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drawings/drawing2.xml" ContentType="application/vnd.openxmlformats-officedocument.drawing+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3.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drawings/drawing4.xml" ContentType="application/vnd.openxmlformats-officedocument.drawing+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drawings/drawing5.xml" ContentType="application/vnd.openxmlformats-officedocument.drawing+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drawings/drawing6.xml" ContentType="application/vnd.openxmlformats-officedocument.drawing+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drawings/drawing7.xml" ContentType="application/vnd.openxmlformats-officedocument.drawing+xml"/>
  <Override PartName="/xl/ctrlProps/ctrlProp138.xml" ContentType="application/vnd.ms-excel.controlproperties+xml"/>
  <Override PartName="/xl/drawings/drawing8.xml" ContentType="application/vnd.openxmlformats-officedocument.drawing+xml"/>
  <Override PartName="/xl/ctrlProps/ctrlProp139.xml" ContentType="application/vnd.ms-excel.controlproperties+xml"/>
  <Override PartName="/xl/drawings/drawing9.xml" ContentType="application/vnd.openxmlformats-officedocument.drawing+xml"/>
  <Override PartName="/xl/ctrlProps/ctrlProp140.xml" ContentType="application/vnd.ms-excel.controlproperties+xml"/>
  <Override PartName="/xl/ctrlProps/ctrlProp141.xml" ContentType="application/vnd.ms-excel.controlproperties+xml"/>
  <Override PartName="/xl/drawings/drawing10.xml" ContentType="application/vnd.openxmlformats-officedocument.drawing+xml"/>
  <Override PartName="/xl/ctrlProps/ctrlProp142.xml" ContentType="application/vnd.ms-excel.controlproperties+xml"/>
  <Override PartName="/xl/drawings/drawing11.xml" ContentType="application/vnd.openxmlformats-officedocument.drawing+xml"/>
  <Override PartName="/xl/ctrlProps/ctrlProp143.xml" ContentType="application/vnd.ms-excel.controlproperties+xml"/>
  <Override PartName="/xl/ctrlProps/ctrlProp144.xml" ContentType="application/vnd.ms-excel.controlproperties+xml"/>
  <Override PartName="/xl/drawings/drawing12.xml" ContentType="application/vnd.openxmlformats-officedocument.drawing+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drawings/drawing13.xml" ContentType="application/vnd.openxmlformats-officedocument.drawing+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pivotTables/pivotTable4.xml" ContentType="application/vnd.openxmlformats-officedocument.spreadsheetml.pivotTable+xml"/>
  <Override PartName="/xl/pivotTables/pivotTable5.xml" ContentType="application/vnd.openxmlformats-officedocument.spreadsheetml.pivot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codeName="{E757BCB4-07E6-AE0B-56E0-F0EEF7A6E26C}"/>
  <workbookPr codeName="ThisWorkbook"/>
  <mc:AlternateContent xmlns:mc="http://schemas.openxmlformats.org/markup-compatibility/2006">
    <mc:Choice Requires="x15">
      <x15ac:absPath xmlns:x15ac="http://schemas.microsoft.com/office/spreadsheetml/2010/11/ac" url="https://lrsumin-my.sharepoint.com/personal/ramunas_rimkus_sumin_lt/Documents/Darbalaukis/2024/20240606 PžP Skatinti darnų judumą 3-189/"/>
    </mc:Choice>
  </mc:AlternateContent>
  <xr:revisionPtr revIDLastSave="0" documentId="8_{4E817327-72C0-40E9-86F9-B4E483F7CF61}" xr6:coauthVersionLast="47" xr6:coauthVersionMax="47" xr10:uidLastSave="{00000000-0000-0000-0000-000000000000}"/>
  <bookViews>
    <workbookView xWindow="57490" yWindow="-110" windowWidth="29020" windowHeight="15820" tabRatio="726" firstSheet="2" activeTab="8" xr2:uid="{00000000-000D-0000-FFFF-FFFF00000000}"/>
  </bookViews>
  <sheets>
    <sheet name="Data1" sheetId="1" state="veryHidden" r:id="rId1"/>
    <sheet name="Data2" sheetId="2" state="veryHidden" r:id="rId2"/>
    <sheet name="Pradžia" sheetId="3" r:id="rId3"/>
    <sheet name="Alternatyva 1" sheetId="4" r:id="rId4"/>
    <sheet name="Alternatyva 2" sheetId="5" state="hidden" r:id="rId5"/>
    <sheet name="Alternatyva 3" sheetId="6" state="hidden" r:id="rId6"/>
    <sheet name="Alternatyva 4" sheetId="7" state="hidden" r:id="rId7"/>
    <sheet name="Alternatyva 5" sheetId="8" state="hidden" r:id="rId8"/>
    <sheet name="Objektų sąrašas" sheetId="21" r:id="rId9"/>
    <sheet name="Prielaidos Via Lietuva" sheetId="20" r:id="rId10"/>
    <sheet name="SNA" sheetId="10" r:id="rId11"/>
    <sheet name="SVA" sheetId="11" state="hidden" r:id="rId12"/>
    <sheet name="DA" sheetId="12" state="hidden" r:id="rId13"/>
    <sheet name="Poveikis VF" sheetId="13" r:id="rId14"/>
    <sheet name="Rezultatai" sheetId="14" r:id="rId15"/>
    <sheet name="Jautrumo analizė" sheetId="15" r:id="rId16"/>
    <sheet name="Scenarijų analizė" sheetId="16" r:id="rId17"/>
    <sheet name="Grafikas" sheetId="19" r:id="rId18"/>
    <sheet name="Data3" sheetId="18" state="veryHidden" r:id="rId19"/>
  </sheets>
  <externalReferences>
    <externalReference r:id="rId20"/>
  </externalReferences>
  <definedNames>
    <definedName name="_xlnm._FilterDatabase" localSheetId="0" hidden="1">Data1!$A$1:$Q$124</definedName>
    <definedName name="_xlnm._FilterDatabase" localSheetId="1" hidden="1">Data2!$A$1:$C$103</definedName>
    <definedName name="A1_pav" localSheetId="8">[1]Pradžia!$D$29</definedName>
    <definedName name="A1_pav" localSheetId="9">[1]Pradžia!$D$29</definedName>
    <definedName name="A1_pav">Pradžia!$D$29</definedName>
    <definedName name="A1_trukme" comment="Alternatyvos 1 įgyvendinimo trukmė" localSheetId="8">[1]Pradžia!$G$29</definedName>
    <definedName name="A1_trukme" comment="Alternatyvos 1 įgyvendinimo trukmė" localSheetId="9">[1]Pradžia!$G$29</definedName>
    <definedName name="A1_trukme" comment="Alternatyvos 1 įgyvendinimo trukmė">Pradžia!$G$29</definedName>
    <definedName name="A2_pav" localSheetId="8">[1]Pradžia!$D$31</definedName>
    <definedName name="A2_pav" localSheetId="9">[1]Pradžia!$D$31</definedName>
    <definedName name="A2_pav">Pradžia!$D$31</definedName>
    <definedName name="A2_trukme" comment="Alternatyvos 2 įgyvendinimo trukme" localSheetId="8">[1]Pradžia!$G$31</definedName>
    <definedName name="A2_trukme" comment="Alternatyvos 2 įgyvendinimo trukme" localSheetId="9">[1]Pradžia!$G$31</definedName>
    <definedName name="A2_trukme" comment="Alternatyvos 2 įgyvendinimo trukme">Pradžia!$G$31</definedName>
    <definedName name="A3_pav" localSheetId="8">[1]Pradžia!$D$33</definedName>
    <definedName name="A3_pav" localSheetId="9">[1]Pradžia!$D$33</definedName>
    <definedName name="A3_pav">Pradžia!$D$33</definedName>
    <definedName name="A3_trukme" comment="Alternatyvos 3 įgyvendinimo trukmė" localSheetId="8">[1]Pradžia!$G$33</definedName>
    <definedName name="A3_trukme" comment="Alternatyvos 3 įgyvendinimo trukmė" localSheetId="9">[1]Pradžia!$G$33</definedName>
    <definedName name="A3_trukme" comment="Alternatyvos 3 įgyvendinimo trukmė">Pradžia!$G$33</definedName>
    <definedName name="A4_pav" localSheetId="8">[1]Pradžia!$D$35</definedName>
    <definedName name="A4_pav" localSheetId="9">[1]Pradžia!$D$35</definedName>
    <definedName name="A4_pav">Pradžia!$D$35</definedName>
    <definedName name="A4_trukme" comment="Alternatyvos 4 įgyvendinimo trukmė" localSheetId="8">[1]Pradžia!$G$35</definedName>
    <definedName name="A4_trukme" comment="Alternatyvos 4 įgyvendinimo trukmė" localSheetId="9">[1]Pradžia!$G$35</definedName>
    <definedName name="A4_trukme" comment="Alternatyvos 4 įgyvendinimo trukmė">Pradžia!$G$35</definedName>
    <definedName name="A5_pav" localSheetId="8">[1]Pradžia!$D$37</definedName>
    <definedName name="A5_pav" localSheetId="9">[1]Pradžia!$D$37</definedName>
    <definedName name="A5_pav">Pradžia!$D$37</definedName>
    <definedName name="A5_trukme" comment="Alternatyvos 5 įgyvendinimo trukmė" localSheetId="8">[1]Pradžia!$G$37</definedName>
    <definedName name="A5_trukme" comment="Alternatyvos 5 įgyvendinimo trukmė" localSheetId="9">[1]Pradžia!$G$37</definedName>
    <definedName name="A5_trukme" comment="Alternatyvos 5 įgyvendinimo trukmė">Pradžia!$G$37</definedName>
    <definedName name="ate">#REF!</definedName>
    <definedName name="DA1_rodiklis" localSheetId="8">[1]DA!$E$32</definedName>
    <definedName name="DA1_rodiklis" localSheetId="9">[1]DA!$E$32</definedName>
    <definedName name="DA1_rodiklis">DA!$E$32</definedName>
    <definedName name="DA2_rodiklis" localSheetId="8">[1]DA!$E$45</definedName>
    <definedName name="DA2_rodiklis" localSheetId="9">[1]DA!$E$45</definedName>
    <definedName name="DA2_rodiklis">DA!$E$45</definedName>
    <definedName name="DA3_rodiklis" localSheetId="8">[1]DA!$E$58</definedName>
    <definedName name="DA3_rodiklis" localSheetId="9">[1]DA!$E$58</definedName>
    <definedName name="DA3_rodiklis">DA!$E$58</definedName>
    <definedName name="DA4_rodiklis" localSheetId="8">[1]DA!$E$71</definedName>
    <definedName name="DA4_rodiklis" localSheetId="9">[1]DA!$E$71</definedName>
    <definedName name="DA4_rodiklis">DA!$E$71</definedName>
    <definedName name="DA5_rodiklis" localSheetId="8">[1]DA!$E$84</definedName>
    <definedName name="DA5_rodiklis" localSheetId="9">[1]DA!$E$84</definedName>
    <definedName name="DA5_rodiklis">DA!$E$84</definedName>
    <definedName name="ENIS1" localSheetId="8">[1]SNA!$F$16</definedName>
    <definedName name="ENIS1" localSheetId="9">[1]SNA!$F$16</definedName>
    <definedName name="ENIS1">SNA!$F$16</definedName>
    <definedName name="ENIS2" localSheetId="8">[1]SNA!$F$34</definedName>
    <definedName name="ENIS2" localSheetId="9">[1]SNA!$F$34</definedName>
    <definedName name="ENIS2">SNA!$F$34</definedName>
    <definedName name="ENIS3" localSheetId="8">[1]SNA!$F$52</definedName>
    <definedName name="ENIS3" localSheetId="9">[1]SNA!$F$52</definedName>
    <definedName name="ENIS3">SNA!$F$52</definedName>
    <definedName name="ENIS4" localSheetId="8">[1]SNA!$F$70</definedName>
    <definedName name="ENIS4" localSheetId="9">[1]SNA!$F$70</definedName>
    <definedName name="ENIS4">SNA!$F$70</definedName>
    <definedName name="ENIS5" localSheetId="8">[1]SNA!$F$88</definedName>
    <definedName name="ENIS5" localSheetId="9">[1]SNA!$F$88</definedName>
    <definedName name="ENIS5">SNA!$F$88</definedName>
    <definedName name="FA_1">SNA!$18:$22</definedName>
    <definedName name="FA_2">SNA!$C$36:$F$40</definedName>
    <definedName name="FA_3">SNA!$C$54:$F$58</definedName>
    <definedName name="FA_4">SNA!$C$72:$F$76</definedName>
    <definedName name="FA_5">SNA!$C$90:$F$94</definedName>
    <definedName name="FD" comment="Reali finansinė diskonto norma" localSheetId="8">[1]Pradžia!$E$39</definedName>
    <definedName name="FD" comment="Reali finansinė diskonto norma" localSheetId="9">[1]Pradžia!$E$39</definedName>
    <definedName name="FD" comment="Reali finansinė diskonto norma">Pradžia!$E$39</definedName>
    <definedName name="g">#REF!</definedName>
    <definedName name="Igyv_A1" comment="Alternatyvos 1 igyvendinimo laikotarpis" localSheetId="8">'[1]Alternatyva 1'!$H$20:INDEX('[1]Alternatyva 1'!$H$20:$DC$20,'Objektų sąrašas'!A1_trukme+1),'[1]Alternatyva 1'!$H$31:INDEX('[1]Alternatyva 1'!$H$31:$DC$31,'Objektų sąrašas'!A1_trukme+1),'[1]Alternatyva 1'!$H$42:INDEX('[1]Alternatyva 1'!$H$42:$DC$42,'Objektų sąrašas'!A1_trukme+1),'[1]Alternatyva 1'!$H$54:INDEX('[1]Alternatyva 1'!$H$54:$DC$54,'Objektų sąrašas'!A1_trukme+1),'[1]Alternatyva 1'!$H$65:INDEX('[1]Alternatyva 1'!$H$65:$DC$65,'Objektų sąrašas'!A1_trukme+1),'[1]Alternatyva 1'!$H$76:INDEX('[1]Alternatyva 1'!$H$76:$DC$76,'Objektų sąrašas'!A1_trukme+1),'[1]Alternatyva 1'!$H$87:INDEX('[1]Alternatyva 1'!$H$87:$DC$87,'Objektų sąrašas'!A1_trukme+1)</definedName>
    <definedName name="Igyv_A1" comment="Alternatyvos 1 igyvendinimo laikotarpis" localSheetId="9">'[1]Alternatyva 1'!$H$20:INDEX('[1]Alternatyva 1'!$H$20:$DC$20,'Prielaidos Via Lietuva'!A1_trukme+1),'[1]Alternatyva 1'!$H$31:INDEX('[1]Alternatyva 1'!$H$31:$DC$31,'Prielaidos Via Lietuva'!A1_trukme+1),'[1]Alternatyva 1'!$H$42:INDEX('[1]Alternatyva 1'!$H$42:$DC$42,'Prielaidos Via Lietuva'!A1_trukme+1),'[1]Alternatyva 1'!$H$54:INDEX('[1]Alternatyva 1'!$H$54:$DC$54,'Prielaidos Via Lietuva'!A1_trukme+1),'[1]Alternatyva 1'!$H$65:INDEX('[1]Alternatyva 1'!$H$65:$DC$65,'Prielaidos Via Lietuva'!A1_trukme+1),'[1]Alternatyva 1'!$H$76:INDEX('[1]Alternatyva 1'!$H$76:$DC$76,'Prielaidos Via Lietuva'!A1_trukme+1),'[1]Alternatyva 1'!$H$87:INDEX('[1]Alternatyva 1'!$H$87:$DC$87,'Prielaidos Via Lietuva'!A1_trukme+1)</definedName>
    <definedName name="Igyv_A1" comment="Alternatyvos 1 igyvendinimo laikotarpis">'Alternatyva 1'!$H$20:INDEX('Alternatyva 1'!$H$20:$DC$20,A1_trukme+1),'Alternatyva 1'!$H$31:INDEX('Alternatyva 1'!$H$31:$DC$31,A1_trukme+1),'Alternatyva 1'!$H$42:INDEX('Alternatyva 1'!$H$42:$DC$42,A1_trukme+1),'Alternatyva 1'!$H$54:INDEX('Alternatyva 1'!$H$54:$DC$54,A1_trukme+1),'Alternatyva 1'!$H$65:INDEX('Alternatyva 1'!$H$65:$DC$65,A1_trukme+1),'Alternatyva 1'!$H$76:INDEX('Alternatyva 1'!$H$76:$DC$76,A1_trukme+1),'Alternatyva 1'!$H$87:INDEX('Alternatyva 1'!$H$87:$DC$87,A1_trukme+1)</definedName>
    <definedName name="Igyv_A2" comment="Alternatyvos 2 igyvendinimo laikotarpis" localSheetId="8">'[1]Alternatyva 2'!$H$20:INDEX('[1]Alternatyva 2'!$H$20:$DC$20,'Objektų sąrašas'!A2_trukme+1),'[1]Alternatyva 2'!$H$31:INDEX('[1]Alternatyva 2'!$H$31:$DC$31,'Objektų sąrašas'!A2_trukme+1),'[1]Alternatyva 2'!$H$42:INDEX('[1]Alternatyva 2'!$H$42:$DC$42,'Objektų sąrašas'!A2_trukme+1),'[1]Alternatyva 2'!$H$54:INDEX('[1]Alternatyva 2'!$H$54:$DC$54,'Objektų sąrašas'!A2_trukme+1),'[1]Alternatyva 2'!$H$65:INDEX('[1]Alternatyva 2'!$H$65:$DC$65,'Objektų sąrašas'!A2_trukme+1),'[1]Alternatyva 2'!$H$76:INDEX('[1]Alternatyva 2'!$H$76:$DC$76,'Objektų sąrašas'!A2_trukme+1),'[1]Alternatyva 2'!$H$87:INDEX('[1]Alternatyva 2'!$H$87:$DC$87,'Objektų sąrašas'!A2_trukme+1)</definedName>
    <definedName name="Igyv_A2" comment="Alternatyvos 2 igyvendinimo laikotarpis" localSheetId="9">'[1]Alternatyva 2'!$H$20:INDEX('[1]Alternatyva 2'!$H$20:$DC$20,'Prielaidos Via Lietuva'!A2_trukme+1),'[1]Alternatyva 2'!$H$31:INDEX('[1]Alternatyva 2'!$H$31:$DC$31,'Prielaidos Via Lietuva'!A2_trukme+1),'[1]Alternatyva 2'!$H$42:INDEX('[1]Alternatyva 2'!$H$42:$DC$42,'Prielaidos Via Lietuva'!A2_trukme+1),'[1]Alternatyva 2'!$H$54:INDEX('[1]Alternatyva 2'!$H$54:$DC$54,'Prielaidos Via Lietuva'!A2_trukme+1),'[1]Alternatyva 2'!$H$65:INDEX('[1]Alternatyva 2'!$H$65:$DC$65,'Prielaidos Via Lietuva'!A2_trukme+1),'[1]Alternatyva 2'!$H$76:INDEX('[1]Alternatyva 2'!$H$76:$DC$76,'Prielaidos Via Lietuva'!A2_trukme+1),'[1]Alternatyva 2'!$H$87:INDEX('[1]Alternatyva 2'!$H$87:$DC$87,'Prielaidos Via Lietuva'!A2_trukme+1)</definedName>
    <definedName name="Igyv_A2" comment="Alternatyvos 2 igyvendinimo laikotarpis">'Alternatyva 2'!$H$20:INDEX('Alternatyva 2'!$H$20:$DC$20,A2_trukme+1),'Alternatyva 2'!$H$31:INDEX('Alternatyva 2'!$H$31:$DC$31,A2_trukme+1),'Alternatyva 2'!$H$42:INDEX('Alternatyva 2'!$H$42:$DC$42,A2_trukme+1),'Alternatyva 2'!$H$54:INDEX('Alternatyva 2'!$H$54:$DC$54,A2_trukme+1),'Alternatyva 2'!$H$65:INDEX('Alternatyva 2'!$H$65:$DC$65,A2_trukme+1),'Alternatyva 2'!$H$76:INDEX('Alternatyva 2'!$H$76:$DC$76,A2_trukme+1),'Alternatyva 2'!$H$87:INDEX('Alternatyva 2'!$H$87:$DC$87,A2_trukme+1)</definedName>
    <definedName name="Igyv_A3" comment="Alternatyvos 3 igyvendinimo laikotarpis" localSheetId="8">'[1]Alternatyva 3'!$H$20:INDEX('[1]Alternatyva 3'!$H$20:$DC$20,'Objektų sąrašas'!A3_trukme+1),'[1]Alternatyva 3'!$H$31:INDEX('[1]Alternatyva 3'!$H$31:$DC$31,'Objektų sąrašas'!A3_trukme+1),'[1]Alternatyva 3'!$H$42:INDEX('[1]Alternatyva 3'!$H$42:$DC$42,'Objektų sąrašas'!A3_trukme+1),'[1]Alternatyva 3'!$H$54:INDEX('[1]Alternatyva 3'!$H$54:$DC$54,'Objektų sąrašas'!A3_trukme+1),'[1]Alternatyva 3'!$H$65:INDEX('[1]Alternatyva 3'!$H$65:$DC$65,'Objektų sąrašas'!A3_trukme+1),'[1]Alternatyva 3'!$H$76:INDEX('[1]Alternatyva 3'!$H$76:$DC$76,'Objektų sąrašas'!A3_trukme+1),'[1]Alternatyva 3'!$H$87:INDEX('[1]Alternatyva 3'!$H$87:$DC$87,'Objektų sąrašas'!A3_trukme+1)</definedName>
    <definedName name="Igyv_A3" comment="Alternatyvos 3 igyvendinimo laikotarpis" localSheetId="9">'[1]Alternatyva 3'!$H$20:INDEX('[1]Alternatyva 3'!$H$20:$DC$20,'Prielaidos Via Lietuva'!A3_trukme+1),'[1]Alternatyva 3'!$H$31:INDEX('[1]Alternatyva 3'!$H$31:$DC$31,'Prielaidos Via Lietuva'!A3_trukme+1),'[1]Alternatyva 3'!$H$42:INDEX('[1]Alternatyva 3'!$H$42:$DC$42,'Prielaidos Via Lietuva'!A3_trukme+1),'[1]Alternatyva 3'!$H$54:INDEX('[1]Alternatyva 3'!$H$54:$DC$54,'Prielaidos Via Lietuva'!A3_trukme+1),'[1]Alternatyva 3'!$H$65:INDEX('[1]Alternatyva 3'!$H$65:$DC$65,'Prielaidos Via Lietuva'!A3_trukme+1),'[1]Alternatyva 3'!$H$76:INDEX('[1]Alternatyva 3'!$H$76:$DC$76,'Prielaidos Via Lietuva'!A3_trukme+1),'[1]Alternatyva 3'!$H$87:INDEX('[1]Alternatyva 3'!$H$87:$DC$87,'Prielaidos Via Lietuva'!A3_trukme+1)</definedName>
    <definedName name="Igyv_A3" comment="Alternatyvos 3 igyvendinimo laikotarpis">'Alternatyva 3'!$H$20:INDEX('Alternatyva 3'!$H$20:$DC$20,A3_trukme+1),'Alternatyva 3'!$H$31:INDEX('Alternatyva 3'!$H$31:$DC$31,A3_trukme+1),'Alternatyva 3'!$H$42:INDEX('Alternatyva 3'!$H$42:$DC$42,A3_trukme+1),'Alternatyva 3'!$H$54:INDEX('Alternatyva 3'!$H$54:$DC$54,A3_trukme+1),'Alternatyva 3'!$H$65:INDEX('Alternatyva 3'!$H$65:$DC$65,A3_trukme+1),'Alternatyva 3'!$H$76:INDEX('Alternatyva 3'!$H$76:$DC$76,A3_trukme+1),'Alternatyva 3'!$H$87:INDEX('Alternatyva 3'!$H$87:$DC$87,A3_trukme+1)</definedName>
    <definedName name="Igyv_A4" comment="Alternatyvos A4 igyvendinimo laikotarpis" localSheetId="8">'[1]Alternatyva 4'!$H$20:INDEX('[1]Alternatyva 4'!$H$20:$DC$20,'Objektų sąrašas'!A4_trukme+1),'[1]Alternatyva 4'!$H$31:INDEX('[1]Alternatyva 4'!$H$31:$DC$31,'Objektų sąrašas'!A4_trukme+1),'[1]Alternatyva 4'!$H$42:INDEX('[1]Alternatyva 4'!$H$42:$DC$42,'Objektų sąrašas'!A4_trukme+1),'[1]Alternatyva 4'!$H$54:INDEX('[1]Alternatyva 4'!$H$54:$DC$54,'Objektų sąrašas'!A4_trukme+1),'[1]Alternatyva 4'!$H$65:INDEX('[1]Alternatyva 4'!$H$65:$DC$65,'Objektų sąrašas'!A4_trukme+1),'[1]Alternatyva 4'!$H$76:INDEX('[1]Alternatyva 4'!$H$76:$DC$76,'Objektų sąrašas'!A4_trukme+1),'[1]Alternatyva 4'!$H$87:INDEX('[1]Alternatyva 4'!$H$87:$DC$87,'Objektų sąrašas'!A4_trukme+1)</definedName>
    <definedName name="Igyv_A4" comment="Alternatyvos A4 igyvendinimo laikotarpis" localSheetId="9">'[1]Alternatyva 4'!$H$20:INDEX('[1]Alternatyva 4'!$H$20:$DC$20,'Prielaidos Via Lietuva'!A4_trukme+1),'[1]Alternatyva 4'!$H$31:INDEX('[1]Alternatyva 4'!$H$31:$DC$31,'Prielaidos Via Lietuva'!A4_trukme+1),'[1]Alternatyva 4'!$H$42:INDEX('[1]Alternatyva 4'!$H$42:$DC$42,'Prielaidos Via Lietuva'!A4_trukme+1),'[1]Alternatyva 4'!$H$54:INDEX('[1]Alternatyva 4'!$H$54:$DC$54,'Prielaidos Via Lietuva'!A4_trukme+1),'[1]Alternatyva 4'!$H$65:INDEX('[1]Alternatyva 4'!$H$65:$DC$65,'Prielaidos Via Lietuva'!A4_trukme+1),'[1]Alternatyva 4'!$H$76:INDEX('[1]Alternatyva 4'!$H$76:$DC$76,'Prielaidos Via Lietuva'!A4_trukme+1),'[1]Alternatyva 4'!$H$87:INDEX('[1]Alternatyva 4'!$H$87:$DC$87,'Prielaidos Via Lietuva'!A4_trukme+1)</definedName>
    <definedName name="Igyv_A4" comment="Alternatyvos A4 igyvendinimo laikotarpis">'Alternatyva 4'!$H$20:INDEX('Alternatyva 4'!$H$20:$DC$20,A4_trukme+1),'Alternatyva 4'!$H$31:INDEX('Alternatyva 4'!$H$31:$DC$31,A4_trukme+1),'Alternatyva 4'!$H$42:INDEX('Alternatyva 4'!$H$42:$DC$42,A4_trukme+1),'Alternatyva 4'!$H$54:INDEX('Alternatyva 4'!$H$54:$DC$54,A4_trukme+1),'Alternatyva 4'!$H$65:INDEX('Alternatyva 4'!$H$65:$DC$65,A4_trukme+1),'Alternatyva 4'!$H$76:INDEX('Alternatyva 4'!$H$76:$DC$76,A4_trukme+1),'Alternatyva 4'!$H$87:INDEX('Alternatyva 4'!$H$87:$DC$87,A4_trukme+1)</definedName>
    <definedName name="Igyv_A5" comment="Alternatyva 5 igyvendinimas" localSheetId="8">'[1]Alternatyva 5'!$H$20:INDEX('[1]Alternatyva 5'!$H$20:$DC$20,'Objektų sąrašas'!A5_trukme+1),'[1]Alternatyva 5'!$H$31:INDEX('[1]Alternatyva 5'!$H$31:$DC$31,'Objektų sąrašas'!A5_trukme+1),'[1]Alternatyva 5'!$H$42:INDEX('[1]Alternatyva 5'!$H$42:$DC$42,'Objektų sąrašas'!A5_trukme+1),'[1]Alternatyva 5'!$H$54:INDEX('[1]Alternatyva 5'!$H$54:$DC$54,'Objektų sąrašas'!A5_trukme+1),'[1]Alternatyva 5'!$H$65:INDEX('[1]Alternatyva 5'!$H$65:$DC$65,'Objektų sąrašas'!A5_trukme+1),'[1]Alternatyva 5'!$H$76:INDEX('[1]Alternatyva 5'!$H$76:$DC$76,'Objektų sąrašas'!A5_trukme+1),'[1]Alternatyva 5'!$H$87:INDEX('[1]Alternatyva 5'!$H$87:$DC$87,'Objektų sąrašas'!A5_trukme+1)</definedName>
    <definedName name="Igyv_A5" comment="Alternatyva 5 igyvendinimas" localSheetId="9">'[1]Alternatyva 5'!$H$20:INDEX('[1]Alternatyva 5'!$H$20:$DC$20,'Prielaidos Via Lietuva'!A5_trukme+1),'[1]Alternatyva 5'!$H$31:INDEX('[1]Alternatyva 5'!$H$31:$DC$31,'Prielaidos Via Lietuva'!A5_trukme+1),'[1]Alternatyva 5'!$H$42:INDEX('[1]Alternatyva 5'!$H$42:$DC$42,'Prielaidos Via Lietuva'!A5_trukme+1),'[1]Alternatyva 5'!$H$54:INDEX('[1]Alternatyva 5'!$H$54:$DC$54,'Prielaidos Via Lietuva'!A5_trukme+1),'[1]Alternatyva 5'!$H$65:INDEX('[1]Alternatyva 5'!$H$65:$DC$65,'Prielaidos Via Lietuva'!A5_trukme+1),'[1]Alternatyva 5'!$H$76:INDEX('[1]Alternatyva 5'!$H$76:$DC$76,'Prielaidos Via Lietuva'!A5_trukme+1),'[1]Alternatyva 5'!$H$87:INDEX('[1]Alternatyva 5'!$H$87:$DC$87,'Prielaidos Via Lietuva'!A5_trukme+1)</definedName>
    <definedName name="Igyv_A5" comment="Alternatyva 5 igyvendinimas">'Alternatyva 5'!$H$20:INDEX('Alternatyva 5'!$H$20:$DC$20,A5_trukme+1),'Alternatyva 5'!$H$31:INDEX('Alternatyva 5'!$H$31:$DC$31,A5_trukme+1),'Alternatyva 5'!$H$42:INDEX('Alternatyva 5'!$H$42:$DC$42,A5_trukme+1),'Alternatyva 5'!$H$54:INDEX('Alternatyva 5'!$H$54:$DC$54,A5_trukme+1),'Alternatyva 5'!$H$65:INDEX('Alternatyva 5'!$H$65:$DC$65,A5_trukme+1),'Alternatyva 5'!$H$76:INDEX('Alternatyva 5'!$H$76:$DC$76,A5_trukme+1),'Alternatyva 5'!$H$87:INDEX('Alternatyva 5'!$H$87:$DC$87,A5_trukme+1)</definedName>
    <definedName name="JA_GDV">'Jautrumo analizė'!$B$12:$F$129</definedName>
    <definedName name="JA_kodai">'Jautrumo analizė'!$B$168:$B$269</definedName>
    <definedName name="JA_proc" comment="Jautrumo analizeje naudojami -1, 0, 1 proc.">'Jautrumo analizė'!$DE$12:$DF$129</definedName>
    <definedName name="LA" comment="Alternatyvos 3 įgyvendinimo trukmė">#REF!</definedName>
    <definedName name="Likut_A1" localSheetId="8">INDEX('[1]Alternatyva 1'!$H$21:$DC$21,'Objektų sąrašas'!PAL+1),INDEX('[1]Alternatyva 1'!$H$32:$DC$32,'Objektų sąrašas'!PAL+1),INDEX('[1]Alternatyva 1'!$H$43:$DC$43,'Objektų sąrašas'!PAL+1),INDEX('[1]Alternatyva 1'!$H$55:$DC$55,'Objektų sąrašas'!PAL+1),INDEX('[1]Alternatyva 1'!$H$66:$DC$66,'Objektų sąrašas'!PAL+1),INDEX('[1]Alternatyva 1'!$H$77:$DC$77,'Objektų sąrašas'!PAL+1),INDEX('[1]Alternatyva 1'!$H$88:$DC$88,'Objektų sąrašas'!PAL+1)</definedName>
    <definedName name="Likut_A1" localSheetId="9">INDEX('[1]Alternatyva 1'!$H$21:$DC$21,'Prielaidos Via Lietuva'!PAL+1),INDEX('[1]Alternatyva 1'!$H$32:$DC$32,'Prielaidos Via Lietuva'!PAL+1),INDEX('[1]Alternatyva 1'!$H$43:$DC$43,'Prielaidos Via Lietuva'!PAL+1),INDEX('[1]Alternatyva 1'!$H$55:$DC$55,'Prielaidos Via Lietuva'!PAL+1),INDEX('[1]Alternatyva 1'!$H$66:$DC$66,'Prielaidos Via Lietuva'!PAL+1),INDEX('[1]Alternatyva 1'!$H$77:$DC$77,'Prielaidos Via Lietuva'!PAL+1),INDEX('[1]Alternatyva 1'!$H$88:$DC$88,'Prielaidos Via Lietuva'!PAL+1)</definedName>
    <definedName name="Likut_A1">INDEX('Alternatyva 1'!$H$21:$DC$21,PAL+1),INDEX('Alternatyva 1'!$H$32:$DC$32,PAL+1),INDEX('Alternatyva 1'!$H$43:$DC$43,PAL+1),INDEX('Alternatyva 1'!$H$55:$DC$55,PAL+1),INDEX('Alternatyva 1'!$H$66:$DC$66,PAL+1),INDEX('Alternatyva 1'!$H$77:$DC$77,PAL+1),INDEX('Alternatyva 1'!$H$88:$DC$88,PAL+1)</definedName>
    <definedName name="Likut_A2" comment="Likutine verte" localSheetId="8">INDEX('[1]Alternatyva 2'!$H$21:$DC$21,'Objektų sąrašas'!PAL+1),INDEX('[1]Alternatyva 2'!$H$32:$DC$32,'Objektų sąrašas'!PAL+1),INDEX('[1]Alternatyva 2'!$H$43:$DC$43,'Objektų sąrašas'!PAL+1),INDEX('[1]Alternatyva 2'!$H$55:$DC$55,'Objektų sąrašas'!PAL+1),INDEX('[1]Alternatyva 2'!$H$66:$DC$66,'Objektų sąrašas'!PAL+1),INDEX('[1]Alternatyva 2'!$H$77:$DC$77,'Objektų sąrašas'!PAL+1),INDEX('[1]Alternatyva 2'!$H$88:$DC$88,'Objektų sąrašas'!PAL+1)</definedName>
    <definedName name="Likut_A2" comment="Likutine verte" localSheetId="9">INDEX('[1]Alternatyva 2'!$H$21:$DC$21,'Prielaidos Via Lietuva'!PAL+1),INDEX('[1]Alternatyva 2'!$H$32:$DC$32,'Prielaidos Via Lietuva'!PAL+1),INDEX('[1]Alternatyva 2'!$H$43:$DC$43,'Prielaidos Via Lietuva'!PAL+1),INDEX('[1]Alternatyva 2'!$H$55:$DC$55,'Prielaidos Via Lietuva'!PAL+1),INDEX('[1]Alternatyva 2'!$H$66:$DC$66,'Prielaidos Via Lietuva'!PAL+1),INDEX('[1]Alternatyva 2'!$H$77:$DC$77,'Prielaidos Via Lietuva'!PAL+1),INDEX('[1]Alternatyva 2'!$H$88:$DC$88,'Prielaidos Via Lietuva'!PAL+1)</definedName>
    <definedName name="Likut_A2" comment="Likutine verte">INDEX('Alternatyva 2'!$H$21:$DC$21,PAL+1),INDEX('Alternatyva 2'!$H$32:$DC$32,PAL+1),INDEX('Alternatyva 2'!$H$43:$DC$43,PAL+1),INDEX('Alternatyva 2'!$H$55:$DC$55,PAL+1),INDEX('Alternatyva 2'!$H$66:$DC$66,PAL+1),INDEX('Alternatyva 2'!$H$77:$DC$77,PAL+1),INDEX('Alternatyva 2'!$H$88:$DC$88,PAL+1)</definedName>
    <definedName name="Likut_A3" comment="Alternatyvos 3 laikotarpis, kuriame neaktyvios celes ir neiseitu irasyti likutines vertes" localSheetId="8">INDEX('[1]Alternatyva 3'!$H$21:$DC$21,'Objektų sąrašas'!PAL+1),INDEX('[1]Alternatyva 3'!$H$32:$DC$32,'Objektų sąrašas'!PAL+1),INDEX('[1]Alternatyva 3'!$H$43:$DC$43,'Objektų sąrašas'!PAL+1),INDEX('[1]Alternatyva 3'!$H$55:$DC$55,'Objektų sąrašas'!PAL+1),INDEX('[1]Alternatyva 3'!$H$66:$DC$66,'Objektų sąrašas'!PAL+1),INDEX('[1]Alternatyva 3'!$H$77:$DC$77,'Objektų sąrašas'!PAL+1),INDEX('[1]Alternatyva 3'!$H$88:$DC$88,'Objektų sąrašas'!PAL+1)</definedName>
    <definedName name="Likut_A3" comment="Alternatyvos 3 laikotarpis, kuriame neaktyvios celes ir neiseitu irasyti likutines vertes" localSheetId="9">INDEX('[1]Alternatyva 3'!$H$21:$DC$21,'Prielaidos Via Lietuva'!PAL+1),INDEX('[1]Alternatyva 3'!$H$32:$DC$32,'Prielaidos Via Lietuva'!PAL+1),INDEX('[1]Alternatyva 3'!$H$43:$DC$43,'Prielaidos Via Lietuva'!PAL+1),INDEX('[1]Alternatyva 3'!$H$55:$DC$55,'Prielaidos Via Lietuva'!PAL+1),INDEX('[1]Alternatyva 3'!$H$66:$DC$66,'Prielaidos Via Lietuva'!PAL+1),INDEX('[1]Alternatyva 3'!$H$77:$DC$77,'Prielaidos Via Lietuva'!PAL+1),INDEX('[1]Alternatyva 3'!$H$88:$DC$88,'Prielaidos Via Lietuva'!PAL+1)</definedName>
    <definedName name="Likut_A3" comment="Alternatyvos 3 laikotarpis, kuriame neaktyvios celes ir neiseitu irasyti likutines vertes">INDEX('Alternatyva 3'!$H$21:$DC$21,PAL+1),INDEX('Alternatyva 3'!$H$32:$DC$32,PAL+1),INDEX('Alternatyva 3'!$H$43:$DC$43,PAL+1),INDEX('Alternatyva 3'!$H$55:$DC$55,PAL+1),INDEX('Alternatyva 3'!$H$66:$DC$66,PAL+1),INDEX('Alternatyva 3'!$H$77:$DC$77,PAL+1),INDEX('Alternatyva 3'!$H$88:$DC$88,PAL+1)</definedName>
    <definedName name="Likut_A4" comment="Alternatyvos 4 likutines vertes vieta" localSheetId="8">INDEX('[1]Alternatyva 4'!$H$21:$DC$21,'Objektų sąrašas'!PAL+1),INDEX('[1]Alternatyva 4'!$H$32:$DC$32,'Objektų sąrašas'!PAL+1),INDEX('[1]Alternatyva 4'!$H$43:$DC$43,'Objektų sąrašas'!PAL+1),INDEX('[1]Alternatyva 4'!$H$55:$DC$55,'Objektų sąrašas'!PAL+1),INDEX('[1]Alternatyva 4'!$H$66:$DC$66,'Objektų sąrašas'!PAL+1),INDEX('[1]Alternatyva 4'!$H$77:$DC$77,'Objektų sąrašas'!PAL+1),INDEX('[1]Alternatyva 4'!$H$88:$DC$88,'Objektų sąrašas'!PAL+1)</definedName>
    <definedName name="Likut_A4" comment="Alternatyvos 4 likutines vertes vieta" localSheetId="9">INDEX('[1]Alternatyva 4'!$H$21:$DC$21,'Prielaidos Via Lietuva'!PAL+1),INDEX('[1]Alternatyva 4'!$H$32:$DC$32,'Prielaidos Via Lietuva'!PAL+1),INDEX('[1]Alternatyva 4'!$H$43:$DC$43,'Prielaidos Via Lietuva'!PAL+1),INDEX('[1]Alternatyva 4'!$H$55:$DC$55,'Prielaidos Via Lietuva'!PAL+1),INDEX('[1]Alternatyva 4'!$H$66:$DC$66,'Prielaidos Via Lietuva'!PAL+1),INDEX('[1]Alternatyva 4'!$H$77:$DC$77,'Prielaidos Via Lietuva'!PAL+1),INDEX('[1]Alternatyva 4'!$H$88:$DC$88,'Prielaidos Via Lietuva'!PAL+1)</definedName>
    <definedName name="Likut_A4" comment="Alternatyvos 4 likutines vertes vieta">INDEX('Alternatyva 4'!$H$21:$DC$21,PAL+1),INDEX('Alternatyva 4'!$H$32:$DC$32,PAL+1),INDEX('Alternatyva 4'!$H$43:$DC$43,PAL+1),INDEX('Alternatyva 4'!$H$55:$DC$55,PAL+1),INDEX('Alternatyva 4'!$H$66:$DC$66,PAL+1),INDEX('Alternatyva 4'!$H$77:$DC$77,PAL+1),INDEX('Alternatyva 4'!$H$88:$DC$88,PAL+1)</definedName>
    <definedName name="Likut_A5" comment="Alternatyva 5 likutines vertes vieta" localSheetId="8">INDEX('[1]Alternatyva 5'!$H$21:$DC$21,'Objektų sąrašas'!PAL+1),INDEX('[1]Alternatyva 5'!$H$32:$DC$32,'Objektų sąrašas'!PAL+1),INDEX('[1]Alternatyva 5'!$H$43:$DC$43,'Objektų sąrašas'!PAL+1),INDEX('[1]Alternatyva 5'!$H$55:$DC$55,'Objektų sąrašas'!PAL+1),INDEX('[1]Alternatyva 5'!$H$66:$DC$66,'Objektų sąrašas'!PAL+1),INDEX('[1]Alternatyva 5'!$H$77:$DC$77,'Objektų sąrašas'!PAL+1),INDEX('[1]Alternatyva 5'!$H$88:$DC$88,'Objektų sąrašas'!PAL+1)</definedName>
    <definedName name="Likut_A5" comment="Alternatyva 5 likutines vertes vieta" localSheetId="9">INDEX('[1]Alternatyva 5'!$H$21:$DC$21,'Prielaidos Via Lietuva'!PAL+1),INDEX('[1]Alternatyva 5'!$H$32:$DC$32,'Prielaidos Via Lietuva'!PAL+1),INDEX('[1]Alternatyva 5'!$H$43:$DC$43,'Prielaidos Via Lietuva'!PAL+1),INDEX('[1]Alternatyva 5'!$H$55:$DC$55,'Prielaidos Via Lietuva'!PAL+1),INDEX('[1]Alternatyva 5'!$H$66:$DC$66,'Prielaidos Via Lietuva'!PAL+1),INDEX('[1]Alternatyva 5'!$H$77:$DC$77,'Prielaidos Via Lietuva'!PAL+1),INDEX('[1]Alternatyva 5'!$H$88:$DC$88,'Prielaidos Via Lietuva'!PAL+1)</definedName>
    <definedName name="Likut_A5" comment="Alternatyva 5 likutines vertes vieta">INDEX('Alternatyva 5'!$H$21:$DC$21,PAL+1),INDEX('Alternatyva 5'!$H$32:$DC$32,PAL+1),INDEX('Alternatyva 5'!$H$43:$DC$43,PAL+1),INDEX('Alternatyva 5'!$H$55:$DC$55,PAL+1),INDEX('Alternatyva 5'!$H$66:$DC$66,PAL+1),INDEX('Alternatyva 5'!$H$77:$DC$77,PAL+1),INDEX('Alternatyva 5'!$H$88:$DC$88,PAL+1)</definedName>
    <definedName name="Likut1_GDV" comment="Likutinės vertės GDV" localSheetId="8">SUM('[1]Alternatyva 1'!$F$21,'[1]Alternatyva 1'!$F$32,'[1]Alternatyva 1'!$F$43,'[1]Alternatyva 1'!$F$55,'[1]Alternatyva 1'!$F$66,'[1]Alternatyva 1'!$F$77,'[1]Alternatyva 1'!$F$88)</definedName>
    <definedName name="Likut1_GDV" comment="Likutinės vertės GDV" localSheetId="9">SUM('[1]Alternatyva 1'!$F$21,'[1]Alternatyva 1'!$F$32,'[1]Alternatyva 1'!$F$43,'[1]Alternatyva 1'!$F$55,'[1]Alternatyva 1'!$F$66,'[1]Alternatyva 1'!$F$77,'[1]Alternatyva 1'!$F$88)</definedName>
    <definedName name="Likut1_GDV" comment="Likutinės vertės GDV">SUM('Alternatyva 1'!$F$21,'Alternatyva 1'!$F$32,'Alternatyva 1'!$F$43,'Alternatyva 1'!$F$55,'Alternatyva 1'!$F$66,'Alternatyva 1'!$F$77,'Alternatyva 1'!$F$88)</definedName>
    <definedName name="Likut2_GDV" localSheetId="8">SUM('[1]Alternatyva 2'!$F$21,'[1]Alternatyva 2'!$F$32,'[1]Alternatyva 2'!$F$43,'[1]Alternatyva 2'!$F$55,'[1]Alternatyva 2'!$F$66,'[1]Alternatyva 2'!$F$77,'[1]Alternatyva 2'!$F$88)</definedName>
    <definedName name="Likut2_GDV" localSheetId="9">SUM('[1]Alternatyva 2'!$F$21,'[1]Alternatyva 2'!$F$32,'[1]Alternatyva 2'!$F$43,'[1]Alternatyva 2'!$F$55,'[1]Alternatyva 2'!$F$66,'[1]Alternatyva 2'!$F$77,'[1]Alternatyva 2'!$F$88)</definedName>
    <definedName name="Likut2_GDV">SUM('Alternatyva 2'!$F$21,'Alternatyva 2'!$F$32,'Alternatyva 2'!$F$43,'Alternatyva 2'!$F$55,'Alternatyva 2'!$F$66,'Alternatyva 2'!$F$77,'Alternatyva 2'!$F$88)</definedName>
    <definedName name="Likut3_GDV" comment="Likutines vertes GDV" localSheetId="8">SUM('[1]Alternatyva 3'!$F$21,'[1]Alternatyva 3'!$F$32,'[1]Alternatyva 3'!$F$43,'[1]Alternatyva 3'!$F$55,'[1]Alternatyva 3'!$F$66,'[1]Alternatyva 3'!$F$77,'[1]Alternatyva 3'!$F$88)</definedName>
    <definedName name="Likut3_GDV" comment="Likutines vertes GDV" localSheetId="9">SUM('[1]Alternatyva 3'!$F$21,'[1]Alternatyva 3'!$F$32,'[1]Alternatyva 3'!$F$43,'[1]Alternatyva 3'!$F$55,'[1]Alternatyva 3'!$F$66,'[1]Alternatyva 3'!$F$77,'[1]Alternatyva 3'!$F$88)</definedName>
    <definedName name="Likut3_GDV" comment="Likutines vertes GDV">SUM('Alternatyva 3'!$F$21,'Alternatyva 3'!$F$32,'Alternatyva 3'!$F$43,'Alternatyva 3'!$F$55,'Alternatyva 3'!$F$66,'Alternatyva 3'!$F$77,'Alternatyva 3'!$F$88)</definedName>
    <definedName name="Likut4_GDV" comment="Likutines vertes GDV" localSheetId="8">SUM('[1]Alternatyva 4'!$F$21,'[1]Alternatyva 4'!$F$32,'[1]Alternatyva 4'!$F$43,'[1]Alternatyva 4'!$F$55,'[1]Alternatyva 4'!$F$66,'[1]Alternatyva 4'!$F$77,'[1]Alternatyva 4'!$F$88)</definedName>
    <definedName name="Likut4_GDV" comment="Likutines vertes GDV" localSheetId="9">SUM('[1]Alternatyva 4'!$F$21,'[1]Alternatyva 4'!$F$32,'[1]Alternatyva 4'!$F$43,'[1]Alternatyva 4'!$F$55,'[1]Alternatyva 4'!$F$66,'[1]Alternatyva 4'!$F$77,'[1]Alternatyva 4'!$F$88)</definedName>
    <definedName name="Likut4_GDV" comment="Likutines vertes GDV">SUM('Alternatyva 4'!$F$21,'Alternatyva 4'!$F$32,'Alternatyva 4'!$F$43,'Alternatyva 4'!$F$55,'Alternatyva 4'!$F$66,'Alternatyva 4'!$F$77,'Alternatyva 4'!$F$88)</definedName>
    <definedName name="Likut5_GDV" comment="Likutines vertes GDV" localSheetId="8">SUM('[1]Alternatyva 5'!$F$21,'[1]Alternatyva 5'!$F$32,'[1]Alternatyva 5'!$F$43,'[1]Alternatyva 5'!$F$55,'[1]Alternatyva 5'!$F$66,'[1]Alternatyva 5'!$F$77,'[1]Alternatyva 5'!$F$88)</definedName>
    <definedName name="Likut5_GDV" comment="Likutines vertes GDV" localSheetId="9">SUM('[1]Alternatyva 5'!$F$21,'[1]Alternatyva 5'!$F$32,'[1]Alternatyva 5'!$F$43,'[1]Alternatyva 5'!$F$55,'[1]Alternatyva 5'!$F$66,'[1]Alternatyva 5'!$F$77,'[1]Alternatyva 5'!$F$88)</definedName>
    <definedName name="Likut5_GDV" comment="Likutines vertes GDV">SUM('Alternatyva 5'!$F$21,'Alternatyva 5'!$F$32,'Alternatyva 5'!$F$43,'Alternatyva 5'!$F$55,'Alternatyva 5'!$F$66,'Alternatyva 5'!$F$77,'Alternatyva 5'!$F$88)</definedName>
    <definedName name="Naudos" comment="Pagal politikos sritis atrinktos naudos" localSheetId="8">IF([1]Data2!$B$2="N",OFFSET([1]Data2!$A$5,0,0,COUNTA([1]Data2!$A$5:$A$200)-1,1),"")</definedName>
    <definedName name="Naudos" comment="Pagal politikos sritis atrinktos naudos" localSheetId="9">IF([1]Data2!$B$2="N",OFFSET([1]Data2!$A$5,0,0,COUNTA([1]Data2!$A$5:$A$200)-1,1),"")</definedName>
    <definedName name="Naudos" comment="Pagal politikos sritis atrinktos naudos">IF(Data2!$B$2="N",OFFSET(Data2!$A$5,0,0,COUNTA(Data2!$A$5:$A$200)-1,1),"")</definedName>
    <definedName name="NLikut_A1" comment="Alternatyvos 1 laikotarpis,kuriame neaktyvios celes irasyti likutine verte" localSheetId="8">'[1]Alternatyva 1'!$H$21:INDEX('[1]Alternatyva 1'!$H$21:$DC$21,'Objektų sąrašas'!PAL),'[1]Alternatyva 1'!$H$32:INDEX('[1]Alternatyva 1'!$H$32:$DC$32,'Objektų sąrašas'!PAL),'[1]Alternatyva 1'!$H$43:INDEX('[1]Alternatyva 1'!$H$43:$DC$43,'Objektų sąrašas'!PAL),'[1]Alternatyva 1'!$H$55:INDEX('[1]Alternatyva 1'!$H$55:$DC$55,'Objektų sąrašas'!PAL),'[1]Alternatyva 1'!$H$66:INDEX('[1]Alternatyva 1'!$H$66:$DC$66,'Objektų sąrašas'!PAL),'[1]Alternatyva 1'!$H$77:INDEX('[1]Alternatyva 1'!$H$77:$DC$77,'Objektų sąrašas'!PAL),'[1]Alternatyva 1'!$H$88:INDEX('[1]Alternatyva 1'!$H$88:$DC$88,'Objektų sąrašas'!PAL)</definedName>
    <definedName name="NLikut_A1" comment="Alternatyvos 1 laikotarpis,kuriame neaktyvios celes irasyti likutine verte" localSheetId="9">'[1]Alternatyva 1'!$H$21:INDEX('[1]Alternatyva 1'!$H$21:$DC$21,'Prielaidos Via Lietuva'!PAL),'[1]Alternatyva 1'!$H$32:INDEX('[1]Alternatyva 1'!$H$32:$DC$32,'Prielaidos Via Lietuva'!PAL),'[1]Alternatyva 1'!$H$43:INDEX('[1]Alternatyva 1'!$H$43:$DC$43,'Prielaidos Via Lietuva'!PAL),'[1]Alternatyva 1'!$H$55:INDEX('[1]Alternatyva 1'!$H$55:$DC$55,'Prielaidos Via Lietuva'!PAL),'[1]Alternatyva 1'!$H$66:INDEX('[1]Alternatyva 1'!$H$66:$DC$66,'Prielaidos Via Lietuva'!PAL),'[1]Alternatyva 1'!$H$77:INDEX('[1]Alternatyva 1'!$H$77:$DC$77,'Prielaidos Via Lietuva'!PAL),'[1]Alternatyva 1'!$H$88:INDEX('[1]Alternatyva 1'!$H$88:$DC$88,'Prielaidos Via Lietuva'!PAL)</definedName>
    <definedName name="NLikut_A1" comment="Alternatyvos 1 laikotarpis,kuriame neaktyvios celes irasyti likutine verte">'Alternatyva 1'!$H$21:INDEX('Alternatyva 1'!$H$21:$DC$21,PAL),'Alternatyva 1'!$H$32:INDEX('Alternatyva 1'!$H$32:$DC$32,PAL),'Alternatyva 1'!$H$43:INDEX('Alternatyva 1'!$H$43:$DC$43,PAL),'Alternatyva 1'!$H$55:INDEX('Alternatyva 1'!$H$55:$DC$55,PAL),'Alternatyva 1'!$H$66:INDEX('Alternatyva 1'!$H$66:$DC$66,PAL),'Alternatyva 1'!$H$77:INDEX('Alternatyva 1'!$H$77:$DC$77,PAL),'Alternatyva 1'!$H$88:INDEX('Alternatyva 1'!$H$88:$DC$88,PAL)</definedName>
    <definedName name="NLikut_A2" localSheetId="8">'[1]Alternatyva 2'!$H$21:INDEX('[1]Alternatyva 2'!$H$21:$DC$21,'Objektų sąrašas'!PAL),'[1]Alternatyva 2'!$H$32:INDEX('[1]Alternatyva 2'!$H$32:$DC$32,'Objektų sąrašas'!PAL),'[1]Alternatyva 2'!$H$43:INDEX('[1]Alternatyva 2'!$H$43:$DC$43,'Objektų sąrašas'!PAL),'[1]Alternatyva 2'!$H$55:INDEX('[1]Alternatyva 2'!$H$55:$DC$55,'Objektų sąrašas'!PAL),'[1]Alternatyva 2'!$H$66:INDEX('[1]Alternatyva 2'!$H$66:$DC$66,'Objektų sąrašas'!PAL),'[1]Alternatyva 2'!$H$77:INDEX('[1]Alternatyva 2'!$H$77:$DC$77,'Objektų sąrašas'!PAL),'[1]Alternatyva 2'!$H$88:INDEX('[1]Alternatyva 2'!$H$88:$DC$88,'Objektų sąrašas'!PAL)</definedName>
    <definedName name="NLikut_A2" localSheetId="9">'[1]Alternatyva 2'!$H$21:INDEX('[1]Alternatyva 2'!$H$21:$DC$21,'Prielaidos Via Lietuva'!PAL),'[1]Alternatyva 2'!$H$32:INDEX('[1]Alternatyva 2'!$H$32:$DC$32,'Prielaidos Via Lietuva'!PAL),'[1]Alternatyva 2'!$H$43:INDEX('[1]Alternatyva 2'!$H$43:$DC$43,'Prielaidos Via Lietuva'!PAL),'[1]Alternatyva 2'!$H$55:INDEX('[1]Alternatyva 2'!$H$55:$DC$55,'Prielaidos Via Lietuva'!PAL),'[1]Alternatyva 2'!$H$66:INDEX('[1]Alternatyva 2'!$H$66:$DC$66,'Prielaidos Via Lietuva'!PAL),'[1]Alternatyva 2'!$H$77:INDEX('[1]Alternatyva 2'!$H$77:$DC$77,'Prielaidos Via Lietuva'!PAL),'[1]Alternatyva 2'!$H$88:INDEX('[1]Alternatyva 2'!$H$88:$DC$88,'Prielaidos Via Lietuva'!PAL)</definedName>
    <definedName name="NLikut_A2">'Alternatyva 2'!$H$21:INDEX('Alternatyva 2'!$H$21:$DC$21,PAL),'Alternatyva 2'!$H$32:INDEX('Alternatyva 2'!$H$32:$DC$32,PAL),'Alternatyva 2'!$H$43:INDEX('Alternatyva 2'!$H$43:$DC$43,PAL),'Alternatyva 2'!$H$55:INDEX('Alternatyva 2'!$H$55:$DC$55,PAL),'Alternatyva 2'!$H$66:INDEX('Alternatyva 2'!$H$66:$DC$66,PAL),'Alternatyva 2'!$H$77:INDEX('Alternatyva 2'!$H$77:$DC$77,PAL),'Alternatyva 2'!$H$88:INDEX('Alternatyva 2'!$H$88:$DC$88,PAL)</definedName>
    <definedName name="NLikuT_A3" localSheetId="8">'[1]Alternatyva 3'!$H$21:INDEX('[1]Alternatyva 3'!$H$21:$DC$21,'Objektų sąrašas'!PAL),'[1]Alternatyva 3'!$H$32:INDEX('[1]Alternatyva 3'!$H$32:$DC$32,'Objektų sąrašas'!PAL),'[1]Alternatyva 3'!$H$43:INDEX('[1]Alternatyva 3'!$H$43:$DC$43,'Objektų sąrašas'!PAL),'[1]Alternatyva 3'!$H$55:INDEX('[1]Alternatyva 3'!$H$55:$DC$55,'Objektų sąrašas'!PAL),'[1]Alternatyva 3'!$H$66:INDEX('[1]Alternatyva 3'!$H$66:$DC$66,'Objektų sąrašas'!PAL),'[1]Alternatyva 3'!$H$77:INDEX('[1]Alternatyva 3'!$H$77:$DC$77,'Objektų sąrašas'!PAL),'[1]Alternatyva 3'!$H$88:INDEX('[1]Alternatyva 3'!$H$88:$DC$88,'Objektų sąrašas'!PAL)</definedName>
    <definedName name="NLikuT_A3" localSheetId="9">'[1]Alternatyva 3'!$H$21:INDEX('[1]Alternatyva 3'!$H$21:$DC$21,'Prielaidos Via Lietuva'!PAL),'[1]Alternatyva 3'!$H$32:INDEX('[1]Alternatyva 3'!$H$32:$DC$32,'Prielaidos Via Lietuva'!PAL),'[1]Alternatyva 3'!$H$43:INDEX('[1]Alternatyva 3'!$H$43:$DC$43,'Prielaidos Via Lietuva'!PAL),'[1]Alternatyva 3'!$H$55:INDEX('[1]Alternatyva 3'!$H$55:$DC$55,'Prielaidos Via Lietuva'!PAL),'[1]Alternatyva 3'!$H$66:INDEX('[1]Alternatyva 3'!$H$66:$DC$66,'Prielaidos Via Lietuva'!PAL),'[1]Alternatyva 3'!$H$77:INDEX('[1]Alternatyva 3'!$H$77:$DC$77,'Prielaidos Via Lietuva'!PAL),'[1]Alternatyva 3'!$H$88:INDEX('[1]Alternatyva 3'!$H$88:$DC$88,'Prielaidos Via Lietuva'!PAL)</definedName>
    <definedName name="NLikuT_A3">'Alternatyva 3'!$H$21:INDEX('Alternatyva 3'!$H$21:$DC$21,PAL),'Alternatyva 3'!$H$32:INDEX('Alternatyva 3'!$H$32:$DC$32,PAL),'Alternatyva 3'!$H$43:INDEX('Alternatyva 3'!$H$43:$DC$43,PAL),'Alternatyva 3'!$H$55:INDEX('Alternatyva 3'!$H$55:$DC$55,PAL),'Alternatyva 3'!$H$66:INDEX('Alternatyva 3'!$H$66:$DC$66,PAL),'Alternatyva 3'!$H$77:INDEX('Alternatyva 3'!$H$77:$DC$77,PAL),'Alternatyva 3'!$H$88:INDEX('Alternatyva 3'!$H$88:$DC$88,PAL)</definedName>
    <definedName name="NLikut_A4" localSheetId="8">'[1]Alternatyva 4'!$H$21:INDEX('[1]Alternatyva 4'!$H$21:$DC$21,'Objektų sąrašas'!PAL),'[1]Alternatyva 4'!$H$32:INDEX('[1]Alternatyva 4'!$H$32:$DC$32,'Objektų sąrašas'!PAL),'[1]Alternatyva 4'!$H$43:INDEX('[1]Alternatyva 4'!$H$43:$DC$43,'Objektų sąrašas'!PAL),'[1]Alternatyva 4'!$H$55:INDEX('[1]Alternatyva 4'!$H$55:$DC$55,'Objektų sąrašas'!PAL),'[1]Alternatyva 4'!$H$66:INDEX('[1]Alternatyva 4'!$H$66:$DC$66,'Objektų sąrašas'!PAL),'[1]Alternatyva 4'!$H$77:INDEX('[1]Alternatyva 4'!$H$77:$DC$77,'Objektų sąrašas'!PAL),'[1]Alternatyva 4'!$H$88:INDEX('[1]Alternatyva 4'!$H$88:$DC$88,'Objektų sąrašas'!PAL)</definedName>
    <definedName name="NLikut_A4" localSheetId="9">'[1]Alternatyva 4'!$H$21:INDEX('[1]Alternatyva 4'!$H$21:$DC$21,'Prielaidos Via Lietuva'!PAL),'[1]Alternatyva 4'!$H$32:INDEX('[1]Alternatyva 4'!$H$32:$DC$32,'Prielaidos Via Lietuva'!PAL),'[1]Alternatyva 4'!$H$43:INDEX('[1]Alternatyva 4'!$H$43:$DC$43,'Prielaidos Via Lietuva'!PAL),'[1]Alternatyva 4'!$H$55:INDEX('[1]Alternatyva 4'!$H$55:$DC$55,'Prielaidos Via Lietuva'!PAL),'[1]Alternatyva 4'!$H$66:INDEX('[1]Alternatyva 4'!$H$66:$DC$66,'Prielaidos Via Lietuva'!PAL),'[1]Alternatyva 4'!$H$77:INDEX('[1]Alternatyva 4'!$H$77:$DC$77,'Prielaidos Via Lietuva'!PAL),'[1]Alternatyva 4'!$H$88:INDEX('[1]Alternatyva 4'!$H$88:$DC$88,'Prielaidos Via Lietuva'!PAL)</definedName>
    <definedName name="NLikut_A4">'Alternatyva 4'!$H$21:INDEX('Alternatyva 4'!$H$21:$DC$21,PAL),'Alternatyva 4'!$H$32:INDEX('Alternatyva 4'!$H$32:$DC$32,PAL),'Alternatyva 4'!$H$43:INDEX('Alternatyva 4'!$H$43:$DC$43,PAL),'Alternatyva 4'!$H$55:INDEX('Alternatyva 4'!$H$55:$DC$55,PAL),'Alternatyva 4'!$H$66:INDEX('Alternatyva 4'!$H$66:$DC$66,PAL),'Alternatyva 4'!$H$77:INDEX('Alternatyva 4'!$H$77:$DC$77,PAL),'Alternatyva 4'!$H$88:INDEX('Alternatyva 4'!$H$88:$DC$88,PAL)</definedName>
    <definedName name="NLikut_A5" localSheetId="8">'[1]Alternatyva 5'!$H$21:INDEX('[1]Alternatyva 5'!$H$21:$DC$21,'Objektų sąrašas'!PAL),'[1]Alternatyva 5'!$H$32:INDEX('[1]Alternatyva 5'!$H$32:$DC$32,'Objektų sąrašas'!PAL),'[1]Alternatyva 5'!$H$43:INDEX('[1]Alternatyva 5'!$H$43:$DC$43,'Objektų sąrašas'!PAL),'[1]Alternatyva 5'!$H$55:INDEX('[1]Alternatyva 5'!$H$55:$DC$55,'Objektų sąrašas'!PAL),'[1]Alternatyva 5'!$H$66:INDEX('[1]Alternatyva 5'!$H$66:$DC$66,'Objektų sąrašas'!PAL),'[1]Alternatyva 5'!$H$77:INDEX('[1]Alternatyva 5'!$H$77:$DC$77,'Objektų sąrašas'!PAL),'[1]Alternatyva 5'!$H$88:INDEX('[1]Alternatyva 5'!$H$88:$DC$88,'Objektų sąrašas'!PAL)</definedName>
    <definedName name="NLikut_A5" localSheetId="9">'[1]Alternatyva 5'!$H$21:INDEX('[1]Alternatyva 5'!$H$21:$DC$21,'Prielaidos Via Lietuva'!PAL),'[1]Alternatyva 5'!$H$32:INDEX('[1]Alternatyva 5'!$H$32:$DC$32,'Prielaidos Via Lietuva'!PAL),'[1]Alternatyva 5'!$H$43:INDEX('[1]Alternatyva 5'!$H$43:$DC$43,'Prielaidos Via Lietuva'!PAL),'[1]Alternatyva 5'!$H$55:INDEX('[1]Alternatyva 5'!$H$55:$DC$55,'Prielaidos Via Lietuva'!PAL),'[1]Alternatyva 5'!$H$66:INDEX('[1]Alternatyva 5'!$H$66:$DC$66,'Prielaidos Via Lietuva'!PAL),'[1]Alternatyva 5'!$H$77:INDEX('[1]Alternatyva 5'!$H$77:$DC$77,'Prielaidos Via Lietuva'!PAL),'[1]Alternatyva 5'!$H$88:INDEX('[1]Alternatyva 5'!$H$88:$DC$88,'Prielaidos Via Lietuva'!PAL)</definedName>
    <definedName name="NLikut_A5">'Alternatyva 5'!$H$21:INDEX('Alternatyva 5'!$H$21:$DC$21,PAL),'Alternatyva 5'!$H$32:INDEX('Alternatyva 5'!$H$32:$DC$32,PAL),'Alternatyva 5'!$H$43:INDEX('Alternatyva 5'!$H$43:$DC$43,PAL),'Alternatyva 5'!$H$55:INDEX('Alternatyva 5'!$H$55:$DC$55,PAL),'Alternatyva 5'!$H$66:INDEX('Alternatyva 5'!$H$66:$DC$66,PAL),'Alternatyva 5'!$H$77:INDEX('Alternatyva 5'!$H$77:$DC$77,PAL),'Alternatyva 5'!$H$88:INDEX('Alternatyva 5'!$H$88:$DC$88,PAL)</definedName>
    <definedName name="Norminiai" comment="Norminiai veiksmai">'Alternatyva 1'!$B$11:$B$21</definedName>
    <definedName name="Opt_alt" localSheetId="8">[1]Rezultatai!$F$6</definedName>
    <definedName name="Opt_alt" localSheetId="9">[1]Rezultatai!$F$6</definedName>
    <definedName name="Opt_alt">Rezultatai!$F$6</definedName>
    <definedName name="PAL" comment="Priemonės ataskaitinio laikotarpio trukme" localSheetId="8">[1]Pradžia!$E$12</definedName>
    <definedName name="PAL" comment="Priemonės ataskaitinio laikotarpio trukme" localSheetId="9">[1]Pradžia!$E$12</definedName>
    <definedName name="PAL" comment="Priemonės ataskaitinio laikotarpio trukme">Pradžia!$E$12</definedName>
    <definedName name="Pivot_alt">Data1!$M$1</definedName>
    <definedName name="_xlnm.Print_Titles" localSheetId="3">'Alternatyva 1'!$A:$F</definedName>
    <definedName name="_xlnm.Print_Titles" localSheetId="4">'Alternatyva 2'!$A:$E</definedName>
    <definedName name="_xlnm.Print_Titles" localSheetId="5">'Alternatyva 3'!$A:$E</definedName>
    <definedName name="_xlnm.Print_Titles" localSheetId="6">'Alternatyva 4'!$A:$E</definedName>
    <definedName name="_xlnm.Print_Titles" localSheetId="7">'Alternatyva 5'!$A:$E</definedName>
    <definedName name="_xlnm.Print_Titles" localSheetId="12">DA!$A:$E</definedName>
    <definedName name="_xlnm.Print_Titles" localSheetId="0">Data1!$A:$E</definedName>
    <definedName name="_xlnm.Print_Titles" localSheetId="1">Data2!$A:$C</definedName>
    <definedName name="_xlnm.Print_Titles" localSheetId="15">'Jautrumo analizė'!$A:$E</definedName>
    <definedName name="_xlnm.Print_Titles" localSheetId="13">'Poveikis VF'!$A:$F</definedName>
    <definedName name="_xlnm.Print_Titles" localSheetId="2">Pradžia!$A:$G</definedName>
    <definedName name="_xlnm.Print_Titles" localSheetId="9">'Prielaidos Via Lietuva'!$B:$F</definedName>
    <definedName name="_xlnm.Print_Titles" localSheetId="16">'Scenarijų analizė'!$A:$E</definedName>
    <definedName name="_xlnm.Print_Titles" localSheetId="10">SNA!$A:$F</definedName>
    <definedName name="_xlnm.Print_Titles" localSheetId="11">SVA!$A:$E</definedName>
    <definedName name="PVP" comment="Priemonės vykdymo pradžia" localSheetId="8">[1]Pradžia!$E$10</definedName>
    <definedName name="PVP" comment="Priemonės vykdymo pradžia" localSheetId="9">[1]Pradžia!$E$10</definedName>
    <definedName name="PVP" comment="Priemonės vykdymo pradžia">Pradžia!$E$10</definedName>
    <definedName name="Reinv_A1" comment="Alternatyvos 1 reinvesticiju eilute" localSheetId="8">INDEX('[1]Alternatyva 1'!$H$20:$DC$20,'Objektų sąrašas'!A1_trukme+2):('[1]Alternatyva 1'!$DC$20),INDEX('[1]Alternatyva 1'!$H$31:$DC$31,'Objektų sąrašas'!A1_trukme+2):'[1]Alternatyva 1'!$DC$31,INDEX('[1]Alternatyva 1'!$H$42:$DC$42,'Objektų sąrašas'!A1_trukme+2):'[1]Alternatyva 1'!$DC$42,INDEX('[1]Alternatyva 1'!$H$54:$DC$54,'Objektų sąrašas'!A1_trukme+2):'[1]Alternatyva 1'!$DC$54,INDEX('[1]Alternatyva 1'!$H$65:$DC$65,'Objektų sąrašas'!A1_trukme+2):'[1]Alternatyva 1'!$DC$65,INDEX('[1]Alternatyva 1'!$H$76:$DC$76,'Objektų sąrašas'!A1_trukme+2):'[1]Alternatyva 1'!$DC$76,INDEX('[1]Alternatyva 1'!$H$87:$DC$87,'Objektų sąrašas'!A1_trukme+2):'[1]Alternatyva 1'!$DC$87</definedName>
    <definedName name="Reinv_A1" comment="Alternatyvos 1 reinvesticiju eilute" localSheetId="9">INDEX('[1]Alternatyva 1'!$H$20:$DC$20,'Prielaidos Via Lietuva'!A1_trukme+2):('[1]Alternatyva 1'!$DC$20),INDEX('[1]Alternatyva 1'!$H$31:$DC$31,'Prielaidos Via Lietuva'!A1_trukme+2):'[1]Alternatyva 1'!$DC$31,INDEX('[1]Alternatyva 1'!$H$42:$DC$42,'Prielaidos Via Lietuva'!A1_trukme+2):'[1]Alternatyva 1'!$DC$42,INDEX('[1]Alternatyva 1'!$H$54:$DC$54,'Prielaidos Via Lietuva'!A1_trukme+2):'[1]Alternatyva 1'!$DC$54,INDEX('[1]Alternatyva 1'!$H$65:$DC$65,'Prielaidos Via Lietuva'!A1_trukme+2):'[1]Alternatyva 1'!$DC$65,INDEX('[1]Alternatyva 1'!$H$76:$DC$76,'Prielaidos Via Lietuva'!A1_trukme+2):'[1]Alternatyva 1'!$DC$76,INDEX('[1]Alternatyva 1'!$H$87:$DC$87,'Prielaidos Via Lietuva'!A1_trukme+2):'[1]Alternatyva 1'!$DC$87</definedName>
    <definedName name="Reinv_A1" comment="Alternatyvos 1 reinvesticiju eilute">INDEX('Alternatyva 1'!$H$20:$DC$20,A1_trukme+2):('Alternatyva 1'!$DC$20),INDEX('Alternatyva 1'!$H$31:$DC$31,A1_trukme+2):'Alternatyva 1'!$DC$31,INDEX('Alternatyva 1'!$H$42:$DC$42,A1_trukme+2):'Alternatyva 1'!$DC$42,INDEX('Alternatyva 1'!$H$54:$DC$54,A1_trukme+2):'Alternatyva 1'!$DC$54,INDEX('Alternatyva 1'!$H$65:$DC$65,A1_trukme+2):'Alternatyva 1'!$DC$65,INDEX('Alternatyva 1'!$H$76:$DC$76,A1_trukme+2):'Alternatyva 1'!$DC$76,INDEX('Alternatyva 1'!$H$87:$DC$87,A1_trukme+2):'Alternatyva 1'!$DC$87</definedName>
    <definedName name="Reinv_A2" comment="Alternatyvos 2 reinvesticijos" localSheetId="8">INDEX('[1]Alternatyva 2'!$H$20:$DC$20,'Objektų sąrašas'!A2_trukme+2):('[1]Alternatyva 2'!$DC$20),INDEX('[1]Alternatyva 2'!$H$31:$DC$31,'Objektų sąrašas'!A2_trukme+2):'[1]Alternatyva 2'!$DC$31,INDEX('[1]Alternatyva 2'!$H$42:$DC$42,'Objektų sąrašas'!A2_trukme+2):'[1]Alternatyva 2'!$DC$42,INDEX('[1]Alternatyva 2'!$H$54:$DC$54,'Objektų sąrašas'!A2_trukme+2):'[1]Alternatyva 2'!$DC$54,INDEX('[1]Alternatyva 2'!$H$65:$DC$65,'Objektų sąrašas'!A2_trukme+2):'[1]Alternatyva 2'!$DC$65,INDEX('[1]Alternatyva 2'!$H$76:$DC$76,'Objektų sąrašas'!A2_trukme+2):'[1]Alternatyva 2'!$DC$76,INDEX('[1]Alternatyva 2'!$H$87:$DC$87,'Objektų sąrašas'!A2_trukme+2):'[1]Alternatyva 2'!$DC$87</definedName>
    <definedName name="Reinv_A2" comment="Alternatyvos 2 reinvesticijos" localSheetId="9">INDEX('[1]Alternatyva 2'!$H$20:$DC$20,'Prielaidos Via Lietuva'!A2_trukme+2):('[1]Alternatyva 2'!$DC$20),INDEX('[1]Alternatyva 2'!$H$31:$DC$31,'Prielaidos Via Lietuva'!A2_trukme+2):'[1]Alternatyva 2'!$DC$31,INDEX('[1]Alternatyva 2'!$H$42:$DC$42,'Prielaidos Via Lietuva'!A2_trukme+2):'[1]Alternatyva 2'!$DC$42,INDEX('[1]Alternatyva 2'!$H$54:$DC$54,'Prielaidos Via Lietuva'!A2_trukme+2):'[1]Alternatyva 2'!$DC$54,INDEX('[1]Alternatyva 2'!$H$65:$DC$65,'Prielaidos Via Lietuva'!A2_trukme+2):'[1]Alternatyva 2'!$DC$65,INDEX('[1]Alternatyva 2'!$H$76:$DC$76,'Prielaidos Via Lietuva'!A2_trukme+2):'[1]Alternatyva 2'!$DC$76,INDEX('[1]Alternatyva 2'!$H$87:$DC$87,'Prielaidos Via Lietuva'!A2_trukme+2):'[1]Alternatyva 2'!$DC$87</definedName>
    <definedName name="Reinv_A2" comment="Alternatyvos 2 reinvesticijos">INDEX('Alternatyva 2'!$H$20:$DC$20,A2_trukme+2):('Alternatyva 2'!$DC$20),INDEX('Alternatyva 2'!$H$31:$DC$31,A2_trukme+2):'Alternatyva 2'!$DC$31,INDEX('Alternatyva 2'!$H$42:$DC$42,A2_trukme+2):'Alternatyva 2'!$DC$42,INDEX('Alternatyva 2'!$H$54:$DC$54,A2_trukme+2):'Alternatyva 2'!$DC$54,INDEX('Alternatyva 2'!$H$65:$DC$65,A2_trukme+2):'Alternatyva 2'!$DC$65,INDEX('Alternatyva 2'!$H$76:$DC$76,A2_trukme+2):'Alternatyva 2'!$DC$76,INDEX('Alternatyva 2'!$H$87:$DC$87,A2_trukme+2):'Alternatyva 2'!$DC$87</definedName>
    <definedName name="Reinv_A3" comment="Alternatyvos A3 reinvesticijos" localSheetId="8">INDEX('[1]Alternatyva 3'!$H$20:$DC$20,'Objektų sąrašas'!A3_trukme+2):('[1]Alternatyva 3'!$DC$20),INDEX('[1]Alternatyva 3'!$H$31:$DC$31,'Objektų sąrašas'!A3_trukme+2):'[1]Alternatyva 3'!$DC$31,INDEX('[1]Alternatyva 3'!$H$42:$DC$42,'Objektų sąrašas'!A3_trukme+2):'[1]Alternatyva 3'!$DC$42,INDEX('[1]Alternatyva 3'!$H$54:$DC$54,'Objektų sąrašas'!A3_trukme+2):'[1]Alternatyva 3'!$DC$54,INDEX('[1]Alternatyva 3'!$H$65:$DC$65,'Objektų sąrašas'!A3_trukme+2):'[1]Alternatyva 3'!$DC$65,INDEX('[1]Alternatyva 3'!$H$76:$DC$76,'Objektų sąrašas'!A3_trukme+2):'[1]Alternatyva 3'!$DC$76,INDEX('[1]Alternatyva 3'!$H$87:$DC$87,'Objektų sąrašas'!A3_trukme+2):'[1]Alternatyva 3'!$DC$87</definedName>
    <definedName name="Reinv_A3" comment="Alternatyvos A3 reinvesticijos" localSheetId="9">INDEX('[1]Alternatyva 3'!$H$20:$DC$20,'Prielaidos Via Lietuva'!A3_trukme+2):('[1]Alternatyva 3'!$DC$20),INDEX('[1]Alternatyva 3'!$H$31:$DC$31,'Prielaidos Via Lietuva'!A3_trukme+2):'[1]Alternatyva 3'!$DC$31,INDEX('[1]Alternatyva 3'!$H$42:$DC$42,'Prielaidos Via Lietuva'!A3_trukme+2):'[1]Alternatyva 3'!$DC$42,INDEX('[1]Alternatyva 3'!$H$54:$DC$54,'Prielaidos Via Lietuva'!A3_trukme+2):'[1]Alternatyva 3'!$DC$54,INDEX('[1]Alternatyva 3'!$H$65:$DC$65,'Prielaidos Via Lietuva'!A3_trukme+2):'[1]Alternatyva 3'!$DC$65,INDEX('[1]Alternatyva 3'!$H$76:$DC$76,'Prielaidos Via Lietuva'!A3_trukme+2):'[1]Alternatyva 3'!$DC$76,INDEX('[1]Alternatyva 3'!$H$87:$DC$87,'Prielaidos Via Lietuva'!A3_trukme+2):'[1]Alternatyva 3'!$DC$87</definedName>
    <definedName name="Reinv_A3" comment="Alternatyvos A3 reinvesticijos">INDEX('Alternatyva 3'!$H$20:$DC$20,A3_trukme+2):('Alternatyva 3'!$DC$20),INDEX('Alternatyva 3'!$H$31:$DC$31,A3_trukme+2):'Alternatyva 3'!$DC$31,INDEX('Alternatyva 3'!$H$42:$DC$42,A3_trukme+2):'Alternatyva 3'!$DC$42,INDEX('Alternatyva 3'!$H$54:$DC$54,A3_trukme+2):'Alternatyva 3'!$DC$54,INDEX('Alternatyva 3'!$H$65:$DC$65,A3_trukme+2):'Alternatyva 3'!$DC$65,INDEX('Alternatyva 3'!$H$76:$DC$76,A3_trukme+2):'Alternatyva 3'!$DC$76,INDEX('Alternatyva 3'!$H$87:$DC$87,A3_trukme+2):'Alternatyva 3'!$DC$87</definedName>
    <definedName name="Reinv_A4" comment="Alternatyvos 4 reinvesticijos" localSheetId="8">INDEX('[1]Alternatyva 4'!$H$20:$DC$20,'Objektų sąrašas'!A4_trukme+2):('[1]Alternatyva 4'!$DC$20),INDEX('[1]Alternatyva 4'!$H$31:$DC$31,'Objektų sąrašas'!A4_trukme+2):'[1]Alternatyva 4'!$DC$31,INDEX('[1]Alternatyva 4'!$H$42:$DC$42,'Objektų sąrašas'!A4_trukme+2):'[1]Alternatyva 4'!$DC$42,INDEX('[1]Alternatyva 4'!$H$54:$DC$54,'Objektų sąrašas'!A4_trukme+2):'[1]Alternatyva 4'!$DC$54,INDEX('[1]Alternatyva 4'!$H$65:$DC$65,'Objektų sąrašas'!A4_trukme+2):'[1]Alternatyva 4'!$DC$65,INDEX('[1]Alternatyva 4'!$H$76:$DC$76,'Objektų sąrašas'!A4_trukme+2):'[1]Alternatyva 4'!$DC$76,INDEX('[1]Alternatyva 4'!$H$87:$DC$87,'Objektų sąrašas'!A4_trukme+2):'[1]Alternatyva 4'!$DC$87</definedName>
    <definedName name="Reinv_A4" comment="Alternatyvos 4 reinvesticijos" localSheetId="9">INDEX('[1]Alternatyva 4'!$H$20:$DC$20,'Prielaidos Via Lietuva'!A4_trukme+2):('[1]Alternatyva 4'!$DC$20),INDEX('[1]Alternatyva 4'!$H$31:$DC$31,'Prielaidos Via Lietuva'!A4_trukme+2):'[1]Alternatyva 4'!$DC$31,INDEX('[1]Alternatyva 4'!$H$42:$DC$42,'Prielaidos Via Lietuva'!A4_trukme+2):'[1]Alternatyva 4'!$DC$42,INDEX('[1]Alternatyva 4'!$H$54:$DC$54,'Prielaidos Via Lietuva'!A4_trukme+2):'[1]Alternatyva 4'!$DC$54,INDEX('[1]Alternatyva 4'!$H$65:$DC$65,'Prielaidos Via Lietuva'!A4_trukme+2):'[1]Alternatyva 4'!$DC$65,INDEX('[1]Alternatyva 4'!$H$76:$DC$76,'Prielaidos Via Lietuva'!A4_trukme+2):'[1]Alternatyva 4'!$DC$76,INDEX('[1]Alternatyva 4'!$H$87:$DC$87,'Prielaidos Via Lietuva'!A4_trukme+2):'[1]Alternatyva 4'!$DC$87</definedName>
    <definedName name="Reinv_A4" comment="Alternatyvos 4 reinvesticijos">INDEX('Alternatyva 4'!$H$20:$DC$20,A4_trukme+2):('Alternatyva 4'!$DC$20),INDEX('Alternatyva 4'!$H$31:$DC$31,A4_trukme+2):'Alternatyva 4'!$DC$31,INDEX('Alternatyva 4'!$H$42:$DC$42,A4_trukme+2):'Alternatyva 4'!$DC$42,INDEX('Alternatyva 4'!$H$54:$DC$54,A4_trukme+2):'Alternatyva 4'!$DC$54,INDEX('Alternatyva 4'!$H$65:$DC$65,A4_trukme+2):'Alternatyva 4'!$DC$65,INDEX('Alternatyva 4'!$H$76:$DC$76,A4_trukme+2):'Alternatyva 4'!$DC$76,INDEX('Alternatyva 4'!$H$87:$DC$87,A4_trukme+2):'Alternatyva 4'!$DC$87</definedName>
    <definedName name="Reinv_A5" comment="Alternatyvos 5 reinvesticijos" localSheetId="8">INDEX('[1]Alternatyva 5'!$H$20:$DC$20,'Objektų sąrašas'!A5_trukme+2):('[1]Alternatyva 5'!$DC$20),INDEX('[1]Alternatyva 5'!$H$31:$DC$31,'Objektų sąrašas'!A5_trukme+2):'[1]Alternatyva 5'!$DC$31,INDEX('[1]Alternatyva 5'!$H$42:$DC$42,'Objektų sąrašas'!A5_trukme+2):'[1]Alternatyva 5'!$DC$42,INDEX('[1]Alternatyva 5'!$H$54:$DC$54,'Objektų sąrašas'!A5_trukme+2):'[1]Alternatyva 5'!$DC$54,INDEX('[1]Alternatyva 5'!$H$65:$DC$65,'Objektų sąrašas'!A5_trukme+2):'[1]Alternatyva 5'!$DC$65,INDEX('[1]Alternatyva 5'!$H$76:$DC$76,'Objektų sąrašas'!A5_trukme+2):'[1]Alternatyva 5'!$DC$76,INDEX('[1]Alternatyva 5'!$H$87:$DC$87,'Objektų sąrašas'!A5_trukme+2):'[1]Alternatyva 5'!$DC$87</definedName>
    <definedName name="Reinv_A5" comment="Alternatyvos 5 reinvesticijos" localSheetId="9">INDEX('[1]Alternatyva 5'!$H$20:$DC$20,'Prielaidos Via Lietuva'!A5_trukme+2):('[1]Alternatyva 5'!$DC$20),INDEX('[1]Alternatyva 5'!$H$31:$DC$31,'Prielaidos Via Lietuva'!A5_trukme+2):'[1]Alternatyva 5'!$DC$31,INDEX('[1]Alternatyva 5'!$H$42:$DC$42,'Prielaidos Via Lietuva'!A5_trukme+2):'[1]Alternatyva 5'!$DC$42,INDEX('[1]Alternatyva 5'!$H$54:$DC$54,'Prielaidos Via Lietuva'!A5_trukme+2):'[1]Alternatyva 5'!$DC$54,INDEX('[1]Alternatyva 5'!$H$65:$DC$65,'Prielaidos Via Lietuva'!A5_trukme+2):'[1]Alternatyva 5'!$DC$65,INDEX('[1]Alternatyva 5'!$H$76:$DC$76,'Prielaidos Via Lietuva'!A5_trukme+2):'[1]Alternatyva 5'!$DC$76,INDEX('[1]Alternatyva 5'!$H$87:$DC$87,'Prielaidos Via Lietuva'!A5_trukme+2):'[1]Alternatyva 5'!$DC$87</definedName>
    <definedName name="Reinv_A5" comment="Alternatyvos 5 reinvesticijos">INDEX('Alternatyva 5'!$H$20:$DC$20,A5_trukme+2):('Alternatyva 5'!$DC$20),INDEX('Alternatyva 5'!$H$31:$DC$31,A5_trukme+2):'Alternatyva 5'!$DC$31,INDEX('Alternatyva 5'!$H$42:$DC$42,A5_trukme+2):'Alternatyva 5'!$DC$42,INDEX('Alternatyva 5'!$H$54:$DC$54,A5_trukme+2):'Alternatyva 5'!$DC$54,INDEX('Alternatyva 5'!$H$65:$DC$65,A5_trukme+2):'Alternatyva 5'!$DC$65,INDEX('Alternatyva 5'!$H$76:$DC$76,A5_trukme+2):'Alternatyva 5'!$DC$76,INDEX('Alternatyva 5'!$H$87:$DC$87,A5_trukme+2):'Alternatyva 5'!$DC$87</definedName>
    <definedName name="Result" localSheetId="8">[1]Pradžia!$E$24</definedName>
    <definedName name="Result" localSheetId="9">[1]Pradžia!$E$24</definedName>
    <definedName name="Result">Pradžia!$E$24</definedName>
    <definedName name="Result_mat" localSheetId="8">[1]Pradžia!$E$26</definedName>
    <definedName name="Result_mat" localSheetId="9">[1]Pradžia!$E$26</definedName>
    <definedName name="Result_mat">Pradžia!$E$26</definedName>
    <definedName name="Rezult_alt">Data1!$I$2:$I$6</definedName>
    <definedName name="Rodikliai" comment="Alternatyvu ENIS" localSheetId="8">[1]DA!$H$9:$H$13</definedName>
    <definedName name="Rodikliai" comment="Alternatyvu ENIS" localSheetId="9">[1]DA!$H$9:$H$13</definedName>
    <definedName name="Rodikliai" comment="Alternatyvu ENIS">DA!$H$9:$H$13</definedName>
    <definedName name="SA_kodai" localSheetId="16">'Scenarijų analizė'!$B$166:$B$267</definedName>
    <definedName name="SA_nr">'Scenarijų analizė'!$DF$6</definedName>
    <definedName name="scenarijai" localSheetId="8">'[1]Scenarijų analizė'!$B$166:$I$267</definedName>
    <definedName name="scenarijai" localSheetId="9">'[1]Scenarijų analizė'!$B$166:$I$267</definedName>
    <definedName name="scenarijai">'Scenarijų analizė'!$B$166:$I$267</definedName>
    <definedName name="SD" comment="Socialinė diskonto norma" localSheetId="8">[1]Pradžia!$E$41</definedName>
    <definedName name="SD" comment="Socialinė diskonto norma" localSheetId="9">[1]Pradžia!$E$41</definedName>
    <definedName name="SD" comment="Socialinė diskonto norma">Pradžia!$E$41</definedName>
    <definedName name="SocN1" comment="Socialines naudos sarasas">'Alternatyva 1'!$B$117:$C$129</definedName>
    <definedName name="SocN2" comment="Soc-ekon poveikis 2 alternatyvos">'Alternatyva 2'!$B$117:$C$129</definedName>
    <definedName name="SocN3" comment="Soc-eko poveikis 3 alternatyvos">'Alternatyva 3'!$B$117:$C$129</definedName>
    <definedName name="SocN4" comment="Soc - eko poveikis 4 alternatyvos">'Alternatyva 4'!$B$117:$C$129</definedName>
    <definedName name="SocN5" comment="Soc-eko poveikis 5 alternatyvos">'Alternatyva 5'!$B$117:$C$129</definedName>
    <definedName name="Sritis" comment="Pasirinktos politikos srities nr." localSheetId="8">OFFSET([1]Data2!$D$2,0,0,COUNTA([1]Data2!$D$2:$D$100),1)</definedName>
    <definedName name="Sritis" comment="Pasirinktos politikos srities nr." localSheetId="9">OFFSET([1]Data2!$D$2,0,0,COUNTA([1]Data2!$D$2:$D$100),1)</definedName>
    <definedName name="Sritis" comment="Pasirinktos politikos srities nr.">OFFSET(Data2!$D$2,0,0,COUNTA(Data2!$D$2:$D$100),1)</definedName>
    <definedName name="SVA_rodiklis" localSheetId="8">[1]SVA!$F$18:$F$22</definedName>
    <definedName name="SVA_rodiklis" localSheetId="9">[1]SVA!$F$18:$F$22</definedName>
    <definedName name="SVA_rodiklis">SVA!$F$18:$F$22</definedName>
    <definedName name="Svoris" comment="Da (daugiakriterines analizes) svoriai" localSheetId="8">[1]DA!$B$8:$D$16</definedName>
    <definedName name="Svoris" comment="Da (daugiakriterines analizes) svoriai" localSheetId="9">[1]DA!$B$8:$D$16</definedName>
    <definedName name="Svoris" comment="Da (daugiakriterines analizes) svoriai">DA!$B$8:$D$16</definedName>
    <definedName name="tyu" comment="Alternatyvos 5 įgyvendinimo trukmė">#REF!</definedName>
    <definedName name="VF_1" comment="Poveikis viesiesiems finansams 1 Alternatyvos">'Poveikis VF'!$B$6:E$11</definedName>
    <definedName name="VF_2" comment="Poveikis viesiesiems finansams 2 Alternatyvos  ">'Poveikis VF'!A$12:E$18</definedName>
    <definedName name="VF_3" comment="Poveikis viesiesiems finansams 3 alternatyva">'Poveikis VF'!$B$19:$F$25</definedName>
    <definedName name="VF_4" comment="Poveikis viesieisiems finansams 4 alternatyva">'Poveikis VF'!$B$26:$F$32</definedName>
    <definedName name="VF_5" comment="Poveikis viesiesiems finansams 5 alternatyvos">'Poveikis VF'!$B$33:$F$39</definedName>
    <definedName name="VMI" comment="Vidinė metinė infliacija" localSheetId="8">[1]Pradžia!$E$43</definedName>
    <definedName name="VMI" comment="Vidinė metinė infliacija" localSheetId="9">[1]Pradžia!$E$43</definedName>
    <definedName name="VMI" comment="Vidinė metinė infliacija">Pradžia!$E$43</definedName>
    <definedName name="Z_B7831A28_C714_4DC9_BB36_A1304866CBB0_.wvu.Cols" localSheetId="3" hidden="1">'Alternatyva 1'!$DD:$DD</definedName>
    <definedName name="Z_B7831A28_C714_4DC9_BB36_A1304866CBB0_.wvu.Cols" localSheetId="4" hidden="1">'Alternatyva 2'!$DC:$DC</definedName>
    <definedName name="Z_B7831A28_C714_4DC9_BB36_A1304866CBB0_.wvu.Cols" localSheetId="5" hidden="1">'Alternatyva 3'!$DC:$DC</definedName>
    <definedName name="Z_B7831A28_C714_4DC9_BB36_A1304866CBB0_.wvu.Cols" localSheetId="6" hidden="1">'Alternatyva 4'!$DC:$DC</definedName>
    <definedName name="Z_B7831A28_C714_4DC9_BB36_A1304866CBB0_.wvu.Cols" localSheetId="7" hidden="1">'Alternatyva 5'!$DC:$DC</definedName>
    <definedName name="Z_B7831A28_C714_4DC9_BB36_A1304866CBB0_.wvu.Cols" localSheetId="12" hidden="1">DA!$DC:$DC</definedName>
    <definedName name="Z_B7831A28_C714_4DC9_BB36_A1304866CBB0_.wvu.Cols" localSheetId="15" hidden="1">'Jautrumo analizė'!$DC:$DC</definedName>
    <definedName name="Z_B7831A28_C714_4DC9_BB36_A1304866CBB0_.wvu.Cols" localSheetId="13" hidden="1">'Poveikis VF'!$DD:$DD</definedName>
    <definedName name="Z_B7831A28_C714_4DC9_BB36_A1304866CBB0_.wvu.Cols" localSheetId="16" hidden="1">'Scenarijų analizė'!$DC:$DC</definedName>
    <definedName name="Z_B7831A28_C714_4DC9_BB36_A1304866CBB0_.wvu.Cols" localSheetId="10" hidden="1">SNA!$DD:$DD</definedName>
    <definedName name="Z_B7831A28_C714_4DC9_BB36_A1304866CBB0_.wvu.Cols" localSheetId="11" hidden="1">SVA!$DD:$DD</definedName>
    <definedName name="Z_B7831A28_C714_4DC9_BB36_A1304866CBB0_.wvu.FilterData" localSheetId="0" hidden="1">Data1!$A$1:$J$101</definedName>
    <definedName name="Z_B7831A28_C714_4DC9_BB36_A1304866CBB0_.wvu.FilterData" localSheetId="1" hidden="1">Data2!$A$1:$C$103</definedName>
    <definedName name="Z_B7831A28_C714_4DC9_BB36_A1304866CBB0_.wvu.PrintTitles" localSheetId="3" hidden="1">'Alternatyva 1'!$A:$F</definedName>
    <definedName name="Z_B7831A28_C714_4DC9_BB36_A1304866CBB0_.wvu.PrintTitles" localSheetId="4" hidden="1">'Alternatyva 2'!$A:$E</definedName>
    <definedName name="Z_B7831A28_C714_4DC9_BB36_A1304866CBB0_.wvu.PrintTitles" localSheetId="5" hidden="1">'Alternatyva 3'!$A:$E</definedName>
    <definedName name="Z_B7831A28_C714_4DC9_BB36_A1304866CBB0_.wvu.PrintTitles" localSheetId="6" hidden="1">'Alternatyva 4'!$A:$E</definedName>
    <definedName name="Z_B7831A28_C714_4DC9_BB36_A1304866CBB0_.wvu.PrintTitles" localSheetId="7" hidden="1">'Alternatyva 5'!$A:$E</definedName>
    <definedName name="Z_B7831A28_C714_4DC9_BB36_A1304866CBB0_.wvu.PrintTitles" localSheetId="12" hidden="1">DA!$A:$E</definedName>
    <definedName name="Z_B7831A28_C714_4DC9_BB36_A1304866CBB0_.wvu.PrintTitles" localSheetId="0" hidden="1">Data1!$A:$E</definedName>
    <definedName name="Z_B7831A28_C714_4DC9_BB36_A1304866CBB0_.wvu.PrintTitles" localSheetId="1" hidden="1">Data2!$A:$C</definedName>
    <definedName name="Z_B7831A28_C714_4DC9_BB36_A1304866CBB0_.wvu.PrintTitles" localSheetId="15" hidden="1">'Jautrumo analizė'!$A:$E</definedName>
    <definedName name="Z_B7831A28_C714_4DC9_BB36_A1304866CBB0_.wvu.PrintTitles" localSheetId="13" hidden="1">'Poveikis VF'!$A:$F</definedName>
    <definedName name="Z_B7831A28_C714_4DC9_BB36_A1304866CBB0_.wvu.PrintTitles" localSheetId="2" hidden="1">Pradžia!$A:$G</definedName>
    <definedName name="Z_B7831A28_C714_4DC9_BB36_A1304866CBB0_.wvu.PrintTitles" localSheetId="9" hidden="1">'Prielaidos Via Lietuva'!$B:$F</definedName>
    <definedName name="Z_B7831A28_C714_4DC9_BB36_A1304866CBB0_.wvu.PrintTitles" localSheetId="16" hidden="1">'Scenarijų analizė'!$A:$E</definedName>
    <definedName name="Z_B7831A28_C714_4DC9_BB36_A1304866CBB0_.wvu.PrintTitles" localSheetId="10" hidden="1">SNA!$A:$F</definedName>
    <definedName name="Z_B7831A28_C714_4DC9_BB36_A1304866CBB0_.wvu.PrintTitles" localSheetId="11" hidden="1">SVA!$A:$E</definedName>
    <definedName name="Zalos" comment="Zalos, atrinktos pagal politikos sritis" localSheetId="8">IF([1]Data2!$G$2="Z",OFFSET([1]Data2!$F$5,0,0,COUNTA([1]Data2!$F$5:$F$200)-1,1),"")</definedName>
    <definedName name="Zalos" comment="Zalos, atrinktos pagal politikos sritis" localSheetId="9">IF([1]Data2!$G$2="Z",OFFSET([1]Data2!$F$5,0,0,COUNTA([1]Data2!$F$5:$F$200)-1,1),"")</definedName>
    <definedName name="Zalos" comment="Zalos, atrinktos pagal politikos sritis">IF(Data2!$G$2="Z",OFFSET(Data2!$F$5,0,0,COUNTA(Data2!$F$5:$F$200)-1,1),"")</definedName>
  </definedNames>
  <calcPr calcId="191028"/>
  <customWorkbookViews>
    <customWorkbookView name="Jūratė Jockuvienė - Personal View" guid="{B7831A28-C714-4DC9-BB36-A1304866CBB0}" mergeInterval="0" personalView="1" maximized="1" xWindow="-8" yWindow="-8" windowWidth="1382" windowHeight="744" tabRatio="805" activeSheetId="4"/>
  </customWorkbookViews>
  <pivotCaches>
    <pivotCache cacheId="0" r:id="rId21"/>
    <pivotCache cacheId="1" r:id="rId22"/>
    <pivotCache cacheId="2" r:id="rId23"/>
    <pivotCache cacheId="3" r:id="rId2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9" i="21" l="1"/>
  <c r="K13" i="20" l="1"/>
  <c r="G13" i="20"/>
  <c r="AB55" i="21"/>
  <c r="H116" i="4"/>
  <c r="Q9" i="21" l="1"/>
  <c r="N9" i="21"/>
  <c r="M13" i="20"/>
  <c r="L13" i="20"/>
  <c r="J13" i="20"/>
  <c r="I13" i="20"/>
  <c r="H13" i="20"/>
  <c r="Y55" i="21"/>
  <c r="AA55" i="21"/>
  <c r="D13" i="20" l="1"/>
  <c r="E55" i="21"/>
  <c r="O8" i="21"/>
  <c r="L8" i="21"/>
  <c r="G7" i="20" s="1"/>
  <c r="Z8" i="21"/>
  <c r="X8" i="21"/>
  <c r="V8" i="21"/>
  <c r="T8" i="21"/>
  <c r="R8" i="21"/>
  <c r="I9" i="20"/>
  <c r="H9" i="20"/>
  <c r="G9" i="20"/>
  <c r="G42" i="21"/>
  <c r="Q19" i="21"/>
  <c r="O19" i="21"/>
  <c r="M19" i="21"/>
  <c r="N19" i="21"/>
  <c r="L19" i="21"/>
  <c r="G18" i="21"/>
  <c r="H18" i="21" s="1"/>
  <c r="G10" i="21"/>
  <c r="Q15" i="21"/>
  <c r="N15" i="21"/>
  <c r="L15" i="21"/>
  <c r="P19" i="21" l="1"/>
  <c r="M15" i="21"/>
  <c r="I8" i="21"/>
  <c r="J9" i="20"/>
  <c r="P41" i="21"/>
  <c r="S41" i="21"/>
  <c r="R41" i="21"/>
  <c r="O41" i="21"/>
  <c r="O39" i="21"/>
  <c r="G40" i="21"/>
  <c r="H40" i="21" s="1"/>
  <c r="P31" i="21"/>
  <c r="O31" i="21"/>
  <c r="G30" i="21"/>
  <c r="H30" i="21" s="1"/>
  <c r="H120" i="21"/>
  <c r="H119" i="21"/>
  <c r="H74" i="21"/>
  <c r="H73" i="21"/>
  <c r="O15" i="21" l="1"/>
  <c r="K55" i="21"/>
  <c r="J55" i="21"/>
  <c r="P15" i="21" l="1"/>
  <c r="D255" i="20"/>
  <c r="I135" i="21" l="1"/>
  <c r="K135" i="21"/>
  <c r="M135" i="21"/>
  <c r="N135" i="21"/>
  <c r="P135" i="21"/>
  <c r="S135" i="21"/>
  <c r="U135" i="21"/>
  <c r="Y135" i="21"/>
  <c r="AB135" i="21"/>
  <c r="E135" i="21"/>
  <c r="H79" i="21"/>
  <c r="H80" i="21"/>
  <c r="H81" i="21"/>
  <c r="H82" i="21"/>
  <c r="H83" i="21"/>
  <c r="H84" i="21"/>
  <c r="H85" i="21"/>
  <c r="H86" i="21"/>
  <c r="H87" i="21"/>
  <c r="H88" i="21"/>
  <c r="H89" i="21"/>
  <c r="H90" i="21"/>
  <c r="H91" i="21"/>
  <c r="H92" i="21"/>
  <c r="H93" i="21"/>
  <c r="H94" i="21"/>
  <c r="H95" i="21"/>
  <c r="H96" i="21"/>
  <c r="H97" i="21"/>
  <c r="H98" i="21"/>
  <c r="H99" i="21"/>
  <c r="H100" i="21"/>
  <c r="H101" i="21"/>
  <c r="H102" i="21"/>
  <c r="H103" i="21"/>
  <c r="H104" i="21"/>
  <c r="H105" i="21"/>
  <c r="H106" i="21"/>
  <c r="H107" i="21"/>
  <c r="H108" i="21"/>
  <c r="H109" i="21"/>
  <c r="H110" i="21"/>
  <c r="H111" i="21"/>
  <c r="H112" i="21"/>
  <c r="H113" i="21"/>
  <c r="H114" i="21"/>
  <c r="H115" i="21"/>
  <c r="H116" i="21"/>
  <c r="H117" i="21"/>
  <c r="H118" i="21"/>
  <c r="H63" i="21"/>
  <c r="H64" i="21"/>
  <c r="H65" i="21"/>
  <c r="H66" i="21"/>
  <c r="H67" i="21"/>
  <c r="H68" i="21"/>
  <c r="H69" i="21"/>
  <c r="H70" i="21"/>
  <c r="H71" i="21"/>
  <c r="H72" i="21"/>
  <c r="H75" i="21"/>
  <c r="H76" i="21"/>
  <c r="H77" i="21"/>
  <c r="H78" i="21"/>
  <c r="M59" i="21"/>
  <c r="H125" i="21"/>
  <c r="H126" i="21"/>
  <c r="H127" i="21"/>
  <c r="H128" i="21"/>
  <c r="H129" i="21"/>
  <c r="H130" i="21"/>
  <c r="H131" i="21"/>
  <c r="H132" i="21"/>
  <c r="H133" i="21"/>
  <c r="H134" i="21"/>
  <c r="F146" i="21"/>
  <c r="E146" i="21"/>
  <c r="W55" i="21"/>
  <c r="U55" i="21"/>
  <c r="S55" i="21"/>
  <c r="P55" i="21"/>
  <c r="H11" i="20" s="1"/>
  <c r="N59" i="21"/>
  <c r="N55" i="21" s="1"/>
  <c r="I55" i="21" s="1"/>
  <c r="D11" i="20" l="1"/>
  <c r="L11" i="21"/>
  <c r="Q17" i="21"/>
  <c r="O17" i="21"/>
  <c r="N17" i="21"/>
  <c r="L17" i="21"/>
  <c r="G16" i="21"/>
  <c r="G84" i="20"/>
  <c r="F144" i="16"/>
  <c r="G147" i="16"/>
  <c r="E28" i="20" l="1"/>
  <c r="J127" i="19" s="1"/>
  <c r="F144" i="15"/>
  <c r="G147" i="15"/>
  <c r="H121" i="4"/>
  <c r="H120" i="4"/>
  <c r="H122" i="4"/>
  <c r="L46" i="4"/>
  <c r="M46" i="4"/>
  <c r="N46" i="4"/>
  <c r="H124" i="21"/>
  <c r="H135" i="21" s="1"/>
  <c r="H62" i="21"/>
  <c r="H61" i="21"/>
  <c r="H60" i="21"/>
  <c r="M55" i="21"/>
  <c r="H58" i="21"/>
  <c r="AB52" i="21"/>
  <c r="E52" i="21"/>
  <c r="G49" i="21"/>
  <c r="H49" i="21" s="1"/>
  <c r="G47" i="21"/>
  <c r="H47" i="21" s="1"/>
  <c r="AA43" i="21"/>
  <c r="AA9" i="21" s="1"/>
  <c r="Z43" i="21"/>
  <c r="Z9" i="21" s="1"/>
  <c r="Y43" i="21"/>
  <c r="Y9" i="21" s="1"/>
  <c r="X43" i="21"/>
  <c r="X9" i="21" s="1"/>
  <c r="W43" i="21"/>
  <c r="W9" i="21" s="1"/>
  <c r="V43" i="21"/>
  <c r="V9" i="21" s="1"/>
  <c r="U43" i="21"/>
  <c r="U9" i="21" s="1"/>
  <c r="T43" i="21"/>
  <c r="T9" i="21" s="1"/>
  <c r="S43" i="21"/>
  <c r="S9" i="21" s="1"/>
  <c r="R43" i="21"/>
  <c r="R9" i="21" s="1"/>
  <c r="P43" i="21"/>
  <c r="P9" i="21" s="1"/>
  <c r="O43" i="21"/>
  <c r="O9" i="21" s="1"/>
  <c r="M43" i="21"/>
  <c r="L43" i="21"/>
  <c r="L9" i="21" s="1"/>
  <c r="H42" i="21"/>
  <c r="AA39" i="21"/>
  <c r="Z39" i="21"/>
  <c r="Y39" i="21"/>
  <c r="X39" i="21"/>
  <c r="W39" i="21"/>
  <c r="V39" i="21"/>
  <c r="U39" i="21"/>
  <c r="T39" i="21"/>
  <c r="S39" i="21"/>
  <c r="R39" i="21"/>
  <c r="P39" i="21"/>
  <c r="M39" i="21"/>
  <c r="L39" i="21"/>
  <c r="G38" i="21"/>
  <c r="H38" i="21" s="1"/>
  <c r="AA37" i="21"/>
  <c r="Z37" i="21"/>
  <c r="Y37" i="21"/>
  <c r="X37" i="21"/>
  <c r="W37" i="21"/>
  <c r="V37" i="21"/>
  <c r="U37" i="21"/>
  <c r="T37" i="21"/>
  <c r="S37" i="21"/>
  <c r="R37" i="21"/>
  <c r="P37" i="21"/>
  <c r="O37" i="21"/>
  <c r="M37" i="21"/>
  <c r="L37" i="21"/>
  <c r="G36" i="21"/>
  <c r="H36" i="21" s="1"/>
  <c r="AA35" i="21"/>
  <c r="Z35" i="21"/>
  <c r="Y35" i="21"/>
  <c r="X35" i="21"/>
  <c r="W35" i="21"/>
  <c r="V35" i="21"/>
  <c r="U35" i="21"/>
  <c r="T35" i="21"/>
  <c r="S35" i="21"/>
  <c r="R35" i="21"/>
  <c r="P35" i="21"/>
  <c r="O35" i="21"/>
  <c r="M35" i="21"/>
  <c r="L35" i="21"/>
  <c r="G34" i="21"/>
  <c r="H34" i="21" s="1"/>
  <c r="AA33" i="21"/>
  <c r="Z33" i="21"/>
  <c r="Y33" i="21"/>
  <c r="X33" i="21"/>
  <c r="W33" i="21"/>
  <c r="V33" i="21"/>
  <c r="U33" i="21"/>
  <c r="T33" i="21"/>
  <c r="S33" i="21"/>
  <c r="R33" i="21"/>
  <c r="P33" i="21"/>
  <c r="O33" i="21"/>
  <c r="M33" i="21"/>
  <c r="L33" i="21"/>
  <c r="G32" i="21"/>
  <c r="H32" i="21" s="1"/>
  <c r="AA29" i="21"/>
  <c r="Z29" i="21"/>
  <c r="Y29" i="21"/>
  <c r="X29" i="21"/>
  <c r="W29" i="21"/>
  <c r="V29" i="21"/>
  <c r="U29" i="21"/>
  <c r="T29" i="21"/>
  <c r="S29" i="21"/>
  <c r="R29" i="21"/>
  <c r="P29" i="21"/>
  <c r="O29" i="21"/>
  <c r="M29" i="21"/>
  <c r="L29" i="21"/>
  <c r="G28" i="21"/>
  <c r="AA27" i="21"/>
  <c r="Z27" i="21"/>
  <c r="Y27" i="21"/>
  <c r="X27" i="21"/>
  <c r="W27" i="21"/>
  <c r="V27" i="21"/>
  <c r="U27" i="21"/>
  <c r="T27" i="21"/>
  <c r="S27" i="21"/>
  <c r="R27" i="21"/>
  <c r="P27" i="21"/>
  <c r="O27" i="21"/>
  <c r="M27" i="21"/>
  <c r="L27" i="21"/>
  <c r="G26" i="21"/>
  <c r="H26" i="21" s="1"/>
  <c r="AA25" i="21"/>
  <c r="Z25" i="21"/>
  <c r="Y25" i="21"/>
  <c r="X25" i="21"/>
  <c r="W25" i="21"/>
  <c r="V25" i="21"/>
  <c r="U25" i="21"/>
  <c r="T25" i="21"/>
  <c r="S25" i="21"/>
  <c r="R25" i="21"/>
  <c r="P25" i="21"/>
  <c r="O25" i="21"/>
  <c r="M25" i="21"/>
  <c r="L25" i="21"/>
  <c r="G24" i="21"/>
  <c r="H24" i="21" s="1"/>
  <c r="AA23" i="21"/>
  <c r="Z23" i="21"/>
  <c r="Y23" i="21"/>
  <c r="X23" i="21"/>
  <c r="W23" i="21"/>
  <c r="V23" i="21"/>
  <c r="U23" i="21"/>
  <c r="T23" i="21"/>
  <c r="S23" i="21"/>
  <c r="R23" i="21"/>
  <c r="P23" i="21"/>
  <c r="O23" i="21"/>
  <c r="M23" i="21"/>
  <c r="L23" i="21"/>
  <c r="G22" i="21"/>
  <c r="H22" i="21" s="1"/>
  <c r="AA21" i="21"/>
  <c r="Z21" i="21"/>
  <c r="Y21" i="21"/>
  <c r="X21" i="21"/>
  <c r="W21" i="21"/>
  <c r="V21" i="21"/>
  <c r="U21" i="21"/>
  <c r="T21" i="21"/>
  <c r="S21" i="21"/>
  <c r="R21" i="21"/>
  <c r="P21" i="21"/>
  <c r="O21" i="21"/>
  <c r="M21" i="21"/>
  <c r="L21" i="21"/>
  <c r="G20" i="21"/>
  <c r="H20" i="21" s="1"/>
  <c r="G14" i="21"/>
  <c r="H14" i="21" s="1"/>
  <c r="AA13" i="21"/>
  <c r="Z13" i="21"/>
  <c r="Y13" i="21"/>
  <c r="X13" i="21"/>
  <c r="W13" i="21"/>
  <c r="V13" i="21"/>
  <c r="U13" i="21"/>
  <c r="T13" i="21"/>
  <c r="S13" i="21"/>
  <c r="R13" i="21"/>
  <c r="P13" i="21"/>
  <c r="O13" i="21"/>
  <c r="M13" i="21"/>
  <c r="L13" i="21"/>
  <c r="G12" i="21"/>
  <c r="H12" i="21" s="1"/>
  <c r="AA11" i="21"/>
  <c r="Z11" i="21"/>
  <c r="Y11" i="21"/>
  <c r="X11" i="21"/>
  <c r="W11" i="21"/>
  <c r="V11" i="21"/>
  <c r="U11" i="21"/>
  <c r="T11" i="21"/>
  <c r="S11" i="21"/>
  <c r="R11" i="21"/>
  <c r="P11" i="21"/>
  <c r="O11" i="21"/>
  <c r="M11" i="21"/>
  <c r="AB8" i="21"/>
  <c r="H7" i="20"/>
  <c r="E8" i="21"/>
  <c r="D7" i="20" s="1"/>
  <c r="D15" i="20" s="1"/>
  <c r="C60" i="20"/>
  <c r="C45" i="20"/>
  <c r="G14" i="20"/>
  <c r="L17" i="20"/>
  <c r="M17" i="20"/>
  <c r="G17" i="20"/>
  <c r="H17" i="20"/>
  <c r="K17" i="20"/>
  <c r="B60" i="20"/>
  <c r="B61" i="20"/>
  <c r="F62" i="20"/>
  <c r="D84" i="20"/>
  <c r="E84" i="20"/>
  <c r="F84" i="20"/>
  <c r="H84" i="20"/>
  <c r="C94" i="20"/>
  <c r="D106" i="20"/>
  <c r="D178" i="20"/>
  <c r="D202" i="20"/>
  <c r="H119" i="4" s="1"/>
  <c r="D220" i="20"/>
  <c r="D223" i="20" s="1"/>
  <c r="E220" i="20"/>
  <c r="E223" i="20" s="1"/>
  <c r="F220" i="20"/>
  <c r="F223" i="20" s="1"/>
  <c r="G220" i="20"/>
  <c r="H220" i="20"/>
  <c r="Q232" i="20"/>
  <c r="R232" i="20"/>
  <c r="S232" i="20"/>
  <c r="Q233" i="20"/>
  <c r="R233" i="20"/>
  <c r="S233" i="20"/>
  <c r="Q234" i="20"/>
  <c r="R234" i="20"/>
  <c r="S234" i="20"/>
  <c r="Q235" i="20"/>
  <c r="R235" i="20"/>
  <c r="S235" i="20"/>
  <c r="D236" i="20"/>
  <c r="E236" i="20"/>
  <c r="F236" i="20"/>
  <c r="G236" i="20"/>
  <c r="H236" i="20"/>
  <c r="I236" i="20"/>
  <c r="J236" i="20"/>
  <c r="K236" i="20"/>
  <c r="L236" i="20"/>
  <c r="M236" i="20"/>
  <c r="N236" i="20"/>
  <c r="O236" i="20"/>
  <c r="D246" i="20"/>
  <c r="E246" i="20"/>
  <c r="F246" i="20"/>
  <c r="G246" i="20"/>
  <c r="H246" i="20"/>
  <c r="I246" i="20"/>
  <c r="J246" i="20"/>
  <c r="K246" i="20"/>
  <c r="L246" i="20"/>
  <c r="M246" i="20"/>
  <c r="N246" i="20"/>
  <c r="O246" i="20"/>
  <c r="P246" i="20"/>
  <c r="Q246" i="20"/>
  <c r="Q248" i="20" s="1"/>
  <c r="R246" i="20"/>
  <c r="R248" i="20" s="1"/>
  <c r="S246" i="20"/>
  <c r="S248" i="20" s="1"/>
  <c r="T246" i="20"/>
  <c r="T248" i="20" s="1"/>
  <c r="S249" i="20"/>
  <c r="T249" i="20"/>
  <c r="E255" i="20"/>
  <c r="F255" i="20"/>
  <c r="G255" i="20"/>
  <c r="H255" i="20"/>
  <c r="I255" i="20"/>
  <c r="J255" i="20"/>
  <c r="K255" i="20"/>
  <c r="L255" i="20"/>
  <c r="M255" i="20"/>
  <c r="N255" i="20"/>
  <c r="O255" i="20"/>
  <c r="D256" i="20"/>
  <c r="E256" i="20"/>
  <c r="F256" i="20"/>
  <c r="G256" i="20"/>
  <c r="H256" i="20"/>
  <c r="I256" i="20"/>
  <c r="J256" i="20"/>
  <c r="K256" i="20"/>
  <c r="L256" i="20"/>
  <c r="M256" i="20"/>
  <c r="N256" i="20"/>
  <c r="O256" i="20"/>
  <c r="L289" i="20"/>
  <c r="M289" i="20"/>
  <c r="N289" i="20"/>
  <c r="O289" i="20"/>
  <c r="P289" i="20"/>
  <c r="Q289" i="20"/>
  <c r="R289" i="20"/>
  <c r="S289" i="20"/>
  <c r="T289" i="20"/>
  <c r="U289" i="20"/>
  <c r="V289" i="20"/>
  <c r="W289" i="20"/>
  <c r="X289" i="20"/>
  <c r="Y289" i="20"/>
  <c r="Z289" i="20"/>
  <c r="AA289" i="20"/>
  <c r="AB289" i="20"/>
  <c r="AC289" i="20"/>
  <c r="K290" i="20"/>
  <c r="L290" i="20"/>
  <c r="M290" i="20"/>
  <c r="N290" i="20"/>
  <c r="O290" i="20"/>
  <c r="P290" i="20"/>
  <c r="Q290" i="20"/>
  <c r="R290" i="20"/>
  <c r="S290" i="20"/>
  <c r="T290" i="20"/>
  <c r="U290" i="20"/>
  <c r="V290" i="20"/>
  <c r="W290" i="20"/>
  <c r="X290" i="20"/>
  <c r="Y290" i="20"/>
  <c r="Z290" i="20"/>
  <c r="AA290" i="20"/>
  <c r="AB290" i="20"/>
  <c r="AC290" i="20"/>
  <c r="K291" i="20"/>
  <c r="L291" i="20"/>
  <c r="M291" i="20"/>
  <c r="N291" i="20"/>
  <c r="O291" i="20"/>
  <c r="P291" i="20"/>
  <c r="Q291" i="20"/>
  <c r="R291" i="20"/>
  <c r="S291" i="20"/>
  <c r="T291" i="20"/>
  <c r="U291" i="20"/>
  <c r="V291" i="20"/>
  <c r="W291" i="20"/>
  <c r="X291" i="20"/>
  <c r="Y291" i="20"/>
  <c r="Z291" i="20"/>
  <c r="AA291" i="20"/>
  <c r="AB291" i="20"/>
  <c r="AC291" i="20"/>
  <c r="C125" i="1"/>
  <c r="C119" i="1"/>
  <c r="C120" i="1"/>
  <c r="C112" i="1"/>
  <c r="C113" i="1"/>
  <c r="C18" i="1"/>
  <c r="C19" i="1"/>
  <c r="C20" i="1"/>
  <c r="C21" i="1"/>
  <c r="C22" i="1"/>
  <c r="C23" i="1"/>
  <c r="C24" i="1"/>
  <c r="C25" i="1"/>
  <c r="C26" i="1"/>
  <c r="C27" i="1"/>
  <c r="C28" i="1"/>
  <c r="C29" i="1"/>
  <c r="C30" i="1"/>
  <c r="C31" i="1"/>
  <c r="C32" i="1"/>
  <c r="C33" i="1"/>
  <c r="C34" i="1"/>
  <c r="C35" i="1"/>
  <c r="C36" i="1"/>
  <c r="C37" i="1"/>
  <c r="C14" i="1"/>
  <c r="C15" i="1"/>
  <c r="C16" i="1"/>
  <c r="C17" i="1"/>
  <c r="C13" i="1"/>
  <c r="D3" i="2"/>
  <c r="D2" i="2"/>
  <c r="A99" i="19"/>
  <c r="A98" i="19"/>
  <c r="A73" i="19"/>
  <c r="D74" i="19"/>
  <c r="D37" i="19"/>
  <c r="D10" i="19"/>
  <c r="A91" i="19"/>
  <c r="A92" i="19"/>
  <c r="A93" i="19"/>
  <c r="A94" i="19"/>
  <c r="A95" i="19"/>
  <c r="A90" i="19"/>
  <c r="A69" i="19"/>
  <c r="A70" i="19"/>
  <c r="A71" i="19"/>
  <c r="A72" i="19"/>
  <c r="A68" i="19"/>
  <c r="A32" i="19"/>
  <c r="A33" i="19"/>
  <c r="A34" i="19"/>
  <c r="A35" i="19"/>
  <c r="A36" i="19"/>
  <c r="A31" i="19"/>
  <c r="A16" i="19"/>
  <c r="F7" i="19"/>
  <c r="H55" i="21" l="1"/>
  <c r="K2" i="21" s="1"/>
  <c r="D27" i="20"/>
  <c r="D224" i="20"/>
  <c r="D226" i="20" s="1"/>
  <c r="E26" i="20"/>
  <c r="J121" i="19" s="1"/>
  <c r="I26" i="20"/>
  <c r="F26" i="20"/>
  <c r="N121" i="19" s="1"/>
  <c r="J26" i="20"/>
  <c r="H26" i="20"/>
  <c r="P256" i="20"/>
  <c r="P255" i="20"/>
  <c r="W292" i="20"/>
  <c r="AA121" i="4" s="1"/>
  <c r="O292" i="20"/>
  <c r="S121" i="4" s="1"/>
  <c r="V292" i="20"/>
  <c r="Z121" i="4" s="1"/>
  <c r="N292" i="20"/>
  <c r="R121" i="4" s="1"/>
  <c r="AC292" i="20"/>
  <c r="AG121" i="4" s="1"/>
  <c r="U292" i="20"/>
  <c r="Y121" i="4" s="1"/>
  <c r="M292" i="20"/>
  <c r="Q121" i="4" s="1"/>
  <c r="AB292" i="20"/>
  <c r="AF121" i="4" s="1"/>
  <c r="T292" i="20"/>
  <c r="X121" i="4" s="1"/>
  <c r="L292" i="20"/>
  <c r="P121" i="4" s="1"/>
  <c r="AA292" i="20"/>
  <c r="AE121" i="4" s="1"/>
  <c r="S292" i="20"/>
  <c r="W121" i="4" s="1"/>
  <c r="Z292" i="20"/>
  <c r="AD121" i="4" s="1"/>
  <c r="R292" i="20"/>
  <c r="V121" i="4" s="1"/>
  <c r="Y292" i="20"/>
  <c r="AC121" i="4" s="1"/>
  <c r="Q292" i="20"/>
  <c r="U121" i="4" s="1"/>
  <c r="X292" i="20"/>
  <c r="AB121" i="4" s="1"/>
  <c r="P292" i="20"/>
  <c r="T121" i="4" s="1"/>
  <c r="H90" i="4"/>
  <c r="F110" i="19"/>
  <c r="H28" i="21"/>
  <c r="G8" i="21"/>
  <c r="I84" i="20"/>
  <c r="D95" i="20" s="1"/>
  <c r="E95" i="20" s="1"/>
  <c r="F95" i="20" s="1"/>
  <c r="C44" i="20"/>
  <c r="C46" i="4"/>
  <c r="Q256" i="20"/>
  <c r="F224" i="20"/>
  <c r="F226" i="20" s="1"/>
  <c r="C47" i="4"/>
  <c r="E224" i="20"/>
  <c r="E226" i="20" s="1"/>
  <c r="G11" i="20"/>
  <c r="G12" i="20" s="1"/>
  <c r="H8" i="20"/>
  <c r="J7" i="20"/>
  <c r="J8" i="20" s="1"/>
  <c r="I7" i="20"/>
  <c r="G26" i="20"/>
  <c r="R121" i="19" s="1"/>
  <c r="K11" i="20"/>
  <c r="AB7" i="21"/>
  <c r="H10" i="21"/>
  <c r="I46" i="4"/>
  <c r="D26" i="20"/>
  <c r="D28" i="20"/>
  <c r="H16" i="21"/>
  <c r="E107" i="20"/>
  <c r="E108" i="20"/>
  <c r="E109" i="20"/>
  <c r="E110" i="20"/>
  <c r="E111" i="20"/>
  <c r="J17" i="20"/>
  <c r="Q255" i="20"/>
  <c r="H223" i="20"/>
  <c r="H224" i="20"/>
  <c r="H226" i="20" s="1"/>
  <c r="R255" i="20"/>
  <c r="G223" i="20"/>
  <c r="G224" i="20"/>
  <c r="G226" i="20" s="1"/>
  <c r="R256" i="20"/>
  <c r="I17" i="20"/>
  <c r="H14" i="20"/>
  <c r="I14" i="20"/>
  <c r="J14" i="20"/>
  <c r="K14" i="20"/>
  <c r="L14" i="20"/>
  <c r="D61" i="20"/>
  <c r="AA61" i="20" s="1"/>
  <c r="M14" i="20"/>
  <c r="C61" i="20"/>
  <c r="D9" i="20"/>
  <c r="J10" i="20" s="1"/>
  <c r="DF109" i="19"/>
  <c r="DJ109" i="19"/>
  <c r="DN109" i="19"/>
  <c r="DR109" i="19"/>
  <c r="DV109" i="19"/>
  <c r="DZ109" i="19"/>
  <c r="ED109" i="19"/>
  <c r="EH109" i="19"/>
  <c r="EL109" i="19"/>
  <c r="EP109" i="19"/>
  <c r="ET109" i="19"/>
  <c r="EX109" i="19"/>
  <c r="FB109" i="19"/>
  <c r="FF109" i="19"/>
  <c r="FJ109" i="19"/>
  <c r="FN109" i="19"/>
  <c r="FR109" i="19"/>
  <c r="FV109" i="19"/>
  <c r="FZ109" i="19"/>
  <c r="GD109" i="19"/>
  <c r="GH109" i="19"/>
  <c r="GL109" i="19"/>
  <c r="GP109" i="19"/>
  <c r="GT109" i="19"/>
  <c r="GX109" i="19"/>
  <c r="HB109" i="19"/>
  <c r="HF109" i="19"/>
  <c r="HJ109" i="19"/>
  <c r="HN109" i="19"/>
  <c r="HR109" i="19"/>
  <c r="HV109" i="19"/>
  <c r="HZ109" i="19"/>
  <c r="ID109" i="19"/>
  <c r="IH109" i="19"/>
  <c r="IL109" i="19"/>
  <c r="IP109" i="19"/>
  <c r="IT109" i="19"/>
  <c r="IX109" i="19"/>
  <c r="JB109" i="19"/>
  <c r="JF109" i="19"/>
  <c r="JJ109" i="19"/>
  <c r="JN109" i="19"/>
  <c r="JR109" i="19"/>
  <c r="JV109" i="19"/>
  <c r="JZ109" i="19"/>
  <c r="KD109" i="19"/>
  <c r="KH109" i="19"/>
  <c r="KL109" i="19"/>
  <c r="KP109" i="19"/>
  <c r="KT109" i="19"/>
  <c r="KX109" i="19"/>
  <c r="LB109" i="19"/>
  <c r="LF109" i="19"/>
  <c r="LJ109" i="19"/>
  <c r="H8" i="21" l="1"/>
  <c r="E89" i="20"/>
  <c r="F121" i="19"/>
  <c r="D121" i="19" s="1"/>
  <c r="K26" i="20"/>
  <c r="K28" i="20"/>
  <c r="F127" i="19"/>
  <c r="D127" i="19" s="1"/>
  <c r="G8" i="20"/>
  <c r="F44" i="20"/>
  <c r="G44" i="20" s="1"/>
  <c r="H44" i="20" s="1"/>
  <c r="I44" i="20" s="1"/>
  <c r="H27" i="20"/>
  <c r="K46" i="4"/>
  <c r="H46" i="4"/>
  <c r="I11" i="20"/>
  <c r="J47" i="4" s="1"/>
  <c r="M11" i="20"/>
  <c r="M12" i="20" s="1"/>
  <c r="I27" i="20"/>
  <c r="J27" i="20"/>
  <c r="G27" i="20"/>
  <c r="F27" i="20"/>
  <c r="J46" i="4"/>
  <c r="I8" i="20"/>
  <c r="L11" i="20"/>
  <c r="M47" i="4" s="1"/>
  <c r="J11" i="20"/>
  <c r="K47" i="4" s="1"/>
  <c r="H12" i="20"/>
  <c r="E106" i="20"/>
  <c r="G15" i="20"/>
  <c r="K15" i="20"/>
  <c r="L47" i="4"/>
  <c r="K12" i="20"/>
  <c r="P17" i="21"/>
  <c r="M17" i="21"/>
  <c r="D14" i="20"/>
  <c r="D60" i="20"/>
  <c r="AA60" i="20" s="1"/>
  <c r="D17" i="20"/>
  <c r="G10" i="20"/>
  <c r="H10" i="20"/>
  <c r="J61" i="20"/>
  <c r="R61" i="20"/>
  <c r="Z61" i="20"/>
  <c r="K61" i="20"/>
  <c r="S61" i="20"/>
  <c r="L61" i="20"/>
  <c r="T61" i="20"/>
  <c r="AB61" i="20"/>
  <c r="M61" i="20"/>
  <c r="U61" i="20"/>
  <c r="AC61" i="20"/>
  <c r="N61" i="20"/>
  <c r="V61" i="20"/>
  <c r="AD61" i="20"/>
  <c r="O61" i="20"/>
  <c r="P61" i="20"/>
  <c r="Q61" i="20"/>
  <c r="W61" i="20"/>
  <c r="H61" i="20"/>
  <c r="AE61" i="20"/>
  <c r="I61" i="20"/>
  <c r="Y61" i="20"/>
  <c r="G61" i="20"/>
  <c r="X61" i="20"/>
  <c r="D96" i="20"/>
  <c r="I10" i="20"/>
  <c r="D116" i="19"/>
  <c r="D118" i="19"/>
  <c r="D119" i="19"/>
  <c r="D122" i="19"/>
  <c r="D124" i="19"/>
  <c r="D125" i="19"/>
  <c r="D128" i="19"/>
  <c r="D129" i="19"/>
  <c r="F115" i="19" l="1"/>
  <c r="F264" i="20"/>
  <c r="D264" i="20"/>
  <c r="F263" i="20"/>
  <c r="F265" i="20" s="1"/>
  <c r="F29" i="20"/>
  <c r="N115" i="19"/>
  <c r="G29" i="20"/>
  <c r="R115" i="19"/>
  <c r="H29" i="20"/>
  <c r="V115" i="19"/>
  <c r="J29" i="20"/>
  <c r="AD115" i="19"/>
  <c r="I29" i="20"/>
  <c r="Z115" i="19"/>
  <c r="D263" i="20"/>
  <c r="D8" i="20"/>
  <c r="I15" i="20"/>
  <c r="J12" i="20"/>
  <c r="N47" i="4"/>
  <c r="I12" i="20"/>
  <c r="M15" i="20"/>
  <c r="I47" i="4"/>
  <c r="H15" i="20"/>
  <c r="L12" i="20"/>
  <c r="J15" i="20"/>
  <c r="L15" i="20"/>
  <c r="E27" i="20"/>
  <c r="H47" i="4"/>
  <c r="F45" i="20"/>
  <c r="F46" i="20" s="1"/>
  <c r="E263" i="20"/>
  <c r="J44" i="20"/>
  <c r="D89" i="20"/>
  <c r="H18" i="20"/>
  <c r="L18" i="20"/>
  <c r="K18" i="20"/>
  <c r="G18" i="20"/>
  <c r="M18" i="20"/>
  <c r="D10" i="20"/>
  <c r="I18" i="20"/>
  <c r="N60" i="20"/>
  <c r="N62" i="20" s="1"/>
  <c r="AL110" i="19" s="1"/>
  <c r="V60" i="20"/>
  <c r="V62" i="20" s="1"/>
  <c r="BR110" i="19" s="1"/>
  <c r="AD60" i="20"/>
  <c r="AD62" i="20" s="1"/>
  <c r="CX110" i="19" s="1"/>
  <c r="G60" i="20"/>
  <c r="G62" i="20" s="1"/>
  <c r="J110" i="19" s="1"/>
  <c r="O60" i="20"/>
  <c r="O62" i="20" s="1"/>
  <c r="AP110" i="19" s="1"/>
  <c r="W60" i="20"/>
  <c r="W62" i="20" s="1"/>
  <c r="BV110" i="19" s="1"/>
  <c r="AE60" i="20"/>
  <c r="AE62" i="20" s="1"/>
  <c r="DB110" i="19" s="1"/>
  <c r="H60" i="20"/>
  <c r="H62" i="20" s="1"/>
  <c r="N110" i="19" s="1"/>
  <c r="P60" i="20"/>
  <c r="P62" i="20" s="1"/>
  <c r="AT110" i="19" s="1"/>
  <c r="X60" i="20"/>
  <c r="X62" i="20" s="1"/>
  <c r="BZ110" i="19" s="1"/>
  <c r="I60" i="20"/>
  <c r="I62" i="20" s="1"/>
  <c r="R110" i="19" s="1"/>
  <c r="Q60" i="20"/>
  <c r="Q62" i="20" s="1"/>
  <c r="AX110" i="19" s="1"/>
  <c r="Y60" i="20"/>
  <c r="Y62" i="20" s="1"/>
  <c r="CD110" i="19" s="1"/>
  <c r="J60" i="20"/>
  <c r="J62" i="20" s="1"/>
  <c r="V110" i="19" s="1"/>
  <c r="R60" i="20"/>
  <c r="R62" i="20" s="1"/>
  <c r="BB110" i="19" s="1"/>
  <c r="Z60" i="20"/>
  <c r="Z62" i="20" s="1"/>
  <c r="CH110" i="19" s="1"/>
  <c r="K60" i="20"/>
  <c r="K62" i="20" s="1"/>
  <c r="Z110" i="19" s="1"/>
  <c r="U60" i="20"/>
  <c r="U62" i="20" s="1"/>
  <c r="BN110" i="19" s="1"/>
  <c r="AA62" i="20"/>
  <c r="CL110" i="19" s="1"/>
  <c r="AB60" i="20"/>
  <c r="AB62" i="20" s="1"/>
  <c r="CP110" i="19" s="1"/>
  <c r="AC60" i="20"/>
  <c r="AC62" i="20" s="1"/>
  <c r="CT110" i="19" s="1"/>
  <c r="S60" i="20"/>
  <c r="S62" i="20" s="1"/>
  <c r="BF110" i="19" s="1"/>
  <c r="T60" i="20"/>
  <c r="T62" i="20" s="1"/>
  <c r="BJ110" i="19" s="1"/>
  <c r="D62" i="20"/>
  <c r="L60" i="20"/>
  <c r="L62" i="20" s="1"/>
  <c r="AD110" i="19" s="1"/>
  <c r="M60" i="20"/>
  <c r="M62" i="20" s="1"/>
  <c r="AH110" i="19" s="1"/>
  <c r="J18" i="20"/>
  <c r="E264" i="20"/>
  <c r="E96" i="20"/>
  <c r="E307" i="20" s="1"/>
  <c r="G15" i="14"/>
  <c r="G14" i="14"/>
  <c r="G13" i="14"/>
  <c r="G12" i="14"/>
  <c r="E309" i="20" l="1"/>
  <c r="E308" i="20"/>
  <c r="E310" i="20" s="1"/>
  <c r="E312" i="20"/>
  <c r="E122" i="20"/>
  <c r="E97" i="20"/>
  <c r="I122" i="4" s="1"/>
  <c r="D29" i="20"/>
  <c r="AD90" i="4"/>
  <c r="CP109" i="19"/>
  <c r="S90" i="4"/>
  <c r="AX109" i="19"/>
  <c r="I90" i="4"/>
  <c r="J109" i="19"/>
  <c r="AC90" i="4"/>
  <c r="CL109" i="19"/>
  <c r="K90" i="4"/>
  <c r="R109" i="19"/>
  <c r="AF90" i="4"/>
  <c r="CX109" i="19"/>
  <c r="O90" i="4"/>
  <c r="AH109" i="19"/>
  <c r="X90" i="4"/>
  <c r="BR109" i="19"/>
  <c r="N90" i="4"/>
  <c r="AD109" i="19"/>
  <c r="P90" i="4"/>
  <c r="AL109" i="19"/>
  <c r="AB90" i="4"/>
  <c r="CH109" i="19"/>
  <c r="J90" i="4"/>
  <c r="N109" i="19"/>
  <c r="E275" i="20"/>
  <c r="E289" i="20" s="1"/>
  <c r="K275" i="20"/>
  <c r="K289" i="20" s="1"/>
  <c r="K292" i="20" s="1"/>
  <c r="J275" i="20"/>
  <c r="J289" i="20" s="1"/>
  <c r="I275" i="20"/>
  <c r="I289" i="20" s="1"/>
  <c r="H275" i="20"/>
  <c r="H289" i="20" s="1"/>
  <c r="F275" i="20"/>
  <c r="F289" i="20" s="1"/>
  <c r="G275" i="20"/>
  <c r="G289" i="20" s="1"/>
  <c r="R90" i="4"/>
  <c r="AT109" i="19"/>
  <c r="AG90" i="4"/>
  <c r="DB109" i="19"/>
  <c r="W90" i="4"/>
  <c r="BN109" i="19"/>
  <c r="Z90" i="4"/>
  <c r="BZ109" i="19"/>
  <c r="M90" i="4"/>
  <c r="Z109" i="19"/>
  <c r="T90" i="4"/>
  <c r="BB109" i="19"/>
  <c r="U90" i="4"/>
  <c r="BF109" i="19"/>
  <c r="L90" i="4"/>
  <c r="V109" i="19"/>
  <c r="Y90" i="4"/>
  <c r="BV109" i="19"/>
  <c r="V90" i="4"/>
  <c r="BJ109" i="19"/>
  <c r="AE90" i="4"/>
  <c r="CT109" i="19"/>
  <c r="AA90" i="4"/>
  <c r="CD109" i="19"/>
  <c r="Q90" i="4"/>
  <c r="AP109" i="19"/>
  <c r="I277" i="20"/>
  <c r="I291" i="20" s="1"/>
  <c r="H277" i="20"/>
  <c r="H291" i="20" s="1"/>
  <c r="G277" i="20"/>
  <c r="G291" i="20" s="1"/>
  <c r="F277" i="20"/>
  <c r="F291" i="20" s="1"/>
  <c r="E29" i="20"/>
  <c r="J115" i="19"/>
  <c r="D115" i="19" s="1"/>
  <c r="E124" i="20"/>
  <c r="E127" i="20" s="1"/>
  <c r="E123" i="20"/>
  <c r="E126" i="20" s="1"/>
  <c r="K27" i="20"/>
  <c r="D12" i="20"/>
  <c r="G45" i="20"/>
  <c r="G46" i="20" s="1"/>
  <c r="E265" i="20"/>
  <c r="D265" i="20"/>
  <c r="E277" i="20"/>
  <c r="E291" i="20" s="1"/>
  <c r="E276" i="20"/>
  <c r="E290" i="20" s="1"/>
  <c r="F276" i="20"/>
  <c r="F290" i="20" s="1"/>
  <c r="J291" i="20"/>
  <c r="G276" i="20"/>
  <c r="G290" i="20" s="1"/>
  <c r="I276" i="20"/>
  <c r="I290" i="20" s="1"/>
  <c r="H276" i="20"/>
  <c r="H290" i="20" s="1"/>
  <c r="J276" i="20"/>
  <c r="J290" i="20" s="1"/>
  <c r="H16" i="20"/>
  <c r="K16" i="20"/>
  <c r="M16" i="20"/>
  <c r="L16" i="20"/>
  <c r="G16" i="20"/>
  <c r="J16" i="20"/>
  <c r="I16" i="20"/>
  <c r="K44" i="20"/>
  <c r="G95" i="20"/>
  <c r="F96" i="20"/>
  <c r="F307" i="20" s="1"/>
  <c r="F109" i="19"/>
  <c r="F308" i="20" l="1"/>
  <c r="F309" i="20"/>
  <c r="F312" i="20"/>
  <c r="E313" i="20"/>
  <c r="E314" i="20"/>
  <c r="E315" i="20"/>
  <c r="E316" i="20" s="1"/>
  <c r="I116" i="4" s="1"/>
  <c r="K29" i="20"/>
  <c r="F122" i="20"/>
  <c r="F292" i="20"/>
  <c r="G292" i="20"/>
  <c r="H292" i="20"/>
  <c r="I292" i="20"/>
  <c r="E292" i="20"/>
  <c r="I121" i="4" s="1"/>
  <c r="J292" i="20"/>
  <c r="F97" i="20"/>
  <c r="J122" i="4" s="1"/>
  <c r="F124" i="20"/>
  <c r="F127" i="20" s="1"/>
  <c r="F123" i="20"/>
  <c r="F126" i="20" s="1"/>
  <c r="H45" i="20"/>
  <c r="H46" i="20" s="1"/>
  <c r="L44" i="20"/>
  <c r="E125" i="20"/>
  <c r="E175" i="20" s="1"/>
  <c r="E179" i="20"/>
  <c r="E197" i="20" s="1"/>
  <c r="E181" i="20"/>
  <c r="E180" i="20"/>
  <c r="E200" i="20" s="1"/>
  <c r="E182" i="20"/>
  <c r="H95" i="20"/>
  <c r="G96" i="20"/>
  <c r="LJ126" i="19"/>
  <c r="LF126" i="19"/>
  <c r="LB126" i="19"/>
  <c r="KX126" i="19"/>
  <c r="KT126" i="19"/>
  <c r="KP126" i="19"/>
  <c r="KL126" i="19"/>
  <c r="KH126" i="19"/>
  <c r="KD126" i="19"/>
  <c r="JZ126" i="19"/>
  <c r="JV126" i="19"/>
  <c r="JR126" i="19"/>
  <c r="JN126" i="19"/>
  <c r="JJ126" i="19"/>
  <c r="JF126" i="19"/>
  <c r="JB126" i="19"/>
  <c r="IX126" i="19"/>
  <c r="IT126" i="19"/>
  <c r="IP126" i="19"/>
  <c r="IL126" i="19"/>
  <c r="IH126" i="19"/>
  <c r="ID126" i="19"/>
  <c r="HZ126" i="19"/>
  <c r="HV126" i="19"/>
  <c r="HR126" i="19"/>
  <c r="HN126" i="19"/>
  <c r="HJ126" i="19"/>
  <c r="HF126" i="19"/>
  <c r="HB126" i="19"/>
  <c r="GX126" i="19"/>
  <c r="GT126" i="19"/>
  <c r="GP126" i="19"/>
  <c r="GL126" i="19"/>
  <c r="GH126" i="19"/>
  <c r="GD126" i="19"/>
  <c r="FZ126" i="19"/>
  <c r="FV126" i="19"/>
  <c r="FR126" i="19"/>
  <c r="FN126" i="19"/>
  <c r="FJ126" i="19"/>
  <c r="FF126" i="19"/>
  <c r="FB126" i="19"/>
  <c r="EX126" i="19"/>
  <c r="ET126" i="19"/>
  <c r="EP126" i="19"/>
  <c r="EL126" i="19"/>
  <c r="EH126" i="19"/>
  <c r="ED126" i="19"/>
  <c r="DZ126" i="19"/>
  <c r="DV126" i="19"/>
  <c r="DR126" i="19"/>
  <c r="DN126" i="19"/>
  <c r="DJ126" i="19"/>
  <c r="DF126" i="19"/>
  <c r="DB126" i="19"/>
  <c r="CX126" i="19"/>
  <c r="CT126" i="19"/>
  <c r="CP126" i="19"/>
  <c r="CL126" i="19"/>
  <c r="CH126" i="19"/>
  <c r="CD126" i="19"/>
  <c r="BZ126" i="19"/>
  <c r="BV126" i="19"/>
  <c r="BR126" i="19"/>
  <c r="BN126" i="19"/>
  <c r="BJ126" i="19"/>
  <c r="BF126" i="19"/>
  <c r="BB126" i="19"/>
  <c r="AX126" i="19"/>
  <c r="AT126" i="19"/>
  <c r="AP126" i="19"/>
  <c r="AL126" i="19"/>
  <c r="AH126" i="19"/>
  <c r="AD126" i="19"/>
  <c r="Z126" i="19"/>
  <c r="V126" i="19"/>
  <c r="R126" i="19"/>
  <c r="N126" i="19"/>
  <c r="J126" i="19"/>
  <c r="F126" i="19"/>
  <c r="LJ123" i="19"/>
  <c r="LF123" i="19"/>
  <c r="LB123" i="19"/>
  <c r="KX123" i="19"/>
  <c r="KT123" i="19"/>
  <c r="KP123" i="19"/>
  <c r="KL123" i="19"/>
  <c r="KH123" i="19"/>
  <c r="KD123" i="19"/>
  <c r="JZ123" i="19"/>
  <c r="JV123" i="19"/>
  <c r="JR123" i="19"/>
  <c r="JN123" i="19"/>
  <c r="JJ123" i="19"/>
  <c r="JF123" i="19"/>
  <c r="JB123" i="19"/>
  <c r="IX123" i="19"/>
  <c r="IT123" i="19"/>
  <c r="IP123" i="19"/>
  <c r="IL123" i="19"/>
  <c r="IH123" i="19"/>
  <c r="ID123" i="19"/>
  <c r="HZ123" i="19"/>
  <c r="HV123" i="19"/>
  <c r="HR123" i="19"/>
  <c r="HN123" i="19"/>
  <c r="HJ123" i="19"/>
  <c r="HF123" i="19"/>
  <c r="HB123" i="19"/>
  <c r="GX123" i="19"/>
  <c r="GT123" i="19"/>
  <c r="GP123" i="19"/>
  <c r="GL123" i="19"/>
  <c r="GH123" i="19"/>
  <c r="GD123" i="19"/>
  <c r="FZ123" i="19"/>
  <c r="FV123" i="19"/>
  <c r="FR123" i="19"/>
  <c r="FN123" i="19"/>
  <c r="FJ123" i="19"/>
  <c r="FF123" i="19"/>
  <c r="FB123" i="19"/>
  <c r="EX123" i="19"/>
  <c r="ET123" i="19"/>
  <c r="EP123" i="19"/>
  <c r="EL123" i="19"/>
  <c r="EH123" i="19"/>
  <c r="ED123" i="19"/>
  <c r="DZ123" i="19"/>
  <c r="DV123" i="19"/>
  <c r="DR123" i="19"/>
  <c r="DN123" i="19"/>
  <c r="DJ123" i="19"/>
  <c r="DF123" i="19"/>
  <c r="DB123" i="19"/>
  <c r="CX123" i="19"/>
  <c r="CT123" i="19"/>
  <c r="CP123" i="19"/>
  <c r="CL123" i="19"/>
  <c r="CH123" i="19"/>
  <c r="CD123" i="19"/>
  <c r="BZ123" i="19"/>
  <c r="BV123" i="19"/>
  <c r="BR123" i="19"/>
  <c r="BN123" i="19"/>
  <c r="BJ123" i="19"/>
  <c r="BF123" i="19"/>
  <c r="BB123" i="19"/>
  <c r="AX123" i="19"/>
  <c r="AT123" i="19"/>
  <c r="AP123" i="19"/>
  <c r="AL123" i="19"/>
  <c r="AH123" i="19"/>
  <c r="AD123" i="19"/>
  <c r="Z123" i="19"/>
  <c r="V123" i="19"/>
  <c r="R123" i="19"/>
  <c r="N123" i="19"/>
  <c r="J123" i="19"/>
  <c r="F123" i="19"/>
  <c r="LJ120" i="19"/>
  <c r="LF120" i="19"/>
  <c r="LB120" i="19"/>
  <c r="KX120" i="19"/>
  <c r="KT120" i="19"/>
  <c r="KP120" i="19"/>
  <c r="KL120" i="19"/>
  <c r="KH120" i="19"/>
  <c r="KD120" i="19"/>
  <c r="JZ120" i="19"/>
  <c r="JV120" i="19"/>
  <c r="JR120" i="19"/>
  <c r="JN120" i="19"/>
  <c r="JJ120" i="19"/>
  <c r="JF120" i="19"/>
  <c r="JB120" i="19"/>
  <c r="IX120" i="19"/>
  <c r="IT120" i="19"/>
  <c r="IP120" i="19"/>
  <c r="IL120" i="19"/>
  <c r="IH120" i="19"/>
  <c r="ID120" i="19"/>
  <c r="HZ120" i="19"/>
  <c r="HV120" i="19"/>
  <c r="HR120" i="19"/>
  <c r="HN120" i="19"/>
  <c r="HJ120" i="19"/>
  <c r="HF120" i="19"/>
  <c r="HB120" i="19"/>
  <c r="GX120" i="19"/>
  <c r="GT120" i="19"/>
  <c r="GP120" i="19"/>
  <c r="GL120" i="19"/>
  <c r="GH120" i="19"/>
  <c r="GD120" i="19"/>
  <c r="FZ120" i="19"/>
  <c r="FV120" i="19"/>
  <c r="FR120" i="19"/>
  <c r="FN120" i="19"/>
  <c r="FJ120" i="19"/>
  <c r="FF120" i="19"/>
  <c r="FB120" i="19"/>
  <c r="EX120" i="19"/>
  <c r="ET120" i="19"/>
  <c r="EP120" i="19"/>
  <c r="EL120" i="19"/>
  <c r="EH120" i="19"/>
  <c r="ED120" i="19"/>
  <c r="DZ120" i="19"/>
  <c r="DV120" i="19"/>
  <c r="DR120" i="19"/>
  <c r="DN120" i="19"/>
  <c r="DJ120" i="19"/>
  <c r="DF120" i="19"/>
  <c r="DB120" i="19"/>
  <c r="CX120" i="19"/>
  <c r="CT120" i="19"/>
  <c r="CP120" i="19"/>
  <c r="CL120" i="19"/>
  <c r="CH120" i="19"/>
  <c r="CD120" i="19"/>
  <c r="BZ120" i="19"/>
  <c r="BV120" i="19"/>
  <c r="BR120" i="19"/>
  <c r="BN120" i="19"/>
  <c r="BJ120" i="19"/>
  <c r="BF120" i="19"/>
  <c r="BB120" i="19"/>
  <c r="AX120" i="19"/>
  <c r="AT120" i="19"/>
  <c r="AP120" i="19"/>
  <c r="AL120" i="19"/>
  <c r="AH120" i="19"/>
  <c r="AD120" i="19"/>
  <c r="Z120" i="19"/>
  <c r="V120" i="19"/>
  <c r="R120" i="19"/>
  <c r="N120" i="19"/>
  <c r="J120" i="19"/>
  <c r="F120" i="19"/>
  <c r="LJ117" i="19"/>
  <c r="LF117" i="19"/>
  <c r="LB117" i="19"/>
  <c r="KX117" i="19"/>
  <c r="KT117" i="19"/>
  <c r="KP117" i="19"/>
  <c r="KL117" i="19"/>
  <c r="KH117" i="19"/>
  <c r="KD117" i="19"/>
  <c r="JZ117" i="19"/>
  <c r="JV117" i="19"/>
  <c r="JR117" i="19"/>
  <c r="JN117" i="19"/>
  <c r="JJ117" i="19"/>
  <c r="JF117" i="19"/>
  <c r="JB117" i="19"/>
  <c r="IX117" i="19"/>
  <c r="IT117" i="19"/>
  <c r="IP117" i="19"/>
  <c r="IL117" i="19"/>
  <c r="IH117" i="19"/>
  <c r="ID117" i="19"/>
  <c r="HZ117" i="19"/>
  <c r="HV117" i="19"/>
  <c r="HR117" i="19"/>
  <c r="HN117" i="19"/>
  <c r="HJ117" i="19"/>
  <c r="HF117" i="19"/>
  <c r="HB117" i="19"/>
  <c r="GX117" i="19"/>
  <c r="GT117" i="19"/>
  <c r="GP117" i="19"/>
  <c r="GL117" i="19"/>
  <c r="GH117" i="19"/>
  <c r="GD117" i="19"/>
  <c r="FZ117" i="19"/>
  <c r="FV117" i="19"/>
  <c r="FR117" i="19"/>
  <c r="FN117" i="19"/>
  <c r="FJ117" i="19"/>
  <c r="FF117" i="19"/>
  <c r="FB117" i="19"/>
  <c r="EX117" i="19"/>
  <c r="ET117" i="19"/>
  <c r="EP117" i="19"/>
  <c r="EL117" i="19"/>
  <c r="EH117" i="19"/>
  <c r="ED117" i="19"/>
  <c r="DZ117" i="19"/>
  <c r="DV117" i="19"/>
  <c r="DR117" i="19"/>
  <c r="DN117" i="19"/>
  <c r="DJ117" i="19"/>
  <c r="DF117" i="19"/>
  <c r="DB117" i="19"/>
  <c r="CX117" i="19"/>
  <c r="CT117" i="19"/>
  <c r="CP117" i="19"/>
  <c r="CL117" i="19"/>
  <c r="CH117" i="19"/>
  <c r="CD117" i="19"/>
  <c r="BZ117" i="19"/>
  <c r="BV117" i="19"/>
  <c r="BR117" i="19"/>
  <c r="BN117" i="19"/>
  <c r="BJ117" i="19"/>
  <c r="BF117" i="19"/>
  <c r="BB117" i="19"/>
  <c r="AX117" i="19"/>
  <c r="AT117" i="19"/>
  <c r="AP117" i="19"/>
  <c r="AL117" i="19"/>
  <c r="AH117" i="19"/>
  <c r="AD117" i="19"/>
  <c r="Z117" i="19"/>
  <c r="V117" i="19"/>
  <c r="R117" i="19"/>
  <c r="N117" i="19"/>
  <c r="J117" i="19"/>
  <c r="F117" i="19"/>
  <c r="LJ114" i="19"/>
  <c r="LJ113" i="19" s="1"/>
  <c r="LF114" i="19"/>
  <c r="LF113" i="19" s="1"/>
  <c r="LB114" i="19"/>
  <c r="KX114" i="19"/>
  <c r="KT114" i="19"/>
  <c r="KT113" i="19" s="1"/>
  <c r="KP114" i="19"/>
  <c r="KP113" i="19" s="1"/>
  <c r="KL114" i="19"/>
  <c r="KH114" i="19"/>
  <c r="KD114" i="19"/>
  <c r="KD113" i="19" s="1"/>
  <c r="JZ114" i="19"/>
  <c r="JZ113" i="19" s="1"/>
  <c r="JV114" i="19"/>
  <c r="JR114" i="19"/>
  <c r="JN114" i="19"/>
  <c r="JN113" i="19" s="1"/>
  <c r="JJ114" i="19"/>
  <c r="JJ113" i="19" s="1"/>
  <c r="JF114" i="19"/>
  <c r="JB114" i="19"/>
  <c r="IX114" i="19"/>
  <c r="IX113" i="19" s="1"/>
  <c r="IT114" i="19"/>
  <c r="IT113" i="19" s="1"/>
  <c r="IP114" i="19"/>
  <c r="IL114" i="19"/>
  <c r="IH114" i="19"/>
  <c r="IH113" i="19" s="1"/>
  <c r="ID114" i="19"/>
  <c r="ID113" i="19" s="1"/>
  <c r="HZ114" i="19"/>
  <c r="HV114" i="19"/>
  <c r="HR114" i="19"/>
  <c r="HR113" i="19" s="1"/>
  <c r="HN114" i="19"/>
  <c r="HN113" i="19" s="1"/>
  <c r="HJ114" i="19"/>
  <c r="HF114" i="19"/>
  <c r="HB114" i="19"/>
  <c r="HB113" i="19" s="1"/>
  <c r="GX114" i="19"/>
  <c r="GX113" i="19" s="1"/>
  <c r="GT114" i="19"/>
  <c r="GP114" i="19"/>
  <c r="GL114" i="19"/>
  <c r="GL113" i="19" s="1"/>
  <c r="GH114" i="19"/>
  <c r="GH113" i="19" s="1"/>
  <c r="GD114" i="19"/>
  <c r="FZ114" i="19"/>
  <c r="FV114" i="19"/>
  <c r="FV113" i="19" s="1"/>
  <c r="FR114" i="19"/>
  <c r="FR113" i="19" s="1"/>
  <c r="FN114" i="19"/>
  <c r="FJ114" i="19"/>
  <c r="FF114" i="19"/>
  <c r="FF113" i="19" s="1"/>
  <c r="FB114" i="19"/>
  <c r="FB113" i="19" s="1"/>
  <c r="EX114" i="19"/>
  <c r="ET114" i="19"/>
  <c r="EP114" i="19"/>
  <c r="EP113" i="19" s="1"/>
  <c r="EL114" i="19"/>
  <c r="EL113" i="19" s="1"/>
  <c r="EH114" i="19"/>
  <c r="ED114" i="19"/>
  <c r="DZ114" i="19"/>
  <c r="DZ113" i="19" s="1"/>
  <c r="DV114" i="19"/>
  <c r="DV113" i="19" s="1"/>
  <c r="DR114" i="19"/>
  <c r="DN114" i="19"/>
  <c r="DJ114" i="19"/>
  <c r="DJ113" i="19" s="1"/>
  <c r="DF114" i="19"/>
  <c r="DF113" i="19" s="1"/>
  <c r="DB114" i="19"/>
  <c r="CX114" i="19"/>
  <c r="CT114" i="19"/>
  <c r="CT113" i="19" s="1"/>
  <c r="CP114" i="19"/>
  <c r="CP113" i="19" s="1"/>
  <c r="CL114" i="19"/>
  <c r="CH114" i="19"/>
  <c r="CD114" i="19"/>
  <c r="CD113" i="19" s="1"/>
  <c r="BZ114" i="19"/>
  <c r="BZ113" i="19" s="1"/>
  <c r="BV114" i="19"/>
  <c r="BR114" i="19"/>
  <c r="BN114" i="19"/>
  <c r="BN113" i="19" s="1"/>
  <c r="BJ114" i="19"/>
  <c r="BJ113" i="19" s="1"/>
  <c r="BF114" i="19"/>
  <c r="BB114" i="19"/>
  <c r="AX114" i="19"/>
  <c r="AX113" i="19" s="1"/>
  <c r="AT114" i="19"/>
  <c r="AT113" i="19" s="1"/>
  <c r="AP114" i="19"/>
  <c r="AL114" i="19"/>
  <c r="AL113" i="19" s="1"/>
  <c r="AH114" i="19"/>
  <c r="AH113" i="19" s="1"/>
  <c r="AD114" i="19"/>
  <c r="AD113" i="19" s="1"/>
  <c r="Z114" i="19"/>
  <c r="V114" i="19"/>
  <c r="V113" i="19" s="1"/>
  <c r="R114" i="19"/>
  <c r="N114" i="19"/>
  <c r="N113" i="19" s="1"/>
  <c r="J114" i="19"/>
  <c r="F114" i="19"/>
  <c r="F113" i="19" s="1"/>
  <c r="A105" i="19"/>
  <c r="A104" i="19"/>
  <c r="A103" i="19"/>
  <c r="A102" i="19"/>
  <c r="A101" i="19"/>
  <c r="A100" i="19"/>
  <c r="C97" i="19"/>
  <c r="A89" i="19"/>
  <c r="A88" i="19"/>
  <c r="A87" i="19"/>
  <c r="A86" i="19"/>
  <c r="A85" i="19"/>
  <c r="A84" i="19"/>
  <c r="A83" i="19"/>
  <c r="A82" i="19"/>
  <c r="A81" i="19"/>
  <c r="A80" i="19"/>
  <c r="A79" i="19"/>
  <c r="A78" i="19"/>
  <c r="A77" i="19"/>
  <c r="A76" i="19"/>
  <c r="A75" i="19"/>
  <c r="A67" i="19"/>
  <c r="A66" i="19"/>
  <c r="A65" i="19"/>
  <c r="A64" i="19"/>
  <c r="A63" i="19"/>
  <c r="A62" i="19"/>
  <c r="A61" i="19"/>
  <c r="A60" i="19"/>
  <c r="A59" i="19"/>
  <c r="A58" i="19"/>
  <c r="A57" i="19"/>
  <c r="A56" i="19"/>
  <c r="A55" i="19"/>
  <c r="A54" i="19"/>
  <c r="A53" i="19"/>
  <c r="A52" i="19"/>
  <c r="A51" i="19"/>
  <c r="A50" i="19"/>
  <c r="A49" i="19"/>
  <c r="A48" i="19"/>
  <c r="A47" i="19"/>
  <c r="A46" i="19"/>
  <c r="A45" i="19"/>
  <c r="A44" i="19"/>
  <c r="A43" i="19"/>
  <c r="A42" i="19"/>
  <c r="A41" i="19"/>
  <c r="A40" i="19"/>
  <c r="A39" i="19"/>
  <c r="A38" i="19"/>
  <c r="A30" i="19"/>
  <c r="A29" i="19"/>
  <c r="A28" i="19"/>
  <c r="A27" i="19"/>
  <c r="A26" i="19"/>
  <c r="A25" i="19"/>
  <c r="A24" i="19"/>
  <c r="A23" i="19"/>
  <c r="A22" i="19"/>
  <c r="A21" i="19"/>
  <c r="A20" i="19"/>
  <c r="A19" i="19"/>
  <c r="A18" i="19"/>
  <c r="A17" i="19"/>
  <c r="C2" i="19"/>
  <c r="F310" i="20" l="1"/>
  <c r="G312" i="20"/>
  <c r="G307" i="20"/>
  <c r="F314" i="20"/>
  <c r="F313" i="20"/>
  <c r="E198" i="20"/>
  <c r="I45" i="20"/>
  <c r="J45" i="20" s="1"/>
  <c r="R113" i="19"/>
  <c r="G97" i="20"/>
  <c r="K122" i="4" s="1"/>
  <c r="G122" i="20"/>
  <c r="G124" i="20"/>
  <c r="G127" i="20" s="1"/>
  <c r="G123" i="20"/>
  <c r="G126" i="20" s="1"/>
  <c r="J121" i="4"/>
  <c r="E199" i="20"/>
  <c r="E201" i="20"/>
  <c r="H96" i="20"/>
  <c r="I95" i="20"/>
  <c r="F125" i="20"/>
  <c r="F181" i="20"/>
  <c r="F180" i="20"/>
  <c r="F179" i="20"/>
  <c r="F197" i="20" s="1"/>
  <c r="F182" i="20"/>
  <c r="E176" i="20"/>
  <c r="E178" i="20" s="1"/>
  <c r="E177" i="20"/>
  <c r="M44" i="20"/>
  <c r="D117" i="19"/>
  <c r="D120" i="19"/>
  <c r="D123" i="19"/>
  <c r="D126" i="19"/>
  <c r="D114" i="19"/>
  <c r="BB113" i="19"/>
  <c r="BR113" i="19"/>
  <c r="CH113" i="19"/>
  <c r="CX113" i="19"/>
  <c r="DN113" i="19"/>
  <c r="ED113" i="19"/>
  <c r="ET113" i="19"/>
  <c r="FJ113" i="19"/>
  <c r="FZ113" i="19"/>
  <c r="GP113" i="19"/>
  <c r="HF113" i="19"/>
  <c r="HV113" i="19"/>
  <c r="IL113" i="19"/>
  <c r="JB113" i="19"/>
  <c r="JR113" i="19"/>
  <c r="KH113" i="19"/>
  <c r="KX113" i="19"/>
  <c r="J113" i="19"/>
  <c r="Z113" i="19"/>
  <c r="AP113" i="19"/>
  <c r="BF113" i="19"/>
  <c r="BV113" i="19"/>
  <c r="CL113" i="19"/>
  <c r="DB113" i="19"/>
  <c r="DR113" i="19"/>
  <c r="EH113" i="19"/>
  <c r="EX113" i="19"/>
  <c r="FN113" i="19"/>
  <c r="GD113" i="19"/>
  <c r="GT113" i="19"/>
  <c r="HJ113" i="19"/>
  <c r="HZ113" i="19"/>
  <c r="IP113" i="19"/>
  <c r="JF113" i="19"/>
  <c r="JV113" i="19"/>
  <c r="KL113" i="19"/>
  <c r="LB113" i="19"/>
  <c r="D9" i="19"/>
  <c r="J7" i="19"/>
  <c r="I46" i="20" l="1"/>
  <c r="F315" i="20"/>
  <c r="H312" i="20"/>
  <c r="H307" i="20"/>
  <c r="F316" i="20"/>
  <c r="J116" i="4" s="1"/>
  <c r="G308" i="20"/>
  <c r="G310" i="20" s="1"/>
  <c r="G309" i="20"/>
  <c r="G314" i="20"/>
  <c r="G313" i="20"/>
  <c r="F200" i="20"/>
  <c r="H123" i="20"/>
  <c r="H126" i="20" s="1"/>
  <c r="H97" i="20"/>
  <c r="L122" i="4" s="1"/>
  <c r="H122" i="20"/>
  <c r="H124" i="20"/>
  <c r="H127" i="20" s="1"/>
  <c r="K45" i="20"/>
  <c r="J46" i="20"/>
  <c r="E202" i="20"/>
  <c r="I119" i="4" s="1"/>
  <c r="N44" i="20"/>
  <c r="F198" i="20"/>
  <c r="J95" i="20"/>
  <c r="K95" i="20" s="1"/>
  <c r="L95" i="20" s="1"/>
  <c r="M95" i="20" s="1"/>
  <c r="N95" i="20" s="1"/>
  <c r="O95" i="20" s="1"/>
  <c r="P95" i="20" s="1"/>
  <c r="Q95" i="20" s="1"/>
  <c r="R95" i="20" s="1"/>
  <c r="S95" i="20" s="1"/>
  <c r="T95" i="20" s="1"/>
  <c r="U95" i="20" s="1"/>
  <c r="V95" i="20" s="1"/>
  <c r="W95" i="20" s="1"/>
  <c r="X95" i="20" s="1"/>
  <c r="Y95" i="20" s="1"/>
  <c r="Z95" i="20" s="1"/>
  <c r="AA95" i="20" s="1"/>
  <c r="AB95" i="20" s="1"/>
  <c r="AC95" i="20" s="1"/>
  <c r="I96" i="20"/>
  <c r="F201" i="20"/>
  <c r="G125" i="20"/>
  <c r="G179" i="20"/>
  <c r="G197" i="20" s="1"/>
  <c r="G181" i="20"/>
  <c r="G180" i="20"/>
  <c r="G182" i="20"/>
  <c r="F176" i="20"/>
  <c r="F175" i="20"/>
  <c r="F177" i="20"/>
  <c r="F199" i="20"/>
  <c r="N7" i="19"/>
  <c r="I307" i="20" l="1"/>
  <c r="I312" i="20"/>
  <c r="G315" i="20"/>
  <c r="G316" i="20"/>
  <c r="K116" i="4" s="1"/>
  <c r="H308" i="20"/>
  <c r="H309" i="20"/>
  <c r="H310" i="20" s="1"/>
  <c r="H313" i="20"/>
  <c r="H314" i="20"/>
  <c r="E203" i="20"/>
  <c r="I120" i="4" s="1"/>
  <c r="G200" i="20"/>
  <c r="I124" i="20"/>
  <c r="I127" i="20" s="1"/>
  <c r="I123" i="20"/>
  <c r="I126" i="20" s="1"/>
  <c r="I122" i="20"/>
  <c r="I97" i="20"/>
  <c r="M122" i="4" s="1"/>
  <c r="K121" i="4"/>
  <c r="L45" i="20"/>
  <c r="K46" i="20"/>
  <c r="G199" i="20"/>
  <c r="F178" i="20"/>
  <c r="G201" i="20"/>
  <c r="L121" i="4"/>
  <c r="H181" i="20"/>
  <c r="H125" i="20"/>
  <c r="H180" i="20"/>
  <c r="H182" i="20"/>
  <c r="H179" i="20"/>
  <c r="H197" i="20" s="1"/>
  <c r="J96" i="20"/>
  <c r="J307" i="20" s="1"/>
  <c r="G198" i="20"/>
  <c r="F202" i="20"/>
  <c r="J119" i="4" s="1"/>
  <c r="G177" i="20"/>
  <c r="G176" i="20"/>
  <c r="G175" i="20"/>
  <c r="O44" i="20"/>
  <c r="D113" i="19"/>
  <c r="R7" i="19"/>
  <c r="I313" i="20" l="1"/>
  <c r="H315" i="20"/>
  <c r="H316" i="20" s="1"/>
  <c r="L116" i="4" s="1"/>
  <c r="J312" i="20"/>
  <c r="I309" i="20"/>
  <c r="I310" i="20" s="1"/>
  <c r="I308" i="20"/>
  <c r="I314" i="20"/>
  <c r="F203" i="20"/>
  <c r="J120" i="4" s="1"/>
  <c r="H200" i="20"/>
  <c r="J123" i="20"/>
  <c r="J126" i="20" s="1"/>
  <c r="J124" i="20"/>
  <c r="J127" i="20" s="1"/>
  <c r="J97" i="20"/>
  <c r="N122" i="4" s="1"/>
  <c r="J122" i="20"/>
  <c r="H199" i="20"/>
  <c r="M45" i="20"/>
  <c r="L46" i="20"/>
  <c r="H201" i="20"/>
  <c r="M121" i="4"/>
  <c r="H198" i="20"/>
  <c r="I182" i="20"/>
  <c r="I180" i="20"/>
  <c r="I181" i="20"/>
  <c r="I179" i="20"/>
  <c r="I197" i="20" s="1"/>
  <c r="I125" i="20"/>
  <c r="G202" i="20"/>
  <c r="K119" i="4" s="1"/>
  <c r="H176" i="20"/>
  <c r="H177" i="20"/>
  <c r="H175" i="20"/>
  <c r="K96" i="20"/>
  <c r="P44" i="20"/>
  <c r="G178" i="20"/>
  <c r="V7" i="19"/>
  <c r="I315" i="20" l="1"/>
  <c r="I316" i="20" s="1"/>
  <c r="M116" i="4" s="1"/>
  <c r="J309" i="20"/>
  <c r="J308" i="20"/>
  <c r="J310" i="20" s="1"/>
  <c r="K312" i="20"/>
  <c r="K307" i="20"/>
  <c r="J313" i="20"/>
  <c r="J314" i="20"/>
  <c r="G203" i="20"/>
  <c r="K120" i="4" s="1"/>
  <c r="I200" i="20"/>
  <c r="I199" i="20"/>
  <c r="K122" i="20"/>
  <c r="K97" i="20"/>
  <c r="O122" i="4" s="1"/>
  <c r="K123" i="20"/>
  <c r="K126" i="20" s="1"/>
  <c r="K124" i="20"/>
  <c r="K127" i="20" s="1"/>
  <c r="N45" i="20"/>
  <c r="M46" i="20"/>
  <c r="I201" i="20"/>
  <c r="O121" i="4"/>
  <c r="N121" i="4"/>
  <c r="I198" i="20"/>
  <c r="L96" i="20"/>
  <c r="J181" i="20"/>
  <c r="J125" i="20"/>
  <c r="J182" i="20"/>
  <c r="J180" i="20"/>
  <c r="J179" i="20"/>
  <c r="J197" i="20" s="1"/>
  <c r="H178" i="20"/>
  <c r="I175" i="20"/>
  <c r="I176" i="20"/>
  <c r="I177" i="20"/>
  <c r="H202" i="20"/>
  <c r="L119" i="4" s="1"/>
  <c r="Q44" i="20"/>
  <c r="Z7" i="19"/>
  <c r="J315" i="20" l="1"/>
  <c r="K308" i="20"/>
  <c r="K309" i="20"/>
  <c r="L307" i="20"/>
  <c r="L312" i="20"/>
  <c r="K313" i="20"/>
  <c r="K314" i="20"/>
  <c r="K315" i="20"/>
  <c r="J316" i="20"/>
  <c r="N116" i="4" s="1"/>
  <c r="J200" i="20"/>
  <c r="H203" i="20"/>
  <c r="L120" i="4" s="1"/>
  <c r="J199" i="20"/>
  <c r="L124" i="20"/>
  <c r="L127" i="20" s="1"/>
  <c r="L123" i="20"/>
  <c r="L126" i="20" s="1"/>
  <c r="L97" i="20"/>
  <c r="P122" i="4" s="1"/>
  <c r="L122" i="20"/>
  <c r="I202" i="20"/>
  <c r="M119" i="4" s="1"/>
  <c r="J201" i="20"/>
  <c r="O45" i="20"/>
  <c r="N46" i="20"/>
  <c r="J198" i="20"/>
  <c r="I178" i="20"/>
  <c r="M96" i="20"/>
  <c r="K180" i="20"/>
  <c r="K181" i="20"/>
  <c r="K179" i="20"/>
  <c r="K197" i="20" s="1"/>
  <c r="K125" i="20"/>
  <c r="K182" i="20"/>
  <c r="J175" i="20"/>
  <c r="J176" i="20"/>
  <c r="J177" i="20"/>
  <c r="R44" i="20"/>
  <c r="AD7" i="19"/>
  <c r="K316" i="20" l="1"/>
  <c r="O116" i="4" s="1"/>
  <c r="K310" i="20"/>
  <c r="L308" i="20"/>
  <c r="L309" i="20"/>
  <c r="L310" i="20" s="1"/>
  <c r="M307" i="20"/>
  <c r="M312" i="20"/>
  <c r="L313" i="20"/>
  <c r="L314" i="20"/>
  <c r="L315" i="20" s="1"/>
  <c r="L316" i="20" s="1"/>
  <c r="P116" i="4" s="1"/>
  <c r="K199" i="20"/>
  <c r="I203" i="20"/>
  <c r="M120" i="4" s="1"/>
  <c r="M124" i="20"/>
  <c r="M127" i="20" s="1"/>
  <c r="M123" i="20"/>
  <c r="M126" i="20" s="1"/>
  <c r="M97" i="20"/>
  <c r="Q122" i="4" s="1"/>
  <c r="M122" i="20"/>
  <c r="K201" i="20"/>
  <c r="J202" i="20"/>
  <c r="N119" i="4" s="1"/>
  <c r="K198" i="20"/>
  <c r="P45" i="20"/>
  <c r="O46" i="20"/>
  <c r="K200" i="20"/>
  <c r="L125" i="20"/>
  <c r="L179" i="20"/>
  <c r="L197" i="20" s="1"/>
  <c r="L180" i="20"/>
  <c r="L182" i="20"/>
  <c r="L199" i="20" s="1"/>
  <c r="L181" i="20"/>
  <c r="K175" i="20"/>
  <c r="K176" i="20"/>
  <c r="K177" i="20"/>
  <c r="S44" i="20"/>
  <c r="J178" i="20"/>
  <c r="N96" i="20"/>
  <c r="AH7" i="19"/>
  <c r="M314" i="20" l="1"/>
  <c r="M313" i="20"/>
  <c r="M315" i="20" s="1"/>
  <c r="N307" i="20"/>
  <c r="N312" i="20"/>
  <c r="M309" i="20"/>
  <c r="M308" i="20"/>
  <c r="M310" i="20" s="1"/>
  <c r="J203" i="20"/>
  <c r="N120" i="4" s="1"/>
  <c r="N124" i="20"/>
  <c r="N127" i="20" s="1"/>
  <c r="N123" i="20"/>
  <c r="N126" i="20" s="1"/>
  <c r="N122" i="20"/>
  <c r="N97" i="20"/>
  <c r="R122" i="4" s="1"/>
  <c r="K202" i="20"/>
  <c r="O119" i="4" s="1"/>
  <c r="L198" i="20"/>
  <c r="Q45" i="20"/>
  <c r="P46" i="20"/>
  <c r="M125" i="20"/>
  <c r="M179" i="20"/>
  <c r="M197" i="20" s="1"/>
  <c r="M180" i="20"/>
  <c r="M182" i="20"/>
  <c r="M199" i="20" s="1"/>
  <c r="M181" i="20"/>
  <c r="K178" i="20"/>
  <c r="L200" i="20"/>
  <c r="L201" i="20"/>
  <c r="T44" i="20"/>
  <c r="L175" i="20"/>
  <c r="L177" i="20"/>
  <c r="L176" i="20"/>
  <c r="O96" i="20"/>
  <c r="AL7" i="19"/>
  <c r="M316" i="20" l="1"/>
  <c r="Q116" i="4" s="1"/>
  <c r="N314" i="20"/>
  <c r="N313" i="20"/>
  <c r="N315" i="20" s="1"/>
  <c r="O312" i="20"/>
  <c r="O307" i="20"/>
  <c r="N309" i="20"/>
  <c r="N308" i="20"/>
  <c r="N310" i="20"/>
  <c r="N316" i="20" s="1"/>
  <c r="R116" i="4" s="1"/>
  <c r="K203" i="20"/>
  <c r="O120" i="4" s="1"/>
  <c r="O123" i="20"/>
  <c r="O126" i="20" s="1"/>
  <c r="O122" i="20"/>
  <c r="O97" i="20"/>
  <c r="S122" i="4" s="1"/>
  <c r="O124" i="20"/>
  <c r="O127" i="20" s="1"/>
  <c r="M198" i="20"/>
  <c r="R45" i="20"/>
  <c r="Q46" i="20"/>
  <c r="L202" i="20"/>
  <c r="P119" i="4" s="1"/>
  <c r="N125" i="20"/>
  <c r="N179" i="20"/>
  <c r="N197" i="20" s="1"/>
  <c r="N180" i="20"/>
  <c r="N181" i="20"/>
  <c r="N182" i="20"/>
  <c r="N199" i="20" s="1"/>
  <c r="M201" i="20"/>
  <c r="M200" i="20"/>
  <c r="P96" i="20"/>
  <c r="M177" i="20"/>
  <c r="M176" i="20"/>
  <c r="M175" i="20"/>
  <c r="U44" i="20"/>
  <c r="L178" i="20"/>
  <c r="AP7" i="19"/>
  <c r="O309" i="20" l="1"/>
  <c r="O308" i="20"/>
  <c r="O310" i="20"/>
  <c r="O314" i="20"/>
  <c r="O313" i="20"/>
  <c r="O315" i="20" s="1"/>
  <c r="P312" i="20"/>
  <c r="P307" i="20"/>
  <c r="L203" i="20"/>
  <c r="P120" i="4" s="1"/>
  <c r="N198" i="20"/>
  <c r="P123" i="20"/>
  <c r="P126" i="20" s="1"/>
  <c r="P97" i="20"/>
  <c r="T122" i="4" s="1"/>
  <c r="P122" i="20"/>
  <c r="P124" i="20"/>
  <c r="P127" i="20" s="1"/>
  <c r="S45" i="20"/>
  <c r="R46" i="20"/>
  <c r="M202" i="20"/>
  <c r="Q119" i="4" s="1"/>
  <c r="O125" i="20"/>
  <c r="O179" i="20"/>
  <c r="O197" i="20" s="1"/>
  <c r="O181" i="20"/>
  <c r="O180" i="20"/>
  <c r="O182" i="20"/>
  <c r="O199" i="20" s="1"/>
  <c r="N201" i="20"/>
  <c r="N200" i="20"/>
  <c r="M178" i="20"/>
  <c r="N177" i="20"/>
  <c r="N175" i="20"/>
  <c r="N176" i="20"/>
  <c r="V44" i="20"/>
  <c r="Q96" i="20"/>
  <c r="AT7" i="19"/>
  <c r="Q312" i="20" l="1"/>
  <c r="Q307" i="20"/>
  <c r="P308" i="20"/>
  <c r="P309" i="20"/>
  <c r="O316" i="20"/>
  <c r="S116" i="4" s="1"/>
  <c r="P313" i="20"/>
  <c r="P314" i="20"/>
  <c r="M203" i="20"/>
  <c r="Q120" i="4" s="1"/>
  <c r="O198" i="20"/>
  <c r="Q124" i="20"/>
  <c r="Q127" i="20" s="1"/>
  <c r="Q123" i="20"/>
  <c r="Q126" i="20" s="1"/>
  <c r="Q97" i="20"/>
  <c r="U122" i="4" s="1"/>
  <c r="Q122" i="20"/>
  <c r="T45" i="20"/>
  <c r="S46" i="20"/>
  <c r="N202" i="20"/>
  <c r="R119" i="4" s="1"/>
  <c r="R96" i="20"/>
  <c r="W44" i="20"/>
  <c r="N178" i="20"/>
  <c r="O200" i="20"/>
  <c r="O201" i="20"/>
  <c r="O177" i="20"/>
  <c r="O175" i="20"/>
  <c r="O176" i="20"/>
  <c r="P181" i="20"/>
  <c r="P125" i="20"/>
  <c r="P179" i="20"/>
  <c r="P197" i="20" s="1"/>
  <c r="P182" i="20"/>
  <c r="P199" i="20" s="1"/>
  <c r="P180" i="20"/>
  <c r="AX7" i="19"/>
  <c r="P315" i="20" l="1"/>
  <c r="P310" i="20"/>
  <c r="P316" i="20"/>
  <c r="T116" i="4" s="1"/>
  <c r="R312" i="20"/>
  <c r="R307" i="20"/>
  <c r="Q308" i="20"/>
  <c r="Q309" i="20"/>
  <c r="Q310" i="20" s="1"/>
  <c r="Q313" i="20"/>
  <c r="Q314" i="20"/>
  <c r="N203" i="20"/>
  <c r="R120" i="4" s="1"/>
  <c r="P198" i="20"/>
  <c r="R124" i="20"/>
  <c r="R127" i="20" s="1"/>
  <c r="R123" i="20"/>
  <c r="R126" i="20" s="1"/>
  <c r="R122" i="20"/>
  <c r="R97" i="20"/>
  <c r="V122" i="4" s="1"/>
  <c r="U45" i="20"/>
  <c r="T46" i="20"/>
  <c r="O178" i="20"/>
  <c r="O202" i="20"/>
  <c r="S119" i="4" s="1"/>
  <c r="P176" i="20"/>
  <c r="P177" i="20"/>
  <c r="P175" i="20"/>
  <c r="X44" i="20"/>
  <c r="Q182" i="20"/>
  <c r="Q199" i="20" s="1"/>
  <c r="Q181" i="20"/>
  <c r="Q125" i="20"/>
  <c r="Q179" i="20"/>
  <c r="Q197" i="20" s="1"/>
  <c r="Q180" i="20"/>
  <c r="S96" i="20"/>
  <c r="P201" i="20"/>
  <c r="P200" i="20"/>
  <c r="BB7" i="19"/>
  <c r="Q315" i="20" l="1"/>
  <c r="Q316" i="20"/>
  <c r="U116" i="4" s="1"/>
  <c r="R309" i="20"/>
  <c r="R308" i="20"/>
  <c r="S312" i="20"/>
  <c r="S307" i="20"/>
  <c r="R313" i="20"/>
  <c r="R314" i="20"/>
  <c r="O203" i="20"/>
  <c r="S120" i="4" s="1"/>
  <c r="Q198" i="20"/>
  <c r="S122" i="20"/>
  <c r="S97" i="20"/>
  <c r="W122" i="4" s="1"/>
  <c r="S124" i="20"/>
  <c r="S127" i="20" s="1"/>
  <c r="S123" i="20"/>
  <c r="S126" i="20" s="1"/>
  <c r="V45" i="20"/>
  <c r="U46" i="20"/>
  <c r="P202" i="20"/>
  <c r="T119" i="4" s="1"/>
  <c r="Q200" i="20"/>
  <c r="Q201" i="20"/>
  <c r="P178" i="20"/>
  <c r="Y44" i="20"/>
  <c r="Q175" i="20"/>
  <c r="Q176" i="20"/>
  <c r="Q177" i="20"/>
  <c r="R181" i="20"/>
  <c r="R180" i="20"/>
  <c r="R182" i="20"/>
  <c r="R199" i="20" s="1"/>
  <c r="R125" i="20"/>
  <c r="R179" i="20"/>
  <c r="R197" i="20" s="1"/>
  <c r="T96" i="20"/>
  <c r="BF7" i="19"/>
  <c r="C160" i="16"/>
  <c r="C159" i="16"/>
  <c r="C158" i="16"/>
  <c r="C157" i="16"/>
  <c r="C156" i="16"/>
  <c r="C155" i="16"/>
  <c r="C154" i="16"/>
  <c r="C153" i="16"/>
  <c r="D118" i="16"/>
  <c r="H6" i="16"/>
  <c r="H146" i="16" s="1"/>
  <c r="R315" i="20" l="1"/>
  <c r="T312" i="20"/>
  <c r="T307" i="20"/>
  <c r="S309" i="20"/>
  <c r="S308" i="20"/>
  <c r="S313" i="20"/>
  <c r="S315" i="20" s="1"/>
  <c r="S314" i="20"/>
  <c r="R310" i="20"/>
  <c r="R316" i="20" s="1"/>
  <c r="V116" i="4" s="1"/>
  <c r="P203" i="20"/>
  <c r="T120" i="4" s="1"/>
  <c r="R198" i="20"/>
  <c r="T123" i="20"/>
  <c r="T126" i="20" s="1"/>
  <c r="T97" i="20"/>
  <c r="X122" i="4" s="1"/>
  <c r="T122" i="20"/>
  <c r="T124" i="20"/>
  <c r="T127" i="20" s="1"/>
  <c r="W45" i="20"/>
  <c r="V46" i="20"/>
  <c r="Q202" i="20"/>
  <c r="U119" i="4" s="1"/>
  <c r="Q178" i="20"/>
  <c r="R175" i="20"/>
  <c r="R176" i="20"/>
  <c r="R177" i="20"/>
  <c r="R200" i="20"/>
  <c r="R201" i="20"/>
  <c r="Z44" i="20"/>
  <c r="U96" i="20"/>
  <c r="S180" i="20"/>
  <c r="S182" i="20"/>
  <c r="S199" i="20" s="1"/>
  <c r="S181" i="20"/>
  <c r="S125" i="20"/>
  <c r="S179" i="20"/>
  <c r="S197" i="20" s="1"/>
  <c r="BJ7" i="19"/>
  <c r="V6" i="16"/>
  <c r="V146" i="16" s="1"/>
  <c r="BB6" i="16"/>
  <c r="BB146" i="16" s="1"/>
  <c r="CH6" i="16"/>
  <c r="CH146" i="16" s="1"/>
  <c r="AD6" i="16"/>
  <c r="AD146" i="16" s="1"/>
  <c r="BJ6" i="16"/>
  <c r="BJ146" i="16" s="1"/>
  <c r="CP6" i="16"/>
  <c r="CP146" i="16" s="1"/>
  <c r="AL6" i="16"/>
  <c r="AL146" i="16" s="1"/>
  <c r="BR6" i="16"/>
  <c r="BR146" i="16" s="1"/>
  <c r="CX6" i="16"/>
  <c r="CX146" i="16" s="1"/>
  <c r="N6" i="16"/>
  <c r="N146" i="16" s="1"/>
  <c r="AT6" i="16"/>
  <c r="AT146" i="16" s="1"/>
  <c r="BZ6" i="16"/>
  <c r="BZ146" i="16" s="1"/>
  <c r="O6" i="16"/>
  <c r="O146" i="16" s="1"/>
  <c r="W6" i="16"/>
  <c r="W146" i="16" s="1"/>
  <c r="AE6" i="16"/>
  <c r="AE146" i="16" s="1"/>
  <c r="AM6" i="16"/>
  <c r="AM146" i="16" s="1"/>
  <c r="AU6" i="16"/>
  <c r="AU146" i="16" s="1"/>
  <c r="BC6" i="16"/>
  <c r="BC146" i="16" s="1"/>
  <c r="BK6" i="16"/>
  <c r="BK146" i="16" s="1"/>
  <c r="BS6" i="16"/>
  <c r="BS146" i="16" s="1"/>
  <c r="CA6" i="16"/>
  <c r="CA146" i="16" s="1"/>
  <c r="CI6" i="16"/>
  <c r="CI146" i="16" s="1"/>
  <c r="CQ6" i="16"/>
  <c r="CQ146" i="16" s="1"/>
  <c r="CY6" i="16"/>
  <c r="CY146" i="16" s="1"/>
  <c r="J6" i="16"/>
  <c r="J146" i="16" s="1"/>
  <c r="R6" i="16"/>
  <c r="R146" i="16" s="1"/>
  <c r="Z6" i="16"/>
  <c r="Z146" i="16" s="1"/>
  <c r="AH6" i="16"/>
  <c r="AH146" i="16" s="1"/>
  <c r="AP6" i="16"/>
  <c r="AP146" i="16" s="1"/>
  <c r="AX6" i="16"/>
  <c r="AX146" i="16" s="1"/>
  <c r="BF6" i="16"/>
  <c r="BF146" i="16" s="1"/>
  <c r="BN6" i="16"/>
  <c r="BN146" i="16" s="1"/>
  <c r="BV6" i="16"/>
  <c r="BV146" i="16" s="1"/>
  <c r="CD6" i="16"/>
  <c r="CD146" i="16" s="1"/>
  <c r="CL6" i="16"/>
  <c r="CL146" i="16" s="1"/>
  <c r="CT6" i="16"/>
  <c r="CT146" i="16" s="1"/>
  <c r="DB6" i="16"/>
  <c r="DB146" i="16" s="1"/>
  <c r="K6" i="16"/>
  <c r="K146" i="16" s="1"/>
  <c r="S6" i="16"/>
  <c r="S146" i="16" s="1"/>
  <c r="AA6" i="16"/>
  <c r="AA146" i="16" s="1"/>
  <c r="AI6" i="16"/>
  <c r="AI146" i="16" s="1"/>
  <c r="AQ6" i="16"/>
  <c r="AQ146" i="16" s="1"/>
  <c r="AY6" i="16"/>
  <c r="AY146" i="16" s="1"/>
  <c r="BG6" i="16"/>
  <c r="BG146" i="16" s="1"/>
  <c r="BO6" i="16"/>
  <c r="BO146" i="16" s="1"/>
  <c r="BW6" i="16"/>
  <c r="BW146" i="16" s="1"/>
  <c r="CE6" i="16"/>
  <c r="CE146" i="16" s="1"/>
  <c r="CM6" i="16"/>
  <c r="CM146" i="16" s="1"/>
  <c r="CU6" i="16"/>
  <c r="CU146" i="16" s="1"/>
  <c r="DC6" i="16"/>
  <c r="DC146" i="16" s="1"/>
  <c r="L6" i="16"/>
  <c r="L146" i="16" s="1"/>
  <c r="P6" i="16"/>
  <c r="P146" i="16" s="1"/>
  <c r="T6" i="16"/>
  <c r="T146" i="16" s="1"/>
  <c r="X6" i="16"/>
  <c r="X146" i="16" s="1"/>
  <c r="AB6" i="16"/>
  <c r="AB146" i="16" s="1"/>
  <c r="AF6" i="16"/>
  <c r="AF146" i="16" s="1"/>
  <c r="AJ6" i="16"/>
  <c r="AJ146" i="16" s="1"/>
  <c r="AN6" i="16"/>
  <c r="AN146" i="16" s="1"/>
  <c r="AR6" i="16"/>
  <c r="AR146" i="16" s="1"/>
  <c r="AV6" i="16"/>
  <c r="AV146" i="16" s="1"/>
  <c r="AZ6" i="16"/>
  <c r="AZ146" i="16" s="1"/>
  <c r="BD6" i="16"/>
  <c r="BD146" i="16" s="1"/>
  <c r="BH6" i="16"/>
  <c r="BH146" i="16" s="1"/>
  <c r="BL6" i="16"/>
  <c r="BL146" i="16" s="1"/>
  <c r="BP6" i="16"/>
  <c r="BP146" i="16" s="1"/>
  <c r="BT6" i="16"/>
  <c r="BT146" i="16" s="1"/>
  <c r="BX6" i="16"/>
  <c r="BX146" i="16" s="1"/>
  <c r="CB6" i="16"/>
  <c r="CB146" i="16" s="1"/>
  <c r="CF6" i="16"/>
  <c r="CF146" i="16" s="1"/>
  <c r="CJ6" i="16"/>
  <c r="CJ146" i="16" s="1"/>
  <c r="CN6" i="16"/>
  <c r="CN146" i="16" s="1"/>
  <c r="CR6" i="16"/>
  <c r="CR146" i="16" s="1"/>
  <c r="CV6" i="16"/>
  <c r="CV146" i="16" s="1"/>
  <c r="CZ6" i="16"/>
  <c r="CZ146" i="16" s="1"/>
  <c r="I6" i="16"/>
  <c r="I146" i="16" s="1"/>
  <c r="M6" i="16"/>
  <c r="M146" i="16" s="1"/>
  <c r="Q6" i="16"/>
  <c r="Q146" i="16" s="1"/>
  <c r="U6" i="16"/>
  <c r="U146" i="16" s="1"/>
  <c r="Y6" i="16"/>
  <c r="Y146" i="16" s="1"/>
  <c r="AC6" i="16"/>
  <c r="AC146" i="16" s="1"/>
  <c r="AG6" i="16"/>
  <c r="AG146" i="16" s="1"/>
  <c r="AK6" i="16"/>
  <c r="AK146" i="16" s="1"/>
  <c r="AO6" i="16"/>
  <c r="AO146" i="16" s="1"/>
  <c r="AS6" i="16"/>
  <c r="AS146" i="16" s="1"/>
  <c r="AW6" i="16"/>
  <c r="AW146" i="16" s="1"/>
  <c r="BA6" i="16"/>
  <c r="BA146" i="16" s="1"/>
  <c r="BE6" i="16"/>
  <c r="BE146" i="16" s="1"/>
  <c r="BI6" i="16"/>
  <c r="BI146" i="16" s="1"/>
  <c r="BM6" i="16"/>
  <c r="BM146" i="16" s="1"/>
  <c r="BQ6" i="16"/>
  <c r="BQ146" i="16" s="1"/>
  <c r="BU6" i="16"/>
  <c r="BU146" i="16" s="1"/>
  <c r="BY6" i="16"/>
  <c r="BY146" i="16" s="1"/>
  <c r="CC6" i="16"/>
  <c r="CC146" i="16" s="1"/>
  <c r="CG6" i="16"/>
  <c r="CG146" i="16" s="1"/>
  <c r="CK6" i="16"/>
  <c r="CK146" i="16" s="1"/>
  <c r="CO6" i="16"/>
  <c r="CO146" i="16" s="1"/>
  <c r="CS6" i="16"/>
  <c r="CS146" i="16" s="1"/>
  <c r="CW6" i="16"/>
  <c r="CW146" i="16" s="1"/>
  <c r="DA6" i="16"/>
  <c r="DA146" i="16" s="1"/>
  <c r="U307" i="20" l="1"/>
  <c r="U312" i="20"/>
  <c r="S310" i="20"/>
  <c r="S316" i="20" s="1"/>
  <c r="W116" i="4" s="1"/>
  <c r="T308" i="20"/>
  <c r="T310" i="20" s="1"/>
  <c r="T309" i="20"/>
  <c r="T314" i="20"/>
  <c r="T313" i="20"/>
  <c r="Q203" i="20"/>
  <c r="U120" i="4" s="1"/>
  <c r="S198" i="20"/>
  <c r="U124" i="20"/>
  <c r="U127" i="20" s="1"/>
  <c r="U123" i="20"/>
  <c r="U126" i="20" s="1"/>
  <c r="U122" i="20"/>
  <c r="U97" i="20"/>
  <c r="Y122" i="4" s="1"/>
  <c r="X45" i="20"/>
  <c r="W46" i="20"/>
  <c r="R202" i="20"/>
  <c r="V119" i="4" s="1"/>
  <c r="S200" i="20"/>
  <c r="S201" i="20"/>
  <c r="AA44" i="20"/>
  <c r="V96" i="20"/>
  <c r="T125" i="20"/>
  <c r="T179" i="20"/>
  <c r="T197" i="20" s="1"/>
  <c r="T180" i="20"/>
  <c r="T182" i="20"/>
  <c r="T199" i="20" s="1"/>
  <c r="T181" i="20"/>
  <c r="S175" i="20"/>
  <c r="S176" i="20"/>
  <c r="S177" i="20"/>
  <c r="R178" i="20"/>
  <c r="BN7" i="19"/>
  <c r="F101" i="7"/>
  <c r="T315" i="20" l="1"/>
  <c r="T316" i="20" s="1"/>
  <c r="X116" i="4" s="1"/>
  <c r="U314" i="20"/>
  <c r="U313" i="20"/>
  <c r="U315" i="20" s="1"/>
  <c r="U309" i="20"/>
  <c r="U308" i="20"/>
  <c r="U310" i="20" s="1"/>
  <c r="V307" i="20"/>
  <c r="V312" i="20"/>
  <c r="R203" i="20"/>
  <c r="V120" i="4" s="1"/>
  <c r="T198" i="20"/>
  <c r="V124" i="20"/>
  <c r="V127" i="20" s="1"/>
  <c r="V122" i="20"/>
  <c r="V97" i="20"/>
  <c r="Z122" i="4" s="1"/>
  <c r="V123" i="20"/>
  <c r="V126" i="20" s="1"/>
  <c r="Y45" i="20"/>
  <c r="X46" i="20"/>
  <c r="S178" i="20"/>
  <c r="S202" i="20"/>
  <c r="W119" i="4" s="1"/>
  <c r="U125" i="20"/>
  <c r="U179" i="20"/>
  <c r="U197" i="20" s="1"/>
  <c r="U180" i="20"/>
  <c r="U182" i="20"/>
  <c r="U199" i="20" s="1"/>
  <c r="U181" i="20"/>
  <c r="T200" i="20"/>
  <c r="T201" i="20"/>
  <c r="T175" i="20"/>
  <c r="T176" i="20"/>
  <c r="T177" i="20"/>
  <c r="AB44" i="20"/>
  <c r="W96" i="20"/>
  <c r="BR7" i="19"/>
  <c r="R165" i="15"/>
  <c r="Q165" i="15"/>
  <c r="E166" i="15"/>
  <c r="F166" i="15"/>
  <c r="G166" i="15"/>
  <c r="H166" i="15"/>
  <c r="I166" i="15"/>
  <c r="J166" i="15"/>
  <c r="K166" i="15"/>
  <c r="L166" i="15"/>
  <c r="M166" i="15"/>
  <c r="N166" i="15"/>
  <c r="O166" i="15"/>
  <c r="P166" i="15"/>
  <c r="Q166" i="15"/>
  <c r="R166" i="15"/>
  <c r="S166" i="15"/>
  <c r="T166" i="15"/>
  <c r="U166" i="15"/>
  <c r="V166" i="15"/>
  <c r="E167" i="15"/>
  <c r="F167" i="15"/>
  <c r="G167" i="15"/>
  <c r="H167" i="15"/>
  <c r="I167" i="15"/>
  <c r="J167" i="15"/>
  <c r="K167" i="15"/>
  <c r="L167" i="15"/>
  <c r="M167" i="15"/>
  <c r="N167" i="15"/>
  <c r="O167" i="15"/>
  <c r="P167" i="15"/>
  <c r="Q167" i="15"/>
  <c r="R167" i="15"/>
  <c r="S167" i="15"/>
  <c r="T167" i="15"/>
  <c r="U167" i="15"/>
  <c r="V167" i="15"/>
  <c r="E168" i="15"/>
  <c r="F168" i="15"/>
  <c r="G168" i="15"/>
  <c r="H168" i="15"/>
  <c r="I168" i="15"/>
  <c r="J168" i="15"/>
  <c r="K168" i="15"/>
  <c r="L168" i="15"/>
  <c r="M168" i="15"/>
  <c r="N168" i="15"/>
  <c r="O168" i="15"/>
  <c r="P168" i="15"/>
  <c r="Q168" i="15"/>
  <c r="R168" i="15"/>
  <c r="S168" i="15"/>
  <c r="T168" i="15"/>
  <c r="U168" i="15"/>
  <c r="V168" i="15"/>
  <c r="E169" i="15"/>
  <c r="F169" i="15"/>
  <c r="G169" i="15"/>
  <c r="H169" i="15"/>
  <c r="I169" i="15"/>
  <c r="J169" i="15"/>
  <c r="K169" i="15"/>
  <c r="L169" i="15"/>
  <c r="M169" i="15"/>
  <c r="N169" i="15"/>
  <c r="O169" i="15"/>
  <c r="P169" i="15"/>
  <c r="Q169" i="15"/>
  <c r="R169" i="15"/>
  <c r="S169" i="15"/>
  <c r="T169" i="15"/>
  <c r="U169" i="15"/>
  <c r="V169" i="15"/>
  <c r="E170" i="15"/>
  <c r="F170" i="15"/>
  <c r="G170" i="15"/>
  <c r="H170" i="15"/>
  <c r="I170" i="15"/>
  <c r="J170" i="15"/>
  <c r="K170" i="15"/>
  <c r="L170" i="15"/>
  <c r="M170" i="15"/>
  <c r="N170" i="15"/>
  <c r="O170" i="15"/>
  <c r="P170" i="15"/>
  <c r="Q170" i="15"/>
  <c r="R170" i="15"/>
  <c r="S170" i="15"/>
  <c r="T170" i="15"/>
  <c r="U170" i="15"/>
  <c r="V170" i="15"/>
  <c r="E171" i="15"/>
  <c r="F171" i="15"/>
  <c r="G171" i="15"/>
  <c r="H171" i="15"/>
  <c r="I171" i="15"/>
  <c r="J171" i="15"/>
  <c r="K171" i="15"/>
  <c r="L171" i="15"/>
  <c r="M171" i="15"/>
  <c r="N171" i="15"/>
  <c r="O171" i="15"/>
  <c r="P171" i="15"/>
  <c r="Q171" i="15"/>
  <c r="R171" i="15"/>
  <c r="S171" i="15"/>
  <c r="T171" i="15"/>
  <c r="U171" i="15"/>
  <c r="V171" i="15"/>
  <c r="E172" i="15"/>
  <c r="F172" i="15"/>
  <c r="G172" i="15"/>
  <c r="H172" i="15"/>
  <c r="I172" i="15"/>
  <c r="J172" i="15"/>
  <c r="K172" i="15"/>
  <c r="L172" i="15"/>
  <c r="M172" i="15"/>
  <c r="N172" i="15"/>
  <c r="O172" i="15"/>
  <c r="P172" i="15"/>
  <c r="Q172" i="15"/>
  <c r="R172" i="15"/>
  <c r="S172" i="15"/>
  <c r="T172" i="15"/>
  <c r="U172" i="15"/>
  <c r="V172" i="15"/>
  <c r="E173" i="15"/>
  <c r="F173" i="15"/>
  <c r="G173" i="15"/>
  <c r="H173" i="15"/>
  <c r="I173" i="15"/>
  <c r="J173" i="15"/>
  <c r="K173" i="15"/>
  <c r="L173" i="15"/>
  <c r="M173" i="15"/>
  <c r="N173" i="15"/>
  <c r="O173" i="15"/>
  <c r="P173" i="15"/>
  <c r="Q173" i="15"/>
  <c r="R173" i="15"/>
  <c r="S173" i="15"/>
  <c r="T173" i="15"/>
  <c r="U173" i="15"/>
  <c r="V173" i="15"/>
  <c r="E174" i="15"/>
  <c r="F174" i="15"/>
  <c r="G174" i="15"/>
  <c r="H174" i="15"/>
  <c r="I174" i="15"/>
  <c r="J174" i="15"/>
  <c r="K174" i="15"/>
  <c r="L174" i="15"/>
  <c r="M174" i="15"/>
  <c r="N174" i="15"/>
  <c r="O174" i="15"/>
  <c r="P174" i="15"/>
  <c r="Q174" i="15"/>
  <c r="R174" i="15"/>
  <c r="S174" i="15"/>
  <c r="T174" i="15"/>
  <c r="U174" i="15"/>
  <c r="V174" i="15"/>
  <c r="E175" i="15"/>
  <c r="F175" i="15"/>
  <c r="G175" i="15"/>
  <c r="H175" i="15"/>
  <c r="I175" i="15"/>
  <c r="J175" i="15"/>
  <c r="K175" i="15"/>
  <c r="L175" i="15"/>
  <c r="M175" i="15"/>
  <c r="N175" i="15"/>
  <c r="O175" i="15"/>
  <c r="P175" i="15"/>
  <c r="Q175" i="15"/>
  <c r="R175" i="15"/>
  <c r="S175" i="15"/>
  <c r="T175" i="15"/>
  <c r="U175" i="15"/>
  <c r="V175" i="15"/>
  <c r="E176" i="15"/>
  <c r="F176" i="15"/>
  <c r="G176" i="15"/>
  <c r="H176" i="15"/>
  <c r="I176" i="15"/>
  <c r="J176" i="15"/>
  <c r="K176" i="15"/>
  <c r="L176" i="15"/>
  <c r="M176" i="15"/>
  <c r="N176" i="15"/>
  <c r="O176" i="15"/>
  <c r="P176" i="15"/>
  <c r="Q176" i="15"/>
  <c r="R176" i="15"/>
  <c r="S176" i="15"/>
  <c r="T176" i="15"/>
  <c r="U176" i="15"/>
  <c r="V176" i="15"/>
  <c r="E177" i="15"/>
  <c r="F177" i="15"/>
  <c r="G177" i="15"/>
  <c r="H177" i="15"/>
  <c r="I177" i="15"/>
  <c r="J177" i="15"/>
  <c r="K177" i="15"/>
  <c r="L177" i="15"/>
  <c r="M177" i="15"/>
  <c r="N177" i="15"/>
  <c r="O177" i="15"/>
  <c r="P177" i="15"/>
  <c r="Q177" i="15"/>
  <c r="R177" i="15"/>
  <c r="S177" i="15"/>
  <c r="T177" i="15"/>
  <c r="U177" i="15"/>
  <c r="V177" i="15"/>
  <c r="E178" i="15"/>
  <c r="F178" i="15"/>
  <c r="G178" i="15"/>
  <c r="H178" i="15"/>
  <c r="I178" i="15"/>
  <c r="J178" i="15"/>
  <c r="K178" i="15"/>
  <c r="L178" i="15"/>
  <c r="M178" i="15"/>
  <c r="N178" i="15"/>
  <c r="O178" i="15"/>
  <c r="P178" i="15"/>
  <c r="Q178" i="15"/>
  <c r="R178" i="15"/>
  <c r="S178" i="15"/>
  <c r="T178" i="15"/>
  <c r="U178" i="15"/>
  <c r="V178" i="15"/>
  <c r="E179" i="15"/>
  <c r="F179" i="15"/>
  <c r="G179" i="15"/>
  <c r="H179" i="15"/>
  <c r="I179" i="15"/>
  <c r="J179" i="15"/>
  <c r="K179" i="15"/>
  <c r="L179" i="15"/>
  <c r="M179" i="15"/>
  <c r="N179" i="15"/>
  <c r="O179" i="15"/>
  <c r="P179" i="15"/>
  <c r="Q179" i="15"/>
  <c r="R179" i="15"/>
  <c r="S179" i="15"/>
  <c r="T179" i="15"/>
  <c r="U179" i="15"/>
  <c r="V179" i="15"/>
  <c r="E180" i="15"/>
  <c r="F180" i="15"/>
  <c r="G180" i="15"/>
  <c r="H180" i="15"/>
  <c r="I180" i="15"/>
  <c r="J180" i="15"/>
  <c r="K180" i="15"/>
  <c r="L180" i="15"/>
  <c r="M180" i="15"/>
  <c r="N180" i="15"/>
  <c r="O180" i="15"/>
  <c r="P180" i="15"/>
  <c r="Q180" i="15"/>
  <c r="R180" i="15"/>
  <c r="S180" i="15"/>
  <c r="T180" i="15"/>
  <c r="U180" i="15"/>
  <c r="V180" i="15"/>
  <c r="E181" i="15"/>
  <c r="F181" i="15"/>
  <c r="G181" i="15"/>
  <c r="H181" i="15"/>
  <c r="I181" i="15"/>
  <c r="J181" i="15"/>
  <c r="K181" i="15"/>
  <c r="L181" i="15"/>
  <c r="M181" i="15"/>
  <c r="N181" i="15"/>
  <c r="O181" i="15"/>
  <c r="P181" i="15"/>
  <c r="Q181" i="15"/>
  <c r="R181" i="15"/>
  <c r="S181" i="15"/>
  <c r="T181" i="15"/>
  <c r="U181" i="15"/>
  <c r="V181" i="15"/>
  <c r="E182" i="15"/>
  <c r="F182" i="15"/>
  <c r="G182" i="15"/>
  <c r="H182" i="15"/>
  <c r="I182" i="15"/>
  <c r="J182" i="15"/>
  <c r="K182" i="15"/>
  <c r="L182" i="15"/>
  <c r="M182" i="15"/>
  <c r="N182" i="15"/>
  <c r="O182" i="15"/>
  <c r="P182" i="15"/>
  <c r="Q182" i="15"/>
  <c r="R182" i="15"/>
  <c r="S182" i="15"/>
  <c r="T182" i="15"/>
  <c r="U182" i="15"/>
  <c r="V182" i="15"/>
  <c r="E183" i="15"/>
  <c r="F183" i="15"/>
  <c r="G183" i="15"/>
  <c r="H183" i="15"/>
  <c r="I183" i="15"/>
  <c r="J183" i="15"/>
  <c r="K183" i="15"/>
  <c r="L183" i="15"/>
  <c r="M183" i="15"/>
  <c r="N183" i="15"/>
  <c r="O183" i="15"/>
  <c r="P183" i="15"/>
  <c r="Q183" i="15"/>
  <c r="R183" i="15"/>
  <c r="S183" i="15"/>
  <c r="T183" i="15"/>
  <c r="U183" i="15"/>
  <c r="V183" i="15"/>
  <c r="E184" i="15"/>
  <c r="F184" i="15"/>
  <c r="G184" i="15"/>
  <c r="H184" i="15"/>
  <c r="I184" i="15"/>
  <c r="J184" i="15"/>
  <c r="K184" i="15"/>
  <c r="L184" i="15"/>
  <c r="M184" i="15"/>
  <c r="N184" i="15"/>
  <c r="O184" i="15"/>
  <c r="P184" i="15"/>
  <c r="Q184" i="15"/>
  <c r="R184" i="15"/>
  <c r="S184" i="15"/>
  <c r="T184" i="15"/>
  <c r="U184" i="15"/>
  <c r="V184" i="15"/>
  <c r="E185" i="15"/>
  <c r="F185" i="15"/>
  <c r="G185" i="15"/>
  <c r="H185" i="15"/>
  <c r="I185" i="15"/>
  <c r="J185" i="15"/>
  <c r="K185" i="15"/>
  <c r="L185" i="15"/>
  <c r="M185" i="15"/>
  <c r="N185" i="15"/>
  <c r="O185" i="15"/>
  <c r="P185" i="15"/>
  <c r="Q185" i="15"/>
  <c r="R185" i="15"/>
  <c r="S185" i="15"/>
  <c r="T185" i="15"/>
  <c r="U185" i="15"/>
  <c r="V185" i="15"/>
  <c r="E186" i="15"/>
  <c r="F186" i="15"/>
  <c r="G186" i="15"/>
  <c r="H186" i="15"/>
  <c r="I186" i="15"/>
  <c r="J186" i="15"/>
  <c r="K186" i="15"/>
  <c r="L186" i="15"/>
  <c r="M186" i="15"/>
  <c r="N186" i="15"/>
  <c r="O186" i="15"/>
  <c r="P186" i="15"/>
  <c r="Q186" i="15"/>
  <c r="R186" i="15"/>
  <c r="S186" i="15"/>
  <c r="T186" i="15"/>
  <c r="U186" i="15"/>
  <c r="V186" i="15"/>
  <c r="E187" i="15"/>
  <c r="F187" i="15"/>
  <c r="G187" i="15"/>
  <c r="H187" i="15"/>
  <c r="I187" i="15"/>
  <c r="J187" i="15"/>
  <c r="K187" i="15"/>
  <c r="L187" i="15"/>
  <c r="M187" i="15"/>
  <c r="N187" i="15"/>
  <c r="O187" i="15"/>
  <c r="P187" i="15"/>
  <c r="Q187" i="15"/>
  <c r="R187" i="15"/>
  <c r="S187" i="15"/>
  <c r="T187" i="15"/>
  <c r="U187" i="15"/>
  <c r="V187" i="15"/>
  <c r="E188" i="15"/>
  <c r="F188" i="15"/>
  <c r="G188" i="15"/>
  <c r="H188" i="15"/>
  <c r="I188" i="15"/>
  <c r="J188" i="15"/>
  <c r="K188" i="15"/>
  <c r="L188" i="15"/>
  <c r="M188" i="15"/>
  <c r="N188" i="15"/>
  <c r="O188" i="15"/>
  <c r="P188" i="15"/>
  <c r="Q188" i="15"/>
  <c r="R188" i="15"/>
  <c r="S188" i="15"/>
  <c r="T188" i="15"/>
  <c r="U188" i="15"/>
  <c r="V188" i="15"/>
  <c r="E189" i="15"/>
  <c r="F189" i="15"/>
  <c r="G189" i="15"/>
  <c r="H189" i="15"/>
  <c r="I189" i="15"/>
  <c r="J189" i="15"/>
  <c r="K189" i="15"/>
  <c r="L189" i="15"/>
  <c r="M189" i="15"/>
  <c r="N189" i="15"/>
  <c r="O189" i="15"/>
  <c r="P189" i="15"/>
  <c r="Q189" i="15"/>
  <c r="R189" i="15"/>
  <c r="S189" i="15"/>
  <c r="T189" i="15"/>
  <c r="U189" i="15"/>
  <c r="V189" i="15"/>
  <c r="E190" i="15"/>
  <c r="F190" i="15"/>
  <c r="G190" i="15"/>
  <c r="H190" i="15"/>
  <c r="I190" i="15"/>
  <c r="J190" i="15"/>
  <c r="K190" i="15"/>
  <c r="L190" i="15"/>
  <c r="M190" i="15"/>
  <c r="N190" i="15"/>
  <c r="O190" i="15"/>
  <c r="P190" i="15"/>
  <c r="Q190" i="15"/>
  <c r="R190" i="15"/>
  <c r="S190" i="15"/>
  <c r="T190" i="15"/>
  <c r="U190" i="15"/>
  <c r="V190" i="15"/>
  <c r="E191" i="15"/>
  <c r="F191" i="15"/>
  <c r="G191" i="15"/>
  <c r="H191" i="15"/>
  <c r="I191" i="15"/>
  <c r="J191" i="15"/>
  <c r="K191" i="15"/>
  <c r="L191" i="15"/>
  <c r="M191" i="15"/>
  <c r="N191" i="15"/>
  <c r="O191" i="15"/>
  <c r="P191" i="15"/>
  <c r="Q191" i="15"/>
  <c r="R191" i="15"/>
  <c r="S191" i="15"/>
  <c r="T191" i="15"/>
  <c r="U191" i="15"/>
  <c r="V191" i="15"/>
  <c r="E192" i="15"/>
  <c r="F192" i="15"/>
  <c r="G192" i="15"/>
  <c r="H192" i="15"/>
  <c r="I192" i="15"/>
  <c r="J192" i="15"/>
  <c r="K192" i="15"/>
  <c r="L192" i="15"/>
  <c r="M192" i="15"/>
  <c r="N192" i="15"/>
  <c r="O192" i="15"/>
  <c r="P192" i="15"/>
  <c r="Q192" i="15"/>
  <c r="R192" i="15"/>
  <c r="S192" i="15"/>
  <c r="T192" i="15"/>
  <c r="U192" i="15"/>
  <c r="V192" i="15"/>
  <c r="E193" i="15"/>
  <c r="F193" i="15"/>
  <c r="G193" i="15"/>
  <c r="H193" i="15"/>
  <c r="I193" i="15"/>
  <c r="J193" i="15"/>
  <c r="K193" i="15"/>
  <c r="L193" i="15"/>
  <c r="M193" i="15"/>
  <c r="N193" i="15"/>
  <c r="O193" i="15"/>
  <c r="P193" i="15"/>
  <c r="Q193" i="15"/>
  <c r="R193" i="15"/>
  <c r="S193" i="15"/>
  <c r="T193" i="15"/>
  <c r="U193" i="15"/>
  <c r="V193" i="15"/>
  <c r="E194" i="15"/>
  <c r="F194" i="15"/>
  <c r="G194" i="15"/>
  <c r="H194" i="15"/>
  <c r="I194" i="15"/>
  <c r="J194" i="15"/>
  <c r="K194" i="15"/>
  <c r="L194" i="15"/>
  <c r="M194" i="15"/>
  <c r="N194" i="15"/>
  <c r="O194" i="15"/>
  <c r="P194" i="15"/>
  <c r="Q194" i="15"/>
  <c r="R194" i="15"/>
  <c r="S194" i="15"/>
  <c r="T194" i="15"/>
  <c r="U194" i="15"/>
  <c r="V194" i="15"/>
  <c r="E195" i="15"/>
  <c r="F195" i="15"/>
  <c r="G195" i="15"/>
  <c r="H195" i="15"/>
  <c r="I195" i="15"/>
  <c r="J195" i="15"/>
  <c r="K195" i="15"/>
  <c r="L195" i="15"/>
  <c r="M195" i="15"/>
  <c r="N195" i="15"/>
  <c r="O195" i="15"/>
  <c r="P195" i="15"/>
  <c r="Q195" i="15"/>
  <c r="R195" i="15"/>
  <c r="S195" i="15"/>
  <c r="T195" i="15"/>
  <c r="U195" i="15"/>
  <c r="V195" i="15"/>
  <c r="E196" i="15"/>
  <c r="F196" i="15"/>
  <c r="G196" i="15"/>
  <c r="H196" i="15"/>
  <c r="I196" i="15"/>
  <c r="J196" i="15"/>
  <c r="K196" i="15"/>
  <c r="L196" i="15"/>
  <c r="M196" i="15"/>
  <c r="N196" i="15"/>
  <c r="O196" i="15"/>
  <c r="P196" i="15"/>
  <c r="Q196" i="15"/>
  <c r="R196" i="15"/>
  <c r="S196" i="15"/>
  <c r="T196" i="15"/>
  <c r="U196" i="15"/>
  <c r="V196" i="15"/>
  <c r="E197" i="15"/>
  <c r="F197" i="15"/>
  <c r="G197" i="15"/>
  <c r="H197" i="15"/>
  <c r="I197" i="15"/>
  <c r="J197" i="15"/>
  <c r="K197" i="15"/>
  <c r="L197" i="15"/>
  <c r="M197" i="15"/>
  <c r="N197" i="15"/>
  <c r="O197" i="15"/>
  <c r="P197" i="15"/>
  <c r="Q197" i="15"/>
  <c r="R197" i="15"/>
  <c r="S197" i="15"/>
  <c r="T197" i="15"/>
  <c r="U197" i="15"/>
  <c r="V197" i="15"/>
  <c r="E198" i="15"/>
  <c r="F198" i="15"/>
  <c r="G198" i="15"/>
  <c r="H198" i="15"/>
  <c r="I198" i="15"/>
  <c r="J198" i="15"/>
  <c r="K198" i="15"/>
  <c r="L198" i="15"/>
  <c r="M198" i="15"/>
  <c r="N198" i="15"/>
  <c r="O198" i="15"/>
  <c r="P198" i="15"/>
  <c r="Q198" i="15"/>
  <c r="R198" i="15"/>
  <c r="S198" i="15"/>
  <c r="T198" i="15"/>
  <c r="U198" i="15"/>
  <c r="V198" i="15"/>
  <c r="E199" i="15"/>
  <c r="F199" i="15"/>
  <c r="G199" i="15"/>
  <c r="H199" i="15"/>
  <c r="I199" i="15"/>
  <c r="J199" i="15"/>
  <c r="K199" i="15"/>
  <c r="L199" i="15"/>
  <c r="M199" i="15"/>
  <c r="N199" i="15"/>
  <c r="O199" i="15"/>
  <c r="P199" i="15"/>
  <c r="Q199" i="15"/>
  <c r="R199" i="15"/>
  <c r="S199" i="15"/>
  <c r="T199" i="15"/>
  <c r="U199" i="15"/>
  <c r="V199" i="15"/>
  <c r="E200" i="15"/>
  <c r="F200" i="15"/>
  <c r="G200" i="15"/>
  <c r="H200" i="15"/>
  <c r="I200" i="15"/>
  <c r="J200" i="15"/>
  <c r="K200" i="15"/>
  <c r="L200" i="15"/>
  <c r="M200" i="15"/>
  <c r="N200" i="15"/>
  <c r="O200" i="15"/>
  <c r="P200" i="15"/>
  <c r="Q200" i="15"/>
  <c r="R200" i="15"/>
  <c r="S200" i="15"/>
  <c r="T200" i="15"/>
  <c r="U200" i="15"/>
  <c r="V200" i="15"/>
  <c r="E201" i="15"/>
  <c r="F201" i="15"/>
  <c r="G201" i="15"/>
  <c r="H201" i="15"/>
  <c r="I201" i="15"/>
  <c r="J201" i="15"/>
  <c r="K201" i="15"/>
  <c r="L201" i="15"/>
  <c r="M201" i="15"/>
  <c r="N201" i="15"/>
  <c r="O201" i="15"/>
  <c r="P201" i="15"/>
  <c r="Q201" i="15"/>
  <c r="R201" i="15"/>
  <c r="S201" i="15"/>
  <c r="T201" i="15"/>
  <c r="U201" i="15"/>
  <c r="V201" i="15"/>
  <c r="E202" i="15"/>
  <c r="F202" i="15"/>
  <c r="G202" i="15"/>
  <c r="H202" i="15"/>
  <c r="I202" i="15"/>
  <c r="J202" i="15"/>
  <c r="K202" i="15"/>
  <c r="L202" i="15"/>
  <c r="M202" i="15"/>
  <c r="N202" i="15"/>
  <c r="O202" i="15"/>
  <c r="P202" i="15"/>
  <c r="Q202" i="15"/>
  <c r="R202" i="15"/>
  <c r="S202" i="15"/>
  <c r="T202" i="15"/>
  <c r="U202" i="15"/>
  <c r="V202" i="15"/>
  <c r="E203" i="15"/>
  <c r="F203" i="15"/>
  <c r="G203" i="15"/>
  <c r="H203" i="15"/>
  <c r="I203" i="15"/>
  <c r="J203" i="15"/>
  <c r="K203" i="15"/>
  <c r="L203" i="15"/>
  <c r="M203" i="15"/>
  <c r="N203" i="15"/>
  <c r="O203" i="15"/>
  <c r="P203" i="15"/>
  <c r="Q203" i="15"/>
  <c r="R203" i="15"/>
  <c r="S203" i="15"/>
  <c r="T203" i="15"/>
  <c r="U203" i="15"/>
  <c r="V203" i="15"/>
  <c r="E204" i="15"/>
  <c r="F204" i="15"/>
  <c r="G204" i="15"/>
  <c r="H204" i="15"/>
  <c r="I204" i="15"/>
  <c r="J204" i="15"/>
  <c r="K204" i="15"/>
  <c r="L204" i="15"/>
  <c r="M204" i="15"/>
  <c r="N204" i="15"/>
  <c r="O204" i="15"/>
  <c r="P204" i="15"/>
  <c r="Q204" i="15"/>
  <c r="R204" i="15"/>
  <c r="S204" i="15"/>
  <c r="T204" i="15"/>
  <c r="U204" i="15"/>
  <c r="V204" i="15"/>
  <c r="E205" i="15"/>
  <c r="F205" i="15"/>
  <c r="G205" i="15"/>
  <c r="H205" i="15"/>
  <c r="I205" i="15"/>
  <c r="J205" i="15"/>
  <c r="K205" i="15"/>
  <c r="L205" i="15"/>
  <c r="M205" i="15"/>
  <c r="N205" i="15"/>
  <c r="O205" i="15"/>
  <c r="P205" i="15"/>
  <c r="Q205" i="15"/>
  <c r="R205" i="15"/>
  <c r="S205" i="15"/>
  <c r="T205" i="15"/>
  <c r="U205" i="15"/>
  <c r="V205" i="15"/>
  <c r="E206" i="15"/>
  <c r="F206" i="15"/>
  <c r="G206" i="15"/>
  <c r="H206" i="15"/>
  <c r="I206" i="15"/>
  <c r="J206" i="15"/>
  <c r="K206" i="15"/>
  <c r="L206" i="15"/>
  <c r="M206" i="15"/>
  <c r="N206" i="15"/>
  <c r="O206" i="15"/>
  <c r="P206" i="15"/>
  <c r="Q206" i="15"/>
  <c r="R206" i="15"/>
  <c r="S206" i="15"/>
  <c r="T206" i="15"/>
  <c r="U206" i="15"/>
  <c r="V206" i="15"/>
  <c r="E207" i="15"/>
  <c r="F207" i="15"/>
  <c r="G207" i="15"/>
  <c r="H207" i="15"/>
  <c r="I207" i="15"/>
  <c r="J207" i="15"/>
  <c r="K207" i="15"/>
  <c r="L207" i="15"/>
  <c r="M207" i="15"/>
  <c r="N207" i="15"/>
  <c r="O207" i="15"/>
  <c r="P207" i="15"/>
  <c r="Q207" i="15"/>
  <c r="R207" i="15"/>
  <c r="S207" i="15"/>
  <c r="T207" i="15"/>
  <c r="U207" i="15"/>
  <c r="V207" i="15"/>
  <c r="E208" i="15"/>
  <c r="F208" i="15"/>
  <c r="G208" i="15"/>
  <c r="H208" i="15"/>
  <c r="I208" i="15"/>
  <c r="J208" i="15"/>
  <c r="K208" i="15"/>
  <c r="L208" i="15"/>
  <c r="M208" i="15"/>
  <c r="N208" i="15"/>
  <c r="O208" i="15"/>
  <c r="P208" i="15"/>
  <c r="Q208" i="15"/>
  <c r="R208" i="15"/>
  <c r="S208" i="15"/>
  <c r="T208" i="15"/>
  <c r="U208" i="15"/>
  <c r="V208" i="15"/>
  <c r="E209" i="15"/>
  <c r="F209" i="15"/>
  <c r="G209" i="15"/>
  <c r="H209" i="15"/>
  <c r="I209" i="15"/>
  <c r="J209" i="15"/>
  <c r="K209" i="15"/>
  <c r="L209" i="15"/>
  <c r="M209" i="15"/>
  <c r="N209" i="15"/>
  <c r="O209" i="15"/>
  <c r="P209" i="15"/>
  <c r="Q209" i="15"/>
  <c r="R209" i="15"/>
  <c r="S209" i="15"/>
  <c r="T209" i="15"/>
  <c r="U209" i="15"/>
  <c r="V209" i="15"/>
  <c r="E210" i="15"/>
  <c r="F210" i="15"/>
  <c r="G210" i="15"/>
  <c r="H210" i="15"/>
  <c r="I210" i="15"/>
  <c r="J210" i="15"/>
  <c r="K210" i="15"/>
  <c r="L210" i="15"/>
  <c r="M210" i="15"/>
  <c r="N210" i="15"/>
  <c r="O210" i="15"/>
  <c r="P210" i="15"/>
  <c r="Q210" i="15"/>
  <c r="R210" i="15"/>
  <c r="S210" i="15"/>
  <c r="T210" i="15"/>
  <c r="U210" i="15"/>
  <c r="V210" i="15"/>
  <c r="E211" i="15"/>
  <c r="F211" i="15"/>
  <c r="G211" i="15"/>
  <c r="H211" i="15"/>
  <c r="I211" i="15"/>
  <c r="J211" i="15"/>
  <c r="K211" i="15"/>
  <c r="L211" i="15"/>
  <c r="M211" i="15"/>
  <c r="N211" i="15"/>
  <c r="O211" i="15"/>
  <c r="P211" i="15"/>
  <c r="Q211" i="15"/>
  <c r="R211" i="15"/>
  <c r="S211" i="15"/>
  <c r="T211" i="15"/>
  <c r="U211" i="15"/>
  <c r="V211" i="15"/>
  <c r="E212" i="15"/>
  <c r="F212" i="15"/>
  <c r="G212" i="15"/>
  <c r="H212" i="15"/>
  <c r="I212" i="15"/>
  <c r="J212" i="15"/>
  <c r="K212" i="15"/>
  <c r="L212" i="15"/>
  <c r="M212" i="15"/>
  <c r="N212" i="15"/>
  <c r="O212" i="15"/>
  <c r="P212" i="15"/>
  <c r="Q212" i="15"/>
  <c r="R212" i="15"/>
  <c r="S212" i="15"/>
  <c r="T212" i="15"/>
  <c r="U212" i="15"/>
  <c r="V212" i="15"/>
  <c r="E213" i="15"/>
  <c r="F213" i="15"/>
  <c r="G213" i="15"/>
  <c r="H213" i="15"/>
  <c r="I213" i="15"/>
  <c r="J213" i="15"/>
  <c r="K213" i="15"/>
  <c r="L213" i="15"/>
  <c r="M213" i="15"/>
  <c r="N213" i="15"/>
  <c r="O213" i="15"/>
  <c r="P213" i="15"/>
  <c r="Q213" i="15"/>
  <c r="R213" i="15"/>
  <c r="S213" i="15"/>
  <c r="T213" i="15"/>
  <c r="U213" i="15"/>
  <c r="V213" i="15"/>
  <c r="E214" i="15"/>
  <c r="F214" i="15"/>
  <c r="G214" i="15"/>
  <c r="H214" i="15"/>
  <c r="I214" i="15"/>
  <c r="J214" i="15"/>
  <c r="K214" i="15"/>
  <c r="L214" i="15"/>
  <c r="M214" i="15"/>
  <c r="N214" i="15"/>
  <c r="O214" i="15"/>
  <c r="P214" i="15"/>
  <c r="Q214" i="15"/>
  <c r="R214" i="15"/>
  <c r="S214" i="15"/>
  <c r="T214" i="15"/>
  <c r="U214" i="15"/>
  <c r="V214" i="15"/>
  <c r="E215" i="15"/>
  <c r="F215" i="15"/>
  <c r="G215" i="15"/>
  <c r="H215" i="15"/>
  <c r="I215" i="15"/>
  <c r="J215" i="15"/>
  <c r="K215" i="15"/>
  <c r="L215" i="15"/>
  <c r="M215" i="15"/>
  <c r="N215" i="15"/>
  <c r="O215" i="15"/>
  <c r="P215" i="15"/>
  <c r="Q215" i="15"/>
  <c r="R215" i="15"/>
  <c r="S215" i="15"/>
  <c r="T215" i="15"/>
  <c r="U215" i="15"/>
  <c r="V215" i="15"/>
  <c r="E216" i="15"/>
  <c r="F216" i="15"/>
  <c r="G216" i="15"/>
  <c r="H216" i="15"/>
  <c r="I216" i="15"/>
  <c r="J216" i="15"/>
  <c r="K216" i="15"/>
  <c r="L216" i="15"/>
  <c r="M216" i="15"/>
  <c r="N216" i="15"/>
  <c r="O216" i="15"/>
  <c r="P216" i="15"/>
  <c r="Q216" i="15"/>
  <c r="R216" i="15"/>
  <c r="S216" i="15"/>
  <c r="T216" i="15"/>
  <c r="U216" i="15"/>
  <c r="V216" i="15"/>
  <c r="E217" i="15"/>
  <c r="F217" i="15"/>
  <c r="G217" i="15"/>
  <c r="H217" i="15"/>
  <c r="I217" i="15"/>
  <c r="J217" i="15"/>
  <c r="K217" i="15"/>
  <c r="L217" i="15"/>
  <c r="M217" i="15"/>
  <c r="N217" i="15"/>
  <c r="O217" i="15"/>
  <c r="P217" i="15"/>
  <c r="Q217" i="15"/>
  <c r="R217" i="15"/>
  <c r="S217" i="15"/>
  <c r="T217" i="15"/>
  <c r="U217" i="15"/>
  <c r="V217" i="15"/>
  <c r="E218" i="15"/>
  <c r="F218" i="15"/>
  <c r="G218" i="15"/>
  <c r="H218" i="15"/>
  <c r="I218" i="15"/>
  <c r="J218" i="15"/>
  <c r="K218" i="15"/>
  <c r="L218" i="15"/>
  <c r="M218" i="15"/>
  <c r="N218" i="15"/>
  <c r="O218" i="15"/>
  <c r="P218" i="15"/>
  <c r="Q218" i="15"/>
  <c r="R218" i="15"/>
  <c r="S218" i="15"/>
  <c r="T218" i="15"/>
  <c r="U218" i="15"/>
  <c r="V218" i="15"/>
  <c r="E219" i="15"/>
  <c r="F219" i="15"/>
  <c r="G219" i="15"/>
  <c r="H219" i="15"/>
  <c r="I219" i="15"/>
  <c r="J219" i="15"/>
  <c r="K219" i="15"/>
  <c r="L219" i="15"/>
  <c r="M219" i="15"/>
  <c r="N219" i="15"/>
  <c r="O219" i="15"/>
  <c r="P219" i="15"/>
  <c r="Q219" i="15"/>
  <c r="R219" i="15"/>
  <c r="S219" i="15"/>
  <c r="T219" i="15"/>
  <c r="U219" i="15"/>
  <c r="V219" i="15"/>
  <c r="E220" i="15"/>
  <c r="F220" i="15"/>
  <c r="G220" i="15"/>
  <c r="H220" i="15"/>
  <c r="I220" i="15"/>
  <c r="J220" i="15"/>
  <c r="K220" i="15"/>
  <c r="L220" i="15"/>
  <c r="M220" i="15"/>
  <c r="N220" i="15"/>
  <c r="O220" i="15"/>
  <c r="P220" i="15"/>
  <c r="Q220" i="15"/>
  <c r="R220" i="15"/>
  <c r="S220" i="15"/>
  <c r="T220" i="15"/>
  <c r="U220" i="15"/>
  <c r="V220" i="15"/>
  <c r="E221" i="15"/>
  <c r="F221" i="15"/>
  <c r="G221" i="15"/>
  <c r="H221" i="15"/>
  <c r="I221" i="15"/>
  <c r="J221" i="15"/>
  <c r="K221" i="15"/>
  <c r="L221" i="15"/>
  <c r="M221" i="15"/>
  <c r="N221" i="15"/>
  <c r="O221" i="15"/>
  <c r="P221" i="15"/>
  <c r="Q221" i="15"/>
  <c r="R221" i="15"/>
  <c r="S221" i="15"/>
  <c r="T221" i="15"/>
  <c r="U221" i="15"/>
  <c r="V221" i="15"/>
  <c r="E222" i="15"/>
  <c r="F222" i="15"/>
  <c r="G222" i="15"/>
  <c r="H222" i="15"/>
  <c r="I222" i="15"/>
  <c r="J222" i="15"/>
  <c r="K222" i="15"/>
  <c r="L222" i="15"/>
  <c r="M222" i="15"/>
  <c r="N222" i="15"/>
  <c r="O222" i="15"/>
  <c r="P222" i="15"/>
  <c r="Q222" i="15"/>
  <c r="R222" i="15"/>
  <c r="S222" i="15"/>
  <c r="T222" i="15"/>
  <c r="U222" i="15"/>
  <c r="V222" i="15"/>
  <c r="E223" i="15"/>
  <c r="F223" i="15"/>
  <c r="G223" i="15"/>
  <c r="H223" i="15"/>
  <c r="I223" i="15"/>
  <c r="J223" i="15"/>
  <c r="K223" i="15"/>
  <c r="L223" i="15"/>
  <c r="M223" i="15"/>
  <c r="N223" i="15"/>
  <c r="O223" i="15"/>
  <c r="P223" i="15"/>
  <c r="Q223" i="15"/>
  <c r="R223" i="15"/>
  <c r="S223" i="15"/>
  <c r="T223" i="15"/>
  <c r="U223" i="15"/>
  <c r="V223" i="15"/>
  <c r="E224" i="15"/>
  <c r="F224" i="15"/>
  <c r="G224" i="15"/>
  <c r="H224" i="15"/>
  <c r="I224" i="15"/>
  <c r="J224" i="15"/>
  <c r="K224" i="15"/>
  <c r="L224" i="15"/>
  <c r="M224" i="15"/>
  <c r="N224" i="15"/>
  <c r="O224" i="15"/>
  <c r="P224" i="15"/>
  <c r="Q224" i="15"/>
  <c r="R224" i="15"/>
  <c r="S224" i="15"/>
  <c r="T224" i="15"/>
  <c r="U224" i="15"/>
  <c r="V224" i="15"/>
  <c r="E225" i="15"/>
  <c r="F225" i="15"/>
  <c r="G225" i="15"/>
  <c r="H225" i="15"/>
  <c r="I225" i="15"/>
  <c r="J225" i="15"/>
  <c r="K225" i="15"/>
  <c r="L225" i="15"/>
  <c r="M225" i="15"/>
  <c r="N225" i="15"/>
  <c r="O225" i="15"/>
  <c r="P225" i="15"/>
  <c r="Q225" i="15"/>
  <c r="R225" i="15"/>
  <c r="S225" i="15"/>
  <c r="T225" i="15"/>
  <c r="U225" i="15"/>
  <c r="V225" i="15"/>
  <c r="E226" i="15"/>
  <c r="F226" i="15"/>
  <c r="G226" i="15"/>
  <c r="H226" i="15"/>
  <c r="I226" i="15"/>
  <c r="J226" i="15"/>
  <c r="K226" i="15"/>
  <c r="L226" i="15"/>
  <c r="M226" i="15"/>
  <c r="N226" i="15"/>
  <c r="O226" i="15"/>
  <c r="P226" i="15"/>
  <c r="Q226" i="15"/>
  <c r="R226" i="15"/>
  <c r="S226" i="15"/>
  <c r="T226" i="15"/>
  <c r="U226" i="15"/>
  <c r="V226" i="15"/>
  <c r="E227" i="15"/>
  <c r="F227" i="15"/>
  <c r="G227" i="15"/>
  <c r="H227" i="15"/>
  <c r="I227" i="15"/>
  <c r="J227" i="15"/>
  <c r="K227" i="15"/>
  <c r="L227" i="15"/>
  <c r="M227" i="15"/>
  <c r="N227" i="15"/>
  <c r="O227" i="15"/>
  <c r="P227" i="15"/>
  <c r="Q227" i="15"/>
  <c r="R227" i="15"/>
  <c r="S227" i="15"/>
  <c r="T227" i="15"/>
  <c r="U227" i="15"/>
  <c r="V227" i="15"/>
  <c r="E228" i="15"/>
  <c r="F228" i="15"/>
  <c r="G228" i="15"/>
  <c r="H228" i="15"/>
  <c r="I228" i="15"/>
  <c r="J228" i="15"/>
  <c r="K228" i="15"/>
  <c r="L228" i="15"/>
  <c r="M228" i="15"/>
  <c r="N228" i="15"/>
  <c r="O228" i="15"/>
  <c r="P228" i="15"/>
  <c r="Q228" i="15"/>
  <c r="R228" i="15"/>
  <c r="S228" i="15"/>
  <c r="T228" i="15"/>
  <c r="U228" i="15"/>
  <c r="V228" i="15"/>
  <c r="E229" i="15"/>
  <c r="F229" i="15"/>
  <c r="G229" i="15"/>
  <c r="H229" i="15"/>
  <c r="I229" i="15"/>
  <c r="J229" i="15"/>
  <c r="K229" i="15"/>
  <c r="L229" i="15"/>
  <c r="M229" i="15"/>
  <c r="N229" i="15"/>
  <c r="O229" i="15"/>
  <c r="P229" i="15"/>
  <c r="Q229" i="15"/>
  <c r="R229" i="15"/>
  <c r="S229" i="15"/>
  <c r="T229" i="15"/>
  <c r="U229" i="15"/>
  <c r="V229" i="15"/>
  <c r="E230" i="15"/>
  <c r="F230" i="15"/>
  <c r="G230" i="15"/>
  <c r="H230" i="15"/>
  <c r="I230" i="15"/>
  <c r="J230" i="15"/>
  <c r="K230" i="15"/>
  <c r="L230" i="15"/>
  <c r="M230" i="15"/>
  <c r="N230" i="15"/>
  <c r="O230" i="15"/>
  <c r="P230" i="15"/>
  <c r="Q230" i="15"/>
  <c r="R230" i="15"/>
  <c r="S230" i="15"/>
  <c r="T230" i="15"/>
  <c r="U230" i="15"/>
  <c r="V230" i="15"/>
  <c r="E231" i="15"/>
  <c r="F231" i="15"/>
  <c r="G231" i="15"/>
  <c r="H231" i="15"/>
  <c r="I231" i="15"/>
  <c r="J231" i="15"/>
  <c r="K231" i="15"/>
  <c r="L231" i="15"/>
  <c r="M231" i="15"/>
  <c r="N231" i="15"/>
  <c r="O231" i="15"/>
  <c r="P231" i="15"/>
  <c r="Q231" i="15"/>
  <c r="R231" i="15"/>
  <c r="S231" i="15"/>
  <c r="T231" i="15"/>
  <c r="U231" i="15"/>
  <c r="V231" i="15"/>
  <c r="E232" i="15"/>
  <c r="F232" i="15"/>
  <c r="G232" i="15"/>
  <c r="H232" i="15"/>
  <c r="I232" i="15"/>
  <c r="J232" i="15"/>
  <c r="K232" i="15"/>
  <c r="L232" i="15"/>
  <c r="M232" i="15"/>
  <c r="N232" i="15"/>
  <c r="O232" i="15"/>
  <c r="P232" i="15"/>
  <c r="Q232" i="15"/>
  <c r="R232" i="15"/>
  <c r="S232" i="15"/>
  <c r="T232" i="15"/>
  <c r="U232" i="15"/>
  <c r="V232" i="15"/>
  <c r="E233" i="15"/>
  <c r="F233" i="15"/>
  <c r="G233" i="15"/>
  <c r="H233" i="15"/>
  <c r="I233" i="15"/>
  <c r="J233" i="15"/>
  <c r="K233" i="15"/>
  <c r="L233" i="15"/>
  <c r="M233" i="15"/>
  <c r="N233" i="15"/>
  <c r="O233" i="15"/>
  <c r="P233" i="15"/>
  <c r="Q233" i="15"/>
  <c r="R233" i="15"/>
  <c r="S233" i="15"/>
  <c r="T233" i="15"/>
  <c r="U233" i="15"/>
  <c r="V233" i="15"/>
  <c r="E234" i="15"/>
  <c r="F234" i="15"/>
  <c r="G234" i="15"/>
  <c r="H234" i="15"/>
  <c r="I234" i="15"/>
  <c r="J234" i="15"/>
  <c r="K234" i="15"/>
  <c r="L234" i="15"/>
  <c r="M234" i="15"/>
  <c r="N234" i="15"/>
  <c r="O234" i="15"/>
  <c r="P234" i="15"/>
  <c r="Q234" i="15"/>
  <c r="R234" i="15"/>
  <c r="S234" i="15"/>
  <c r="T234" i="15"/>
  <c r="U234" i="15"/>
  <c r="V234" i="15"/>
  <c r="E235" i="15"/>
  <c r="F235" i="15"/>
  <c r="G235" i="15"/>
  <c r="H235" i="15"/>
  <c r="I235" i="15"/>
  <c r="J235" i="15"/>
  <c r="K235" i="15"/>
  <c r="L235" i="15"/>
  <c r="M235" i="15"/>
  <c r="N235" i="15"/>
  <c r="O235" i="15"/>
  <c r="P235" i="15"/>
  <c r="Q235" i="15"/>
  <c r="R235" i="15"/>
  <c r="S235" i="15"/>
  <c r="T235" i="15"/>
  <c r="U235" i="15"/>
  <c r="V235" i="15"/>
  <c r="E236" i="15"/>
  <c r="F236" i="15"/>
  <c r="G236" i="15"/>
  <c r="H236" i="15"/>
  <c r="I236" i="15"/>
  <c r="J236" i="15"/>
  <c r="K236" i="15"/>
  <c r="L236" i="15"/>
  <c r="M236" i="15"/>
  <c r="N236" i="15"/>
  <c r="O236" i="15"/>
  <c r="P236" i="15"/>
  <c r="Q236" i="15"/>
  <c r="R236" i="15"/>
  <c r="S236" i="15"/>
  <c r="T236" i="15"/>
  <c r="U236" i="15"/>
  <c r="V236" i="15"/>
  <c r="E237" i="15"/>
  <c r="F237" i="15"/>
  <c r="G237" i="15"/>
  <c r="H237" i="15"/>
  <c r="I237" i="15"/>
  <c r="J237" i="15"/>
  <c r="K237" i="15"/>
  <c r="L237" i="15"/>
  <c r="M237" i="15"/>
  <c r="N237" i="15"/>
  <c r="O237" i="15"/>
  <c r="P237" i="15"/>
  <c r="Q237" i="15"/>
  <c r="R237" i="15"/>
  <c r="S237" i="15"/>
  <c r="T237" i="15"/>
  <c r="U237" i="15"/>
  <c r="V237" i="15"/>
  <c r="E238" i="15"/>
  <c r="F238" i="15"/>
  <c r="G238" i="15"/>
  <c r="H238" i="15"/>
  <c r="I238" i="15"/>
  <c r="J238" i="15"/>
  <c r="K238" i="15"/>
  <c r="L238" i="15"/>
  <c r="M238" i="15"/>
  <c r="N238" i="15"/>
  <c r="O238" i="15"/>
  <c r="P238" i="15"/>
  <c r="Q238" i="15"/>
  <c r="R238" i="15"/>
  <c r="S238" i="15"/>
  <c r="T238" i="15"/>
  <c r="U238" i="15"/>
  <c r="V238" i="15"/>
  <c r="E239" i="15"/>
  <c r="F239" i="15"/>
  <c r="G239" i="15"/>
  <c r="H239" i="15"/>
  <c r="I239" i="15"/>
  <c r="J239" i="15"/>
  <c r="K239" i="15"/>
  <c r="L239" i="15"/>
  <c r="M239" i="15"/>
  <c r="N239" i="15"/>
  <c r="O239" i="15"/>
  <c r="P239" i="15"/>
  <c r="Q239" i="15"/>
  <c r="R239" i="15"/>
  <c r="S239" i="15"/>
  <c r="T239" i="15"/>
  <c r="U239" i="15"/>
  <c r="V239" i="15"/>
  <c r="E240" i="15"/>
  <c r="F240" i="15"/>
  <c r="G240" i="15"/>
  <c r="H240" i="15"/>
  <c r="I240" i="15"/>
  <c r="J240" i="15"/>
  <c r="K240" i="15"/>
  <c r="L240" i="15"/>
  <c r="M240" i="15"/>
  <c r="N240" i="15"/>
  <c r="O240" i="15"/>
  <c r="P240" i="15"/>
  <c r="Q240" i="15"/>
  <c r="R240" i="15"/>
  <c r="S240" i="15"/>
  <c r="T240" i="15"/>
  <c r="U240" i="15"/>
  <c r="V240" i="15"/>
  <c r="E241" i="15"/>
  <c r="F241" i="15"/>
  <c r="G241" i="15"/>
  <c r="H241" i="15"/>
  <c r="I241" i="15"/>
  <c r="J241" i="15"/>
  <c r="K241" i="15"/>
  <c r="L241" i="15"/>
  <c r="M241" i="15"/>
  <c r="N241" i="15"/>
  <c r="O241" i="15"/>
  <c r="P241" i="15"/>
  <c r="Q241" i="15"/>
  <c r="R241" i="15"/>
  <c r="S241" i="15"/>
  <c r="T241" i="15"/>
  <c r="U241" i="15"/>
  <c r="V241" i="15"/>
  <c r="E242" i="15"/>
  <c r="F242" i="15"/>
  <c r="G242" i="15"/>
  <c r="H242" i="15"/>
  <c r="I242" i="15"/>
  <c r="J242" i="15"/>
  <c r="K242" i="15"/>
  <c r="L242" i="15"/>
  <c r="M242" i="15"/>
  <c r="N242" i="15"/>
  <c r="O242" i="15"/>
  <c r="P242" i="15"/>
  <c r="Q242" i="15"/>
  <c r="R242" i="15"/>
  <c r="S242" i="15"/>
  <c r="T242" i="15"/>
  <c r="U242" i="15"/>
  <c r="V242" i="15"/>
  <c r="E243" i="15"/>
  <c r="F243" i="15"/>
  <c r="G243" i="15"/>
  <c r="H243" i="15"/>
  <c r="I243" i="15"/>
  <c r="J243" i="15"/>
  <c r="K243" i="15"/>
  <c r="L243" i="15"/>
  <c r="M243" i="15"/>
  <c r="N243" i="15"/>
  <c r="O243" i="15"/>
  <c r="P243" i="15"/>
  <c r="Q243" i="15"/>
  <c r="R243" i="15"/>
  <c r="S243" i="15"/>
  <c r="T243" i="15"/>
  <c r="U243" i="15"/>
  <c r="V243" i="15"/>
  <c r="E244" i="15"/>
  <c r="F244" i="15"/>
  <c r="G244" i="15"/>
  <c r="H244" i="15"/>
  <c r="I244" i="15"/>
  <c r="J244" i="15"/>
  <c r="K244" i="15"/>
  <c r="L244" i="15"/>
  <c r="M244" i="15"/>
  <c r="N244" i="15"/>
  <c r="O244" i="15"/>
  <c r="P244" i="15"/>
  <c r="Q244" i="15"/>
  <c r="R244" i="15"/>
  <c r="S244" i="15"/>
  <c r="T244" i="15"/>
  <c r="U244" i="15"/>
  <c r="V244" i="15"/>
  <c r="E245" i="15"/>
  <c r="F245" i="15"/>
  <c r="G245" i="15"/>
  <c r="H245" i="15"/>
  <c r="I245" i="15"/>
  <c r="J245" i="15"/>
  <c r="K245" i="15"/>
  <c r="L245" i="15"/>
  <c r="M245" i="15"/>
  <c r="N245" i="15"/>
  <c r="O245" i="15"/>
  <c r="P245" i="15"/>
  <c r="Q245" i="15"/>
  <c r="R245" i="15"/>
  <c r="S245" i="15"/>
  <c r="T245" i="15"/>
  <c r="U245" i="15"/>
  <c r="V245" i="15"/>
  <c r="E246" i="15"/>
  <c r="F246" i="15"/>
  <c r="G246" i="15"/>
  <c r="H246" i="15"/>
  <c r="I246" i="15"/>
  <c r="J246" i="15"/>
  <c r="K246" i="15"/>
  <c r="L246" i="15"/>
  <c r="M246" i="15"/>
  <c r="N246" i="15"/>
  <c r="O246" i="15"/>
  <c r="P246" i="15"/>
  <c r="Q246" i="15"/>
  <c r="R246" i="15"/>
  <c r="S246" i="15"/>
  <c r="T246" i="15"/>
  <c r="U246" i="15"/>
  <c r="V246" i="15"/>
  <c r="E247" i="15"/>
  <c r="F247" i="15"/>
  <c r="G247" i="15"/>
  <c r="H247" i="15"/>
  <c r="I247" i="15"/>
  <c r="J247" i="15"/>
  <c r="K247" i="15"/>
  <c r="L247" i="15"/>
  <c r="M247" i="15"/>
  <c r="N247" i="15"/>
  <c r="O247" i="15"/>
  <c r="P247" i="15"/>
  <c r="Q247" i="15"/>
  <c r="R247" i="15"/>
  <c r="S247" i="15"/>
  <c r="T247" i="15"/>
  <c r="U247" i="15"/>
  <c r="V247" i="15"/>
  <c r="E248" i="15"/>
  <c r="F248" i="15"/>
  <c r="G248" i="15"/>
  <c r="H248" i="15"/>
  <c r="I248" i="15"/>
  <c r="J248" i="15"/>
  <c r="K248" i="15"/>
  <c r="L248" i="15"/>
  <c r="M248" i="15"/>
  <c r="N248" i="15"/>
  <c r="O248" i="15"/>
  <c r="P248" i="15"/>
  <c r="Q248" i="15"/>
  <c r="R248" i="15"/>
  <c r="S248" i="15"/>
  <c r="T248" i="15"/>
  <c r="U248" i="15"/>
  <c r="V248" i="15"/>
  <c r="E249" i="15"/>
  <c r="F249" i="15"/>
  <c r="G249" i="15"/>
  <c r="H249" i="15"/>
  <c r="I249" i="15"/>
  <c r="J249" i="15"/>
  <c r="K249" i="15"/>
  <c r="L249" i="15"/>
  <c r="M249" i="15"/>
  <c r="N249" i="15"/>
  <c r="O249" i="15"/>
  <c r="P249" i="15"/>
  <c r="Q249" i="15"/>
  <c r="R249" i="15"/>
  <c r="S249" i="15"/>
  <c r="T249" i="15"/>
  <c r="U249" i="15"/>
  <c r="V249" i="15"/>
  <c r="E250" i="15"/>
  <c r="F250" i="15"/>
  <c r="G250" i="15"/>
  <c r="H250" i="15"/>
  <c r="I250" i="15"/>
  <c r="J250" i="15"/>
  <c r="K250" i="15"/>
  <c r="L250" i="15"/>
  <c r="M250" i="15"/>
  <c r="N250" i="15"/>
  <c r="O250" i="15"/>
  <c r="P250" i="15"/>
  <c r="Q250" i="15"/>
  <c r="R250" i="15"/>
  <c r="S250" i="15"/>
  <c r="T250" i="15"/>
  <c r="U250" i="15"/>
  <c r="V250" i="15"/>
  <c r="E251" i="15"/>
  <c r="F251" i="15"/>
  <c r="G251" i="15"/>
  <c r="H251" i="15"/>
  <c r="I251" i="15"/>
  <c r="J251" i="15"/>
  <c r="K251" i="15"/>
  <c r="L251" i="15"/>
  <c r="M251" i="15"/>
  <c r="N251" i="15"/>
  <c r="O251" i="15"/>
  <c r="P251" i="15"/>
  <c r="Q251" i="15"/>
  <c r="R251" i="15"/>
  <c r="S251" i="15"/>
  <c r="T251" i="15"/>
  <c r="U251" i="15"/>
  <c r="V251" i="15"/>
  <c r="E252" i="15"/>
  <c r="F252" i="15"/>
  <c r="G252" i="15"/>
  <c r="H252" i="15"/>
  <c r="I252" i="15"/>
  <c r="J252" i="15"/>
  <c r="K252" i="15"/>
  <c r="L252" i="15"/>
  <c r="M252" i="15"/>
  <c r="N252" i="15"/>
  <c r="O252" i="15"/>
  <c r="P252" i="15"/>
  <c r="Q252" i="15"/>
  <c r="R252" i="15"/>
  <c r="S252" i="15"/>
  <c r="T252" i="15"/>
  <c r="U252" i="15"/>
  <c r="V252" i="15"/>
  <c r="E253" i="15"/>
  <c r="F253" i="15"/>
  <c r="G253" i="15"/>
  <c r="H253" i="15"/>
  <c r="I253" i="15"/>
  <c r="J253" i="15"/>
  <c r="K253" i="15"/>
  <c r="L253" i="15"/>
  <c r="M253" i="15"/>
  <c r="N253" i="15"/>
  <c r="O253" i="15"/>
  <c r="P253" i="15"/>
  <c r="Q253" i="15"/>
  <c r="R253" i="15"/>
  <c r="S253" i="15"/>
  <c r="T253" i="15"/>
  <c r="U253" i="15"/>
  <c r="V253" i="15"/>
  <c r="E254" i="15"/>
  <c r="F254" i="15"/>
  <c r="G254" i="15"/>
  <c r="H254" i="15"/>
  <c r="I254" i="15"/>
  <c r="J254" i="15"/>
  <c r="K254" i="15"/>
  <c r="L254" i="15"/>
  <c r="M254" i="15"/>
  <c r="N254" i="15"/>
  <c r="O254" i="15"/>
  <c r="P254" i="15"/>
  <c r="Q254" i="15"/>
  <c r="R254" i="15"/>
  <c r="S254" i="15"/>
  <c r="T254" i="15"/>
  <c r="U254" i="15"/>
  <c r="V254" i="15"/>
  <c r="E255" i="15"/>
  <c r="F255" i="15"/>
  <c r="G255" i="15"/>
  <c r="H255" i="15"/>
  <c r="I255" i="15"/>
  <c r="J255" i="15"/>
  <c r="K255" i="15"/>
  <c r="L255" i="15"/>
  <c r="M255" i="15"/>
  <c r="N255" i="15"/>
  <c r="O255" i="15"/>
  <c r="P255" i="15"/>
  <c r="Q255" i="15"/>
  <c r="R255" i="15"/>
  <c r="S255" i="15"/>
  <c r="T255" i="15"/>
  <c r="U255" i="15"/>
  <c r="V255" i="15"/>
  <c r="E256" i="15"/>
  <c r="F256" i="15"/>
  <c r="G256" i="15"/>
  <c r="H256" i="15"/>
  <c r="I256" i="15"/>
  <c r="J256" i="15"/>
  <c r="K256" i="15"/>
  <c r="L256" i="15"/>
  <c r="M256" i="15"/>
  <c r="N256" i="15"/>
  <c r="O256" i="15"/>
  <c r="P256" i="15"/>
  <c r="Q256" i="15"/>
  <c r="R256" i="15"/>
  <c r="S256" i="15"/>
  <c r="T256" i="15"/>
  <c r="U256" i="15"/>
  <c r="V256" i="15"/>
  <c r="E257" i="15"/>
  <c r="F257" i="15"/>
  <c r="G257" i="15"/>
  <c r="H257" i="15"/>
  <c r="I257" i="15"/>
  <c r="J257" i="15"/>
  <c r="K257" i="15"/>
  <c r="L257" i="15"/>
  <c r="M257" i="15"/>
  <c r="N257" i="15"/>
  <c r="O257" i="15"/>
  <c r="P257" i="15"/>
  <c r="Q257" i="15"/>
  <c r="R257" i="15"/>
  <c r="S257" i="15"/>
  <c r="T257" i="15"/>
  <c r="U257" i="15"/>
  <c r="V257" i="15"/>
  <c r="E258" i="15"/>
  <c r="F258" i="15"/>
  <c r="G258" i="15"/>
  <c r="H258" i="15"/>
  <c r="I258" i="15"/>
  <c r="J258" i="15"/>
  <c r="K258" i="15"/>
  <c r="L258" i="15"/>
  <c r="M258" i="15"/>
  <c r="N258" i="15"/>
  <c r="O258" i="15"/>
  <c r="P258" i="15"/>
  <c r="Q258" i="15"/>
  <c r="R258" i="15"/>
  <c r="S258" i="15"/>
  <c r="T258" i="15"/>
  <c r="U258" i="15"/>
  <c r="V258" i="15"/>
  <c r="E259" i="15"/>
  <c r="F259" i="15"/>
  <c r="G259" i="15"/>
  <c r="H259" i="15"/>
  <c r="I259" i="15"/>
  <c r="J259" i="15"/>
  <c r="K259" i="15"/>
  <c r="L259" i="15"/>
  <c r="M259" i="15"/>
  <c r="N259" i="15"/>
  <c r="O259" i="15"/>
  <c r="P259" i="15"/>
  <c r="Q259" i="15"/>
  <c r="R259" i="15"/>
  <c r="S259" i="15"/>
  <c r="T259" i="15"/>
  <c r="U259" i="15"/>
  <c r="V259" i="15"/>
  <c r="E260" i="15"/>
  <c r="F260" i="15"/>
  <c r="G260" i="15"/>
  <c r="H260" i="15"/>
  <c r="I260" i="15"/>
  <c r="J260" i="15"/>
  <c r="K260" i="15"/>
  <c r="L260" i="15"/>
  <c r="M260" i="15"/>
  <c r="N260" i="15"/>
  <c r="O260" i="15"/>
  <c r="P260" i="15"/>
  <c r="Q260" i="15"/>
  <c r="R260" i="15"/>
  <c r="S260" i="15"/>
  <c r="T260" i="15"/>
  <c r="U260" i="15"/>
  <c r="V260" i="15"/>
  <c r="E261" i="15"/>
  <c r="F261" i="15"/>
  <c r="G261" i="15"/>
  <c r="H261" i="15"/>
  <c r="I261" i="15"/>
  <c r="J261" i="15"/>
  <c r="K261" i="15"/>
  <c r="L261" i="15"/>
  <c r="M261" i="15"/>
  <c r="N261" i="15"/>
  <c r="O261" i="15"/>
  <c r="P261" i="15"/>
  <c r="Q261" i="15"/>
  <c r="R261" i="15"/>
  <c r="S261" i="15"/>
  <c r="T261" i="15"/>
  <c r="U261" i="15"/>
  <c r="V261" i="15"/>
  <c r="E262" i="15"/>
  <c r="F262" i="15"/>
  <c r="G262" i="15"/>
  <c r="H262" i="15"/>
  <c r="I262" i="15"/>
  <c r="J262" i="15"/>
  <c r="K262" i="15"/>
  <c r="L262" i="15"/>
  <c r="M262" i="15"/>
  <c r="N262" i="15"/>
  <c r="O262" i="15"/>
  <c r="P262" i="15"/>
  <c r="Q262" i="15"/>
  <c r="R262" i="15"/>
  <c r="S262" i="15"/>
  <c r="T262" i="15"/>
  <c r="U262" i="15"/>
  <c r="V262" i="15"/>
  <c r="E263" i="15"/>
  <c r="F263" i="15"/>
  <c r="G263" i="15"/>
  <c r="H263" i="15"/>
  <c r="I263" i="15"/>
  <c r="J263" i="15"/>
  <c r="K263" i="15"/>
  <c r="L263" i="15"/>
  <c r="M263" i="15"/>
  <c r="N263" i="15"/>
  <c r="O263" i="15"/>
  <c r="P263" i="15"/>
  <c r="Q263" i="15"/>
  <c r="R263" i="15"/>
  <c r="S263" i="15"/>
  <c r="T263" i="15"/>
  <c r="U263" i="15"/>
  <c r="V263" i="15"/>
  <c r="E264" i="15"/>
  <c r="F264" i="15"/>
  <c r="G264" i="15"/>
  <c r="H264" i="15"/>
  <c r="I264" i="15"/>
  <c r="J264" i="15"/>
  <c r="K264" i="15"/>
  <c r="L264" i="15"/>
  <c r="M264" i="15"/>
  <c r="N264" i="15"/>
  <c r="O264" i="15"/>
  <c r="P264" i="15"/>
  <c r="Q264" i="15"/>
  <c r="R264" i="15"/>
  <c r="S264" i="15"/>
  <c r="T264" i="15"/>
  <c r="U264" i="15"/>
  <c r="V264" i="15"/>
  <c r="E265" i="15"/>
  <c r="F265" i="15"/>
  <c r="G265" i="15"/>
  <c r="H265" i="15"/>
  <c r="I265" i="15"/>
  <c r="J265" i="15"/>
  <c r="K265" i="15"/>
  <c r="L265" i="15"/>
  <c r="M265" i="15"/>
  <c r="N265" i="15"/>
  <c r="O265" i="15"/>
  <c r="P265" i="15"/>
  <c r="Q265" i="15"/>
  <c r="R265" i="15"/>
  <c r="S265" i="15"/>
  <c r="T265" i="15"/>
  <c r="U265" i="15"/>
  <c r="V265" i="15"/>
  <c r="E266" i="15"/>
  <c r="F266" i="15"/>
  <c r="G266" i="15"/>
  <c r="H266" i="15"/>
  <c r="I266" i="15"/>
  <c r="J266" i="15"/>
  <c r="K266" i="15"/>
  <c r="L266" i="15"/>
  <c r="M266" i="15"/>
  <c r="N266" i="15"/>
  <c r="O266" i="15"/>
  <c r="P266" i="15"/>
  <c r="Q266" i="15"/>
  <c r="R266" i="15"/>
  <c r="S266" i="15"/>
  <c r="T266" i="15"/>
  <c r="U266" i="15"/>
  <c r="V266" i="15"/>
  <c r="E267" i="15"/>
  <c r="F267" i="15"/>
  <c r="G267" i="15"/>
  <c r="H267" i="15"/>
  <c r="I267" i="15"/>
  <c r="J267" i="15"/>
  <c r="K267" i="15"/>
  <c r="L267" i="15"/>
  <c r="M267" i="15"/>
  <c r="N267" i="15"/>
  <c r="O267" i="15"/>
  <c r="P267" i="15"/>
  <c r="Q267" i="15"/>
  <c r="R267" i="15"/>
  <c r="S267" i="15"/>
  <c r="T267" i="15"/>
  <c r="U267" i="15"/>
  <c r="V267" i="15"/>
  <c r="E268" i="15"/>
  <c r="F268" i="15"/>
  <c r="G268" i="15"/>
  <c r="H268" i="15"/>
  <c r="I268" i="15"/>
  <c r="J268" i="15"/>
  <c r="K268" i="15"/>
  <c r="L268" i="15"/>
  <c r="M268" i="15"/>
  <c r="N268" i="15"/>
  <c r="O268" i="15"/>
  <c r="P268" i="15"/>
  <c r="Q268" i="15"/>
  <c r="R268" i="15"/>
  <c r="S268" i="15"/>
  <c r="T268" i="15"/>
  <c r="U268" i="15"/>
  <c r="V268" i="15"/>
  <c r="E269" i="15"/>
  <c r="F269" i="15"/>
  <c r="G269" i="15"/>
  <c r="H269" i="15"/>
  <c r="I269" i="15"/>
  <c r="J269" i="15"/>
  <c r="K269" i="15"/>
  <c r="L269" i="15"/>
  <c r="M269" i="15"/>
  <c r="N269" i="15"/>
  <c r="O269" i="15"/>
  <c r="P269" i="15"/>
  <c r="Q269" i="15"/>
  <c r="R269" i="15"/>
  <c r="S269" i="15"/>
  <c r="T269" i="15"/>
  <c r="U269" i="15"/>
  <c r="V269" i="15"/>
  <c r="U165" i="15"/>
  <c r="S165" i="15"/>
  <c r="P165" i="15"/>
  <c r="O165" i="15"/>
  <c r="G165" i="15"/>
  <c r="E165" i="15"/>
  <c r="F165" i="15"/>
  <c r="V314" i="20" l="1"/>
  <c r="V313" i="20"/>
  <c r="V309" i="20"/>
  <c r="V308" i="20"/>
  <c r="V310" i="20" s="1"/>
  <c r="U316" i="20"/>
  <c r="Y116" i="4" s="1"/>
  <c r="W312" i="20"/>
  <c r="W307" i="20"/>
  <c r="S203" i="20"/>
  <c r="W120" i="4" s="1"/>
  <c r="U198" i="20"/>
  <c r="W122" i="20"/>
  <c r="W97" i="20"/>
  <c r="AA122" i="4" s="1"/>
  <c r="W124" i="20"/>
  <c r="W127" i="20" s="1"/>
  <c r="W123" i="20"/>
  <c r="W126" i="20" s="1"/>
  <c r="Z45" i="20"/>
  <c r="Y46" i="20"/>
  <c r="T202" i="20"/>
  <c r="X119" i="4" s="1"/>
  <c r="AC44" i="20"/>
  <c r="U201" i="20"/>
  <c r="U200" i="20"/>
  <c r="X96" i="20"/>
  <c r="V125" i="20"/>
  <c r="V180" i="20"/>
  <c r="V182" i="20"/>
  <c r="V199" i="20" s="1"/>
  <c r="V179" i="20"/>
  <c r="V197" i="20" s="1"/>
  <c r="V181" i="20"/>
  <c r="T178" i="20"/>
  <c r="U175" i="20"/>
  <c r="U177" i="20"/>
  <c r="U176" i="20"/>
  <c r="BV7" i="19"/>
  <c r="L274" i="15"/>
  <c r="D264" i="15"/>
  <c r="N378" i="15"/>
  <c r="L378" i="15"/>
  <c r="J378" i="15"/>
  <c r="H378" i="15"/>
  <c r="M377" i="15"/>
  <c r="K377" i="15"/>
  <c r="I377" i="15"/>
  <c r="G377" i="15"/>
  <c r="N376" i="15"/>
  <c r="L376" i="15"/>
  <c r="J376" i="15"/>
  <c r="H376" i="15"/>
  <c r="M375" i="15"/>
  <c r="K375" i="15"/>
  <c r="I375" i="15"/>
  <c r="G375" i="15"/>
  <c r="N374" i="15"/>
  <c r="L374" i="15"/>
  <c r="J374" i="15"/>
  <c r="H374" i="15"/>
  <c r="M373" i="15"/>
  <c r="K373" i="15"/>
  <c r="I373" i="15"/>
  <c r="G373" i="15"/>
  <c r="N372" i="15"/>
  <c r="L372" i="15"/>
  <c r="J372" i="15"/>
  <c r="H372" i="15"/>
  <c r="M371" i="15"/>
  <c r="K371" i="15"/>
  <c r="I371" i="15"/>
  <c r="G371" i="15"/>
  <c r="N370" i="15"/>
  <c r="L370" i="15"/>
  <c r="J370" i="15"/>
  <c r="H370" i="15"/>
  <c r="M369" i="15"/>
  <c r="K369" i="15"/>
  <c r="I369" i="15"/>
  <c r="G369" i="15"/>
  <c r="N368" i="15"/>
  <c r="L368" i="15"/>
  <c r="J368" i="15"/>
  <c r="H368" i="15"/>
  <c r="M367" i="15"/>
  <c r="K367" i="15"/>
  <c r="I367" i="15"/>
  <c r="G367" i="15"/>
  <c r="N366" i="15"/>
  <c r="L366" i="15"/>
  <c r="J366" i="15"/>
  <c r="H366" i="15"/>
  <c r="M365" i="15"/>
  <c r="K365" i="15"/>
  <c r="I365" i="15"/>
  <c r="G365" i="15"/>
  <c r="N364" i="15"/>
  <c r="L364" i="15"/>
  <c r="J364" i="15"/>
  <c r="H364" i="15"/>
  <c r="M363" i="15"/>
  <c r="K363" i="15"/>
  <c r="I363" i="15"/>
  <c r="G363" i="15"/>
  <c r="N362" i="15"/>
  <c r="L362" i="15"/>
  <c r="J362" i="15"/>
  <c r="H362" i="15"/>
  <c r="M361" i="15"/>
  <c r="K361" i="15"/>
  <c r="I361" i="15"/>
  <c r="G361" i="15"/>
  <c r="N360" i="15"/>
  <c r="L360" i="15"/>
  <c r="J360" i="15"/>
  <c r="H360" i="15"/>
  <c r="M359" i="15"/>
  <c r="K359" i="15"/>
  <c r="I359" i="15"/>
  <c r="G359" i="15"/>
  <c r="M357" i="15"/>
  <c r="K357" i="15"/>
  <c r="I357" i="15"/>
  <c r="G357" i="15"/>
  <c r="N356" i="15"/>
  <c r="L356" i="15"/>
  <c r="J356" i="15"/>
  <c r="H356" i="15"/>
  <c r="M355" i="15"/>
  <c r="K355" i="15"/>
  <c r="I355" i="15"/>
  <c r="G355" i="15"/>
  <c r="N354" i="15"/>
  <c r="L354" i="15"/>
  <c r="J354" i="15"/>
  <c r="H354" i="15"/>
  <c r="M353" i="15"/>
  <c r="K353" i="15"/>
  <c r="I353" i="15"/>
  <c r="G353" i="15"/>
  <c r="N352" i="15"/>
  <c r="L352" i="15"/>
  <c r="J352" i="15"/>
  <c r="H352" i="15"/>
  <c r="M351" i="15"/>
  <c r="K351" i="15"/>
  <c r="I351" i="15"/>
  <c r="G351" i="15"/>
  <c r="N350" i="15"/>
  <c r="L350" i="15"/>
  <c r="J350" i="15"/>
  <c r="H350" i="15"/>
  <c r="M349" i="15"/>
  <c r="K349" i="15"/>
  <c r="I349" i="15"/>
  <c r="G349" i="15"/>
  <c r="N348" i="15"/>
  <c r="L348" i="15"/>
  <c r="J348" i="15"/>
  <c r="H348" i="15"/>
  <c r="M347" i="15"/>
  <c r="K347" i="15"/>
  <c r="I347" i="15"/>
  <c r="G347" i="15"/>
  <c r="N346" i="15"/>
  <c r="L346" i="15"/>
  <c r="J346" i="15"/>
  <c r="H346" i="15"/>
  <c r="M345" i="15"/>
  <c r="K345" i="15"/>
  <c r="I345" i="15"/>
  <c r="G345" i="15"/>
  <c r="N344" i="15"/>
  <c r="L344" i="15"/>
  <c r="J344" i="15"/>
  <c r="H344" i="15"/>
  <c r="M343" i="15"/>
  <c r="K343" i="15"/>
  <c r="I343" i="15"/>
  <c r="G343" i="15"/>
  <c r="N342" i="15"/>
  <c r="L342" i="15"/>
  <c r="J342" i="15"/>
  <c r="H342" i="15"/>
  <c r="M341" i="15"/>
  <c r="K341" i="15"/>
  <c r="I341" i="15"/>
  <c r="G341" i="15"/>
  <c r="N340" i="15"/>
  <c r="L340" i="15"/>
  <c r="J340" i="15"/>
  <c r="H340" i="15"/>
  <c r="M339" i="15"/>
  <c r="K339" i="15"/>
  <c r="N338" i="15"/>
  <c r="L338" i="15"/>
  <c r="J338" i="15"/>
  <c r="H338" i="15"/>
  <c r="M337" i="15"/>
  <c r="K337" i="15"/>
  <c r="I337" i="15"/>
  <c r="G337" i="15"/>
  <c r="N336" i="15"/>
  <c r="L336" i="15"/>
  <c r="J336" i="15"/>
  <c r="H336" i="15"/>
  <c r="M335" i="15"/>
  <c r="K335" i="15"/>
  <c r="I335" i="15"/>
  <c r="G335" i="15"/>
  <c r="N334" i="15"/>
  <c r="L334" i="15"/>
  <c r="J334" i="15"/>
  <c r="H334" i="15"/>
  <c r="M333" i="15"/>
  <c r="K333" i="15"/>
  <c r="I333" i="15"/>
  <c r="G333" i="15"/>
  <c r="N332" i="15"/>
  <c r="L332" i="15"/>
  <c r="J332" i="15"/>
  <c r="H332" i="15"/>
  <c r="M331" i="15"/>
  <c r="K331" i="15"/>
  <c r="I331" i="15"/>
  <c r="G331" i="15"/>
  <c r="N330" i="15"/>
  <c r="L330" i="15"/>
  <c r="J330" i="15"/>
  <c r="H330" i="15"/>
  <c r="M329" i="15"/>
  <c r="K329" i="15"/>
  <c r="I329" i="15"/>
  <c r="G329" i="15"/>
  <c r="N328" i="15"/>
  <c r="L328" i="15"/>
  <c r="J328" i="15"/>
  <c r="H328" i="15"/>
  <c r="M327" i="15"/>
  <c r="K327" i="15"/>
  <c r="I327" i="15"/>
  <c r="G327" i="15"/>
  <c r="N326" i="15"/>
  <c r="L326" i="15"/>
  <c r="J326" i="15"/>
  <c r="H326" i="15"/>
  <c r="M325" i="15"/>
  <c r="K325" i="15"/>
  <c r="I325" i="15"/>
  <c r="G325" i="15"/>
  <c r="N324" i="15"/>
  <c r="L324" i="15"/>
  <c r="J324" i="15"/>
  <c r="H324" i="15"/>
  <c r="M323" i="15"/>
  <c r="K323" i="15"/>
  <c r="I323" i="15"/>
  <c r="G323" i="15"/>
  <c r="N322" i="15"/>
  <c r="L322" i="15"/>
  <c r="J322" i="15"/>
  <c r="H322" i="15"/>
  <c r="M321" i="15"/>
  <c r="K321" i="15"/>
  <c r="I321" i="15"/>
  <c r="G321" i="15"/>
  <c r="N320" i="15"/>
  <c r="L320" i="15"/>
  <c r="J320" i="15"/>
  <c r="H320" i="15"/>
  <c r="M319" i="15"/>
  <c r="K319" i="15"/>
  <c r="I319" i="15"/>
  <c r="G319" i="15"/>
  <c r="N318" i="15"/>
  <c r="L318" i="15"/>
  <c r="J318" i="15"/>
  <c r="H318" i="15"/>
  <c r="M317" i="15"/>
  <c r="K317" i="15"/>
  <c r="I317" i="15"/>
  <c r="G317" i="15"/>
  <c r="N316" i="15"/>
  <c r="L316" i="15"/>
  <c r="J316" i="15"/>
  <c r="H316" i="15"/>
  <c r="M315" i="15"/>
  <c r="K315" i="15"/>
  <c r="I315" i="15"/>
  <c r="G315" i="15"/>
  <c r="N314" i="15"/>
  <c r="L314" i="15"/>
  <c r="J314" i="15"/>
  <c r="H314" i="15"/>
  <c r="M313" i="15"/>
  <c r="K313" i="15"/>
  <c r="I313" i="15"/>
  <c r="G313" i="15"/>
  <c r="N312" i="15"/>
  <c r="L312" i="15"/>
  <c r="J312" i="15"/>
  <c r="H312" i="15"/>
  <c r="J310" i="15"/>
  <c r="F378" i="15"/>
  <c r="D269" i="15"/>
  <c r="D268" i="15"/>
  <c r="F376" i="15"/>
  <c r="D267" i="15"/>
  <c r="D266" i="15"/>
  <c r="F374" i="15"/>
  <c r="D265" i="15"/>
  <c r="F372" i="15"/>
  <c r="D263" i="15"/>
  <c r="D262" i="15"/>
  <c r="F370" i="15"/>
  <c r="D261" i="15"/>
  <c r="D260" i="15"/>
  <c r="F368" i="15"/>
  <c r="D259" i="15"/>
  <c r="D258" i="15"/>
  <c r="F366" i="15"/>
  <c r="D257" i="15"/>
  <c r="D256" i="15"/>
  <c r="F364" i="15"/>
  <c r="D255" i="15"/>
  <c r="D254" i="15"/>
  <c r="F362" i="15"/>
  <c r="D253" i="15"/>
  <c r="D252" i="15"/>
  <c r="F360" i="15"/>
  <c r="D251" i="15"/>
  <c r="D250" i="15"/>
  <c r="L358" i="15"/>
  <c r="J358" i="15"/>
  <c r="N358" i="15"/>
  <c r="H358" i="15"/>
  <c r="F358" i="15"/>
  <c r="D249" i="15"/>
  <c r="D248" i="15"/>
  <c r="F356" i="15"/>
  <c r="D247" i="15"/>
  <c r="D246" i="15"/>
  <c r="F354" i="15"/>
  <c r="D245" i="15"/>
  <c r="D244" i="15"/>
  <c r="F352" i="15"/>
  <c r="D243" i="15"/>
  <c r="D242" i="15"/>
  <c r="F350" i="15"/>
  <c r="D241" i="15"/>
  <c r="D240" i="15"/>
  <c r="F348" i="15"/>
  <c r="D239" i="15"/>
  <c r="D238" i="15"/>
  <c r="F346" i="15"/>
  <c r="D237" i="15"/>
  <c r="D236" i="15"/>
  <c r="F344" i="15"/>
  <c r="D235" i="15"/>
  <c r="D234" i="15"/>
  <c r="F342" i="15"/>
  <c r="D233" i="15"/>
  <c r="D232" i="15"/>
  <c r="F340" i="15"/>
  <c r="D231" i="15"/>
  <c r="D230" i="15"/>
  <c r="I339" i="15"/>
  <c r="G339" i="15"/>
  <c r="F338" i="15"/>
  <c r="D229" i="15"/>
  <c r="D228" i="15"/>
  <c r="F336" i="15"/>
  <c r="D227" i="15"/>
  <c r="D226" i="15"/>
  <c r="F334" i="15"/>
  <c r="D225" i="15"/>
  <c r="D224" i="15"/>
  <c r="F332" i="15"/>
  <c r="D223" i="15"/>
  <c r="D222" i="15"/>
  <c r="F330" i="15"/>
  <c r="D221" i="15"/>
  <c r="D220" i="15"/>
  <c r="F328" i="15"/>
  <c r="D219" i="15"/>
  <c r="D218" i="15"/>
  <c r="F326" i="15"/>
  <c r="D217" i="15"/>
  <c r="D216" i="15"/>
  <c r="F324" i="15"/>
  <c r="D215" i="15"/>
  <c r="D214" i="15"/>
  <c r="F322" i="15"/>
  <c r="D213" i="15"/>
  <c r="D212" i="15"/>
  <c r="F320" i="15"/>
  <c r="D211" i="15"/>
  <c r="D210" i="15"/>
  <c r="F318" i="15"/>
  <c r="D209" i="15"/>
  <c r="D208" i="15"/>
  <c r="F316" i="15"/>
  <c r="D207" i="15"/>
  <c r="D206" i="15"/>
  <c r="F314" i="15"/>
  <c r="D205" i="15"/>
  <c r="D204" i="15"/>
  <c r="F312" i="15"/>
  <c r="D203" i="15"/>
  <c r="D202" i="15"/>
  <c r="D201" i="15"/>
  <c r="D200" i="15"/>
  <c r="D199" i="15"/>
  <c r="D198" i="15"/>
  <c r="D197" i="15"/>
  <c r="D196" i="15"/>
  <c r="D195" i="15"/>
  <c r="D194" i="15"/>
  <c r="D193" i="15"/>
  <c r="D192" i="15"/>
  <c r="D191" i="15"/>
  <c r="D190" i="15"/>
  <c r="D189" i="15"/>
  <c r="D188" i="15"/>
  <c r="D187" i="15"/>
  <c r="D186" i="15"/>
  <c r="D185" i="15"/>
  <c r="D184" i="15"/>
  <c r="D183" i="15"/>
  <c r="D182" i="15"/>
  <c r="D181" i="15"/>
  <c r="D180" i="15"/>
  <c r="D179" i="15"/>
  <c r="D178" i="15"/>
  <c r="D177" i="15"/>
  <c r="D176" i="15"/>
  <c r="D175" i="15"/>
  <c r="D174" i="15"/>
  <c r="D173" i="15"/>
  <c r="D172" i="15"/>
  <c r="D171" i="15"/>
  <c r="D170" i="15"/>
  <c r="D169" i="15"/>
  <c r="D168" i="15"/>
  <c r="M311" i="15"/>
  <c r="K311" i="15"/>
  <c r="I311" i="15"/>
  <c r="G311" i="15"/>
  <c r="N310" i="15"/>
  <c r="L310" i="15"/>
  <c r="H310" i="15"/>
  <c r="F310" i="15"/>
  <c r="M309" i="15"/>
  <c r="K309" i="15"/>
  <c r="I309" i="15"/>
  <c r="G309" i="15"/>
  <c r="N308" i="15"/>
  <c r="L308" i="15"/>
  <c r="J308" i="15"/>
  <c r="H308" i="15"/>
  <c r="F308" i="15"/>
  <c r="M307" i="15"/>
  <c r="K307" i="15"/>
  <c r="I307" i="15"/>
  <c r="G307" i="15"/>
  <c r="N306" i="15"/>
  <c r="L306" i="15"/>
  <c r="J306" i="15"/>
  <c r="H306" i="15"/>
  <c r="F306" i="15"/>
  <c r="M305" i="15"/>
  <c r="K305" i="15"/>
  <c r="I305" i="15"/>
  <c r="G305" i="15"/>
  <c r="N304" i="15"/>
  <c r="L304" i="15"/>
  <c r="J304" i="15"/>
  <c r="H304" i="15"/>
  <c r="F304" i="15"/>
  <c r="M303" i="15"/>
  <c r="K303" i="15"/>
  <c r="I303" i="15"/>
  <c r="G303" i="15"/>
  <c r="N302" i="15"/>
  <c r="L302" i="15"/>
  <c r="J302" i="15"/>
  <c r="H302" i="15"/>
  <c r="F302" i="15"/>
  <c r="M301" i="15"/>
  <c r="K301" i="15"/>
  <c r="I301" i="15"/>
  <c r="G301" i="15"/>
  <c r="N300" i="15"/>
  <c r="L300" i="15"/>
  <c r="J300" i="15"/>
  <c r="H300" i="15"/>
  <c r="F300" i="15"/>
  <c r="M299" i="15"/>
  <c r="K299" i="15"/>
  <c r="I299" i="15"/>
  <c r="G299" i="15"/>
  <c r="N298" i="15"/>
  <c r="L298" i="15"/>
  <c r="J298" i="15"/>
  <c r="H298" i="15"/>
  <c r="F298" i="15"/>
  <c r="M297" i="15"/>
  <c r="K297" i="15"/>
  <c r="I297" i="15"/>
  <c r="G297" i="15"/>
  <c r="N296" i="15"/>
  <c r="L296" i="15"/>
  <c r="J296" i="15"/>
  <c r="H296" i="15"/>
  <c r="F296" i="15"/>
  <c r="M295" i="15"/>
  <c r="K295" i="15"/>
  <c r="I295" i="15"/>
  <c r="G295" i="15"/>
  <c r="N294" i="15"/>
  <c r="L294" i="15"/>
  <c r="J294" i="15"/>
  <c r="H294" i="15"/>
  <c r="F294" i="15"/>
  <c r="M293" i="15"/>
  <c r="K293" i="15"/>
  <c r="I293" i="15"/>
  <c r="G293" i="15"/>
  <c r="N292" i="15"/>
  <c r="L292" i="15"/>
  <c r="J292" i="15"/>
  <c r="H292" i="15"/>
  <c r="F292" i="15"/>
  <c r="M291" i="15"/>
  <c r="K291" i="15"/>
  <c r="I291" i="15"/>
  <c r="G291" i="15"/>
  <c r="N290" i="15"/>
  <c r="L290" i="15"/>
  <c r="J290" i="15"/>
  <c r="H290" i="15"/>
  <c r="F290" i="15"/>
  <c r="M289" i="15"/>
  <c r="K289" i="15"/>
  <c r="I289" i="15"/>
  <c r="G289" i="15"/>
  <c r="N288" i="15"/>
  <c r="L288" i="15"/>
  <c r="J288" i="15"/>
  <c r="H288" i="15"/>
  <c r="F288" i="15"/>
  <c r="M287" i="15"/>
  <c r="K287" i="15"/>
  <c r="I287" i="15"/>
  <c r="G287" i="15"/>
  <c r="N286" i="15"/>
  <c r="L286" i="15"/>
  <c r="J286" i="15"/>
  <c r="H286" i="15"/>
  <c r="F286" i="15"/>
  <c r="M285" i="15"/>
  <c r="K285" i="15"/>
  <c r="I285" i="15"/>
  <c r="G285" i="15"/>
  <c r="N284" i="15"/>
  <c r="L284" i="15"/>
  <c r="J284" i="15"/>
  <c r="H284" i="15"/>
  <c r="F284" i="15"/>
  <c r="M283" i="15"/>
  <c r="K283" i="15"/>
  <c r="I283" i="15"/>
  <c r="G283" i="15"/>
  <c r="N282" i="15"/>
  <c r="L282" i="15"/>
  <c r="J282" i="15"/>
  <c r="H282" i="15"/>
  <c r="F282" i="15"/>
  <c r="M281" i="15"/>
  <c r="K281" i="15"/>
  <c r="I281" i="15"/>
  <c r="G281" i="15"/>
  <c r="N280" i="15"/>
  <c r="L280" i="15"/>
  <c r="J280" i="15"/>
  <c r="H280" i="15"/>
  <c r="F280" i="15"/>
  <c r="M279" i="15"/>
  <c r="K279" i="15"/>
  <c r="I279" i="15"/>
  <c r="G279" i="15"/>
  <c r="N278" i="15"/>
  <c r="L278" i="15"/>
  <c r="J278" i="15"/>
  <c r="H278" i="15"/>
  <c r="F278" i="15"/>
  <c r="M277" i="15"/>
  <c r="K378" i="15"/>
  <c r="G378" i="15"/>
  <c r="L377" i="15"/>
  <c r="J377" i="15"/>
  <c r="H377" i="15"/>
  <c r="K376" i="15"/>
  <c r="I376" i="15"/>
  <c r="N375" i="15"/>
  <c r="L375" i="15"/>
  <c r="H375" i="15"/>
  <c r="F375" i="15"/>
  <c r="K374" i="15"/>
  <c r="G374" i="15"/>
  <c r="N373" i="15"/>
  <c r="J373" i="15"/>
  <c r="F373" i="15"/>
  <c r="K372" i="15"/>
  <c r="I372" i="15"/>
  <c r="N371" i="15"/>
  <c r="L371" i="15"/>
  <c r="H371" i="15"/>
  <c r="M370" i="15"/>
  <c r="I370" i="15"/>
  <c r="N369" i="15"/>
  <c r="L369" i="15"/>
  <c r="H369" i="15"/>
  <c r="F369" i="15"/>
  <c r="M368" i="15"/>
  <c r="I368" i="15"/>
  <c r="G368" i="15"/>
  <c r="N367" i="15"/>
  <c r="L367" i="15"/>
  <c r="J367" i="15"/>
  <c r="H367" i="15"/>
  <c r="F367" i="15"/>
  <c r="M366" i="15"/>
  <c r="K366" i="15"/>
  <c r="I366" i="15"/>
  <c r="G366" i="15"/>
  <c r="N365" i="15"/>
  <c r="L365" i="15"/>
  <c r="J365" i="15"/>
  <c r="H365" i="15"/>
  <c r="F365" i="15"/>
  <c r="M364" i="15"/>
  <c r="K364" i="15"/>
  <c r="I364" i="15"/>
  <c r="G364" i="15"/>
  <c r="N363" i="15"/>
  <c r="L363" i="15"/>
  <c r="J363" i="15"/>
  <c r="H363" i="15"/>
  <c r="F363" i="15"/>
  <c r="M362" i="15"/>
  <c r="K362" i="15"/>
  <c r="I362" i="15"/>
  <c r="G362" i="15"/>
  <c r="N361" i="15"/>
  <c r="L361" i="15"/>
  <c r="J361" i="15"/>
  <c r="H361" i="15"/>
  <c r="F361" i="15"/>
  <c r="M360" i="15"/>
  <c r="K360" i="15"/>
  <c r="I360" i="15"/>
  <c r="G360" i="15"/>
  <c r="N359" i="15"/>
  <c r="L359" i="15"/>
  <c r="J359" i="15"/>
  <c r="H359" i="15"/>
  <c r="F359" i="15"/>
  <c r="M358" i="15"/>
  <c r="K358" i="15"/>
  <c r="I358" i="15"/>
  <c r="G358" i="15"/>
  <c r="N357" i="15"/>
  <c r="L357" i="15"/>
  <c r="J357" i="15"/>
  <c r="H357" i="15"/>
  <c r="F357" i="15"/>
  <c r="M356" i="15"/>
  <c r="K356" i="15"/>
  <c r="I356" i="15"/>
  <c r="G356" i="15"/>
  <c r="N355" i="15"/>
  <c r="L355" i="15"/>
  <c r="J355" i="15"/>
  <c r="H355" i="15"/>
  <c r="F355" i="15"/>
  <c r="M354" i="15"/>
  <c r="K354" i="15"/>
  <c r="I354" i="15"/>
  <c r="G354" i="15"/>
  <c r="N353" i="15"/>
  <c r="L353" i="15"/>
  <c r="J353" i="15"/>
  <c r="H353" i="15"/>
  <c r="F353" i="15"/>
  <c r="M352" i="15"/>
  <c r="K352" i="15"/>
  <c r="I352" i="15"/>
  <c r="G352" i="15"/>
  <c r="N351" i="15"/>
  <c r="L351" i="15"/>
  <c r="J351" i="15"/>
  <c r="H351" i="15"/>
  <c r="F351" i="15"/>
  <c r="M350" i="15"/>
  <c r="K350" i="15"/>
  <c r="I350" i="15"/>
  <c r="G350" i="15"/>
  <c r="N349" i="15"/>
  <c r="L349" i="15"/>
  <c r="J349" i="15"/>
  <c r="H349" i="15"/>
  <c r="F349" i="15"/>
  <c r="M348" i="15"/>
  <c r="K348" i="15"/>
  <c r="I348" i="15"/>
  <c r="G348" i="15"/>
  <c r="N347" i="15"/>
  <c r="L347" i="15"/>
  <c r="J347" i="15"/>
  <c r="H347" i="15"/>
  <c r="F347" i="15"/>
  <c r="M346" i="15"/>
  <c r="K346" i="15"/>
  <c r="I346" i="15"/>
  <c r="G346" i="15"/>
  <c r="N345" i="15"/>
  <c r="L345" i="15"/>
  <c r="J345" i="15"/>
  <c r="H345" i="15"/>
  <c r="F345" i="15"/>
  <c r="M344" i="15"/>
  <c r="K344" i="15"/>
  <c r="I344" i="15"/>
  <c r="G344" i="15"/>
  <c r="N343" i="15"/>
  <c r="L343" i="15"/>
  <c r="J343" i="15"/>
  <c r="H343" i="15"/>
  <c r="F343" i="15"/>
  <c r="M342" i="15"/>
  <c r="K342" i="15"/>
  <c r="I342" i="15"/>
  <c r="G342" i="15"/>
  <c r="N341" i="15"/>
  <c r="L341" i="15"/>
  <c r="J341" i="15"/>
  <c r="H341" i="15"/>
  <c r="F341" i="15"/>
  <c r="M340" i="15"/>
  <c r="K340" i="15"/>
  <c r="I340" i="15"/>
  <c r="G340" i="15"/>
  <c r="N339" i="15"/>
  <c r="L339" i="15"/>
  <c r="J339" i="15"/>
  <c r="H339" i="15"/>
  <c r="F339" i="15"/>
  <c r="M338" i="15"/>
  <c r="K338" i="15"/>
  <c r="I338" i="15"/>
  <c r="G338" i="15"/>
  <c r="N337" i="15"/>
  <c r="L337" i="15"/>
  <c r="J337" i="15"/>
  <c r="H337" i="15"/>
  <c r="F337" i="15"/>
  <c r="M336" i="15"/>
  <c r="M378" i="15"/>
  <c r="I378" i="15"/>
  <c r="N377" i="15"/>
  <c r="F377" i="15"/>
  <c r="M376" i="15"/>
  <c r="G376" i="15"/>
  <c r="J375" i="15"/>
  <c r="M374" i="15"/>
  <c r="I374" i="15"/>
  <c r="L373" i="15"/>
  <c r="H373" i="15"/>
  <c r="M372" i="15"/>
  <c r="G372" i="15"/>
  <c r="J371" i="15"/>
  <c r="F371" i="15"/>
  <c r="K370" i="15"/>
  <c r="G370" i="15"/>
  <c r="J369" i="15"/>
  <c r="K368" i="15"/>
  <c r="K336" i="15"/>
  <c r="I336" i="15"/>
  <c r="G336" i="15"/>
  <c r="N335" i="15"/>
  <c r="L335" i="15"/>
  <c r="J335" i="15"/>
  <c r="H335" i="15"/>
  <c r="F335" i="15"/>
  <c r="M334" i="15"/>
  <c r="K334" i="15"/>
  <c r="I334" i="15"/>
  <c r="G334" i="15"/>
  <c r="N333" i="15"/>
  <c r="L333" i="15"/>
  <c r="J333" i="15"/>
  <c r="H333" i="15"/>
  <c r="F333" i="15"/>
  <c r="M332" i="15"/>
  <c r="K332" i="15"/>
  <c r="I332" i="15"/>
  <c r="G332" i="15"/>
  <c r="N331" i="15"/>
  <c r="L331" i="15"/>
  <c r="J331" i="15"/>
  <c r="H331" i="15"/>
  <c r="F331" i="15"/>
  <c r="M330" i="15"/>
  <c r="K330" i="15"/>
  <c r="I330" i="15"/>
  <c r="G330" i="15"/>
  <c r="N329" i="15"/>
  <c r="L329" i="15"/>
  <c r="J329" i="15"/>
  <c r="H329" i="15"/>
  <c r="F329" i="15"/>
  <c r="M328" i="15"/>
  <c r="K328" i="15"/>
  <c r="I328" i="15"/>
  <c r="G328" i="15"/>
  <c r="N327" i="15"/>
  <c r="L327" i="15"/>
  <c r="J327" i="15"/>
  <c r="H327" i="15"/>
  <c r="F327" i="15"/>
  <c r="M326" i="15"/>
  <c r="K326" i="15"/>
  <c r="I326" i="15"/>
  <c r="G326" i="15"/>
  <c r="N325" i="15"/>
  <c r="L325" i="15"/>
  <c r="J325" i="15"/>
  <c r="H325" i="15"/>
  <c r="F325" i="15"/>
  <c r="M324" i="15"/>
  <c r="K324" i="15"/>
  <c r="I324" i="15"/>
  <c r="G324" i="15"/>
  <c r="N323" i="15"/>
  <c r="L323" i="15"/>
  <c r="J323" i="15"/>
  <c r="H323" i="15"/>
  <c r="F323" i="15"/>
  <c r="M322" i="15"/>
  <c r="K322" i="15"/>
  <c r="I322" i="15"/>
  <c r="G322" i="15"/>
  <c r="N321" i="15"/>
  <c r="L321" i="15"/>
  <c r="J321" i="15"/>
  <c r="H321" i="15"/>
  <c r="F321" i="15"/>
  <c r="M320" i="15"/>
  <c r="K320" i="15"/>
  <c r="I320" i="15"/>
  <c r="G320" i="15"/>
  <c r="N319" i="15"/>
  <c r="L319" i="15"/>
  <c r="J319" i="15"/>
  <c r="H319" i="15"/>
  <c r="F319" i="15"/>
  <c r="M318" i="15"/>
  <c r="K318" i="15"/>
  <c r="I318" i="15"/>
  <c r="G318" i="15"/>
  <c r="N317" i="15"/>
  <c r="L317" i="15"/>
  <c r="J317" i="15"/>
  <c r="H317" i="15"/>
  <c r="F317" i="15"/>
  <c r="M316" i="15"/>
  <c r="K316" i="15"/>
  <c r="I316" i="15"/>
  <c r="G316" i="15"/>
  <c r="N315" i="15"/>
  <c r="L315" i="15"/>
  <c r="J315" i="15"/>
  <c r="H315" i="15"/>
  <c r="F315" i="15"/>
  <c r="M314" i="15"/>
  <c r="K314" i="15"/>
  <c r="I314" i="15"/>
  <c r="G314" i="15"/>
  <c r="N313" i="15"/>
  <c r="L313" i="15"/>
  <c r="J313" i="15"/>
  <c r="H313" i="15"/>
  <c r="F313" i="15"/>
  <c r="M312" i="15"/>
  <c r="K312" i="15"/>
  <c r="I312" i="15"/>
  <c r="G312" i="15"/>
  <c r="N311" i="15"/>
  <c r="L311" i="15"/>
  <c r="J311" i="15"/>
  <c r="H311" i="15"/>
  <c r="F311" i="15"/>
  <c r="M310" i="15"/>
  <c r="K310" i="15"/>
  <c r="I310" i="15"/>
  <c r="G310" i="15"/>
  <c r="N309" i="15"/>
  <c r="L309" i="15"/>
  <c r="J309" i="15"/>
  <c r="H309" i="15"/>
  <c r="F309" i="15"/>
  <c r="M308" i="15"/>
  <c r="K308" i="15"/>
  <c r="I308" i="15"/>
  <c r="G308" i="15"/>
  <c r="N307" i="15"/>
  <c r="L307" i="15"/>
  <c r="J307" i="15"/>
  <c r="H307" i="15"/>
  <c r="F307" i="15"/>
  <c r="M306" i="15"/>
  <c r="K306" i="15"/>
  <c r="I306" i="15"/>
  <c r="G306" i="15"/>
  <c r="N305" i="15"/>
  <c r="L305" i="15"/>
  <c r="J305" i="15"/>
  <c r="H305" i="15"/>
  <c r="F305" i="15"/>
  <c r="M304" i="15"/>
  <c r="K304" i="15"/>
  <c r="I304" i="15"/>
  <c r="G304" i="15"/>
  <c r="N303" i="15"/>
  <c r="L303" i="15"/>
  <c r="J303" i="15"/>
  <c r="H303" i="15"/>
  <c r="F303" i="15"/>
  <c r="M302" i="15"/>
  <c r="K302" i="15"/>
  <c r="I302" i="15"/>
  <c r="G302" i="15"/>
  <c r="N301" i="15"/>
  <c r="L301" i="15"/>
  <c r="J301" i="15"/>
  <c r="H301" i="15"/>
  <c r="F301" i="15"/>
  <c r="M300" i="15"/>
  <c r="K300" i="15"/>
  <c r="I300" i="15"/>
  <c r="G300" i="15"/>
  <c r="N299" i="15"/>
  <c r="L299" i="15"/>
  <c r="J299" i="15"/>
  <c r="H299" i="15"/>
  <c r="F299" i="15"/>
  <c r="M298" i="15"/>
  <c r="K298" i="15"/>
  <c r="I298" i="15"/>
  <c r="G298" i="15"/>
  <c r="N297" i="15"/>
  <c r="L297" i="15"/>
  <c r="J297" i="15"/>
  <c r="H297" i="15"/>
  <c r="F297" i="15"/>
  <c r="M296" i="15"/>
  <c r="K296" i="15"/>
  <c r="I296" i="15"/>
  <c r="G296" i="15"/>
  <c r="N295" i="15"/>
  <c r="L295" i="15"/>
  <c r="J295" i="15"/>
  <c r="H295" i="15"/>
  <c r="F295" i="15"/>
  <c r="M294" i="15"/>
  <c r="K294" i="15"/>
  <c r="I294" i="15"/>
  <c r="G294" i="15"/>
  <c r="N293" i="15"/>
  <c r="L293" i="15"/>
  <c r="J293" i="15"/>
  <c r="H293" i="15"/>
  <c r="F293" i="15"/>
  <c r="M292" i="15"/>
  <c r="K292" i="15"/>
  <c r="I292" i="15"/>
  <c r="G292" i="15"/>
  <c r="N291" i="15"/>
  <c r="L291" i="15"/>
  <c r="J291" i="15"/>
  <c r="H291" i="15"/>
  <c r="F291" i="15"/>
  <c r="M290" i="15"/>
  <c r="K290" i="15"/>
  <c r="I290" i="15"/>
  <c r="G290" i="15"/>
  <c r="N289" i="15"/>
  <c r="L289" i="15"/>
  <c r="J289" i="15"/>
  <c r="H289" i="15"/>
  <c r="F289" i="15"/>
  <c r="M288" i="15"/>
  <c r="K288" i="15"/>
  <c r="I288" i="15"/>
  <c r="G288" i="15"/>
  <c r="N287" i="15"/>
  <c r="L287" i="15"/>
  <c r="J287" i="15"/>
  <c r="H287" i="15"/>
  <c r="F287" i="15"/>
  <c r="M286" i="15"/>
  <c r="K286" i="15"/>
  <c r="I286" i="15"/>
  <c r="G286" i="15"/>
  <c r="N285" i="15"/>
  <c r="L285" i="15"/>
  <c r="J285" i="15"/>
  <c r="H285" i="15"/>
  <c r="F285" i="15"/>
  <c r="M284" i="15"/>
  <c r="K284" i="15"/>
  <c r="I284" i="15"/>
  <c r="G284" i="15"/>
  <c r="N283" i="15"/>
  <c r="L283" i="15"/>
  <c r="J283" i="15"/>
  <c r="H283" i="15"/>
  <c r="F283" i="15"/>
  <c r="M282" i="15"/>
  <c r="K282" i="15"/>
  <c r="I282" i="15"/>
  <c r="G282" i="15"/>
  <c r="N281" i="15"/>
  <c r="L281" i="15"/>
  <c r="J281" i="15"/>
  <c r="H281" i="15"/>
  <c r="F281" i="15"/>
  <c r="M280" i="15"/>
  <c r="K280" i="15"/>
  <c r="I280" i="15"/>
  <c r="G280" i="15"/>
  <c r="K277" i="15"/>
  <c r="I277" i="15"/>
  <c r="G277" i="15"/>
  <c r="N276" i="15"/>
  <c r="L276" i="15"/>
  <c r="J276" i="15"/>
  <c r="H276" i="15"/>
  <c r="F276" i="15"/>
  <c r="M275" i="15"/>
  <c r="K275" i="15"/>
  <c r="I275" i="15"/>
  <c r="G275" i="15"/>
  <c r="N279" i="15"/>
  <c r="L279" i="15"/>
  <c r="J279" i="15"/>
  <c r="K274" i="15"/>
  <c r="F274" i="15"/>
  <c r="H279" i="15"/>
  <c r="F279" i="15"/>
  <c r="M278" i="15"/>
  <c r="K278" i="15"/>
  <c r="I278" i="15"/>
  <c r="G278" i="15"/>
  <c r="N277" i="15"/>
  <c r="L277" i="15"/>
  <c r="J277" i="15"/>
  <c r="H277" i="15"/>
  <c r="F277" i="15"/>
  <c r="M276" i="15"/>
  <c r="K276" i="15"/>
  <c r="I276" i="15"/>
  <c r="G276" i="15"/>
  <c r="N275" i="15"/>
  <c r="L275" i="15"/>
  <c r="J275" i="15"/>
  <c r="H275" i="15"/>
  <c r="F275" i="15"/>
  <c r="W309" i="20" l="1"/>
  <c r="W308" i="20"/>
  <c r="W310" i="20"/>
  <c r="X312" i="20"/>
  <c r="X307" i="20"/>
  <c r="W313" i="20"/>
  <c r="W314" i="20"/>
  <c r="V315" i="20"/>
  <c r="V316" i="20" s="1"/>
  <c r="Z116" i="4" s="1"/>
  <c r="T203" i="20"/>
  <c r="X120" i="4" s="1"/>
  <c r="V198" i="20"/>
  <c r="U202" i="20"/>
  <c r="Y119" i="4" s="1"/>
  <c r="X123" i="20"/>
  <c r="X126" i="20" s="1"/>
  <c r="X97" i="20"/>
  <c r="AB122" i="4" s="1"/>
  <c r="X122" i="20"/>
  <c r="X124" i="20"/>
  <c r="X127" i="20" s="1"/>
  <c r="AA45" i="20"/>
  <c r="Z46" i="20"/>
  <c r="V201" i="20"/>
  <c r="V200" i="20"/>
  <c r="V176" i="20"/>
  <c r="V175" i="20"/>
  <c r="V177" i="20"/>
  <c r="W125" i="20"/>
  <c r="W180" i="20"/>
  <c r="W181" i="20"/>
  <c r="W179" i="20"/>
  <c r="W197" i="20" s="1"/>
  <c r="W182" i="20"/>
  <c r="W199" i="20" s="1"/>
  <c r="U178" i="20"/>
  <c r="Y96" i="20"/>
  <c r="AD44" i="20"/>
  <c r="BZ7" i="19"/>
  <c r="W315" i="20" l="1"/>
  <c r="Y312" i="20"/>
  <c r="Y307" i="20"/>
  <c r="X309" i="20"/>
  <c r="X308" i="20"/>
  <c r="X310" i="20" s="1"/>
  <c r="X313" i="20"/>
  <c r="X314" i="20"/>
  <c r="W316" i="20"/>
  <c r="AA116" i="4" s="1"/>
  <c r="U203" i="20"/>
  <c r="Y120" i="4" s="1"/>
  <c r="W198" i="20"/>
  <c r="Y124" i="20"/>
  <c r="Y127" i="20" s="1"/>
  <c r="Y123" i="20"/>
  <c r="Y126" i="20" s="1"/>
  <c r="Y122" i="20"/>
  <c r="Y97" i="20"/>
  <c r="AC122" i="4" s="1"/>
  <c r="AB45" i="20"/>
  <c r="AA46" i="20"/>
  <c r="V178" i="20"/>
  <c r="V202" i="20"/>
  <c r="Z119" i="4" s="1"/>
  <c r="W177" i="20"/>
  <c r="W176" i="20"/>
  <c r="W175" i="20"/>
  <c r="AE44" i="20"/>
  <c r="Z96" i="20"/>
  <c r="X179" i="20"/>
  <c r="X197" i="20" s="1"/>
  <c r="X180" i="20"/>
  <c r="X125" i="20"/>
  <c r="X181" i="20"/>
  <c r="X198" i="20" s="1"/>
  <c r="X182" i="20"/>
  <c r="X199" i="20" s="1"/>
  <c r="W200" i="20"/>
  <c r="W201" i="20"/>
  <c r="CD7" i="19"/>
  <c r="DD20" i="10"/>
  <c r="X315" i="20" l="1"/>
  <c r="X316" i="20"/>
  <c r="AB116" i="4" s="1"/>
  <c r="Y308" i="20"/>
  <c r="Y309" i="20"/>
  <c r="Z312" i="20"/>
  <c r="Z307" i="20"/>
  <c r="Y313" i="20"/>
  <c r="Y314" i="20"/>
  <c r="V203" i="20"/>
  <c r="Z120" i="4" s="1"/>
  <c r="Z124" i="20"/>
  <c r="Z127" i="20" s="1"/>
  <c r="Z122" i="20"/>
  <c r="Z97" i="20"/>
  <c r="AD122" i="4" s="1"/>
  <c r="Z123" i="20"/>
  <c r="Z126" i="20" s="1"/>
  <c r="AC45" i="20"/>
  <c r="AB46" i="20"/>
  <c r="W202" i="20"/>
  <c r="AA119" i="4" s="1"/>
  <c r="W178" i="20"/>
  <c r="Y182" i="20"/>
  <c r="Y199" i="20" s="1"/>
  <c r="Y181" i="20"/>
  <c r="Y198" i="20" s="1"/>
  <c r="Y179" i="20"/>
  <c r="Y197" i="20" s="1"/>
  <c r="Y125" i="20"/>
  <c r="Y180" i="20"/>
  <c r="X201" i="20"/>
  <c r="X200" i="20"/>
  <c r="AA96" i="20"/>
  <c r="AF44" i="20"/>
  <c r="X176" i="20"/>
  <c r="X177" i="20"/>
  <c r="X175" i="20"/>
  <c r="CH7" i="19"/>
  <c r="V165" i="15"/>
  <c r="N274" i="15" s="1"/>
  <c r="T165" i="15"/>
  <c r="M274" i="15" s="1"/>
  <c r="M165" i="15"/>
  <c r="N165" i="15"/>
  <c r="L165" i="15"/>
  <c r="K165" i="15"/>
  <c r="J165" i="15"/>
  <c r="I165" i="15"/>
  <c r="H165" i="15"/>
  <c r="G274" i="15" s="1"/>
  <c r="Y315" i="20" l="1"/>
  <c r="Y310" i="20"/>
  <c r="Z309" i="20"/>
  <c r="Z310" i="20" s="1"/>
  <c r="Z308" i="20"/>
  <c r="Z313" i="20"/>
  <c r="Z314" i="20"/>
  <c r="AA312" i="20"/>
  <c r="AA307" i="20"/>
  <c r="Y316" i="20"/>
  <c r="AC116" i="4" s="1"/>
  <c r="W203" i="20"/>
  <c r="AA120" i="4" s="1"/>
  <c r="AA122" i="20"/>
  <c r="AA97" i="20"/>
  <c r="AE122" i="4" s="1"/>
  <c r="AA124" i="20"/>
  <c r="AA127" i="20" s="1"/>
  <c r="AA123" i="20"/>
  <c r="AA126" i="20" s="1"/>
  <c r="AD45" i="20"/>
  <c r="AC46" i="20"/>
  <c r="X178" i="20"/>
  <c r="X202" i="20"/>
  <c r="AB119" i="4" s="1"/>
  <c r="AG44" i="20"/>
  <c r="Y200" i="20"/>
  <c r="Y201" i="20"/>
  <c r="AC96" i="20"/>
  <c r="AB96" i="20"/>
  <c r="Y175" i="20"/>
  <c r="Y176" i="20"/>
  <c r="Y177" i="20"/>
  <c r="Z181" i="20"/>
  <c r="Z198" i="20" s="1"/>
  <c r="Z125" i="20"/>
  <c r="Z179" i="20"/>
  <c r="Z197" i="20" s="1"/>
  <c r="Z182" i="20"/>
  <c r="Z199" i="20" s="1"/>
  <c r="Z180" i="20"/>
  <c r="CL7" i="19"/>
  <c r="I274" i="15"/>
  <c r="H274" i="15"/>
  <c r="J274" i="15"/>
  <c r="D373" i="15"/>
  <c r="D363" i="15"/>
  <c r="D351" i="15"/>
  <c r="D343" i="15"/>
  <c r="D335" i="15"/>
  <c r="D327" i="15"/>
  <c r="D319" i="15"/>
  <c r="D311" i="15"/>
  <c r="D303" i="15"/>
  <c r="D291" i="15"/>
  <c r="D372" i="15"/>
  <c r="D347" i="15"/>
  <c r="D331" i="15"/>
  <c r="D315" i="15"/>
  <c r="D295" i="15"/>
  <c r="D287" i="15"/>
  <c r="D339" i="15"/>
  <c r="D323" i="15"/>
  <c r="D307" i="15"/>
  <c r="D299" i="15"/>
  <c r="D283" i="15"/>
  <c r="D376" i="15"/>
  <c r="D377" i="15"/>
  <c r="D369" i="15"/>
  <c r="D361" i="15"/>
  <c r="D357" i="15"/>
  <c r="D353" i="15"/>
  <c r="D277" i="15"/>
  <c r="D378" i="15"/>
  <c r="D370" i="15"/>
  <c r="D367" i="15"/>
  <c r="D366" i="15"/>
  <c r="D362" i="15"/>
  <c r="D359" i="15"/>
  <c r="D358" i="15"/>
  <c r="D354" i="15"/>
  <c r="D350" i="15"/>
  <c r="D346" i="15"/>
  <c r="D342" i="15"/>
  <c r="D338" i="15"/>
  <c r="D334" i="15"/>
  <c r="D330" i="15"/>
  <c r="D326" i="15"/>
  <c r="D322" i="15"/>
  <c r="D318" i="15"/>
  <c r="D314" i="15"/>
  <c r="D310" i="15"/>
  <c r="D306" i="15"/>
  <c r="D302" i="15"/>
  <c r="D298" i="15"/>
  <c r="D294" i="15"/>
  <c r="D290" i="15"/>
  <c r="D286" i="15"/>
  <c r="D282" i="15"/>
  <c r="D279" i="15"/>
  <c r="D278" i="15"/>
  <c r="D368" i="15"/>
  <c r="D375" i="15"/>
  <c r="D374" i="15"/>
  <c r="D371" i="15"/>
  <c r="D365" i="15"/>
  <c r="D364" i="15"/>
  <c r="D360" i="15"/>
  <c r="D356" i="15"/>
  <c r="D355" i="15"/>
  <c r="D352" i="15"/>
  <c r="D349" i="15"/>
  <c r="D348" i="15"/>
  <c r="D345" i="15"/>
  <c r="D344" i="15"/>
  <c r="D341" i="15"/>
  <c r="D340" i="15"/>
  <c r="D337" i="15"/>
  <c r="D336" i="15"/>
  <c r="D333" i="15"/>
  <c r="D332" i="15"/>
  <c r="D329" i="15"/>
  <c r="D328" i="15"/>
  <c r="D325" i="15"/>
  <c r="D324" i="15"/>
  <c r="D321" i="15"/>
  <c r="D320" i="15"/>
  <c r="D317" i="15"/>
  <c r="D316" i="15"/>
  <c r="D313" i="15"/>
  <c r="D312" i="15"/>
  <c r="D309" i="15"/>
  <c r="D308" i="15"/>
  <c r="D305" i="15"/>
  <c r="D304" i="15"/>
  <c r="D301" i="15"/>
  <c r="D300" i="15"/>
  <c r="E299" i="15"/>
  <c r="D297" i="15"/>
  <c r="D296" i="15"/>
  <c r="D293" i="15"/>
  <c r="D292" i="15"/>
  <c r="D289" i="15"/>
  <c r="D288" i="15"/>
  <c r="D285" i="15"/>
  <c r="D284" i="15"/>
  <c r="D281" i="15"/>
  <c r="D280" i="15"/>
  <c r="Z315" i="20" l="1"/>
  <c r="Z316" i="20" s="1"/>
  <c r="AD116" i="4" s="1"/>
  <c r="AC307" i="20"/>
  <c r="AC312" i="20"/>
  <c r="AA309" i="20"/>
  <c r="AA308" i="20"/>
  <c r="AA313" i="20"/>
  <c r="AA314" i="20"/>
  <c r="AB312" i="20"/>
  <c r="AB307" i="20"/>
  <c r="X203" i="20"/>
  <c r="AB120" i="4" s="1"/>
  <c r="AC124" i="20"/>
  <c r="AC127" i="20" s="1"/>
  <c r="AC123" i="20"/>
  <c r="AC126" i="20" s="1"/>
  <c r="AC122" i="20"/>
  <c r="AC97" i="20"/>
  <c r="AG122" i="4" s="1"/>
  <c r="AB124" i="20"/>
  <c r="AB127" i="20" s="1"/>
  <c r="AB123" i="20"/>
  <c r="AB126" i="20" s="1"/>
  <c r="AB97" i="20"/>
  <c r="AF122" i="4" s="1"/>
  <c r="AB122" i="20"/>
  <c r="AE45" i="20"/>
  <c r="AD46" i="20"/>
  <c r="Y202" i="20"/>
  <c r="AC119" i="4" s="1"/>
  <c r="Y178" i="20"/>
  <c r="AA180" i="20"/>
  <c r="AA125" i="20"/>
  <c r="AA181" i="20"/>
  <c r="AA198" i="20" s="1"/>
  <c r="AA179" i="20"/>
  <c r="AA197" i="20" s="1"/>
  <c r="AA182" i="20"/>
  <c r="AA199" i="20" s="1"/>
  <c r="Z200" i="20"/>
  <c r="Z201" i="20"/>
  <c r="AH44" i="20"/>
  <c r="Z175" i="20"/>
  <c r="Z176" i="20"/>
  <c r="Z177" i="20"/>
  <c r="CP7" i="19"/>
  <c r="E274" i="15"/>
  <c r="E307" i="15"/>
  <c r="E319" i="15"/>
  <c r="E335" i="15"/>
  <c r="E375" i="15"/>
  <c r="E360" i="15"/>
  <c r="E283" i="15"/>
  <c r="E287" i="15"/>
  <c r="E295" i="15"/>
  <c r="E303" i="15"/>
  <c r="E315" i="15"/>
  <c r="E323" i="15"/>
  <c r="E339" i="15"/>
  <c r="E347" i="15"/>
  <c r="E367" i="15"/>
  <c r="E371" i="15"/>
  <c r="E351" i="15"/>
  <c r="E290" i="15"/>
  <c r="E306" i="15"/>
  <c r="E322" i="15"/>
  <c r="E331" i="15"/>
  <c r="E338" i="15"/>
  <c r="E354" i="15"/>
  <c r="E358" i="15"/>
  <c r="E361" i="15"/>
  <c r="E372" i="15"/>
  <c r="E311" i="15"/>
  <c r="E327" i="15"/>
  <c r="E343" i="15"/>
  <c r="E356" i="15"/>
  <c r="E282" i="15"/>
  <c r="E291" i="15"/>
  <c r="E298" i="15"/>
  <c r="E314" i="15"/>
  <c r="E330" i="15"/>
  <c r="E346" i="15"/>
  <c r="E357" i="15"/>
  <c r="E368" i="15"/>
  <c r="E294" i="15"/>
  <c r="E310" i="15"/>
  <c r="E363" i="15"/>
  <c r="E366" i="15"/>
  <c r="E377" i="15"/>
  <c r="E286" i="15"/>
  <c r="E302" i="15"/>
  <c r="E318" i="15"/>
  <c r="E334" i="15"/>
  <c r="E350" i="15"/>
  <c r="E378" i="15"/>
  <c r="E278" i="15"/>
  <c r="E289" i="15"/>
  <c r="E305" i="15"/>
  <c r="E321" i="15"/>
  <c r="E337" i="15"/>
  <c r="E373" i="15"/>
  <c r="E376" i="15"/>
  <c r="E288" i="15"/>
  <c r="E340" i="15"/>
  <c r="E352" i="15"/>
  <c r="E355" i="15"/>
  <c r="E362" i="15"/>
  <c r="E364" i="15"/>
  <c r="E300" i="15"/>
  <c r="E280" i="15"/>
  <c r="E304" i="15"/>
  <c r="E374" i="15"/>
  <c r="E277" i="15"/>
  <c r="E293" i="15"/>
  <c r="E309" i="15"/>
  <c r="E325" i="15"/>
  <c r="E341" i="15"/>
  <c r="E369" i="15"/>
  <c r="E348" i="15"/>
  <c r="E308" i="15"/>
  <c r="E284" i="15"/>
  <c r="E320" i="15"/>
  <c r="E276" i="15"/>
  <c r="E326" i="15"/>
  <c r="E342" i="15"/>
  <c r="E353" i="15"/>
  <c r="E279" i="15"/>
  <c r="E370" i="15"/>
  <c r="E281" i="15"/>
  <c r="E297" i="15"/>
  <c r="E313" i="15"/>
  <c r="E329" i="15"/>
  <c r="E345" i="15"/>
  <c r="E324" i="15"/>
  <c r="E328" i="15"/>
  <c r="E336" i="15"/>
  <c r="E312" i="15"/>
  <c r="E292" i="15"/>
  <c r="E359" i="15"/>
  <c r="E285" i="15"/>
  <c r="E301" i="15"/>
  <c r="E317" i="15"/>
  <c r="E333" i="15"/>
  <c r="E349" i="15"/>
  <c r="E365" i="15"/>
  <c r="E332" i="15"/>
  <c r="E344" i="15"/>
  <c r="E316" i="15"/>
  <c r="E296" i="15"/>
  <c r="E275" i="15"/>
  <c r="C153" i="15"/>
  <c r="C154" i="15"/>
  <c r="C155" i="15"/>
  <c r="C156" i="15"/>
  <c r="C157" i="15"/>
  <c r="C158" i="15"/>
  <c r="C159" i="15"/>
  <c r="C160" i="15"/>
  <c r="AA315" i="20" l="1"/>
  <c r="AA310" i="20"/>
  <c r="AB308" i="20"/>
  <c r="AB309" i="20"/>
  <c r="AC314" i="20"/>
  <c r="AC313" i="20"/>
  <c r="AB313" i="20"/>
  <c r="AB314" i="20"/>
  <c r="AC309" i="20"/>
  <c r="AC308" i="20"/>
  <c r="Y203" i="20"/>
  <c r="AC120" i="4" s="1"/>
  <c r="AF45" i="20"/>
  <c r="AE46" i="20"/>
  <c r="AG55" i="4" s="1"/>
  <c r="Z202" i="20"/>
  <c r="AD119" i="4" s="1"/>
  <c r="AB125" i="20"/>
  <c r="AB179" i="20"/>
  <c r="AB197" i="20" s="1"/>
  <c r="AB180" i="20"/>
  <c r="AB182" i="20"/>
  <c r="AB199" i="20" s="1"/>
  <c r="AB181" i="20"/>
  <c r="AB198" i="20" s="1"/>
  <c r="AA175" i="20"/>
  <c r="AA176" i="20"/>
  <c r="AA177" i="20"/>
  <c r="AA200" i="20"/>
  <c r="AA201" i="20"/>
  <c r="Z178" i="20"/>
  <c r="AC125" i="20"/>
  <c r="AC179" i="20"/>
  <c r="AC197" i="20" s="1"/>
  <c r="AC182" i="20"/>
  <c r="AC199" i="20" s="1"/>
  <c r="AC181" i="20"/>
  <c r="AC180" i="20"/>
  <c r="CT7" i="19"/>
  <c r="DG101" i="8"/>
  <c r="DG102" i="8"/>
  <c r="DG103" i="8"/>
  <c r="DG104" i="8"/>
  <c r="DG105" i="8"/>
  <c r="DG106" i="8"/>
  <c r="DG107" i="8"/>
  <c r="DG108" i="8"/>
  <c r="DG109" i="8"/>
  <c r="DG110" i="8"/>
  <c r="DG101" i="7"/>
  <c r="DG102" i="7"/>
  <c r="DG103" i="7"/>
  <c r="DG104" i="7"/>
  <c r="DG105" i="7"/>
  <c r="DG106" i="7"/>
  <c r="DG107" i="7"/>
  <c r="DG108" i="7"/>
  <c r="DG109" i="7"/>
  <c r="DG110" i="7"/>
  <c r="DG101" i="6"/>
  <c r="DG102" i="6"/>
  <c r="DG103" i="6"/>
  <c r="DG104" i="6"/>
  <c r="DG105" i="6"/>
  <c r="DG106" i="6"/>
  <c r="DG107" i="6"/>
  <c r="DG108" i="6"/>
  <c r="DG109" i="6"/>
  <c r="DG110" i="6"/>
  <c r="DG101" i="5"/>
  <c r="DG102" i="5"/>
  <c r="DG103" i="5"/>
  <c r="DG104" i="5"/>
  <c r="DG105" i="5"/>
  <c r="DG106" i="5"/>
  <c r="DG107" i="5"/>
  <c r="DG108" i="5"/>
  <c r="DG109" i="5"/>
  <c r="DG110" i="5"/>
  <c r="D106" i="8"/>
  <c r="D110" i="8"/>
  <c r="D109" i="8"/>
  <c r="D108" i="8"/>
  <c r="D107" i="8"/>
  <c r="D110" i="7"/>
  <c r="D109" i="7"/>
  <c r="D108" i="7"/>
  <c r="D107" i="7"/>
  <c r="D106" i="7"/>
  <c r="D110" i="6"/>
  <c r="D109" i="6"/>
  <c r="D108" i="6"/>
  <c r="D107" i="6"/>
  <c r="D106" i="6"/>
  <c r="D110" i="5"/>
  <c r="D109" i="5"/>
  <c r="D108" i="5"/>
  <c r="D107" i="5"/>
  <c r="D106" i="5"/>
  <c r="AB315" i="20" l="1"/>
  <c r="AC315" i="20"/>
  <c r="AA316" i="20"/>
  <c r="AE116" i="4" s="1"/>
  <c r="AC310" i="20"/>
  <c r="AB310" i="20"/>
  <c r="AB316" i="20" s="1"/>
  <c r="AF116" i="4" s="1"/>
  <c r="Z203" i="20"/>
  <c r="AD120" i="4" s="1"/>
  <c r="AG45" i="20"/>
  <c r="AF46" i="20"/>
  <c r="AA202" i="20"/>
  <c r="AE119" i="4" s="1"/>
  <c r="AA178" i="20"/>
  <c r="AC198" i="20"/>
  <c r="AB200" i="20"/>
  <c r="AB201" i="20"/>
  <c r="AB175" i="20"/>
  <c r="AB176" i="20"/>
  <c r="AB177" i="20"/>
  <c r="AC201" i="20"/>
  <c r="AC200" i="20"/>
  <c r="AC176" i="20"/>
  <c r="AC177" i="20"/>
  <c r="AC175" i="20"/>
  <c r="CX7" i="19"/>
  <c r="DB115" i="7"/>
  <c r="CX115" i="7"/>
  <c r="CT115" i="7"/>
  <c r="CP115" i="7"/>
  <c r="CL115" i="7"/>
  <c r="CH115" i="7"/>
  <c r="CD115" i="7"/>
  <c r="BZ115" i="7"/>
  <c r="BV115" i="7"/>
  <c r="BR115" i="7"/>
  <c r="BN115" i="7"/>
  <c r="BJ115" i="7"/>
  <c r="BF115" i="7"/>
  <c r="BB115" i="7"/>
  <c r="AX115" i="7"/>
  <c r="AT115" i="7"/>
  <c r="AP115" i="7"/>
  <c r="AL115" i="7"/>
  <c r="AH115" i="7"/>
  <c r="AD115" i="7"/>
  <c r="Z115" i="7"/>
  <c r="V115" i="7"/>
  <c r="R115" i="7"/>
  <c r="N115" i="7"/>
  <c r="J115" i="7"/>
  <c r="DA115" i="7"/>
  <c r="CW115" i="7"/>
  <c r="CS115" i="7"/>
  <c r="CO115" i="7"/>
  <c r="CK115" i="7"/>
  <c r="CG115" i="7"/>
  <c r="CC115" i="7"/>
  <c r="BY115" i="7"/>
  <c r="BU115" i="7"/>
  <c r="BQ115" i="7"/>
  <c r="BM115" i="7"/>
  <c r="BI115" i="7"/>
  <c r="BE115" i="7"/>
  <c r="BA115" i="7"/>
  <c r="AW115" i="7"/>
  <c r="AS115" i="7"/>
  <c r="AO115" i="7"/>
  <c r="AK115" i="7"/>
  <c r="AG115" i="7"/>
  <c r="AC115" i="7"/>
  <c r="Y115" i="7"/>
  <c r="U115" i="7"/>
  <c r="Q115" i="7"/>
  <c r="M115" i="7"/>
  <c r="I115" i="7"/>
  <c r="CZ115" i="7"/>
  <c r="CV115" i="7"/>
  <c r="CR115" i="7"/>
  <c r="CN115" i="7"/>
  <c r="CJ115" i="7"/>
  <c r="CF115" i="7"/>
  <c r="CB115" i="7"/>
  <c r="BX115" i="7"/>
  <c r="BT115" i="7"/>
  <c r="BP115" i="7"/>
  <c r="BL115" i="7"/>
  <c r="BH115" i="7"/>
  <c r="BD115" i="7"/>
  <c r="AZ115" i="7"/>
  <c r="AV115" i="7"/>
  <c r="AR115" i="7"/>
  <c r="AN115" i="7"/>
  <c r="AJ115" i="7"/>
  <c r="AF115" i="7"/>
  <c r="AB115" i="7"/>
  <c r="X115" i="7"/>
  <c r="T115" i="7"/>
  <c r="P115" i="7"/>
  <c r="L115" i="7"/>
  <c r="DC115" i="7"/>
  <c r="CY115" i="7"/>
  <c r="CU115" i="7"/>
  <c r="CQ115" i="7"/>
  <c r="CM115" i="7"/>
  <c r="CI115" i="7"/>
  <c r="CE115" i="7"/>
  <c r="CA115" i="7"/>
  <c r="BW115" i="7"/>
  <c r="BS115" i="7"/>
  <c r="BO115" i="7"/>
  <c r="BK115" i="7"/>
  <c r="BG115" i="7"/>
  <c r="BC115" i="7"/>
  <c r="AY115" i="7"/>
  <c r="AU115" i="7"/>
  <c r="AQ115" i="7"/>
  <c r="AM115" i="7"/>
  <c r="AI115" i="7"/>
  <c r="AE115" i="7"/>
  <c r="AA115" i="7"/>
  <c r="W115" i="7"/>
  <c r="S115" i="7"/>
  <c r="O115" i="7"/>
  <c r="K115" i="7"/>
  <c r="CZ115" i="5"/>
  <c r="CV115" i="5"/>
  <c r="CR115" i="5"/>
  <c r="CN115" i="5"/>
  <c r="CJ115" i="5"/>
  <c r="CF115" i="5"/>
  <c r="CB115" i="5"/>
  <c r="BX115" i="5"/>
  <c r="BT115" i="5"/>
  <c r="BP115" i="5"/>
  <c r="DC115" i="5"/>
  <c r="CY115" i="5"/>
  <c r="CU115" i="5"/>
  <c r="CQ115" i="5"/>
  <c r="CM115" i="5"/>
  <c r="CI115" i="5"/>
  <c r="CE115" i="5"/>
  <c r="CA115" i="5"/>
  <c r="BW115" i="5"/>
  <c r="BS115" i="5"/>
  <c r="BO115" i="5"/>
  <c r="DB115" i="5"/>
  <c r="CX115" i="5"/>
  <c r="CT115" i="5"/>
  <c r="CP115" i="5"/>
  <c r="CL115" i="5"/>
  <c r="CH115" i="5"/>
  <c r="CD115" i="5"/>
  <c r="BZ115" i="5"/>
  <c r="BV115" i="5"/>
  <c r="BR115" i="5"/>
  <c r="BN115" i="5"/>
  <c r="BJ115" i="5"/>
  <c r="DA115" i="5"/>
  <c r="CW115" i="5"/>
  <c r="CS115" i="5"/>
  <c r="CO115" i="5"/>
  <c r="CK115" i="5"/>
  <c r="CG115" i="5"/>
  <c r="CC115" i="5"/>
  <c r="BY115" i="5"/>
  <c r="BU115" i="5"/>
  <c r="BQ115" i="5"/>
  <c r="BM115" i="5"/>
  <c r="BI115" i="5"/>
  <c r="BL115" i="5"/>
  <c r="BF115" i="5"/>
  <c r="BB115" i="5"/>
  <c r="AX115" i="5"/>
  <c r="AT115" i="5"/>
  <c r="AP115" i="5"/>
  <c r="AL115" i="5"/>
  <c r="AH115" i="5"/>
  <c r="AD115" i="5"/>
  <c r="Z115" i="5"/>
  <c r="AB115" i="5"/>
  <c r="BK115" i="5"/>
  <c r="BE115" i="5"/>
  <c r="BA115" i="5"/>
  <c r="AW115" i="5"/>
  <c r="AS115" i="5"/>
  <c r="AO115" i="5"/>
  <c r="AK115" i="5"/>
  <c r="AG115" i="5"/>
  <c r="AC115" i="5"/>
  <c r="Y115" i="5"/>
  <c r="BH115" i="5"/>
  <c r="BD115" i="5"/>
  <c r="AZ115" i="5"/>
  <c r="AV115" i="5"/>
  <c r="AR115" i="5"/>
  <c r="AN115" i="5"/>
  <c r="AJ115" i="5"/>
  <c r="AF115" i="5"/>
  <c r="X115" i="5"/>
  <c r="BG115" i="5"/>
  <c r="BC115" i="5"/>
  <c r="AY115" i="5"/>
  <c r="AU115" i="5"/>
  <c r="AQ115" i="5"/>
  <c r="AM115" i="5"/>
  <c r="AI115" i="5"/>
  <c r="AE115" i="5"/>
  <c r="AA115" i="5"/>
  <c r="H115" i="6"/>
  <c r="DA115" i="6"/>
  <c r="CW115" i="6"/>
  <c r="CS115" i="6"/>
  <c r="CO115" i="6"/>
  <c r="CK115" i="6"/>
  <c r="CG115" i="6"/>
  <c r="CC115" i="6"/>
  <c r="BY115" i="6"/>
  <c r="BU115" i="6"/>
  <c r="BQ115" i="6"/>
  <c r="BM115" i="6"/>
  <c r="BI115" i="6"/>
  <c r="BE115" i="6"/>
  <c r="BA115" i="6"/>
  <c r="AW115" i="6"/>
  <c r="AS115" i="6"/>
  <c r="AO115" i="6"/>
  <c r="AK115" i="6"/>
  <c r="AG115" i="6"/>
  <c r="AC115" i="6"/>
  <c r="Y115" i="6"/>
  <c r="U115" i="6"/>
  <c r="Q115" i="6"/>
  <c r="M115" i="6"/>
  <c r="I115" i="6"/>
  <c r="CZ115" i="6"/>
  <c r="CV115" i="6"/>
  <c r="CR115" i="6"/>
  <c r="CN115" i="6"/>
  <c r="CJ115" i="6"/>
  <c r="CF115" i="6"/>
  <c r="CB115" i="6"/>
  <c r="BX115" i="6"/>
  <c r="BT115" i="6"/>
  <c r="BP115" i="6"/>
  <c r="BL115" i="6"/>
  <c r="BH115" i="6"/>
  <c r="BD115" i="6"/>
  <c r="AZ115" i="6"/>
  <c r="AV115" i="6"/>
  <c r="AR115" i="6"/>
  <c r="AN115" i="6"/>
  <c r="AJ115" i="6"/>
  <c r="AF115" i="6"/>
  <c r="AB115" i="6"/>
  <c r="X115" i="6"/>
  <c r="T115" i="6"/>
  <c r="P115" i="6"/>
  <c r="L115" i="6"/>
  <c r="DC115" i="6"/>
  <c r="CY115" i="6"/>
  <c r="CU115" i="6"/>
  <c r="CQ115" i="6"/>
  <c r="CM115" i="6"/>
  <c r="CI115" i="6"/>
  <c r="CE115" i="6"/>
  <c r="CA115" i="6"/>
  <c r="BW115" i="6"/>
  <c r="BS115" i="6"/>
  <c r="BO115" i="6"/>
  <c r="BK115" i="6"/>
  <c r="BG115" i="6"/>
  <c r="BC115" i="6"/>
  <c r="AY115" i="6"/>
  <c r="AU115" i="6"/>
  <c r="AQ115" i="6"/>
  <c r="AM115" i="6"/>
  <c r="AI115" i="6"/>
  <c r="AE115" i="6"/>
  <c r="AA115" i="6"/>
  <c r="W115" i="6"/>
  <c r="S115" i="6"/>
  <c r="O115" i="6"/>
  <c r="K115" i="6"/>
  <c r="DB115" i="6"/>
  <c r="CX115" i="6"/>
  <c r="CT115" i="6"/>
  <c r="CP115" i="6"/>
  <c r="CL115" i="6"/>
  <c r="CH115" i="6"/>
  <c r="CD115" i="6"/>
  <c r="BZ115" i="6"/>
  <c r="BV115" i="6"/>
  <c r="BR115" i="6"/>
  <c r="BN115" i="6"/>
  <c r="BJ115" i="6"/>
  <c r="BF115" i="6"/>
  <c r="BB115" i="6"/>
  <c r="AX115" i="6"/>
  <c r="AT115" i="6"/>
  <c r="AP115" i="6"/>
  <c r="AL115" i="6"/>
  <c r="AH115" i="6"/>
  <c r="AD115" i="6"/>
  <c r="Z115" i="6"/>
  <c r="V115" i="6"/>
  <c r="R115" i="6"/>
  <c r="N115" i="6"/>
  <c r="J115" i="6"/>
  <c r="DA115" i="8"/>
  <c r="CY115" i="8"/>
  <c r="CU115" i="8"/>
  <c r="CQ115" i="8"/>
  <c r="CM115" i="8"/>
  <c r="CI115" i="8"/>
  <c r="CE115" i="8"/>
  <c r="CA115" i="8"/>
  <c r="BW115" i="8"/>
  <c r="BS115" i="8"/>
  <c r="BO115" i="8"/>
  <c r="BK115" i="8"/>
  <c r="BG115" i="8"/>
  <c r="BC115" i="8"/>
  <c r="AY115" i="8"/>
  <c r="AU115" i="8"/>
  <c r="AQ115" i="8"/>
  <c r="AM115" i="8"/>
  <c r="AI115" i="8"/>
  <c r="AE115" i="8"/>
  <c r="AA115" i="8"/>
  <c r="W115" i="8"/>
  <c r="S115" i="8"/>
  <c r="O115" i="8"/>
  <c r="K115" i="8"/>
  <c r="DC115" i="8"/>
  <c r="CX115" i="8"/>
  <c r="CT115" i="8"/>
  <c r="CP115" i="8"/>
  <c r="CL115" i="8"/>
  <c r="CH115" i="8"/>
  <c r="CD115" i="8"/>
  <c r="BZ115" i="8"/>
  <c r="BV115" i="8"/>
  <c r="BR115" i="8"/>
  <c r="BN115" i="8"/>
  <c r="BJ115" i="8"/>
  <c r="BF115" i="8"/>
  <c r="BB115" i="8"/>
  <c r="AX115" i="8"/>
  <c r="AT115" i="8"/>
  <c r="AP115" i="8"/>
  <c r="AL115" i="8"/>
  <c r="AH115" i="8"/>
  <c r="AD115" i="8"/>
  <c r="Z115" i="8"/>
  <c r="V115" i="8"/>
  <c r="R115" i="8"/>
  <c r="N115" i="8"/>
  <c r="J115" i="8"/>
  <c r="DB115" i="8"/>
  <c r="CW115" i="8"/>
  <c r="CS115" i="8"/>
  <c r="CO115" i="8"/>
  <c r="CK115" i="8"/>
  <c r="CG115" i="8"/>
  <c r="CC115" i="8"/>
  <c r="BY115" i="8"/>
  <c r="BU115" i="8"/>
  <c r="BQ115" i="8"/>
  <c r="BM115" i="8"/>
  <c r="BI115" i="8"/>
  <c r="BE115" i="8"/>
  <c r="BA115" i="8"/>
  <c r="AW115" i="8"/>
  <c r="AS115" i="8"/>
  <c r="AO115" i="8"/>
  <c r="AK115" i="8"/>
  <c r="AG115" i="8"/>
  <c r="AC115" i="8"/>
  <c r="Y115" i="8"/>
  <c r="U115" i="8"/>
  <c r="Q115" i="8"/>
  <c r="M115" i="8"/>
  <c r="I115" i="8"/>
  <c r="CZ115" i="8"/>
  <c r="CV115" i="8"/>
  <c r="CR115" i="8"/>
  <c r="CN115" i="8"/>
  <c r="CJ115" i="8"/>
  <c r="CF115" i="8"/>
  <c r="CB115" i="8"/>
  <c r="BX115" i="8"/>
  <c r="BT115" i="8"/>
  <c r="BP115" i="8"/>
  <c r="BL115" i="8"/>
  <c r="BH115" i="8"/>
  <c r="BD115" i="8"/>
  <c r="AZ115" i="8"/>
  <c r="AV115" i="8"/>
  <c r="AR115" i="8"/>
  <c r="AN115" i="8"/>
  <c r="AJ115" i="8"/>
  <c r="AF115" i="8"/>
  <c r="AB115" i="8"/>
  <c r="X115" i="8"/>
  <c r="T115" i="8"/>
  <c r="P115" i="8"/>
  <c r="L115" i="8"/>
  <c r="H115" i="8"/>
  <c r="H115" i="7"/>
  <c r="DB17" i="13"/>
  <c r="CZ24" i="13"/>
  <c r="CV24" i="13"/>
  <c r="CR24" i="13"/>
  <c r="CN24" i="13"/>
  <c r="CJ24" i="13"/>
  <c r="CF24" i="13"/>
  <c r="CB24" i="13"/>
  <c r="BX24" i="13"/>
  <c r="BT24" i="13"/>
  <c r="BP24" i="13"/>
  <c r="BL24" i="13"/>
  <c r="BH24" i="13"/>
  <c r="BD24" i="13"/>
  <c r="DC24" i="13"/>
  <c r="CY24" i="13"/>
  <c r="CU24" i="13"/>
  <c r="CQ24" i="13"/>
  <c r="CM24" i="13"/>
  <c r="CI24" i="13"/>
  <c r="CE24" i="13"/>
  <c r="CA24" i="13"/>
  <c r="BW24" i="13"/>
  <c r="BS24" i="13"/>
  <c r="BO24" i="13"/>
  <c r="BK24" i="13"/>
  <c r="BG24" i="13"/>
  <c r="BC24" i="13"/>
  <c r="AY24" i="13"/>
  <c r="AU24" i="13"/>
  <c r="AQ24" i="13"/>
  <c r="DB24" i="13"/>
  <c r="CX24" i="13"/>
  <c r="CT24" i="13"/>
  <c r="CP24" i="13"/>
  <c r="CL24" i="13"/>
  <c r="CH24" i="13"/>
  <c r="CD24" i="13"/>
  <c r="BZ24" i="13"/>
  <c r="BV24" i="13"/>
  <c r="BR24" i="13"/>
  <c r="BN24" i="13"/>
  <c r="BJ24" i="13"/>
  <c r="BF24" i="13"/>
  <c r="DA24" i="13"/>
  <c r="CW24" i="13"/>
  <c r="CS24" i="13"/>
  <c r="CO24" i="13"/>
  <c r="CK24" i="13"/>
  <c r="CG24" i="13"/>
  <c r="CC24" i="13"/>
  <c r="BY24" i="13"/>
  <c r="BU24" i="13"/>
  <c r="BQ24" i="13"/>
  <c r="BM24" i="13"/>
  <c r="BI24" i="13"/>
  <c r="BE24" i="13"/>
  <c r="BA24" i="13"/>
  <c r="AW24" i="13"/>
  <c r="AS24" i="13"/>
  <c r="AO24" i="13"/>
  <c r="AK24" i="13"/>
  <c r="CZ31" i="13"/>
  <c r="CV31" i="13"/>
  <c r="CR31" i="13"/>
  <c r="CN31" i="13"/>
  <c r="CJ31" i="13"/>
  <c r="CF31" i="13"/>
  <c r="CB31" i="13"/>
  <c r="BX31" i="13"/>
  <c r="BT31" i="13"/>
  <c r="BP31" i="13"/>
  <c r="BL31" i="13"/>
  <c r="BH31" i="13"/>
  <c r="BD31" i="13"/>
  <c r="AZ31" i="13"/>
  <c r="AV31" i="13"/>
  <c r="AR31" i="13"/>
  <c r="AN31" i="13"/>
  <c r="AJ31" i="13"/>
  <c r="AF31" i="13"/>
  <c r="AB31" i="13"/>
  <c r="X31" i="13"/>
  <c r="T31" i="13"/>
  <c r="P31" i="13"/>
  <c r="L31" i="13"/>
  <c r="DC31" i="13"/>
  <c r="CY31" i="13"/>
  <c r="CU31" i="13"/>
  <c r="CQ31" i="13"/>
  <c r="CM31" i="13"/>
  <c r="CI31" i="13"/>
  <c r="CE31" i="13"/>
  <c r="CA31" i="13"/>
  <c r="BW31" i="13"/>
  <c r="BS31" i="13"/>
  <c r="BO31" i="13"/>
  <c r="BK31" i="13"/>
  <c r="BG31" i="13"/>
  <c r="BC31" i="13"/>
  <c r="AY31" i="13"/>
  <c r="AU31" i="13"/>
  <c r="AQ31" i="13"/>
  <c r="AM31" i="13"/>
  <c r="AI31" i="13"/>
  <c r="AE31" i="13"/>
  <c r="AA31" i="13"/>
  <c r="W31" i="13"/>
  <c r="S31" i="13"/>
  <c r="O31" i="13"/>
  <c r="K31" i="13"/>
  <c r="DB31" i="13"/>
  <c r="CX31" i="13"/>
  <c r="CT31" i="13"/>
  <c r="CP31" i="13"/>
  <c r="CL31" i="13"/>
  <c r="CH31" i="13"/>
  <c r="CD31" i="13"/>
  <c r="BZ31" i="13"/>
  <c r="BV31" i="13"/>
  <c r="BR31" i="13"/>
  <c r="BN31" i="13"/>
  <c r="BJ31" i="13"/>
  <c r="BF31" i="13"/>
  <c r="BB31" i="13"/>
  <c r="AX31" i="13"/>
  <c r="AT31" i="13"/>
  <c r="AP31" i="13"/>
  <c r="AL31" i="13"/>
  <c r="AH31" i="13"/>
  <c r="AD31" i="13"/>
  <c r="Z31" i="13"/>
  <c r="V31" i="13"/>
  <c r="R31" i="13"/>
  <c r="N31" i="13"/>
  <c r="J31" i="13"/>
  <c r="DA31" i="13"/>
  <c r="CW31" i="13"/>
  <c r="CS31" i="13"/>
  <c r="CO31" i="13"/>
  <c r="CK31" i="13"/>
  <c r="CG31" i="13"/>
  <c r="CC31" i="13"/>
  <c r="BY31" i="13"/>
  <c r="BU31" i="13"/>
  <c r="BQ31" i="13"/>
  <c r="BM31" i="13"/>
  <c r="BI31" i="13"/>
  <c r="BE31" i="13"/>
  <c r="BA31" i="13"/>
  <c r="AW31" i="13"/>
  <c r="AS31" i="13"/>
  <c r="AO31" i="13"/>
  <c r="AK31" i="13"/>
  <c r="AG31" i="13"/>
  <c r="AC31" i="13"/>
  <c r="Y31" i="13"/>
  <c r="U31" i="13"/>
  <c r="Q31" i="13"/>
  <c r="M31" i="13"/>
  <c r="I31" i="13"/>
  <c r="H31" i="13"/>
  <c r="K17" i="13"/>
  <c r="O17" i="13"/>
  <c r="S17" i="13"/>
  <c r="W17" i="13"/>
  <c r="AA17" i="13"/>
  <c r="AE17" i="13"/>
  <c r="AI17" i="13"/>
  <c r="AM17" i="13"/>
  <c r="AQ17" i="13"/>
  <c r="AU17" i="13"/>
  <c r="AY17" i="13"/>
  <c r="BC17" i="13"/>
  <c r="BG17" i="13"/>
  <c r="BK17" i="13"/>
  <c r="BO17" i="13"/>
  <c r="BS17" i="13"/>
  <c r="BW17" i="13"/>
  <c r="CA17" i="13"/>
  <c r="CE17" i="13"/>
  <c r="CI17" i="13"/>
  <c r="CM17" i="13"/>
  <c r="CQ17" i="13"/>
  <c r="CU17" i="13"/>
  <c r="CY17" i="13"/>
  <c r="DC17" i="13"/>
  <c r="K24" i="13"/>
  <c r="O24" i="13"/>
  <c r="S24" i="13"/>
  <c r="W24" i="13"/>
  <c r="AA24" i="13"/>
  <c r="AE24" i="13"/>
  <c r="AI24" i="13"/>
  <c r="AN24" i="13"/>
  <c r="AV24" i="13"/>
  <c r="L17" i="13"/>
  <c r="P17" i="13"/>
  <c r="T17" i="13"/>
  <c r="X17" i="13"/>
  <c r="AB17" i="13"/>
  <c r="AF17" i="13"/>
  <c r="AJ17" i="13"/>
  <c r="AN17" i="13"/>
  <c r="AR17" i="13"/>
  <c r="AV17" i="13"/>
  <c r="AZ17" i="13"/>
  <c r="BD17" i="13"/>
  <c r="BH17" i="13"/>
  <c r="BL17" i="13"/>
  <c r="BP17" i="13"/>
  <c r="BT17" i="13"/>
  <c r="BX17" i="13"/>
  <c r="CB17" i="13"/>
  <c r="CF17" i="13"/>
  <c r="CJ17" i="13"/>
  <c r="CN17" i="13"/>
  <c r="CR17" i="13"/>
  <c r="CV17" i="13"/>
  <c r="CZ17" i="13"/>
  <c r="L24" i="13"/>
  <c r="P24" i="13"/>
  <c r="T24" i="13"/>
  <c r="X24" i="13"/>
  <c r="AB24" i="13"/>
  <c r="AF24" i="13"/>
  <c r="AJ24" i="13"/>
  <c r="AP24" i="13"/>
  <c r="AX24" i="13"/>
  <c r="H17" i="13"/>
  <c r="I17" i="13"/>
  <c r="M17" i="13"/>
  <c r="Q17" i="13"/>
  <c r="U17" i="13"/>
  <c r="Y17" i="13"/>
  <c r="AC17" i="13"/>
  <c r="AG17" i="13"/>
  <c r="AK17" i="13"/>
  <c r="AO17" i="13"/>
  <c r="AS17" i="13"/>
  <c r="AW17" i="13"/>
  <c r="BA17" i="13"/>
  <c r="BE17" i="13"/>
  <c r="BI17" i="13"/>
  <c r="BM17" i="13"/>
  <c r="BQ17" i="13"/>
  <c r="BU17" i="13"/>
  <c r="BY17" i="13"/>
  <c r="CC17" i="13"/>
  <c r="CG17" i="13"/>
  <c r="CK17" i="13"/>
  <c r="CO17" i="13"/>
  <c r="CS17" i="13"/>
  <c r="CW17" i="13"/>
  <c r="DA17" i="13"/>
  <c r="H24" i="13"/>
  <c r="I24" i="13"/>
  <c r="M24" i="13"/>
  <c r="Q24" i="13"/>
  <c r="U24" i="13"/>
  <c r="Y24" i="13"/>
  <c r="AC24" i="13"/>
  <c r="AG24" i="13"/>
  <c r="AL24" i="13"/>
  <c r="AR24" i="13"/>
  <c r="AZ24" i="13"/>
  <c r="J17" i="13"/>
  <c r="N17" i="13"/>
  <c r="R17" i="13"/>
  <c r="V17" i="13"/>
  <c r="Z17" i="13"/>
  <c r="AD17" i="13"/>
  <c r="AH17" i="13"/>
  <c r="AL17" i="13"/>
  <c r="AP17" i="13"/>
  <c r="AT17" i="13"/>
  <c r="AX17" i="13"/>
  <c r="BB17" i="13"/>
  <c r="BF17" i="13"/>
  <c r="BJ17" i="13"/>
  <c r="BN17" i="13"/>
  <c r="BR17" i="13"/>
  <c r="BV17" i="13"/>
  <c r="BZ17" i="13"/>
  <c r="CD17" i="13"/>
  <c r="CH17" i="13"/>
  <c r="CL17" i="13"/>
  <c r="CP17" i="13"/>
  <c r="CT17" i="13"/>
  <c r="CX17" i="13"/>
  <c r="J24" i="13"/>
  <c r="N24" i="13"/>
  <c r="R24" i="13"/>
  <c r="V24" i="13"/>
  <c r="Z24" i="13"/>
  <c r="AD24" i="13"/>
  <c r="AH24" i="13"/>
  <c r="AM24" i="13"/>
  <c r="AT24" i="13"/>
  <c r="BB24" i="13"/>
  <c r="CR38" i="13"/>
  <c r="DC38" i="13"/>
  <c r="T38" i="13"/>
  <c r="AF38" i="13"/>
  <c r="AV38" i="13"/>
  <c r="BH38" i="13"/>
  <c r="BP38" i="13"/>
  <c r="CF38" i="13"/>
  <c r="CN38" i="13"/>
  <c r="CV38" i="13"/>
  <c r="H38" i="13"/>
  <c r="I38" i="13"/>
  <c r="M38" i="13"/>
  <c r="Q38" i="13"/>
  <c r="U38" i="13"/>
  <c r="Y38" i="13"/>
  <c r="AC38" i="13"/>
  <c r="AG38" i="13"/>
  <c r="AK38" i="13"/>
  <c r="AO38" i="13"/>
  <c r="AS38" i="13"/>
  <c r="AW38" i="13"/>
  <c r="BA38" i="13"/>
  <c r="BE38" i="13"/>
  <c r="BI38" i="13"/>
  <c r="BM38" i="13"/>
  <c r="BQ38" i="13"/>
  <c r="BU38" i="13"/>
  <c r="BY38" i="13"/>
  <c r="CC38" i="13"/>
  <c r="CG38" i="13"/>
  <c r="CK38" i="13"/>
  <c r="CO38" i="13"/>
  <c r="CS38" i="13"/>
  <c r="CW38" i="13"/>
  <c r="DA38" i="13"/>
  <c r="P38" i="13"/>
  <c r="AB38" i="13"/>
  <c r="AN38" i="13"/>
  <c r="AZ38" i="13"/>
  <c r="BL38" i="13"/>
  <c r="BX38" i="13"/>
  <c r="CZ38" i="13"/>
  <c r="J38" i="13"/>
  <c r="N38" i="13"/>
  <c r="R38" i="13"/>
  <c r="V38" i="13"/>
  <c r="Z38" i="13"/>
  <c r="AD38" i="13"/>
  <c r="AH38" i="13"/>
  <c r="AL38" i="13"/>
  <c r="AP38" i="13"/>
  <c r="AT38" i="13"/>
  <c r="AX38" i="13"/>
  <c r="BB38" i="13"/>
  <c r="BF38" i="13"/>
  <c r="BJ38" i="13"/>
  <c r="BN38" i="13"/>
  <c r="BR38" i="13"/>
  <c r="BV38" i="13"/>
  <c r="BZ38" i="13"/>
  <c r="CD38" i="13"/>
  <c r="CH38" i="13"/>
  <c r="CL38" i="13"/>
  <c r="CP38" i="13"/>
  <c r="CT38" i="13"/>
  <c r="CX38" i="13"/>
  <c r="DB38" i="13"/>
  <c r="L38" i="13"/>
  <c r="X38" i="13"/>
  <c r="AJ38" i="13"/>
  <c r="AR38" i="13"/>
  <c r="BD38" i="13"/>
  <c r="BT38" i="13"/>
  <c r="CB38" i="13"/>
  <c r="CJ38" i="13"/>
  <c r="K38" i="13"/>
  <c r="O38" i="13"/>
  <c r="S38" i="13"/>
  <c r="W38" i="13"/>
  <c r="AA38" i="13"/>
  <c r="AE38" i="13"/>
  <c r="AI38" i="13"/>
  <c r="AM38" i="13"/>
  <c r="AQ38" i="13"/>
  <c r="AU38" i="13"/>
  <c r="AY38" i="13"/>
  <c r="BC38" i="13"/>
  <c r="BG38" i="13"/>
  <c r="BK38" i="13"/>
  <c r="BO38" i="13"/>
  <c r="BS38" i="13"/>
  <c r="BW38" i="13"/>
  <c r="CA38" i="13"/>
  <c r="CE38" i="13"/>
  <c r="CI38" i="13"/>
  <c r="CM38" i="13"/>
  <c r="CQ38" i="13"/>
  <c r="CU38" i="13"/>
  <c r="CY38" i="13"/>
  <c r="DG106" i="4"/>
  <c r="DG107" i="4"/>
  <c r="DG108" i="4"/>
  <c r="DG109" i="4"/>
  <c r="DG110" i="4"/>
  <c r="D107" i="4"/>
  <c r="D106" i="4"/>
  <c r="D108" i="4"/>
  <c r="D109" i="4"/>
  <c r="D110" i="4"/>
  <c r="DG101" i="4"/>
  <c r="DG102" i="4"/>
  <c r="DG103" i="4"/>
  <c r="DG104" i="4"/>
  <c r="DG105" i="4"/>
  <c r="AC316" i="20" l="1"/>
  <c r="AG116" i="4" s="1"/>
  <c r="AA203" i="20"/>
  <c r="AE120" i="4" s="1"/>
  <c r="AH45" i="20"/>
  <c r="AH46" i="20" s="1"/>
  <c r="AG46" i="20"/>
  <c r="AB202" i="20"/>
  <c r="AF119" i="4" s="1"/>
  <c r="AC202" i="20"/>
  <c r="AG119" i="4" s="1"/>
  <c r="AB178" i="20"/>
  <c r="AC178" i="20"/>
  <c r="DB7" i="19"/>
  <c r="G38" i="13"/>
  <c r="G17" i="13"/>
  <c r="G31" i="13"/>
  <c r="G24" i="13"/>
  <c r="DC115" i="4"/>
  <c r="CY115" i="4"/>
  <c r="CU115" i="4"/>
  <c r="CQ115" i="4"/>
  <c r="CM115" i="4"/>
  <c r="CI115" i="4"/>
  <c r="CE115" i="4"/>
  <c r="CA115" i="4"/>
  <c r="BW115" i="4"/>
  <c r="BS115" i="4"/>
  <c r="BO115" i="4"/>
  <c r="BK115" i="4"/>
  <c r="BG115" i="4"/>
  <c r="BC115" i="4"/>
  <c r="AY115" i="4"/>
  <c r="AU115" i="4"/>
  <c r="AQ115" i="4"/>
  <c r="AM115" i="4"/>
  <c r="AI115" i="4"/>
  <c r="AE115" i="4"/>
  <c r="AA115" i="4"/>
  <c r="W115" i="4"/>
  <c r="S115" i="4"/>
  <c r="O115" i="4"/>
  <c r="I115" i="4"/>
  <c r="DB115" i="4"/>
  <c r="CX115" i="4"/>
  <c r="CT115" i="4"/>
  <c r="CP115" i="4"/>
  <c r="CL115" i="4"/>
  <c r="CH115" i="4"/>
  <c r="CD115" i="4"/>
  <c r="BZ115" i="4"/>
  <c r="BV115" i="4"/>
  <c r="BR115" i="4"/>
  <c r="BN115" i="4"/>
  <c r="BJ115" i="4"/>
  <c r="BF115" i="4"/>
  <c r="BB115" i="4"/>
  <c r="AX115" i="4"/>
  <c r="AT115" i="4"/>
  <c r="AP115" i="4"/>
  <c r="AL115" i="4"/>
  <c r="AH115" i="4"/>
  <c r="AD115" i="4"/>
  <c r="Z115" i="4"/>
  <c r="V115" i="4"/>
  <c r="R115" i="4"/>
  <c r="N115" i="4"/>
  <c r="J115" i="4"/>
  <c r="Q115" i="4"/>
  <c r="DA115" i="4"/>
  <c r="CW115" i="4"/>
  <c r="CS115" i="4"/>
  <c r="CO115" i="4"/>
  <c r="CK115" i="4"/>
  <c r="CG115" i="4"/>
  <c r="CC115" i="4"/>
  <c r="BY115" i="4"/>
  <c r="BU115" i="4"/>
  <c r="BQ115" i="4"/>
  <c r="BM115" i="4"/>
  <c r="BI115" i="4"/>
  <c r="BE115" i="4"/>
  <c r="BA115" i="4"/>
  <c r="AW115" i="4"/>
  <c r="AS115" i="4"/>
  <c r="AO115" i="4"/>
  <c r="AK115" i="4"/>
  <c r="AG115" i="4"/>
  <c r="AC115" i="4"/>
  <c r="Y115" i="4"/>
  <c r="U115" i="4"/>
  <c r="M115" i="4"/>
  <c r="CZ115" i="4"/>
  <c r="CV115" i="4"/>
  <c r="CR115" i="4"/>
  <c r="CN115" i="4"/>
  <c r="CJ115" i="4"/>
  <c r="CF115" i="4"/>
  <c r="CB115" i="4"/>
  <c r="BX115" i="4"/>
  <c r="BT115" i="4"/>
  <c r="BP115" i="4"/>
  <c r="BL115" i="4"/>
  <c r="BH115" i="4"/>
  <c r="BD115" i="4"/>
  <c r="AZ115" i="4"/>
  <c r="AV115" i="4"/>
  <c r="AR115" i="4"/>
  <c r="AN115" i="4"/>
  <c r="AJ115" i="4"/>
  <c r="AF115" i="4"/>
  <c r="AB115" i="4"/>
  <c r="X115" i="4"/>
  <c r="T115" i="4"/>
  <c r="P115" i="4"/>
  <c r="L115" i="4"/>
  <c r="K115" i="4"/>
  <c r="F24" i="13"/>
  <c r="F17" i="13"/>
  <c r="F31" i="13"/>
  <c r="H10" i="13"/>
  <c r="I10" i="13"/>
  <c r="F38" i="13"/>
  <c r="CZ10" i="13"/>
  <c r="CV10" i="13"/>
  <c r="CR10" i="13"/>
  <c r="CN10" i="13"/>
  <c r="CJ10" i="13"/>
  <c r="CF10" i="13"/>
  <c r="CB10" i="13"/>
  <c r="BX10" i="13"/>
  <c r="BT10" i="13"/>
  <c r="BP10" i="13"/>
  <c r="BL10" i="13"/>
  <c r="BH10" i="13"/>
  <c r="BD10" i="13"/>
  <c r="AZ10" i="13"/>
  <c r="AV10" i="13"/>
  <c r="AR10" i="13"/>
  <c r="AN10" i="13"/>
  <c r="AJ10" i="13"/>
  <c r="AF10" i="13"/>
  <c r="AB10" i="13"/>
  <c r="X10" i="13"/>
  <c r="T10" i="13"/>
  <c r="P10" i="13"/>
  <c r="L10" i="13"/>
  <c r="BI10" i="13"/>
  <c r="AS10" i="13"/>
  <c r="AG10" i="13"/>
  <c r="U10" i="13"/>
  <c r="DC10" i="13"/>
  <c r="CY10" i="13"/>
  <c r="CU10" i="13"/>
  <c r="CQ10" i="13"/>
  <c r="CM10" i="13"/>
  <c r="CI10" i="13"/>
  <c r="CE10" i="13"/>
  <c r="CA10" i="13"/>
  <c r="BW10" i="13"/>
  <c r="BS10" i="13"/>
  <c r="BO10" i="13"/>
  <c r="BK10" i="13"/>
  <c r="BG10" i="13"/>
  <c r="BC10" i="13"/>
  <c r="AY10" i="13"/>
  <c r="AU10" i="13"/>
  <c r="AQ10" i="13"/>
  <c r="AM10" i="13"/>
  <c r="AI10" i="13"/>
  <c r="AE10" i="13"/>
  <c r="AA10" i="13"/>
  <c r="W10" i="13"/>
  <c r="S10" i="13"/>
  <c r="O10" i="13"/>
  <c r="K10" i="13"/>
  <c r="N10" i="13"/>
  <c r="DA10" i="13"/>
  <c r="CS10" i="13"/>
  <c r="CK10" i="13"/>
  <c r="CC10" i="13"/>
  <c r="BU10" i="13"/>
  <c r="BQ10" i="13"/>
  <c r="BE10" i="13"/>
  <c r="AW10" i="13"/>
  <c r="AK10" i="13"/>
  <c r="Y10" i="13"/>
  <c r="M10" i="13"/>
  <c r="DB10" i="13"/>
  <c r="CX10" i="13"/>
  <c r="CT10" i="13"/>
  <c r="CP10" i="13"/>
  <c r="CL10" i="13"/>
  <c r="CH10" i="13"/>
  <c r="CD10" i="13"/>
  <c r="BZ10" i="13"/>
  <c r="BV10" i="13"/>
  <c r="BR10" i="13"/>
  <c r="BN10" i="13"/>
  <c r="BJ10" i="13"/>
  <c r="BF10" i="13"/>
  <c r="BB10" i="13"/>
  <c r="AX10" i="13"/>
  <c r="AT10" i="13"/>
  <c r="AP10" i="13"/>
  <c r="AL10" i="13"/>
  <c r="AH10" i="13"/>
  <c r="AD10" i="13"/>
  <c r="Z10" i="13"/>
  <c r="V10" i="13"/>
  <c r="R10" i="13"/>
  <c r="J10" i="13"/>
  <c r="CW10" i="13"/>
  <c r="CO10" i="13"/>
  <c r="CG10" i="13"/>
  <c r="BY10" i="13"/>
  <c r="BM10" i="13"/>
  <c r="BA10" i="13"/>
  <c r="AO10" i="13"/>
  <c r="AC10" i="13"/>
  <c r="Q10" i="13"/>
  <c r="H115" i="4"/>
  <c r="DC22" i="6"/>
  <c r="DB22" i="6"/>
  <c r="DA22" i="6"/>
  <c r="CZ22" i="6"/>
  <c r="CY22" i="6"/>
  <c r="CX22" i="6"/>
  <c r="CW22" i="6"/>
  <c r="CV22" i="6"/>
  <c r="CU22" i="6"/>
  <c r="CT22" i="6"/>
  <c r="CS22" i="6"/>
  <c r="CR22" i="6"/>
  <c r="CQ22" i="6"/>
  <c r="CP22" i="6"/>
  <c r="CO22" i="6"/>
  <c r="CN22" i="6"/>
  <c r="CM22" i="6"/>
  <c r="CL22" i="6"/>
  <c r="CK22" i="6"/>
  <c r="CJ22" i="6"/>
  <c r="CI22" i="6"/>
  <c r="CH22" i="6"/>
  <c r="CG22" i="6"/>
  <c r="CF22" i="6"/>
  <c r="CE22" i="6"/>
  <c r="CD22" i="6"/>
  <c r="CC22" i="6"/>
  <c r="CB22" i="6"/>
  <c r="CA22" i="6"/>
  <c r="BZ22" i="6"/>
  <c r="BY22" i="6"/>
  <c r="BX22" i="6"/>
  <c r="BW22" i="6"/>
  <c r="BV22" i="6"/>
  <c r="BU22" i="6"/>
  <c r="BT22" i="6"/>
  <c r="BS22" i="6"/>
  <c r="BR22" i="6"/>
  <c r="BQ22" i="6"/>
  <c r="BP22" i="6"/>
  <c r="BO22" i="6"/>
  <c r="BN22" i="6"/>
  <c r="BM22" i="6"/>
  <c r="BL22" i="6"/>
  <c r="BK22" i="6"/>
  <c r="BJ22" i="6"/>
  <c r="BI22" i="6"/>
  <c r="BH22" i="6"/>
  <c r="BG22" i="6"/>
  <c r="BF22" i="6"/>
  <c r="BE22" i="6"/>
  <c r="BD22" i="6"/>
  <c r="BC22" i="6"/>
  <c r="BB22" i="6"/>
  <c r="BA22" i="6"/>
  <c r="AZ22" i="6"/>
  <c r="AY22" i="6"/>
  <c r="AX22" i="6"/>
  <c r="AW22" i="6"/>
  <c r="AV22" i="6"/>
  <c r="AU22" i="6"/>
  <c r="AT22" i="6"/>
  <c r="AS22" i="6"/>
  <c r="AR22" i="6"/>
  <c r="AQ22" i="6"/>
  <c r="AP22" i="6"/>
  <c r="AO22" i="6"/>
  <c r="AN22" i="6"/>
  <c r="AM22" i="6"/>
  <c r="AL22" i="6"/>
  <c r="AK22" i="6"/>
  <c r="AJ22" i="6"/>
  <c r="AI22" i="6"/>
  <c r="AH22" i="6"/>
  <c r="AG22" i="6"/>
  <c r="AF22" i="6"/>
  <c r="AE22" i="6"/>
  <c r="AD22" i="6"/>
  <c r="AC22" i="6"/>
  <c r="AB22" i="6"/>
  <c r="AA22" i="6"/>
  <c r="Z22" i="6"/>
  <c r="Y22" i="6"/>
  <c r="X22" i="6"/>
  <c r="W22" i="6"/>
  <c r="V22" i="6"/>
  <c r="U22" i="6"/>
  <c r="T22" i="6"/>
  <c r="S22" i="6"/>
  <c r="R22" i="6"/>
  <c r="Q22" i="6"/>
  <c r="P22" i="6"/>
  <c r="O22" i="6"/>
  <c r="N22" i="6"/>
  <c r="M22" i="6"/>
  <c r="L22" i="6"/>
  <c r="K22" i="6"/>
  <c r="J22" i="6"/>
  <c r="I22" i="6"/>
  <c r="DC22" i="7"/>
  <c r="DB22" i="7"/>
  <c r="DA22" i="7"/>
  <c r="CZ22" i="7"/>
  <c r="CY22" i="7"/>
  <c r="CX22" i="7"/>
  <c r="CW22" i="7"/>
  <c r="CV22" i="7"/>
  <c r="CU22" i="7"/>
  <c r="CT22" i="7"/>
  <c r="CS22" i="7"/>
  <c r="CR22" i="7"/>
  <c r="CQ22" i="7"/>
  <c r="CP22" i="7"/>
  <c r="CO22" i="7"/>
  <c r="CN22" i="7"/>
  <c r="CM22" i="7"/>
  <c r="CL22" i="7"/>
  <c r="CK22" i="7"/>
  <c r="CJ22" i="7"/>
  <c r="CI22" i="7"/>
  <c r="CH22" i="7"/>
  <c r="CG22" i="7"/>
  <c r="CF22" i="7"/>
  <c r="CE22" i="7"/>
  <c r="CD22" i="7"/>
  <c r="CC22" i="7"/>
  <c r="CB22" i="7"/>
  <c r="CA22" i="7"/>
  <c r="BZ22" i="7"/>
  <c r="BY22" i="7"/>
  <c r="BX22" i="7"/>
  <c r="BW22" i="7"/>
  <c r="BV22" i="7"/>
  <c r="BU22" i="7"/>
  <c r="BT22" i="7"/>
  <c r="BS22" i="7"/>
  <c r="BR22" i="7"/>
  <c r="BQ22" i="7"/>
  <c r="BP22" i="7"/>
  <c r="BO22" i="7"/>
  <c r="BN22" i="7"/>
  <c r="BM22" i="7"/>
  <c r="BL22" i="7"/>
  <c r="BK22" i="7"/>
  <c r="BJ22" i="7"/>
  <c r="BI22" i="7"/>
  <c r="BH22" i="7"/>
  <c r="BG22" i="7"/>
  <c r="BF22" i="7"/>
  <c r="BE22" i="7"/>
  <c r="BD22" i="7"/>
  <c r="BC22" i="7"/>
  <c r="BB22" i="7"/>
  <c r="BA22" i="7"/>
  <c r="AZ22" i="7"/>
  <c r="AY22" i="7"/>
  <c r="AX22" i="7"/>
  <c r="AW22" i="7"/>
  <c r="AV22" i="7"/>
  <c r="AU22" i="7"/>
  <c r="AT22" i="7"/>
  <c r="AS22" i="7"/>
  <c r="AR22" i="7"/>
  <c r="AQ22" i="7"/>
  <c r="AP22" i="7"/>
  <c r="AO22" i="7"/>
  <c r="AN22" i="7"/>
  <c r="AM22" i="7"/>
  <c r="AL22" i="7"/>
  <c r="AK22" i="7"/>
  <c r="AJ22" i="7"/>
  <c r="AI22" i="7"/>
  <c r="AH22" i="7"/>
  <c r="AG22" i="7"/>
  <c r="AF22" i="7"/>
  <c r="AE22" i="7"/>
  <c r="AD22" i="7"/>
  <c r="AC22" i="7"/>
  <c r="AB22" i="7"/>
  <c r="AA22" i="7"/>
  <c r="Z22" i="7"/>
  <c r="Y22" i="7"/>
  <c r="X22" i="7"/>
  <c r="W22" i="7"/>
  <c r="V22" i="7"/>
  <c r="U22" i="7"/>
  <c r="T22" i="7"/>
  <c r="S22" i="7"/>
  <c r="R22" i="7"/>
  <c r="Q22" i="7"/>
  <c r="P22" i="7"/>
  <c r="O22" i="7"/>
  <c r="N22" i="7"/>
  <c r="M22" i="7"/>
  <c r="L22" i="7"/>
  <c r="K22" i="7"/>
  <c r="J22" i="7"/>
  <c r="I22" i="7"/>
  <c r="DC22" i="8"/>
  <c r="DB22" i="8"/>
  <c r="DA22" i="8"/>
  <c r="CZ22" i="8"/>
  <c r="CY22" i="8"/>
  <c r="CX22" i="8"/>
  <c r="CW22" i="8"/>
  <c r="CV22" i="8"/>
  <c r="CU22" i="8"/>
  <c r="CT22" i="8"/>
  <c r="CS22" i="8"/>
  <c r="CR22" i="8"/>
  <c r="CQ22" i="8"/>
  <c r="CP22" i="8"/>
  <c r="CO22" i="8"/>
  <c r="CN22" i="8"/>
  <c r="CM22" i="8"/>
  <c r="CL22" i="8"/>
  <c r="CK22" i="8"/>
  <c r="CJ22" i="8"/>
  <c r="CI22" i="8"/>
  <c r="CH22" i="8"/>
  <c r="CG22" i="8"/>
  <c r="CF22" i="8"/>
  <c r="CE22" i="8"/>
  <c r="CD22" i="8"/>
  <c r="CC22" i="8"/>
  <c r="CB22" i="8"/>
  <c r="CA22" i="8"/>
  <c r="BZ22" i="8"/>
  <c r="BY22" i="8"/>
  <c r="BX22" i="8"/>
  <c r="BW22" i="8"/>
  <c r="BV22" i="8"/>
  <c r="BU22" i="8"/>
  <c r="BT22" i="8"/>
  <c r="BS22" i="8"/>
  <c r="BR22" i="8"/>
  <c r="BQ22" i="8"/>
  <c r="BP22" i="8"/>
  <c r="BO22" i="8"/>
  <c r="BN22" i="8"/>
  <c r="BM22" i="8"/>
  <c r="BL22" i="8"/>
  <c r="BK22" i="8"/>
  <c r="BJ22" i="8"/>
  <c r="BI22" i="8"/>
  <c r="BH22" i="8"/>
  <c r="BG22" i="8"/>
  <c r="BF22" i="8"/>
  <c r="BE22" i="8"/>
  <c r="BD22" i="8"/>
  <c r="BC22" i="8"/>
  <c r="BB22" i="8"/>
  <c r="BA22" i="8"/>
  <c r="AZ22" i="8"/>
  <c r="AY22" i="8"/>
  <c r="AX22" i="8"/>
  <c r="AW22" i="8"/>
  <c r="AV22" i="8"/>
  <c r="AU22" i="8"/>
  <c r="AT22" i="8"/>
  <c r="AS22" i="8"/>
  <c r="AR22" i="8"/>
  <c r="AQ22" i="8"/>
  <c r="AP22" i="8"/>
  <c r="AO22" i="8"/>
  <c r="AN22" i="8"/>
  <c r="AM22" i="8"/>
  <c r="AL22" i="8"/>
  <c r="AK22" i="8"/>
  <c r="AJ22" i="8"/>
  <c r="AI22" i="8"/>
  <c r="AH22" i="8"/>
  <c r="AG22" i="8"/>
  <c r="AF22" i="8"/>
  <c r="AE22" i="8"/>
  <c r="AD22" i="8"/>
  <c r="AC22" i="8"/>
  <c r="AB22" i="8"/>
  <c r="AA22" i="8"/>
  <c r="Z22" i="8"/>
  <c r="Y22" i="8"/>
  <c r="X22" i="8"/>
  <c r="W22" i="8"/>
  <c r="V22" i="8"/>
  <c r="U22" i="8"/>
  <c r="T22" i="8"/>
  <c r="S22" i="8"/>
  <c r="R22" i="8"/>
  <c r="Q22" i="8"/>
  <c r="P22" i="8"/>
  <c r="O22" i="8"/>
  <c r="N22" i="8"/>
  <c r="M22" i="8"/>
  <c r="L22" i="8"/>
  <c r="K22" i="8"/>
  <c r="J22" i="8"/>
  <c r="I22" i="8"/>
  <c r="H22" i="8"/>
  <c r="H22" i="7"/>
  <c r="H22" i="6"/>
  <c r="DC22" i="5"/>
  <c r="DB22" i="5"/>
  <c r="DA22" i="5"/>
  <c r="CZ22" i="5"/>
  <c r="CY22" i="5"/>
  <c r="CX22" i="5"/>
  <c r="CW22" i="5"/>
  <c r="CV22" i="5"/>
  <c r="CU22" i="5"/>
  <c r="CT22" i="5"/>
  <c r="CS22" i="5"/>
  <c r="CR22" i="5"/>
  <c r="CQ22" i="5"/>
  <c r="CP22" i="5"/>
  <c r="CO22" i="5"/>
  <c r="CN22" i="5"/>
  <c r="CM22" i="5"/>
  <c r="CL22" i="5"/>
  <c r="CK22" i="5"/>
  <c r="CJ22" i="5"/>
  <c r="CI22" i="5"/>
  <c r="CH22" i="5"/>
  <c r="CG22" i="5"/>
  <c r="CF22" i="5"/>
  <c r="CE22" i="5"/>
  <c r="CD22" i="5"/>
  <c r="CC22" i="5"/>
  <c r="CB22" i="5"/>
  <c r="CA22" i="5"/>
  <c r="BZ22" i="5"/>
  <c r="BY22" i="5"/>
  <c r="BX22" i="5"/>
  <c r="BW22" i="5"/>
  <c r="BV22" i="5"/>
  <c r="BU22" i="5"/>
  <c r="BT22" i="5"/>
  <c r="BS22" i="5"/>
  <c r="BR22" i="5"/>
  <c r="BQ22" i="5"/>
  <c r="BP22" i="5"/>
  <c r="BO22" i="5"/>
  <c r="BN22" i="5"/>
  <c r="BM22" i="5"/>
  <c r="BL22" i="5"/>
  <c r="BK22" i="5"/>
  <c r="BJ22" i="5"/>
  <c r="BI22" i="5"/>
  <c r="BH22" i="5"/>
  <c r="BG22" i="5"/>
  <c r="BF22" i="5"/>
  <c r="BE22" i="5"/>
  <c r="BD22" i="5"/>
  <c r="BC22" i="5"/>
  <c r="BB22" i="5"/>
  <c r="BA22" i="5"/>
  <c r="AZ22" i="5"/>
  <c r="AY22" i="5"/>
  <c r="AX22" i="5"/>
  <c r="AW22" i="5"/>
  <c r="AV22" i="5"/>
  <c r="AU22" i="5"/>
  <c r="AT22" i="5"/>
  <c r="AS22" i="5"/>
  <c r="AR22" i="5"/>
  <c r="AQ22" i="5"/>
  <c r="AP22" i="5"/>
  <c r="AO22" i="5"/>
  <c r="AN22" i="5"/>
  <c r="AM22" i="5"/>
  <c r="AL22" i="5"/>
  <c r="AK22" i="5"/>
  <c r="AJ22" i="5"/>
  <c r="AI22" i="5"/>
  <c r="AH22" i="5"/>
  <c r="AG22" i="5"/>
  <c r="AF22" i="5"/>
  <c r="AE22" i="5"/>
  <c r="AD22" i="5"/>
  <c r="AC22" i="5"/>
  <c r="AB22" i="5"/>
  <c r="AA22" i="5"/>
  <c r="Z22" i="5"/>
  <c r="Y22" i="5"/>
  <c r="X22" i="5"/>
  <c r="W22" i="5"/>
  <c r="V22" i="5"/>
  <c r="U22" i="5"/>
  <c r="T22" i="5"/>
  <c r="S22" i="5"/>
  <c r="R22" i="5"/>
  <c r="Q22" i="5"/>
  <c r="P22" i="5"/>
  <c r="O22" i="5"/>
  <c r="N22" i="5"/>
  <c r="M22" i="5"/>
  <c r="L22" i="5"/>
  <c r="K22" i="5"/>
  <c r="J22" i="5"/>
  <c r="I22" i="5"/>
  <c r="H22" i="5"/>
  <c r="DC22" i="4"/>
  <c r="DB22" i="4"/>
  <c r="DA22" i="4"/>
  <c r="CZ22" i="4"/>
  <c r="CY22" i="4"/>
  <c r="CX22" i="4"/>
  <c r="CW22" i="4"/>
  <c r="CV22" i="4"/>
  <c r="CU22" i="4"/>
  <c r="CT22" i="4"/>
  <c r="CS22" i="4"/>
  <c r="CR22" i="4"/>
  <c r="CQ22" i="4"/>
  <c r="CP22" i="4"/>
  <c r="CO22" i="4"/>
  <c r="CN22" i="4"/>
  <c r="CM22" i="4"/>
  <c r="CL22" i="4"/>
  <c r="CK22" i="4"/>
  <c r="CJ22" i="4"/>
  <c r="CI22" i="4"/>
  <c r="CH22" i="4"/>
  <c r="CG22" i="4"/>
  <c r="CF22" i="4"/>
  <c r="CE22" i="4"/>
  <c r="CD22" i="4"/>
  <c r="CC22" i="4"/>
  <c r="CB22" i="4"/>
  <c r="CA22" i="4"/>
  <c r="BZ22" i="4"/>
  <c r="BY22" i="4"/>
  <c r="BX22" i="4"/>
  <c r="BW22" i="4"/>
  <c r="BV22" i="4"/>
  <c r="BU22" i="4"/>
  <c r="BT22" i="4"/>
  <c r="BS22" i="4"/>
  <c r="BR22" i="4"/>
  <c r="BQ22" i="4"/>
  <c r="BP22" i="4"/>
  <c r="BO22" i="4"/>
  <c r="BN22" i="4"/>
  <c r="BM22" i="4"/>
  <c r="BL22" i="4"/>
  <c r="BK22" i="4"/>
  <c r="BJ22" i="4"/>
  <c r="BI22" i="4"/>
  <c r="BH22" i="4"/>
  <c r="BG22" i="4"/>
  <c r="BF22" i="4"/>
  <c r="BE22" i="4"/>
  <c r="BD22" i="4"/>
  <c r="BC22" i="4"/>
  <c r="BB22" i="4"/>
  <c r="BA22" i="4"/>
  <c r="AZ22" i="4"/>
  <c r="AY22" i="4"/>
  <c r="AX22" i="4"/>
  <c r="AW22" i="4"/>
  <c r="AV22" i="4"/>
  <c r="AU22" i="4"/>
  <c r="AT22" i="4"/>
  <c r="AS22" i="4"/>
  <c r="AR22" i="4"/>
  <c r="AQ22" i="4"/>
  <c r="AP22" i="4"/>
  <c r="AO22" i="4"/>
  <c r="AN22" i="4"/>
  <c r="AM22" i="4"/>
  <c r="AL22" i="4"/>
  <c r="AK22" i="4"/>
  <c r="AJ22" i="4"/>
  <c r="AI22" i="4"/>
  <c r="AH22" i="4"/>
  <c r="AG22" i="4"/>
  <c r="AF22" i="4"/>
  <c r="AE22" i="4"/>
  <c r="AD22" i="4"/>
  <c r="AC22" i="4"/>
  <c r="AB22" i="4"/>
  <c r="AA22" i="4"/>
  <c r="Z22" i="4"/>
  <c r="Y22" i="4"/>
  <c r="X22" i="4"/>
  <c r="W22" i="4"/>
  <c r="V22" i="4"/>
  <c r="U22" i="4"/>
  <c r="T22" i="4"/>
  <c r="S22" i="4"/>
  <c r="R22" i="4"/>
  <c r="Q22" i="4"/>
  <c r="P22" i="4"/>
  <c r="O22" i="4"/>
  <c r="N22" i="4"/>
  <c r="M22" i="4"/>
  <c r="L22" i="4"/>
  <c r="K22" i="4"/>
  <c r="J22" i="4"/>
  <c r="I22" i="4"/>
  <c r="H22" i="4"/>
  <c r="AC203" i="20" l="1"/>
  <c r="AG120" i="4" s="1"/>
  <c r="AB203" i="20"/>
  <c r="AF120" i="4" s="1"/>
  <c r="DF7" i="19"/>
  <c r="G10" i="13"/>
  <c r="G22" i="4"/>
  <c r="F10" i="13"/>
  <c r="DF129" i="8"/>
  <c r="DE129" i="8"/>
  <c r="DF128" i="8"/>
  <c r="DE128" i="8"/>
  <c r="DF127" i="8"/>
  <c r="DE127" i="8"/>
  <c r="DF125" i="8"/>
  <c r="DE125" i="8"/>
  <c r="DF124" i="8"/>
  <c r="DE124" i="8"/>
  <c r="DF123" i="8"/>
  <c r="DE123" i="8"/>
  <c r="DF122" i="8"/>
  <c r="DE122" i="8"/>
  <c r="DF121" i="8"/>
  <c r="DE121" i="8"/>
  <c r="DF120" i="8"/>
  <c r="DE120" i="8"/>
  <c r="DF119" i="8"/>
  <c r="DE119" i="8"/>
  <c r="DF116" i="8"/>
  <c r="DE116" i="8"/>
  <c r="DF115" i="8"/>
  <c r="DE115" i="8"/>
  <c r="DF111" i="8"/>
  <c r="DE111" i="8"/>
  <c r="DF110" i="8"/>
  <c r="DE110" i="8"/>
  <c r="DF109" i="8"/>
  <c r="DE109" i="8"/>
  <c r="DF108" i="8"/>
  <c r="DE108" i="8"/>
  <c r="DF107" i="8"/>
  <c r="DE107" i="8"/>
  <c r="DF106" i="8"/>
  <c r="DE106" i="8"/>
  <c r="DF105" i="8"/>
  <c r="DE105" i="8"/>
  <c r="DF104" i="8"/>
  <c r="DE104" i="8"/>
  <c r="DF103" i="8"/>
  <c r="DE103" i="8"/>
  <c r="DF102" i="8"/>
  <c r="DE102" i="8"/>
  <c r="DF101" i="8"/>
  <c r="DE101" i="8"/>
  <c r="DF99" i="8"/>
  <c r="DE99" i="8"/>
  <c r="DF98" i="8"/>
  <c r="DE98" i="8"/>
  <c r="DF97" i="8"/>
  <c r="DE97" i="8"/>
  <c r="DF96" i="8"/>
  <c r="DE96" i="8"/>
  <c r="DF95" i="8"/>
  <c r="DE95" i="8"/>
  <c r="DF94" i="8"/>
  <c r="DE94" i="8"/>
  <c r="DF93" i="8"/>
  <c r="DE93" i="8"/>
  <c r="DF92" i="8"/>
  <c r="DE92" i="8"/>
  <c r="DF91" i="8"/>
  <c r="DE91" i="8"/>
  <c r="DF90" i="8"/>
  <c r="DE90" i="8"/>
  <c r="DF88" i="8"/>
  <c r="DE88" i="8"/>
  <c r="DF87" i="8"/>
  <c r="DE87" i="8"/>
  <c r="DF86" i="8"/>
  <c r="DE86" i="8"/>
  <c r="DF85" i="8"/>
  <c r="DE85" i="8"/>
  <c r="DF84" i="8"/>
  <c r="DE84" i="8"/>
  <c r="DF83" i="8"/>
  <c r="DE83" i="8"/>
  <c r="DF82" i="8"/>
  <c r="DE82" i="8"/>
  <c r="DF81" i="8"/>
  <c r="DE81" i="8"/>
  <c r="DF80" i="8"/>
  <c r="DE80" i="8"/>
  <c r="DF79" i="8"/>
  <c r="DE79" i="8"/>
  <c r="DF77" i="8"/>
  <c r="DE77" i="8"/>
  <c r="DF76" i="8"/>
  <c r="DE76" i="8"/>
  <c r="DF75" i="8"/>
  <c r="DE75" i="8"/>
  <c r="DF74" i="8"/>
  <c r="DE74" i="8"/>
  <c r="DF73" i="8"/>
  <c r="DE73" i="8"/>
  <c r="DF72" i="8"/>
  <c r="DE72" i="8"/>
  <c r="DF71" i="8"/>
  <c r="DE71" i="8"/>
  <c r="DF70" i="8"/>
  <c r="DE70" i="8"/>
  <c r="DF69" i="8"/>
  <c r="DE69" i="8"/>
  <c r="DF68" i="8"/>
  <c r="DE68" i="8"/>
  <c r="DF66" i="8"/>
  <c r="DE66" i="8"/>
  <c r="DF65" i="8"/>
  <c r="DE65" i="8"/>
  <c r="DF64" i="8"/>
  <c r="DE64" i="8"/>
  <c r="DF63" i="8"/>
  <c r="DE63" i="8"/>
  <c r="DF62" i="8"/>
  <c r="DE62" i="8"/>
  <c r="DF61" i="8"/>
  <c r="DE61" i="8"/>
  <c r="DF60" i="8"/>
  <c r="DE60" i="8"/>
  <c r="DF59" i="8"/>
  <c r="DE59" i="8"/>
  <c r="DF58" i="8"/>
  <c r="DE58" i="8"/>
  <c r="DF57" i="8"/>
  <c r="DE57" i="8"/>
  <c r="DF55" i="8"/>
  <c r="DE55" i="8"/>
  <c r="DF54" i="8"/>
  <c r="DE54" i="8"/>
  <c r="DF53" i="8"/>
  <c r="DE53" i="8"/>
  <c r="DF52" i="8"/>
  <c r="DE52" i="8"/>
  <c r="DF51" i="8"/>
  <c r="DE51" i="8"/>
  <c r="DF50" i="8"/>
  <c r="DE50" i="8"/>
  <c r="DF49" i="8"/>
  <c r="DE49" i="8"/>
  <c r="DF48" i="8"/>
  <c r="DE48" i="8"/>
  <c r="DF47" i="8"/>
  <c r="DE47" i="8"/>
  <c r="DF46" i="8"/>
  <c r="DE46" i="8"/>
  <c r="DF43" i="8"/>
  <c r="DE43" i="8"/>
  <c r="DF42" i="8"/>
  <c r="DE42" i="8"/>
  <c r="DF41" i="8"/>
  <c r="DE41" i="8"/>
  <c r="DF40" i="8"/>
  <c r="DE40" i="8"/>
  <c r="DF39" i="8"/>
  <c r="DE39" i="8"/>
  <c r="DF38" i="8"/>
  <c r="DE38" i="8"/>
  <c r="DF37" i="8"/>
  <c r="DE37" i="8"/>
  <c r="DF36" i="8"/>
  <c r="DE36" i="8"/>
  <c r="DF35" i="8"/>
  <c r="DE35" i="8"/>
  <c r="DF34" i="8"/>
  <c r="DE34" i="8"/>
  <c r="DF32" i="8"/>
  <c r="DE32" i="8"/>
  <c r="DF31" i="8"/>
  <c r="DE31" i="8"/>
  <c r="DF30" i="8"/>
  <c r="DE30" i="8"/>
  <c r="DF29" i="8"/>
  <c r="DE29" i="8"/>
  <c r="DF28" i="8"/>
  <c r="DE28" i="8"/>
  <c r="DF27" i="8"/>
  <c r="DE27" i="8"/>
  <c r="DF26" i="8"/>
  <c r="DE26" i="8"/>
  <c r="DF25" i="8"/>
  <c r="DE25" i="8"/>
  <c r="DF24" i="8"/>
  <c r="DE24" i="8"/>
  <c r="DF23" i="8"/>
  <c r="DE23" i="8"/>
  <c r="DF22" i="8"/>
  <c r="DF21" i="8"/>
  <c r="DE21" i="8"/>
  <c r="DF20" i="8"/>
  <c r="DE20" i="8"/>
  <c r="DF19" i="8"/>
  <c r="DE19" i="8"/>
  <c r="DF18" i="8"/>
  <c r="DE18" i="8"/>
  <c r="DF17" i="8"/>
  <c r="DE17" i="8"/>
  <c r="DF16" i="8"/>
  <c r="DE16" i="8"/>
  <c r="DF15" i="8"/>
  <c r="DE15" i="8"/>
  <c r="DF14" i="8"/>
  <c r="DE14" i="8"/>
  <c r="DF13" i="8"/>
  <c r="DE13" i="8"/>
  <c r="DF12" i="8"/>
  <c r="DE12" i="8"/>
  <c r="DF129" i="7"/>
  <c r="DE129" i="7"/>
  <c r="DF128" i="7"/>
  <c r="DE128" i="7"/>
  <c r="DF127" i="7"/>
  <c r="DE127" i="7"/>
  <c r="DF125" i="7"/>
  <c r="DE125" i="7"/>
  <c r="DF124" i="7"/>
  <c r="DE124" i="7"/>
  <c r="DF123" i="7"/>
  <c r="DE123" i="7"/>
  <c r="DF122" i="7"/>
  <c r="DE122" i="7"/>
  <c r="DF121" i="7"/>
  <c r="DE121" i="7"/>
  <c r="DF120" i="7"/>
  <c r="DE120" i="7"/>
  <c r="DF119" i="7"/>
  <c r="DE119" i="7"/>
  <c r="DF116" i="7"/>
  <c r="DE116" i="7"/>
  <c r="DF115" i="7"/>
  <c r="DE115" i="7"/>
  <c r="DF111" i="7"/>
  <c r="DE111" i="7"/>
  <c r="DF110" i="7"/>
  <c r="DE110" i="7"/>
  <c r="DF109" i="7"/>
  <c r="DE109" i="7"/>
  <c r="DF108" i="7"/>
  <c r="DE108" i="7"/>
  <c r="DF107" i="7"/>
  <c r="DE107" i="7"/>
  <c r="DF106" i="7"/>
  <c r="DE106" i="7"/>
  <c r="DF105" i="7"/>
  <c r="DE105" i="7"/>
  <c r="DF104" i="7"/>
  <c r="DE104" i="7"/>
  <c r="DF103" i="7"/>
  <c r="DE103" i="7"/>
  <c r="DF102" i="7"/>
  <c r="DE102" i="7"/>
  <c r="DF101" i="7"/>
  <c r="DE101" i="7"/>
  <c r="DF99" i="7"/>
  <c r="DE99" i="7"/>
  <c r="DF98" i="7"/>
  <c r="DE98" i="7"/>
  <c r="DF97" i="7"/>
  <c r="DE97" i="7"/>
  <c r="DF96" i="7"/>
  <c r="DE96" i="7"/>
  <c r="DF95" i="7"/>
  <c r="DE95" i="7"/>
  <c r="DF94" i="7"/>
  <c r="DE94" i="7"/>
  <c r="DF93" i="7"/>
  <c r="DE93" i="7"/>
  <c r="DF92" i="7"/>
  <c r="DE92" i="7"/>
  <c r="DF91" i="7"/>
  <c r="DE91" i="7"/>
  <c r="DF90" i="7"/>
  <c r="DE90" i="7"/>
  <c r="DF88" i="7"/>
  <c r="DE88" i="7"/>
  <c r="DF87" i="7"/>
  <c r="DE87" i="7"/>
  <c r="DF86" i="7"/>
  <c r="DE86" i="7"/>
  <c r="DF85" i="7"/>
  <c r="DE85" i="7"/>
  <c r="DF84" i="7"/>
  <c r="DE84" i="7"/>
  <c r="DF83" i="7"/>
  <c r="DE83" i="7"/>
  <c r="DF82" i="7"/>
  <c r="DE82" i="7"/>
  <c r="DF81" i="7"/>
  <c r="DE81" i="7"/>
  <c r="DF80" i="7"/>
  <c r="DE80" i="7"/>
  <c r="DF79" i="7"/>
  <c r="DE79" i="7"/>
  <c r="DF77" i="7"/>
  <c r="DE77" i="7"/>
  <c r="DF76" i="7"/>
  <c r="DE76" i="7"/>
  <c r="DF75" i="7"/>
  <c r="DE75" i="7"/>
  <c r="DF74" i="7"/>
  <c r="DE74" i="7"/>
  <c r="DF73" i="7"/>
  <c r="DE73" i="7"/>
  <c r="DF72" i="7"/>
  <c r="DE72" i="7"/>
  <c r="DF71" i="7"/>
  <c r="DE71" i="7"/>
  <c r="DF70" i="7"/>
  <c r="DE70" i="7"/>
  <c r="DF69" i="7"/>
  <c r="DE69" i="7"/>
  <c r="DF68" i="7"/>
  <c r="DE68" i="7"/>
  <c r="DF66" i="7"/>
  <c r="DE66" i="7"/>
  <c r="DF65" i="7"/>
  <c r="DE65" i="7"/>
  <c r="DF64" i="7"/>
  <c r="DE64" i="7"/>
  <c r="DF63" i="7"/>
  <c r="DE63" i="7"/>
  <c r="DF62" i="7"/>
  <c r="DE62" i="7"/>
  <c r="DF61" i="7"/>
  <c r="DE61" i="7"/>
  <c r="DF60" i="7"/>
  <c r="DE60" i="7"/>
  <c r="DF59" i="7"/>
  <c r="DE59" i="7"/>
  <c r="DF58" i="7"/>
  <c r="DE58" i="7"/>
  <c r="DF57" i="7"/>
  <c r="DE57" i="7"/>
  <c r="DF55" i="7"/>
  <c r="DE55" i="7"/>
  <c r="DF54" i="7"/>
  <c r="DE54" i="7"/>
  <c r="DF53" i="7"/>
  <c r="DE53" i="7"/>
  <c r="DF52" i="7"/>
  <c r="DE52" i="7"/>
  <c r="DF51" i="7"/>
  <c r="DE51" i="7"/>
  <c r="DF50" i="7"/>
  <c r="DE50" i="7"/>
  <c r="DF49" i="7"/>
  <c r="DE49" i="7"/>
  <c r="DF48" i="7"/>
  <c r="DE48" i="7"/>
  <c r="DF47" i="7"/>
  <c r="DE47" i="7"/>
  <c r="DF46" i="7"/>
  <c r="DE46" i="7"/>
  <c r="DF43" i="7"/>
  <c r="DE43" i="7"/>
  <c r="DF42" i="7"/>
  <c r="DE42" i="7"/>
  <c r="DF41" i="7"/>
  <c r="DE41" i="7"/>
  <c r="DF40" i="7"/>
  <c r="DE40" i="7"/>
  <c r="DF39" i="7"/>
  <c r="DE39" i="7"/>
  <c r="DF38" i="7"/>
  <c r="DE38" i="7"/>
  <c r="DF37" i="7"/>
  <c r="DE37" i="7"/>
  <c r="DF36" i="7"/>
  <c r="DE36" i="7"/>
  <c r="DF35" i="7"/>
  <c r="DE35" i="7"/>
  <c r="DF34" i="7"/>
  <c r="DE34" i="7"/>
  <c r="DF32" i="7"/>
  <c r="DE32" i="7"/>
  <c r="DF31" i="7"/>
  <c r="DE31" i="7"/>
  <c r="DF30" i="7"/>
  <c r="DE30" i="7"/>
  <c r="DF29" i="7"/>
  <c r="DE29" i="7"/>
  <c r="DF28" i="7"/>
  <c r="DE28" i="7"/>
  <c r="DF27" i="7"/>
  <c r="DE27" i="7"/>
  <c r="DF26" i="7"/>
  <c r="DE26" i="7"/>
  <c r="DF25" i="7"/>
  <c r="DE25" i="7"/>
  <c r="DF24" i="7"/>
  <c r="DE24" i="7"/>
  <c r="DF23" i="7"/>
  <c r="DE23" i="7"/>
  <c r="DF22" i="7"/>
  <c r="DF21" i="7"/>
  <c r="DE21" i="7"/>
  <c r="DF20" i="7"/>
  <c r="DE20" i="7"/>
  <c r="DF19" i="7"/>
  <c r="DE19" i="7"/>
  <c r="DF18" i="7"/>
  <c r="DE18" i="7"/>
  <c r="DF17" i="7"/>
  <c r="DE17" i="7"/>
  <c r="DF16" i="7"/>
  <c r="DE16" i="7"/>
  <c r="DF15" i="7"/>
  <c r="DE15" i="7"/>
  <c r="DF14" i="7"/>
  <c r="DE14" i="7"/>
  <c r="DF13" i="7"/>
  <c r="DE13" i="7"/>
  <c r="DF12" i="7"/>
  <c r="DE12" i="7"/>
  <c r="DF129" i="6"/>
  <c r="DE129" i="6"/>
  <c r="DF128" i="6"/>
  <c r="DE128" i="6"/>
  <c r="DF127" i="6"/>
  <c r="DE127" i="6"/>
  <c r="DF125" i="6"/>
  <c r="DE125" i="6"/>
  <c r="DF124" i="6"/>
  <c r="DE124" i="6"/>
  <c r="DF123" i="6"/>
  <c r="DE123" i="6"/>
  <c r="DF122" i="6"/>
  <c r="DE122" i="6"/>
  <c r="DF121" i="6"/>
  <c r="DE121" i="6"/>
  <c r="DF120" i="6"/>
  <c r="DE120" i="6"/>
  <c r="DF119" i="6"/>
  <c r="DE119" i="6"/>
  <c r="DF116" i="6"/>
  <c r="DE116" i="6"/>
  <c r="DF115" i="6"/>
  <c r="DE115" i="6"/>
  <c r="DF111" i="6"/>
  <c r="DE111" i="6"/>
  <c r="DF110" i="6"/>
  <c r="DE110" i="6"/>
  <c r="DF109" i="6"/>
  <c r="DE109" i="6"/>
  <c r="DF108" i="6"/>
  <c r="DE108" i="6"/>
  <c r="DF107" i="6"/>
  <c r="DE107" i="6"/>
  <c r="DF106" i="6"/>
  <c r="DE106" i="6"/>
  <c r="DF105" i="6"/>
  <c r="DE105" i="6"/>
  <c r="DF104" i="6"/>
  <c r="DE104" i="6"/>
  <c r="DF103" i="6"/>
  <c r="DE103" i="6"/>
  <c r="DF102" i="6"/>
  <c r="DE102" i="6"/>
  <c r="DF101" i="6"/>
  <c r="DE101" i="6"/>
  <c r="DF99" i="6"/>
  <c r="DE99" i="6"/>
  <c r="DF98" i="6"/>
  <c r="DE98" i="6"/>
  <c r="DF97" i="6"/>
  <c r="DE97" i="6"/>
  <c r="DF96" i="6"/>
  <c r="DE96" i="6"/>
  <c r="DF88" i="6"/>
  <c r="DE88" i="6"/>
  <c r="DF87" i="6"/>
  <c r="DE87" i="6"/>
  <c r="DF86" i="6"/>
  <c r="DE86" i="6"/>
  <c r="DF85" i="6"/>
  <c r="DE85" i="6"/>
  <c r="DF84" i="6"/>
  <c r="DE84" i="6"/>
  <c r="DF83" i="6"/>
  <c r="DE83" i="6"/>
  <c r="DF82" i="6"/>
  <c r="DE82" i="6"/>
  <c r="DF81" i="6"/>
  <c r="DE81" i="6"/>
  <c r="DF80" i="6"/>
  <c r="DE80" i="6"/>
  <c r="DF79" i="6"/>
  <c r="DE79" i="6"/>
  <c r="DF77" i="6"/>
  <c r="DE77" i="6"/>
  <c r="DF76" i="6"/>
  <c r="DE76" i="6"/>
  <c r="DF75" i="6"/>
  <c r="DE75" i="6"/>
  <c r="DF74" i="6"/>
  <c r="DE74" i="6"/>
  <c r="DF73" i="6"/>
  <c r="DE73" i="6"/>
  <c r="DF72" i="6"/>
  <c r="DE72" i="6"/>
  <c r="DF71" i="6"/>
  <c r="DE71" i="6"/>
  <c r="DF70" i="6"/>
  <c r="DE70" i="6"/>
  <c r="DF69" i="6"/>
  <c r="DE69" i="6"/>
  <c r="DF68" i="6"/>
  <c r="DE68" i="6"/>
  <c r="DF66" i="6"/>
  <c r="DE66" i="6"/>
  <c r="DF65" i="6"/>
  <c r="DE65" i="6"/>
  <c r="DF64" i="6"/>
  <c r="DE64" i="6"/>
  <c r="DF63" i="6"/>
  <c r="DE63" i="6"/>
  <c r="DF62" i="6"/>
  <c r="DE62" i="6"/>
  <c r="DF61" i="6"/>
  <c r="DE61" i="6"/>
  <c r="DF60" i="6"/>
  <c r="DE60" i="6"/>
  <c r="DF59" i="6"/>
  <c r="DE59" i="6"/>
  <c r="DF58" i="6"/>
  <c r="DE58" i="6"/>
  <c r="DF57" i="6"/>
  <c r="DE57" i="6"/>
  <c r="DF55" i="6"/>
  <c r="DE55" i="6"/>
  <c r="DF54" i="6"/>
  <c r="DE54" i="6"/>
  <c r="DF53" i="6"/>
  <c r="DE53" i="6"/>
  <c r="DF52" i="6"/>
  <c r="DE52" i="6"/>
  <c r="DF51" i="6"/>
  <c r="DE51" i="6"/>
  <c r="DF50" i="6"/>
  <c r="DE50" i="6"/>
  <c r="DF49" i="6"/>
  <c r="DE49" i="6"/>
  <c r="DF48" i="6"/>
  <c r="DE48" i="6"/>
  <c r="DF47" i="6"/>
  <c r="DE47" i="6"/>
  <c r="DF46" i="6"/>
  <c r="DE46" i="6"/>
  <c r="DF43" i="6"/>
  <c r="DE43" i="6"/>
  <c r="DF42" i="6"/>
  <c r="DE42" i="6"/>
  <c r="DF41" i="6"/>
  <c r="DE41" i="6"/>
  <c r="DF40" i="6"/>
  <c r="DE40" i="6"/>
  <c r="DF39" i="6"/>
  <c r="DE39" i="6"/>
  <c r="DF38" i="6"/>
  <c r="DE38" i="6"/>
  <c r="DF37" i="6"/>
  <c r="DE37" i="6"/>
  <c r="DF36" i="6"/>
  <c r="DE36" i="6"/>
  <c r="DF35" i="6"/>
  <c r="DE35" i="6"/>
  <c r="DF34" i="6"/>
  <c r="DE34" i="6"/>
  <c r="DF32" i="6"/>
  <c r="DE32" i="6"/>
  <c r="DF31" i="6"/>
  <c r="DE31" i="6"/>
  <c r="DF30" i="6"/>
  <c r="DE30" i="6"/>
  <c r="DF29" i="6"/>
  <c r="DE29" i="6"/>
  <c r="DF28" i="6"/>
  <c r="DE28" i="6"/>
  <c r="DF27" i="6"/>
  <c r="DE27" i="6"/>
  <c r="DF26" i="6"/>
  <c r="DE26" i="6"/>
  <c r="DF25" i="6"/>
  <c r="DE25" i="6"/>
  <c r="DF24" i="6"/>
  <c r="DE24" i="6"/>
  <c r="DF23" i="6"/>
  <c r="DE23" i="6"/>
  <c r="DF22" i="6"/>
  <c r="DF21" i="6"/>
  <c r="DE21" i="6"/>
  <c r="DF20" i="6"/>
  <c r="DE20" i="6"/>
  <c r="DF19" i="6"/>
  <c r="DE19" i="6"/>
  <c r="DF18" i="6"/>
  <c r="DE18" i="6"/>
  <c r="DF17" i="6"/>
  <c r="DE17" i="6"/>
  <c r="DF16" i="6"/>
  <c r="DE16" i="6"/>
  <c r="DF15" i="6"/>
  <c r="DE15" i="6"/>
  <c r="DF14" i="6"/>
  <c r="DE14" i="6"/>
  <c r="DF13" i="6"/>
  <c r="DE13" i="6"/>
  <c r="DF12" i="6"/>
  <c r="DE12" i="6"/>
  <c r="DF129" i="5"/>
  <c r="DE129" i="5"/>
  <c r="DF128" i="5"/>
  <c r="DE128" i="5"/>
  <c r="DF127" i="5"/>
  <c r="DE127" i="5"/>
  <c r="DF125" i="5"/>
  <c r="DE125" i="5"/>
  <c r="DF124" i="5"/>
  <c r="DE124" i="5"/>
  <c r="DF123" i="5"/>
  <c r="DE123" i="5"/>
  <c r="DF122" i="5"/>
  <c r="DE122" i="5"/>
  <c r="DF121" i="5"/>
  <c r="DE121" i="5"/>
  <c r="DF120" i="5"/>
  <c r="DE120" i="5"/>
  <c r="DF119" i="5"/>
  <c r="DE119" i="5"/>
  <c r="DF116" i="5"/>
  <c r="DE116" i="5"/>
  <c r="DF111" i="5"/>
  <c r="DE111" i="5"/>
  <c r="DF110" i="5"/>
  <c r="DE110" i="5"/>
  <c r="DF109" i="5"/>
  <c r="DE109" i="5"/>
  <c r="DF108" i="5"/>
  <c r="DE108" i="5"/>
  <c r="DF107" i="5"/>
  <c r="DE107" i="5"/>
  <c r="DF106" i="5"/>
  <c r="DE106" i="5"/>
  <c r="DF105" i="5"/>
  <c r="DE105" i="5"/>
  <c r="DF104" i="5"/>
  <c r="DE104" i="5"/>
  <c r="DF103" i="5"/>
  <c r="DE103" i="5"/>
  <c r="DF102" i="5"/>
  <c r="DE102" i="5"/>
  <c r="DF99" i="5"/>
  <c r="DE99" i="5"/>
  <c r="DF98" i="5"/>
  <c r="DE98" i="5"/>
  <c r="DF97" i="5"/>
  <c r="DE97" i="5"/>
  <c r="DF96" i="5"/>
  <c r="DE96" i="5"/>
  <c r="DF88" i="5"/>
  <c r="DE88" i="5"/>
  <c r="DF87" i="5"/>
  <c r="DE87" i="5"/>
  <c r="DF86" i="5"/>
  <c r="DE86" i="5"/>
  <c r="DF85" i="5"/>
  <c r="DE85" i="5"/>
  <c r="DF84" i="5"/>
  <c r="DE84" i="5"/>
  <c r="DF83" i="5"/>
  <c r="DE83" i="5"/>
  <c r="DF82" i="5"/>
  <c r="DE82" i="5"/>
  <c r="DF81" i="5"/>
  <c r="DE81" i="5"/>
  <c r="DF80" i="5"/>
  <c r="DE80" i="5"/>
  <c r="DF79" i="5"/>
  <c r="DE79" i="5"/>
  <c r="DF77" i="5"/>
  <c r="DE77" i="5"/>
  <c r="DF76" i="5"/>
  <c r="DE76" i="5"/>
  <c r="DF75" i="5"/>
  <c r="DE75" i="5"/>
  <c r="DF74" i="5"/>
  <c r="DE74" i="5"/>
  <c r="DF73" i="5"/>
  <c r="DE73" i="5"/>
  <c r="DF72" i="5"/>
  <c r="DE72" i="5"/>
  <c r="DF71" i="5"/>
  <c r="DE71" i="5"/>
  <c r="DF70" i="5"/>
  <c r="DE70" i="5"/>
  <c r="DF69" i="5"/>
  <c r="DE69" i="5"/>
  <c r="DF68" i="5"/>
  <c r="DE68" i="5"/>
  <c r="DF66" i="5"/>
  <c r="DE66" i="5"/>
  <c r="DF65" i="5"/>
  <c r="DE65" i="5"/>
  <c r="DF64" i="5"/>
  <c r="DE64" i="5"/>
  <c r="DF63" i="5"/>
  <c r="DE63" i="5"/>
  <c r="DF62" i="5"/>
  <c r="DE62" i="5"/>
  <c r="DF61" i="5"/>
  <c r="DE61" i="5"/>
  <c r="DF60" i="5"/>
  <c r="DE60" i="5"/>
  <c r="DF59" i="5"/>
  <c r="DE59" i="5"/>
  <c r="DF58" i="5"/>
  <c r="DE58" i="5"/>
  <c r="DF57" i="5"/>
  <c r="DE57" i="5"/>
  <c r="DF54" i="5"/>
  <c r="DE54" i="5"/>
  <c r="DF53" i="5"/>
  <c r="DE53" i="5"/>
  <c r="DF52" i="5"/>
  <c r="DE52" i="5"/>
  <c r="DF51" i="5"/>
  <c r="DE51" i="5"/>
  <c r="DF50" i="5"/>
  <c r="DE50" i="5"/>
  <c r="DF49" i="5"/>
  <c r="DE49" i="5"/>
  <c r="DF48" i="5"/>
  <c r="DE48" i="5"/>
  <c r="DF47" i="5"/>
  <c r="DE47" i="5"/>
  <c r="DF46" i="5"/>
  <c r="DE46" i="5"/>
  <c r="DF43" i="5"/>
  <c r="DE43" i="5"/>
  <c r="DF42" i="5"/>
  <c r="DE42" i="5"/>
  <c r="DF41" i="5"/>
  <c r="DE41" i="5"/>
  <c r="DF40" i="5"/>
  <c r="DE40" i="5"/>
  <c r="DF39" i="5"/>
  <c r="DE39" i="5"/>
  <c r="DF38" i="5"/>
  <c r="DE38" i="5"/>
  <c r="DF37" i="5"/>
  <c r="DE37" i="5"/>
  <c r="DF36" i="5"/>
  <c r="DE36" i="5"/>
  <c r="DF35" i="5"/>
  <c r="DE35" i="5"/>
  <c r="DF34" i="5"/>
  <c r="DE34" i="5"/>
  <c r="DF32" i="5"/>
  <c r="DE32" i="5"/>
  <c r="DF31" i="5"/>
  <c r="DE31" i="5"/>
  <c r="DF30" i="5"/>
  <c r="DE30" i="5"/>
  <c r="DF29" i="5"/>
  <c r="DE29" i="5"/>
  <c r="DF28" i="5"/>
  <c r="DE28" i="5"/>
  <c r="DF27" i="5"/>
  <c r="DE27" i="5"/>
  <c r="DF26" i="5"/>
  <c r="DE26" i="5"/>
  <c r="DF25" i="5"/>
  <c r="DE25" i="5"/>
  <c r="DF24" i="5"/>
  <c r="DE24" i="5"/>
  <c r="DF23" i="5"/>
  <c r="DE23" i="5"/>
  <c r="DF21" i="5"/>
  <c r="DE21" i="5"/>
  <c r="DF20" i="5"/>
  <c r="DE20" i="5"/>
  <c r="DF19" i="5"/>
  <c r="DE19" i="5"/>
  <c r="DF18" i="5"/>
  <c r="DE18" i="5"/>
  <c r="DF17" i="5"/>
  <c r="DE17" i="5"/>
  <c r="DF16" i="5"/>
  <c r="DE16" i="5"/>
  <c r="DF15" i="5"/>
  <c r="DE15" i="5"/>
  <c r="DF14" i="5"/>
  <c r="DE14" i="5"/>
  <c r="DF13" i="5"/>
  <c r="DE13" i="5"/>
  <c r="DF12" i="5"/>
  <c r="DE12" i="5"/>
  <c r="DF23" i="4"/>
  <c r="DF24" i="4"/>
  <c r="DF25" i="4"/>
  <c r="DF26" i="4"/>
  <c r="DF27" i="4"/>
  <c r="DF28" i="4"/>
  <c r="DF29" i="4"/>
  <c r="DF30" i="4"/>
  <c r="DF31" i="4"/>
  <c r="DF32" i="4"/>
  <c r="DF34" i="4"/>
  <c r="DF35" i="4"/>
  <c r="DF36" i="4"/>
  <c r="DF37" i="4"/>
  <c r="DF38" i="4"/>
  <c r="DF39" i="4"/>
  <c r="DF40" i="4"/>
  <c r="DF41" i="4"/>
  <c r="DF42" i="4"/>
  <c r="DF43" i="4"/>
  <c r="DF46" i="4"/>
  <c r="DF47" i="4"/>
  <c r="DF48" i="4"/>
  <c r="DF49" i="4"/>
  <c r="DF50" i="4"/>
  <c r="DF51" i="4"/>
  <c r="DF52" i="4"/>
  <c r="DF53" i="4"/>
  <c r="DF54" i="4"/>
  <c r="DF55" i="4"/>
  <c r="DF57" i="4"/>
  <c r="DF58" i="4"/>
  <c r="DF59" i="4"/>
  <c r="DF60" i="4"/>
  <c r="DF61" i="4"/>
  <c r="DF62" i="4"/>
  <c r="DF63" i="4"/>
  <c r="DF64" i="4"/>
  <c r="DF65" i="4"/>
  <c r="DF66" i="4"/>
  <c r="DF68" i="4"/>
  <c r="DF69" i="4"/>
  <c r="DF70" i="4"/>
  <c r="DF71" i="4"/>
  <c r="DF72" i="4"/>
  <c r="DF73" i="4"/>
  <c r="DF74" i="4"/>
  <c r="DF75" i="4"/>
  <c r="DF76" i="4"/>
  <c r="DF77" i="4"/>
  <c r="DF79" i="4"/>
  <c r="DF80" i="4"/>
  <c r="DF81" i="4"/>
  <c r="DF82" i="4"/>
  <c r="DF83" i="4"/>
  <c r="DF84" i="4"/>
  <c r="DF85" i="4"/>
  <c r="DF86" i="4"/>
  <c r="DF87" i="4"/>
  <c r="DF88" i="4"/>
  <c r="DF96" i="4"/>
  <c r="DF97" i="4"/>
  <c r="DF98" i="4"/>
  <c r="DF99" i="4"/>
  <c r="DF101" i="4"/>
  <c r="DF102" i="4"/>
  <c r="DF103" i="4"/>
  <c r="DF104" i="4"/>
  <c r="DF105" i="4"/>
  <c r="DF106" i="4"/>
  <c r="DF107" i="4"/>
  <c r="DF108" i="4"/>
  <c r="DF109" i="4"/>
  <c r="DF110" i="4"/>
  <c r="DF111" i="4"/>
  <c r="DF115" i="4"/>
  <c r="DF116" i="4"/>
  <c r="DF119" i="4"/>
  <c r="DF120" i="4"/>
  <c r="DF121" i="4"/>
  <c r="DF122" i="4"/>
  <c r="DF123" i="4"/>
  <c r="DF124" i="4"/>
  <c r="DF125" i="4"/>
  <c r="DF127" i="4"/>
  <c r="DF128" i="4"/>
  <c r="DF129" i="4"/>
  <c r="DF13" i="4"/>
  <c r="DF14" i="4"/>
  <c r="DF15" i="4"/>
  <c r="DF16" i="4"/>
  <c r="DF17" i="4"/>
  <c r="DF18" i="4"/>
  <c r="DF19" i="4"/>
  <c r="DF20" i="4"/>
  <c r="DF21" i="4"/>
  <c r="DF12" i="4"/>
  <c r="DE12" i="4"/>
  <c r="DC78" i="4"/>
  <c r="CU37" i="15"/>
  <c r="U47" i="15"/>
  <c r="CP57" i="15"/>
  <c r="BZ37" i="15"/>
  <c r="AD69" i="15"/>
  <c r="CD41" i="15"/>
  <c r="AU24" i="15"/>
  <c r="R49" i="15"/>
  <c r="AE13" i="15"/>
  <c r="AD86" i="15"/>
  <c r="BJ21" i="15"/>
  <c r="AH109" i="15"/>
  <c r="BC38" i="15"/>
  <c r="Q80" i="15"/>
  <c r="H53" i="15"/>
  <c r="W24" i="15"/>
  <c r="CJ82" i="15"/>
  <c r="AU83" i="15"/>
  <c r="X51" i="15"/>
  <c r="DB13" i="15"/>
  <c r="R121" i="15"/>
  <c r="BU63" i="15"/>
  <c r="X58" i="15"/>
  <c r="DA60" i="15"/>
  <c r="BB79" i="15"/>
  <c r="AQ58" i="15"/>
  <c r="AI106" i="15"/>
  <c r="BW123" i="15"/>
  <c r="BE125" i="15"/>
  <c r="CB94" i="15"/>
  <c r="CH72" i="15"/>
  <c r="AY124" i="15"/>
  <c r="AN41" i="15"/>
  <c r="BD18" i="15"/>
  <c r="AD38" i="15"/>
  <c r="AT105" i="15"/>
  <c r="AL88" i="16"/>
  <c r="AV53" i="15"/>
  <c r="AY122" i="15"/>
  <c r="DB55" i="15"/>
  <c r="R64" i="15"/>
  <c r="AU62" i="15"/>
  <c r="S25" i="15"/>
  <c r="BS46" i="15"/>
  <c r="AA15" i="15"/>
  <c r="L122" i="15"/>
  <c r="T70" i="15"/>
  <c r="AE58" i="15"/>
  <c r="AP82" i="15"/>
  <c r="CG34" i="15"/>
  <c r="BF96" i="15"/>
  <c r="CI15" i="15"/>
  <c r="Y97" i="15"/>
  <c r="AY69" i="15"/>
  <c r="AJ18" i="15"/>
  <c r="CV84" i="15"/>
  <c r="AL94" i="15"/>
  <c r="CB29" i="15"/>
  <c r="BE40" i="15"/>
  <c r="O95" i="15"/>
  <c r="J58" i="15"/>
  <c r="BH111" i="15"/>
  <c r="BT68" i="15"/>
  <c r="L101" i="15"/>
  <c r="AG90" i="15"/>
  <c r="W46" i="15"/>
  <c r="AA41" i="15"/>
  <c r="BY17" i="15"/>
  <c r="AQ104" i="15"/>
  <c r="BD19" i="15"/>
  <c r="AC99" i="15"/>
  <c r="BR103" i="15"/>
  <c r="AM12" i="15"/>
  <c r="BR94" i="15"/>
  <c r="AD46" i="15"/>
  <c r="BE46" i="15"/>
  <c r="H17" i="15"/>
  <c r="AM16" i="15"/>
  <c r="P52" i="15"/>
  <c r="L91" i="15"/>
  <c r="S129" i="15"/>
  <c r="BH93" i="15"/>
  <c r="P46" i="15"/>
  <c r="S103" i="15"/>
  <c r="BA101" i="15"/>
  <c r="I92" i="15"/>
  <c r="CB71" i="15"/>
  <c r="BQ23" i="15"/>
  <c r="Z110" i="15"/>
  <c r="AE30" i="15"/>
  <c r="Z68" i="15"/>
  <c r="BM47" i="15"/>
  <c r="BZ103" i="15"/>
  <c r="U57" i="15"/>
  <c r="AO69" i="15"/>
  <c r="CB81" i="15"/>
  <c r="CS110" i="15"/>
  <c r="X28" i="15"/>
  <c r="BL58" i="15"/>
  <c r="CT57" i="15"/>
  <c r="P40" i="15"/>
  <c r="AR27" i="15"/>
  <c r="AL96" i="15"/>
  <c r="BO125" i="15"/>
  <c r="V53" i="15"/>
  <c r="CH86" i="15"/>
  <c r="J40" i="15"/>
  <c r="AE27" i="15"/>
  <c r="AG110" i="15"/>
  <c r="BU36" i="15"/>
  <c r="AV109" i="15"/>
  <c r="AG109" i="15"/>
  <c r="T128" i="15"/>
  <c r="CJ73" i="15"/>
  <c r="BY107" i="15"/>
  <c r="BM105" i="15"/>
  <c r="AK88" i="16"/>
  <c r="AJ88" i="15"/>
  <c r="DB59" i="15"/>
  <c r="AL23" i="15"/>
  <c r="BE47" i="15"/>
  <c r="T19" i="15"/>
  <c r="CG129" i="15"/>
  <c r="BS68" i="15"/>
  <c r="CG31" i="15"/>
  <c r="P76" i="15"/>
  <c r="AJ65" i="15"/>
  <c r="BK98" i="15"/>
  <c r="X49" i="15"/>
  <c r="CH26" i="15"/>
  <c r="CW60" i="15"/>
  <c r="X38" i="15"/>
  <c r="BN75" i="15"/>
  <c r="BC18" i="15"/>
  <c r="AT125" i="15"/>
  <c r="O49" i="15"/>
  <c r="P16" i="15"/>
  <c r="R69" i="15"/>
  <c r="AK111" i="15"/>
  <c r="O55" i="15"/>
  <c r="R101" i="15"/>
  <c r="AQ129" i="15"/>
  <c r="CS128" i="15"/>
  <c r="V60" i="15"/>
  <c r="BA81" i="15"/>
  <c r="CC29" i="15"/>
  <c r="N20" i="15"/>
  <c r="S75" i="15"/>
  <c r="V104" i="15"/>
  <c r="CQ77" i="15"/>
  <c r="M25" i="15"/>
  <c r="AL17" i="15"/>
  <c r="BO47" i="15"/>
  <c r="AT83" i="15"/>
  <c r="I28" i="15"/>
  <c r="BT86" i="15"/>
  <c r="AY39" i="15"/>
  <c r="BN81" i="15"/>
  <c r="CG64" i="15"/>
  <c r="BK59" i="15"/>
  <c r="I109" i="15"/>
  <c r="AI87" i="15"/>
  <c r="DC94" i="15"/>
  <c r="CJ97" i="15"/>
  <c r="CL30" i="15"/>
  <c r="BT14" i="15"/>
  <c r="BA40" i="15"/>
  <c r="X19" i="15"/>
  <c r="CU52" i="15"/>
  <c r="BX20" i="15"/>
  <c r="AA62" i="15"/>
  <c r="BH85" i="15"/>
  <c r="AM27" i="15"/>
  <c r="BL96" i="15"/>
  <c r="AW34" i="15"/>
  <c r="X24" i="15"/>
  <c r="CN43" i="15"/>
  <c r="AO52" i="15"/>
  <c r="CH27" i="15"/>
  <c r="BD43" i="15"/>
  <c r="AT87" i="15"/>
  <c r="AW81" i="15"/>
  <c r="N34" i="15"/>
  <c r="AB123" i="15"/>
  <c r="Z39" i="15"/>
  <c r="AS99" i="15"/>
  <c r="CJ53" i="15"/>
  <c r="Z27" i="15"/>
  <c r="AQ15" i="15"/>
  <c r="CN31" i="15"/>
  <c r="DA31" i="15"/>
  <c r="AF32" i="15"/>
  <c r="BJ75" i="15"/>
  <c r="BR73" i="15"/>
  <c r="BO30" i="15"/>
  <c r="AH52" i="15"/>
  <c r="CE81" i="15"/>
  <c r="BI31" i="15"/>
  <c r="CP104" i="15"/>
  <c r="R123" i="15"/>
  <c r="Z101" i="15"/>
  <c r="AZ28" i="15"/>
  <c r="R37" i="15"/>
  <c r="AC110" i="15"/>
  <c r="BH122" i="15"/>
  <c r="AC125" i="15"/>
  <c r="CB15" i="15"/>
  <c r="J64" i="15"/>
  <c r="CK36" i="15"/>
  <c r="AR36" i="15"/>
  <c r="CB61" i="15"/>
  <c r="AW42" i="15"/>
  <c r="AF105" i="15"/>
  <c r="AH77" i="15"/>
  <c r="AM105" i="15"/>
  <c r="CZ52" i="15"/>
  <c r="AW52" i="15"/>
  <c r="BO110" i="15"/>
  <c r="Y74" i="15"/>
  <c r="Y110" i="15"/>
  <c r="AD62" i="15"/>
  <c r="AC98" i="15"/>
  <c r="AB36" i="15"/>
  <c r="CC58" i="15"/>
  <c r="AC49" i="15"/>
  <c r="BW81" i="15"/>
  <c r="AX105" i="15"/>
  <c r="M66" i="15"/>
  <c r="BU39" i="15"/>
  <c r="BZ59" i="15"/>
  <c r="T104" i="15"/>
  <c r="AE35" i="15"/>
  <c r="CE16" i="15"/>
  <c r="CP48" i="15"/>
  <c r="AO93" i="15"/>
  <c r="CG61" i="15"/>
  <c r="CO104" i="15"/>
  <c r="Z36" i="15"/>
  <c r="AI41" i="15"/>
  <c r="S105" i="15"/>
  <c r="Y62" i="15"/>
  <c r="AP73" i="15"/>
  <c r="BM116" i="15"/>
  <c r="N29" i="15"/>
  <c r="M119" i="15"/>
  <c r="AO48" i="15"/>
  <c r="BO23" i="15"/>
  <c r="S107" i="15"/>
  <c r="AJ66" i="15"/>
  <c r="CL119" i="15"/>
  <c r="BA124" i="15"/>
  <c r="I86" i="15"/>
  <c r="CL109" i="15"/>
  <c r="S74" i="15"/>
  <c r="DA29" i="15"/>
  <c r="AH71" i="15"/>
  <c r="U87" i="15"/>
  <c r="CE69" i="15"/>
  <c r="L30" i="15"/>
  <c r="AZ57" i="15"/>
  <c r="CQ88" i="16"/>
  <c r="W39" i="15"/>
  <c r="AC79" i="15"/>
  <c r="BJ39" i="15"/>
  <c r="H104" i="15"/>
  <c r="N96" i="15"/>
  <c r="BB65" i="15"/>
  <c r="BW63" i="15"/>
  <c r="AH90" i="15"/>
  <c r="CS14" i="15"/>
  <c r="L17" i="15"/>
  <c r="N19" i="15"/>
  <c r="T108" i="15"/>
  <c r="CQ88" i="15"/>
  <c r="AD20" i="15"/>
  <c r="CX129" i="15"/>
  <c r="AF75" i="15"/>
  <c r="CE92" i="15"/>
  <c r="BR90" i="15"/>
  <c r="W25" i="15"/>
  <c r="AK59" i="15"/>
  <c r="AD17" i="15"/>
  <c r="BA52" i="15"/>
  <c r="CF32" i="15"/>
  <c r="Q26" i="15"/>
  <c r="BN121" i="15"/>
  <c r="AR82" i="15"/>
  <c r="AX23" i="15"/>
  <c r="CY57" i="15"/>
  <c r="BH16" i="15"/>
  <c r="CV129" i="15"/>
  <c r="CC12" i="15"/>
  <c r="CA90" i="15"/>
  <c r="BZ65" i="15"/>
  <c r="AD99" i="15"/>
  <c r="O79" i="15"/>
  <c r="BQ98" i="15"/>
  <c r="BY83" i="15"/>
  <c r="AK23" i="15"/>
  <c r="DC28" i="15"/>
  <c r="H97" i="15"/>
  <c r="X63" i="15"/>
  <c r="BE12" i="15"/>
  <c r="CR48" i="15"/>
  <c r="BH121" i="15"/>
  <c r="AJ92" i="15"/>
  <c r="BY91" i="15"/>
  <c r="M91" i="15"/>
  <c r="CU72" i="15"/>
  <c r="AG36" i="15"/>
  <c r="U107" i="15"/>
  <c r="H79" i="15"/>
  <c r="BV39" i="15"/>
  <c r="CV83" i="15"/>
  <c r="AK20" i="15"/>
  <c r="AN19" i="15"/>
  <c r="CD43" i="15"/>
  <c r="CJ65" i="15"/>
  <c r="R104" i="15"/>
  <c r="DB62" i="15"/>
  <c r="AD92" i="15"/>
  <c r="CY108" i="15"/>
  <c r="AA106" i="15"/>
  <c r="N86" i="15"/>
  <c r="CD127" i="15"/>
  <c r="CE51" i="15"/>
  <c r="AV97" i="15"/>
  <c r="CQ66" i="15"/>
  <c r="CV71" i="15"/>
  <c r="Q16" i="15"/>
  <c r="AW47" i="15"/>
  <c r="CR24" i="15"/>
  <c r="P87" i="15"/>
  <c r="U34" i="15"/>
  <c r="CG75" i="15"/>
  <c r="BA99" i="15"/>
  <c r="BF54" i="15"/>
  <c r="DC83" i="15"/>
  <c r="AD59" i="15"/>
  <c r="AH72" i="15"/>
  <c r="CV30" i="15"/>
  <c r="BP16" i="15"/>
  <c r="H28" i="15"/>
  <c r="AG74" i="15"/>
  <c r="V70" i="15"/>
  <c r="P41" i="15"/>
  <c r="AH111" i="15"/>
  <c r="AR50" i="15"/>
  <c r="AO51" i="15"/>
  <c r="BX13" i="15"/>
  <c r="CZ29" i="15"/>
  <c r="AU71" i="15"/>
  <c r="BY74" i="15"/>
  <c r="CK106" i="15"/>
  <c r="BP70" i="15"/>
  <c r="X52" i="15"/>
  <c r="BM88" i="16"/>
  <c r="BQ74" i="15"/>
  <c r="AK103" i="15"/>
  <c r="AH16" i="15"/>
  <c r="Q57" i="15"/>
  <c r="AS16" i="15"/>
  <c r="AE108" i="15"/>
  <c r="BJ63" i="15"/>
  <c r="BI122" i="15"/>
  <c r="AS52" i="15"/>
  <c r="AK52" i="15"/>
  <c r="BX94" i="15"/>
  <c r="CL65" i="15"/>
  <c r="J72" i="15"/>
  <c r="N21" i="15"/>
  <c r="N30" i="15"/>
  <c r="BW38" i="15"/>
  <c r="AZ83" i="15"/>
  <c r="AB110" i="15"/>
  <c r="CX73" i="15"/>
  <c r="AA42" i="15"/>
  <c r="BG83" i="15"/>
  <c r="AI68" i="15"/>
  <c r="CA27" i="15"/>
  <c r="AI51" i="15"/>
  <c r="V68" i="15"/>
  <c r="H107" i="15"/>
  <c r="AZ38" i="15"/>
  <c r="K80" i="15"/>
  <c r="DB15" i="15"/>
  <c r="CU88" i="16"/>
  <c r="P20" i="15"/>
  <c r="AA83" i="15"/>
  <c r="AI125" i="15"/>
  <c r="CN107" i="15"/>
  <c r="Y24" i="15"/>
  <c r="CU39" i="15"/>
  <c r="BF26" i="15"/>
  <c r="BE63" i="15"/>
  <c r="AX88" i="15"/>
  <c r="BH46" i="15"/>
  <c r="BB50" i="15"/>
  <c r="M68" i="15"/>
  <c r="CB76" i="15"/>
  <c r="L85" i="15"/>
  <c r="BK71" i="15"/>
  <c r="CU34" i="15"/>
  <c r="AH27" i="15"/>
  <c r="AA88" i="16"/>
  <c r="BJ107" i="15"/>
  <c r="BP53" i="15"/>
  <c r="R93" i="15"/>
  <c r="BS63" i="15"/>
  <c r="CB97" i="15"/>
  <c r="CN109" i="15"/>
  <c r="AZ25" i="15"/>
  <c r="P53" i="15"/>
  <c r="BU65" i="15"/>
  <c r="Z75" i="15"/>
  <c r="CI121" i="15"/>
  <c r="Q53" i="15"/>
  <c r="AX20" i="15"/>
  <c r="CK30" i="15"/>
  <c r="DB49" i="15"/>
  <c r="BQ47" i="15"/>
  <c r="BR26" i="15"/>
  <c r="BD23" i="15"/>
  <c r="BC29" i="15"/>
  <c r="J15" i="15"/>
  <c r="AN88" i="16"/>
  <c r="BW95" i="15"/>
  <c r="AC74" i="15"/>
  <c r="V82" i="15"/>
  <c r="BK124" i="15"/>
  <c r="CA54" i="15"/>
  <c r="U93" i="15"/>
  <c r="Z42" i="15"/>
  <c r="X82" i="15"/>
  <c r="AC15" i="15"/>
  <c r="Z61" i="15"/>
  <c r="AF103" i="15"/>
  <c r="BM110" i="15"/>
  <c r="AF37" i="15"/>
  <c r="M87" i="15"/>
  <c r="BA92" i="15"/>
  <c r="K72" i="15"/>
  <c r="CN60" i="15"/>
  <c r="AM74" i="15"/>
  <c r="BD101" i="15"/>
  <c r="DA47" i="15"/>
  <c r="U20" i="15"/>
  <c r="L18" i="15"/>
  <c r="BE53" i="15"/>
  <c r="BI105" i="15"/>
  <c r="CL41" i="15"/>
  <c r="R18" i="15"/>
  <c r="AD39" i="15"/>
  <c r="I38" i="15"/>
  <c r="BO14" i="15"/>
  <c r="M30" i="15"/>
  <c r="BJ96" i="15"/>
  <c r="Z12" i="15"/>
  <c r="Z30" i="15"/>
  <c r="BT31" i="15"/>
  <c r="AB49" i="15"/>
  <c r="CC23" i="15"/>
  <c r="CI77" i="15"/>
  <c r="AK36" i="15"/>
  <c r="AY79" i="15"/>
  <c r="Y91" i="15"/>
  <c r="CU18" i="15"/>
  <c r="AG26" i="15"/>
  <c r="BX59" i="15"/>
  <c r="W93" i="15"/>
  <c r="BD61" i="15"/>
  <c r="BO53" i="15"/>
  <c r="AF14" i="15"/>
  <c r="CJ52" i="15"/>
  <c r="W94" i="15"/>
  <c r="BS97" i="15"/>
  <c r="BH65" i="15"/>
  <c r="BD12" i="15"/>
  <c r="U42" i="15"/>
  <c r="CN121" i="15"/>
  <c r="CB54" i="15"/>
  <c r="BT30" i="15"/>
  <c r="AN64" i="15"/>
  <c r="CZ108" i="15"/>
  <c r="AQ128" i="15"/>
  <c r="AX26" i="15"/>
  <c r="BB51" i="15"/>
  <c r="AE97" i="15"/>
  <c r="CD84" i="15"/>
  <c r="CQ123" i="15"/>
  <c r="DC38" i="15"/>
  <c r="BO49" i="15"/>
  <c r="BG105" i="15"/>
  <c r="BE15" i="15"/>
  <c r="CN28" i="15"/>
  <c r="BX43" i="15"/>
  <c r="CO73" i="15"/>
  <c r="CI79" i="15"/>
  <c r="CE19" i="15"/>
  <c r="AJ106" i="15"/>
  <c r="CZ42" i="15"/>
  <c r="CU38" i="15"/>
  <c r="CX27" i="15"/>
  <c r="AL129" i="15"/>
  <c r="T68" i="15"/>
  <c r="Q48" i="15"/>
  <c r="CK29" i="15"/>
  <c r="CR49" i="15"/>
  <c r="S60" i="15"/>
  <c r="BM74" i="15"/>
  <c r="AR71" i="15"/>
  <c r="CV108" i="15"/>
  <c r="AG88" i="16"/>
  <c r="CG88" i="16"/>
  <c r="AX73" i="15"/>
  <c r="K75" i="15"/>
  <c r="AG80" i="15"/>
  <c r="DB124" i="15"/>
  <c r="BY93" i="15"/>
  <c r="BU102" i="15"/>
  <c r="K58" i="15"/>
  <c r="CX88" i="16"/>
  <c r="AT54" i="15"/>
  <c r="AT13" i="15"/>
  <c r="BG36" i="15"/>
  <c r="BQ54" i="15"/>
  <c r="BT95" i="15"/>
  <c r="CU61" i="15"/>
  <c r="AL34" i="15"/>
  <c r="BR57" i="15"/>
  <c r="BN127" i="15"/>
  <c r="AA103" i="15"/>
  <c r="AI83" i="15"/>
  <c r="I94" i="15"/>
  <c r="BT61" i="15"/>
  <c r="BG93" i="15"/>
  <c r="AT53" i="15"/>
  <c r="BC95" i="15"/>
  <c r="J73" i="15"/>
  <c r="BE85" i="15"/>
  <c r="CZ77" i="15"/>
  <c r="CV119" i="15"/>
  <c r="I14" i="15"/>
  <c r="Q42" i="15"/>
  <c r="N62" i="15"/>
  <c r="BM42" i="15"/>
  <c r="BP39" i="15"/>
  <c r="AX99" i="15"/>
  <c r="AF69" i="15"/>
  <c r="P104" i="15"/>
  <c r="AH97" i="15"/>
  <c r="M81" i="15"/>
  <c r="X14" i="15"/>
  <c r="I17" i="15"/>
  <c r="AD49" i="15"/>
  <c r="P98" i="15"/>
  <c r="AD102" i="15"/>
  <c r="BI95" i="15"/>
  <c r="DC108" i="15"/>
  <c r="AV84" i="15"/>
  <c r="AM93" i="15"/>
  <c r="BF53" i="15"/>
  <c r="J28" i="15"/>
  <c r="CX124" i="15"/>
  <c r="BW102" i="15"/>
  <c r="AG86" i="15"/>
  <c r="N92" i="15"/>
  <c r="AR18" i="15"/>
  <c r="H76" i="15"/>
  <c r="CB34" i="15"/>
  <c r="AY54" i="15"/>
  <c r="M41" i="15"/>
  <c r="BM124" i="15"/>
  <c r="L14" i="15"/>
  <c r="Q75" i="15"/>
  <c r="R110" i="15"/>
  <c r="AV94" i="15"/>
  <c r="N95" i="15"/>
  <c r="W55" i="15"/>
  <c r="AP34" i="15"/>
  <c r="AC58" i="15"/>
  <c r="CJ18" i="15"/>
  <c r="H62" i="15"/>
  <c r="CR106" i="15"/>
  <c r="CY80" i="15"/>
  <c r="AY86" i="15"/>
  <c r="AB30" i="15"/>
  <c r="BF35" i="15"/>
  <c r="CI75" i="15"/>
  <c r="BN106" i="15"/>
  <c r="AR13" i="15"/>
  <c r="BA13" i="15"/>
  <c r="BG43" i="15"/>
  <c r="W36" i="15"/>
  <c r="P106" i="15"/>
  <c r="AG42" i="15"/>
  <c r="AH15" i="15"/>
  <c r="BA20" i="15"/>
  <c r="AY76" i="15"/>
  <c r="BA63" i="15"/>
  <c r="AE46" i="15"/>
  <c r="CD124" i="15"/>
  <c r="R20" i="15"/>
  <c r="BW75" i="15"/>
  <c r="Z74" i="15"/>
  <c r="P60" i="15"/>
  <c r="CT103" i="15"/>
  <c r="AF98" i="15"/>
  <c r="AL39" i="15"/>
  <c r="CI108" i="15"/>
  <c r="Y85" i="15"/>
  <c r="BH91" i="15"/>
  <c r="CJ13" i="15"/>
  <c r="AR109" i="15"/>
  <c r="CM16" i="15"/>
  <c r="U37" i="15"/>
  <c r="Y82" i="15"/>
  <c r="BS76" i="15"/>
  <c r="AI23" i="15"/>
  <c r="AE87" i="15"/>
  <c r="V84" i="15"/>
  <c r="CG104" i="15"/>
  <c r="AU54" i="15"/>
  <c r="BO108" i="15"/>
  <c r="AD104" i="15"/>
  <c r="BZ87" i="15"/>
  <c r="Z48" i="15"/>
  <c r="BO74" i="15"/>
  <c r="V40" i="15"/>
  <c r="AF16" i="15"/>
  <c r="AB64" i="15"/>
  <c r="O25" i="15"/>
  <c r="AA37" i="15"/>
  <c r="BG49" i="15"/>
  <c r="BS19" i="15"/>
  <c r="AG14" i="15"/>
  <c r="AH87" i="15"/>
  <c r="BN71" i="15"/>
  <c r="AH85" i="15"/>
  <c r="BF20" i="15"/>
  <c r="R59" i="15"/>
  <c r="CG69" i="15"/>
  <c r="CE40" i="15"/>
  <c r="AE60" i="15"/>
  <c r="BM83" i="15"/>
  <c r="M116" i="15"/>
  <c r="CR52" i="15"/>
  <c r="CA77" i="15"/>
  <c r="H87" i="15"/>
  <c r="BM109" i="15"/>
  <c r="BN65" i="15"/>
  <c r="BD69" i="15"/>
  <c r="CY70" i="15"/>
  <c r="AE17" i="15"/>
  <c r="BP107" i="15"/>
  <c r="CL18" i="15"/>
  <c r="BI20" i="15"/>
  <c r="DA63" i="15"/>
  <c r="AD91" i="15"/>
  <c r="BX48" i="15"/>
  <c r="H60" i="15"/>
  <c r="BW35" i="15"/>
  <c r="W64" i="15"/>
  <c r="CR88" i="16"/>
  <c r="I13" i="15"/>
  <c r="AB48" i="15"/>
  <c r="AC50" i="15"/>
  <c r="J61" i="15"/>
  <c r="AO14" i="15"/>
  <c r="AT94" i="15"/>
  <c r="BG73" i="15"/>
  <c r="BS82" i="15"/>
  <c r="BG58" i="15"/>
  <c r="BG14" i="15"/>
  <c r="U69" i="15"/>
  <c r="U91" i="15"/>
  <c r="AV99" i="15"/>
  <c r="AE55" i="15"/>
  <c r="AF46" i="15"/>
  <c r="W84" i="15"/>
  <c r="BE17" i="15"/>
  <c r="AW98" i="15"/>
  <c r="BQ83" i="15"/>
  <c r="AP96" i="15"/>
  <c r="BJ88" i="16"/>
  <c r="BH36" i="15"/>
  <c r="AW43" i="15"/>
  <c r="CS15" i="15"/>
  <c r="AG64" i="15"/>
  <c r="BF51" i="15"/>
  <c r="AB52" i="15"/>
  <c r="AY38" i="15"/>
  <c r="CR111" i="15"/>
  <c r="CW71" i="15"/>
  <c r="BO64" i="15"/>
  <c r="AH12" i="15"/>
  <c r="T31" i="15"/>
  <c r="O88" i="15"/>
  <c r="AU86" i="15"/>
  <c r="BF95" i="15"/>
  <c r="AP121" i="15"/>
  <c r="CG92" i="15"/>
  <c r="AU103" i="15"/>
  <c r="BX58" i="15"/>
  <c r="BM18" i="15"/>
  <c r="U51" i="15"/>
  <c r="CB35" i="15"/>
  <c r="BD36" i="15"/>
  <c r="BY42" i="15"/>
  <c r="P28" i="15"/>
  <c r="I71" i="15"/>
  <c r="AP60" i="15"/>
  <c r="X110" i="15"/>
  <c r="AL110" i="15"/>
  <c r="AZ39" i="15"/>
  <c r="CU85" i="15"/>
  <c r="BN54" i="15"/>
  <c r="Y52" i="15"/>
  <c r="CR108" i="15"/>
  <c r="DB104" i="15"/>
  <c r="CU74" i="15"/>
  <c r="CA88" i="15"/>
  <c r="CP54" i="15"/>
  <c r="BU40" i="15"/>
  <c r="T88" i="15"/>
  <c r="AZ42" i="15"/>
  <c r="AM108" i="15"/>
  <c r="Z107" i="15"/>
  <c r="CH76" i="15"/>
  <c r="W52" i="15"/>
  <c r="BI80" i="15"/>
  <c r="BC106" i="15"/>
  <c r="W21" i="15"/>
  <c r="U39" i="15"/>
  <c r="CC110" i="15"/>
  <c r="BL40" i="15"/>
  <c r="AY101" i="15"/>
  <c r="BZ93" i="15"/>
  <c r="AB79" i="15"/>
  <c r="P105" i="15"/>
  <c r="P23" i="15"/>
  <c r="Y25" i="15"/>
  <c r="BZ46" i="15"/>
  <c r="AR29" i="15"/>
  <c r="CE111" i="15"/>
  <c r="W91" i="15"/>
  <c r="CY96" i="15"/>
  <c r="AL60" i="15"/>
  <c r="R51" i="15"/>
  <c r="CD74" i="15"/>
  <c r="AK46" i="15"/>
  <c r="BY19" i="15"/>
  <c r="CB47" i="15"/>
  <c r="H95" i="15"/>
  <c r="CV91" i="15"/>
  <c r="N60" i="15"/>
  <c r="W101" i="15"/>
  <c r="AT50" i="15"/>
  <c r="BA64" i="15"/>
  <c r="CO37" i="15"/>
  <c r="BW110" i="15"/>
  <c r="BV122" i="15"/>
  <c r="AF97" i="15"/>
  <c r="BJ28" i="15"/>
  <c r="BJ69" i="15"/>
  <c r="AJ111" i="15"/>
  <c r="Z84" i="15"/>
  <c r="BB88" i="16"/>
  <c r="CV92" i="15"/>
  <c r="I95" i="15"/>
  <c r="AU19" i="15"/>
  <c r="CF87" i="15"/>
  <c r="CQ47" i="15"/>
  <c r="BO19" i="15"/>
  <c r="H29" i="15"/>
  <c r="BK125" i="15"/>
  <c r="I12" i="15"/>
  <c r="AP104" i="15"/>
  <c r="Y53" i="15"/>
  <c r="CY86" i="15"/>
  <c r="CG91" i="15"/>
  <c r="K15" i="15"/>
  <c r="CX28" i="15"/>
  <c r="AT128" i="15"/>
  <c r="CU71" i="15"/>
  <c r="Z52" i="15"/>
  <c r="W74" i="15"/>
  <c r="CK91" i="15"/>
  <c r="AB101" i="15"/>
  <c r="W47" i="15"/>
  <c r="BX16" i="15"/>
  <c r="BB35" i="15"/>
  <c r="K37" i="15"/>
  <c r="AL80" i="15"/>
  <c r="CL81" i="15"/>
  <c r="AM83" i="15"/>
  <c r="CY125" i="15"/>
  <c r="BS38" i="15"/>
  <c r="CT48" i="15"/>
  <c r="BF21" i="15"/>
  <c r="BH30" i="15"/>
  <c r="AI49" i="15"/>
  <c r="H49" i="15"/>
  <c r="AU122" i="15"/>
  <c r="N111" i="15"/>
  <c r="BB23" i="15"/>
  <c r="BU48" i="15"/>
  <c r="AY97" i="15"/>
  <c r="CR105" i="15"/>
  <c r="BN102" i="15"/>
  <c r="CP111" i="15"/>
  <c r="BH14" i="15"/>
  <c r="CV101" i="15"/>
  <c r="AG16" i="15"/>
  <c r="AL122" i="15"/>
  <c r="BI110" i="15"/>
  <c r="AL102" i="15"/>
  <c r="M20" i="15"/>
  <c r="BN96" i="15"/>
  <c r="AJ61" i="15"/>
  <c r="CL40" i="15"/>
  <c r="BP128" i="15"/>
  <c r="BW14" i="15"/>
  <c r="BJ26" i="15"/>
  <c r="CA95" i="15"/>
  <c r="O31" i="15"/>
  <c r="AL43" i="15"/>
  <c r="N109" i="15"/>
  <c r="M106" i="15"/>
  <c r="K91" i="15"/>
  <c r="AR129" i="15"/>
  <c r="DC19" i="15"/>
  <c r="BR95" i="15"/>
  <c r="CS47" i="15"/>
  <c r="BA42" i="15"/>
  <c r="CH29" i="15"/>
  <c r="BP64" i="15"/>
  <c r="AT39" i="15"/>
  <c r="AH60" i="15"/>
  <c r="BW82" i="15"/>
  <c r="CM107" i="14"/>
  <c r="O51" i="15"/>
  <c r="BL53" i="15"/>
  <c r="AK35" i="15"/>
  <c r="P125" i="15"/>
  <c r="CB19" i="15"/>
  <c r="CK16" i="15"/>
  <c r="AZ34" i="15"/>
  <c r="AG79" i="15"/>
  <c r="CF14" i="15"/>
  <c r="BZ71" i="15"/>
  <c r="BU106" i="15"/>
  <c r="CF76" i="15"/>
  <c r="AA39" i="15"/>
  <c r="BA16" i="15"/>
  <c r="Y31" i="15"/>
  <c r="AA43" i="15"/>
  <c r="BC116" i="15"/>
  <c r="M107" i="15"/>
  <c r="CB18" i="15"/>
  <c r="W129" i="15"/>
  <c r="BT43" i="15"/>
  <c r="AO35" i="15"/>
  <c r="CB40" i="15"/>
  <c r="Z80" i="15"/>
  <c r="BW121" i="15"/>
  <c r="BB123" i="15"/>
  <c r="BU59" i="15"/>
  <c r="AR53" i="15"/>
  <c r="AE69" i="15"/>
  <c r="U29" i="15"/>
  <c r="CB101" i="15"/>
  <c r="BK29" i="15"/>
  <c r="AO85" i="15"/>
  <c r="H129" i="15"/>
  <c r="V55" i="15"/>
  <c r="CW116" i="15"/>
  <c r="X128" i="15"/>
  <c r="AS34" i="15"/>
  <c r="T125" i="15"/>
  <c r="CG94" i="15"/>
  <c r="BX32" i="15"/>
  <c r="U106" i="15"/>
  <c r="V76" i="15"/>
  <c r="AS30" i="15"/>
  <c r="BL42" i="15"/>
  <c r="AC69" i="15"/>
  <c r="S79" i="15"/>
  <c r="W30" i="15"/>
  <c r="AP52" i="15"/>
  <c r="CA71" i="15"/>
  <c r="CY27" i="15"/>
  <c r="CN69" i="15"/>
  <c r="O85" i="15"/>
  <c r="CJ31" i="15"/>
  <c r="W51" i="15"/>
  <c r="BO65" i="15"/>
  <c r="AL86" i="15"/>
  <c r="CG73" i="15"/>
  <c r="P79" i="15"/>
  <c r="BS127" i="15"/>
  <c r="CM63" i="15"/>
  <c r="AW109" i="15"/>
  <c r="AK29" i="15"/>
  <c r="CI60" i="15"/>
  <c r="N66" i="15"/>
  <c r="AC41" i="15"/>
  <c r="AS120" i="15"/>
  <c r="DB86" i="15"/>
  <c r="CE104" i="15"/>
  <c r="CR91" i="15"/>
  <c r="BC60" i="15"/>
  <c r="BB54" i="15"/>
  <c r="AN20" i="15"/>
  <c r="AI79" i="15"/>
  <c r="CK32" i="15"/>
  <c r="H84" i="15"/>
  <c r="O60" i="15"/>
  <c r="BJ92" i="15"/>
  <c r="AZ63" i="15"/>
  <c r="AI116" i="15"/>
  <c r="AI14" i="15"/>
  <c r="AA74" i="15"/>
  <c r="CA28" i="15"/>
  <c r="CK35" i="15"/>
  <c r="U49" i="15"/>
  <c r="R86" i="15"/>
  <c r="S123" i="15"/>
  <c r="O108" i="15"/>
  <c r="H82" i="15"/>
  <c r="CV80" i="15"/>
  <c r="BK69" i="15"/>
  <c r="BW72" i="15"/>
  <c r="L50" i="15"/>
  <c r="AE95" i="15"/>
  <c r="AH34" i="15"/>
  <c r="BF99" i="15"/>
  <c r="M53" i="15"/>
  <c r="BH80" i="15"/>
  <c r="Y40" i="15"/>
  <c r="AQ49" i="15"/>
  <c r="CV87" i="15"/>
  <c r="Q86" i="15"/>
  <c r="BJ95" i="15"/>
  <c r="S13" i="15"/>
  <c r="O70" i="15"/>
  <c r="AX16" i="15"/>
  <c r="T35" i="15"/>
  <c r="AL25" i="15"/>
  <c r="CK104" i="15"/>
  <c r="O59" i="15"/>
  <c r="AI57" i="15"/>
  <c r="DA91" i="15"/>
  <c r="AS76" i="15"/>
  <c r="BQ80" i="15"/>
  <c r="X72" i="15"/>
  <c r="CD39" i="15"/>
  <c r="BU19" i="15"/>
  <c r="CU94" i="15"/>
  <c r="CK24" i="15"/>
  <c r="AM20" i="15"/>
  <c r="P62" i="15"/>
  <c r="CM85" i="15"/>
  <c r="CE32" i="15"/>
  <c r="S76" i="15"/>
  <c r="AK50" i="15"/>
  <c r="V125" i="15"/>
  <c r="AJ72" i="15"/>
  <c r="U23" i="15"/>
  <c r="CR124" i="15"/>
  <c r="AW82" i="15"/>
  <c r="BL76" i="15"/>
  <c r="BA23" i="15"/>
  <c r="CU79" i="15"/>
  <c r="CA93" i="15"/>
  <c r="BB27" i="15"/>
  <c r="CF94" i="15"/>
  <c r="AR72" i="15"/>
  <c r="AV102" i="15"/>
  <c r="CO63" i="15"/>
  <c r="CN102" i="15"/>
  <c r="AF39" i="15"/>
  <c r="CJ96" i="15"/>
  <c r="AJ55" i="15"/>
  <c r="CE77" i="15"/>
  <c r="BP110" i="15"/>
  <c r="AI55" i="15"/>
  <c r="AI122" i="15"/>
  <c r="AM41" i="15"/>
  <c r="H27" i="15"/>
  <c r="CE73" i="15"/>
  <c r="Z59" i="15"/>
  <c r="AY37" i="15"/>
  <c r="X57" i="15"/>
  <c r="AW28" i="15"/>
  <c r="CW35" i="15"/>
  <c r="AC28" i="15"/>
  <c r="CE103" i="15"/>
  <c r="Y32" i="15"/>
  <c r="AR119" i="15"/>
  <c r="AO105" i="15"/>
  <c r="CG87" i="15"/>
  <c r="CM55" i="15"/>
  <c r="AJ95" i="15"/>
  <c r="BD59" i="15"/>
  <c r="T25" i="15"/>
  <c r="BD92" i="15"/>
  <c r="AR17" i="15"/>
  <c r="CH107" i="15"/>
  <c r="H99" i="15"/>
  <c r="BA97" i="15"/>
  <c r="O26" i="15"/>
  <c r="BJ73" i="15"/>
  <c r="BJ52" i="15"/>
  <c r="X42" i="15"/>
  <c r="BK128" i="15"/>
  <c r="H127" i="15"/>
  <c r="T80" i="15"/>
  <c r="AK80" i="15"/>
  <c r="CI86" i="15"/>
  <c r="BK66" i="15"/>
  <c r="AN79" i="15"/>
  <c r="CP77" i="15"/>
  <c r="AC27" i="15"/>
  <c r="CD65" i="15"/>
  <c r="AP35" i="15"/>
  <c r="X84" i="15"/>
  <c r="CA29" i="15"/>
  <c r="AK93" i="15"/>
  <c r="CT55" i="15"/>
  <c r="AT36" i="15"/>
  <c r="BX77" i="15"/>
  <c r="CG86" i="15"/>
  <c r="DC18" i="15"/>
  <c r="O91" i="15"/>
  <c r="V39" i="15"/>
  <c r="AE71" i="15"/>
  <c r="CP80" i="15"/>
  <c r="O128" i="15"/>
  <c r="AA91" i="15"/>
  <c r="CJ94" i="15"/>
  <c r="DB85" i="15"/>
  <c r="AD110" i="15"/>
  <c r="BX90" i="15"/>
  <c r="R84" i="15"/>
  <c r="M72" i="15"/>
  <c r="AF88" i="16"/>
  <c r="CF122" i="15"/>
  <c r="CD70" i="15"/>
  <c r="CO35" i="15"/>
  <c r="AX107" i="14"/>
  <c r="BG37" i="15"/>
  <c r="AS61" i="15"/>
  <c r="AY71" i="15"/>
  <c r="CA48" i="15"/>
  <c r="CC125" i="15"/>
  <c r="J31" i="15"/>
  <c r="AP30" i="15"/>
  <c r="BU13" i="15"/>
  <c r="BW90" i="15"/>
  <c r="AM39" i="15"/>
  <c r="AA30" i="15"/>
  <c r="CN84" i="15"/>
  <c r="AX68" i="15"/>
  <c r="CS109" i="15"/>
  <c r="K108" i="15"/>
  <c r="CA53" i="15"/>
  <c r="CL90" i="15"/>
  <c r="AU46" i="15"/>
  <c r="BU91" i="15"/>
  <c r="N122" i="15"/>
  <c r="AQ86" i="15"/>
  <c r="BN66" i="15"/>
  <c r="BU12" i="15"/>
  <c r="BX60" i="15"/>
  <c r="L75" i="15"/>
  <c r="BX39" i="15"/>
  <c r="CR129" i="15"/>
  <c r="DC42" i="15"/>
  <c r="O102" i="15"/>
  <c r="CC88" i="16"/>
  <c r="BL59" i="15"/>
  <c r="CL66" i="15"/>
  <c r="AZ13" i="15"/>
  <c r="Y66" i="15"/>
  <c r="CT47" i="15"/>
  <c r="CJ107" i="15"/>
  <c r="BH68" i="15"/>
  <c r="V26" i="15"/>
  <c r="CN108" i="15"/>
  <c r="CM110" i="15"/>
  <c r="Y15" i="15"/>
  <c r="BG88" i="16"/>
  <c r="BJ88" i="15"/>
  <c r="N35" i="15"/>
  <c r="CG19" i="15"/>
  <c r="CV31" i="15"/>
  <c r="BG102" i="15"/>
  <c r="BW54" i="15"/>
  <c r="CX119" i="15"/>
  <c r="BK36" i="15"/>
  <c r="AZ27" i="15"/>
  <c r="AD93" i="15"/>
  <c r="BH62" i="15"/>
  <c r="AS36" i="15"/>
  <c r="BA123" i="15"/>
  <c r="U103" i="15"/>
  <c r="Q12" i="15"/>
  <c r="CJ104" i="15"/>
  <c r="AS48" i="15"/>
  <c r="P84" i="15"/>
  <c r="DC69" i="15"/>
  <c r="BN59" i="15"/>
  <c r="CQ42" i="15"/>
  <c r="BY123" i="15"/>
  <c r="BZ64" i="15"/>
  <c r="AZ15" i="15"/>
  <c r="CZ105" i="15"/>
  <c r="AC18" i="15"/>
  <c r="AJ93" i="15"/>
  <c r="J76" i="15"/>
  <c r="AN24" i="15"/>
  <c r="BQ30" i="15"/>
  <c r="BW107" i="15"/>
  <c r="CE18" i="15"/>
  <c r="BV46" i="15"/>
  <c r="BE86" i="15"/>
  <c r="BN15" i="15"/>
  <c r="Y51" i="15"/>
  <c r="AR93" i="15"/>
  <c r="AF26" i="15"/>
  <c r="S95" i="15"/>
  <c r="BX28" i="15"/>
  <c r="CX19" i="15"/>
  <c r="M54" i="15"/>
  <c r="CB46" i="15"/>
  <c r="AZ29" i="15"/>
  <c r="BD20" i="15"/>
  <c r="BL105" i="15"/>
  <c r="CL97" i="15"/>
  <c r="AR23" i="15"/>
  <c r="AZ36" i="15"/>
  <c r="BG116" i="15"/>
  <c r="CV12" i="15"/>
  <c r="CU30" i="15"/>
  <c r="AR127" i="15"/>
  <c r="CG80" i="15"/>
  <c r="CV98" i="15"/>
  <c r="W31" i="15"/>
  <c r="CP91" i="15"/>
  <c r="R75" i="15"/>
  <c r="BO105" i="15"/>
  <c r="AO102" i="15"/>
  <c r="P49" i="15"/>
  <c r="T57" i="15"/>
  <c r="BO95" i="15"/>
  <c r="BY96" i="15"/>
  <c r="AX74" i="15"/>
  <c r="AL28" i="15"/>
  <c r="AJ103" i="15"/>
  <c r="AQ90" i="15"/>
  <c r="O62" i="15"/>
  <c r="CY83" i="15"/>
  <c r="AU39" i="15"/>
  <c r="CW32" i="15"/>
  <c r="AE72" i="15"/>
  <c r="AH23" i="15"/>
  <c r="M48" i="15"/>
  <c r="CJ71" i="15"/>
  <c r="BP103" i="15"/>
  <c r="AF81" i="15"/>
  <c r="BA54" i="15"/>
  <c r="AY70" i="15"/>
  <c r="I57" i="15"/>
  <c r="AC70" i="15"/>
  <c r="AE73" i="15"/>
  <c r="CB84" i="15"/>
  <c r="BD83" i="15"/>
  <c r="BR106" i="15"/>
  <c r="AM72" i="15"/>
  <c r="AA50" i="15"/>
  <c r="AJ121" i="15"/>
  <c r="BF111" i="15"/>
  <c r="AF99" i="15"/>
  <c r="DA49" i="15"/>
  <c r="BB81" i="15"/>
  <c r="BA38" i="15"/>
  <c r="R108" i="15"/>
  <c r="AO83" i="15"/>
  <c r="L93" i="15"/>
  <c r="DC107" i="15"/>
  <c r="BH34" i="15"/>
  <c r="CO64" i="15"/>
  <c r="CI122" i="15"/>
  <c r="BQ63" i="15"/>
  <c r="BF79" i="15"/>
  <c r="BF36" i="15"/>
  <c r="AW104" i="15"/>
  <c r="AE102" i="15"/>
  <c r="BI28" i="15"/>
  <c r="BG121" i="15"/>
  <c r="P128" i="15"/>
  <c r="BW104" i="15"/>
  <c r="K19" i="15"/>
  <c r="CA40" i="15"/>
  <c r="W29" i="15"/>
  <c r="CV110" i="15"/>
  <c r="S48" i="15"/>
  <c r="AD51" i="15"/>
  <c r="BJ19" i="15"/>
  <c r="X46" i="15"/>
  <c r="CX74" i="15"/>
  <c r="K110" i="15"/>
  <c r="CH17" i="15"/>
  <c r="BB15" i="15"/>
  <c r="CC75" i="15"/>
  <c r="BB41" i="15"/>
  <c r="AN92" i="15"/>
  <c r="S51" i="15"/>
  <c r="BX98" i="15"/>
  <c r="BW101" i="15"/>
  <c r="AD61" i="15"/>
  <c r="BI29" i="15"/>
  <c r="CM88" i="15"/>
  <c r="BS59" i="15"/>
  <c r="AF79" i="15"/>
  <c r="BV108" i="15"/>
  <c r="BF73" i="15"/>
  <c r="CB38" i="15"/>
  <c r="BK40" i="15"/>
  <c r="BL13" i="15"/>
  <c r="CX97" i="15"/>
  <c r="CT53" i="15"/>
  <c r="AN108" i="15"/>
  <c r="CF104" i="15"/>
  <c r="CP20" i="15"/>
  <c r="H94" i="15"/>
  <c r="AO122" i="15"/>
  <c r="CG121" i="15"/>
  <c r="CH20" i="15"/>
  <c r="BX109" i="15"/>
  <c r="BS29" i="15"/>
  <c r="I84" i="15"/>
  <c r="BR62" i="15"/>
  <c r="AZ26" i="15"/>
  <c r="I102" i="15"/>
  <c r="AH66" i="15"/>
  <c r="Q49" i="15"/>
  <c r="CM46" i="15"/>
  <c r="AP90" i="15"/>
  <c r="L86" i="15"/>
  <c r="AI62" i="15"/>
  <c r="CZ55" i="15"/>
  <c r="V28" i="15"/>
  <c r="H110" i="15"/>
  <c r="S65" i="15"/>
  <c r="Y77" i="15"/>
  <c r="BJ50" i="15"/>
  <c r="CI120" i="15"/>
  <c r="AF72" i="15"/>
  <c r="AW62" i="15"/>
  <c r="CT109" i="15"/>
  <c r="Y69" i="15"/>
  <c r="AO38" i="15"/>
  <c r="AF90" i="15"/>
  <c r="CI76" i="15"/>
  <c r="M93" i="15"/>
  <c r="BO51" i="15"/>
  <c r="BD40" i="15"/>
  <c r="AJ50" i="15"/>
  <c r="AE74" i="15"/>
  <c r="H23" i="15"/>
  <c r="CC19" i="15"/>
  <c r="AG63" i="15"/>
  <c r="BU92" i="15"/>
  <c r="AL38" i="15"/>
  <c r="AO123" i="15"/>
  <c r="BL77" i="15"/>
  <c r="DC82" i="15"/>
  <c r="CG116" i="15"/>
  <c r="AQ13" i="15"/>
  <c r="Q52" i="15"/>
  <c r="BL16" i="15"/>
  <c r="CU31" i="15"/>
  <c r="Z63" i="15"/>
  <c r="CW88" i="16"/>
  <c r="CV52" i="15"/>
  <c r="CG52" i="15"/>
  <c r="CL26" i="15"/>
  <c r="BV15" i="15"/>
  <c r="CZ93" i="15"/>
  <c r="T76" i="15"/>
  <c r="CC50" i="15"/>
  <c r="BY88" i="15"/>
  <c r="CL101" i="15"/>
  <c r="L105" i="15"/>
  <c r="BF65" i="15"/>
  <c r="BE30" i="15"/>
  <c r="BH107" i="14"/>
  <c r="BI48" i="15"/>
  <c r="BA36" i="15"/>
  <c r="AK41" i="15"/>
  <c r="T13" i="15"/>
  <c r="BU86" i="15"/>
  <c r="CV109" i="15"/>
  <c r="BM30" i="15"/>
  <c r="CS36" i="15"/>
  <c r="AR20" i="15"/>
  <c r="AV27" i="15"/>
  <c r="BZ52" i="15"/>
  <c r="AR73" i="15"/>
  <c r="AY61" i="15"/>
  <c r="BP95" i="15"/>
  <c r="J26" i="15"/>
  <c r="AK70" i="15"/>
  <c r="AF85" i="15"/>
  <c r="CW64" i="15"/>
  <c r="AC47" i="15"/>
  <c r="BI52" i="15"/>
  <c r="S31" i="15"/>
  <c r="CB82" i="15"/>
  <c r="CZ87" i="15"/>
  <c r="AP72" i="15"/>
  <c r="CS39" i="15"/>
  <c r="CE17" i="15"/>
  <c r="BQ37" i="15"/>
  <c r="BV105" i="15"/>
  <c r="AO103" i="15"/>
  <c r="DA71" i="15"/>
  <c r="AL82" i="15"/>
  <c r="CO96" i="15"/>
  <c r="AY19" i="15"/>
  <c r="AU14" i="15"/>
  <c r="M125" i="15"/>
  <c r="CY121" i="15"/>
  <c r="CU103" i="15"/>
  <c r="BL81" i="15"/>
  <c r="R34" i="15"/>
  <c r="AR74" i="15"/>
  <c r="AP51" i="15"/>
  <c r="BX101" i="15"/>
  <c r="BK70" i="15"/>
  <c r="BX86" i="15"/>
  <c r="CO119" i="15"/>
  <c r="BA46" i="15"/>
  <c r="AL35" i="15"/>
  <c r="R80" i="15"/>
  <c r="AN75" i="15"/>
  <c r="AC42" i="15"/>
  <c r="CN74" i="15"/>
  <c r="BP94" i="15"/>
  <c r="DC60" i="15"/>
  <c r="BB13" i="15"/>
  <c r="AX69" i="15"/>
  <c r="U14" i="15"/>
  <c r="T94" i="15"/>
  <c r="AC96" i="15"/>
  <c r="BG63" i="15"/>
  <c r="O54" i="15"/>
  <c r="S81" i="15"/>
  <c r="N14" i="15"/>
  <c r="CN16" i="15"/>
  <c r="CR64" i="15"/>
  <c r="CC53" i="15"/>
  <c r="Z76" i="15"/>
  <c r="CN123" i="15"/>
  <c r="AU35" i="15"/>
  <c r="BL55" i="15"/>
  <c r="AJ125" i="15"/>
  <c r="CC26" i="15"/>
  <c r="R53" i="15"/>
  <c r="I104" i="15"/>
  <c r="AI48" i="15"/>
  <c r="CX99" i="15"/>
  <c r="BI106" i="15"/>
  <c r="AB26" i="15"/>
  <c r="CP36" i="15"/>
  <c r="AY52" i="15"/>
  <c r="AX30" i="15"/>
  <c r="AZ86" i="15"/>
  <c r="AC104" i="15"/>
  <c r="CL64" i="15"/>
  <c r="AQ111" i="15"/>
  <c r="V61" i="15"/>
  <c r="AM111" i="15"/>
  <c r="AN106" i="15"/>
  <c r="AM43" i="15"/>
  <c r="CL124" i="15"/>
  <c r="BQ107" i="15"/>
  <c r="AV62" i="15"/>
  <c r="Y71" i="15"/>
  <c r="AA46" i="15"/>
  <c r="BV30" i="15"/>
  <c r="W88" i="15"/>
  <c r="CH104" i="15"/>
  <c r="AH64" i="15"/>
  <c r="BQ24" i="15"/>
  <c r="DB53" i="15"/>
  <c r="BG54" i="15"/>
  <c r="AQ31" i="15"/>
  <c r="BT69" i="15"/>
  <c r="CX24" i="15"/>
  <c r="CL61" i="15"/>
  <c r="Y111" i="15"/>
  <c r="AL41" i="15"/>
  <c r="R14" i="15"/>
  <c r="CP21" i="15"/>
  <c r="AJ16" i="15"/>
  <c r="AT14" i="15"/>
  <c r="W59" i="15"/>
  <c r="BX110" i="15"/>
  <c r="T60" i="15"/>
  <c r="CL102" i="15"/>
  <c r="BR12" i="15"/>
  <c r="Z35" i="15"/>
  <c r="BT129" i="15"/>
  <c r="AF74" i="15"/>
  <c r="CQ23" i="15"/>
  <c r="W17" i="15"/>
  <c r="BX83" i="15"/>
  <c r="AN85" i="15"/>
  <c r="BD123" i="15"/>
  <c r="Y102" i="15"/>
  <c r="CX123" i="15"/>
  <c r="W87" i="15"/>
  <c r="CI74" i="15"/>
  <c r="Q79" i="15"/>
  <c r="AN68" i="15"/>
  <c r="AA64" i="15"/>
  <c r="BX29" i="15"/>
  <c r="CI24" i="15"/>
  <c r="BF41" i="15"/>
  <c r="BA30" i="15"/>
  <c r="BQ93" i="15"/>
  <c r="CU87" i="15"/>
  <c r="CW92" i="15"/>
  <c r="AM71" i="15"/>
  <c r="AD72" i="15"/>
  <c r="AU93" i="15"/>
  <c r="T54" i="15"/>
  <c r="AS93" i="15"/>
  <c r="CD93" i="15"/>
  <c r="CP25" i="15"/>
  <c r="AR39" i="15"/>
  <c r="CM48" i="15"/>
  <c r="AK38" i="15"/>
  <c r="BK75" i="15"/>
  <c r="CD23" i="15"/>
  <c r="W65" i="15"/>
  <c r="AL15" i="15"/>
  <c r="J60" i="15"/>
  <c r="CW99" i="15"/>
  <c r="CP109" i="15"/>
  <c r="I74" i="15"/>
  <c r="U41" i="15"/>
  <c r="Q93" i="15"/>
  <c r="AF60" i="15"/>
  <c r="CO14" i="15"/>
  <c r="BP77" i="15"/>
  <c r="AC124" i="15"/>
  <c r="CS13" i="15"/>
  <c r="BK20" i="15"/>
  <c r="I53" i="15"/>
  <c r="AG30" i="15"/>
  <c r="BX61" i="15"/>
  <c r="CT79" i="15"/>
  <c r="CG82" i="15"/>
  <c r="CC46" i="15"/>
  <c r="Q88" i="15"/>
  <c r="BB108" i="14"/>
  <c r="BO43" i="15"/>
  <c r="BF25" i="15"/>
  <c r="AE37" i="15"/>
  <c r="CS84" i="15"/>
  <c r="M76" i="15"/>
  <c r="AS14" i="15"/>
  <c r="AN32" i="15"/>
  <c r="AR76" i="15"/>
  <c r="M99" i="15"/>
  <c r="H20" i="15"/>
  <c r="AO15" i="15"/>
  <c r="BJ34" i="15"/>
  <c r="W68" i="15"/>
  <c r="BF48" i="15"/>
  <c r="CB119" i="15"/>
  <c r="CE84" i="15"/>
  <c r="CH50" i="15"/>
  <c r="AB94" i="15"/>
  <c r="AQ69" i="15"/>
  <c r="AH18" i="15"/>
  <c r="BZ36" i="15"/>
  <c r="AD41" i="15"/>
  <c r="BN70" i="15"/>
  <c r="L46" i="15"/>
  <c r="BJ86" i="15"/>
  <c r="H51" i="15"/>
  <c r="V106" i="15"/>
  <c r="X29" i="15"/>
  <c r="AD30" i="15"/>
  <c r="AX59" i="15"/>
  <c r="AZ125" i="15"/>
  <c r="AW55" i="15"/>
  <c r="P57" i="15"/>
  <c r="CX47" i="15"/>
  <c r="CS53" i="15"/>
  <c r="BK52" i="15"/>
  <c r="R63" i="15"/>
  <c r="AW123" i="15"/>
  <c r="AL108" i="15"/>
  <c r="BI119" i="15"/>
  <c r="BD96" i="15"/>
  <c r="BI93" i="15"/>
  <c r="AF93" i="15"/>
  <c r="V16" i="15"/>
  <c r="AM97" i="15"/>
  <c r="CD62" i="15"/>
  <c r="AC26" i="15"/>
  <c r="BK72" i="15"/>
  <c r="V79" i="15"/>
  <c r="AN104" i="15"/>
  <c r="CZ123" i="15"/>
  <c r="Q83" i="15"/>
  <c r="BA51" i="15"/>
  <c r="P61" i="15"/>
  <c r="BD62" i="15"/>
  <c r="AO91" i="15"/>
  <c r="CM49" i="15"/>
  <c r="BI70" i="15"/>
  <c r="CJ91" i="15"/>
  <c r="BR88" i="16"/>
  <c r="AO37" i="15"/>
  <c r="CN42" i="15"/>
  <c r="U54" i="15"/>
  <c r="AT75" i="15"/>
  <c r="AE99" i="15"/>
  <c r="BG106" i="15"/>
  <c r="V31" i="15"/>
  <c r="N18" i="15"/>
  <c r="CP94" i="15"/>
  <c r="DC15" i="15"/>
  <c r="I107" i="15"/>
  <c r="AV32" i="15"/>
  <c r="I79" i="15"/>
  <c r="BI88" i="16"/>
  <c r="CZ69" i="15"/>
  <c r="CQ119" i="15"/>
  <c r="AY84" i="15"/>
  <c r="AH32" i="15"/>
  <c r="CT51" i="15"/>
  <c r="DC116" i="15"/>
  <c r="O16" i="15"/>
  <c r="CP17" i="15"/>
  <c r="BA91" i="15"/>
  <c r="W125" i="15"/>
  <c r="BV120" i="15"/>
  <c r="K66" i="15"/>
  <c r="AK87" i="15"/>
  <c r="BC85" i="15"/>
  <c r="AW57" i="15"/>
  <c r="CI102" i="15"/>
  <c r="BO16" i="15"/>
  <c r="AS69" i="15"/>
  <c r="X101" i="15"/>
  <c r="BA15" i="15"/>
  <c r="BB61" i="15"/>
  <c r="CT111" i="15"/>
  <c r="CS83" i="15"/>
  <c r="I37" i="15"/>
  <c r="CW77" i="15"/>
  <c r="CO68" i="15"/>
  <c r="S80" i="15"/>
  <c r="BU110" i="15"/>
  <c r="DA81" i="15"/>
  <c r="AI93" i="15"/>
  <c r="U99" i="15"/>
  <c r="BA17" i="15"/>
  <c r="BJ84" i="15"/>
  <c r="CZ39" i="15"/>
  <c r="CC39" i="15"/>
  <c r="AK64" i="15"/>
  <c r="BK96" i="15"/>
  <c r="BM107" i="15"/>
  <c r="BU27" i="15"/>
  <c r="CV46" i="15"/>
  <c r="BN125" i="15"/>
  <c r="BW48" i="15"/>
  <c r="CF97" i="15"/>
  <c r="CO31" i="15"/>
  <c r="BN62" i="15"/>
  <c r="L103" i="15"/>
  <c r="AO94" i="15"/>
  <c r="CE37" i="15"/>
  <c r="AT71" i="15"/>
  <c r="AL83" i="15"/>
  <c r="BS12" i="15"/>
  <c r="AP62" i="15"/>
  <c r="CK39" i="15"/>
  <c r="CD48" i="15"/>
  <c r="CT121" i="15"/>
  <c r="CY122" i="15"/>
  <c r="CO88" i="16"/>
  <c r="AV34" i="15"/>
  <c r="AL68" i="15"/>
  <c r="AL73" i="15"/>
  <c r="J95" i="15"/>
  <c r="BN28" i="15"/>
  <c r="AT84" i="15"/>
  <c r="S68" i="15"/>
  <c r="AX121" i="15"/>
  <c r="AH39" i="15"/>
  <c r="CG26" i="15"/>
  <c r="AP127" i="15"/>
  <c r="AY31" i="15"/>
  <c r="CD12" i="15"/>
  <c r="AB88" i="15"/>
  <c r="AJ29" i="15"/>
  <c r="N38" i="15"/>
  <c r="CO111" i="14"/>
  <c r="T110" i="15"/>
  <c r="AG106" i="15"/>
  <c r="CD75" i="15"/>
  <c r="H75" i="15"/>
  <c r="BE25" i="15"/>
  <c r="Y50" i="15"/>
  <c r="AW38" i="15"/>
  <c r="Q116" i="15"/>
  <c r="BL129" i="15"/>
  <c r="CT77" i="15"/>
  <c r="CN94" i="15"/>
  <c r="AE90" i="15"/>
  <c r="Y34" i="15"/>
  <c r="AX34" i="15"/>
  <c r="BU17" i="15"/>
  <c r="BI103" i="15"/>
  <c r="AD24" i="15"/>
  <c r="BW59" i="15"/>
  <c r="BP52" i="15"/>
  <c r="CA96" i="15"/>
  <c r="AE16" i="15"/>
  <c r="DB51" i="15"/>
  <c r="CU81" i="15"/>
  <c r="U86" i="15"/>
  <c r="J86" i="15"/>
  <c r="BC77" i="15"/>
  <c r="BT82" i="15"/>
  <c r="BM66" i="15"/>
  <c r="O12" i="15"/>
  <c r="DA66" i="15"/>
  <c r="CY18" i="15"/>
  <c r="BL20" i="15"/>
  <c r="AW107" i="15"/>
  <c r="CI70" i="15"/>
  <c r="BY66" i="15"/>
  <c r="BE52" i="15"/>
  <c r="AJ82" i="15"/>
  <c r="CA88" i="16"/>
  <c r="AK102" i="15"/>
  <c r="AC127" i="15"/>
  <c r="AU105" i="15"/>
  <c r="BM87" i="15"/>
  <c r="CE52" i="15"/>
  <c r="CF99" i="15"/>
  <c r="S38" i="15"/>
  <c r="CP88" i="15"/>
  <c r="BK87" i="15"/>
  <c r="CA81" i="15"/>
  <c r="N28" i="15"/>
  <c r="AL47" i="15"/>
  <c r="AE109" i="15"/>
  <c r="U109" i="15"/>
  <c r="AG59" i="15"/>
  <c r="R16" i="15"/>
  <c r="CC63" i="15"/>
  <c r="S64" i="15"/>
  <c r="Q70" i="15"/>
  <c r="CW17" i="15"/>
  <c r="CQ76" i="15"/>
  <c r="AP81" i="15"/>
  <c r="BR25" i="15"/>
  <c r="S110" i="15"/>
  <c r="AI31" i="15"/>
  <c r="BI73" i="15"/>
  <c r="AB29" i="15"/>
  <c r="BQ87" i="15"/>
  <c r="X26" i="15"/>
  <c r="CV106" i="15"/>
  <c r="AE85" i="15"/>
  <c r="BZ16" i="15"/>
  <c r="N71" i="15"/>
  <c r="BH58" i="15"/>
  <c r="I98" i="15"/>
  <c r="AR92" i="15"/>
  <c r="CO122" i="15"/>
  <c r="AK18" i="15"/>
  <c r="O50" i="15"/>
  <c r="T32" i="15"/>
  <c r="CY59" i="15"/>
  <c r="P17" i="15"/>
  <c r="Z82" i="15"/>
  <c r="BE124" i="15"/>
  <c r="CQ124" i="15"/>
  <c r="BM62" i="15"/>
  <c r="BA37" i="15"/>
  <c r="BP59" i="15"/>
  <c r="AJ97" i="15"/>
  <c r="CJ66" i="15"/>
  <c r="N85" i="15"/>
  <c r="BX55" i="15"/>
  <c r="K74" i="15"/>
  <c r="CB79" i="15"/>
  <c r="L35" i="15"/>
  <c r="BI69" i="15"/>
  <c r="CL20" i="15"/>
  <c r="BW36" i="15"/>
  <c r="AM103" i="15"/>
  <c r="BP76" i="15"/>
  <c r="N75" i="15"/>
  <c r="H106" i="15"/>
  <c r="AV122" i="15"/>
  <c r="BE103" i="15"/>
  <c r="CT25" i="15"/>
  <c r="AC31" i="15"/>
  <c r="S18" i="15"/>
  <c r="BZ94" i="15"/>
  <c r="BX15" i="15"/>
  <c r="CV34" i="15"/>
  <c r="CP59" i="15"/>
  <c r="CX12" i="15"/>
  <c r="AY32" i="15"/>
  <c r="AE28" i="15"/>
  <c r="AJ69" i="15"/>
  <c r="AD36" i="15"/>
  <c r="AF55" i="15"/>
  <c r="BQ36" i="15"/>
  <c r="BH53" i="15"/>
  <c r="AD98" i="15"/>
  <c r="CE128" i="15"/>
  <c r="K125" i="15"/>
  <c r="BO40" i="15"/>
  <c r="AA19" i="15"/>
  <c r="I106" i="15"/>
  <c r="DC23" i="15"/>
  <c r="AM119" i="15"/>
  <c r="CQ41" i="15"/>
  <c r="BY111" i="15"/>
  <c r="AS95" i="15"/>
  <c r="AB73" i="15"/>
  <c r="DA104" i="15"/>
  <c r="BR108" i="15"/>
  <c r="N93" i="15"/>
  <c r="AH101" i="15"/>
  <c r="BX102" i="15"/>
  <c r="CE98" i="15"/>
  <c r="BZ61" i="15"/>
  <c r="BP72" i="15"/>
  <c r="BB52" i="15"/>
  <c r="AX110" i="15"/>
  <c r="BL71" i="15"/>
  <c r="BM85" i="15"/>
  <c r="BO106" i="15"/>
  <c r="AI66" i="15"/>
  <c r="AH36" i="15"/>
  <c r="CQ107" i="15"/>
  <c r="CU28" i="15"/>
  <c r="X91" i="15"/>
  <c r="N91" i="15"/>
  <c r="AZ87" i="15"/>
  <c r="BT51" i="15"/>
  <c r="CF47" i="15"/>
  <c r="CZ122" i="15"/>
  <c r="BP54" i="15"/>
  <c r="BE123" i="15"/>
  <c r="CS18" i="15"/>
  <c r="DB95" i="15"/>
  <c r="L29" i="15"/>
  <c r="CR80" i="15"/>
  <c r="R106" i="15"/>
  <c r="S14" i="15"/>
  <c r="AW46" i="15"/>
  <c r="R102" i="15"/>
  <c r="BO17" i="15"/>
  <c r="CP105" i="15"/>
  <c r="T98" i="15"/>
  <c r="CX70" i="15"/>
  <c r="CK53" i="15"/>
  <c r="Z105" i="15"/>
  <c r="W109" i="15"/>
  <c r="CE27" i="15"/>
  <c r="CK42" i="15"/>
  <c r="AC24" i="15"/>
  <c r="AG17" i="15"/>
  <c r="AV63" i="15"/>
  <c r="AX76" i="15"/>
  <c r="BD24" i="15"/>
  <c r="BA26" i="15"/>
  <c r="O43" i="15"/>
  <c r="CA125" i="15"/>
  <c r="AJ14" i="15"/>
  <c r="V93" i="15"/>
  <c r="BY47" i="15"/>
  <c r="T12" i="15"/>
  <c r="CU107" i="15"/>
  <c r="P50" i="15"/>
  <c r="BZ70" i="15"/>
  <c r="X13" i="15"/>
  <c r="DA108" i="15"/>
  <c r="CP35" i="15"/>
  <c r="CT73" i="15"/>
  <c r="CK123" i="15"/>
  <c r="AR128" i="15"/>
  <c r="P94" i="15"/>
  <c r="Y18" i="15"/>
  <c r="CH116" i="15"/>
  <c r="CG58" i="15"/>
  <c r="AU38" i="15"/>
  <c r="BR48" i="15"/>
  <c r="R90" i="15"/>
  <c r="Q71" i="15"/>
  <c r="Z88" i="15"/>
  <c r="CY104" i="15"/>
  <c r="CB52" i="15"/>
  <c r="CG59" i="15"/>
  <c r="J24" i="15"/>
  <c r="CV13" i="15"/>
  <c r="BH47" i="15"/>
  <c r="CE29" i="15"/>
  <c r="BX73" i="15"/>
  <c r="AJ123" i="15"/>
  <c r="DB98" i="15"/>
  <c r="BB63" i="15"/>
  <c r="I58" i="15"/>
  <c r="CC106" i="15"/>
  <c r="AL97" i="15"/>
  <c r="BB90" i="15"/>
  <c r="CT63" i="15"/>
  <c r="AO49" i="15"/>
  <c r="AX35" i="15"/>
  <c r="AI50" i="15"/>
  <c r="N68" i="15"/>
  <c r="W27" i="15"/>
  <c r="AG62" i="15"/>
  <c r="CA49" i="15"/>
  <c r="CM86" i="15"/>
  <c r="AQ54" i="15"/>
  <c r="BD109" i="15"/>
  <c r="K111" i="15"/>
  <c r="BL15" i="15"/>
  <c r="BP14" i="15"/>
  <c r="P30" i="15"/>
  <c r="CF26" i="15"/>
  <c r="AE76" i="15"/>
  <c r="O66" i="15"/>
  <c r="CJ110" i="15"/>
  <c r="CQ28" i="15"/>
  <c r="CC104" i="15"/>
  <c r="BM99" i="15"/>
  <c r="BD42" i="15"/>
  <c r="X92" i="15"/>
  <c r="CB125" i="15"/>
  <c r="AV128" i="15"/>
  <c r="BG72" i="15"/>
  <c r="BE29" i="15"/>
  <c r="AQ48" i="15"/>
  <c r="BZ92" i="15"/>
  <c r="Y36" i="15"/>
  <c r="AQ62" i="15"/>
  <c r="V30" i="15"/>
  <c r="BY79" i="15"/>
  <c r="BG99" i="15"/>
  <c r="CT29" i="15"/>
  <c r="BV104" i="15"/>
  <c r="AW24" i="15"/>
  <c r="AI103" i="15"/>
  <c r="BQ96" i="15"/>
  <c r="P63" i="15"/>
  <c r="AS18" i="15"/>
  <c r="K59" i="15"/>
  <c r="K85" i="15"/>
  <c r="AL46" i="15"/>
  <c r="AR104" i="15"/>
  <c r="AS40" i="15"/>
  <c r="N108" i="15"/>
  <c r="AG87" i="15"/>
  <c r="DA99" i="15"/>
  <c r="AX120" i="15"/>
  <c r="AT109" i="15"/>
  <c r="CN122" i="15"/>
  <c r="U81" i="15"/>
  <c r="S57" i="15"/>
  <c r="AT86" i="15"/>
  <c r="BT16" i="15"/>
  <c r="CO65" i="15"/>
  <c r="P58" i="15"/>
  <c r="R24" i="15"/>
  <c r="T91" i="15"/>
  <c r="AC80" i="15"/>
  <c r="CP107" i="15"/>
  <c r="BV31" i="15"/>
  <c r="AJ20" i="15"/>
  <c r="BY46" i="15"/>
  <c r="BP37" i="15"/>
  <c r="BO18" i="15"/>
  <c r="AQ71" i="15"/>
  <c r="BD119" i="15"/>
  <c r="AR26" i="15"/>
  <c r="CI88" i="16"/>
  <c r="BQ110" i="15"/>
  <c r="BH21" i="15"/>
  <c r="AG60" i="15"/>
  <c r="CM88" i="16"/>
  <c r="BA48" i="15"/>
  <c r="BW15" i="15"/>
  <c r="AQ39" i="15"/>
  <c r="I19" i="15"/>
  <c r="AT88" i="15"/>
  <c r="W50" i="15"/>
  <c r="H70" i="15"/>
  <c r="BU124" i="15"/>
  <c r="Q102" i="15"/>
  <c r="AI96" i="15"/>
  <c r="AB41" i="15"/>
  <c r="N24" i="15"/>
  <c r="CY119" i="15"/>
  <c r="O82" i="15"/>
  <c r="AP71" i="15"/>
  <c r="AU69" i="15"/>
  <c r="BJ31" i="15"/>
  <c r="T27" i="15"/>
  <c r="AR88" i="16"/>
  <c r="Z108" i="15"/>
  <c r="CZ68" i="15"/>
  <c r="DA95" i="15"/>
  <c r="CE72" i="15"/>
  <c r="BK107" i="15"/>
  <c r="AK69" i="15"/>
  <c r="CS29" i="15"/>
  <c r="V36" i="15"/>
  <c r="AQ74" i="15"/>
  <c r="BG24" i="15"/>
  <c r="BU29" i="15"/>
  <c r="U60" i="15"/>
  <c r="CH13" i="15"/>
  <c r="M88" i="16"/>
  <c r="I62" i="15"/>
  <c r="BZ60" i="15"/>
  <c r="AY121" i="15"/>
  <c r="CE105" i="15"/>
  <c r="CU64" i="15"/>
  <c r="AB111" i="15"/>
  <c r="U104" i="15"/>
  <c r="M104" i="15"/>
  <c r="AI63" i="15"/>
  <c r="S17" i="15"/>
  <c r="BU103" i="15"/>
  <c r="AV61" i="15"/>
  <c r="BS116" i="15"/>
  <c r="BE82" i="15"/>
  <c r="CD109" i="15"/>
  <c r="L108" i="15"/>
  <c r="M83" i="15"/>
  <c r="Y123" i="15"/>
  <c r="X86" i="15"/>
  <c r="BX71" i="15"/>
  <c r="BM75" i="15"/>
  <c r="BM38" i="15"/>
  <c r="BB18" i="15"/>
  <c r="CI41" i="15"/>
  <c r="P34" i="15"/>
  <c r="CS123" i="15"/>
  <c r="BU26" i="15"/>
  <c r="H54" i="15"/>
  <c r="AB47" i="15"/>
  <c r="AU20" i="15"/>
  <c r="AS110" i="15"/>
  <c r="CT46" i="15"/>
  <c r="J105" i="15"/>
  <c r="BS122" i="15"/>
  <c r="AF107" i="15"/>
  <c r="K62" i="15"/>
  <c r="U61" i="15"/>
  <c r="O87" i="15"/>
  <c r="AH50" i="15"/>
  <c r="CQ37" i="15"/>
  <c r="Q13" i="15"/>
  <c r="CX68" i="15"/>
  <c r="CP123" i="15"/>
  <c r="CQ29" i="15"/>
  <c r="BI75" i="15"/>
  <c r="BX65" i="15"/>
  <c r="X121" i="15"/>
  <c r="AY107" i="15"/>
  <c r="AT122" i="15"/>
  <c r="AW65" i="15"/>
  <c r="AO75" i="15"/>
  <c r="BR41" i="15"/>
  <c r="AZ108" i="15"/>
  <c r="BG77" i="15"/>
  <c r="CJ72" i="15"/>
  <c r="N88" i="15"/>
  <c r="L19" i="15"/>
  <c r="S101" i="15"/>
  <c r="BY82" i="15"/>
  <c r="BV62" i="15"/>
  <c r="BM39" i="15"/>
  <c r="AK37" i="15"/>
  <c r="BP106" i="15"/>
  <c r="BM17" i="15"/>
  <c r="AJ30" i="15"/>
  <c r="V119" i="15"/>
  <c r="I49" i="15"/>
  <c r="BT119" i="15"/>
  <c r="CW70" i="15"/>
  <c r="AL59" i="15"/>
  <c r="AA48" i="15"/>
  <c r="R79" i="15"/>
  <c r="S20" i="15"/>
  <c r="AZ48" i="15"/>
  <c r="AG25" i="15"/>
  <c r="BV79" i="15"/>
  <c r="AG69" i="15"/>
  <c r="AY36" i="15"/>
  <c r="CU129" i="15"/>
  <c r="CC27" i="15"/>
  <c r="AA93" i="15"/>
  <c r="AL109" i="15"/>
  <c r="CR37" i="15"/>
  <c r="CY49" i="15"/>
  <c r="AY59" i="15"/>
  <c r="CA18" i="15"/>
  <c r="AS125" i="15"/>
  <c r="W85" i="15"/>
  <c r="CY97" i="15"/>
  <c r="CY62" i="15"/>
  <c r="AR120" i="15"/>
  <c r="CL32" i="15"/>
  <c r="BU85" i="15"/>
  <c r="CN98" i="15"/>
  <c r="BS125" i="15"/>
  <c r="Y57" i="15"/>
  <c r="DB127" i="15"/>
  <c r="CW101" i="15"/>
  <c r="AQ91" i="15"/>
  <c r="CX91" i="15"/>
  <c r="CT20" i="15"/>
  <c r="BJ83" i="15"/>
  <c r="BH123" i="15"/>
  <c r="AK94" i="15"/>
  <c r="BQ27" i="15"/>
  <c r="AP70" i="15"/>
  <c r="M111" i="15"/>
  <c r="AM96" i="15"/>
  <c r="AP109" i="15"/>
  <c r="AC54" i="15"/>
  <c r="CP97" i="15"/>
  <c r="J87" i="15"/>
  <c r="O84" i="15"/>
  <c r="CH60" i="15"/>
  <c r="AU60" i="15"/>
  <c r="BQ123" i="15"/>
  <c r="CA36" i="15"/>
  <c r="W38" i="15"/>
  <c r="DB42" i="15"/>
  <c r="CG60" i="15"/>
  <c r="BJ16" i="15"/>
  <c r="AJ58" i="15"/>
  <c r="AZ119" i="15"/>
  <c r="M70" i="15"/>
  <c r="AR101" i="15"/>
  <c r="AT16" i="15"/>
  <c r="Y64" i="15"/>
  <c r="BZ68" i="15"/>
  <c r="J17" i="15"/>
  <c r="BN107" i="15"/>
  <c r="AS71" i="15"/>
  <c r="BP49" i="15"/>
  <c r="BB74" i="15"/>
  <c r="Z97" i="15"/>
  <c r="CE38" i="15"/>
  <c r="P70" i="15"/>
  <c r="AY64" i="15"/>
  <c r="BO71" i="15"/>
  <c r="AB31" i="15"/>
  <c r="U46" i="15"/>
  <c r="AU72" i="15"/>
  <c r="AU97" i="15"/>
  <c r="AJ52" i="15"/>
  <c r="AN61" i="15"/>
  <c r="BR61" i="15"/>
  <c r="BV42" i="15"/>
  <c r="AM125" i="15"/>
  <c r="AE86" i="15"/>
  <c r="AR107" i="15"/>
  <c r="DA18" i="15"/>
  <c r="BM65" i="15"/>
  <c r="BR23" i="15"/>
  <c r="AU30" i="15"/>
  <c r="CF21" i="15"/>
  <c r="CW34" i="15"/>
  <c r="CX53" i="15"/>
  <c r="CW103" i="15"/>
  <c r="CM40" i="15"/>
  <c r="AP15" i="15"/>
  <c r="CI97" i="15"/>
  <c r="BL37" i="15"/>
  <c r="CU68" i="15"/>
  <c r="DB81" i="15"/>
  <c r="CO27" i="15"/>
  <c r="AG68" i="15"/>
  <c r="BW106" i="15"/>
  <c r="U82" i="15"/>
  <c r="AI39" i="15"/>
  <c r="BP74" i="15"/>
  <c r="AZ51" i="15"/>
  <c r="BW28" i="15"/>
  <c r="DB90" i="15"/>
  <c r="CD36" i="15"/>
  <c r="T127" i="15"/>
  <c r="Z124" i="15"/>
  <c r="I16" i="15"/>
  <c r="T116" i="15"/>
  <c r="BI82" i="15"/>
  <c r="X37" i="15"/>
  <c r="W104" i="15"/>
  <c r="AV76" i="15"/>
  <c r="BB121" i="15"/>
  <c r="DC75" i="15"/>
  <c r="AR19" i="15"/>
  <c r="AN110" i="15"/>
  <c r="CP83" i="15"/>
  <c r="CK50" i="15"/>
  <c r="BJ12" i="15"/>
  <c r="AZ88" i="15"/>
  <c r="AV71" i="15"/>
  <c r="AR57" i="15"/>
  <c r="CF80" i="15"/>
  <c r="BH107" i="15"/>
  <c r="CJ12" i="15"/>
  <c r="AN53" i="15"/>
  <c r="BH103" i="15"/>
  <c r="AS19" i="15"/>
  <c r="BO46" i="15"/>
  <c r="AP101" i="15"/>
  <c r="BB94" i="15"/>
  <c r="AV107" i="15"/>
  <c r="BC15" i="15"/>
  <c r="BR20" i="15"/>
  <c r="AI84" i="15"/>
  <c r="AV40" i="15"/>
  <c r="CX81" i="15"/>
  <c r="BR60" i="15"/>
  <c r="N98" i="15"/>
  <c r="L74" i="15"/>
  <c r="BU68" i="15"/>
  <c r="AN42" i="15"/>
  <c r="AY80" i="15"/>
  <c r="AM84" i="15"/>
  <c r="L109" i="15"/>
  <c r="BL12" i="15"/>
  <c r="AG94" i="15"/>
  <c r="CU105" i="15"/>
  <c r="BJ61" i="15"/>
  <c r="W49" i="15"/>
  <c r="DB31" i="15"/>
  <c r="W34" i="15"/>
  <c r="AC77" i="15"/>
  <c r="BC64" i="15"/>
  <c r="CE95" i="15"/>
  <c r="CW15" i="15"/>
  <c r="CS88" i="15"/>
  <c r="AQ124" i="15"/>
  <c r="BV13" i="15"/>
  <c r="BU42" i="15"/>
  <c r="AR30" i="15"/>
  <c r="BH48" i="15"/>
  <c r="AB15" i="15"/>
  <c r="T26" i="15"/>
  <c r="BK15" i="15"/>
  <c r="AX12" i="15"/>
  <c r="BH87" i="15"/>
  <c r="DC120" i="15"/>
  <c r="BY106" i="15"/>
  <c r="AZ12" i="15"/>
  <c r="Q46" i="15"/>
  <c r="R40" i="15"/>
  <c r="CJ74" i="15"/>
  <c r="J32" i="15"/>
  <c r="J25" i="15"/>
  <c r="L13" i="15"/>
  <c r="K25" i="15"/>
  <c r="AD76" i="15"/>
  <c r="AT103" i="15"/>
  <c r="CU90" i="15"/>
  <c r="BK109" i="15"/>
  <c r="BZ35" i="15"/>
  <c r="J16" i="15"/>
  <c r="M24" i="15"/>
  <c r="AH65" i="15"/>
  <c r="DA48" i="15"/>
  <c r="BP60" i="15"/>
  <c r="CA75" i="15"/>
  <c r="BJ20" i="15"/>
  <c r="CC128" i="15"/>
  <c r="BI41" i="15"/>
  <c r="K98" i="15"/>
  <c r="Y20" i="15"/>
  <c r="AC106" i="15"/>
  <c r="AH26" i="15"/>
  <c r="AJ83" i="15"/>
  <c r="CU47" i="15"/>
  <c r="R19" i="15"/>
  <c r="BJ70" i="15"/>
  <c r="CF48" i="15"/>
  <c r="BX79" i="15"/>
  <c r="BX106" i="15"/>
  <c r="N79" i="15"/>
  <c r="AS105" i="15"/>
  <c r="BH79" i="15"/>
  <c r="BI25" i="15"/>
  <c r="BI43" i="15"/>
  <c r="AQ84" i="15"/>
  <c r="M105" i="15"/>
  <c r="BN107" i="14"/>
  <c r="AP108" i="15"/>
  <c r="J82" i="15"/>
  <c r="AV23" i="15"/>
  <c r="BT127" i="15"/>
  <c r="R15" i="15"/>
  <c r="AT20" i="15"/>
  <c r="AZ69" i="15"/>
  <c r="DC102" i="15"/>
  <c r="BC94" i="15"/>
  <c r="AR59" i="15"/>
  <c r="BL50" i="15"/>
  <c r="CB107" i="15"/>
  <c r="CH19" i="15"/>
  <c r="AR87" i="15"/>
  <c r="AK109" i="15"/>
  <c r="AZ112" i="14"/>
  <c r="O47" i="15"/>
  <c r="BR76" i="15"/>
  <c r="AR80" i="15"/>
  <c r="AJ27" i="15"/>
  <c r="BO92" i="15"/>
  <c r="CW65" i="15"/>
  <c r="AV108" i="15"/>
  <c r="CI128" i="15"/>
  <c r="AT74" i="15"/>
  <c r="Z41" i="15"/>
  <c r="AC21" i="15"/>
  <c r="CV26" i="15"/>
  <c r="BI14" i="15"/>
  <c r="BY121" i="15"/>
  <c r="BM40" i="15"/>
  <c r="AZ16" i="15"/>
  <c r="DB102" i="15"/>
  <c r="CZ82" i="15"/>
  <c r="BR43" i="15"/>
  <c r="O53" i="15"/>
  <c r="X87" i="15"/>
  <c r="O42" i="15"/>
  <c r="BK13" i="15"/>
  <c r="CG107" i="15"/>
  <c r="AT72" i="15"/>
  <c r="CP120" i="15"/>
  <c r="BE28" i="15"/>
  <c r="BR101" i="15"/>
  <c r="AZ92" i="15"/>
  <c r="CX60" i="15"/>
  <c r="CP29" i="15"/>
  <c r="CC57" i="15"/>
  <c r="CL113" i="14"/>
  <c r="BY90" i="15"/>
  <c r="CR28" i="15"/>
  <c r="L31" i="15"/>
  <c r="DC91" i="15"/>
  <c r="AP36" i="15"/>
  <c r="X95" i="15"/>
  <c r="BO109" i="15"/>
  <c r="H93" i="15"/>
  <c r="BY14" i="15"/>
  <c r="BC23" i="15"/>
  <c r="CZ99" i="15"/>
  <c r="BH128" i="15"/>
  <c r="AE40" i="15"/>
  <c r="AS12" i="15"/>
  <c r="BK65" i="15"/>
  <c r="CF54" i="15"/>
  <c r="CC70" i="15"/>
  <c r="M13" i="15"/>
  <c r="N46" i="15"/>
  <c r="BZ49" i="15"/>
  <c r="S58" i="15"/>
  <c r="AS46" i="15"/>
  <c r="AJ108" i="14"/>
  <c r="AV103" i="15"/>
  <c r="J30" i="15"/>
  <c r="BM97" i="15"/>
  <c r="AO41" i="15"/>
  <c r="BC121" i="15"/>
  <c r="CM35" i="15"/>
  <c r="N63" i="15"/>
  <c r="R28" i="15"/>
  <c r="AV38" i="15"/>
  <c r="CF28" i="15"/>
  <c r="AH42" i="15"/>
  <c r="CI55" i="15"/>
  <c r="BZ88" i="16"/>
  <c r="BT12" i="15"/>
  <c r="CB57" i="15"/>
  <c r="BS62" i="15"/>
  <c r="DC59" i="15"/>
  <c r="R27" i="15"/>
  <c r="AF92" i="15"/>
  <c r="BX42" i="15"/>
  <c r="CG39" i="15"/>
  <c r="AM60" i="15"/>
  <c r="AK34" i="15"/>
  <c r="R107" i="15"/>
  <c r="AW125" i="15"/>
  <c r="CA110" i="15"/>
  <c r="CF81" i="15"/>
  <c r="O69" i="15"/>
  <c r="AI88" i="16"/>
  <c r="CN12" i="15"/>
  <c r="CJ28" i="15"/>
  <c r="CQ53" i="15"/>
  <c r="BK38" i="15"/>
  <c r="BS37" i="15"/>
  <c r="AJ62" i="15"/>
  <c r="CW128" i="15"/>
  <c r="CJ109" i="15"/>
  <c r="H121" i="15"/>
  <c r="AC109" i="15"/>
  <c r="BF37" i="15"/>
  <c r="AW103" i="15"/>
  <c r="X106" i="15"/>
  <c r="CO111" i="15"/>
  <c r="BQ103" i="15"/>
  <c r="BP119" i="15"/>
  <c r="U92" i="15"/>
  <c r="AQ51" i="15"/>
  <c r="BO90" i="15"/>
  <c r="CG12" i="15"/>
  <c r="AS88" i="15"/>
  <c r="BU34" i="15"/>
  <c r="AY91" i="15"/>
  <c r="J88" i="15"/>
  <c r="P72" i="15"/>
  <c r="BF82" i="15"/>
  <c r="BT55" i="15"/>
  <c r="DC86" i="15"/>
  <c r="CR125" i="15"/>
  <c r="CR66" i="15"/>
  <c r="CQ30" i="15"/>
  <c r="CJ41" i="15"/>
  <c r="R109" i="15"/>
  <c r="CE62" i="15"/>
  <c r="CO105" i="15"/>
  <c r="BS57" i="15"/>
  <c r="U105" i="15"/>
  <c r="BC35" i="15"/>
  <c r="BP25" i="15"/>
  <c r="BO107" i="15"/>
  <c r="DB91" i="15"/>
  <c r="CG81" i="15"/>
  <c r="BS102" i="15"/>
  <c r="AQ125" i="15"/>
  <c r="CG38" i="15"/>
  <c r="L123" i="15"/>
  <c r="CH80" i="15"/>
  <c r="CX55" i="15"/>
  <c r="BS104" i="15"/>
  <c r="CH34" i="15"/>
  <c r="N83" i="15"/>
  <c r="BH73" i="15"/>
  <c r="CR58" i="15"/>
  <c r="DC31" i="15"/>
  <c r="CC14" i="15"/>
  <c r="CK43" i="15"/>
  <c r="H19" i="15"/>
  <c r="AL87" i="15"/>
  <c r="BL38" i="15"/>
  <c r="CJ40" i="15"/>
  <c r="AD107" i="15"/>
  <c r="CQ105" i="15"/>
  <c r="AZ122" i="15"/>
  <c r="Q29" i="15"/>
  <c r="X81" i="15"/>
  <c r="DA21" i="15"/>
  <c r="AY125" i="15"/>
  <c r="BB125" i="15"/>
  <c r="P85" i="15"/>
  <c r="CX16" i="15"/>
  <c r="AR32" i="15"/>
  <c r="CD66" i="15"/>
  <c r="CK40" i="15"/>
  <c r="BB38" i="15"/>
  <c r="BO82" i="15"/>
  <c r="AA60" i="15"/>
  <c r="Z62" i="15"/>
  <c r="AV17" i="15"/>
  <c r="BU24" i="15"/>
  <c r="V27" i="15"/>
  <c r="AX15" i="15"/>
  <c r="CO61" i="15"/>
  <c r="L54" i="15"/>
  <c r="BU105" i="15"/>
  <c r="AO74" i="15"/>
  <c r="BC20" i="15"/>
  <c r="AO50" i="15"/>
  <c r="AH79" i="15"/>
  <c r="CA123" i="15"/>
  <c r="AI101" i="15"/>
  <c r="X61" i="15"/>
  <c r="H68" i="15"/>
  <c r="BF122" i="15"/>
  <c r="CW55" i="15"/>
  <c r="CC21" i="15"/>
  <c r="BU79" i="15"/>
  <c r="BU81" i="15"/>
  <c r="V24" i="15"/>
  <c r="AV124" i="15"/>
  <c r="BR39" i="15"/>
  <c r="BY68" i="15"/>
  <c r="M59" i="15"/>
  <c r="BW53" i="15"/>
  <c r="AG39" i="15"/>
  <c r="CU29" i="15"/>
  <c r="U85" i="15"/>
  <c r="AB108" i="15"/>
  <c r="AO62" i="15"/>
  <c r="CZ28" i="15"/>
  <c r="W99" i="15"/>
  <c r="L58" i="15"/>
  <c r="I51" i="15"/>
  <c r="CG70" i="15"/>
  <c r="CB106" i="15"/>
  <c r="AD108" i="15"/>
  <c r="AU98" i="15"/>
  <c r="BQ86" i="15"/>
  <c r="BN68" i="15"/>
  <c r="Y88" i="16"/>
  <c r="BF16" i="15"/>
  <c r="CB83" i="15"/>
  <c r="BF70" i="15"/>
  <c r="AM127" i="15"/>
  <c r="BN43" i="15"/>
  <c r="BC74" i="15"/>
  <c r="J83" i="15"/>
  <c r="BD91" i="15"/>
  <c r="AI69" i="15"/>
  <c r="BT88" i="16"/>
  <c r="BM82" i="15"/>
  <c r="AQ23" i="15"/>
  <c r="J55" i="15"/>
  <c r="BD73" i="15"/>
  <c r="J42" i="15"/>
  <c r="P88" i="15"/>
  <c r="AI17" i="15"/>
  <c r="AG23" i="15"/>
  <c r="R128" i="15"/>
  <c r="P103" i="15"/>
  <c r="AK104" i="15"/>
  <c r="AJ49" i="15"/>
  <c r="AB59" i="15"/>
  <c r="X36" i="15"/>
  <c r="U64" i="15"/>
  <c r="AX75" i="15"/>
  <c r="AL61" i="15"/>
  <c r="AB62" i="15"/>
  <c r="DA68" i="15"/>
  <c r="CN61" i="15"/>
  <c r="CV122" i="15"/>
  <c r="CT30" i="15"/>
  <c r="CG47" i="15"/>
  <c r="BB85" i="15"/>
  <c r="AP76" i="15"/>
  <c r="BJ15" i="15"/>
  <c r="BT88" i="15"/>
  <c r="BG70" i="15"/>
  <c r="CL73" i="15"/>
  <c r="BJ13" i="15"/>
  <c r="AI34" i="15"/>
  <c r="BC36" i="15"/>
  <c r="AB34" i="15"/>
  <c r="AM104" i="15"/>
  <c r="Q96" i="15"/>
  <c r="CF30" i="15"/>
  <c r="T21" i="15"/>
  <c r="AS75" i="15"/>
  <c r="AJ37" i="15"/>
  <c r="AU85" i="15"/>
  <c r="BS21" i="15"/>
  <c r="AL127" i="15"/>
  <c r="S127" i="15"/>
  <c r="CN87" i="15"/>
  <c r="AC97" i="15"/>
  <c r="CO82" i="15"/>
  <c r="AJ79" i="15"/>
  <c r="CP32" i="15"/>
  <c r="CP13" i="15"/>
  <c r="I61" i="15"/>
  <c r="AA70" i="15"/>
  <c r="BZ69" i="15"/>
  <c r="AI90" i="15"/>
  <c r="CB28" i="15"/>
  <c r="AG96" i="15"/>
  <c r="AR65" i="15"/>
  <c r="Y104" i="15"/>
  <c r="AX58" i="15"/>
  <c r="CD61" i="15"/>
  <c r="BW17" i="15"/>
  <c r="T74" i="15"/>
  <c r="CR98" i="15"/>
  <c r="BN21" i="15"/>
  <c r="BA106" i="15"/>
  <c r="AJ120" i="15"/>
  <c r="AW74" i="15"/>
  <c r="BN35" i="15"/>
  <c r="Y105" i="15"/>
  <c r="AP122" i="15"/>
  <c r="DA79" i="15"/>
  <c r="BF104" i="15"/>
  <c r="BP19" i="15"/>
  <c r="AE12" i="15"/>
  <c r="V91" i="15"/>
  <c r="BF72" i="15"/>
  <c r="BJ76" i="15"/>
  <c r="CP110" i="15"/>
  <c r="AB88" i="16"/>
  <c r="BB69" i="15"/>
  <c r="CR97" i="15"/>
  <c r="BA60" i="15"/>
  <c r="AC86" i="15"/>
  <c r="O61" i="15"/>
  <c r="AO34" i="15"/>
  <c r="I99" i="15"/>
  <c r="CP27" i="15"/>
  <c r="M101" i="15"/>
  <c r="BV71" i="15"/>
  <c r="AB39" i="15"/>
  <c r="R54" i="15"/>
  <c r="AI105" i="15"/>
  <c r="AP24" i="15"/>
  <c r="I88" i="16"/>
  <c r="O15" i="15"/>
  <c r="Y46" i="15"/>
  <c r="CD72" i="15"/>
  <c r="AI75" i="15"/>
  <c r="AQ120" i="15"/>
  <c r="BI72" i="15"/>
  <c r="BS43" i="15"/>
  <c r="BY85" i="15"/>
  <c r="CD58" i="15"/>
  <c r="BG80" i="15"/>
  <c r="BW94" i="15"/>
  <c r="BS34" i="15"/>
  <c r="O77" i="15"/>
  <c r="AZ80" i="15"/>
  <c r="AW14" i="15"/>
  <c r="BQ46" i="15"/>
  <c r="AO101" i="15"/>
  <c r="BA87" i="15"/>
  <c r="V92" i="15"/>
  <c r="BY54" i="15"/>
  <c r="CU97" i="15"/>
  <c r="DC17" i="15"/>
  <c r="BM95" i="15"/>
  <c r="N39" i="15"/>
  <c r="BC97" i="15"/>
  <c r="L92" i="15"/>
  <c r="BV64" i="15"/>
  <c r="AO107" i="15"/>
  <c r="T110" i="14"/>
  <c r="AN73" i="15"/>
  <c r="AL62" i="15"/>
  <c r="K83" i="15"/>
  <c r="CP81" i="15"/>
  <c r="CP60" i="15"/>
  <c r="BQ13" i="15"/>
  <c r="AH119" i="15"/>
  <c r="BV61" i="15"/>
  <c r="BF125" i="15"/>
  <c r="CG57" i="15"/>
  <c r="BN51" i="15"/>
  <c r="CX46" i="15"/>
  <c r="AA49" i="15"/>
  <c r="CN14" i="15"/>
  <c r="CI104" i="15"/>
  <c r="AE41" i="15"/>
  <c r="X35" i="15"/>
  <c r="BB21" i="15"/>
  <c r="CU50" i="15"/>
  <c r="DA86" i="15"/>
  <c r="BP104" i="15"/>
  <c r="BK18" i="15"/>
  <c r="BD104" i="15"/>
  <c r="BW116" i="15"/>
  <c r="AR15" i="15"/>
  <c r="CJ79" i="15"/>
  <c r="AF68" i="15"/>
  <c r="CC123" i="15"/>
  <c r="CX63" i="15"/>
  <c r="Q64" i="15"/>
  <c r="CA111" i="15"/>
  <c r="AF84" i="15"/>
  <c r="BQ108" i="15"/>
  <c r="BY28" i="15"/>
  <c r="AF65" i="15"/>
  <c r="O129" i="15"/>
  <c r="Z29" i="15"/>
  <c r="AB105" i="15"/>
  <c r="CK125" i="15"/>
  <c r="BV40" i="15"/>
  <c r="DA51" i="15"/>
  <c r="BT42" i="15"/>
  <c r="AX123" i="15"/>
  <c r="AF63" i="15"/>
  <c r="AI109" i="15"/>
  <c r="CU127" i="15"/>
  <c r="Q51" i="15"/>
  <c r="X123" i="15"/>
  <c r="AY81" i="15"/>
  <c r="CS77" i="15"/>
  <c r="AR43" i="15"/>
  <c r="P107" i="15"/>
  <c r="BI27" i="15"/>
  <c r="R61" i="15"/>
  <c r="O46" i="15"/>
  <c r="CA60" i="15"/>
  <c r="BZ62" i="15"/>
  <c r="CQ111" i="15"/>
  <c r="BP26" i="15"/>
  <c r="BA59" i="15"/>
  <c r="Z71" i="15"/>
  <c r="BV69" i="15"/>
  <c r="AK15" i="15"/>
  <c r="AH105" i="15"/>
  <c r="BC91" i="15"/>
  <c r="CO103" i="15"/>
  <c r="BU107" i="15"/>
  <c r="DA85" i="15"/>
  <c r="CY79" i="15"/>
  <c r="Q76" i="15"/>
  <c r="BO121" i="15"/>
  <c r="BU75" i="15"/>
  <c r="N116" i="15"/>
  <c r="AN87" i="15"/>
  <c r="AB51" i="15"/>
  <c r="P92" i="15"/>
  <c r="AC35" i="15"/>
  <c r="N80" i="15"/>
  <c r="BM76" i="15"/>
  <c r="CJ16" i="15"/>
  <c r="AZ50" i="15"/>
  <c r="BB16" i="15"/>
  <c r="CU77" i="15"/>
  <c r="AS119" i="15"/>
  <c r="CE91" i="15"/>
  <c r="X53" i="15"/>
  <c r="AB102" i="15"/>
  <c r="Z99" i="15"/>
  <c r="O72" i="15"/>
  <c r="AJ96" i="15"/>
  <c r="AO24" i="15"/>
  <c r="BD88" i="16"/>
  <c r="BC123" i="15"/>
  <c r="CI95" i="15"/>
  <c r="BE87" i="15"/>
  <c r="CH66" i="15"/>
  <c r="AF111" i="15"/>
  <c r="CF111" i="15"/>
  <c r="AX19" i="15"/>
  <c r="AC59" i="15"/>
  <c r="CU14" i="15"/>
  <c r="BB99" i="15"/>
  <c r="CO48" i="15"/>
  <c r="BD125" i="15"/>
  <c r="AW20" i="15"/>
  <c r="P59" i="15"/>
  <c r="AX94" i="15"/>
  <c r="CK84" i="15"/>
  <c r="BQ88" i="16"/>
  <c r="T109" i="15"/>
  <c r="AQ109" i="15"/>
  <c r="AE39" i="15"/>
  <c r="U32" i="15"/>
  <c r="BK122" i="15"/>
  <c r="BV91" i="15"/>
  <c r="AB61" i="15"/>
  <c r="CB32" i="15"/>
  <c r="AB37" i="15"/>
  <c r="BD70" i="15"/>
  <c r="AL24" i="15"/>
  <c r="BI107" i="15"/>
  <c r="J84" i="15"/>
  <c r="CW80" i="15"/>
  <c r="BF64" i="15"/>
  <c r="S32" i="15"/>
  <c r="O88" i="16"/>
  <c r="BY12" i="15"/>
  <c r="BC111" i="15"/>
  <c r="CM73" i="15"/>
  <c r="AB76" i="15"/>
  <c r="U24" i="15"/>
  <c r="AH51" i="15"/>
  <c r="BL127" i="15"/>
  <c r="CA31" i="15"/>
  <c r="CC96" i="15"/>
  <c r="R57" i="15"/>
  <c r="BN122" i="15"/>
  <c r="CK63" i="15"/>
  <c r="O48" i="15"/>
  <c r="CN53" i="15"/>
  <c r="K63" i="15"/>
  <c r="BT24" i="15"/>
  <c r="CD90" i="15"/>
  <c r="BE37" i="15"/>
  <c r="L111" i="15"/>
  <c r="BW80" i="15"/>
  <c r="CI81" i="15"/>
  <c r="CY88" i="16"/>
  <c r="I29" i="15"/>
  <c r="AN37" i="15"/>
  <c r="AM77" i="15"/>
  <c r="AX29" i="15"/>
  <c r="AU108" i="15"/>
  <c r="BG101" i="15"/>
  <c r="CQ40" i="15"/>
  <c r="AR110" i="15"/>
  <c r="V59" i="15"/>
  <c r="I34" i="15"/>
  <c r="BW47" i="15"/>
  <c r="BE107" i="15"/>
  <c r="BL66" i="15"/>
  <c r="AB53" i="15"/>
  <c r="P27" i="15"/>
  <c r="AQ27" i="15"/>
  <c r="BI129" i="15"/>
  <c r="AM102" i="15"/>
  <c r="AE92" i="15"/>
  <c r="CW82" i="15"/>
  <c r="CC97" i="15"/>
  <c r="P38" i="15"/>
  <c r="AO61" i="15"/>
  <c r="AC95" i="15"/>
  <c r="AE20" i="15"/>
  <c r="AV106" i="15"/>
  <c r="R65" i="15"/>
  <c r="AT107" i="15"/>
  <c r="BT50" i="15"/>
  <c r="AR69" i="15"/>
  <c r="BZ21" i="15"/>
  <c r="CN119" i="15"/>
  <c r="Q90" i="15"/>
  <c r="BE23" i="15"/>
  <c r="CN75" i="15"/>
  <c r="AN50" i="15"/>
  <c r="CT113" i="14"/>
  <c r="T37" i="15"/>
  <c r="CP103" i="15"/>
  <c r="R96" i="15"/>
  <c r="CI65" i="15"/>
  <c r="Q24" i="15"/>
  <c r="AQ87" i="15"/>
  <c r="AD88" i="15"/>
  <c r="AN16" i="15"/>
  <c r="BQ25" i="15"/>
  <c r="CW75" i="15"/>
  <c r="AU21" i="15"/>
  <c r="BY41" i="15"/>
  <c r="AZ41" i="15"/>
  <c r="CU128" i="15"/>
  <c r="AX14" i="15"/>
  <c r="W76" i="15"/>
  <c r="BW79" i="15"/>
  <c r="S62" i="15"/>
  <c r="CU40" i="15"/>
  <c r="R35" i="15"/>
  <c r="BA119" i="15"/>
  <c r="BL26" i="15"/>
  <c r="DB92" i="15"/>
  <c r="AB13" i="15"/>
  <c r="BJ58" i="15"/>
  <c r="CM36" i="15"/>
  <c r="P81" i="15"/>
  <c r="AC43" i="15"/>
  <c r="V102" i="15"/>
  <c r="CB88" i="16"/>
  <c r="T59" i="15"/>
  <c r="BS128" i="15"/>
  <c r="BL95" i="15"/>
  <c r="N36" i="15"/>
  <c r="AD94" i="15"/>
  <c r="Q62" i="15"/>
  <c r="AZ88" i="16"/>
  <c r="AA51" i="15"/>
  <c r="M71" i="15"/>
  <c r="AE110" i="15"/>
  <c r="AD50" i="15"/>
  <c r="BW41" i="15"/>
  <c r="BJ101" i="15"/>
  <c r="AM29" i="15"/>
  <c r="BT97" i="15"/>
  <c r="BG60" i="15"/>
  <c r="BC62" i="15"/>
  <c r="N77" i="15"/>
  <c r="AM75" i="15"/>
  <c r="BY62" i="15"/>
  <c r="Y47" i="15"/>
  <c r="AA24" i="15"/>
  <c r="Y14" i="15"/>
  <c r="CE88" i="16"/>
  <c r="AE14" i="15"/>
  <c r="BK79" i="15"/>
  <c r="H83" i="15"/>
  <c r="CF29" i="15"/>
  <c r="BU95" i="15"/>
  <c r="CP99" i="15"/>
  <c r="AP25" i="15"/>
  <c r="AV36" i="15"/>
  <c r="AH82" i="15"/>
  <c r="CS85" i="15"/>
  <c r="W28" i="15"/>
  <c r="AP128" i="15"/>
  <c r="CS43" i="15"/>
  <c r="AS106" i="15"/>
  <c r="CS81" i="15"/>
  <c r="AK19" i="15"/>
  <c r="BH55" i="15"/>
  <c r="Z34" i="15"/>
  <c r="AD83" i="15"/>
  <c r="BC34" i="15"/>
  <c r="CZ35" i="15"/>
  <c r="L23" i="15"/>
  <c r="AG49" i="15"/>
  <c r="O106" i="15"/>
  <c r="T14" i="15"/>
  <c r="BX75" i="15"/>
  <c r="AM90" i="15"/>
  <c r="CY36" i="15"/>
  <c r="Q17" i="15"/>
  <c r="S94" i="15"/>
  <c r="BL84" i="15"/>
  <c r="AK98" i="15"/>
  <c r="W105" i="15"/>
  <c r="BW70" i="15"/>
  <c r="BW18" i="15"/>
  <c r="S71" i="15"/>
  <c r="CK83" i="15"/>
  <c r="BM79" i="15"/>
  <c r="I87" i="15"/>
  <c r="BB28" i="15"/>
  <c r="BD97" i="15"/>
  <c r="V47" i="15"/>
  <c r="DB61" i="15"/>
  <c r="P65" i="15"/>
  <c r="AG98" i="15"/>
  <c r="AU110" i="15"/>
  <c r="N57" i="15"/>
  <c r="BV75" i="15"/>
  <c r="AJ73" i="15"/>
  <c r="T105" i="15"/>
  <c r="N72" i="15"/>
  <c r="CQ79" i="15"/>
  <c r="AH123" i="15"/>
  <c r="AT46" i="15"/>
  <c r="CT129" i="15"/>
  <c r="AU61" i="15"/>
  <c r="BK60" i="15"/>
  <c r="CT23" i="15"/>
  <c r="CT84" i="15"/>
  <c r="BJ123" i="15"/>
  <c r="AT79" i="15"/>
  <c r="CH39" i="15"/>
  <c r="DA12" i="15"/>
  <c r="BY94" i="15"/>
  <c r="DB39" i="15"/>
  <c r="AT26" i="15"/>
  <c r="S26" i="15"/>
  <c r="W57" i="15"/>
  <c r="CX23" i="15"/>
  <c r="BF77" i="15"/>
  <c r="Z37" i="15"/>
  <c r="J53" i="15"/>
  <c r="CZ83" i="15"/>
  <c r="AM49" i="15"/>
  <c r="BQ66" i="15"/>
  <c r="AB38" i="15"/>
  <c r="BO59" i="15"/>
  <c r="BW108" i="15"/>
  <c r="BA35" i="15"/>
  <c r="AX101" i="15"/>
  <c r="BZ40" i="15"/>
  <c r="CT128" i="15"/>
  <c r="CS111" i="15"/>
  <c r="M36" i="15"/>
  <c r="AS94" i="15"/>
  <c r="BA69" i="15"/>
  <c r="I80" i="15"/>
  <c r="J18" i="15"/>
  <c r="CZ101" i="15"/>
  <c r="CY34" i="15"/>
  <c r="DB68" i="15"/>
  <c r="T62" i="15"/>
  <c r="CJ125" i="15"/>
  <c r="CH128" i="15"/>
  <c r="BN18" i="15"/>
  <c r="CZ37" i="15"/>
  <c r="CW39" i="15"/>
  <c r="CF18" i="15"/>
  <c r="AV39" i="15"/>
  <c r="CM92" i="15"/>
  <c r="BC90" i="15"/>
  <c r="CP52" i="15"/>
  <c r="CU20" i="15"/>
  <c r="BK110" i="15"/>
  <c r="BI26" i="15"/>
  <c r="CX121" i="15"/>
  <c r="Q107" i="15"/>
  <c r="BA31" i="15"/>
  <c r="CV64" i="15"/>
  <c r="BG51" i="15"/>
  <c r="CI13" i="15"/>
  <c r="CI101" i="15"/>
  <c r="CM23" i="15"/>
  <c r="K129" i="15"/>
  <c r="U97" i="15"/>
  <c r="AU91" i="15"/>
  <c r="AP85" i="15"/>
  <c r="BM51" i="15"/>
  <c r="CJ84" i="15"/>
  <c r="BY50" i="15"/>
  <c r="BV55" i="15"/>
  <c r="AV26" i="15"/>
  <c r="X50" i="15"/>
  <c r="BX92" i="15"/>
  <c r="BG108" i="15"/>
  <c r="AL63" i="15"/>
  <c r="AF58" i="15"/>
  <c r="AW94" i="15"/>
  <c r="CL103" i="15"/>
  <c r="AH93" i="15"/>
  <c r="BD105" i="15"/>
  <c r="CV32" i="15"/>
  <c r="CB96" i="15"/>
  <c r="AR40" i="15"/>
  <c r="BW74" i="15"/>
  <c r="AI15" i="15"/>
  <c r="BD72" i="15"/>
  <c r="BJ18" i="15"/>
  <c r="AS127" i="15"/>
  <c r="BD68" i="15"/>
  <c r="AH88" i="16"/>
  <c r="BF50" i="15"/>
  <c r="BW55" i="15"/>
  <c r="AP98" i="15"/>
  <c r="AN65" i="15"/>
  <c r="AT68" i="15"/>
  <c r="CR39" i="15"/>
  <c r="M32" i="15"/>
  <c r="CL104" i="15"/>
  <c r="BA116" i="15"/>
  <c r="AQ68" i="15"/>
  <c r="CQ12" i="15"/>
  <c r="AQ95" i="15"/>
  <c r="AO120" i="15"/>
  <c r="CC69" i="15"/>
  <c r="W110" i="14"/>
  <c r="BV19" i="15"/>
  <c r="AA76" i="15"/>
  <c r="X125" i="15"/>
  <c r="S87" i="15"/>
  <c r="J47" i="15"/>
  <c r="DA28" i="15"/>
  <c r="CS70" i="15"/>
  <c r="AS92" i="15"/>
  <c r="CK74" i="15"/>
  <c r="CM83" i="15"/>
  <c r="BR66" i="15"/>
  <c r="CN54" i="15"/>
  <c r="H101" i="15"/>
  <c r="R62" i="15"/>
  <c r="CZ40" i="15"/>
  <c r="AI59" i="15"/>
  <c r="BI60" i="15"/>
  <c r="BE72" i="15"/>
  <c r="Z57" i="15"/>
  <c r="AG76" i="15"/>
  <c r="P122" i="15"/>
  <c r="Z55" i="15"/>
  <c r="AA63" i="15"/>
  <c r="M94" i="15"/>
  <c r="Y13" i="15"/>
  <c r="AR116" i="15"/>
  <c r="CC30" i="15"/>
  <c r="CN86" i="15"/>
  <c r="CH38" i="15"/>
  <c r="U18" i="15"/>
  <c r="BN86" i="15"/>
  <c r="CB91" i="15"/>
  <c r="BL116" i="15"/>
  <c r="Z111" i="15"/>
  <c r="CC122" i="15"/>
  <c r="CT61" i="15"/>
  <c r="J107" i="15"/>
  <c r="BL65" i="15"/>
  <c r="CG23" i="15"/>
  <c r="O97" i="15"/>
  <c r="AL91" i="15"/>
  <c r="BF71" i="15"/>
  <c r="AA29" i="15"/>
  <c r="AW129" i="15"/>
  <c r="BV32" i="15"/>
  <c r="CS129" i="15"/>
  <c r="CN80" i="15"/>
  <c r="BC127" i="15"/>
  <c r="CA13" i="15"/>
  <c r="S70" i="15"/>
  <c r="AS65" i="15"/>
  <c r="U128" i="15"/>
  <c r="I72" i="15"/>
  <c r="AM28" i="15"/>
  <c r="T107" i="15"/>
  <c r="AU70" i="15"/>
  <c r="DA20" i="15"/>
  <c r="DA27" i="15"/>
  <c r="AW108" i="15"/>
  <c r="AZ55" i="15"/>
  <c r="AU55" i="15"/>
  <c r="CF57" i="15"/>
  <c r="T77" i="15"/>
  <c r="BH63" i="15"/>
  <c r="CF46" i="15"/>
  <c r="AU123" i="15"/>
  <c r="CW123" i="15"/>
  <c r="BN46" i="15"/>
  <c r="BI77" i="15"/>
  <c r="Q50" i="15"/>
  <c r="H34" i="15"/>
  <c r="AR38" i="15"/>
  <c r="AJ24" i="15"/>
  <c r="W19" i="15"/>
  <c r="W92" i="15"/>
  <c r="AV121" i="15"/>
  <c r="P83" i="15"/>
  <c r="CA79" i="15"/>
  <c r="K17" i="15"/>
  <c r="AB23" i="15"/>
  <c r="M63" i="15"/>
  <c r="CB27" i="15"/>
  <c r="Z20" i="15"/>
  <c r="BS96" i="15"/>
  <c r="P54" i="15"/>
  <c r="X120" i="15"/>
  <c r="BR40" i="15"/>
  <c r="BQ29" i="15"/>
  <c r="AB82" i="15"/>
  <c r="BI36" i="15"/>
  <c r="DA94" i="15"/>
  <c r="AD79" i="15"/>
  <c r="CJ63" i="15"/>
  <c r="BT13" i="15"/>
  <c r="CR103" i="15"/>
  <c r="CS68" i="15"/>
  <c r="BH109" i="15"/>
  <c r="U108" i="15"/>
  <c r="AV82" i="15"/>
  <c r="T88" i="16"/>
  <c r="DB110" i="15"/>
  <c r="DA88" i="16"/>
  <c r="AJ102" i="15"/>
  <c r="AV87" i="15"/>
  <c r="BG120" i="15"/>
  <c r="CN20" i="15"/>
  <c r="AB70" i="15"/>
  <c r="AM66" i="15"/>
  <c r="CG99" i="15"/>
  <c r="AY95" i="15"/>
  <c r="N26" i="15"/>
  <c r="Z72" i="15"/>
  <c r="BM93" i="15"/>
  <c r="CN93" i="15"/>
  <c r="BP57" i="15"/>
  <c r="BR87" i="15"/>
  <c r="Z14" i="15"/>
  <c r="AQ96" i="15"/>
  <c r="CF60" i="15"/>
  <c r="P109" i="15"/>
  <c r="BG31" i="15"/>
  <c r="AY14" i="15"/>
  <c r="AD101" i="15"/>
  <c r="BK119" i="15"/>
  <c r="CT104" i="15"/>
  <c r="CX87" i="15"/>
  <c r="L94" i="15"/>
  <c r="CQ102" i="15"/>
  <c r="CZ81" i="15"/>
  <c r="BH54" i="15"/>
  <c r="BW58" i="15"/>
  <c r="CA42" i="15"/>
  <c r="BK123" i="15"/>
  <c r="BM77" i="15"/>
  <c r="R111" i="15"/>
  <c r="AH96" i="15"/>
  <c r="CI87" i="15"/>
  <c r="AX104" i="15"/>
  <c r="CS24" i="15"/>
  <c r="H65" i="15"/>
  <c r="CK14" i="15"/>
  <c r="AP54" i="15"/>
  <c r="CS95" i="15"/>
  <c r="W60" i="15"/>
  <c r="BC125" i="15"/>
  <c r="R92" i="15"/>
  <c r="AE96" i="15"/>
  <c r="CB102" i="15"/>
  <c r="AF35" i="15"/>
  <c r="CC74" i="15"/>
  <c r="BS120" i="15"/>
  <c r="AW63" i="15"/>
  <c r="AF61" i="15"/>
  <c r="CY39" i="15"/>
  <c r="H74" i="15"/>
  <c r="CL86" i="15"/>
  <c r="K52" i="15"/>
  <c r="AK91" i="15"/>
  <c r="AM53" i="15"/>
  <c r="CI38" i="15"/>
  <c r="AU64" i="15"/>
  <c r="BS52" i="15"/>
  <c r="CO62" i="15"/>
  <c r="BZ105" i="15"/>
  <c r="AH48" i="15"/>
  <c r="BW25" i="15"/>
  <c r="CN47" i="15"/>
  <c r="BM96" i="15"/>
  <c r="AB12" i="15"/>
  <c r="BG38" i="15"/>
  <c r="CH52" i="15"/>
  <c r="CF55" i="15"/>
  <c r="BD93" i="15"/>
  <c r="AX41" i="15"/>
  <c r="CI27" i="15"/>
  <c r="AP105" i="15"/>
  <c r="AP65" i="15"/>
  <c r="U83" i="15"/>
  <c r="W107" i="15"/>
  <c r="CN19" i="15"/>
  <c r="AK63" i="15"/>
  <c r="M82" i="15"/>
  <c r="BT21" i="15"/>
  <c r="AU58" i="15"/>
  <c r="BR82" i="15"/>
  <c r="V88" i="16"/>
  <c r="AN93" i="15"/>
  <c r="I15" i="15"/>
  <c r="AG35" i="15"/>
  <c r="CN125" i="15"/>
  <c r="DA106" i="15"/>
  <c r="CD64" i="15"/>
  <c r="BF38" i="15"/>
  <c r="BX68" i="15"/>
  <c r="DA129" i="15"/>
  <c r="AZ124" i="15"/>
  <c r="AP38" i="15"/>
  <c r="AS37" i="15"/>
  <c r="V95" i="15"/>
  <c r="M38" i="15"/>
  <c r="M73" i="15"/>
  <c r="BA34" i="15"/>
  <c r="AT106" i="15"/>
  <c r="AD80" i="15"/>
  <c r="CG48" i="15"/>
  <c r="CH124" i="15"/>
  <c r="AL101" i="15"/>
  <c r="AR54" i="15"/>
  <c r="AN110" i="14"/>
  <c r="AH107" i="15"/>
  <c r="AH61" i="15"/>
  <c r="AI107" i="14"/>
  <c r="CX86" i="15"/>
  <c r="CP101" i="15"/>
  <c r="DC72" i="15"/>
  <c r="AS54" i="15"/>
  <c r="CM38" i="15"/>
  <c r="CR90" i="15"/>
  <c r="Y54" i="15"/>
  <c r="BE50" i="15"/>
  <c r="AB43" i="15"/>
  <c r="N107" i="15"/>
  <c r="AA111" i="15"/>
  <c r="AG95" i="15"/>
  <c r="Z66" i="15"/>
  <c r="AW26" i="15"/>
  <c r="T97" i="15"/>
  <c r="BR37" i="15"/>
  <c r="Y61" i="15"/>
  <c r="AM36" i="15"/>
  <c r="BZ77" i="15"/>
  <c r="DC95" i="15"/>
  <c r="BX87" i="15"/>
  <c r="BO87" i="15"/>
  <c r="T99" i="15"/>
  <c r="AQ122" i="15"/>
  <c r="BA84" i="15"/>
  <c r="BL60" i="15"/>
  <c r="P15" i="15"/>
  <c r="BP83" i="15"/>
  <c r="BF14" i="15"/>
  <c r="J116" i="15"/>
  <c r="AK124" i="15"/>
  <c r="P24" i="15"/>
  <c r="AN107" i="15"/>
  <c r="BV16" i="15"/>
  <c r="I27" i="15"/>
  <c r="K93" i="15"/>
  <c r="AE128" i="15"/>
  <c r="CB80" i="15"/>
  <c r="CC49" i="15"/>
  <c r="CO110" i="15"/>
  <c r="CJ105" i="15"/>
  <c r="V14" i="15"/>
  <c r="CB16" i="15"/>
  <c r="BQ79" i="15"/>
  <c r="BN98" i="15"/>
  <c r="CJ120" i="15"/>
  <c r="AT52" i="15"/>
  <c r="AN121" i="15"/>
  <c r="AC66" i="15"/>
  <c r="BS40" i="15"/>
  <c r="CV90" i="15"/>
  <c r="AC108" i="15"/>
  <c r="BI71" i="15"/>
  <c r="CC51" i="15"/>
  <c r="BJ122" i="15"/>
  <c r="BA12" i="15"/>
  <c r="CI83" i="15"/>
  <c r="BN23" i="15"/>
  <c r="CU65" i="15"/>
  <c r="BL47" i="15"/>
  <c r="AS111" i="15"/>
  <c r="CL77" i="15"/>
  <c r="CJ19" i="15"/>
  <c r="AB42" i="15"/>
  <c r="R97" i="15"/>
  <c r="AL13" i="15"/>
  <c r="BQ75" i="15"/>
  <c r="BF75" i="15"/>
  <c r="BW93" i="15"/>
  <c r="Y119" i="15"/>
  <c r="BH119" i="15"/>
  <c r="BP91" i="15"/>
  <c r="BY63" i="15"/>
  <c r="CF24" i="15"/>
  <c r="CK101" i="15"/>
  <c r="AK106" i="15"/>
  <c r="J69" i="15"/>
  <c r="AE18" i="15"/>
  <c r="AR42" i="15"/>
  <c r="AJ63" i="15"/>
  <c r="AZ120" i="15"/>
  <c r="BA102" i="15"/>
  <c r="CF69" i="15"/>
  <c r="AD60" i="15"/>
  <c r="BL39" i="15"/>
  <c r="O92" i="15"/>
  <c r="AC88" i="15"/>
  <c r="CQ34" i="15"/>
  <c r="BC80" i="15"/>
  <c r="AP16" i="15"/>
  <c r="AD121" i="15"/>
  <c r="AU16" i="15"/>
  <c r="AZ70" i="15"/>
  <c r="AR66" i="15"/>
  <c r="T64" i="15"/>
  <c r="CY16" i="15"/>
  <c r="CW90" i="15"/>
  <c r="CK103" i="15"/>
  <c r="BB102" i="15"/>
  <c r="CB111" i="15"/>
  <c r="AG112" i="14"/>
  <c r="I36" i="15"/>
  <c r="Y88" i="15"/>
  <c r="CI57" i="15"/>
  <c r="CI71" i="15"/>
  <c r="AS31" i="15"/>
  <c r="AZ110" i="15"/>
  <c r="AX81" i="15"/>
  <c r="AO98" i="15"/>
  <c r="CT50" i="15"/>
  <c r="Y42" i="15"/>
  <c r="AP14" i="15"/>
  <c r="AI27" i="15"/>
  <c r="BH77" i="15"/>
  <c r="BT27" i="15"/>
  <c r="H32" i="15"/>
  <c r="AT116" i="15"/>
  <c r="CX79" i="15"/>
  <c r="T95" i="15"/>
  <c r="BB47" i="15"/>
  <c r="BG86" i="15"/>
  <c r="BF63" i="15"/>
  <c r="AO109" i="15"/>
  <c r="U116" i="15"/>
  <c r="CN108" i="14"/>
  <c r="CN129" i="15"/>
  <c r="CM102" i="15"/>
  <c r="AZ61" i="15"/>
  <c r="BM102" i="15"/>
  <c r="CQ128" i="15"/>
  <c r="BW127" i="15"/>
  <c r="BJ40" i="15"/>
  <c r="BX51" i="15"/>
  <c r="DC20" i="15"/>
  <c r="N125" i="15"/>
  <c r="V128" i="15"/>
  <c r="CH77" i="15"/>
  <c r="BE93" i="15"/>
  <c r="I90" i="15"/>
  <c r="AF28" i="15"/>
  <c r="BV121" i="15"/>
  <c r="AJ34" i="15"/>
  <c r="BE92" i="15"/>
  <c r="BZ72" i="15"/>
  <c r="O40" i="15"/>
  <c r="AY90" i="15"/>
  <c r="CF116" i="15"/>
  <c r="AJ86" i="15"/>
  <c r="N13" i="15"/>
  <c r="BX63" i="15"/>
  <c r="BF30" i="15"/>
  <c r="AA52" i="15"/>
  <c r="BF123" i="15"/>
  <c r="CY12" i="15"/>
  <c r="AR37" i="15"/>
  <c r="AV52" i="15"/>
  <c r="BN69" i="15"/>
  <c r="AR64" i="15"/>
  <c r="AI98" i="15"/>
  <c r="CK15" i="15"/>
  <c r="BC92" i="15"/>
  <c r="CD86" i="15"/>
  <c r="CW50" i="15"/>
  <c r="AV88" i="15"/>
  <c r="AN128" i="15"/>
  <c r="AI109" i="14"/>
  <c r="BL69" i="15"/>
  <c r="AV51" i="15"/>
  <c r="BJ82" i="15"/>
  <c r="L24" i="15"/>
  <c r="V81" i="15"/>
  <c r="AV30" i="15"/>
  <c r="C20" i="15"/>
  <c r="AE64" i="15"/>
  <c r="BO27" i="15"/>
  <c r="AF88" i="15"/>
  <c r="Z54" i="15"/>
  <c r="BG71" i="15"/>
  <c r="X41" i="15"/>
  <c r="AS91" i="15"/>
  <c r="AL64" i="15"/>
  <c r="BH13" i="15"/>
  <c r="CE65" i="15"/>
  <c r="H109" i="15"/>
  <c r="AQ18" i="15"/>
  <c r="CS103" i="15"/>
  <c r="AM101" i="15"/>
  <c r="BS15" i="15"/>
  <c r="L52" i="15"/>
  <c r="R17" i="15"/>
  <c r="CW109" i="15"/>
  <c r="R52" i="15"/>
  <c r="BX66" i="15"/>
  <c r="AC87" i="15"/>
  <c r="BG59" i="15"/>
  <c r="CB51" i="15"/>
  <c r="AS15" i="15"/>
  <c r="AO25" i="15"/>
  <c r="CR18" i="15"/>
  <c r="AC53" i="15"/>
  <c r="CX106" i="15"/>
  <c r="CS54" i="15"/>
  <c r="AO97" i="15"/>
  <c r="CO36" i="15"/>
  <c r="DB25" i="15"/>
  <c r="AU79" i="15"/>
  <c r="AE63" i="15"/>
  <c r="BK77" i="15"/>
  <c r="AW15" i="15"/>
  <c r="CP51" i="15"/>
  <c r="BV25" i="15"/>
  <c r="BM104" i="15"/>
  <c r="CL91" i="15"/>
  <c r="BN25" i="15"/>
  <c r="CE94" i="15"/>
  <c r="CD103" i="15"/>
  <c r="AC90" i="15"/>
  <c r="BT70" i="15"/>
  <c r="CJ76" i="15"/>
  <c r="BD108" i="15"/>
  <c r="BI19" i="15"/>
  <c r="BD15" i="15"/>
  <c r="BP13" i="15"/>
  <c r="AF87" i="15"/>
  <c r="CC109" i="15"/>
  <c r="BO72" i="15"/>
  <c r="CA128" i="15"/>
  <c r="BR21" i="15"/>
  <c r="BB97" i="15"/>
  <c r="BW46" i="15"/>
  <c r="J35" i="15"/>
  <c r="DA37" i="15"/>
  <c r="AS68" i="15"/>
  <c r="P108" i="15"/>
  <c r="CR20" i="15"/>
  <c r="CM19" i="15"/>
  <c r="R127" i="15"/>
  <c r="AM31" i="15"/>
  <c r="K70" i="15"/>
  <c r="CG83" i="15"/>
  <c r="U63" i="15"/>
  <c r="W58" i="15"/>
  <c r="CF79" i="15"/>
  <c r="H120" i="15"/>
  <c r="CC84" i="15"/>
  <c r="BZ79" i="15"/>
  <c r="V34" i="15"/>
  <c r="CM14" i="15"/>
  <c r="AM14" i="15"/>
  <c r="BG90" i="15"/>
  <c r="W16" i="15"/>
  <c r="U122" i="15"/>
  <c r="BV119" i="15"/>
  <c r="BL102" i="15"/>
  <c r="CQ70" i="15"/>
  <c r="AC52" i="15"/>
  <c r="BS110" i="15"/>
  <c r="BX30" i="15"/>
  <c r="S111" i="14"/>
  <c r="CG25" i="15"/>
  <c r="BR59" i="15"/>
  <c r="BR16" i="15"/>
  <c r="AW88" i="15"/>
  <c r="BT109" i="14"/>
  <c r="X31" i="15"/>
  <c r="CV38" i="15"/>
  <c r="CS76" i="15"/>
  <c r="BR84" i="15"/>
  <c r="BZ97" i="15"/>
  <c r="BC79" i="15"/>
  <c r="AQ12" i="15"/>
  <c r="AF104" i="15"/>
  <c r="AA54" i="15"/>
  <c r="BH90" i="15"/>
  <c r="K65" i="15"/>
  <c r="AQ53" i="15"/>
  <c r="BE77" i="15"/>
  <c r="AA95" i="15"/>
  <c r="DB88" i="15"/>
  <c r="CR16" i="15"/>
  <c r="Y95" i="15"/>
  <c r="AA61" i="15"/>
  <c r="J34" i="15"/>
  <c r="CU69" i="15"/>
  <c r="K73" i="15"/>
  <c r="AI111" i="15"/>
  <c r="BN76" i="15"/>
  <c r="L104" i="15"/>
  <c r="CX49" i="15"/>
  <c r="X94" i="15"/>
  <c r="AR106" i="15"/>
  <c r="L119" i="15"/>
  <c r="BC113" i="14"/>
  <c r="Z46" i="15"/>
  <c r="AB128" i="15"/>
  <c r="BO55" i="15"/>
  <c r="AE59" i="15"/>
  <c r="AP123" i="15"/>
  <c r="AU84" i="15"/>
  <c r="CL83" i="15"/>
  <c r="CK122" i="15"/>
  <c r="AS24" i="15"/>
  <c r="BL75" i="15"/>
  <c r="BM69" i="15"/>
  <c r="CF17" i="15"/>
  <c r="AD14" i="15"/>
  <c r="H73" i="15"/>
  <c r="BL122" i="15"/>
  <c r="CC77" i="15"/>
  <c r="CY51" i="15"/>
  <c r="J43" i="15"/>
  <c r="CF90" i="15"/>
  <c r="X43" i="15"/>
  <c r="W40" i="15"/>
  <c r="BI37" i="15"/>
  <c r="P36" i="15"/>
  <c r="AK96" i="15"/>
  <c r="AY50" i="15"/>
  <c r="T58" i="15"/>
  <c r="BW61" i="15"/>
  <c r="CI106" i="15"/>
  <c r="AS103" i="15"/>
  <c r="CH92" i="15"/>
  <c r="DA127" i="15"/>
  <c r="Z73" i="15"/>
  <c r="BX50" i="15"/>
  <c r="BJ99" i="15"/>
  <c r="BE90" i="15"/>
  <c r="AE106" i="15"/>
  <c r="AT120" i="15"/>
  <c r="AQ81" i="15"/>
  <c r="AZ127" i="15"/>
  <c r="O107" i="15"/>
  <c r="CH47" i="15"/>
  <c r="R82" i="15"/>
  <c r="I18" i="15"/>
  <c r="I70" i="15"/>
  <c r="CU122" i="15"/>
  <c r="BQ72" i="15"/>
  <c r="AW18" i="15"/>
  <c r="CV72" i="15"/>
  <c r="BB105" i="15"/>
  <c r="V77" i="15"/>
  <c r="AL81" i="15"/>
  <c r="CN110" i="15"/>
  <c r="CC66" i="15"/>
  <c r="AO19" i="15"/>
  <c r="BB36" i="15"/>
  <c r="CH106" i="15"/>
  <c r="BN63" i="15"/>
  <c r="BO32" i="15"/>
  <c r="BZ25" i="15"/>
  <c r="H14" i="15"/>
  <c r="CN25" i="15"/>
  <c r="AX17" i="15"/>
  <c r="BX64" i="15"/>
  <c r="BS41" i="15"/>
  <c r="BO73" i="15"/>
  <c r="CS62" i="15"/>
  <c r="I108" i="15"/>
  <c r="V12" i="15"/>
  <c r="BT19" i="15"/>
  <c r="P73" i="15"/>
  <c r="CP39" i="15"/>
  <c r="BV80" i="15"/>
  <c r="AH95" i="15"/>
  <c r="BT26" i="15"/>
  <c r="AO54" i="15"/>
  <c r="AP32" i="15"/>
  <c r="BW87" i="15"/>
  <c r="BW66" i="15"/>
  <c r="CB37" i="15"/>
  <c r="V75" i="15"/>
  <c r="CT39" i="15"/>
  <c r="L40" i="15"/>
  <c r="Y76" i="15"/>
  <c r="AS83" i="15"/>
  <c r="M79" i="15"/>
  <c r="H59" i="15"/>
  <c r="CI94" i="15"/>
  <c r="BX93" i="15"/>
  <c r="CG30" i="15"/>
  <c r="BR64" i="15"/>
  <c r="BC40" i="15"/>
  <c r="AD85" i="15"/>
  <c r="AC88" i="16"/>
  <c r="AH54" i="15"/>
  <c r="U88" i="16"/>
  <c r="CG76" i="15"/>
  <c r="BM41" i="15"/>
  <c r="CS42" i="15"/>
  <c r="O101" i="15"/>
  <c r="AV96" i="15"/>
  <c r="M109" i="15"/>
  <c r="DA92" i="15"/>
  <c r="AC57" i="15"/>
  <c r="BT49" i="15"/>
  <c r="BH12" i="15"/>
  <c r="CU62" i="15"/>
  <c r="AT34" i="15"/>
  <c r="BE111" i="15"/>
  <c r="BD110" i="15"/>
  <c r="BV74" i="15"/>
  <c r="CR84" i="15"/>
  <c r="V35" i="15"/>
  <c r="AE91" i="15"/>
  <c r="CZ112" i="14"/>
  <c r="CL71" i="15"/>
  <c r="X34" i="15"/>
  <c r="CU32" i="15"/>
  <c r="AL30" i="15"/>
  <c r="DA65" i="15"/>
  <c r="CJ87" i="15"/>
  <c r="O36" i="15"/>
  <c r="BG52" i="15"/>
  <c r="CG123" i="15"/>
  <c r="AC63" i="15"/>
  <c r="U43" i="15"/>
  <c r="CU24" i="15"/>
  <c r="CR26" i="15"/>
  <c r="CJ83" i="15"/>
  <c r="CY109" i="14"/>
  <c r="AK85" i="15"/>
  <c r="CL88" i="15"/>
  <c r="CT71" i="15"/>
  <c r="M35" i="15"/>
  <c r="N82" i="15"/>
  <c r="AD68" i="15"/>
  <c r="CJ14" i="15"/>
  <c r="CK95" i="15"/>
  <c r="CD68" i="15"/>
  <c r="AA72" i="15"/>
  <c r="CA16" i="15"/>
  <c r="BM72" i="15"/>
  <c r="O124" i="15"/>
  <c r="AK49" i="15"/>
  <c r="AH14" i="15"/>
  <c r="BX12" i="15"/>
  <c r="Q101" i="15"/>
  <c r="BC107" i="15"/>
  <c r="BG61" i="15"/>
  <c r="CK34" i="15"/>
  <c r="CG18" i="15"/>
  <c r="AW97" i="15"/>
  <c r="DC66" i="15"/>
  <c r="S116" i="15"/>
  <c r="CM128" i="15"/>
  <c r="AG102" i="15"/>
  <c r="V51" i="15"/>
  <c r="AY29" i="15"/>
  <c r="AG53" i="15"/>
  <c r="AF123" i="15"/>
  <c r="AG75" i="15"/>
  <c r="BC51" i="15"/>
  <c r="BU64" i="15"/>
  <c r="CY64" i="15"/>
  <c r="BZ109" i="15"/>
  <c r="AX87" i="15"/>
  <c r="J92" i="15"/>
  <c r="BA19" i="15"/>
  <c r="CI69" i="15"/>
  <c r="AY15" i="15"/>
  <c r="CI68" i="15"/>
  <c r="AW84" i="15"/>
  <c r="BT105" i="15"/>
  <c r="BO79" i="15"/>
  <c r="CL68" i="15"/>
  <c r="CX83" i="15"/>
  <c r="BV17" i="15"/>
  <c r="CB53" i="15"/>
  <c r="BA86" i="15"/>
  <c r="BV54" i="15"/>
  <c r="U73" i="15"/>
  <c r="AQ79" i="15"/>
  <c r="AM128" i="15"/>
  <c r="AB99" i="15"/>
  <c r="BK97" i="15"/>
  <c r="CZ95" i="15"/>
  <c r="CW72" i="15"/>
  <c r="AR95" i="15"/>
  <c r="CC127" i="15"/>
  <c r="AH125" i="15"/>
  <c r="BE36" i="15"/>
  <c r="AR111" i="15"/>
  <c r="AG125" i="15"/>
  <c r="X73" i="15"/>
  <c r="BH124" i="15"/>
  <c r="AH74" i="15"/>
  <c r="CS41" i="15"/>
  <c r="BS16" i="15"/>
  <c r="BM20" i="15"/>
  <c r="CJ122" i="15"/>
  <c r="J104" i="15"/>
  <c r="BD65" i="15"/>
  <c r="X64" i="15"/>
  <c r="CT81" i="15"/>
  <c r="CE122" i="15"/>
  <c r="CR34" i="15"/>
  <c r="BV110" i="15"/>
  <c r="AR24" i="15"/>
  <c r="AN80" i="15"/>
  <c r="AJ19" i="15"/>
  <c r="CE23" i="15"/>
  <c r="CB13" i="15"/>
  <c r="BJ127" i="15"/>
  <c r="H26" i="15"/>
  <c r="BE97" i="15"/>
  <c r="CV69" i="15"/>
  <c r="CW41" i="15"/>
  <c r="CF39" i="15"/>
  <c r="AK90" i="15"/>
  <c r="AD48" i="15"/>
  <c r="H31" i="15"/>
  <c r="BM80" i="15"/>
  <c r="BH120" i="15"/>
  <c r="U15" i="15"/>
  <c r="CN82" i="15"/>
  <c r="BA24" i="15"/>
  <c r="BZ74" i="15"/>
  <c r="AV42" i="15"/>
  <c r="BZ31" i="15"/>
  <c r="BW111" i="15"/>
  <c r="AL95" i="15"/>
  <c r="AS87" i="15"/>
  <c r="AN40" i="15"/>
  <c r="BH57" i="15"/>
  <c r="CF25" i="15"/>
  <c r="S72" i="15"/>
  <c r="BS72" i="15"/>
  <c r="DB21" i="15"/>
  <c r="AJ70" i="15"/>
  <c r="S121" i="15"/>
  <c r="Q85" i="15"/>
  <c r="BW32" i="15"/>
  <c r="CX36" i="15"/>
  <c r="CQ110" i="15"/>
  <c r="BG28" i="15"/>
  <c r="BM103" i="15"/>
  <c r="AW61" i="15"/>
  <c r="BJ47" i="15"/>
  <c r="BR80" i="15"/>
  <c r="CP122" i="15"/>
  <c r="Z53" i="15"/>
  <c r="BP85" i="15"/>
  <c r="J103" i="15"/>
  <c r="AD66" i="15"/>
  <c r="P97" i="15"/>
  <c r="L28" i="15"/>
  <c r="BT121" i="15"/>
  <c r="CV19" i="15"/>
  <c r="BN49" i="15"/>
  <c r="BA103" i="15"/>
  <c r="AF27" i="15"/>
  <c r="AQ108" i="15"/>
  <c r="BP20" i="15"/>
  <c r="AU48" i="15"/>
  <c r="CC108" i="14"/>
  <c r="W15" i="15"/>
  <c r="DB96" i="15"/>
  <c r="AZ35" i="15"/>
  <c r="BZ128" i="15"/>
  <c r="DA119" i="15"/>
  <c r="CL51" i="15"/>
  <c r="Y79" i="15"/>
  <c r="BW49" i="15"/>
  <c r="O14" i="15"/>
  <c r="Q87" i="15"/>
  <c r="AS86" i="15"/>
  <c r="AK39" i="15"/>
  <c r="CE127" i="15"/>
  <c r="BJ94" i="15"/>
  <c r="I103" i="15"/>
  <c r="Q19" i="15"/>
  <c r="CE75" i="15"/>
  <c r="W96" i="15"/>
  <c r="BI61" i="15"/>
  <c r="BK82" i="15"/>
  <c r="BU96" i="15"/>
  <c r="AD34" i="15"/>
  <c r="AZ37" i="15"/>
  <c r="CM90" i="15"/>
  <c r="AP43" i="15"/>
  <c r="AC16" i="15"/>
  <c r="BI53" i="15"/>
  <c r="K84" i="15"/>
  <c r="BA88" i="16"/>
  <c r="CR69" i="15"/>
  <c r="CQ75" i="15"/>
  <c r="BB32" i="15"/>
  <c r="DB36" i="15"/>
  <c r="CR127" i="15"/>
  <c r="R29" i="15"/>
  <c r="AN62" i="15"/>
  <c r="M43" i="15"/>
  <c r="W75" i="15"/>
  <c r="R77" i="15"/>
  <c r="CP68" i="15"/>
  <c r="R66" i="15"/>
  <c r="S23" i="15"/>
  <c r="AC55" i="15"/>
  <c r="BU123" i="15"/>
  <c r="BN85" i="15"/>
  <c r="AQ37" i="15"/>
  <c r="CZ58" i="15"/>
  <c r="J96" i="15"/>
  <c r="BR19" i="15"/>
  <c r="BO101" i="15"/>
  <c r="BU28" i="15"/>
  <c r="AH104" i="15"/>
  <c r="BO111" i="15"/>
  <c r="AW75" i="15"/>
  <c r="CO74" i="15"/>
  <c r="AF94" i="15"/>
  <c r="BM120" i="15"/>
  <c r="BJ109" i="14"/>
  <c r="AB90" i="15"/>
  <c r="BS27" i="15"/>
  <c r="CL88" i="16"/>
  <c r="CQ64" i="15"/>
  <c r="AW90" i="15"/>
  <c r="CD47" i="15"/>
  <c r="AB103" i="15"/>
  <c r="X122" i="15"/>
  <c r="CV50" i="15"/>
  <c r="AB40" i="15"/>
  <c r="I96" i="15"/>
  <c r="CI72" i="15"/>
  <c r="CQ38" i="15"/>
  <c r="P96" i="15"/>
  <c r="AV28" i="15"/>
  <c r="K102" i="15"/>
  <c r="CG28" i="15"/>
  <c r="AF127" i="15"/>
  <c r="AU29" i="15"/>
  <c r="AM86" i="15"/>
  <c r="I73" i="15"/>
  <c r="CA103" i="15"/>
  <c r="CS92" i="15"/>
  <c r="I75" i="15"/>
  <c r="P26" i="15"/>
  <c r="BC108" i="15"/>
  <c r="AM24" i="15"/>
  <c r="BA21" i="15"/>
  <c r="AV60" i="15"/>
  <c r="DC88" i="16"/>
  <c r="CS98" i="15"/>
  <c r="CC98" i="15"/>
  <c r="BM34" i="15"/>
  <c r="W54" i="15"/>
  <c r="BL123" i="15"/>
  <c r="CH42" i="15"/>
  <c r="BD39" i="15"/>
  <c r="AW96" i="15"/>
  <c r="BW34" i="15"/>
  <c r="K23" i="15"/>
  <c r="Y122" i="15"/>
  <c r="AT58" i="15"/>
  <c r="M98" i="15"/>
  <c r="CQ27" i="15"/>
  <c r="BF15" i="15"/>
  <c r="AN74" i="15"/>
  <c r="CU109" i="15"/>
  <c r="AH55" i="15"/>
  <c r="M74" i="15"/>
  <c r="CV41" i="15"/>
  <c r="CQ94" i="15"/>
  <c r="AI110" i="15"/>
  <c r="CJ55" i="15"/>
  <c r="BM61" i="15"/>
  <c r="O64" i="15"/>
  <c r="Z18" i="15"/>
  <c r="AM42" i="15"/>
  <c r="CU80" i="15"/>
  <c r="AX55" i="15"/>
  <c r="BC82" i="15"/>
  <c r="CL120" i="15"/>
  <c r="CA23" i="15"/>
  <c r="CE79" i="15"/>
  <c r="AX111" i="14"/>
  <c r="CZ26" i="15"/>
  <c r="AD103" i="15"/>
  <c r="H123" i="15"/>
  <c r="R55" i="15"/>
  <c r="P13" i="15"/>
  <c r="BE62" i="15"/>
  <c r="DB24" i="15"/>
  <c r="H125" i="15"/>
  <c r="Y96" i="15"/>
  <c r="S15" i="15"/>
  <c r="Q111" i="15"/>
  <c r="CY76" i="15"/>
  <c r="AH88" i="15"/>
  <c r="AA96" i="15"/>
  <c r="O63" i="15"/>
  <c r="CP55" i="15"/>
  <c r="CU121" i="15"/>
  <c r="BH35" i="15"/>
  <c r="CS91" i="15"/>
  <c r="AB18" i="15"/>
  <c r="BA74" i="15"/>
  <c r="AD65" i="15"/>
  <c r="CQ19" i="15"/>
  <c r="BA128" i="15"/>
  <c r="L107" i="15"/>
  <c r="CR72" i="15"/>
  <c r="Y84" i="15"/>
  <c r="BT111" i="14"/>
  <c r="BW60" i="15"/>
  <c r="AH128" i="15"/>
  <c r="AS53" i="15"/>
  <c r="AI25" i="15"/>
  <c r="AA53" i="15"/>
  <c r="AO28" i="15"/>
  <c r="Q129" i="15"/>
  <c r="CQ15" i="15"/>
  <c r="BB109" i="15"/>
  <c r="CW108" i="15"/>
  <c r="M120" i="15"/>
  <c r="N129" i="15"/>
  <c r="BS50" i="15"/>
  <c r="W106" i="15"/>
  <c r="J85" i="15"/>
  <c r="CG20" i="15"/>
  <c r="AY82" i="15"/>
  <c r="AF95" i="15"/>
  <c r="CW86" i="15"/>
  <c r="BR18" i="15"/>
  <c r="BC83" i="15"/>
  <c r="AJ88" i="16"/>
  <c r="CI40" i="15"/>
  <c r="L98" i="15"/>
  <c r="Z98" i="15"/>
  <c r="BI49" i="15"/>
  <c r="Q36" i="15"/>
  <c r="N81" i="15"/>
  <c r="BO123" i="15"/>
  <c r="BE42" i="15"/>
  <c r="M108" i="15"/>
  <c r="U30" i="15"/>
  <c r="CO98" i="15"/>
  <c r="P32" i="15"/>
  <c r="U125" i="15"/>
  <c r="AY68" i="15"/>
  <c r="AL99" i="15"/>
  <c r="X60" i="15"/>
  <c r="DC129" i="15"/>
  <c r="Y28" i="15"/>
  <c r="BS20" i="15"/>
  <c r="CE34" i="15"/>
  <c r="CA15" i="15"/>
  <c r="BJ38" i="15"/>
  <c r="CC71" i="15"/>
  <c r="AR14" i="15"/>
  <c r="AV46" i="15"/>
  <c r="AL40" i="15"/>
  <c r="AM73" i="15"/>
  <c r="CQ25" i="15"/>
  <c r="AY12" i="15"/>
  <c r="AH121" i="15"/>
  <c r="AN38" i="15"/>
  <c r="AC23" i="15"/>
  <c r="BA58" i="15"/>
  <c r="N124" i="15"/>
  <c r="AZ24" i="15"/>
  <c r="DB99" i="15"/>
  <c r="BS83" i="15"/>
  <c r="CD25" i="15"/>
  <c r="CC54" i="15"/>
  <c r="CY107" i="15"/>
  <c r="BU125" i="15"/>
  <c r="AP95" i="15"/>
  <c r="AA20" i="15"/>
  <c r="CM39" i="15"/>
  <c r="CP72" i="15"/>
  <c r="CF95" i="15"/>
  <c r="BG53" i="15"/>
  <c r="J97" i="15"/>
  <c r="U27" i="15"/>
  <c r="AU106" i="15"/>
  <c r="CH53" i="15"/>
  <c r="AV80" i="15"/>
  <c r="CJ25" i="15"/>
  <c r="CR68" i="15"/>
  <c r="BR75" i="15"/>
  <c r="S82" i="15"/>
  <c r="AE103" i="15"/>
  <c r="BV38" i="15"/>
  <c r="AH80" i="15"/>
  <c r="CQ55" i="15"/>
  <c r="BA90" i="15"/>
  <c r="AT91" i="15"/>
  <c r="CX101" i="15"/>
  <c r="AI73" i="15"/>
  <c r="T50" i="15"/>
  <c r="BY122" i="15"/>
  <c r="CU86" i="15"/>
  <c r="I31" i="15"/>
  <c r="CO99" i="15"/>
  <c r="AU28" i="15"/>
  <c r="BF127" i="15"/>
  <c r="AM95" i="15"/>
  <c r="R95" i="15"/>
  <c r="BP47" i="15"/>
  <c r="CI20" i="15"/>
  <c r="CT32" i="15"/>
  <c r="AS58" i="15"/>
  <c r="CK109" i="14"/>
  <c r="AA18" i="15"/>
  <c r="S66" i="15"/>
  <c r="AR49" i="15"/>
  <c r="BD80" i="15"/>
  <c r="DA19" i="15"/>
  <c r="AX93" i="15"/>
  <c r="CH63" i="15"/>
  <c r="DC103" i="15"/>
  <c r="AS102" i="15"/>
  <c r="AC109" i="14"/>
  <c r="BX121" i="15"/>
  <c r="AT29" i="15"/>
  <c r="CR87" i="15"/>
  <c r="AT37" i="15"/>
  <c r="CJ17" i="15"/>
  <c r="AO81" i="15"/>
  <c r="BK12" i="15"/>
  <c r="CD122" i="15"/>
  <c r="CF107" i="15"/>
  <c r="CM17" i="15"/>
  <c r="AN90" i="15"/>
  <c r="BQ19" i="15"/>
  <c r="BG64" i="15"/>
  <c r="BF69" i="15"/>
  <c r="N74" i="15"/>
  <c r="CX39" i="15"/>
  <c r="AF73" i="15"/>
  <c r="AV12" i="15"/>
  <c r="AC64" i="15"/>
  <c r="X69" i="15"/>
  <c r="BK54" i="15"/>
  <c r="AG77" i="15"/>
  <c r="BY26" i="15"/>
  <c r="AZ64" i="15"/>
  <c r="BQ60" i="15"/>
  <c r="AE49" i="15"/>
  <c r="BE26" i="15"/>
  <c r="V127" i="15"/>
  <c r="CF110" i="15"/>
  <c r="BM111" i="14"/>
  <c r="CE71" i="15"/>
  <c r="CY24" i="15"/>
  <c r="BI91" i="15"/>
  <c r="CH48" i="15"/>
  <c r="CP66" i="15"/>
  <c r="AA94" i="15"/>
  <c r="AA57" i="15"/>
  <c r="AP57" i="15"/>
  <c r="BV57" i="15"/>
  <c r="AF13" i="15"/>
  <c r="AM17" i="15"/>
  <c r="AL119" i="15"/>
  <c r="AZ75" i="15"/>
  <c r="AZ85" i="15"/>
  <c r="AX72" i="15"/>
  <c r="Q97" i="15"/>
  <c r="BR116" i="15"/>
  <c r="BH38" i="15"/>
  <c r="AI58" i="15"/>
  <c r="CQ83" i="15"/>
  <c r="CI105" i="15"/>
  <c r="CD46" i="15"/>
  <c r="CR76" i="15"/>
  <c r="BG57" i="15"/>
  <c r="BB122" i="15"/>
  <c r="CR101" i="15"/>
  <c r="M14" i="15"/>
  <c r="AO109" i="14"/>
  <c r="AX109" i="15"/>
  <c r="BW122" i="15"/>
  <c r="H30" i="15"/>
  <c r="AT82" i="15"/>
  <c r="CA87" i="15"/>
  <c r="CY13" i="15"/>
  <c r="CG124" i="15"/>
  <c r="U95" i="15"/>
  <c r="AR34" i="15"/>
  <c r="BP122" i="15"/>
  <c r="BI97" i="15"/>
  <c r="K61" i="15"/>
  <c r="X105" i="15"/>
  <c r="AR124" i="15"/>
  <c r="AZ77" i="15"/>
  <c r="AK43" i="15"/>
  <c r="I21" i="15"/>
  <c r="AE21" i="15"/>
  <c r="AB96" i="15"/>
  <c r="AO64" i="15"/>
  <c r="AT12" i="15"/>
  <c r="CT127" i="15"/>
  <c r="W111" i="15"/>
  <c r="BO77" i="15"/>
  <c r="CE41" i="15"/>
  <c r="CN36" i="15"/>
  <c r="AZ53" i="15"/>
  <c r="AQ110" i="15"/>
  <c r="AL92" i="15"/>
  <c r="AX65" i="15"/>
  <c r="CE68" i="15"/>
  <c r="CP110" i="14"/>
  <c r="CQ36" i="15"/>
  <c r="V17" i="15"/>
  <c r="CD32" i="15"/>
  <c r="AY102" i="15"/>
  <c r="CR82" i="15"/>
  <c r="CS86" i="15"/>
  <c r="BE43" i="15"/>
  <c r="AB55" i="15"/>
  <c r="BG81" i="15"/>
  <c r="CK55" i="15"/>
  <c r="K32" i="15"/>
  <c r="CK120" i="15"/>
  <c r="AL55" i="15"/>
  <c r="BV48" i="15"/>
  <c r="BF103" i="15"/>
  <c r="CR93" i="15"/>
  <c r="CX93" i="15"/>
  <c r="BW88" i="16"/>
  <c r="AR98" i="15"/>
  <c r="BJ90" i="15"/>
  <c r="AH69" i="15"/>
  <c r="AY99" i="15"/>
  <c r="CR94" i="15"/>
  <c r="CQ87" i="15"/>
  <c r="AC13" i="15"/>
  <c r="DA90" i="15"/>
  <c r="CR55" i="15"/>
  <c r="AY53" i="15"/>
  <c r="CW127" i="15"/>
  <c r="H102" i="15"/>
  <c r="BV24" i="15"/>
  <c r="AN21" i="15"/>
  <c r="CV74" i="15"/>
  <c r="BQ97" i="15"/>
  <c r="AI64" i="15"/>
  <c r="W122" i="15"/>
  <c r="BW37" i="15"/>
  <c r="BD81" i="15"/>
  <c r="BI76" i="15"/>
  <c r="CO17" i="15"/>
  <c r="AX50" i="15"/>
  <c r="CM29" i="15"/>
  <c r="CR47" i="15"/>
  <c r="CX105" i="15"/>
  <c r="CY35" i="15"/>
  <c r="CM59" i="15"/>
  <c r="BA71" i="15"/>
  <c r="CT106" i="15"/>
  <c r="CS102" i="15"/>
  <c r="BR51" i="15"/>
  <c r="BZ107" i="15"/>
  <c r="AE65" i="15"/>
  <c r="CO30" i="15"/>
  <c r="CU88" i="15"/>
  <c r="T103" i="15"/>
  <c r="P18" i="15"/>
  <c r="AL37" i="15"/>
  <c r="AU99" i="15"/>
  <c r="L34" i="15"/>
  <c r="P42" i="15"/>
  <c r="BS80" i="15"/>
  <c r="BY95" i="15"/>
  <c r="BB57" i="15"/>
  <c r="AU90" i="15"/>
  <c r="K88" i="15"/>
  <c r="CH46" i="15"/>
  <c r="AV29" i="15"/>
  <c r="AQ98" i="15"/>
  <c r="M102" i="15"/>
  <c r="CP63" i="15"/>
  <c r="BU93" i="15"/>
  <c r="AA13" i="15"/>
  <c r="DA125" i="15"/>
  <c r="CD98" i="15"/>
  <c r="BN12" i="15"/>
  <c r="BL88" i="16"/>
  <c r="BT83" i="15"/>
  <c r="Y68" i="15"/>
  <c r="CM37" i="15"/>
  <c r="J54" i="15"/>
  <c r="K109" i="15"/>
  <c r="AA105" i="15"/>
  <c r="CR119" i="15"/>
  <c r="T111" i="15"/>
  <c r="CO85" i="15"/>
  <c r="CS50" i="15"/>
  <c r="AA32" i="15"/>
  <c r="AR60" i="15"/>
  <c r="CC34" i="15"/>
  <c r="CO40" i="15"/>
  <c r="AM13" i="15"/>
  <c r="BA120" i="15"/>
  <c r="J71" i="15"/>
  <c r="BJ55" i="15"/>
  <c r="X55" i="15"/>
  <c r="O125" i="15"/>
  <c r="H24" i="15"/>
  <c r="BE128" i="15"/>
  <c r="BE108" i="15"/>
  <c r="Z23" i="15"/>
  <c r="L37" i="15"/>
  <c r="BN74" i="15"/>
  <c r="BI74" i="15"/>
  <c r="CL110" i="14"/>
  <c r="CY123" i="15"/>
  <c r="CW111" i="14"/>
  <c r="CF31" i="15"/>
  <c r="BI124" i="15"/>
  <c r="AF111" i="14"/>
  <c r="I83" i="15"/>
  <c r="BB68" i="15"/>
  <c r="BW119" i="15"/>
  <c r="CZ47" i="15"/>
  <c r="CC43" i="15"/>
  <c r="CI109" i="15"/>
  <c r="BE102" i="15"/>
  <c r="AC111" i="15"/>
  <c r="O29" i="15"/>
  <c r="BB59" i="15"/>
  <c r="BO99" i="15"/>
  <c r="R58" i="15"/>
  <c r="Y59" i="15"/>
  <c r="DC90" i="15"/>
  <c r="AI32" i="15"/>
  <c r="CI37" i="15"/>
  <c r="AS85" i="15"/>
  <c r="CD119" i="15"/>
  <c r="CA80" i="15"/>
  <c r="AR83" i="15"/>
  <c r="AQ76" i="15"/>
  <c r="AV75" i="15"/>
  <c r="AR113" i="14"/>
  <c r="AS21" i="15"/>
  <c r="DC111" i="15"/>
  <c r="AF64" i="15"/>
  <c r="AI29" i="15"/>
  <c r="CT85" i="15"/>
  <c r="BC102" i="15"/>
  <c r="DA111" i="15"/>
  <c r="BL68" i="15"/>
  <c r="J77" i="15"/>
  <c r="AI124" i="15"/>
  <c r="AW101" i="15"/>
  <c r="N88" i="16"/>
  <c r="BK92" i="15"/>
  <c r="CI28" i="15"/>
  <c r="AB19" i="15"/>
  <c r="CP65" i="15"/>
  <c r="I82" i="15"/>
  <c r="CQ93" i="15"/>
  <c r="J14" i="15"/>
  <c r="U21" i="15"/>
  <c r="CB49" i="15"/>
  <c r="BK81" i="15"/>
  <c r="BH61" i="15"/>
  <c r="CT92" i="15"/>
  <c r="W48" i="15"/>
  <c r="AB84" i="15"/>
  <c r="CC72" i="15"/>
  <c r="AW40" i="15"/>
  <c r="O30" i="15"/>
  <c r="BV107" i="14"/>
  <c r="CC47" i="15"/>
  <c r="K35" i="15"/>
  <c r="U65" i="15"/>
  <c r="CS74" i="15"/>
  <c r="AK48" i="15"/>
  <c r="BX105" i="15"/>
  <c r="AF19" i="15"/>
  <c r="AJ38" i="15"/>
  <c r="AJ60" i="15"/>
  <c r="AX119" i="15"/>
  <c r="H18" i="15"/>
  <c r="CJ27" i="15"/>
  <c r="AA40" i="15"/>
  <c r="Y12" i="15"/>
  <c r="CO108" i="15"/>
  <c r="BO50" i="15"/>
  <c r="AU74" i="15"/>
  <c r="BF34" i="15"/>
  <c r="AT28" i="15"/>
  <c r="AY20" i="15"/>
  <c r="AK13" i="15"/>
  <c r="BO76" i="15"/>
  <c r="AA80" i="15"/>
  <c r="BP102" i="15"/>
  <c r="CO113" i="14"/>
  <c r="CG128" i="15"/>
  <c r="O57" i="15"/>
  <c r="AW91" i="15"/>
  <c r="CY81" i="15"/>
  <c r="BV70" i="15"/>
  <c r="CR107" i="15"/>
  <c r="DC71" i="15"/>
  <c r="AO87" i="15"/>
  <c r="BJ87" i="15"/>
  <c r="DB20" i="15"/>
  <c r="BO128" i="15"/>
  <c r="CV42" i="15"/>
  <c r="CQ60" i="15"/>
  <c r="AX128" i="15"/>
  <c r="CJ60" i="15"/>
  <c r="BY61" i="15"/>
  <c r="AJ40" i="15"/>
  <c r="AA47" i="15"/>
  <c r="O109" i="15"/>
  <c r="BF128" i="15"/>
  <c r="BI50" i="15"/>
  <c r="J106" i="15"/>
  <c r="AY116" i="15"/>
  <c r="H50" i="15"/>
  <c r="AO84" i="15"/>
  <c r="BG26" i="15"/>
  <c r="CJ92" i="15"/>
  <c r="BD128" i="15"/>
  <c r="CG110" i="15"/>
  <c r="AU53" i="15"/>
  <c r="BC13" i="15"/>
  <c r="AV16" i="15"/>
  <c r="AX96" i="15"/>
  <c r="CX77" i="15"/>
  <c r="AF38" i="15"/>
  <c r="AF50" i="15"/>
  <c r="AK57" i="15"/>
  <c r="BU88" i="15"/>
  <c r="AZ101" i="15"/>
  <c r="AI53" i="15"/>
  <c r="CQ48" i="15"/>
  <c r="AT18" i="15"/>
  <c r="CP42" i="15"/>
  <c r="I81" i="15"/>
  <c r="CG16" i="15"/>
  <c r="DB112" i="14"/>
  <c r="CU43" i="15"/>
  <c r="AC110" i="14"/>
  <c r="BV65" i="15"/>
  <c r="AB69" i="15"/>
  <c r="BC21" i="15"/>
  <c r="AQ61" i="15"/>
  <c r="AT64" i="15"/>
  <c r="BV106" i="15"/>
  <c r="DC36" i="15"/>
  <c r="BP127" i="15"/>
  <c r="BG68" i="15"/>
  <c r="AM46" i="15"/>
  <c r="V62" i="15"/>
  <c r="BR128" i="15"/>
  <c r="S128" i="15"/>
  <c r="BK104" i="15"/>
  <c r="BC28" i="15"/>
  <c r="K24" i="15"/>
  <c r="CK48" i="15"/>
  <c r="CC91" i="15"/>
  <c r="AH17" i="15"/>
  <c r="AD127" i="15"/>
  <c r="AO16" i="15"/>
  <c r="CN40" i="15"/>
  <c r="CS116" i="15"/>
  <c r="CU106" i="15"/>
  <c r="BL80" i="15"/>
  <c r="BH81" i="15"/>
  <c r="BC103" i="15"/>
  <c r="I129" i="15"/>
  <c r="CM94" i="15"/>
  <c r="AC38" i="15"/>
  <c r="BT64" i="15"/>
  <c r="CA62" i="15"/>
  <c r="CD71" i="15"/>
  <c r="CV37" i="15"/>
  <c r="BE21" i="15"/>
  <c r="BW52" i="15"/>
  <c r="X90" i="15"/>
  <c r="AS88" i="16"/>
  <c r="BF88" i="15"/>
  <c r="V23" i="15"/>
  <c r="AA98" i="15"/>
  <c r="BX23" i="15"/>
  <c r="BZ14" i="15"/>
  <c r="BE122" i="15"/>
  <c r="AY34" i="15"/>
  <c r="BL51" i="15"/>
  <c r="Q112" i="14"/>
  <c r="CR57" i="15"/>
  <c r="CK79" i="15"/>
  <c r="AR108" i="15"/>
  <c r="DA124" i="15"/>
  <c r="BJ124" i="15"/>
  <c r="AD27" i="15"/>
  <c r="AE66" i="15"/>
  <c r="DB73" i="15"/>
  <c r="CI93" i="15"/>
  <c r="AU81" i="15"/>
  <c r="CN59" i="15"/>
  <c r="CU25" i="15"/>
  <c r="AE23" i="15"/>
  <c r="BS47" i="15"/>
  <c r="CF19" i="15"/>
  <c r="S49" i="15"/>
  <c r="N58" i="15"/>
  <c r="BC109" i="14"/>
  <c r="L90" i="15"/>
  <c r="CV107" i="15"/>
  <c r="AD23" i="15"/>
  <c r="AS20" i="15"/>
  <c r="AF52" i="15"/>
  <c r="CQ108" i="14"/>
  <c r="CW21" i="15"/>
  <c r="O68" i="15"/>
  <c r="CA30" i="15"/>
  <c r="BD13" i="15"/>
  <c r="H15" i="15"/>
  <c r="BC12" i="15"/>
  <c r="AE68" i="15"/>
  <c r="DB105" i="15"/>
  <c r="BE19" i="15"/>
  <c r="AV95" i="15"/>
  <c r="BR50" i="15"/>
  <c r="Q113" i="14"/>
  <c r="T40" i="15"/>
  <c r="BS98" i="15"/>
  <c r="AE108" i="14"/>
  <c r="CX95" i="15"/>
  <c r="CL111" i="15"/>
  <c r="CE88" i="15"/>
  <c r="CN23" i="15"/>
  <c r="AB83" i="15"/>
  <c r="BQ91" i="15"/>
  <c r="CQ116" i="15"/>
  <c r="CZ15" i="15"/>
  <c r="CH120" i="15"/>
  <c r="DA61" i="15"/>
  <c r="BO98" i="15"/>
  <c r="X54" i="15"/>
  <c r="AJ31" i="15"/>
  <c r="BB29" i="15"/>
  <c r="BR27" i="15"/>
  <c r="AF119" i="15"/>
  <c r="BO110" i="14"/>
  <c r="AQ20" i="15"/>
  <c r="AU116" i="15"/>
  <c r="CN97" i="15"/>
  <c r="AM107" i="15"/>
  <c r="V72" i="15"/>
  <c r="CV111" i="14"/>
  <c r="DB71" i="15"/>
  <c r="Z90" i="15"/>
  <c r="CQ62" i="15"/>
  <c r="AI112" i="14"/>
  <c r="CY110" i="15"/>
  <c r="DA113" i="14"/>
  <c r="CQ127" i="15"/>
  <c r="BQ17" i="15"/>
  <c r="AK108" i="14"/>
  <c r="BI92" i="15"/>
  <c r="BD112" i="14"/>
  <c r="AW109" i="14"/>
  <c r="BX112" i="14"/>
  <c r="AE53" i="15"/>
  <c r="CF15" i="15"/>
  <c r="BW107" i="14"/>
  <c r="CI96" i="15"/>
  <c r="CH112" i="14"/>
  <c r="AJ110" i="14"/>
  <c r="AL54" i="15"/>
  <c r="BK120" i="15"/>
  <c r="CA83" i="15"/>
  <c r="BW30" i="15"/>
  <c r="M110" i="15"/>
  <c r="AA59" i="15"/>
  <c r="CK28" i="15"/>
  <c r="AG91" i="15"/>
  <c r="V97" i="15"/>
  <c r="CS16" i="15"/>
  <c r="BA50" i="15"/>
  <c r="CL54" i="15"/>
  <c r="AO96" i="15"/>
  <c r="BQ49" i="15"/>
  <c r="AI108" i="15"/>
  <c r="AI113" i="14"/>
  <c r="P120" i="15"/>
  <c r="AH62" i="15"/>
  <c r="BZ27" i="15"/>
  <c r="AS123" i="15"/>
  <c r="AD42" i="15"/>
  <c r="CE50" i="15"/>
  <c r="AU17" i="15"/>
  <c r="BD52" i="15"/>
  <c r="AQ47" i="15"/>
  <c r="M123" i="15"/>
  <c r="AQ17" i="15"/>
  <c r="C112" i="14"/>
  <c r="CQ20" i="15"/>
  <c r="AF30" i="15"/>
  <c r="Q66" i="15"/>
  <c r="AC94" i="15"/>
  <c r="BL64" i="15"/>
  <c r="CG41" i="15"/>
  <c r="AZ46" i="15"/>
  <c r="CJ101" i="15"/>
  <c r="CM27" i="15"/>
  <c r="BY71" i="15"/>
  <c r="CC41" i="15"/>
  <c r="CI64" i="15"/>
  <c r="W26" i="15"/>
  <c r="CX37" i="15"/>
  <c r="AT123" i="15"/>
  <c r="CK71" i="15"/>
  <c r="AN125" i="15"/>
  <c r="AO119" i="15"/>
  <c r="DC29" i="15"/>
  <c r="BO61" i="15"/>
  <c r="CZ94" i="15"/>
  <c r="AL110" i="14"/>
  <c r="BM21" i="15"/>
  <c r="BJ103" i="15"/>
  <c r="BO62" i="15"/>
  <c r="J81" i="15"/>
  <c r="I65" i="15"/>
  <c r="CB59" i="15"/>
  <c r="CI125" i="15"/>
  <c r="CQ69" i="15"/>
  <c r="AZ47" i="15"/>
  <c r="Q60" i="15"/>
  <c r="AE51" i="15"/>
  <c r="W108" i="15"/>
  <c r="BF105" i="15"/>
  <c r="CY129" i="15"/>
  <c r="CS30" i="15"/>
  <c r="CF49" i="15"/>
  <c r="S91" i="15"/>
  <c r="W119" i="15"/>
  <c r="BR102" i="15"/>
  <c r="CT116" i="15"/>
  <c r="CC17" i="15"/>
  <c r="BB12" i="15"/>
  <c r="CP73" i="15"/>
  <c r="BM110" i="14"/>
  <c r="CM42" i="15"/>
  <c r="BF76" i="15"/>
  <c r="BR58" i="15"/>
  <c r="R88" i="15"/>
  <c r="BU54" i="15"/>
  <c r="CS21" i="15"/>
  <c r="AL112" i="14"/>
  <c r="AS50" i="15"/>
  <c r="AL21" i="15"/>
  <c r="CD14" i="15"/>
  <c r="BE95" i="15"/>
  <c r="CU66" i="15"/>
  <c r="X62" i="15"/>
  <c r="BG32" i="15"/>
  <c r="CY113" i="14"/>
  <c r="BG50" i="15"/>
  <c r="AX66" i="15"/>
  <c r="AM122" i="15"/>
  <c r="AW19" i="15"/>
  <c r="S85" i="15"/>
  <c r="AW108" i="14"/>
  <c r="AT81" i="15"/>
  <c r="AF129" i="15"/>
  <c r="Y83" i="15"/>
  <c r="AZ121" i="15"/>
  <c r="CS23" i="15"/>
  <c r="DC110" i="14"/>
  <c r="CM112" i="14"/>
  <c r="BE83" i="15"/>
  <c r="P74" i="15"/>
  <c r="CY103" i="15"/>
  <c r="CD49" i="15"/>
  <c r="K21" i="15"/>
  <c r="DA13" i="15"/>
  <c r="BO109" i="14"/>
  <c r="P86" i="15"/>
  <c r="AF91" i="15"/>
  <c r="BL112" i="14"/>
  <c r="BF108" i="15"/>
  <c r="CY14" i="15"/>
  <c r="CB108" i="14"/>
  <c r="CN112" i="14"/>
  <c r="CO20" i="15"/>
  <c r="AB66" i="15"/>
  <c r="AL113" i="14"/>
  <c r="DB50" i="15"/>
  <c r="AH40" i="15"/>
  <c r="S12" i="15"/>
  <c r="CZ119" i="15"/>
  <c r="BX37" i="15"/>
  <c r="BP71" i="15"/>
  <c r="AU113" i="14"/>
  <c r="BW85" i="15"/>
  <c r="BT116" i="15"/>
  <c r="BL101" i="15"/>
  <c r="L121" i="15"/>
  <c r="BA32" i="15"/>
  <c r="Y101" i="15"/>
  <c r="K111" i="14"/>
  <c r="AN48" i="15"/>
  <c r="CQ112" i="14"/>
  <c r="AK112" i="14"/>
  <c r="J128" i="15"/>
  <c r="CM75" i="15"/>
  <c r="AP108" i="14"/>
  <c r="AX129" i="15"/>
  <c r="BX14" i="15"/>
  <c r="CR74" i="15"/>
  <c r="AS73" i="15"/>
  <c r="AL20" i="15"/>
  <c r="CW108" i="14"/>
  <c r="AS17" i="15"/>
  <c r="BD74" i="15"/>
  <c r="CF111" i="14"/>
  <c r="BZ99" i="15"/>
  <c r="AK86" i="15"/>
  <c r="CO32" i="15"/>
  <c r="AK58" i="15"/>
  <c r="CD80" i="15"/>
  <c r="CA50" i="15"/>
  <c r="BF86" i="15"/>
  <c r="AP66" i="15"/>
  <c r="Z96" i="15"/>
  <c r="CT101" i="15"/>
  <c r="DC128" i="15"/>
  <c r="J112" i="14"/>
  <c r="AU12" i="15"/>
  <c r="AF102" i="15"/>
  <c r="CV63" i="15"/>
  <c r="J110" i="14"/>
  <c r="Q72" i="15"/>
  <c r="CH125" i="15"/>
  <c r="BL32" i="15"/>
  <c r="DC85" i="15"/>
  <c r="BZ19" i="15"/>
  <c r="B118" i="14"/>
  <c r="BA41" i="15"/>
  <c r="AH129" i="15"/>
  <c r="BR28" i="15"/>
  <c r="BE48" i="15"/>
  <c r="Y63" i="15"/>
  <c r="CW57" i="15"/>
  <c r="BL34" i="15"/>
  <c r="CO107" i="15"/>
  <c r="CC86" i="15"/>
  <c r="BE109" i="14"/>
  <c r="CI18" i="15"/>
  <c r="BQ57" i="15"/>
  <c r="BV88" i="15"/>
  <c r="CE76" i="15"/>
  <c r="AS108" i="15"/>
  <c r="N108" i="14"/>
  <c r="BG122" i="15"/>
  <c r="CM30" i="15"/>
  <c r="BU69" i="15"/>
  <c r="CC109" i="14"/>
  <c r="AJ46" i="15"/>
  <c r="Z128" i="15"/>
  <c r="Y48" i="15"/>
  <c r="AE25" i="15"/>
  <c r="AQ19" i="15"/>
  <c r="AZ107" i="14"/>
  <c r="BI98" i="15"/>
  <c r="CB86" i="15"/>
  <c r="R13" i="15"/>
  <c r="CQ21" i="15"/>
  <c r="BB93" i="15"/>
  <c r="CG77" i="15"/>
  <c r="BM46" i="15"/>
  <c r="BF52" i="15"/>
  <c r="AZ81" i="15"/>
  <c r="AL66" i="15"/>
  <c r="BH88" i="15"/>
  <c r="AQ70" i="15"/>
  <c r="AU36" i="15"/>
  <c r="AN76" i="15"/>
  <c r="CU19" i="15"/>
  <c r="BF46" i="15"/>
  <c r="I30" i="15"/>
  <c r="Y30" i="15"/>
  <c r="L38" i="15"/>
  <c r="U16" i="15"/>
  <c r="AI88" i="15"/>
  <c r="T17" i="15"/>
  <c r="AV98" i="15"/>
  <c r="BF83" i="15"/>
  <c r="BY86" i="15"/>
  <c r="BL110" i="15"/>
  <c r="BQ109" i="15"/>
  <c r="AI95" i="15"/>
  <c r="AX57" i="15"/>
  <c r="BP111" i="15"/>
  <c r="AS98" i="15"/>
  <c r="BV26" i="15"/>
  <c r="CY52" i="15"/>
  <c r="CH91" i="15"/>
  <c r="K16" i="15"/>
  <c r="CH90" i="15"/>
  <c r="AQ127" i="15"/>
  <c r="AL19" i="15"/>
  <c r="CK21" i="15"/>
  <c r="BE94" i="15"/>
  <c r="AJ81" i="15"/>
  <c r="T93" i="15"/>
  <c r="CF59" i="15"/>
  <c r="CA70" i="15"/>
  <c r="AD70" i="15"/>
  <c r="BF107" i="15"/>
  <c r="BZ83" i="15"/>
  <c r="N106" i="15"/>
  <c r="CL17" i="15"/>
  <c r="CY90" i="15"/>
  <c r="CK109" i="15"/>
  <c r="AV64" i="15"/>
  <c r="I55" i="15"/>
  <c r="CL70" i="15"/>
  <c r="K29" i="15"/>
  <c r="L124" i="15"/>
  <c r="W81" i="15"/>
  <c r="V13" i="15"/>
  <c r="AB25" i="15"/>
  <c r="AW41" i="15"/>
  <c r="I124" i="15"/>
  <c r="K106" i="15"/>
  <c r="AE125" i="15"/>
  <c r="AP103" i="15"/>
  <c r="DC125" i="15"/>
  <c r="CH61" i="15"/>
  <c r="CB116" i="15"/>
  <c r="CJ58" i="15"/>
  <c r="AT73" i="15"/>
  <c r="CT102" i="15"/>
  <c r="AQ72" i="15"/>
  <c r="CO23" i="15"/>
  <c r="AN94" i="15"/>
  <c r="AA129" i="15"/>
  <c r="AO60" i="15"/>
  <c r="AX109" i="14"/>
  <c r="BT40" i="15"/>
  <c r="M12" i="15"/>
  <c r="CD40" i="15"/>
  <c r="I111" i="15"/>
  <c r="Y87" i="15"/>
  <c r="CV76" i="15"/>
  <c r="CB65" i="15"/>
  <c r="I88" i="15"/>
  <c r="BX54" i="15"/>
  <c r="CY65" i="15"/>
  <c r="BY73" i="15"/>
  <c r="AM76" i="15"/>
  <c r="K69" i="15"/>
  <c r="H38" i="15"/>
  <c r="AI74" i="15"/>
  <c r="L62" i="15"/>
  <c r="BG35" i="15"/>
  <c r="DC40" i="15"/>
  <c r="AQ83" i="15"/>
  <c r="CR102" i="15"/>
  <c r="AU50" i="15"/>
  <c r="BD82" i="15"/>
  <c r="CI51" i="15"/>
  <c r="CA59" i="15"/>
  <c r="CT99" i="15"/>
  <c r="AS55" i="15"/>
  <c r="BH28" i="15"/>
  <c r="L57" i="15"/>
  <c r="CX84" i="15"/>
  <c r="DC93" i="15"/>
  <c r="BQ50" i="15"/>
  <c r="AY98" i="15"/>
  <c r="CC81" i="15"/>
  <c r="M58" i="15"/>
  <c r="BX122" i="15"/>
  <c r="V105" i="15"/>
  <c r="CJ15" i="15"/>
  <c r="BM50" i="15"/>
  <c r="BH76" i="15"/>
  <c r="CG36" i="15"/>
  <c r="BW50" i="15"/>
  <c r="BV102" i="15"/>
  <c r="Q109" i="15"/>
  <c r="AH110" i="15"/>
  <c r="AX46" i="15"/>
  <c r="AK60" i="15"/>
  <c r="BT76" i="15"/>
  <c r="T79" i="15"/>
  <c r="Z88" i="16"/>
  <c r="BD46" i="15"/>
  <c r="BS92" i="15"/>
  <c r="CH62" i="15"/>
  <c r="AH99" i="15"/>
  <c r="Q106" i="15"/>
  <c r="BN84" i="15"/>
  <c r="AH41" i="15"/>
  <c r="BX38" i="15"/>
  <c r="CC32" i="15"/>
  <c r="AG18" i="15"/>
  <c r="T48" i="15"/>
  <c r="CW28" i="15"/>
  <c r="AH91" i="15"/>
  <c r="AW107" i="14"/>
  <c r="CK113" i="14"/>
  <c r="AE88" i="15"/>
  <c r="CY75" i="15"/>
  <c r="AA23" i="15"/>
  <c r="BN113" i="14"/>
  <c r="DB29" i="15"/>
  <c r="CJ46" i="15"/>
  <c r="L41" i="15"/>
  <c r="M96" i="15"/>
  <c r="BI54" i="15"/>
  <c r="BL48" i="15"/>
  <c r="AA25" i="15"/>
  <c r="H96" i="15"/>
  <c r="CF121" i="15"/>
  <c r="CM99" i="15"/>
  <c r="BM91" i="15"/>
  <c r="CP69" i="15"/>
  <c r="BL61" i="15"/>
  <c r="CP30" i="15"/>
  <c r="DB38" i="15"/>
  <c r="BZ108" i="15"/>
  <c r="AI37" i="15"/>
  <c r="K53" i="15"/>
  <c r="BG87" i="15"/>
  <c r="BX108" i="15"/>
  <c r="AB27" i="15"/>
  <c r="AX127" i="15"/>
  <c r="DB12" i="15"/>
  <c r="DB74" i="15"/>
  <c r="CW85" i="15"/>
  <c r="CF92" i="15"/>
  <c r="BZ58" i="15"/>
  <c r="R120" i="15"/>
  <c r="I50" i="15"/>
  <c r="BJ60" i="15"/>
  <c r="AL36" i="15"/>
  <c r="CK90" i="15"/>
  <c r="CU23" i="15"/>
  <c r="P91" i="15"/>
  <c r="BH71" i="15"/>
  <c r="CQ18" i="15"/>
  <c r="AL51" i="15"/>
  <c r="CJ77" i="15"/>
  <c r="BY112" i="14"/>
  <c r="Z38" i="15"/>
  <c r="T18" i="15"/>
  <c r="BX127" i="15"/>
  <c r="CD108" i="14"/>
  <c r="X75" i="15"/>
  <c r="BI116" i="15"/>
  <c r="CU98" i="15"/>
  <c r="BZ101" i="15"/>
  <c r="AW87" i="15"/>
  <c r="BG74" i="15"/>
  <c r="AO66" i="15"/>
  <c r="AT23" i="15"/>
  <c r="CQ31" i="15"/>
  <c r="BA82" i="15"/>
  <c r="AA21" i="15"/>
  <c r="CX25" i="15"/>
  <c r="AN129" i="15"/>
  <c r="V20" i="15"/>
  <c r="DA76" i="15"/>
  <c r="AN60" i="15"/>
  <c r="X39" i="15"/>
  <c r="CO47" i="15"/>
  <c r="AC75" i="15"/>
  <c r="CQ16" i="15"/>
  <c r="T47" i="15"/>
  <c r="AY28" i="15"/>
  <c r="AW93" i="15"/>
  <c r="AY73" i="15"/>
  <c r="CW31" i="15"/>
  <c r="BS36" i="15"/>
  <c r="BJ80" i="15"/>
  <c r="AL77" i="15"/>
  <c r="CZ27" i="15"/>
  <c r="CN107" i="14"/>
  <c r="CV86" i="15"/>
  <c r="BT124" i="15"/>
  <c r="I32" i="15"/>
  <c r="BS28" i="15"/>
  <c r="CD91" i="15"/>
  <c r="BQ39" i="15"/>
  <c r="BF84" i="15"/>
  <c r="BY99" i="15"/>
  <c r="BL52" i="15"/>
  <c r="Y124" i="15"/>
  <c r="X40" i="15"/>
  <c r="AO82" i="15"/>
  <c r="DC16" i="15"/>
  <c r="AR63" i="15"/>
  <c r="AH20" i="15"/>
  <c r="CL116" i="15"/>
  <c r="CD88" i="15"/>
  <c r="AU111" i="15"/>
  <c r="AQ29" i="15"/>
  <c r="DA36" i="15"/>
  <c r="AP79" i="15"/>
  <c r="BM71" i="15"/>
  <c r="BK23" i="15"/>
  <c r="CS49" i="15"/>
  <c r="CN73" i="15"/>
  <c r="BV51" i="15"/>
  <c r="AU125" i="15"/>
  <c r="CD59" i="15"/>
  <c r="DA80" i="15"/>
  <c r="AJ87" i="15"/>
  <c r="CE31" i="15"/>
  <c r="BQ21" i="15"/>
  <c r="BG110" i="14"/>
  <c r="BT52" i="15"/>
  <c r="CJ29" i="15"/>
  <c r="BB39" i="15"/>
  <c r="AG121" i="15"/>
  <c r="BE120" i="15"/>
  <c r="J94" i="15"/>
  <c r="BL106" i="15"/>
  <c r="T75" i="15"/>
  <c r="BM23" i="15"/>
  <c r="L59" i="15"/>
  <c r="U121" i="15"/>
  <c r="AM85" i="15"/>
  <c r="Z123" i="15"/>
  <c r="AL29" i="15"/>
  <c r="CF124" i="15"/>
  <c r="AD25" i="15"/>
  <c r="BT84" i="15"/>
  <c r="BB26" i="15"/>
  <c r="CT76" i="15"/>
  <c r="AV58" i="15"/>
  <c r="AB129" i="15"/>
  <c r="AF125" i="15"/>
  <c r="BP27" i="15"/>
  <c r="CO46" i="15"/>
  <c r="CA127" i="15"/>
  <c r="CM82" i="15"/>
  <c r="CR29" i="15"/>
  <c r="AP75" i="15"/>
  <c r="S29" i="15"/>
  <c r="CJ124" i="15"/>
  <c r="BB19" i="15"/>
  <c r="CR116" i="15"/>
  <c r="BN129" i="15"/>
  <c r="BN110" i="15"/>
  <c r="BS31" i="15"/>
  <c r="AC30" i="15"/>
  <c r="J93" i="15"/>
  <c r="CB124" i="15"/>
  <c r="AD13" i="15"/>
  <c r="X109" i="15"/>
  <c r="BP38" i="15"/>
  <c r="R39" i="15"/>
  <c r="CM15" i="15"/>
  <c r="O105" i="15"/>
  <c r="CW113" i="14"/>
  <c r="X113" i="14"/>
  <c r="C20" i="16"/>
  <c r="CQ91" i="15"/>
  <c r="BZ84" i="15"/>
  <c r="BH24" i="15"/>
  <c r="BT32" i="15"/>
  <c r="CO53" i="15"/>
  <c r="DA77" i="15"/>
  <c r="BV82" i="15"/>
  <c r="CP85" i="15"/>
  <c r="AQ97" i="15"/>
  <c r="AA84" i="15"/>
  <c r="Q63" i="15"/>
  <c r="BH125" i="15"/>
  <c r="CV68" i="15"/>
  <c r="BV36" i="15"/>
  <c r="CH79" i="15"/>
  <c r="I116" i="15"/>
  <c r="DA82" i="15"/>
  <c r="AL70" i="15"/>
  <c r="AL84" i="15"/>
  <c r="CU16" i="15"/>
  <c r="DC81" i="15"/>
  <c r="CE30" i="15"/>
  <c r="CJ123" i="15"/>
  <c r="CI110" i="15"/>
  <c r="CX111" i="14"/>
  <c r="AC65" i="15"/>
  <c r="DA84" i="15"/>
  <c r="BY32" i="15"/>
  <c r="AF18" i="15"/>
  <c r="CZ19" i="15"/>
  <c r="CN105" i="15"/>
  <c r="CL112" i="14"/>
  <c r="BX113" i="14"/>
  <c r="AF113" i="14"/>
  <c r="BY55" i="15"/>
  <c r="CG63" i="15"/>
  <c r="M75" i="15"/>
  <c r="BZ125" i="15"/>
  <c r="AO79" i="15"/>
  <c r="CM95" i="15"/>
  <c r="AN103" i="15"/>
  <c r="AS59" i="15"/>
  <c r="CT43" i="15"/>
  <c r="BB96" i="15"/>
  <c r="BY39" i="15"/>
  <c r="CC85" i="15"/>
  <c r="BM81" i="15"/>
  <c r="CK88" i="15"/>
  <c r="CH107" i="14"/>
  <c r="AZ95" i="15"/>
  <c r="CA55" i="15"/>
  <c r="BC65" i="15"/>
  <c r="AU73" i="15"/>
  <c r="CH111" i="15"/>
  <c r="BL35" i="15"/>
  <c r="AW119" i="15"/>
  <c r="BE113" i="14"/>
  <c r="CN17" i="15"/>
  <c r="CH74" i="15"/>
  <c r="BI63" i="15"/>
  <c r="BX76" i="15"/>
  <c r="CN18" i="15"/>
  <c r="BW12" i="15"/>
  <c r="CO75" i="15"/>
  <c r="AM120" i="15"/>
  <c r="CO83" i="15"/>
  <c r="DC111" i="14"/>
  <c r="AW49" i="15"/>
  <c r="BU61" i="15"/>
  <c r="BX129" i="15"/>
  <c r="BP82" i="15"/>
  <c r="T92" i="15"/>
  <c r="AI129" i="15"/>
  <c r="AH29" i="15"/>
  <c r="AE42" i="15"/>
  <c r="BO57" i="15"/>
  <c r="BX18" i="15"/>
  <c r="AP93" i="15"/>
  <c r="AV54" i="15"/>
  <c r="BF85" i="15"/>
  <c r="AO110" i="15"/>
  <c r="M50" i="15"/>
  <c r="AN14" i="15"/>
  <c r="AQ46" i="15"/>
  <c r="CZ34" i="15"/>
  <c r="CF43" i="15"/>
  <c r="R124" i="15"/>
  <c r="BU90" i="15"/>
  <c r="L127" i="15"/>
  <c r="Z110" i="14"/>
  <c r="AH37" i="15"/>
  <c r="BL23" i="15"/>
  <c r="CY25" i="15"/>
  <c r="BL107" i="14"/>
  <c r="H16" i="15"/>
  <c r="AY88" i="15"/>
  <c r="BV109" i="14"/>
  <c r="BP61" i="15"/>
  <c r="AG107" i="14"/>
  <c r="AW99" i="15"/>
  <c r="CR30" i="15"/>
  <c r="BD77" i="15"/>
  <c r="BK91" i="15"/>
  <c r="AQ107" i="15"/>
  <c r="AQ101" i="15"/>
  <c r="AU76" i="15"/>
  <c r="N61" i="15"/>
  <c r="AR70" i="15"/>
  <c r="AO95" i="15"/>
  <c r="BX72" i="15"/>
  <c r="P107" i="14"/>
  <c r="AD84" i="15"/>
  <c r="BB120" i="15"/>
  <c r="R109" i="14"/>
  <c r="AP120" i="15"/>
  <c r="CO94" i="15"/>
  <c r="DC53" i="15"/>
  <c r="DC64" i="15"/>
  <c r="BW111" i="14"/>
  <c r="V64" i="15"/>
  <c r="V94" i="15"/>
  <c r="AZ111" i="14"/>
  <c r="X18" i="15"/>
  <c r="CG85" i="15"/>
  <c r="DC27" i="15"/>
  <c r="BA109" i="15"/>
  <c r="BA18" i="15"/>
  <c r="AK16" i="15"/>
  <c r="V65" i="15"/>
  <c r="CE66" i="15"/>
  <c r="CQ98" i="15"/>
  <c r="AO70" i="15"/>
  <c r="BJ29" i="15"/>
  <c r="AO77" i="15"/>
  <c r="L64" i="15"/>
  <c r="BK25" i="15"/>
  <c r="BR13" i="15"/>
  <c r="CJ48" i="15"/>
  <c r="BT109" i="15"/>
  <c r="CF88" i="16"/>
  <c r="AK84" i="15"/>
  <c r="AD90" i="15"/>
  <c r="BB87" i="15"/>
  <c r="V129" i="15"/>
  <c r="BL111" i="14"/>
  <c r="BI86" i="15"/>
  <c r="CT123" i="15"/>
  <c r="AV113" i="14"/>
  <c r="BV87" i="15"/>
  <c r="AH35" i="15"/>
  <c r="CR92" i="15"/>
  <c r="M111" i="14"/>
  <c r="BM127" i="15"/>
  <c r="L63" i="15"/>
  <c r="CW111" i="15"/>
  <c r="X21" i="15"/>
  <c r="L82" i="15"/>
  <c r="CK20" i="15"/>
  <c r="AZ103" i="15"/>
  <c r="BH88" i="16"/>
  <c r="AZ128" i="15"/>
  <c r="CY20" i="15"/>
  <c r="BK61" i="15"/>
  <c r="AI111" i="14"/>
  <c r="AH113" i="14"/>
  <c r="BK35" i="15"/>
  <c r="K68" i="15"/>
  <c r="CX108" i="14"/>
  <c r="BK37" i="15"/>
  <c r="BI68" i="15"/>
  <c r="M28" i="15"/>
  <c r="DA122" i="15"/>
  <c r="CH93" i="15"/>
  <c r="AV110" i="15"/>
  <c r="AZ54" i="15"/>
  <c r="K48" i="15"/>
  <c r="CO52" i="15"/>
  <c r="AZ23" i="15"/>
  <c r="BP96" i="15"/>
  <c r="CB60" i="15"/>
  <c r="AA113" i="14"/>
  <c r="AZ20" i="15"/>
  <c r="BP17" i="15"/>
  <c r="I46" i="15"/>
  <c r="AS42" i="15"/>
  <c r="BM107" i="14"/>
  <c r="P108" i="14"/>
  <c r="CA47" i="15"/>
  <c r="BX17" i="15"/>
  <c r="AH120" i="15"/>
  <c r="CT31" i="15"/>
  <c r="AR46" i="15"/>
  <c r="BN53" i="15"/>
  <c r="CC102" i="15"/>
  <c r="BY105" i="15"/>
  <c r="O90" i="15"/>
  <c r="I125" i="15"/>
  <c r="AX70" i="15"/>
  <c r="DB103" i="15"/>
  <c r="AS121" i="15"/>
  <c r="Q34" i="15"/>
  <c r="DA15" i="15"/>
  <c r="CK76" i="15"/>
  <c r="CG103" i="15"/>
  <c r="BI65" i="15"/>
  <c r="CX57" i="15"/>
  <c r="Q125" i="15"/>
  <c r="P110" i="15"/>
  <c r="BE57" i="15"/>
  <c r="BV83" i="15"/>
  <c r="BC84" i="15"/>
  <c r="CT95" i="15"/>
  <c r="N54" i="15"/>
  <c r="BN50" i="15"/>
  <c r="AQ112" i="14"/>
  <c r="J101" i="15"/>
  <c r="BN116" i="15"/>
  <c r="CM106" i="15"/>
  <c r="AQ93" i="15"/>
  <c r="AS90" i="15"/>
  <c r="CC25" i="15"/>
  <c r="CC116" i="15"/>
  <c r="BO93" i="15"/>
  <c r="AG97" i="15"/>
  <c r="X65" i="15"/>
  <c r="CW49" i="15"/>
  <c r="BO85" i="15"/>
  <c r="Q108" i="15"/>
  <c r="CK96" i="15"/>
  <c r="CF58" i="15"/>
  <c r="AI36" i="15"/>
  <c r="AB46" i="15"/>
  <c r="BG75" i="15"/>
  <c r="AL27" i="15"/>
  <c r="AL26" i="15"/>
  <c r="BL124" i="15"/>
  <c r="CA86" i="15"/>
  <c r="P99" i="15"/>
  <c r="AW116" i="15"/>
  <c r="CH96" i="15"/>
  <c r="AC123" i="15"/>
  <c r="BF90" i="15"/>
  <c r="H90" i="15"/>
  <c r="AL58" i="15"/>
  <c r="AR122" i="15"/>
  <c r="V86" i="15"/>
  <c r="BX88" i="16"/>
  <c r="BO25" i="15"/>
  <c r="AW80" i="15"/>
  <c r="Q20" i="15"/>
  <c r="N40" i="15"/>
  <c r="U36" i="15"/>
  <c r="X103" i="15"/>
  <c r="BA95" i="15"/>
  <c r="DB106" i="15"/>
  <c r="K105" i="15"/>
  <c r="BX35" i="15"/>
  <c r="AM26" i="15"/>
  <c r="AE29" i="15"/>
  <c r="AQ80" i="15"/>
  <c r="BW57" i="15"/>
  <c r="AM110" i="15"/>
  <c r="AZ18" i="15"/>
  <c r="AK76" i="15"/>
  <c r="BH69" i="15"/>
  <c r="Y38" i="15"/>
  <c r="BJ24" i="15"/>
  <c r="AW39" i="15"/>
  <c r="BW42" i="15"/>
  <c r="AD75" i="15"/>
  <c r="DA34" i="15"/>
  <c r="DC48" i="15"/>
  <c r="M31" i="15"/>
  <c r="BB84" i="15"/>
  <c r="CQ17" i="15"/>
  <c r="AG21" i="15"/>
  <c r="V50" i="15"/>
  <c r="CZ53" i="15"/>
  <c r="AD29" i="15"/>
  <c r="X119" i="15"/>
  <c r="AS13" i="15"/>
  <c r="AC51" i="15"/>
  <c r="AV21" i="15"/>
  <c r="CU73" i="15"/>
  <c r="CV43" i="15"/>
  <c r="AR84" i="15"/>
  <c r="BL30" i="15"/>
  <c r="CQ51" i="15"/>
  <c r="CV116" i="15"/>
  <c r="DC26" i="15"/>
  <c r="AX102" i="15"/>
  <c r="CF50" i="15"/>
  <c r="CL121" i="15"/>
  <c r="BP40" i="15"/>
  <c r="BR85" i="15"/>
  <c r="S16" i="15"/>
  <c r="BF24" i="15"/>
  <c r="BP120" i="15"/>
  <c r="CL57" i="15"/>
  <c r="BX31" i="15"/>
  <c r="AO30" i="15"/>
  <c r="AU25" i="15"/>
  <c r="AH68" i="15"/>
  <c r="AY111" i="14"/>
  <c r="BQ81" i="15"/>
  <c r="AE15" i="15"/>
  <c r="Y86" i="15"/>
  <c r="CT64" i="15"/>
  <c r="AE61" i="15"/>
  <c r="CT62" i="15"/>
  <c r="BY43" i="15"/>
  <c r="BS121" i="15"/>
  <c r="CJ57" i="15"/>
  <c r="AM124" i="15"/>
  <c r="S86" i="15"/>
  <c r="CM97" i="15"/>
  <c r="DC73" i="15"/>
  <c r="BL87" i="15"/>
  <c r="I59" i="15"/>
  <c r="BI123" i="15"/>
  <c r="BG40" i="15"/>
  <c r="CZ90" i="15"/>
  <c r="P29" i="15"/>
  <c r="BH102" i="15"/>
  <c r="CM105" i="15"/>
  <c r="BW29" i="15"/>
  <c r="BB71" i="15"/>
  <c r="Y129" i="15"/>
  <c r="AY13" i="15"/>
  <c r="CK13" i="15"/>
  <c r="BE54" i="15"/>
  <c r="CV111" i="15"/>
  <c r="CR14" i="15"/>
  <c r="V49" i="15"/>
  <c r="L27" i="15"/>
  <c r="BS88" i="15"/>
  <c r="AA124" i="15"/>
  <c r="N112" i="14"/>
  <c r="CH70" i="15"/>
  <c r="AV43" i="15"/>
  <c r="AS39" i="15"/>
  <c r="BR127" i="15"/>
  <c r="P71" i="15"/>
  <c r="BL83" i="15"/>
  <c r="CV128" i="15"/>
  <c r="CA52" i="15"/>
  <c r="CQ68" i="15"/>
  <c r="CQ39" i="15"/>
  <c r="BN19" i="15"/>
  <c r="AZ43" i="15"/>
  <c r="N50" i="15"/>
  <c r="CF106" i="15"/>
  <c r="BW88" i="15"/>
  <c r="AK71" i="15"/>
  <c r="AZ109" i="15"/>
  <c r="AM116" i="15"/>
  <c r="BF60" i="15"/>
  <c r="CT80" i="15"/>
  <c r="CO69" i="15"/>
  <c r="AV90" i="15"/>
  <c r="AY60" i="15"/>
  <c r="AO71" i="15"/>
  <c r="BC48" i="15"/>
  <c r="DA72" i="15"/>
  <c r="BX91" i="15"/>
  <c r="BD121" i="15"/>
  <c r="BH17" i="15"/>
  <c r="CC13" i="15"/>
  <c r="R60" i="15"/>
  <c r="CU93" i="15"/>
  <c r="AP20" i="15"/>
  <c r="BF106" i="15"/>
  <c r="CE60" i="15"/>
  <c r="BH116" i="15"/>
  <c r="DA59" i="15"/>
  <c r="AR48" i="15"/>
  <c r="BA94" i="15"/>
  <c r="BD17" i="15"/>
  <c r="AN51" i="15"/>
  <c r="N128" i="15"/>
  <c r="BG119" i="15"/>
  <c r="CE109" i="15"/>
  <c r="BU108" i="15"/>
  <c r="CY127" i="15"/>
  <c r="BT104" i="15"/>
  <c r="BG47" i="15"/>
  <c r="Y125" i="15"/>
  <c r="BM55" i="15"/>
  <c r="AT70" i="15"/>
  <c r="AI80" i="15"/>
  <c r="CI82" i="15"/>
  <c r="BM92" i="15"/>
  <c r="DC105" i="15"/>
  <c r="AG32" i="15"/>
  <c r="AW86" i="15"/>
  <c r="CF35" i="15"/>
  <c r="CC16" i="15"/>
  <c r="BG18" i="15"/>
  <c r="CF73" i="15"/>
  <c r="CY71" i="15"/>
  <c r="CB122" i="15"/>
  <c r="AI19" i="15"/>
  <c r="AR28" i="15"/>
  <c r="CJ32" i="15"/>
  <c r="DA107" i="15"/>
  <c r="AM94" i="15"/>
  <c r="CT122" i="15"/>
  <c r="N41" i="15"/>
  <c r="W41" i="15"/>
  <c r="CK60" i="15"/>
  <c r="AD19" i="15"/>
  <c r="CP53" i="15"/>
  <c r="BE99" i="15"/>
  <c r="DA24" i="15"/>
  <c r="BO81" i="15"/>
  <c r="CU76" i="15"/>
  <c r="BO26" i="15"/>
  <c r="AH92" i="15"/>
  <c r="BT47" i="15"/>
  <c r="CR40" i="15"/>
  <c r="BO68" i="15"/>
  <c r="CI16" i="15"/>
  <c r="AW73" i="15"/>
  <c r="BN101" i="15"/>
  <c r="CZ61" i="15"/>
  <c r="AT102" i="15"/>
  <c r="AV49" i="15"/>
  <c r="CX103" i="15"/>
  <c r="BS71" i="15"/>
  <c r="DC106" i="15"/>
  <c r="CB62" i="15"/>
  <c r="AS101" i="15"/>
  <c r="W35" i="15"/>
  <c r="AA101" i="15"/>
  <c r="Z50" i="15"/>
  <c r="BO31" i="15"/>
  <c r="V69" i="15"/>
  <c r="CK62" i="15"/>
  <c r="AL14" i="15"/>
  <c r="BL98" i="15"/>
  <c r="CZ73" i="15"/>
  <c r="CG101" i="15"/>
  <c r="BS73" i="15"/>
  <c r="BY75" i="15"/>
  <c r="DB122" i="15"/>
  <c r="CH69" i="15"/>
  <c r="CN15" i="15"/>
  <c r="M18" i="15"/>
  <c r="CT42" i="15"/>
  <c r="BU119" i="15"/>
  <c r="CF96" i="15"/>
  <c r="Z81" i="15"/>
  <c r="S111" i="15"/>
  <c r="Y19" i="15"/>
  <c r="CA116" i="15"/>
  <c r="BS111" i="14"/>
  <c r="CA51" i="15"/>
  <c r="AN23" i="15"/>
  <c r="AH106" i="15"/>
  <c r="CJ64" i="15"/>
  <c r="BA43" i="15"/>
  <c r="BS23" i="15"/>
  <c r="AA58" i="15"/>
  <c r="CC37" i="15"/>
  <c r="S55" i="15"/>
  <c r="AY119" i="15"/>
  <c r="BA108" i="15"/>
  <c r="O74" i="15"/>
  <c r="CB121" i="15"/>
  <c r="BH108" i="15"/>
  <c r="CH129" i="15"/>
  <c r="H119" i="15"/>
  <c r="AO108" i="14"/>
  <c r="BH108" i="14"/>
  <c r="BK121" i="15"/>
  <c r="AQ57" i="15"/>
  <c r="BF68" i="15"/>
  <c r="CW53" i="15"/>
  <c r="CA57" i="15"/>
  <c r="CO91" i="15"/>
  <c r="AH46" i="15"/>
  <c r="CS28" i="15"/>
  <c r="BQ43" i="15"/>
  <c r="AG81" i="15"/>
  <c r="BR52" i="15"/>
  <c r="CO125" i="15"/>
  <c r="AO72" i="15"/>
  <c r="BE91" i="15"/>
  <c r="AB87" i="15"/>
  <c r="BU113" i="14"/>
  <c r="I105" i="15"/>
  <c r="CH49" i="15"/>
  <c r="T52" i="15"/>
  <c r="K71" i="15"/>
  <c r="BV27" i="15"/>
  <c r="Y16" i="15"/>
  <c r="AL90" i="15"/>
  <c r="CQ32" i="15"/>
  <c r="CH110" i="14"/>
  <c r="AB106" i="15"/>
  <c r="CO110" i="14"/>
  <c r="BI84" i="15"/>
  <c r="Z94" i="15"/>
  <c r="Y103" i="15"/>
  <c r="X96" i="15"/>
  <c r="BR15" i="15"/>
  <c r="BX123" i="15"/>
  <c r="CW13" i="15"/>
  <c r="U120" i="15"/>
  <c r="CJ80" i="15"/>
  <c r="CQ108" i="15"/>
  <c r="BQ111" i="15"/>
  <c r="Q73" i="15"/>
  <c r="R119" i="15"/>
  <c r="BV109" i="15"/>
  <c r="AZ62" i="15"/>
  <c r="AS26" i="15"/>
  <c r="BP58" i="15"/>
  <c r="N31" i="15"/>
  <c r="CP127" i="15"/>
  <c r="AQ77" i="15"/>
  <c r="AV116" i="15"/>
  <c r="CA24" i="15"/>
  <c r="CH101" i="15"/>
  <c r="BX19" i="15"/>
  <c r="N94" i="15"/>
  <c r="CO29" i="15"/>
  <c r="CC93" i="15"/>
  <c r="T51" i="15"/>
  <c r="CF108" i="14"/>
  <c r="P75" i="15"/>
  <c r="O20" i="15"/>
  <c r="K92" i="15"/>
  <c r="BJ120" i="15"/>
  <c r="AO111" i="14"/>
  <c r="CI47" i="15"/>
  <c r="AJ128" i="15"/>
  <c r="BH29" i="15"/>
  <c r="BB20" i="15"/>
  <c r="CR109" i="14"/>
  <c r="CP84" i="15"/>
  <c r="AE36" i="15"/>
  <c r="V42" i="15"/>
  <c r="BZ96" i="15"/>
  <c r="CW94" i="15"/>
  <c r="AW58" i="15"/>
  <c r="AG12" i="15"/>
  <c r="BW91" i="15"/>
  <c r="CX30" i="15"/>
  <c r="AD125" i="15"/>
  <c r="U53" i="15"/>
  <c r="CL29" i="15"/>
  <c r="BC41" i="15"/>
  <c r="DA57" i="15"/>
  <c r="CR113" i="14"/>
  <c r="BG110" i="15"/>
  <c r="BK93" i="15"/>
  <c r="CY42" i="15"/>
  <c r="CF36" i="15"/>
  <c r="BQ69" i="15"/>
  <c r="CS20" i="15"/>
  <c r="BO41" i="15"/>
  <c r="Z102" i="15"/>
  <c r="T30" i="15"/>
  <c r="CP107" i="14"/>
  <c r="Q107" i="14"/>
  <c r="BD111" i="15"/>
  <c r="BT53" i="15"/>
  <c r="BH105" i="15"/>
  <c r="O120" i="15"/>
  <c r="BQ31" i="15"/>
  <c r="BZ29" i="15"/>
  <c r="CO92" i="15"/>
  <c r="AH112" i="14"/>
  <c r="BK103" i="15"/>
  <c r="BD113" i="14"/>
  <c r="V48" i="15"/>
  <c r="BV18" i="15"/>
  <c r="BU30" i="15"/>
  <c r="AN39" i="15"/>
  <c r="AM18" i="15"/>
  <c r="AT98" i="15"/>
  <c r="AH86" i="15"/>
  <c r="BV116" i="15"/>
  <c r="BO104" i="15"/>
  <c r="J108" i="14"/>
  <c r="V108" i="15"/>
  <c r="BY29" i="15"/>
  <c r="BU88" i="16"/>
  <c r="CI129" i="15"/>
  <c r="CW93" i="15"/>
  <c r="BX110" i="14"/>
  <c r="AN95" i="15"/>
  <c r="C106" i="14"/>
  <c r="DB30" i="15"/>
  <c r="BX47" i="15"/>
  <c r="DB69" i="15"/>
  <c r="AQ25" i="15"/>
  <c r="AF21" i="15"/>
  <c r="O107" i="14"/>
  <c r="CW87" i="15"/>
  <c r="DB40" i="15"/>
  <c r="BX34" i="15"/>
  <c r="U66" i="15"/>
  <c r="AX48" i="15"/>
  <c r="AZ99" i="15"/>
  <c r="BY25" i="15"/>
  <c r="AT32" i="15"/>
  <c r="I54" i="15"/>
  <c r="U119" i="15"/>
  <c r="AP42" i="15"/>
  <c r="BR32" i="15"/>
  <c r="AT95" i="15"/>
  <c r="BV43" i="15"/>
  <c r="AB77" i="15"/>
  <c r="AV13" i="15"/>
  <c r="AY109" i="15"/>
  <c r="BD106" i="15"/>
  <c r="AM34" i="15"/>
  <c r="CO123" i="15"/>
  <c r="L77" i="15"/>
  <c r="AD123" i="15"/>
  <c r="J37" i="15"/>
  <c r="AS84" i="15"/>
  <c r="BN40" i="15"/>
  <c r="BO29" i="15"/>
  <c r="CS63" i="15"/>
  <c r="V19" i="15"/>
  <c r="CO50" i="15"/>
  <c r="CY72" i="15"/>
  <c r="X32" i="15"/>
  <c r="BN41" i="15"/>
  <c r="AD57" i="15"/>
  <c r="CH24" i="15"/>
  <c r="BB48" i="15"/>
  <c r="CN41" i="15"/>
  <c r="AS113" i="14"/>
  <c r="CJ50" i="15"/>
  <c r="BY109" i="15"/>
  <c r="I110" i="14"/>
  <c r="CC129" i="15"/>
  <c r="CA106" i="15"/>
  <c r="BV47" i="15"/>
  <c r="M21" i="15"/>
  <c r="CZ30" i="15"/>
  <c r="CV102" i="15"/>
  <c r="CA107" i="15"/>
  <c r="AT119" i="15"/>
  <c r="BS109" i="15"/>
  <c r="AR41" i="15"/>
  <c r="BE119" i="15"/>
  <c r="BK32" i="15"/>
  <c r="CC90" i="15"/>
  <c r="Y112" i="14"/>
  <c r="T124" i="15"/>
  <c r="BR46" i="15"/>
  <c r="CY40" i="15"/>
  <c r="BO83" i="15"/>
  <c r="AA109" i="14"/>
  <c r="BZ23" i="15"/>
  <c r="AN55" i="15"/>
  <c r="B116" i="14"/>
  <c r="AE122" i="15"/>
  <c r="AW92" i="15"/>
  <c r="AZ59" i="15"/>
  <c r="AD107" i="14"/>
  <c r="CS48" i="15"/>
  <c r="BS113" i="14"/>
  <c r="AP26" i="15"/>
  <c r="AX21" i="15"/>
  <c r="BT48" i="15"/>
  <c r="Z129" i="15"/>
  <c r="BP87" i="15"/>
  <c r="BI112" i="14"/>
  <c r="CE85" i="15"/>
  <c r="BP92" i="15"/>
  <c r="CT70" i="15"/>
  <c r="AA36" i="15"/>
  <c r="BV125" i="15"/>
  <c r="N27" i="15"/>
  <c r="DB77" i="15"/>
  <c r="AR123" i="15"/>
  <c r="AN35" i="15"/>
  <c r="CT125" i="15"/>
  <c r="CI39" i="15"/>
  <c r="CK37" i="15"/>
  <c r="BE27" i="15"/>
  <c r="CW46" i="15"/>
  <c r="AL121" i="15"/>
  <c r="K107" i="15"/>
  <c r="BI47" i="15"/>
  <c r="AE43" i="15"/>
  <c r="U110" i="14"/>
  <c r="BO108" i="14"/>
  <c r="CS125" i="15"/>
  <c r="DA39" i="15"/>
  <c r="AA110" i="14"/>
  <c r="BA110" i="14"/>
  <c r="CY50" i="15"/>
  <c r="CS113" i="14"/>
  <c r="AQ75" i="15"/>
  <c r="AP110" i="14"/>
  <c r="CV40" i="15"/>
  <c r="K49" i="15"/>
  <c r="DC13" i="15"/>
  <c r="CN24" i="15"/>
  <c r="AO13" i="15"/>
  <c r="BR123" i="15"/>
  <c r="J65" i="15"/>
  <c r="BQ124" i="15"/>
  <c r="J27" i="15"/>
  <c r="CT75" i="15"/>
  <c r="AR110" i="14"/>
  <c r="H13" i="15"/>
  <c r="CJ113" i="14"/>
  <c r="AY47" i="15"/>
  <c r="AZ116" i="15"/>
  <c r="AY111" i="15"/>
  <c r="CN71" i="15"/>
  <c r="CD129" i="15"/>
  <c r="BX111" i="15"/>
  <c r="BK73" i="15"/>
  <c r="DB37" i="15"/>
  <c r="CH81" i="15"/>
  <c r="AB93" i="15"/>
  <c r="T39" i="15"/>
  <c r="N84" i="15"/>
  <c r="CG111" i="15"/>
  <c r="CQ106" i="15"/>
  <c r="CK119" i="15"/>
  <c r="X110" i="14"/>
  <c r="CL108" i="15"/>
  <c r="V37" i="15"/>
  <c r="BR68" i="15"/>
  <c r="CT74" i="15"/>
  <c r="CW47" i="15"/>
  <c r="O52" i="15"/>
  <c r="AQ99" i="15"/>
  <c r="AX38" i="15"/>
  <c r="S69" i="15"/>
  <c r="CE116" i="15"/>
  <c r="AY25" i="15"/>
  <c r="T24" i="15"/>
  <c r="M49" i="15"/>
  <c r="K76" i="15"/>
  <c r="AV57" i="15"/>
  <c r="AK127" i="15"/>
  <c r="BK58" i="15"/>
  <c r="CJ86" i="15"/>
  <c r="W80" i="15"/>
  <c r="AI121" i="15"/>
  <c r="AT93" i="15"/>
  <c r="AU66" i="15"/>
  <c r="J20" i="15"/>
  <c r="AO17" i="15"/>
  <c r="AP40" i="15"/>
  <c r="BQ35" i="15"/>
  <c r="AN12" i="15"/>
  <c r="BP48" i="15"/>
  <c r="CN88" i="15"/>
  <c r="BM52" i="15"/>
  <c r="BS64" i="15"/>
  <c r="AC85" i="15"/>
  <c r="AN116" i="15"/>
  <c r="AL32" i="15"/>
  <c r="AE107" i="15"/>
  <c r="BZ85" i="15"/>
  <c r="AX25" i="15"/>
  <c r="BU49" i="15"/>
  <c r="AQ34" i="15"/>
  <c r="X71" i="15"/>
  <c r="CT36" i="15"/>
  <c r="AC76" i="15"/>
  <c r="AN54" i="15"/>
  <c r="BX62" i="15"/>
  <c r="CG43" i="15"/>
  <c r="Q28" i="15"/>
  <c r="M92" i="15"/>
  <c r="CT66" i="15"/>
  <c r="CJ128" i="15"/>
  <c r="BJ49" i="15"/>
  <c r="CZ54" i="15"/>
  <c r="CQ109" i="15"/>
  <c r="CO60" i="15"/>
  <c r="AC61" i="15"/>
  <c r="CT58" i="15"/>
  <c r="I119" i="15"/>
  <c r="AF112" i="14"/>
  <c r="X48" i="15"/>
  <c r="CG42" i="15"/>
  <c r="K28" i="15"/>
  <c r="CR65" i="15"/>
  <c r="BQ61" i="15"/>
  <c r="AL49" i="15"/>
  <c r="AN27" i="15"/>
  <c r="AZ76" i="15"/>
  <c r="BO63" i="15"/>
  <c r="CT119" i="15"/>
  <c r="DC46" i="15"/>
  <c r="CY109" i="15"/>
  <c r="AJ85" i="15"/>
  <c r="AB104" i="15"/>
  <c r="L48" i="15"/>
  <c r="CK121" i="15"/>
  <c r="BU84" i="15"/>
  <c r="AC39" i="15"/>
  <c r="AO111" i="15"/>
  <c r="CS12" i="15"/>
  <c r="AB60" i="15"/>
  <c r="BD122" i="15"/>
  <c r="P39" i="15"/>
  <c r="CZ25" i="15"/>
  <c r="CU108" i="15"/>
  <c r="CK54" i="15"/>
  <c r="BV12" i="15"/>
  <c r="BY48" i="15"/>
  <c r="AE34" i="15"/>
  <c r="CD76" i="15"/>
  <c r="AZ79" i="15"/>
  <c r="CL123" i="15"/>
  <c r="BI64" i="15"/>
  <c r="BU60" i="15"/>
  <c r="BI104" i="15"/>
  <c r="AI35" i="15"/>
  <c r="CD79" i="15"/>
  <c r="P88" i="16"/>
  <c r="CJ116" i="15"/>
  <c r="BT38" i="15"/>
  <c r="BK64" i="15"/>
  <c r="BR79" i="15"/>
  <c r="CK41" i="15"/>
  <c r="BH26" i="15"/>
  <c r="AS122" i="15"/>
  <c r="AA68" i="15"/>
  <c r="AP68" i="15"/>
  <c r="DB70" i="15"/>
  <c r="BD86" i="15"/>
  <c r="BP63" i="15"/>
  <c r="AM62" i="15"/>
  <c r="Q25" i="15"/>
  <c r="BE55" i="15"/>
  <c r="DA32" i="15"/>
  <c r="C110" i="14"/>
  <c r="AP63" i="15"/>
  <c r="Z32" i="15"/>
  <c r="AO124" i="15"/>
  <c r="CL48" i="15"/>
  <c r="L61" i="15"/>
  <c r="CP93" i="15"/>
  <c r="BY101" i="15"/>
  <c r="CC124" i="15"/>
  <c r="AO68" i="15"/>
  <c r="AX98" i="15"/>
  <c r="BF124" i="15"/>
  <c r="DB87" i="15"/>
  <c r="AB17" i="15"/>
  <c r="BZ57" i="15"/>
  <c r="CH43" i="15"/>
  <c r="CX66" i="15"/>
  <c r="AJ12" i="15"/>
  <c r="CU48" i="15"/>
  <c r="CR71" i="15"/>
  <c r="CF41" i="15"/>
  <c r="BJ74" i="15"/>
  <c r="CO124" i="15"/>
  <c r="AW106" i="15"/>
  <c r="BA39" i="15"/>
  <c r="BT28" i="15"/>
  <c r="T96" i="15"/>
  <c r="CZ16" i="15"/>
  <c r="BV107" i="15"/>
  <c r="AX47" i="15"/>
  <c r="BB14" i="15"/>
  <c r="BI16" i="15"/>
  <c r="CS93" i="15"/>
  <c r="V101" i="15"/>
  <c r="AT110" i="15"/>
  <c r="AG19" i="15"/>
  <c r="CG93" i="15"/>
  <c r="BH129" i="15"/>
  <c r="O13" i="15"/>
  <c r="CS108" i="15"/>
  <c r="AA75" i="15"/>
  <c r="DA58" i="15"/>
  <c r="CV88" i="16"/>
  <c r="Z79" i="15"/>
  <c r="BB86" i="15"/>
  <c r="CO72" i="15"/>
  <c r="AK30" i="15"/>
  <c r="CA17" i="15"/>
  <c r="L55" i="15"/>
  <c r="AY108" i="15"/>
  <c r="S84" i="15"/>
  <c r="CT124" i="15"/>
  <c r="BN24" i="15"/>
  <c r="BV29" i="15"/>
  <c r="AO58" i="15"/>
  <c r="CR62" i="15"/>
  <c r="CC59" i="15"/>
  <c r="BB17" i="15"/>
  <c r="AC40" i="15"/>
  <c r="AW79" i="15"/>
  <c r="H98" i="15"/>
  <c r="U59" i="15"/>
  <c r="BJ98" i="15"/>
  <c r="CA84" i="15"/>
  <c r="DA38" i="15"/>
  <c r="AD111" i="15"/>
  <c r="DA14" i="15"/>
  <c r="CS96" i="15"/>
  <c r="BV124" i="15"/>
  <c r="BV98" i="15"/>
  <c r="CP71" i="15"/>
  <c r="AM50" i="15"/>
  <c r="CW40" i="15"/>
  <c r="CB26" i="15"/>
  <c r="CR38" i="15"/>
  <c r="CN62" i="15"/>
  <c r="BH43" i="15"/>
  <c r="Q74" i="15"/>
  <c r="CE13" i="15"/>
  <c r="BR120" i="15"/>
  <c r="BF62" i="15"/>
  <c r="BT93" i="15"/>
  <c r="X20" i="15"/>
  <c r="BB49" i="15"/>
  <c r="BE39" i="15"/>
  <c r="BU87" i="15"/>
  <c r="T61" i="15"/>
  <c r="AL65" i="15"/>
  <c r="BZ48" i="15"/>
  <c r="CG95" i="15"/>
  <c r="AI20" i="15"/>
  <c r="CR73" i="15"/>
  <c r="AO12" i="15"/>
  <c r="CF12" i="15"/>
  <c r="CB39" i="15"/>
  <c r="BN109" i="14"/>
  <c r="AI119" i="15"/>
  <c r="CU26" i="15"/>
  <c r="AA122" i="15"/>
  <c r="BS95" i="15"/>
  <c r="BS53" i="15"/>
  <c r="DB128" i="15"/>
  <c r="BW77" i="15"/>
  <c r="AH28" i="15"/>
  <c r="CE64" i="15"/>
  <c r="AD52" i="15"/>
  <c r="BK94" i="15"/>
  <c r="AI46" i="15"/>
  <c r="CN92" i="15"/>
  <c r="CD38" i="15"/>
  <c r="BF28" i="15"/>
  <c r="AP77" i="15"/>
  <c r="BE71" i="15"/>
  <c r="CN72" i="15"/>
  <c r="BX96" i="15"/>
  <c r="CX40" i="15"/>
  <c r="Q39" i="15"/>
  <c r="AI120" i="15"/>
  <c r="CG110" i="14"/>
  <c r="CE53" i="15"/>
  <c r="BA29" i="15"/>
  <c r="AL107" i="15"/>
  <c r="BX97" i="15"/>
  <c r="BF81" i="15"/>
  <c r="BP32" i="15"/>
  <c r="BB95" i="15"/>
  <c r="CF37" i="15"/>
  <c r="CH88" i="15"/>
  <c r="BT123" i="15"/>
  <c r="BW86" i="15"/>
  <c r="O98" i="15"/>
  <c r="CK69" i="15"/>
  <c r="BD129" i="15"/>
  <c r="AX111" i="15"/>
  <c r="CS119" i="15"/>
  <c r="AM68" i="15"/>
  <c r="CW104" i="15"/>
  <c r="BF94" i="15"/>
  <c r="BF88" i="16"/>
  <c r="AU75" i="15"/>
  <c r="AX32" i="15"/>
  <c r="CC76" i="15"/>
  <c r="AZ123" i="15"/>
  <c r="AF62" i="15"/>
  <c r="I47" i="15"/>
  <c r="M29" i="15"/>
  <c r="BX108" i="14"/>
  <c r="BS69" i="15"/>
  <c r="K103" i="15"/>
  <c r="CV94" i="15"/>
  <c r="AM69" i="15"/>
  <c r="AK111" i="14"/>
  <c r="CW23" i="15"/>
  <c r="CI103" i="15"/>
  <c r="BZ88" i="15"/>
  <c r="O32" i="15"/>
  <c r="AI97" i="15"/>
  <c r="CW73" i="15"/>
  <c r="BW103" i="15"/>
  <c r="CS121" i="15"/>
  <c r="I25" i="15"/>
  <c r="BO97" i="15"/>
  <c r="CL49" i="15"/>
  <c r="BP62" i="15"/>
  <c r="CG62" i="15"/>
  <c r="AM61" i="15"/>
  <c r="U107" i="14"/>
  <c r="U40" i="15"/>
  <c r="K12" i="15"/>
  <c r="BC53" i="15"/>
  <c r="AS66" i="15"/>
  <c r="T41" i="15"/>
  <c r="Z83" i="15"/>
  <c r="CI62" i="15"/>
  <c r="BM108" i="14"/>
  <c r="DB129" i="15"/>
  <c r="AW35" i="15"/>
  <c r="K38" i="15"/>
  <c r="CI14" i="15"/>
  <c r="AO113" i="14"/>
  <c r="CM72" i="15"/>
  <c r="AU57" i="15"/>
  <c r="CE112" i="14"/>
  <c r="BD50" i="15"/>
  <c r="U75" i="15"/>
  <c r="CG65" i="15"/>
  <c r="BX103" i="15"/>
  <c r="CY101" i="15"/>
  <c r="BB82" i="15"/>
  <c r="V120" i="15"/>
  <c r="CI50" i="15"/>
  <c r="BG12" i="15"/>
  <c r="BK30" i="15"/>
  <c r="AG20" i="15"/>
  <c r="I20" i="15"/>
  <c r="BP125" i="15"/>
  <c r="BS24" i="15"/>
  <c r="BN31" i="15"/>
  <c r="CL36" i="15"/>
  <c r="BY92" i="15"/>
  <c r="X68" i="15"/>
  <c r="CM64" i="15"/>
  <c r="AG27" i="15"/>
  <c r="AG46" i="15"/>
  <c r="AK24" i="15"/>
  <c r="BJ104" i="15"/>
  <c r="CG14" i="15"/>
  <c r="AL125" i="15"/>
  <c r="R38" i="15"/>
  <c r="L73" i="15"/>
  <c r="N99" i="15"/>
  <c r="CY17" i="15"/>
  <c r="CK52" i="15"/>
  <c r="BJ108" i="14"/>
  <c r="AK66" i="15"/>
  <c r="CJ23" i="15"/>
  <c r="BX107" i="14"/>
  <c r="CX76" i="15"/>
  <c r="Z31" i="15"/>
  <c r="W43" i="15"/>
  <c r="CI85" i="15"/>
  <c r="AK26" i="15"/>
  <c r="R43" i="15"/>
  <c r="BM122" i="15"/>
  <c r="AP129" i="15"/>
  <c r="AV119" i="15"/>
  <c r="U68" i="15"/>
  <c r="Z108" i="14"/>
  <c r="V110" i="15"/>
  <c r="CR12" i="15"/>
  <c r="BY53" i="15"/>
  <c r="L128" i="15"/>
  <c r="H108" i="14"/>
  <c r="BC119" i="15"/>
  <c r="BF120" i="15"/>
  <c r="CZ49" i="15"/>
  <c r="X98" i="15"/>
  <c r="CZ88" i="16"/>
  <c r="AD53" i="15"/>
  <c r="CV82" i="15"/>
  <c r="BJ111" i="14"/>
  <c r="AI108" i="14"/>
  <c r="CH51" i="15"/>
  <c r="AF96" i="15"/>
  <c r="S92" i="15"/>
  <c r="BI111" i="14"/>
  <c r="BV127" i="15"/>
  <c r="CS35" i="15"/>
  <c r="R112" i="14"/>
  <c r="L84" i="15"/>
  <c r="BS106" i="15"/>
  <c r="CI112" i="14"/>
  <c r="CY107" i="14"/>
  <c r="AF36" i="15"/>
  <c r="BW108" i="14"/>
  <c r="AH124" i="15"/>
  <c r="CR70" i="15"/>
  <c r="CC31" i="15"/>
  <c r="CJ38" i="15"/>
  <c r="CA66" i="15"/>
  <c r="AM123" i="15"/>
  <c r="AZ72" i="15"/>
  <c r="P113" i="14"/>
  <c r="AE113" i="14"/>
  <c r="AQ116" i="15"/>
  <c r="AE94" i="15"/>
  <c r="BH97" i="15"/>
  <c r="CZ12" i="15"/>
  <c r="CE83" i="15"/>
  <c r="X79" i="15"/>
  <c r="AQ16" i="15"/>
  <c r="BA72" i="15"/>
  <c r="S98" i="15"/>
  <c r="AN29" i="15"/>
  <c r="BM101" i="15"/>
  <c r="H69" i="15"/>
  <c r="CK47" i="15"/>
  <c r="CB112" i="14"/>
  <c r="J88" i="16"/>
  <c r="CM109" i="15"/>
  <c r="AB14" i="15"/>
  <c r="BM19" i="15"/>
  <c r="AZ71" i="15"/>
  <c r="BT72" i="15"/>
  <c r="AT35" i="15"/>
  <c r="T69" i="15"/>
  <c r="C113" i="14"/>
  <c r="S112" i="14"/>
  <c r="CG111" i="14"/>
  <c r="AY85" i="15"/>
  <c r="AP87" i="15"/>
  <c r="CG51" i="15"/>
  <c r="CU124" i="15"/>
  <c r="CJ24" i="15"/>
  <c r="BH25" i="15"/>
  <c r="CK23" i="15"/>
  <c r="DC47" i="15"/>
  <c r="AT47" i="15"/>
  <c r="BD107" i="15"/>
  <c r="BK74" i="15"/>
  <c r="BR110" i="15"/>
  <c r="BC27" i="15"/>
  <c r="CF85" i="15"/>
  <c r="CD104" i="15"/>
  <c r="BT107" i="14"/>
  <c r="BC75" i="15"/>
  <c r="CR107" i="14"/>
  <c r="CL82" i="15"/>
  <c r="BD35" i="15"/>
  <c r="BC88" i="16"/>
  <c r="BX49" i="15"/>
  <c r="BB77" i="15"/>
  <c r="BS110" i="14"/>
  <c r="AH58" i="15"/>
  <c r="CC108" i="15"/>
  <c r="BX85" i="15"/>
  <c r="AQ109" i="14"/>
  <c r="AB91" i="15"/>
  <c r="S102" i="15"/>
  <c r="BF57" i="15"/>
  <c r="CA108" i="14"/>
  <c r="BO58" i="15"/>
  <c r="P119" i="15"/>
  <c r="Y109" i="14"/>
  <c r="BS81" i="15"/>
  <c r="BA53" i="15"/>
  <c r="AV55" i="15"/>
  <c r="BD66" i="15"/>
  <c r="DC63" i="15"/>
  <c r="BQ48" i="15"/>
  <c r="U94" i="15"/>
  <c r="N59" i="15"/>
  <c r="CQ26" i="15"/>
  <c r="CZ102" i="15"/>
  <c r="CU49" i="15"/>
  <c r="AU107" i="15"/>
  <c r="BN111" i="14"/>
  <c r="CX104" i="15"/>
  <c r="BH83" i="15"/>
  <c r="BG109" i="14"/>
  <c r="AP86" i="15"/>
  <c r="CW62" i="15"/>
  <c r="CW105" i="15"/>
  <c r="AS51" i="15"/>
  <c r="CI59" i="15"/>
  <c r="BH51" i="15"/>
  <c r="BN94" i="15"/>
  <c r="CF72" i="15"/>
  <c r="BA27" i="15"/>
  <c r="CQ35" i="15"/>
  <c r="CY128" i="15"/>
  <c r="BC105" i="15"/>
  <c r="AI21" i="15"/>
  <c r="BF43" i="15"/>
  <c r="CM32" i="15"/>
  <c r="BH37" i="15"/>
  <c r="AA73" i="15"/>
  <c r="N64" i="15"/>
  <c r="CM69" i="15"/>
  <c r="CF129" i="15"/>
  <c r="Q43" i="15"/>
  <c r="AG82" i="15"/>
  <c r="CY112" i="14"/>
  <c r="CQ97" i="15"/>
  <c r="AC17" i="15"/>
  <c r="CX110" i="14"/>
  <c r="CF68" i="15"/>
  <c r="BZ24" i="15"/>
  <c r="CP23" i="15"/>
  <c r="AG111" i="15"/>
  <c r="CE46" i="15"/>
  <c r="DB83" i="15"/>
  <c r="CX102" i="15"/>
  <c r="CV110" i="14"/>
  <c r="CT68" i="15"/>
  <c r="BJ121" i="15"/>
  <c r="BR17" i="15"/>
  <c r="AJ112" i="14"/>
  <c r="BB92" i="15"/>
  <c r="CA104" i="15"/>
  <c r="BW129" i="15"/>
  <c r="BW64" i="15"/>
  <c r="BC26" i="15"/>
  <c r="CY92" i="15"/>
  <c r="DC79" i="15"/>
  <c r="CY106" i="15"/>
  <c r="BI108" i="15"/>
  <c r="CN49" i="15"/>
  <c r="CK85" i="15"/>
  <c r="AQ73" i="15"/>
  <c r="CQ125" i="15"/>
  <c r="BH59" i="15"/>
  <c r="CL63" i="15"/>
  <c r="CO28" i="15"/>
  <c r="BK95" i="15"/>
  <c r="BT80" i="15"/>
  <c r="CU35" i="15"/>
  <c r="I91" i="15"/>
  <c r="BZ51" i="15"/>
  <c r="CZ96" i="15"/>
  <c r="BZ106" i="15"/>
  <c r="BM88" i="15"/>
  <c r="BE58" i="15"/>
  <c r="CD105" i="15"/>
  <c r="BM90" i="15"/>
  <c r="AW68" i="15"/>
  <c r="BA76" i="15"/>
  <c r="AI30" i="15"/>
  <c r="CJ70" i="15"/>
  <c r="AI54" i="15"/>
  <c r="AB20" i="15"/>
  <c r="AB16" i="15"/>
  <c r="AW50" i="15"/>
  <c r="BN38" i="15"/>
  <c r="BM48" i="15"/>
  <c r="BE105" i="15"/>
  <c r="BN80" i="15"/>
  <c r="CV29" i="15"/>
  <c r="CT24" i="15"/>
  <c r="BZ91" i="15"/>
  <c r="Q127" i="15"/>
  <c r="CJ88" i="16"/>
  <c r="BT46" i="15"/>
  <c r="BD116" i="15"/>
  <c r="BZ104" i="15"/>
  <c r="AA26" i="15"/>
  <c r="BR93" i="15"/>
  <c r="BX119" i="15"/>
  <c r="DC37" i="15"/>
  <c r="BD41" i="15"/>
  <c r="CZ116" i="15"/>
  <c r="CM93" i="15"/>
  <c r="CT38" i="15"/>
  <c r="Z69" i="15"/>
  <c r="CP79" i="15"/>
  <c r="BB43" i="15"/>
  <c r="BD47" i="15"/>
  <c r="CA120" i="15"/>
  <c r="AD58" i="15"/>
  <c r="CD57" i="15"/>
  <c r="O28" i="15"/>
  <c r="K13" i="15"/>
  <c r="BS105" i="15"/>
  <c r="CF64" i="15"/>
  <c r="CU123" i="15"/>
  <c r="H81" i="15"/>
  <c r="AK55" i="15"/>
  <c r="K40" i="15"/>
  <c r="S109" i="15"/>
  <c r="CF86" i="15"/>
  <c r="W90" i="15"/>
  <c r="BJ48" i="15"/>
  <c r="CP86" i="15"/>
  <c r="H35" i="15"/>
  <c r="R81" i="15"/>
  <c r="I76" i="15"/>
  <c r="AS38" i="15"/>
  <c r="L15" i="15"/>
  <c r="BP108" i="15"/>
  <c r="AR85" i="15"/>
  <c r="CW110" i="15"/>
  <c r="CU125" i="15"/>
  <c r="CB85" i="15"/>
  <c r="AA104" i="15"/>
  <c r="CM71" i="15"/>
  <c r="L53" i="15"/>
  <c r="CW20" i="15"/>
  <c r="CK27" i="15"/>
  <c r="L88" i="16"/>
  <c r="AT51" i="15"/>
  <c r="AF42" i="15"/>
  <c r="BU14" i="15"/>
  <c r="AO128" i="15"/>
  <c r="CN128" i="15"/>
  <c r="BW62" i="15"/>
  <c r="BD48" i="15"/>
  <c r="BM24" i="15"/>
  <c r="CH31" i="15"/>
  <c r="X102" i="15"/>
  <c r="H43" i="15"/>
  <c r="AN120" i="15"/>
  <c r="DB18" i="15"/>
  <c r="AC103" i="15"/>
  <c r="AF31" i="15"/>
  <c r="BR119" i="15"/>
  <c r="BY13" i="15"/>
  <c r="L21" i="15"/>
  <c r="CQ85" i="15"/>
  <c r="CH103" i="15"/>
  <c r="W103" i="15"/>
  <c r="CO66" i="15"/>
  <c r="K112" i="14"/>
  <c r="DA62" i="15"/>
  <c r="CS75" i="15"/>
  <c r="Y39" i="15"/>
  <c r="BA70" i="15"/>
  <c r="Z104" i="15"/>
  <c r="CY95" i="15"/>
  <c r="CE58" i="15"/>
  <c r="CO43" i="15"/>
  <c r="BY119" i="15"/>
  <c r="AR96" i="15"/>
  <c r="H46" i="15"/>
  <c r="AN34" i="15"/>
  <c r="BV20" i="15"/>
  <c r="BX124" i="15"/>
  <c r="CM120" i="15"/>
  <c r="AV41" i="15"/>
  <c r="AL72" i="15"/>
  <c r="AW85" i="15"/>
  <c r="AB107" i="15"/>
  <c r="BD75" i="15"/>
  <c r="AO29" i="15"/>
  <c r="AX86" i="15"/>
  <c r="CA19" i="15"/>
  <c r="CB42" i="15"/>
  <c r="I48" i="15"/>
  <c r="BW92" i="15"/>
  <c r="CS111" i="14"/>
  <c r="CR128" i="15"/>
  <c r="AO80" i="15"/>
  <c r="AJ71" i="15"/>
  <c r="BZ17" i="15"/>
  <c r="AA66" i="15"/>
  <c r="CH98" i="15"/>
  <c r="M112" i="14"/>
  <c r="BM49" i="15"/>
  <c r="BR122" i="15"/>
  <c r="BS103" i="15"/>
  <c r="W86" i="15"/>
  <c r="AV79" i="15"/>
  <c r="AE101" i="15"/>
  <c r="CG35" i="15"/>
  <c r="X108" i="15"/>
  <c r="CR83" i="15"/>
  <c r="AA31" i="15"/>
  <c r="AW13" i="15"/>
  <c r="AV88" i="16"/>
  <c r="BG19" i="15"/>
  <c r="CR96" i="15"/>
  <c r="S97" i="15"/>
  <c r="BL125" i="15"/>
  <c r="AT42" i="15"/>
  <c r="CI107" i="14"/>
  <c r="AT19" i="15"/>
  <c r="AF108" i="15"/>
  <c r="BA105" i="15"/>
  <c r="CW76" i="15"/>
  <c r="CL107" i="15"/>
  <c r="BY70" i="15"/>
  <c r="BS119" i="15"/>
  <c r="M55" i="15"/>
  <c r="BR71" i="15"/>
  <c r="AK47" i="15"/>
  <c r="BZ43" i="15"/>
  <c r="BK48" i="15"/>
  <c r="K127" i="15"/>
  <c r="BB106" i="15"/>
  <c r="BS129" i="15"/>
  <c r="CW42" i="15"/>
  <c r="BQ99" i="15"/>
  <c r="CU102" i="15"/>
  <c r="AN84" i="15"/>
  <c r="H64" i="15"/>
  <c r="CT96" i="15"/>
  <c r="CP96" i="15"/>
  <c r="CI116" i="15"/>
  <c r="BZ90" i="15"/>
  <c r="BN124" i="15"/>
  <c r="BD94" i="15"/>
  <c r="AB109" i="15"/>
  <c r="K124" i="15"/>
  <c r="CS52" i="15"/>
  <c r="BH110" i="15"/>
  <c r="W102" i="15"/>
  <c r="M17" i="15"/>
  <c r="CC24" i="15"/>
  <c r="BA125" i="15"/>
  <c r="BJ62" i="15"/>
  <c r="CL99" i="15"/>
  <c r="BQ68" i="15"/>
  <c r="CN127" i="15"/>
  <c r="DA101" i="15"/>
  <c r="AP48" i="15"/>
  <c r="AC46" i="15"/>
  <c r="W32" i="15"/>
  <c r="M57" i="15"/>
  <c r="AJ53" i="15"/>
  <c r="DB93" i="15"/>
  <c r="CA119" i="15"/>
  <c r="CV39" i="15"/>
  <c r="Z49" i="15"/>
  <c r="L39" i="15"/>
  <c r="BR49" i="15"/>
  <c r="U76" i="15"/>
  <c r="CD110" i="14"/>
  <c r="AG50" i="15"/>
  <c r="CR75" i="15"/>
  <c r="AH103" i="15"/>
  <c r="BB127" i="15"/>
  <c r="CH113" i="14"/>
  <c r="BL29" i="15"/>
  <c r="BQ65" i="15"/>
  <c r="J90" i="15"/>
  <c r="AB124" i="15"/>
  <c r="BF59" i="15"/>
  <c r="CI58" i="15"/>
  <c r="AP18" i="15"/>
  <c r="BZ110" i="15"/>
  <c r="BN109" i="15"/>
  <c r="BQ62" i="15"/>
  <c r="M69" i="15"/>
  <c r="CR77" i="15"/>
  <c r="AQ35" i="15"/>
  <c r="CN38" i="15"/>
  <c r="BS124" i="15"/>
  <c r="BP68" i="15"/>
  <c r="BL108" i="15"/>
  <c r="AO106" i="15"/>
  <c r="S52" i="15"/>
  <c r="BQ58" i="15"/>
  <c r="AH47" i="15"/>
  <c r="BR83" i="15"/>
  <c r="BV73" i="15"/>
  <c r="CT82" i="15"/>
  <c r="AW113" i="14"/>
  <c r="BT57" i="15"/>
  <c r="DB41" i="15"/>
  <c r="CT120" i="15"/>
  <c r="J79" i="15"/>
  <c r="CV103" i="15"/>
  <c r="BN20" i="15"/>
  <c r="CL98" i="15"/>
  <c r="BT54" i="15"/>
  <c r="BD90" i="15"/>
  <c r="AN46" i="15"/>
  <c r="BJ25" i="15"/>
  <c r="DB82" i="15"/>
  <c r="BS14" i="15"/>
  <c r="CP18" i="15"/>
  <c r="BX25" i="15"/>
  <c r="BP110" i="14"/>
  <c r="AS72" i="15"/>
  <c r="T29" i="15"/>
  <c r="CJ119" i="15"/>
  <c r="CE43" i="15"/>
  <c r="AV19" i="15"/>
  <c r="X88" i="16"/>
  <c r="W95" i="15"/>
  <c r="Z91" i="15"/>
  <c r="V121" i="15"/>
  <c r="AW23" i="15"/>
  <c r="AW83" i="15"/>
  <c r="BK21" i="15"/>
  <c r="CN39" i="15"/>
  <c r="CK73" i="15"/>
  <c r="AZ93" i="15"/>
  <c r="CB72" i="15"/>
  <c r="CK116" i="15"/>
  <c r="BZ54" i="15"/>
  <c r="CZ75" i="15"/>
  <c r="CY53" i="15"/>
  <c r="BN13" i="15"/>
  <c r="CJ112" i="14"/>
  <c r="M128" i="15"/>
  <c r="DB120" i="15"/>
  <c r="Z15" i="15"/>
  <c r="AZ108" i="14"/>
  <c r="CN30" i="15"/>
  <c r="CV108" i="14"/>
  <c r="AJ113" i="14"/>
  <c r="BE20" i="15"/>
  <c r="Y41" i="15"/>
  <c r="AO99" i="15"/>
  <c r="CG53" i="15"/>
  <c r="AL128" i="15"/>
  <c r="BY128" i="15"/>
  <c r="DC50" i="15"/>
  <c r="AX49" i="15"/>
  <c r="AL88" i="15"/>
  <c r="S19" i="15"/>
  <c r="T84" i="15"/>
  <c r="O24" i="15"/>
  <c r="AH81" i="15"/>
  <c r="P12" i="15"/>
  <c r="CS58" i="15"/>
  <c r="L70" i="15"/>
  <c r="BI40" i="15"/>
  <c r="CX26" i="15"/>
  <c r="CB73" i="15"/>
  <c r="CA26" i="15"/>
  <c r="AU52" i="15"/>
  <c r="BQ116" i="15"/>
  <c r="AR51" i="15"/>
  <c r="CX92" i="15"/>
  <c r="CT35" i="15"/>
  <c r="AE83" i="15"/>
  <c r="AO125" i="15"/>
  <c r="M127" i="15"/>
  <c r="CR54" i="15"/>
  <c r="BV111" i="15"/>
  <c r="AK12" i="15"/>
  <c r="BB64" i="15"/>
  <c r="AA79" i="15"/>
  <c r="X88" i="15"/>
  <c r="CO95" i="15"/>
  <c r="AP39" i="15"/>
  <c r="CE63" i="15"/>
  <c r="AF48" i="15"/>
  <c r="CV27" i="15"/>
  <c r="BV84" i="15"/>
  <c r="CE120" i="15"/>
  <c r="AN72" i="15"/>
  <c r="CP62" i="15"/>
  <c r="N107" i="14"/>
  <c r="CL39" i="15"/>
  <c r="BQ15" i="15"/>
  <c r="AY24" i="15"/>
  <c r="X129" i="15"/>
  <c r="BK129" i="15"/>
  <c r="BA129" i="15"/>
  <c r="CJ43" i="15"/>
  <c r="BN61" i="15"/>
  <c r="BI24" i="15"/>
  <c r="AV125" i="15"/>
  <c r="S46" i="15"/>
  <c r="AK108" i="15"/>
  <c r="CX34" i="15"/>
  <c r="BP18" i="15"/>
  <c r="AX108" i="15"/>
  <c r="CK111" i="15"/>
  <c r="CS31" i="15"/>
  <c r="H42" i="15"/>
  <c r="BM108" i="15"/>
  <c r="CR86" i="15"/>
  <c r="AN69" i="15"/>
  <c r="BN73" i="15"/>
  <c r="AN63" i="15"/>
  <c r="DB46" i="15"/>
  <c r="CQ86" i="15"/>
  <c r="AA34" i="15"/>
  <c r="N12" i="15"/>
  <c r="AG129" i="15"/>
  <c r="AK72" i="15"/>
  <c r="H113" i="14"/>
  <c r="AP46" i="15"/>
  <c r="BX53" i="15"/>
  <c r="BT58" i="15"/>
  <c r="AK62" i="15"/>
  <c r="CG108" i="14"/>
  <c r="BV86" i="15"/>
  <c r="AM111" i="14"/>
  <c r="CH109" i="15"/>
  <c r="AG85" i="15"/>
  <c r="J124" i="15"/>
  <c r="AJ122" i="15"/>
  <c r="Y43" i="15"/>
  <c r="CX98" i="15"/>
  <c r="X16" i="15"/>
  <c r="CX48" i="15"/>
  <c r="N101" i="15"/>
  <c r="AB54" i="15"/>
  <c r="CK77" i="15"/>
  <c r="AP84" i="15"/>
  <c r="AG110" i="14"/>
  <c r="BZ120" i="15"/>
  <c r="DB52" i="15"/>
  <c r="BY124" i="15"/>
  <c r="N47" i="15"/>
  <c r="CG54" i="15"/>
  <c r="H106" i="14"/>
  <c r="CY29" i="15"/>
  <c r="BL72" i="15"/>
  <c r="DC113" i="14"/>
  <c r="BD29" i="15"/>
  <c r="P101" i="15"/>
  <c r="V15" i="15"/>
  <c r="BG127" i="15"/>
  <c r="CZ113" i="14"/>
  <c r="BP80" i="15"/>
  <c r="BL31" i="15"/>
  <c r="T120" i="15"/>
  <c r="AJ35" i="15"/>
  <c r="DC65" i="15"/>
  <c r="CE110" i="15"/>
  <c r="CE54" i="15"/>
  <c r="S59" i="15"/>
  <c r="AJ111" i="14"/>
  <c r="AP112" i="14"/>
  <c r="Y55" i="15"/>
  <c r="CP40" i="15"/>
  <c r="BC32" i="15"/>
  <c r="AN36" i="15"/>
  <c r="BC111" i="14"/>
  <c r="P116" i="15"/>
  <c r="CS108" i="14"/>
  <c r="AC102" i="15"/>
  <c r="BF111" i="14"/>
  <c r="CS88" i="16"/>
  <c r="T46" i="15"/>
  <c r="BK111" i="15"/>
  <c r="AK53" i="15"/>
  <c r="AT121" i="15"/>
  <c r="CY99" i="15"/>
  <c r="CW124" i="15"/>
  <c r="U72" i="15"/>
  <c r="AS109" i="15"/>
  <c r="BZ18" i="15"/>
  <c r="DC109" i="14"/>
  <c r="CG71" i="15"/>
  <c r="AD106" i="15"/>
  <c r="BL128" i="15"/>
  <c r="AH111" i="14"/>
  <c r="BG20" i="15"/>
  <c r="DB109" i="15"/>
  <c r="BX125" i="15"/>
  <c r="BG76" i="15"/>
  <c r="CW91" i="15"/>
  <c r="BT18" i="15"/>
  <c r="BR96" i="15"/>
  <c r="CY82" i="15"/>
  <c r="AE109" i="14"/>
  <c r="BR112" i="14"/>
  <c r="CB105" i="15"/>
  <c r="AG71" i="15"/>
  <c r="CP98" i="15"/>
  <c r="CK38" i="15"/>
  <c r="M51" i="15"/>
  <c r="AU27" i="15"/>
  <c r="X124" i="15"/>
  <c r="BD27" i="15"/>
  <c r="CN76" i="15"/>
  <c r="BU72" i="15"/>
  <c r="AM19" i="15"/>
  <c r="CE111" i="14"/>
  <c r="CR122" i="15"/>
  <c r="CM108" i="14"/>
  <c r="AS28" i="15"/>
  <c r="BE96" i="15"/>
  <c r="BA112" i="14"/>
  <c r="BO94" i="15"/>
  <c r="AN107" i="14"/>
  <c r="AY109" i="14"/>
  <c r="BU41" i="15"/>
  <c r="AS62" i="15"/>
  <c r="AU124" i="15"/>
  <c r="R83" i="15"/>
  <c r="S30" i="15"/>
  <c r="Q108" i="14"/>
  <c r="BD71" i="15"/>
  <c r="BI39" i="15"/>
  <c r="AP88" i="15"/>
  <c r="AC32" i="15"/>
  <c r="BV108" i="14"/>
  <c r="CY41" i="15"/>
  <c r="Q32" i="15"/>
  <c r="AH76" i="15"/>
  <c r="CR15" i="15"/>
  <c r="CC111" i="14"/>
  <c r="BA55" i="15"/>
  <c r="CP109" i="14"/>
  <c r="J98" i="15"/>
  <c r="AB120" i="15"/>
  <c r="BP28" i="15"/>
  <c r="CF27" i="15"/>
  <c r="CW69" i="15"/>
  <c r="BI38" i="15"/>
  <c r="AN113" i="14"/>
  <c r="CZ84" i="15"/>
  <c r="CH73" i="15"/>
  <c r="BV101" i="15"/>
  <c r="DA110" i="14"/>
  <c r="AM121" i="15"/>
  <c r="CO102" i="15"/>
  <c r="AQ92" i="15"/>
  <c r="BN60" i="15"/>
  <c r="CB17" i="15"/>
  <c r="AS25" i="15"/>
  <c r="BB70" i="15"/>
  <c r="CO86" i="15"/>
  <c r="CT90" i="15"/>
  <c r="W120" i="15"/>
  <c r="BI111" i="15"/>
  <c r="AC101" i="15"/>
  <c r="Q58" i="15"/>
  <c r="CB21" i="15"/>
  <c r="AK14" i="15"/>
  <c r="BK86" i="15"/>
  <c r="CN81" i="15"/>
  <c r="CK110" i="15"/>
  <c r="BB83" i="15"/>
  <c r="BK111" i="14"/>
  <c r="O73" i="15"/>
  <c r="AB21" i="15"/>
  <c r="CW109" i="14"/>
  <c r="BV88" i="16"/>
  <c r="BP73" i="15"/>
  <c r="BY16" i="15"/>
  <c r="X23" i="15"/>
  <c r="CB36" i="15"/>
  <c r="BH72" i="15"/>
  <c r="BG55" i="15"/>
  <c r="BR77" i="15"/>
  <c r="BF109" i="14"/>
  <c r="AD119" i="15"/>
  <c r="S53" i="15"/>
  <c r="BX81" i="15"/>
  <c r="BN52" i="15"/>
  <c r="BN123" i="15"/>
  <c r="AJ74" i="15"/>
  <c r="Q54" i="15"/>
  <c r="AP13" i="15"/>
  <c r="AO104" i="15"/>
  <c r="AX36" i="15"/>
  <c r="Z51" i="15"/>
  <c r="Y72" i="15"/>
  <c r="AC62" i="15"/>
  <c r="BH20" i="15"/>
  <c r="DB101" i="15"/>
  <c r="BK88" i="15"/>
  <c r="AK110" i="15"/>
  <c r="CK68" i="15"/>
  <c r="CP113" i="14"/>
  <c r="CV51" i="15"/>
  <c r="CN35" i="15"/>
  <c r="AG28" i="15"/>
  <c r="U19" i="15"/>
  <c r="AH38" i="15"/>
  <c r="BH49" i="15"/>
  <c r="AC93" i="15"/>
  <c r="CH35" i="15"/>
  <c r="BQ112" i="14"/>
  <c r="BT98" i="15"/>
  <c r="BS60" i="15"/>
  <c r="L99" i="15"/>
  <c r="BZ86" i="15"/>
  <c r="AC91" i="15"/>
  <c r="BR124" i="15"/>
  <c r="BK51" i="15"/>
  <c r="AE82" i="15"/>
  <c r="BL36" i="15"/>
  <c r="H48" i="15"/>
  <c r="BL82" i="15"/>
  <c r="BP112" i="14"/>
  <c r="AF54" i="15"/>
  <c r="AY106" i="15"/>
  <c r="AX124" i="15"/>
  <c r="AF57" i="15"/>
  <c r="CJ36" i="15"/>
  <c r="AK31" i="15"/>
  <c r="T122" i="15"/>
  <c r="BO75" i="15"/>
  <c r="CP128" i="15"/>
  <c r="CN65" i="15"/>
  <c r="CM103" i="15"/>
  <c r="CU120" i="15"/>
  <c r="AJ101" i="15"/>
  <c r="BO116" i="15"/>
  <c r="CA99" i="15"/>
  <c r="AY40" i="15"/>
  <c r="Q77" i="15"/>
  <c r="BN47" i="15"/>
  <c r="BI81" i="15"/>
  <c r="CJ75" i="15"/>
  <c r="O35" i="15"/>
  <c r="DA69" i="15"/>
  <c r="BQ38" i="15"/>
  <c r="DC51" i="15"/>
  <c r="BB111" i="15"/>
  <c r="CF82" i="15"/>
  <c r="AD108" i="14"/>
  <c r="CX15" i="15"/>
  <c r="CH85" i="15"/>
  <c r="H91" i="15"/>
  <c r="CG109" i="15"/>
  <c r="CM12" i="15"/>
  <c r="CX113" i="14"/>
  <c r="BM119" i="15"/>
  <c r="CE24" i="15"/>
  <c r="AD124" i="15"/>
  <c r="BN105" i="15"/>
  <c r="AJ26" i="15"/>
  <c r="CQ99" i="15"/>
  <c r="BD54" i="15"/>
  <c r="CE113" i="14"/>
  <c r="BQ41" i="15"/>
  <c r="BV128" i="15"/>
  <c r="CL96" i="15"/>
  <c r="DC49" i="15"/>
  <c r="BP15" i="15"/>
  <c r="Q94" i="15"/>
  <c r="CU42" i="15"/>
  <c r="CN29" i="15"/>
  <c r="CP58" i="15"/>
  <c r="AJ42" i="15"/>
  <c r="AK123" i="15"/>
  <c r="CF105" i="15"/>
  <c r="CA35" i="15"/>
  <c r="AA123" i="15"/>
  <c r="AD16" i="15"/>
  <c r="DA16" i="15"/>
  <c r="U84" i="15"/>
  <c r="CM31" i="15"/>
  <c r="CH97" i="15"/>
  <c r="AJ41" i="15"/>
  <c r="BF32" i="15"/>
  <c r="BZ15" i="15"/>
  <c r="AF76" i="15"/>
  <c r="CH111" i="14"/>
  <c r="BW112" i="14"/>
  <c r="AW64" i="15"/>
  <c r="BW39" i="15"/>
  <c r="CE80" i="15"/>
  <c r="CO87" i="15"/>
  <c r="AY30" i="15"/>
  <c r="BC107" i="14"/>
  <c r="AP61" i="15"/>
  <c r="CE15" i="15"/>
  <c r="BU94" i="15"/>
  <c r="BV66" i="15"/>
  <c r="AH30" i="15"/>
  <c r="AQ21" i="15"/>
  <c r="CR31" i="15"/>
  <c r="BH52" i="15"/>
  <c r="R68" i="15"/>
  <c r="AJ129" i="15"/>
  <c r="CX13" i="15"/>
  <c r="Z64" i="15"/>
  <c r="CH83" i="15"/>
  <c r="AT43" i="15"/>
  <c r="Q88" i="16"/>
  <c r="CL15" i="15"/>
  <c r="CA82" i="15"/>
  <c r="CE123" i="15"/>
  <c r="BS91" i="15"/>
  <c r="AF20" i="15"/>
  <c r="CU46" i="15"/>
  <c r="AL53" i="15"/>
  <c r="CN83" i="15"/>
  <c r="BS107" i="15"/>
  <c r="AL105" i="15"/>
  <c r="BF12" i="15"/>
  <c r="DC14" i="15"/>
  <c r="Y58" i="15"/>
  <c r="AZ60" i="15"/>
  <c r="CC120" i="15"/>
  <c r="K31" i="15"/>
  <c r="H71" i="15"/>
  <c r="AA65" i="15"/>
  <c r="S108" i="15"/>
  <c r="BE74" i="15"/>
  <c r="AZ107" i="15"/>
  <c r="N42" i="15"/>
  <c r="CT108" i="15"/>
  <c r="AF70" i="15"/>
  <c r="BP43" i="15"/>
  <c r="AX60" i="15"/>
  <c r="CM80" i="15"/>
  <c r="CL13" i="15"/>
  <c r="AD32" i="15"/>
  <c r="CF109" i="15"/>
  <c r="CR61" i="15"/>
  <c r="BZ116" i="15"/>
  <c r="AC29" i="15"/>
  <c r="X47" i="15"/>
  <c r="AQ40" i="15"/>
  <c r="CZ125" i="15"/>
  <c r="AA12" i="15"/>
  <c r="BA83" i="15"/>
  <c r="AL108" i="14"/>
  <c r="AO43" i="15"/>
  <c r="Y120" i="15"/>
  <c r="BN55" i="15"/>
  <c r="BT34" i="15"/>
  <c r="L71" i="15"/>
  <c r="CV54" i="15"/>
  <c r="DA35" i="15"/>
  <c r="BP123" i="15"/>
  <c r="BS77" i="15"/>
  <c r="BD64" i="15"/>
  <c r="AB57" i="15"/>
  <c r="AA86" i="15"/>
  <c r="BE32" i="15"/>
  <c r="V21" i="15"/>
  <c r="R31" i="15"/>
  <c r="CY105" i="15"/>
  <c r="AD31" i="15"/>
  <c r="BR105" i="15"/>
  <c r="BT59" i="15"/>
  <c r="AH43" i="15"/>
  <c r="CB41" i="15"/>
  <c r="CL24" i="15"/>
  <c r="CO42" i="15"/>
  <c r="CB111" i="14"/>
  <c r="BD95" i="15"/>
  <c r="N119" i="15"/>
  <c r="BB25" i="15"/>
  <c r="BI125" i="15"/>
  <c r="CC121" i="15"/>
  <c r="CO57" i="15"/>
  <c r="BY81" i="15"/>
  <c r="BK49" i="15"/>
  <c r="K39" i="15"/>
  <c r="AT129" i="15"/>
  <c r="CM26" i="15"/>
  <c r="BV72" i="15"/>
  <c r="AL93" i="15"/>
  <c r="BZ47" i="15"/>
  <c r="X15" i="15"/>
  <c r="CM108" i="15"/>
  <c r="BH95" i="15"/>
  <c r="AX18" i="15"/>
  <c r="T101" i="15"/>
  <c r="CX88" i="15"/>
  <c r="CN52" i="15"/>
  <c r="CI53" i="15"/>
  <c r="DC41" i="15"/>
  <c r="AR52" i="15"/>
  <c r="P80" i="15"/>
  <c r="O112" i="14"/>
  <c r="AK74" i="15"/>
  <c r="M95" i="15"/>
  <c r="O19" i="15"/>
  <c r="CX110" i="15"/>
  <c r="AI13" i="15"/>
  <c r="BE14" i="15"/>
  <c r="T81" i="15"/>
  <c r="Y107" i="14"/>
  <c r="AC19" i="15"/>
  <c r="CE20" i="15"/>
  <c r="AM87" i="15"/>
  <c r="BR24" i="15"/>
  <c r="BT92" i="15"/>
  <c r="AP53" i="15"/>
  <c r="V25" i="15"/>
  <c r="CG79" i="15"/>
  <c r="BM64" i="15"/>
  <c r="K95" i="15"/>
  <c r="AS124" i="15"/>
  <c r="CT60" i="15"/>
  <c r="CL75" i="15"/>
  <c r="CM74" i="15"/>
  <c r="BM27" i="15"/>
  <c r="CW26" i="15"/>
  <c r="DB28" i="15"/>
  <c r="CR25" i="15"/>
  <c r="CK49" i="15"/>
  <c r="BK99" i="15"/>
  <c r="BP124" i="15"/>
  <c r="DC77" i="15"/>
  <c r="AE48" i="15"/>
  <c r="CI30" i="15"/>
  <c r="J36" i="15"/>
  <c r="X109" i="14"/>
  <c r="AK120" i="15"/>
  <c r="AW36" i="15"/>
  <c r="AV105" i="15"/>
  <c r="BK88" i="16"/>
  <c r="K46" i="15"/>
  <c r="CX75" i="15"/>
  <c r="AH53" i="15"/>
  <c r="H80" i="15"/>
  <c r="CB14" i="15"/>
  <c r="CZ103" i="15"/>
  <c r="AY18" i="15"/>
  <c r="BJ110" i="14"/>
  <c r="H41" i="15"/>
  <c r="CY108" i="14"/>
  <c r="CO34" i="15"/>
  <c r="AL106" i="15"/>
  <c r="P110" i="14"/>
  <c r="BE75" i="15"/>
  <c r="CM121" i="15"/>
  <c r="CF38" i="15"/>
  <c r="BM58" i="15"/>
  <c r="AL98" i="15"/>
  <c r="CY26" i="15"/>
  <c r="DA75" i="15"/>
  <c r="BT41" i="15"/>
  <c r="BS30" i="15"/>
  <c r="BJ81" i="15"/>
  <c r="AT80" i="15"/>
  <c r="BD30" i="15"/>
  <c r="BK116" i="15"/>
  <c r="BQ40" i="15"/>
  <c r="CD83" i="15"/>
  <c r="AI104" i="15"/>
  <c r="BJ14" i="15"/>
  <c r="BL85" i="15"/>
  <c r="AU80" i="15"/>
  <c r="CI46" i="15"/>
  <c r="U129" i="15"/>
  <c r="BV14" i="15"/>
  <c r="CM122" i="15"/>
  <c r="AF51" i="15"/>
  <c r="CE39" i="15"/>
  <c r="Z40" i="15"/>
  <c r="CG72" i="15"/>
  <c r="CK18" i="15"/>
  <c r="AK40" i="15"/>
  <c r="H107" i="14"/>
  <c r="CY74" i="15"/>
  <c r="BW76" i="15"/>
  <c r="BP55" i="15"/>
  <c r="AL31" i="15"/>
  <c r="CV66" i="15"/>
  <c r="BO66" i="15"/>
  <c r="CI110" i="14"/>
  <c r="BO39" i="15"/>
  <c r="P93" i="15"/>
  <c r="CP43" i="15"/>
  <c r="T106" i="15"/>
  <c r="AB80" i="15"/>
  <c r="CH105" i="15"/>
  <c r="CA37" i="15"/>
  <c r="AZ105" i="15"/>
  <c r="DA17" i="15"/>
  <c r="AN119" i="15"/>
  <c r="BC101" i="15"/>
  <c r="N51" i="15"/>
  <c r="CZ57" i="15"/>
  <c r="AF49" i="15"/>
  <c r="CH99" i="15"/>
  <c r="BT107" i="15"/>
  <c r="CU92" i="15"/>
  <c r="BT29" i="15"/>
  <c r="BR98" i="15"/>
  <c r="BQ95" i="15"/>
  <c r="U74" i="15"/>
  <c r="CQ63" i="15"/>
  <c r="AT41" i="15"/>
  <c r="CQ107" i="14"/>
  <c r="BJ68" i="15"/>
  <c r="AI86" i="15"/>
  <c r="CN120" i="15"/>
  <c r="AF82" i="15"/>
  <c r="BR69" i="15"/>
  <c r="AJ90" i="15"/>
  <c r="M85" i="15"/>
  <c r="I127" i="15"/>
  <c r="L81" i="15"/>
  <c r="AF24" i="15"/>
  <c r="AM21" i="15"/>
  <c r="BT15" i="15"/>
  <c r="BG46" i="15"/>
  <c r="AX39" i="15"/>
  <c r="CD50" i="15"/>
  <c r="AB28" i="15"/>
  <c r="AA14" i="15"/>
  <c r="V63" i="15"/>
  <c r="W42" i="15"/>
  <c r="AO86" i="15"/>
  <c r="AR108" i="14"/>
  <c r="CW74" i="15"/>
  <c r="AF71" i="15"/>
  <c r="CZ128" i="15"/>
  <c r="BD38" i="15"/>
  <c r="M27" i="15"/>
  <c r="BV68" i="15"/>
  <c r="CY93" i="15"/>
  <c r="AM113" i="14"/>
  <c r="CI90" i="15"/>
  <c r="AS109" i="14"/>
  <c r="CK128" i="15"/>
  <c r="BT85" i="15"/>
  <c r="AY74" i="15"/>
  <c r="AP23" i="15"/>
  <c r="BJ113" i="14"/>
  <c r="DB121" i="15"/>
  <c r="J109" i="14"/>
  <c r="CK75" i="15"/>
  <c r="CY84" i="15"/>
  <c r="CH110" i="15"/>
  <c r="CE107" i="14"/>
  <c r="AS110" i="14"/>
  <c r="BE107" i="14"/>
  <c r="BO111" i="14"/>
  <c r="BX120" i="15"/>
  <c r="BN97" i="15"/>
  <c r="BY30" i="15"/>
  <c r="AU120" i="15"/>
  <c r="BA113" i="14"/>
  <c r="AQ26" i="15"/>
  <c r="P121" i="15"/>
  <c r="V90" i="15"/>
  <c r="BY64" i="15"/>
  <c r="CQ13" i="15"/>
  <c r="AF110" i="15"/>
  <c r="BX26" i="15"/>
  <c r="AD77" i="15"/>
  <c r="BL18" i="15"/>
  <c r="CZ110" i="14"/>
  <c r="BO112" i="14"/>
  <c r="CI92" i="15"/>
  <c r="CI66" i="15"/>
  <c r="AE57" i="15"/>
  <c r="BV41" i="15"/>
  <c r="BC128" i="15"/>
  <c r="BX57" i="15"/>
  <c r="CR110" i="14"/>
  <c r="L97" i="15"/>
  <c r="Z127" i="15"/>
  <c r="BR88" i="15"/>
  <c r="AY128" i="15"/>
  <c r="AB109" i="14"/>
  <c r="DA23" i="15"/>
  <c r="BZ102" i="15"/>
  <c r="L42" i="15"/>
  <c r="CD123" i="15"/>
  <c r="BU99" i="15"/>
  <c r="T123" i="15"/>
  <c r="CK61" i="15"/>
  <c r="AG34" i="15"/>
  <c r="AM59" i="15"/>
  <c r="CH59" i="15"/>
  <c r="AP37" i="15"/>
  <c r="L107" i="14"/>
  <c r="AG70" i="15"/>
  <c r="CO41" i="15"/>
  <c r="I66" i="15"/>
  <c r="CS17" i="15"/>
  <c r="AS29" i="15"/>
  <c r="AC113" i="14"/>
  <c r="BM37" i="15"/>
  <c r="H103" i="15"/>
  <c r="AI65" i="15"/>
  <c r="CL74" i="15"/>
  <c r="AW124" i="15"/>
  <c r="AL104" i="15"/>
  <c r="M16" i="15"/>
  <c r="AG47" i="15"/>
  <c r="CA64" i="15"/>
  <c r="N120" i="15"/>
  <c r="AX106" i="15"/>
  <c r="BZ112" i="14"/>
  <c r="AY110" i="15"/>
  <c r="AO39" i="15"/>
  <c r="AJ105" i="15"/>
  <c r="CK92" i="15"/>
  <c r="CM81" i="15"/>
  <c r="M113" i="14"/>
  <c r="AO129" i="15"/>
  <c r="AI127" i="15"/>
  <c r="BB42" i="15"/>
  <c r="I107" i="14"/>
  <c r="CN77" i="15"/>
  <c r="CL87" i="15"/>
  <c r="CZ70" i="15"/>
  <c r="CY21" i="15"/>
  <c r="AP19" i="15"/>
  <c r="BM121" i="15"/>
  <c r="K90" i="15"/>
  <c r="CO97" i="15"/>
  <c r="O110" i="14"/>
  <c r="CT110" i="15"/>
  <c r="V113" i="14"/>
  <c r="CU54" i="15"/>
  <c r="CG74" i="15"/>
  <c r="BM63" i="15"/>
  <c r="CG119" i="15"/>
  <c r="CE55" i="15"/>
  <c r="BY102" i="15"/>
  <c r="CK81" i="15"/>
  <c r="BW84" i="15"/>
  <c r="BG109" i="15"/>
  <c r="Z103" i="15"/>
  <c r="CC42" i="15"/>
  <c r="L16" i="15"/>
  <c r="AT66" i="15"/>
  <c r="BT110" i="14"/>
  <c r="BJ110" i="15"/>
  <c r="CE101" i="15"/>
  <c r="CW120" i="15"/>
  <c r="CE109" i="14"/>
  <c r="AE81" i="15"/>
  <c r="L111" i="14"/>
  <c r="Q119" i="15"/>
  <c r="CP121" i="15"/>
  <c r="BQ18" i="15"/>
  <c r="BI55" i="15"/>
  <c r="CC40" i="15"/>
  <c r="AK79" i="15"/>
  <c r="CT15" i="15"/>
  <c r="BR38" i="15"/>
  <c r="T73" i="15"/>
  <c r="CO49" i="15"/>
  <c r="AM65" i="15"/>
  <c r="BK108" i="15"/>
  <c r="BZ63" i="15"/>
  <c r="CN110" i="14"/>
  <c r="BA25" i="15"/>
  <c r="CQ109" i="14"/>
  <c r="CL93" i="15"/>
  <c r="AA102" i="15"/>
  <c r="R12" i="15"/>
  <c r="Y111" i="14"/>
  <c r="CJ90" i="15"/>
  <c r="BH23" i="15"/>
  <c r="Y113" i="14"/>
  <c r="CQ59" i="15"/>
  <c r="AS116" i="15"/>
  <c r="BQ70" i="15"/>
  <c r="BS79" i="15"/>
  <c r="S120" i="15"/>
  <c r="V108" i="14"/>
  <c r="BN119" i="15"/>
  <c r="Z19" i="15"/>
  <c r="CN99" i="15"/>
  <c r="AR125" i="15"/>
  <c r="I128" i="15"/>
  <c r="Q31" i="15"/>
  <c r="AU40" i="15"/>
  <c r="AA125" i="15"/>
  <c r="J107" i="14"/>
  <c r="CY124" i="15"/>
  <c r="CE96" i="15"/>
  <c r="CM68" i="15"/>
  <c r="BX116" i="15"/>
  <c r="CI113" i="14"/>
  <c r="CC61" i="15"/>
  <c r="BT60" i="15"/>
  <c r="BM60" i="15"/>
  <c r="CI34" i="15"/>
  <c r="AF122" i="15"/>
  <c r="CB127" i="15"/>
  <c r="L96" i="15"/>
  <c r="BN83" i="15"/>
  <c r="BR109" i="14"/>
  <c r="AQ88" i="15"/>
  <c r="BT36" i="15"/>
  <c r="BY98" i="15"/>
  <c r="CP125" i="15"/>
  <c r="DC127" i="15"/>
  <c r="BR109" i="15"/>
  <c r="J111" i="14"/>
  <c r="CX52" i="15"/>
  <c r="CP92" i="15"/>
  <c r="AY48" i="15"/>
  <c r="CH122" i="15"/>
  <c r="AX71" i="15"/>
  <c r="BW16" i="15"/>
  <c r="AV123" i="15"/>
  <c r="AZ74" i="15"/>
  <c r="S107" i="14"/>
  <c r="BK90" i="15"/>
  <c r="AG127" i="15"/>
  <c r="L72" i="15"/>
  <c r="BW83" i="15"/>
  <c r="BC50" i="15"/>
  <c r="AH63" i="15"/>
  <c r="CW59" i="15"/>
  <c r="DC74" i="15"/>
  <c r="CD60" i="15"/>
  <c r="DC112" i="14"/>
  <c r="CS55" i="15"/>
  <c r="AB63" i="15"/>
  <c r="AR55" i="15"/>
  <c r="CD108" i="15"/>
  <c r="BY108" i="14"/>
  <c r="AN91" i="15"/>
  <c r="AO63" i="15"/>
  <c r="CK108" i="15"/>
  <c r="N69" i="15"/>
  <c r="AP107" i="15"/>
  <c r="AU121" i="15"/>
  <c r="Q15" i="15"/>
  <c r="AZ113" i="14"/>
  <c r="BP51" i="15"/>
  <c r="CA85" i="15"/>
  <c r="AR105" i="15"/>
  <c r="CJ49" i="15"/>
  <c r="CZ72" i="15"/>
  <c r="Y107" i="15"/>
  <c r="BT75" i="15"/>
  <c r="AN88" i="15"/>
  <c r="Y75" i="15"/>
  <c r="CB110" i="15"/>
  <c r="CK59" i="15"/>
  <c r="BN64" i="15"/>
  <c r="AE70" i="15"/>
  <c r="P102" i="15"/>
  <c r="BR36" i="15"/>
  <c r="P77" i="15"/>
  <c r="BK41" i="15"/>
  <c r="BO21" i="15"/>
  <c r="BZ73" i="15"/>
  <c r="O94" i="15"/>
  <c r="AG93" i="15"/>
  <c r="BQ84" i="15"/>
  <c r="CI119" i="15"/>
  <c r="BE49" i="15"/>
  <c r="J57" i="15"/>
  <c r="N48" i="15"/>
  <c r="CL84" i="15"/>
  <c r="H111" i="15"/>
  <c r="P90" i="15"/>
  <c r="CL47" i="15"/>
  <c r="J48" i="15"/>
  <c r="BB119" i="15"/>
  <c r="AD47" i="15"/>
  <c r="AS80" i="15"/>
  <c r="P68" i="15"/>
  <c r="AO31" i="15"/>
  <c r="AF53" i="15"/>
  <c r="DA87" i="15"/>
  <c r="DC80" i="15"/>
  <c r="O111" i="15"/>
  <c r="AR79" i="15"/>
  <c r="AI18" i="15"/>
  <c r="AW31" i="15"/>
  <c r="Y37" i="15"/>
  <c r="BE31" i="15"/>
  <c r="CW84" i="15"/>
  <c r="AC36" i="15"/>
  <c r="BH98" i="15"/>
  <c r="DB23" i="15"/>
  <c r="AE26" i="15"/>
  <c r="AK21" i="15"/>
  <c r="AE31" i="15"/>
  <c r="AW105" i="15"/>
  <c r="CB109" i="15"/>
  <c r="CA94" i="15"/>
  <c r="CX71" i="15"/>
  <c r="AP41" i="15"/>
  <c r="BO129" i="15"/>
  <c r="I35" i="15"/>
  <c r="R76" i="15"/>
  <c r="BA98" i="15"/>
  <c r="AH49" i="15"/>
  <c r="CY15" i="15"/>
  <c r="CS90" i="15"/>
  <c r="BR31" i="15"/>
  <c r="AC105" i="15"/>
  <c r="CL127" i="15"/>
  <c r="BG16" i="15"/>
  <c r="H25" i="15"/>
  <c r="AC12" i="15"/>
  <c r="BB30" i="15"/>
  <c r="CI31" i="15"/>
  <c r="DC70" i="15"/>
  <c r="AO36" i="15"/>
  <c r="CM41" i="15"/>
  <c r="BS99" i="15"/>
  <c r="BZ50" i="15"/>
  <c r="Y21" i="15"/>
  <c r="CB30" i="15"/>
  <c r="J111" i="15"/>
  <c r="CD63" i="15"/>
  <c r="BI35" i="15"/>
  <c r="BN99" i="15"/>
  <c r="AY21" i="15"/>
  <c r="K34" i="15"/>
  <c r="Y94" i="15"/>
  <c r="BU47" i="15"/>
  <c r="CP14" i="15"/>
  <c r="BE79" i="15"/>
  <c r="CR19" i="15"/>
  <c r="BY80" i="15"/>
  <c r="AD87" i="15"/>
  <c r="CS104" i="15"/>
  <c r="CH68" i="15"/>
  <c r="AS82" i="15"/>
  <c r="Y26" i="15"/>
  <c r="BM16" i="15"/>
  <c r="CL23" i="15"/>
  <c r="AQ105" i="15"/>
  <c r="CT91" i="15"/>
  <c r="Y80" i="15"/>
  <c r="DA50" i="15"/>
  <c r="CR32" i="15"/>
  <c r="AG128" i="15"/>
  <c r="CG27" i="15"/>
  <c r="AB35" i="15"/>
  <c r="BT90" i="15"/>
  <c r="CO76" i="15"/>
  <c r="BG124" i="15"/>
  <c r="CK46" i="15"/>
  <c r="CR120" i="15"/>
  <c r="CG88" i="15"/>
  <c r="V18" i="15"/>
  <c r="BF31" i="15"/>
  <c r="CU59" i="15"/>
  <c r="R85" i="15"/>
  <c r="AT62" i="15"/>
  <c r="AM70" i="15"/>
  <c r="CO19" i="15"/>
  <c r="CC110" i="14"/>
  <c r="N127" i="15"/>
  <c r="CT83" i="15"/>
  <c r="CR21" i="15"/>
  <c r="CX80" i="15"/>
  <c r="BF101" i="15"/>
  <c r="Y23" i="15"/>
  <c r="AN111" i="15"/>
  <c r="V88" i="15"/>
  <c r="AA85" i="15"/>
  <c r="AD12" i="15"/>
  <c r="AA107" i="15"/>
  <c r="L87" i="15"/>
  <c r="AH75" i="15"/>
  <c r="BW21" i="15"/>
  <c r="BE106" i="15"/>
  <c r="BK16" i="15"/>
  <c r="V87" i="15"/>
  <c r="BR70" i="15"/>
  <c r="N53" i="15"/>
  <c r="CB64" i="15"/>
  <c r="AV15" i="15"/>
  <c r="V83" i="15"/>
  <c r="BL92" i="15"/>
  <c r="AN83" i="15"/>
  <c r="AY63" i="15"/>
  <c r="BY57" i="15"/>
  <c r="DC88" i="15"/>
  <c r="T49" i="15"/>
  <c r="CF23" i="15"/>
  <c r="J99" i="15"/>
  <c r="CO77" i="15"/>
  <c r="R25" i="15"/>
  <c r="BE18" i="15"/>
  <c r="Z13" i="15"/>
  <c r="DC32" i="15"/>
  <c r="DB97" i="15"/>
  <c r="BL54" i="15"/>
  <c r="BZ127" i="15"/>
  <c r="AW37" i="15"/>
  <c r="BY40" i="15"/>
  <c r="AO46" i="15"/>
  <c r="AR47" i="15"/>
  <c r="AU77" i="15"/>
  <c r="BQ128" i="15"/>
  <c r="AH116" i="15"/>
  <c r="CM101" i="15"/>
  <c r="CH25" i="15"/>
  <c r="CO121" i="15"/>
  <c r="CV65" i="15"/>
  <c r="DB119" i="15"/>
  <c r="BH50" i="15"/>
  <c r="H77" i="15"/>
  <c r="S41" i="15"/>
  <c r="BG21" i="15"/>
  <c r="Z47" i="15"/>
  <c r="BU104" i="15"/>
  <c r="AR86" i="15"/>
  <c r="AI82" i="15"/>
  <c r="AR99" i="15"/>
  <c r="P37" i="15"/>
  <c r="AP31" i="15"/>
  <c r="BQ129" i="15"/>
  <c r="AN49" i="15"/>
  <c r="BL103" i="15"/>
  <c r="BJ119" i="15"/>
  <c r="BP98" i="15"/>
  <c r="AJ76" i="15"/>
  <c r="BZ123" i="15"/>
  <c r="CD51" i="15"/>
  <c r="AN71" i="15"/>
  <c r="BL63" i="15"/>
  <c r="CL55" i="15"/>
  <c r="H112" i="14"/>
  <c r="U88" i="15"/>
  <c r="CM107" i="15"/>
  <c r="CM70" i="15"/>
  <c r="L43" i="15"/>
  <c r="AC128" i="15"/>
  <c r="BU73" i="15"/>
  <c r="BR86" i="15"/>
  <c r="CB109" i="14"/>
  <c r="M23" i="15"/>
  <c r="CQ49" i="15"/>
  <c r="AB71" i="15"/>
  <c r="BG108" i="14"/>
  <c r="BG69" i="15"/>
  <c r="CS46" i="15"/>
  <c r="CY63" i="15"/>
  <c r="K120" i="15"/>
  <c r="CG40" i="15"/>
  <c r="CH102" i="15"/>
  <c r="N123" i="15"/>
  <c r="BJ66" i="15"/>
  <c r="N76" i="15"/>
  <c r="CO51" i="15"/>
  <c r="AO92" i="15"/>
  <c r="AS70" i="15"/>
  <c r="AR121" i="15"/>
  <c r="BJ106" i="15"/>
  <c r="BG82" i="15"/>
  <c r="BB128" i="15"/>
  <c r="BP30" i="15"/>
  <c r="BR97" i="15"/>
  <c r="CM60" i="15"/>
  <c r="CM84" i="15"/>
  <c r="AP91" i="15"/>
  <c r="BM111" i="15"/>
  <c r="AC82" i="15"/>
  <c r="W63" i="15"/>
  <c r="BK46" i="15"/>
  <c r="AB97" i="15"/>
  <c r="DA74" i="15"/>
  <c r="CZ79" i="15"/>
  <c r="BH127" i="15"/>
  <c r="CA113" i="14"/>
  <c r="Z125" i="15"/>
  <c r="T108" i="14"/>
  <c r="AT111" i="15"/>
  <c r="CY58" i="15"/>
  <c r="BI66" i="15"/>
  <c r="L68" i="15"/>
  <c r="CR79" i="15"/>
  <c r="AC71" i="15"/>
  <c r="CW107" i="15"/>
  <c r="J74" i="15"/>
  <c r="CW110" i="14"/>
  <c r="BB72" i="15"/>
  <c r="U102" i="15"/>
  <c r="CX125" i="15"/>
  <c r="AN30" i="15"/>
  <c r="BS107" i="14"/>
  <c r="CH23" i="15"/>
  <c r="BQ76" i="15"/>
  <c r="CP34" i="15"/>
  <c r="BG39" i="15"/>
  <c r="AT60" i="15"/>
  <c r="BH32" i="15"/>
  <c r="CZ50" i="15"/>
  <c r="CV53" i="15"/>
  <c r="AJ109" i="15"/>
  <c r="AZ94" i="15"/>
  <c r="K43" i="15"/>
  <c r="AO55" i="15"/>
  <c r="BS26" i="15"/>
  <c r="BS108" i="14"/>
  <c r="AG111" i="14"/>
  <c r="CI123" i="15"/>
  <c r="CC87" i="15"/>
  <c r="AQ94" i="15"/>
  <c r="M47" i="15"/>
  <c r="M103" i="15"/>
  <c r="BN87" i="15"/>
  <c r="CK97" i="15"/>
  <c r="BX109" i="14"/>
  <c r="Q23" i="15"/>
  <c r="S99" i="15"/>
  <c r="CN111" i="15"/>
  <c r="BP66" i="15"/>
  <c r="AB58" i="15"/>
  <c r="BT122" i="15"/>
  <c r="DA109" i="15"/>
  <c r="I26" i="15"/>
  <c r="AC120" i="15"/>
  <c r="CU21" i="15"/>
  <c r="AF83" i="15"/>
  <c r="AD28" i="15"/>
  <c r="AL109" i="14"/>
  <c r="AS107" i="14"/>
  <c r="AW71" i="15"/>
  <c r="AN15" i="15"/>
  <c r="CP31" i="15"/>
  <c r="CY85" i="15"/>
  <c r="AQ63" i="15"/>
  <c r="BU53" i="15"/>
  <c r="CA34" i="15"/>
  <c r="CY73" i="15"/>
  <c r="CT14" i="15"/>
  <c r="CZ76" i="15"/>
  <c r="CJ20" i="15"/>
  <c r="CO25" i="15"/>
  <c r="AX88" i="16"/>
  <c r="AV110" i="14"/>
  <c r="BH94" i="15"/>
  <c r="CH41" i="15"/>
  <c r="BC47" i="15"/>
  <c r="BH74" i="15"/>
  <c r="AA82" i="15"/>
  <c r="DC25" i="15"/>
  <c r="AV14" i="15"/>
  <c r="AT63" i="15"/>
  <c r="R122" i="15"/>
  <c r="L106" i="15"/>
  <c r="CR109" i="15"/>
  <c r="Q111" i="14"/>
  <c r="J29" i="15"/>
  <c r="CJ81" i="15"/>
  <c r="CI111" i="14"/>
  <c r="AS41" i="15"/>
  <c r="CD13" i="15"/>
  <c r="CX109" i="15"/>
  <c r="CX17" i="15"/>
  <c r="AM108" i="14"/>
  <c r="AL52" i="15"/>
  <c r="CP108" i="15"/>
  <c r="BC66" i="15"/>
  <c r="DA73" i="15"/>
  <c r="BO96" i="15"/>
  <c r="CN55" i="15"/>
  <c r="CB48" i="15"/>
  <c r="CN21" i="15"/>
  <c r="BP50" i="15"/>
  <c r="AJ32" i="15"/>
  <c r="CL76" i="15"/>
  <c r="AW112" i="14"/>
  <c r="BW19" i="15"/>
  <c r="CQ57" i="15"/>
  <c r="AT57" i="15"/>
  <c r="CO24" i="15"/>
  <c r="BR104" i="15"/>
  <c r="BE65" i="15"/>
  <c r="CL19" i="15"/>
  <c r="BA107" i="15"/>
  <c r="AL75" i="15"/>
  <c r="AZ31" i="15"/>
  <c r="AN122" i="15"/>
  <c r="AP111" i="14"/>
  <c r="CW43" i="15"/>
  <c r="BB53" i="15"/>
  <c r="K110" i="14"/>
  <c r="O116" i="15"/>
  <c r="M77" i="15"/>
  <c r="BN39" i="15"/>
  <c r="AP83" i="15"/>
  <c r="AH83" i="15"/>
  <c r="CI84" i="15"/>
  <c r="BF74" i="15"/>
  <c r="U17" i="15"/>
  <c r="BP88" i="16"/>
  <c r="CW12" i="15"/>
  <c r="BM13" i="15"/>
  <c r="K54" i="15"/>
  <c r="CE90" i="15"/>
  <c r="CS72" i="15"/>
  <c r="AP80" i="15"/>
  <c r="I64" i="15"/>
  <c r="AM99" i="15"/>
  <c r="CV24" i="15"/>
  <c r="H116" i="15"/>
  <c r="AY113" i="14"/>
  <c r="S106" i="15"/>
  <c r="AX116" i="15"/>
  <c r="CU96" i="15"/>
  <c r="AQ43" i="15"/>
  <c r="V124" i="15"/>
  <c r="CH12" i="15"/>
  <c r="BO48" i="15"/>
  <c r="J80" i="15"/>
  <c r="CS66" i="15"/>
  <c r="CC112" i="14"/>
  <c r="AL50" i="15"/>
  <c r="BC69" i="15"/>
  <c r="CV104" i="15"/>
  <c r="BK109" i="14"/>
  <c r="CS110" i="14"/>
  <c r="BF98" i="15"/>
  <c r="AY16" i="15"/>
  <c r="AD40" i="15"/>
  <c r="AG109" i="14"/>
  <c r="BB116" i="15"/>
  <c r="K122" i="15"/>
  <c r="AW51" i="15"/>
  <c r="CM34" i="15"/>
  <c r="AW77" i="15"/>
  <c r="CW83" i="15"/>
  <c r="AL111" i="14"/>
  <c r="BD26" i="15"/>
  <c r="AQ113" i="14"/>
  <c r="CE61" i="15"/>
  <c r="AJ110" i="15"/>
  <c r="N49" i="15"/>
  <c r="AR62" i="15"/>
  <c r="CU58" i="15"/>
  <c r="CZ120" i="15"/>
  <c r="CB75" i="15"/>
  <c r="AA107" i="14"/>
  <c r="AZ17" i="15"/>
  <c r="AD71" i="15"/>
  <c r="AB68" i="15"/>
  <c r="R108" i="14"/>
  <c r="O65" i="15"/>
  <c r="BG91" i="15"/>
  <c r="CV125" i="15"/>
  <c r="U70" i="15"/>
  <c r="CO128" i="15"/>
  <c r="BD16" i="15"/>
  <c r="AI99" i="15"/>
  <c r="AY110" i="14"/>
  <c r="AK109" i="14"/>
  <c r="CR88" i="15"/>
  <c r="W66" i="15"/>
  <c r="BR29" i="15"/>
  <c r="BG88" i="15"/>
  <c r="CB88" i="15"/>
  <c r="CR23" i="15"/>
  <c r="AU110" i="14"/>
  <c r="BC68" i="15"/>
  <c r="CG84" i="15"/>
  <c r="J49" i="15"/>
  <c r="R116" i="15"/>
  <c r="AS97" i="15"/>
  <c r="AD15" i="15"/>
  <c r="CG107" i="14"/>
  <c r="BQ110" i="14"/>
  <c r="CF98" i="15"/>
  <c r="BM53" i="15"/>
  <c r="CT40" i="15"/>
  <c r="BM35" i="15"/>
  <c r="AC83" i="15"/>
  <c r="CC107" i="15"/>
  <c r="AL71" i="15"/>
  <c r="K51" i="15"/>
  <c r="CA97" i="15"/>
  <c r="CX72" i="15"/>
  <c r="AN96" i="15"/>
  <c r="DB14" i="15"/>
  <c r="AN31" i="15"/>
  <c r="CD77" i="15"/>
  <c r="AJ39" i="15"/>
  <c r="CA109" i="15"/>
  <c r="AG65" i="15"/>
  <c r="J12" i="15"/>
  <c r="CG55" i="15"/>
  <c r="BN32" i="15"/>
  <c r="CM79" i="15"/>
  <c r="AT76" i="15"/>
  <c r="H124" i="15"/>
  <c r="AK65" i="15"/>
  <c r="BZ66" i="15"/>
  <c r="DB109" i="14"/>
  <c r="DB113" i="14"/>
  <c r="BX46" i="15"/>
  <c r="CL53" i="15"/>
  <c r="AM109" i="15"/>
  <c r="N87" i="15"/>
  <c r="AJ124" i="15"/>
  <c r="CE12" i="15"/>
  <c r="BA96" i="15"/>
  <c r="AU127" i="15"/>
  <c r="CD35" i="15"/>
  <c r="CI42" i="15"/>
  <c r="AR77" i="15"/>
  <c r="CW81" i="15"/>
  <c r="AE119" i="15"/>
  <c r="CD69" i="15"/>
  <c r="AA116" i="15"/>
  <c r="AU109" i="14"/>
  <c r="K14" i="15"/>
  <c r="BG113" i="14"/>
  <c r="BG129" i="15"/>
  <c r="M90" i="15"/>
  <c r="AG105" i="15"/>
  <c r="W107" i="14"/>
  <c r="DC92" i="15"/>
  <c r="CN57" i="15"/>
  <c r="CA46" i="15"/>
  <c r="BV110" i="14"/>
  <c r="M40" i="15"/>
  <c r="AT111" i="14"/>
  <c r="AT65" i="15"/>
  <c r="AJ15" i="15"/>
  <c r="CJ54" i="15"/>
  <c r="CJ129" i="15"/>
  <c r="BY23" i="15"/>
  <c r="CE26" i="15"/>
  <c r="CD53" i="15"/>
  <c r="CS38" i="15"/>
  <c r="CH84" i="15"/>
  <c r="AN28" i="15"/>
  <c r="BF49" i="15"/>
  <c r="K107" i="14"/>
  <c r="CI91" i="15"/>
  <c r="L102" i="15"/>
  <c r="Z70" i="15"/>
  <c r="AZ65" i="15"/>
  <c r="CY110" i="14"/>
  <c r="AK107" i="15"/>
  <c r="AU18" i="15"/>
  <c r="CV23" i="15"/>
  <c r="AN86" i="15"/>
  <c r="AX91" i="15"/>
  <c r="BE116" i="15"/>
  <c r="BQ12" i="15"/>
  <c r="CY55" i="15"/>
  <c r="CW30" i="15"/>
  <c r="CM51" i="15"/>
  <c r="BC57" i="15"/>
  <c r="S39" i="15"/>
  <c r="AM110" i="14"/>
  <c r="W12" i="15"/>
  <c r="CT18" i="15"/>
  <c r="CZ127" i="15"/>
  <c r="BV77" i="15"/>
  <c r="BC124" i="15"/>
  <c r="CK58" i="15"/>
  <c r="DC84" i="15"/>
  <c r="BN108" i="14"/>
  <c r="S43" i="15"/>
  <c r="AJ57" i="15"/>
  <c r="AM109" i="14"/>
  <c r="AX125" i="15"/>
  <c r="CV48" i="15"/>
  <c r="W111" i="14"/>
  <c r="K109" i="14"/>
  <c r="AF43" i="15"/>
  <c r="BK57" i="15"/>
  <c r="BE60" i="15"/>
  <c r="CK25" i="15"/>
  <c r="AC122" i="15"/>
  <c r="P109" i="14"/>
  <c r="AH107" i="14"/>
  <c r="CX29" i="15"/>
  <c r="BK101" i="15"/>
  <c r="BM106" i="15"/>
  <c r="CC83" i="15"/>
  <c r="CY48" i="15"/>
  <c r="T15" i="15"/>
  <c r="CA111" i="14"/>
  <c r="CK82" i="15"/>
  <c r="J70" i="15"/>
  <c r="AN112" i="14"/>
  <c r="CG68" i="15"/>
  <c r="AD35" i="15"/>
  <c r="AR111" i="14"/>
  <c r="J66" i="15"/>
  <c r="AK113" i="14"/>
  <c r="AX62" i="15"/>
  <c r="BG111" i="14"/>
  <c r="BL25" i="15"/>
  <c r="CQ111" i="14"/>
  <c r="L83" i="15"/>
  <c r="BB58" i="15"/>
  <c r="BA127" i="15"/>
  <c r="AE52" i="15"/>
  <c r="AS47" i="15"/>
  <c r="AX37" i="15"/>
  <c r="AS108" i="14"/>
  <c r="BK108" i="14"/>
  <c r="BK62" i="15"/>
  <c r="AM47" i="15"/>
  <c r="CS99" i="15"/>
  <c r="K20" i="15"/>
  <c r="V32" i="15"/>
  <c r="T86" i="15"/>
  <c r="CK51" i="15"/>
  <c r="CV60" i="15"/>
  <c r="CH37" i="15"/>
  <c r="AC73" i="15"/>
  <c r="AG61" i="15"/>
  <c r="CC28" i="15"/>
  <c r="CQ90" i="15"/>
  <c r="CA12" i="15"/>
  <c r="CE47" i="15"/>
  <c r="AP58" i="15"/>
  <c r="BM25" i="15"/>
  <c r="Q110" i="14"/>
  <c r="Z111" i="14"/>
  <c r="CP75" i="15"/>
  <c r="AB113" i="14"/>
  <c r="AQ42" i="15"/>
  <c r="AE121" i="15"/>
  <c r="AX95" i="15"/>
  <c r="CZ108" i="14"/>
  <c r="BW65" i="15"/>
  <c r="BJ57" i="15"/>
  <c r="BJ97" i="15"/>
  <c r="CT88" i="16"/>
  <c r="CW106" i="15"/>
  <c r="CP95" i="15"/>
  <c r="CL95" i="15"/>
  <c r="CL125" i="15"/>
  <c r="CD87" i="15"/>
  <c r="AJ51" i="15"/>
  <c r="Y108" i="14"/>
  <c r="AI81" i="15"/>
  <c r="AN52" i="15"/>
  <c r="CW19" i="15"/>
  <c r="CQ104" i="15"/>
  <c r="CS51" i="15"/>
  <c r="AY120" i="15"/>
  <c r="CQ110" i="14"/>
  <c r="AQ119" i="15"/>
  <c r="CV75" i="15"/>
  <c r="J21" i="15"/>
  <c r="T34" i="15"/>
  <c r="BJ43" i="15"/>
  <c r="DB110" i="14"/>
  <c r="AM88" i="16"/>
  <c r="AF124" i="15"/>
  <c r="CC20" i="15"/>
  <c r="CH95" i="15"/>
  <c r="BQ28" i="15"/>
  <c r="R71" i="15"/>
  <c r="AE120" i="15"/>
  <c r="L79" i="15"/>
  <c r="BU107" i="14"/>
  <c r="BL113" i="14"/>
  <c r="BH40" i="15"/>
  <c r="CV61" i="15"/>
  <c r="AX52" i="15"/>
  <c r="CU55" i="15"/>
  <c r="W53" i="15"/>
  <c r="BU32" i="15"/>
  <c r="BU70" i="15"/>
  <c r="BW96" i="15"/>
  <c r="BR91" i="15"/>
  <c r="AF86" i="15"/>
  <c r="BP105" i="15"/>
  <c r="CC82" i="15"/>
  <c r="CL92" i="15"/>
  <c r="CW24" i="15"/>
  <c r="L88" i="15"/>
  <c r="AT17" i="15"/>
  <c r="CS94" i="15"/>
  <c r="AQ24" i="15"/>
  <c r="M62" i="15"/>
  <c r="AP50" i="15"/>
  <c r="L25" i="15"/>
  <c r="DA55" i="15"/>
  <c r="CT86" i="15"/>
  <c r="N52" i="15"/>
  <c r="N16" i="15"/>
  <c r="Q14" i="15"/>
  <c r="BQ53" i="15"/>
  <c r="T20" i="15"/>
  <c r="CE119" i="15"/>
  <c r="CP41" i="15"/>
  <c r="CV25" i="15"/>
  <c r="AN77" i="15"/>
  <c r="BT106" i="15"/>
  <c r="CG49" i="15"/>
  <c r="O81" i="15"/>
  <c r="U77" i="15"/>
  <c r="H37" i="15"/>
  <c r="BD88" i="15"/>
  <c r="CI111" i="15"/>
  <c r="W72" i="15"/>
  <c r="U35" i="15"/>
  <c r="AO90" i="15"/>
  <c r="BN88" i="16"/>
  <c r="CG105" i="15"/>
  <c r="AP49" i="15"/>
  <c r="AI123" i="15"/>
  <c r="AG58" i="15"/>
  <c r="C41" i="14"/>
  <c r="AW16" i="15"/>
  <c r="CU84" i="15"/>
  <c r="AF29" i="15"/>
  <c r="AT101" i="15"/>
  <c r="CV14" i="15"/>
  <c r="BU18" i="15"/>
  <c r="Y90" i="15"/>
  <c r="X27" i="15"/>
  <c r="CA38" i="15"/>
  <c r="AA108" i="15"/>
  <c r="BV93" i="15"/>
  <c r="BQ55" i="15"/>
  <c r="CM57" i="15"/>
  <c r="V57" i="15"/>
  <c r="J52" i="15"/>
  <c r="V58" i="15"/>
  <c r="AU101" i="15"/>
  <c r="AF15" i="15"/>
  <c r="L110" i="14"/>
  <c r="AQ66" i="15"/>
  <c r="R72" i="15"/>
  <c r="H86" i="15"/>
  <c r="AR75" i="15"/>
  <c r="DB17" i="15"/>
  <c r="BW124" i="15"/>
  <c r="AU88" i="16"/>
  <c r="CD95" i="15"/>
  <c r="BE13" i="15"/>
  <c r="S83" i="15"/>
  <c r="AY83" i="15"/>
  <c r="BJ111" i="15"/>
  <c r="S36" i="15"/>
  <c r="CW27" i="15"/>
  <c r="BS85" i="15"/>
  <c r="BP65" i="15"/>
  <c r="CP46" i="15"/>
  <c r="BW109" i="15"/>
  <c r="W83" i="15"/>
  <c r="CP90" i="15"/>
  <c r="BE109" i="15"/>
  <c r="AR12" i="15"/>
  <c r="CT13" i="15"/>
  <c r="DA52" i="15"/>
  <c r="BE81" i="15"/>
  <c r="AW25" i="15"/>
  <c r="L80" i="15"/>
  <c r="I121" i="15"/>
  <c r="BJ23" i="15"/>
  <c r="AC121" i="15"/>
  <c r="J63" i="15"/>
  <c r="BN27" i="15"/>
  <c r="BP12" i="15"/>
  <c r="AK54" i="15"/>
  <c r="O103" i="15"/>
  <c r="I109" i="14"/>
  <c r="I120" i="15"/>
  <c r="AX82" i="15"/>
  <c r="CL94" i="15"/>
  <c r="CM43" i="15"/>
  <c r="BW69" i="15"/>
  <c r="CM13" i="15"/>
  <c r="CJ68" i="15"/>
  <c r="AD55" i="15"/>
  <c r="DA30" i="15"/>
  <c r="BE84" i="15"/>
  <c r="CO90" i="15"/>
  <c r="BN26" i="15"/>
  <c r="DA46" i="15"/>
  <c r="BW97" i="15"/>
  <c r="BV52" i="15"/>
  <c r="V85" i="15"/>
  <c r="CV79" i="15"/>
  <c r="BC39" i="15"/>
  <c r="CV124" i="15"/>
  <c r="CS107" i="15"/>
  <c r="DB123" i="15"/>
  <c r="W97" i="15"/>
  <c r="L129" i="15"/>
  <c r="AV111" i="14"/>
  <c r="R32" i="15"/>
  <c r="BM29" i="15"/>
  <c r="CL25" i="15"/>
  <c r="BH104" i="15"/>
  <c r="CW95" i="15"/>
  <c r="AE98" i="15"/>
  <c r="CR110" i="15"/>
  <c r="BH70" i="15"/>
  <c r="AX28" i="15"/>
  <c r="BR55" i="15"/>
  <c r="W88" i="16"/>
  <c r="DB116" i="15"/>
  <c r="AZ110" i="14"/>
  <c r="AK122" i="15"/>
  <c r="BL90" i="15"/>
  <c r="K41" i="15"/>
  <c r="BT108" i="15"/>
  <c r="V109" i="14"/>
  <c r="CY88" i="15"/>
  <c r="O93" i="15"/>
  <c r="AW60" i="15"/>
  <c r="CJ108" i="15"/>
  <c r="CJ59" i="15"/>
  <c r="BE112" i="14"/>
  <c r="Q27" i="15"/>
  <c r="CF66" i="15"/>
  <c r="CY116" i="15"/>
  <c r="CZ104" i="15"/>
  <c r="BY38" i="15"/>
  <c r="BF80" i="15"/>
  <c r="CO16" i="15"/>
  <c r="BP34" i="15"/>
  <c r="K86" i="15"/>
  <c r="CB43" i="15"/>
  <c r="CM116" i="15"/>
  <c r="AY94" i="15"/>
  <c r="CC38" i="15"/>
  <c r="AF66" i="15"/>
  <c r="AJ91" i="15"/>
  <c r="AC48" i="15"/>
  <c r="BC112" i="14"/>
  <c r="CA63" i="15"/>
  <c r="BC108" i="14"/>
  <c r="AL48" i="15"/>
  <c r="CJ34" i="15"/>
  <c r="CW96" i="15"/>
  <c r="CV16" i="15"/>
  <c r="U55" i="15"/>
  <c r="AT48" i="15"/>
  <c r="CO58" i="15"/>
  <c r="AB122" i="15"/>
  <c r="T38" i="15"/>
  <c r="AE105" i="15"/>
  <c r="CY60" i="15"/>
  <c r="CC55" i="15"/>
  <c r="T55" i="15"/>
  <c r="CF34" i="15"/>
  <c r="AS60" i="15"/>
  <c r="BT66" i="15"/>
  <c r="BM94" i="15"/>
  <c r="CG29" i="15"/>
  <c r="X77" i="15"/>
  <c r="BP108" i="14"/>
  <c r="CP19" i="15"/>
  <c r="BY34" i="15"/>
  <c r="AL74" i="15"/>
  <c r="BZ82" i="15"/>
  <c r="CS65" i="15"/>
  <c r="BR113" i="14"/>
  <c r="P123" i="15"/>
  <c r="H39" i="15"/>
  <c r="CY98" i="15"/>
  <c r="BG98" i="15"/>
  <c r="BM128" i="15"/>
  <c r="BI110" i="14"/>
  <c r="Q92" i="15"/>
  <c r="BZ129" i="15"/>
  <c r="AR91" i="15"/>
  <c r="Q120" i="15"/>
  <c r="AF34" i="15"/>
  <c r="BW31" i="15"/>
  <c r="L76" i="15"/>
  <c r="AF59" i="15"/>
  <c r="BN48" i="15"/>
  <c r="CU119" i="15"/>
  <c r="AY58" i="15"/>
  <c r="CL62" i="15"/>
  <c r="AR58" i="15"/>
  <c r="BS39" i="15"/>
  <c r="AR81" i="15"/>
  <c r="BU120" i="15"/>
  <c r="DB48" i="15"/>
  <c r="CE87" i="15"/>
  <c r="BL62" i="15"/>
  <c r="BW23" i="15"/>
  <c r="AH70" i="15"/>
  <c r="CG46" i="15"/>
  <c r="BW113" i="14"/>
  <c r="BZ38" i="15"/>
  <c r="BC14" i="15"/>
  <c r="CT28" i="15"/>
  <c r="CV20" i="15"/>
  <c r="K26" i="15"/>
  <c r="BO119" i="15"/>
  <c r="BR92" i="15"/>
  <c r="BE76" i="15"/>
  <c r="AM82" i="15"/>
  <c r="BM43" i="15"/>
  <c r="H85" i="15"/>
  <c r="CB98" i="15"/>
  <c r="BX80" i="15"/>
  <c r="BB110" i="15"/>
  <c r="DB107" i="15"/>
  <c r="BJ102" i="15"/>
  <c r="U80" i="15"/>
  <c r="CS34" i="15"/>
  <c r="BZ30" i="15"/>
  <c r="AQ82" i="15"/>
  <c r="M46" i="15"/>
  <c r="BR72" i="15"/>
  <c r="BG97" i="15"/>
  <c r="BO42" i="15"/>
  <c r="AQ36" i="15"/>
  <c r="AN99" i="15"/>
  <c r="BI96" i="15"/>
  <c r="BP93" i="15"/>
  <c r="CY37" i="15"/>
  <c r="AL107" i="14"/>
  <c r="BT73" i="15"/>
  <c r="CX107" i="14"/>
  <c r="CW97" i="15"/>
  <c r="AO32" i="15"/>
  <c r="BG79" i="15"/>
  <c r="BX104" i="15"/>
  <c r="DB108" i="14"/>
  <c r="BU31" i="15"/>
  <c r="AZ104" i="15"/>
  <c r="BE88" i="15"/>
  <c r="BH31" i="15"/>
  <c r="BB109" i="14"/>
  <c r="BN82" i="15"/>
  <c r="AW69" i="15"/>
  <c r="BU46" i="15"/>
  <c r="T129" i="15"/>
  <c r="CJ121" i="15"/>
  <c r="DB94" i="15"/>
  <c r="AG107" i="15"/>
  <c r="AM81" i="15"/>
  <c r="BJ85" i="15"/>
  <c r="AI24" i="15"/>
  <c r="BI101" i="15"/>
  <c r="CF91" i="15"/>
  <c r="BB55" i="15"/>
  <c r="AT124" i="15"/>
  <c r="BM112" i="14"/>
  <c r="AM40" i="15"/>
  <c r="BJ42" i="15"/>
  <c r="AK28" i="15"/>
  <c r="J62" i="15"/>
  <c r="Q59" i="15"/>
  <c r="Q110" i="15"/>
  <c r="BI46" i="15"/>
  <c r="O119" i="15"/>
  <c r="AV104" i="15"/>
  <c r="BZ109" i="14"/>
  <c r="Y93" i="15"/>
  <c r="BT125" i="15"/>
  <c r="AF107" i="14"/>
  <c r="BE129" i="15"/>
  <c r="BT108" i="14"/>
  <c r="BB104" i="15"/>
  <c r="BM123" i="15"/>
  <c r="V46" i="15"/>
  <c r="BQ64" i="15"/>
  <c r="L69" i="15"/>
  <c r="BQ71" i="15"/>
  <c r="J102" i="15"/>
  <c r="AE124" i="15"/>
  <c r="N70" i="15"/>
  <c r="CX128" i="15"/>
  <c r="BC25" i="15"/>
  <c r="AD128" i="15"/>
  <c r="CJ110" i="14"/>
  <c r="BT79" i="15"/>
  <c r="CB108" i="15"/>
  <c r="BA28" i="15"/>
  <c r="AV24" i="15"/>
  <c r="AB119" i="15"/>
  <c r="AM25" i="15"/>
  <c r="AV20" i="15"/>
  <c r="BF91" i="15"/>
  <c r="CB50" i="15"/>
  <c r="CO88" i="15"/>
  <c r="Q21" i="15"/>
  <c r="Q84" i="15"/>
  <c r="BX95" i="15"/>
  <c r="N17" i="15"/>
  <c r="CJ69" i="15"/>
  <c r="BT20" i="15"/>
  <c r="BG29" i="15"/>
  <c r="BA65" i="15"/>
  <c r="CX43" i="15"/>
  <c r="CZ71" i="15"/>
  <c r="AK125" i="15"/>
  <c r="BY18" i="15"/>
  <c r="CD109" i="14"/>
  <c r="CN63" i="15"/>
  <c r="CH75" i="15"/>
  <c r="BE110" i="14"/>
  <c r="CH87" i="15"/>
  <c r="W108" i="14"/>
  <c r="BM12" i="15"/>
  <c r="CZ14" i="15"/>
  <c r="CB58" i="15"/>
  <c r="CF128" i="15"/>
  <c r="BD109" i="14"/>
  <c r="BL19" i="15"/>
  <c r="AL124" i="15"/>
  <c r="BJ77" i="15"/>
  <c r="AM54" i="15"/>
  <c r="AM98" i="15"/>
  <c r="BY97" i="15"/>
  <c r="CH30" i="15"/>
  <c r="AF40" i="15"/>
  <c r="AU51" i="15"/>
  <c r="BW24" i="15"/>
  <c r="BV23" i="15"/>
  <c r="AZ49" i="15"/>
  <c r="AJ13" i="15"/>
  <c r="S35" i="15"/>
  <c r="AA16" i="15"/>
  <c r="DC76" i="15"/>
  <c r="AN81" i="15"/>
  <c r="BX27" i="15"/>
  <c r="DB27" i="15"/>
  <c r="AG13" i="15"/>
  <c r="AB112" i="14"/>
  <c r="CU82" i="15"/>
  <c r="BK42" i="15"/>
  <c r="AS104" i="15"/>
  <c r="BM36" i="15"/>
  <c r="BL17" i="15"/>
  <c r="CI124" i="15"/>
  <c r="M110" i="14"/>
  <c r="N111" i="14"/>
  <c r="BV49" i="15"/>
  <c r="BY36" i="15"/>
  <c r="CP24" i="15"/>
  <c r="AT77" i="15"/>
  <c r="BW110" i="14"/>
  <c r="AS23" i="15"/>
  <c r="BD111" i="14"/>
  <c r="CD54" i="15"/>
  <c r="BQ92" i="15"/>
  <c r="BE98" i="15"/>
  <c r="BL70" i="15"/>
  <c r="CY54" i="15"/>
  <c r="BS74" i="15"/>
  <c r="CC18" i="15"/>
  <c r="X111" i="15"/>
  <c r="BV37" i="15"/>
  <c r="BO120" i="15"/>
  <c r="V73" i="15"/>
  <c r="AU119" i="15"/>
  <c r="CT41" i="15"/>
  <c r="BA79" i="15"/>
  <c r="BZ39" i="15"/>
  <c r="BY107" i="14"/>
  <c r="CM91" i="15"/>
  <c r="CQ92" i="15"/>
  <c r="AT127" i="15"/>
  <c r="T63" i="15"/>
  <c r="AD63" i="15"/>
  <c r="CZ124" i="15"/>
  <c r="W110" i="15"/>
  <c r="AP99" i="15"/>
  <c r="CI43" i="15"/>
  <c r="AN58" i="15"/>
  <c r="N90" i="15"/>
  <c r="CQ72" i="15"/>
  <c r="BF97" i="15"/>
  <c r="BN36" i="15"/>
  <c r="K108" i="14"/>
  <c r="CU27" i="15"/>
  <c r="BU37" i="15"/>
  <c r="S42" i="15"/>
  <c r="AV86" i="15"/>
  <c r="BW68" i="15"/>
  <c r="CL16" i="15"/>
  <c r="S125" i="15"/>
  <c r="BA61" i="15"/>
  <c r="BJ72" i="15"/>
  <c r="BI34" i="15"/>
  <c r="L112" i="14"/>
  <c r="BI57" i="15"/>
  <c r="BI13" i="15"/>
  <c r="AM80" i="15"/>
  <c r="BB73" i="15"/>
  <c r="BB110" i="14"/>
  <c r="AQ59" i="15"/>
  <c r="BR111" i="15"/>
  <c r="CF53" i="15"/>
  <c r="J68" i="15"/>
  <c r="CI48" i="15"/>
  <c r="CU75" i="15"/>
  <c r="CX32" i="15"/>
  <c r="BL121" i="15"/>
  <c r="U13" i="15"/>
  <c r="J13" i="15"/>
  <c r="AY23" i="15"/>
  <c r="BS51" i="15"/>
  <c r="AA77" i="15"/>
  <c r="AO57" i="15"/>
  <c r="BY110" i="14"/>
  <c r="BV111" i="14"/>
  <c r="AE110" i="14"/>
  <c r="BL111" i="15"/>
  <c r="BI30" i="15"/>
  <c r="Q65" i="15"/>
  <c r="CE59" i="15"/>
  <c r="BC19" i="15"/>
  <c r="CV36" i="15"/>
  <c r="X17" i="15"/>
  <c r="CA110" i="14"/>
  <c r="DC123" i="15"/>
  <c r="CB20" i="15"/>
  <c r="BB46" i="15"/>
  <c r="AZ14" i="15"/>
  <c r="AK81" i="15"/>
  <c r="BS35" i="15"/>
  <c r="AF23" i="15"/>
  <c r="L125" i="15"/>
  <c r="BA14" i="15"/>
  <c r="DC99" i="15"/>
  <c r="K18" i="15"/>
  <c r="BM59" i="15"/>
  <c r="BN91" i="15"/>
  <c r="CP102" i="15"/>
  <c r="CA76" i="15"/>
  <c r="CT112" i="14"/>
  <c r="S96" i="15"/>
  <c r="BG125" i="15"/>
  <c r="X116" i="15"/>
  <c r="H122" i="15"/>
  <c r="CF52" i="15"/>
  <c r="R46" i="15"/>
  <c r="BP111" i="14"/>
  <c r="CB23" i="15"/>
  <c r="BR99" i="15"/>
  <c r="AJ98" i="15"/>
  <c r="BD103" i="15"/>
  <c r="BZ32" i="15"/>
  <c r="BL46" i="15"/>
  <c r="BI102" i="15"/>
  <c r="AK105" i="15"/>
  <c r="BW120" i="15"/>
  <c r="AN25" i="15"/>
  <c r="CO101" i="15"/>
  <c r="BE69" i="15"/>
  <c r="CP50" i="15"/>
  <c r="AW127" i="15"/>
  <c r="AV92" i="15"/>
  <c r="M109" i="14"/>
  <c r="AW21" i="15"/>
  <c r="AX83" i="15"/>
  <c r="BB129" i="15"/>
  <c r="I97" i="15"/>
  <c r="AS129" i="15"/>
  <c r="CF40" i="15"/>
  <c r="AO107" i="14"/>
  <c r="CK66" i="15"/>
  <c r="BG30" i="15"/>
  <c r="AG123" i="15"/>
  <c r="BB80" i="15"/>
  <c r="BE61" i="15"/>
  <c r="BX21" i="15"/>
  <c r="S110" i="14"/>
  <c r="AD122" i="15"/>
  <c r="CP64" i="15"/>
  <c r="BW99" i="15"/>
  <c r="BN92" i="15"/>
  <c r="CE86" i="15"/>
  <c r="U111" i="14"/>
  <c r="Y65" i="15"/>
  <c r="AN70" i="15"/>
  <c r="BF66" i="15"/>
  <c r="BV76" i="15"/>
  <c r="P25" i="15"/>
  <c r="CR108" i="14"/>
  <c r="AM32" i="15"/>
  <c r="J120" i="15"/>
  <c r="CF113" i="14"/>
  <c r="CH109" i="14"/>
  <c r="CX82" i="15"/>
  <c r="DC57" i="15"/>
  <c r="AD82" i="15"/>
  <c r="S50" i="15"/>
  <c r="CN32" i="15"/>
  <c r="BW71" i="15"/>
  <c r="AR97" i="15"/>
  <c r="CF13" i="15"/>
  <c r="N15" i="15"/>
  <c r="CQ54" i="15"/>
  <c r="BJ54" i="15"/>
  <c r="BP88" i="15"/>
  <c r="Q105" i="15"/>
  <c r="U28" i="15"/>
  <c r="CB99" i="15"/>
  <c r="CW79" i="15"/>
  <c r="DA93" i="15"/>
  <c r="AG124" i="15"/>
  <c r="CZ38" i="15"/>
  <c r="CG32" i="15"/>
  <c r="T66" i="15"/>
  <c r="N25" i="15"/>
  <c r="AO23" i="15"/>
  <c r="CF88" i="15"/>
  <c r="CM47" i="15"/>
  <c r="CN48" i="15"/>
  <c r="BT37" i="15"/>
  <c r="BY120" i="15"/>
  <c r="BP41" i="15"/>
  <c r="BK85" i="15"/>
  <c r="AY77" i="15"/>
  <c r="Y17" i="15"/>
  <c r="BI107" i="14"/>
  <c r="O41" i="15"/>
  <c r="AF25" i="15"/>
  <c r="CY32" i="15"/>
  <c r="CE108" i="15"/>
  <c r="X93" i="15"/>
  <c r="AX53" i="15"/>
  <c r="CU53" i="15"/>
  <c r="AX64" i="15"/>
  <c r="CS27" i="15"/>
  <c r="AE77" i="15"/>
  <c r="CF62" i="15"/>
  <c r="R110" i="14"/>
  <c r="CY30" i="15"/>
  <c r="AX54" i="15"/>
  <c r="AR68" i="15"/>
  <c r="BW73" i="15"/>
  <c r="BY20" i="15"/>
  <c r="DC104" i="15"/>
  <c r="BP42" i="15"/>
  <c r="T82" i="15"/>
  <c r="BA85" i="15"/>
  <c r="AW88" i="16"/>
  <c r="BU112" i="14"/>
  <c r="CD92" i="15"/>
  <c r="AY17" i="15"/>
  <c r="BT63" i="15"/>
  <c r="BP109" i="14"/>
  <c r="BG94" i="15"/>
  <c r="CA69" i="15"/>
  <c r="DA112" i="14"/>
  <c r="CL43" i="15"/>
  <c r="CE97" i="15"/>
  <c r="AQ65" i="15"/>
  <c r="AT24" i="15"/>
  <c r="CT97" i="15"/>
  <c r="AT97" i="15"/>
  <c r="R21" i="15"/>
  <c r="X76" i="15"/>
  <c r="AM48" i="15"/>
  <c r="AJ75" i="15"/>
  <c r="T102" i="15"/>
  <c r="BO103" i="15"/>
  <c r="BI85" i="15"/>
  <c r="Q68" i="15"/>
  <c r="CU70" i="15"/>
  <c r="AU92" i="15"/>
  <c r="CP129" i="15"/>
  <c r="AE19" i="15"/>
  <c r="AZ66" i="15"/>
  <c r="AH108" i="15"/>
  <c r="BT112" i="14"/>
  <c r="AB75" i="15"/>
  <c r="AT96" i="15"/>
  <c r="CL46" i="15"/>
  <c r="BI79" i="15"/>
  <c r="I123" i="15"/>
  <c r="CC113" i="14"/>
  <c r="CC62" i="15"/>
  <c r="CB87" i="15"/>
  <c r="BA122" i="15"/>
  <c r="AD37" i="15"/>
  <c r="BY27" i="15"/>
  <c r="CS25" i="15"/>
  <c r="BH101" i="15"/>
  <c r="CP124" i="15"/>
  <c r="K27" i="15"/>
  <c r="BI59" i="15"/>
  <c r="O17" i="15"/>
  <c r="AE84" i="15"/>
  <c r="BI12" i="15"/>
  <c r="BI23" i="15"/>
  <c r="CU95" i="15"/>
  <c r="Q35" i="15"/>
  <c r="DC119" i="15"/>
  <c r="CF84" i="15"/>
  <c r="AZ30" i="15"/>
  <c r="AW76" i="15"/>
  <c r="BR107" i="15"/>
  <c r="DA40" i="15"/>
  <c r="CJ98" i="15"/>
  <c r="R91" i="15"/>
  <c r="CB123" i="15"/>
  <c r="L60" i="15"/>
  <c r="CW107" i="14"/>
  <c r="CQ96" i="15"/>
  <c r="X108" i="14"/>
  <c r="Z109" i="14"/>
  <c r="L95" i="15"/>
  <c r="AC92" i="15"/>
  <c r="CP47" i="15"/>
  <c r="BO34" i="15"/>
  <c r="CZ36" i="15"/>
  <c r="CY87" i="15"/>
  <c r="I93" i="15"/>
  <c r="N110" i="14"/>
  <c r="AH109" i="14"/>
  <c r="BU62" i="15"/>
  <c r="S34" i="15"/>
  <c r="BY15" i="15"/>
  <c r="CP116" i="15"/>
  <c r="AT110" i="14"/>
  <c r="CS82" i="15"/>
  <c r="BB108" i="15"/>
  <c r="CQ61" i="15"/>
  <c r="BE64" i="15"/>
  <c r="AN66" i="15"/>
  <c r="AY42" i="15"/>
  <c r="AK27" i="15"/>
  <c r="CZ41" i="15"/>
  <c r="O83" i="15"/>
  <c r="AK17" i="15"/>
  <c r="I60" i="15"/>
  <c r="S108" i="14"/>
  <c r="O99" i="15"/>
  <c r="AK107" i="14"/>
  <c r="BG85" i="15"/>
  <c r="BK106" i="15"/>
  <c r="AS49" i="15"/>
  <c r="BL88" i="15"/>
  <c r="BG13" i="15"/>
  <c r="BK83" i="15"/>
  <c r="BQ121" i="15"/>
  <c r="I23" i="15"/>
  <c r="CC119" i="15"/>
  <c r="AB74" i="15"/>
  <c r="N55" i="15"/>
  <c r="AA121" i="15"/>
  <c r="CK111" i="14"/>
  <c r="BK39" i="15"/>
  <c r="AD54" i="15"/>
  <c r="BL86" i="15"/>
  <c r="I113" i="14"/>
  <c r="AY96" i="15"/>
  <c r="CA121" i="15"/>
  <c r="CY28" i="15"/>
  <c r="M124" i="15"/>
  <c r="AH98" i="15"/>
  <c r="CF119" i="15"/>
  <c r="CY68" i="15"/>
  <c r="AY105" i="15"/>
  <c r="O76" i="15"/>
  <c r="J123" i="15"/>
  <c r="AK99" i="15"/>
  <c r="BV50" i="15"/>
  <c r="DB111" i="15"/>
  <c r="AH13" i="15"/>
  <c r="AO121" i="15"/>
  <c r="I24" i="15"/>
  <c r="Z120" i="15"/>
  <c r="BQ119" i="15"/>
  <c r="BP97" i="15"/>
  <c r="CH57" i="15"/>
  <c r="CC48" i="15"/>
  <c r="AA128" i="15"/>
  <c r="CD116" i="15"/>
  <c r="BM57" i="15"/>
  <c r="H88" i="15"/>
  <c r="CR17" i="15"/>
  <c r="AP102" i="15"/>
  <c r="AU87" i="15"/>
  <c r="CB120" i="15"/>
  <c r="S124" i="15"/>
  <c r="CB113" i="14"/>
  <c r="CV97" i="15"/>
  <c r="CR104" i="15"/>
  <c r="AD64" i="15"/>
  <c r="CA129" i="15"/>
  <c r="CZ23" i="15"/>
  <c r="BF109" i="15"/>
  <c r="CJ37" i="15"/>
  <c r="AI92" i="15"/>
  <c r="BC93" i="15"/>
  <c r="CQ84" i="15"/>
  <c r="X74" i="15"/>
  <c r="BD21" i="15"/>
  <c r="CE99" i="15"/>
  <c r="CK26" i="15"/>
  <c r="BF113" i="14"/>
  <c r="CR99" i="15"/>
  <c r="CL79" i="15"/>
  <c r="CJ26" i="15"/>
  <c r="H110" i="14"/>
  <c r="CL38" i="15"/>
  <c r="V109" i="15"/>
  <c r="CX31" i="15"/>
  <c r="BD14" i="15"/>
  <c r="AN123" i="15"/>
  <c r="AS111" i="14"/>
  <c r="AS27" i="15"/>
  <c r="BG17" i="15"/>
  <c r="BB91" i="15"/>
  <c r="J41" i="15"/>
  <c r="AT107" i="14"/>
  <c r="CK99" i="15"/>
  <c r="R111" i="14"/>
  <c r="AT112" i="14"/>
  <c r="CE25" i="15"/>
  <c r="AJ36" i="15"/>
  <c r="BR63" i="15"/>
  <c r="BB107" i="14"/>
  <c r="CL108" i="14"/>
  <c r="CF112" i="14"/>
  <c r="AZ96" i="15"/>
  <c r="BZ98" i="15"/>
  <c r="M86" i="15"/>
  <c r="AY46" i="15"/>
  <c r="AV50" i="15"/>
  <c r="BS61" i="15"/>
  <c r="BO20" i="15"/>
  <c r="AN111" i="14"/>
  <c r="CX51" i="15"/>
  <c r="CL106" i="15"/>
  <c r="Q109" i="14"/>
  <c r="BF13" i="15"/>
  <c r="AD95" i="15"/>
  <c r="BG25" i="15"/>
  <c r="AM107" i="14"/>
  <c r="M65" i="15"/>
  <c r="DB63" i="15"/>
  <c r="R99" i="15"/>
  <c r="CW48" i="15"/>
  <c r="Y98" i="15"/>
  <c r="BE35" i="15"/>
  <c r="AF17" i="15"/>
  <c r="DC87" i="15"/>
  <c r="AC68" i="15"/>
  <c r="AX80" i="15"/>
  <c r="CM20" i="15"/>
  <c r="P51" i="15"/>
  <c r="CR81" i="15"/>
  <c r="CD128" i="15"/>
  <c r="BL74" i="15"/>
  <c r="AE129" i="15"/>
  <c r="AZ97" i="15"/>
  <c r="BU122" i="15"/>
  <c r="CM129" i="15"/>
  <c r="CL35" i="15"/>
  <c r="CQ74" i="15"/>
  <c r="CY31" i="15"/>
  <c r="CP38" i="15"/>
  <c r="BD31" i="15"/>
  <c r="CG97" i="15"/>
  <c r="BR110" i="14"/>
  <c r="AV59" i="15"/>
  <c r="J39" i="15"/>
  <c r="BP84" i="15"/>
  <c r="AO40" i="15"/>
  <c r="CM111" i="15"/>
  <c r="BQ16" i="15"/>
  <c r="AD113" i="14"/>
  <c r="CD106" i="15"/>
  <c r="CL122" i="15"/>
  <c r="BF55" i="15"/>
  <c r="CF109" i="14"/>
  <c r="AB50" i="15"/>
  <c r="CC60" i="15"/>
  <c r="AG48" i="15"/>
  <c r="BU116" i="15"/>
  <c r="Q55" i="15"/>
  <c r="W128" i="15"/>
  <c r="R70" i="15"/>
  <c r="BI21" i="15"/>
  <c r="CU51" i="15"/>
  <c r="BO69" i="15"/>
  <c r="V123" i="15"/>
  <c r="BN79" i="15"/>
  <c r="W79" i="15"/>
  <c r="S28" i="15"/>
  <c r="P19" i="15"/>
  <c r="AY87" i="15"/>
  <c r="BZ110" i="14"/>
  <c r="J38" i="15"/>
  <c r="V54" i="15"/>
  <c r="AN82" i="15"/>
  <c r="DB107" i="14"/>
  <c r="AU49" i="15"/>
  <c r="O27" i="15"/>
  <c r="AH57" i="15"/>
  <c r="AK51" i="15"/>
  <c r="BD53" i="15"/>
  <c r="BM31" i="15"/>
  <c r="DC43" i="15"/>
  <c r="BI17" i="15"/>
  <c r="BO37" i="15"/>
  <c r="S88" i="15"/>
  <c r="AW66" i="15"/>
  <c r="BX82" i="15"/>
  <c r="AR31" i="15"/>
  <c r="CQ46" i="15"/>
  <c r="AG104" i="15"/>
  <c r="CM50" i="15"/>
  <c r="X111" i="14"/>
  <c r="CZ59" i="15"/>
  <c r="BF27" i="15"/>
  <c r="AW120" i="15"/>
  <c r="AI72" i="15"/>
  <c r="BH75" i="15"/>
  <c r="AL18" i="15"/>
  <c r="BO84" i="15"/>
  <c r="CJ103" i="15"/>
  <c r="CE102" i="15"/>
  <c r="BD49" i="15"/>
  <c r="T111" i="14"/>
  <c r="BC81" i="15"/>
  <c r="DB60" i="15"/>
  <c r="BB101" i="15"/>
  <c r="V29" i="15"/>
  <c r="CQ129" i="15"/>
  <c r="CG17" i="15"/>
  <c r="BD127" i="15"/>
  <c r="CD121" i="15"/>
  <c r="AT88" i="16"/>
  <c r="BY51" i="15"/>
  <c r="AU82" i="15"/>
  <c r="CV105" i="15"/>
  <c r="BA49" i="15"/>
  <c r="BC59" i="15"/>
  <c r="AV129" i="15"/>
  <c r="BP116" i="15"/>
  <c r="X99" i="15"/>
  <c r="BG96" i="15"/>
  <c r="BZ55" i="15"/>
  <c r="BS93" i="15"/>
  <c r="AU96" i="15"/>
  <c r="CK94" i="15"/>
  <c r="CP28" i="15"/>
  <c r="CR111" i="14"/>
  <c r="BC31" i="15"/>
  <c r="BO38" i="15"/>
  <c r="CL42" i="15"/>
  <c r="BL79" i="15"/>
  <c r="Q95" i="15"/>
  <c r="BA104" i="15"/>
  <c r="CR112" i="14"/>
  <c r="CV58" i="15"/>
  <c r="CG125" i="15"/>
  <c r="BQ59" i="15"/>
  <c r="BN120" i="15"/>
  <c r="AB121" i="15"/>
  <c r="J127" i="15"/>
  <c r="Y128" i="15"/>
  <c r="CM24" i="15"/>
  <c r="BK43" i="15"/>
  <c r="CF71" i="15"/>
  <c r="BE66" i="15"/>
  <c r="CM98" i="15"/>
  <c r="AE80" i="15"/>
  <c r="CT111" i="14"/>
  <c r="BZ107" i="14"/>
  <c r="DA42" i="15"/>
  <c r="T72" i="15"/>
  <c r="K82" i="15"/>
  <c r="CI17" i="15"/>
  <c r="BD87" i="15"/>
  <c r="AZ73" i="15"/>
  <c r="CA61" i="15"/>
  <c r="BB24" i="15"/>
  <c r="CM125" i="15"/>
  <c r="CE48" i="15"/>
  <c r="BI108" i="14"/>
  <c r="V112" i="14"/>
  <c r="BX107" i="15"/>
  <c r="CW52" i="15"/>
  <c r="AM58" i="15"/>
  <c r="BP113" i="14"/>
  <c r="K87" i="15"/>
  <c r="Z21" i="15"/>
  <c r="X59" i="15"/>
  <c r="I112" i="14"/>
  <c r="BV99" i="15"/>
  <c r="BY88" i="16"/>
  <c r="BK55" i="15"/>
  <c r="BJ125" i="15"/>
  <c r="BJ53" i="15"/>
  <c r="K113" i="14"/>
  <c r="BD25" i="15"/>
  <c r="AG84" i="15"/>
  <c r="BJ116" i="15"/>
  <c r="Q37" i="15"/>
  <c r="CR85" i="15"/>
  <c r="BK63" i="15"/>
  <c r="AA27" i="15"/>
  <c r="BH112" i="14"/>
  <c r="DC101" i="15"/>
  <c r="AY49" i="15"/>
  <c r="CK98" i="15"/>
  <c r="BF108" i="14"/>
  <c r="N104" i="15"/>
  <c r="DA110" i="15"/>
  <c r="CF51" i="15"/>
  <c r="BA77" i="15"/>
  <c r="CX59" i="15"/>
  <c r="BA111" i="15"/>
  <c r="BS55" i="15"/>
  <c r="CL59" i="15"/>
  <c r="CJ127" i="15"/>
  <c r="BC17" i="15"/>
  <c r="BT96" i="15"/>
  <c r="I85" i="15"/>
  <c r="T85" i="15"/>
  <c r="CD111" i="14"/>
  <c r="L113" i="14"/>
  <c r="AW12" i="15"/>
  <c r="AY41" i="15"/>
  <c r="Y35" i="15"/>
  <c r="BR111" i="14"/>
  <c r="BY111" i="14"/>
  <c r="CD17" i="15"/>
  <c r="AU65" i="15"/>
  <c r="BV60" i="15"/>
  <c r="AO21" i="15"/>
  <c r="M64" i="15"/>
  <c r="CD21" i="15"/>
  <c r="BX111" i="14"/>
  <c r="AV47" i="15"/>
  <c r="CX96" i="15"/>
  <c r="V43" i="15"/>
  <c r="DC30" i="15"/>
  <c r="BL49" i="15"/>
  <c r="CB92" i="15"/>
  <c r="CH54" i="15"/>
  <c r="AG101" i="15"/>
  <c r="BQ113" i="14"/>
  <c r="CG96" i="15"/>
  <c r="CO112" i="14"/>
  <c r="BD63" i="15"/>
  <c r="Z28" i="15"/>
  <c r="BN34" i="15"/>
  <c r="CN88" i="16"/>
  <c r="CV49" i="15"/>
  <c r="CJ30" i="15"/>
  <c r="CN13" i="15"/>
  <c r="AU13" i="15"/>
  <c r="CY102" i="15"/>
  <c r="V107" i="14"/>
  <c r="DC110" i="15"/>
  <c r="BA107" i="14"/>
  <c r="BF110" i="14"/>
  <c r="CP112" i="14"/>
  <c r="P48" i="15"/>
  <c r="AP94" i="15"/>
  <c r="AO73" i="15"/>
  <c r="CK70" i="15"/>
  <c r="BS109" i="14"/>
  <c r="BH109" i="14"/>
  <c r="BA109" i="14"/>
  <c r="AN108" i="14"/>
  <c r="BP29" i="15"/>
  <c r="AI128" i="15"/>
  <c r="CD30" i="15"/>
  <c r="BU128" i="15"/>
  <c r="AY127" i="15"/>
  <c r="BE16" i="15"/>
  <c r="BD34" i="15"/>
  <c r="CJ47" i="15"/>
  <c r="CZ109" i="14"/>
  <c r="DC61" i="15"/>
  <c r="CK129" i="15"/>
  <c r="BV112" i="14"/>
  <c r="CO127" i="15"/>
  <c r="AO53" i="15"/>
  <c r="CE36" i="15"/>
  <c r="CP119" i="15"/>
  <c r="BF61" i="15"/>
  <c r="CT16" i="15"/>
  <c r="P21" i="15"/>
  <c r="AZ19" i="15"/>
  <c r="H88" i="16"/>
  <c r="BF29" i="15"/>
  <c r="AR90" i="15"/>
  <c r="AK116" i="15"/>
  <c r="V66" i="15"/>
  <c r="CR121" i="15"/>
  <c r="CM28" i="15"/>
  <c r="T36" i="15"/>
  <c r="N121" i="15"/>
  <c r="CW61" i="15"/>
  <c r="CG112" i="14"/>
  <c r="BF119" i="15"/>
  <c r="BU50" i="15"/>
  <c r="CX50" i="15"/>
  <c r="S93" i="15"/>
  <c r="BC129" i="15"/>
  <c r="DB65" i="15"/>
  <c r="BH60" i="15"/>
  <c r="CB31" i="15"/>
  <c r="AT113" i="14"/>
  <c r="BT17" i="15"/>
  <c r="AC108" i="14"/>
  <c r="L66" i="15"/>
  <c r="O34" i="15"/>
  <c r="AG55" i="15"/>
  <c r="CV107" i="14"/>
  <c r="AS74" i="15"/>
  <c r="CP12" i="15"/>
  <c r="BI18" i="15"/>
  <c r="H55" i="15"/>
  <c r="CM127" i="15"/>
  <c r="AG43" i="15"/>
  <c r="J125" i="15"/>
  <c r="CQ43" i="15"/>
  <c r="K47" i="15"/>
  <c r="BP86" i="15"/>
  <c r="N105" i="15"/>
  <c r="BN95" i="15"/>
  <c r="Y29" i="15"/>
  <c r="AH110" i="14"/>
  <c r="CG127" i="15"/>
  <c r="CU110" i="14"/>
  <c r="AN105" i="15"/>
  <c r="K99" i="15"/>
  <c r="BQ32" i="15"/>
  <c r="CQ14" i="15"/>
  <c r="S104" i="15"/>
  <c r="CH119" i="15"/>
  <c r="O80" i="15"/>
  <c r="CJ35" i="15"/>
  <c r="K94" i="15"/>
  <c r="AG83" i="15"/>
  <c r="AV107" i="14"/>
  <c r="AU94" i="15"/>
  <c r="CE42" i="15"/>
  <c r="Z95" i="15"/>
  <c r="CY120" i="15"/>
  <c r="BF92" i="15"/>
  <c r="DC35" i="15"/>
  <c r="CX42" i="15"/>
  <c r="BK14" i="15"/>
  <c r="CV77" i="15"/>
  <c r="BB112" i="14"/>
  <c r="BH39" i="15"/>
  <c r="BG95" i="15"/>
  <c r="BT111" i="15"/>
  <c r="CT108" i="14"/>
  <c r="V111" i="14"/>
  <c r="BD107" i="14"/>
  <c r="CV121" i="15"/>
  <c r="DC55" i="15"/>
  <c r="AC34" i="15"/>
  <c r="BO107" i="14"/>
  <c r="AN127" i="15"/>
  <c r="DC121" i="15"/>
  <c r="BW13" i="15"/>
  <c r="AD109" i="14"/>
  <c r="AZ111" i="15"/>
  <c r="CZ92" i="15"/>
  <c r="CH121" i="15"/>
  <c r="BU80" i="15"/>
  <c r="CC65" i="15"/>
  <c r="BC86" i="15"/>
  <c r="Y73" i="15"/>
  <c r="I77" i="15"/>
  <c r="CD120" i="15"/>
  <c r="BE108" i="14"/>
  <c r="CX116" i="15"/>
  <c r="AP125" i="15"/>
  <c r="AE104" i="15"/>
  <c r="BU83" i="15"/>
  <c r="BG41" i="15"/>
  <c r="CP87" i="15"/>
  <c r="BC70" i="15"/>
  <c r="BY129" i="15"/>
  <c r="AK25" i="15"/>
  <c r="CN96" i="15"/>
  <c r="R125" i="15"/>
  <c r="AU95" i="15"/>
  <c r="CZ43" i="15"/>
  <c r="CB55" i="15"/>
  <c r="AB111" i="14"/>
  <c r="AV120" i="15"/>
  <c r="CA21" i="15"/>
  <c r="AQ85" i="15"/>
  <c r="CW102" i="15"/>
  <c r="X80" i="15"/>
  <c r="AA108" i="14"/>
  <c r="DA88" i="15"/>
  <c r="CL105" i="15"/>
  <c r="Z24" i="15"/>
  <c r="CT98" i="15"/>
  <c r="BO12" i="15"/>
  <c r="T121" i="15"/>
  <c r="CZ62" i="15"/>
  <c r="AF12" i="15"/>
  <c r="AQ30" i="15"/>
  <c r="BK19" i="15"/>
  <c r="P31" i="15"/>
  <c r="CM52" i="15"/>
  <c r="AA112" i="14"/>
  <c r="CZ98" i="15"/>
  <c r="T71" i="15"/>
  <c r="AG122" i="15"/>
  <c r="BK127" i="15"/>
  <c r="BP129" i="15"/>
  <c r="U98" i="15"/>
  <c r="BQ26" i="15"/>
  <c r="CJ61" i="15"/>
  <c r="BM73" i="15"/>
  <c r="AG52" i="15"/>
  <c r="I122" i="15"/>
  <c r="BZ13" i="15"/>
  <c r="CS64" i="15"/>
  <c r="BS111" i="15"/>
  <c r="BS42" i="15"/>
  <c r="BU108" i="14"/>
  <c r="BI90" i="15"/>
  <c r="BU77" i="15"/>
  <c r="DB47" i="15"/>
  <c r="CW36" i="15"/>
  <c r="BY37" i="15"/>
  <c r="CK127" i="15"/>
  <c r="AL120" i="15"/>
  <c r="BP109" i="15"/>
  <c r="AM37" i="15"/>
  <c r="T83" i="15"/>
  <c r="CB110" i="14"/>
  <c r="CC35" i="15"/>
  <c r="BS84" i="15"/>
  <c r="BN88" i="15"/>
  <c r="AY123" i="15"/>
  <c r="CF74" i="15"/>
  <c r="I41" i="15"/>
  <c r="CI61" i="15"/>
  <c r="CW119" i="15"/>
  <c r="BA75" i="15"/>
  <c r="U112" i="14"/>
  <c r="BM129" i="15"/>
  <c r="BN111" i="15"/>
  <c r="Y121" i="15"/>
  <c r="BH86" i="15"/>
  <c r="BW98" i="15"/>
  <c r="CE28" i="15"/>
  <c r="AZ129" i="15"/>
  <c r="CB128" i="15"/>
  <c r="U50" i="15"/>
  <c r="U38" i="15"/>
  <c r="CK107" i="14"/>
  <c r="AA35" i="15"/>
  <c r="BC76" i="15"/>
  <c r="CS101" i="15"/>
  <c r="BL110" i="14"/>
  <c r="CS71" i="15"/>
  <c r="BD28" i="15"/>
  <c r="Z116" i="15"/>
  <c r="AR94" i="15"/>
  <c r="CL85" i="15"/>
  <c r="AZ40" i="15"/>
  <c r="BD57" i="15"/>
  <c r="K30" i="15"/>
  <c r="BL104" i="15"/>
  <c r="O127" i="15"/>
  <c r="CY69" i="15"/>
  <c r="BN128" i="15"/>
  <c r="CV112" i="14"/>
  <c r="CP37" i="15"/>
  <c r="CE125" i="15"/>
  <c r="BY59" i="15"/>
  <c r="CI73" i="15"/>
  <c r="AM55" i="15"/>
  <c r="AM88" i="15"/>
  <c r="AP97" i="15"/>
  <c r="CZ13" i="15"/>
  <c r="R50" i="15"/>
  <c r="BV63" i="15"/>
  <c r="DC12" i="15"/>
  <c r="CW14" i="15"/>
  <c r="V116" i="15"/>
  <c r="M84" i="15"/>
  <c r="CA108" i="15"/>
  <c r="DC62" i="15"/>
  <c r="AX42" i="15"/>
  <c r="BT87" i="15"/>
  <c r="H57" i="15"/>
  <c r="CI21" i="15"/>
  <c r="CC92" i="15"/>
  <c r="BZ53" i="15"/>
  <c r="CE107" i="15"/>
  <c r="BP99" i="15"/>
  <c r="V103" i="15"/>
  <c r="W13" i="15"/>
  <c r="BS25" i="15"/>
  <c r="V96" i="15"/>
  <c r="AT15" i="15"/>
  <c r="CC101" i="15"/>
  <c r="AE32" i="15"/>
  <c r="BC61" i="15"/>
  <c r="AM35" i="15"/>
  <c r="H21" i="15"/>
  <c r="W77" i="15"/>
  <c r="CF125" i="15"/>
  <c r="AF121" i="15"/>
  <c r="CP88" i="16"/>
  <c r="W73" i="15"/>
  <c r="AC72" i="15"/>
  <c r="BD120" i="15"/>
  <c r="BV58" i="15"/>
  <c r="CC95" i="15"/>
  <c r="BW51" i="15"/>
  <c r="AN47" i="15"/>
  <c r="AR88" i="15"/>
  <c r="BN57" i="15"/>
  <c r="BS17" i="15"/>
  <c r="BB62" i="15"/>
  <c r="W23" i="15"/>
  <c r="BT113" i="14"/>
  <c r="BE73" i="15"/>
  <c r="J51" i="15"/>
  <c r="BX36" i="15"/>
  <c r="CK102" i="15"/>
  <c r="U79" i="15"/>
  <c r="CH15" i="15"/>
  <c r="BQ34" i="15"/>
  <c r="CL80" i="15"/>
  <c r="AH21" i="15"/>
  <c r="BJ46" i="15"/>
  <c r="AE79" i="15"/>
  <c r="BE38" i="15"/>
  <c r="BU58" i="15"/>
  <c r="BU109" i="15"/>
  <c r="BH15" i="15"/>
  <c r="CZ110" i="15"/>
  <c r="BJ93" i="15"/>
  <c r="Q38" i="15"/>
  <c r="BR129" i="15"/>
  <c r="DA43" i="15"/>
  <c r="BP79" i="15"/>
  <c r="AT40" i="15"/>
  <c r="BR14" i="15"/>
  <c r="BQ122" i="15"/>
  <c r="CR36" i="15"/>
  <c r="CD31" i="15"/>
  <c r="L32" i="15"/>
  <c r="AY103" i="15"/>
  <c r="BV113" i="14"/>
  <c r="AT61" i="15"/>
  <c r="X83" i="15"/>
  <c r="BQ42" i="15"/>
  <c r="CF70" i="15"/>
  <c r="CN91" i="15"/>
  <c r="AW110" i="15"/>
  <c r="AI61" i="15"/>
  <c r="CN64" i="15"/>
  <c r="O111" i="14"/>
  <c r="CZ107" i="15"/>
  <c r="Y110" i="14"/>
  <c r="J122" i="15"/>
  <c r="CJ102" i="15"/>
  <c r="Q18" i="15"/>
  <c r="CD111" i="15"/>
  <c r="AV112" i="14"/>
  <c r="CK64" i="15"/>
  <c r="CG120" i="15"/>
  <c r="BN58" i="15"/>
  <c r="M34" i="15"/>
  <c r="O21" i="15"/>
  <c r="CQ52" i="15"/>
  <c r="CK88" i="16"/>
  <c r="CX41" i="15"/>
  <c r="CX127" i="15"/>
  <c r="U90" i="15"/>
  <c r="CK65" i="15"/>
  <c r="CD101" i="15"/>
  <c r="I39" i="15"/>
  <c r="AV108" i="14"/>
  <c r="CS57" i="15"/>
  <c r="BM68" i="15"/>
  <c r="BQ85" i="15"/>
  <c r="AD88" i="16"/>
  <c r="BQ109" i="14"/>
  <c r="AW32" i="15"/>
  <c r="CN124" i="15"/>
  <c r="BG92" i="15"/>
  <c r="BU55" i="15"/>
  <c r="CX90" i="15"/>
  <c r="AR112" i="14"/>
  <c r="CI19" i="15"/>
  <c r="BL108" i="14"/>
  <c r="CQ103" i="15"/>
  <c r="CT26" i="15"/>
  <c r="BJ37" i="15"/>
  <c r="CN111" i="14"/>
  <c r="DC124" i="15"/>
  <c r="CS73" i="15"/>
  <c r="BI121" i="15"/>
  <c r="CL58" i="15"/>
  <c r="BU51" i="15"/>
  <c r="CE14" i="15"/>
  <c r="CM119" i="15"/>
  <c r="BA73" i="15"/>
  <c r="K123" i="15"/>
  <c r="S122" i="15"/>
  <c r="CK124" i="15"/>
  <c r="AG51" i="15"/>
  <c r="M80" i="15"/>
  <c r="BN42" i="15"/>
  <c r="CR35" i="15"/>
  <c r="DB57" i="15"/>
  <c r="CW66" i="15"/>
  <c r="DC68" i="15"/>
  <c r="AI85" i="15"/>
  <c r="U12" i="15"/>
  <c r="AF106" i="15"/>
  <c r="AW121" i="15"/>
  <c r="CX62" i="15"/>
  <c r="CG50" i="15"/>
  <c r="AX40" i="15"/>
  <c r="BC43" i="15"/>
  <c r="BC55" i="15"/>
  <c r="Z87" i="15"/>
  <c r="AV127" i="15"/>
  <c r="BC88" i="15"/>
  <c r="CW98" i="15"/>
  <c r="BK68" i="15"/>
  <c r="BR108" i="14"/>
  <c r="AF77" i="15"/>
  <c r="BI87" i="15"/>
  <c r="Y70" i="15"/>
  <c r="Z85" i="15"/>
  <c r="BQ107" i="14"/>
  <c r="BV85" i="15"/>
  <c r="DA54" i="15"/>
  <c r="AA109" i="15"/>
  <c r="CE74" i="15"/>
  <c r="AH31" i="15"/>
  <c r="J50" i="15"/>
  <c r="BH92" i="15"/>
  <c r="BV53" i="15"/>
  <c r="BY103" i="15"/>
  <c r="BM32" i="15"/>
  <c r="L20" i="15"/>
  <c r="AA17" i="15"/>
  <c r="O123" i="15"/>
  <c r="L116" i="15"/>
  <c r="DA109" i="14"/>
  <c r="AA87" i="15"/>
  <c r="BH19" i="15"/>
  <c r="BO127" i="15"/>
  <c r="BU74" i="15"/>
  <c r="V122" i="15"/>
  <c r="DA107" i="14"/>
  <c r="AS107" i="15"/>
  <c r="Z92" i="15"/>
  <c r="AE123" i="15"/>
  <c r="BI109" i="15"/>
  <c r="BB98" i="15"/>
  <c r="BU23" i="15"/>
  <c r="BV59" i="15"/>
  <c r="CG108" i="15"/>
  <c r="AR102" i="15"/>
  <c r="BM26" i="15"/>
  <c r="CX120" i="15"/>
  <c r="P35" i="15"/>
  <c r="AE111" i="14"/>
  <c r="M26" i="15"/>
  <c r="BZ80" i="15"/>
  <c r="CB68" i="15"/>
  <c r="CD52" i="15"/>
  <c r="N110" i="15"/>
  <c r="AR61" i="15"/>
  <c r="DC21" i="15"/>
  <c r="AB92" i="15"/>
  <c r="AQ64" i="15"/>
  <c r="CS60" i="15"/>
  <c r="AQ88" i="16"/>
  <c r="CA58" i="15"/>
  <c r="CW122" i="15"/>
  <c r="CD85" i="15"/>
  <c r="BS101" i="15"/>
  <c r="AK129" i="15"/>
  <c r="BP90" i="15"/>
  <c r="DB80" i="15"/>
  <c r="BD84" i="15"/>
  <c r="T28" i="15"/>
  <c r="L51" i="15"/>
  <c r="CL128" i="15"/>
  <c r="CO84" i="15"/>
  <c r="BD102" i="15"/>
  <c r="CN90" i="15"/>
  <c r="CI12" i="15"/>
  <c r="CH64" i="15"/>
  <c r="BD55" i="15"/>
  <c r="BK105" i="15"/>
  <c r="CU110" i="15"/>
  <c r="CF77" i="15"/>
  <c r="AQ110" i="14"/>
  <c r="AD26" i="15"/>
  <c r="DA41" i="15"/>
  <c r="BZ108" i="14"/>
  <c r="CD102" i="15"/>
  <c r="AU68" i="15"/>
  <c r="CI88" i="15"/>
  <c r="CR13" i="15"/>
  <c r="CE70" i="15"/>
  <c r="AC107" i="14"/>
  <c r="CX20" i="15"/>
  <c r="AJ127" i="15"/>
  <c r="R129" i="15"/>
  <c r="Q124" i="15"/>
  <c r="CV62" i="15"/>
  <c r="CT52" i="15"/>
  <c r="CZ20" i="15"/>
  <c r="CZ121" i="15"/>
  <c r="AA55" i="15"/>
  <c r="BN103" i="15"/>
  <c r="AR109" i="14"/>
  <c r="CR27" i="15"/>
  <c r="BK50" i="15"/>
  <c r="Q123" i="15"/>
  <c r="AS43" i="15"/>
  <c r="CE124" i="15"/>
  <c r="BQ82" i="15"/>
  <c r="I110" i="15"/>
  <c r="AE112" i="14"/>
  <c r="W116" i="15"/>
  <c r="BK47" i="15"/>
  <c r="Y92" i="15"/>
  <c r="AV37" i="15"/>
  <c r="CE35" i="15"/>
  <c r="CO129" i="15"/>
  <c r="CA91" i="15"/>
  <c r="BE70" i="15"/>
  <c r="CT110" i="14"/>
  <c r="CU112" i="14"/>
  <c r="AB110" i="14"/>
  <c r="BM98" i="15"/>
  <c r="BU25" i="15"/>
  <c r="CV93" i="15"/>
  <c r="CU60" i="15"/>
  <c r="CN103" i="15"/>
  <c r="T42" i="15"/>
  <c r="BV21" i="15"/>
  <c r="AU59" i="15"/>
  <c r="CZ97" i="15"/>
  <c r="BG123" i="15"/>
  <c r="AL79" i="15"/>
  <c r="CO120" i="15"/>
  <c r="AG66" i="15"/>
  <c r="AY57" i="15"/>
  <c r="AU34" i="15"/>
  <c r="BB76" i="15"/>
  <c r="AU111" i="14"/>
  <c r="AU43" i="15"/>
  <c r="AT49" i="15"/>
  <c r="P111" i="15"/>
  <c r="CW18" i="15"/>
  <c r="CO80" i="15"/>
  <c r="CZ31" i="15"/>
  <c r="CG24" i="15"/>
  <c r="CX35" i="15"/>
  <c r="CI63" i="15"/>
  <c r="AV25" i="15"/>
  <c r="CS79" i="15"/>
  <c r="AC81" i="15"/>
  <c r="CN116" i="15"/>
  <c r="AJ43" i="15"/>
  <c r="AW54" i="15"/>
  <c r="BJ128" i="15"/>
  <c r="BN37" i="15"/>
  <c r="BL43" i="15"/>
  <c r="AZ68" i="15"/>
  <c r="AU15" i="15"/>
  <c r="BD60" i="15"/>
  <c r="CS69" i="15"/>
  <c r="CI49" i="15"/>
  <c r="CD113" i="14"/>
  <c r="AH19" i="15"/>
  <c r="CT54" i="15"/>
  <c r="CD42" i="15"/>
  <c r="AJ80" i="15"/>
  <c r="H40" i="15"/>
  <c r="BL73" i="15"/>
  <c r="BC16" i="15"/>
  <c r="CN46" i="15"/>
  <c r="BY52" i="15"/>
  <c r="BN30" i="15"/>
  <c r="BU52" i="15"/>
  <c r="AW122" i="15"/>
  <c r="AQ38" i="15"/>
  <c r="BP23" i="15"/>
  <c r="K42" i="15"/>
  <c r="BR53" i="15"/>
  <c r="Q103" i="15"/>
  <c r="CK107" i="15"/>
  <c r="CN34" i="15"/>
  <c r="CK87" i="15"/>
  <c r="J109" i="15"/>
  <c r="BJ109" i="15"/>
  <c r="CF107" i="14"/>
  <c r="CK80" i="15"/>
  <c r="AJ64" i="15"/>
  <c r="N43" i="15"/>
  <c r="AB107" i="14"/>
  <c r="BU111" i="14"/>
  <c r="BY127" i="15"/>
  <c r="K88" i="16"/>
  <c r="V74" i="15"/>
  <c r="R30" i="15"/>
  <c r="BG111" i="15"/>
  <c r="BA88" i="15"/>
  <c r="DB19" i="15"/>
  <c r="CH65" i="15"/>
  <c r="CO55" i="15"/>
  <c r="CZ21" i="15"/>
  <c r="O104" i="15"/>
  <c r="CQ120" i="15"/>
  <c r="DA70" i="15"/>
  <c r="S21" i="15"/>
  <c r="AO112" i="14"/>
  <c r="AP111" i="15"/>
  <c r="BK110" i="14"/>
  <c r="BT81" i="15"/>
  <c r="AJ77" i="15"/>
  <c r="BI127" i="15"/>
  <c r="CU83" i="15"/>
  <c r="Z112" i="14"/>
  <c r="CN51" i="15"/>
  <c r="AP29" i="15"/>
  <c r="O96" i="15"/>
  <c r="CH14" i="15"/>
  <c r="BJ30" i="15"/>
  <c r="P111" i="14"/>
  <c r="BC73" i="15"/>
  <c r="DA103" i="15"/>
  <c r="P55" i="15"/>
  <c r="BN14" i="15"/>
  <c r="AY72" i="15"/>
  <c r="CJ42" i="15"/>
  <c r="AP12" i="15"/>
  <c r="BN29" i="15"/>
  <c r="AM106" i="15"/>
  <c r="BZ111" i="14"/>
  <c r="Z60" i="15"/>
  <c r="CK57" i="15"/>
  <c r="BK80" i="15"/>
  <c r="CP111" i="14"/>
  <c r="BY113" i="14"/>
  <c r="BD108" i="14"/>
  <c r="CP74" i="15"/>
  <c r="CX111" i="15"/>
  <c r="M97" i="15"/>
  <c r="AF128" i="15"/>
  <c r="Z93" i="15"/>
  <c r="AI91" i="15"/>
  <c r="CT69" i="15"/>
  <c r="N113" i="14"/>
  <c r="BP107" i="14"/>
  <c r="BI120" i="15"/>
  <c r="CK31" i="15"/>
  <c r="AK42" i="15"/>
  <c r="CR51" i="15"/>
  <c r="CD27" i="15"/>
  <c r="AZ90" i="15"/>
  <c r="BA62" i="15"/>
  <c r="AE107" i="14"/>
  <c r="BR81" i="15"/>
  <c r="CO109" i="14"/>
  <c r="V38" i="15"/>
  <c r="CM54" i="15"/>
  <c r="BD110" i="14"/>
  <c r="BB111" i="14"/>
  <c r="AU128" i="15"/>
  <c r="AC37" i="15"/>
  <c r="BI94" i="15"/>
  <c r="CL34" i="15"/>
  <c r="CU109" i="14"/>
  <c r="V71" i="15"/>
  <c r="CZ111" i="14"/>
  <c r="BJ17" i="15"/>
  <c r="BK27" i="15"/>
  <c r="AE47" i="15"/>
  <c r="CX54" i="15"/>
  <c r="DB125" i="15"/>
  <c r="AK75" i="15"/>
  <c r="AW27" i="15"/>
  <c r="BV123" i="15"/>
  <c r="CJ39" i="15"/>
  <c r="O71" i="15"/>
  <c r="AH84" i="15"/>
  <c r="BY60" i="15"/>
  <c r="AL76" i="15"/>
  <c r="AI110" i="14"/>
  <c r="CM109" i="14"/>
  <c r="DA64" i="15"/>
  <c r="CY66" i="15"/>
  <c r="AP64" i="15"/>
  <c r="X107" i="14"/>
  <c r="L12" i="15"/>
  <c r="CN113" i="14"/>
  <c r="BF102" i="15"/>
  <c r="W69" i="15"/>
  <c r="T119" i="15"/>
  <c r="Z17" i="15"/>
  <c r="N37" i="15"/>
  <c r="AB86" i="15"/>
  <c r="AP74" i="15"/>
  <c r="AB116" i="15"/>
  <c r="AW53" i="15"/>
  <c r="Y27" i="15"/>
  <c r="AY88" i="16"/>
  <c r="BF112" i="14"/>
  <c r="BH42" i="15"/>
  <c r="CN85" i="15"/>
  <c r="AZ106" i="15"/>
  <c r="AT38" i="15"/>
  <c r="AD112" i="14"/>
  <c r="CA101" i="15"/>
  <c r="CO59" i="15"/>
  <c r="S54" i="15"/>
  <c r="BI99" i="15"/>
  <c r="DB58" i="15"/>
  <c r="BJ59" i="15"/>
  <c r="AM129" i="15"/>
  <c r="CL12" i="15"/>
  <c r="P69" i="15"/>
  <c r="BL28" i="15"/>
  <c r="CV73" i="15"/>
  <c r="BM84" i="15"/>
  <c r="X104" i="15"/>
  <c r="N103" i="15"/>
  <c r="AN13" i="15"/>
  <c r="CY46" i="15"/>
  <c r="U25" i="15"/>
  <c r="BZ81" i="15"/>
  <c r="BZ122" i="15"/>
  <c r="CM62" i="15"/>
  <c r="BW105" i="15"/>
  <c r="V110" i="14"/>
  <c r="CY43" i="15"/>
  <c r="Q30" i="15"/>
  <c r="BU121" i="15"/>
  <c r="AQ52" i="15"/>
  <c r="C108" i="14"/>
  <c r="CN37" i="15"/>
  <c r="CH58" i="15"/>
  <c r="CB12" i="15"/>
  <c r="BU15" i="15"/>
  <c r="CZ24" i="15"/>
  <c r="BD124" i="15"/>
  <c r="BM109" i="14"/>
  <c r="U26" i="15"/>
  <c r="BI128" i="15"/>
  <c r="BY104" i="15"/>
  <c r="BU71" i="15"/>
  <c r="M122" i="15"/>
  <c r="CA124" i="15"/>
  <c r="CS97" i="15"/>
  <c r="AG37" i="15"/>
  <c r="BP75" i="15"/>
  <c r="BW26" i="15"/>
  <c r="BM125" i="15"/>
  <c r="U127" i="15"/>
  <c r="BL109" i="14"/>
  <c r="AQ103" i="15"/>
  <c r="AA111" i="14"/>
  <c r="CA105" i="15"/>
  <c r="BJ79" i="15"/>
  <c r="BT101" i="15"/>
  <c r="AD18" i="15"/>
  <c r="CG66" i="15"/>
  <c r="Z77" i="15"/>
  <c r="DC97" i="15"/>
  <c r="J110" i="15"/>
  <c r="CR50" i="15"/>
  <c r="DC52" i="15"/>
  <c r="H61" i="15"/>
  <c r="AJ84" i="15"/>
  <c r="Q98" i="15"/>
  <c r="DB64" i="15"/>
  <c r="BK102" i="15"/>
  <c r="U62" i="15"/>
  <c r="AG108" i="15"/>
  <c r="O37" i="15"/>
  <c r="CB74" i="15"/>
  <c r="CE121" i="15"/>
  <c r="CU91" i="15"/>
  <c r="AO20" i="15"/>
  <c r="BL109" i="15"/>
  <c r="BX69" i="15"/>
  <c r="BH84" i="15"/>
  <c r="AS79" i="15"/>
  <c r="L109" i="14"/>
  <c r="CL37" i="15"/>
  <c r="AN109" i="15"/>
  <c r="BS86" i="15"/>
  <c r="CA98" i="15"/>
  <c r="S88" i="16"/>
  <c r="AP124" i="15"/>
  <c r="CG113" i="14"/>
  <c r="BX70" i="15"/>
  <c r="BF18" i="15"/>
  <c r="BO52" i="15"/>
  <c r="Z122" i="15"/>
  <c r="AO59" i="15"/>
  <c r="CF103" i="15"/>
  <c r="Q91" i="15"/>
  <c r="AG24" i="15"/>
  <c r="CB103" i="15"/>
  <c r="CQ101" i="15"/>
  <c r="U31" i="15"/>
  <c r="CD24" i="15"/>
  <c r="CH82" i="15"/>
  <c r="H36" i="15"/>
  <c r="AS57" i="15"/>
  <c r="AX85" i="15"/>
  <c r="CZ88" i="15"/>
  <c r="AO65" i="15"/>
  <c r="CN50" i="15"/>
  <c r="BN72" i="15"/>
  <c r="CV15" i="15"/>
  <c r="CW58" i="15"/>
  <c r="N32" i="15"/>
  <c r="CX122" i="15"/>
  <c r="CO70" i="15"/>
  <c r="CV109" i="14"/>
  <c r="BY65" i="15"/>
  <c r="CD99" i="15"/>
  <c r="CX18" i="15"/>
  <c r="J108" i="15"/>
  <c r="BH106" i="15"/>
  <c r="BO24" i="15"/>
  <c r="AD111" i="14"/>
  <c r="AA99" i="15"/>
  <c r="CF63" i="15"/>
  <c r="CW112" i="14"/>
  <c r="CC73" i="15"/>
  <c r="DB54" i="15"/>
  <c r="CI98" i="15"/>
  <c r="K57" i="15"/>
  <c r="CX108" i="15"/>
  <c r="BK112" i="14"/>
  <c r="BY35" i="15"/>
  <c r="AW95" i="15"/>
  <c r="CS87" i="15"/>
  <c r="CD29" i="15"/>
  <c r="AW110" i="14"/>
  <c r="AX43" i="15"/>
  <c r="K50" i="15"/>
  <c r="BC98" i="15"/>
  <c r="S113" i="14"/>
  <c r="AQ50" i="15"/>
  <c r="BT91" i="15"/>
  <c r="AP109" i="14"/>
  <c r="AJ23" i="15"/>
  <c r="BL57" i="15"/>
  <c r="CV113" i="14"/>
  <c r="AE111" i="15"/>
  <c r="CF120" i="15"/>
  <c r="CI80" i="15"/>
  <c r="CM66" i="15"/>
  <c r="I111" i="14"/>
  <c r="DC107" i="14"/>
  <c r="BZ95" i="15"/>
  <c r="DA123" i="15"/>
  <c r="AV77" i="15"/>
  <c r="CQ73" i="15"/>
  <c r="Y127" i="15"/>
  <c r="BI62" i="15"/>
  <c r="Y81" i="15"/>
  <c r="CX61" i="15"/>
  <c r="DC109" i="15"/>
  <c r="AW102" i="15"/>
  <c r="AW111" i="15"/>
  <c r="AE54" i="15"/>
  <c r="CY111" i="15"/>
  <c r="L108" i="14"/>
  <c r="BQ127" i="15"/>
  <c r="AM15" i="15"/>
  <c r="CS109" i="14"/>
  <c r="T107" i="14"/>
  <c r="AB127" i="15"/>
  <c r="AR21" i="15"/>
  <c r="Z26" i="15"/>
  <c r="CC111" i="15"/>
  <c r="BC110" i="14"/>
  <c r="AN109" i="14"/>
  <c r="CL31" i="15"/>
  <c r="CZ109" i="15"/>
  <c r="CJ108" i="14"/>
  <c r="CA20" i="15"/>
  <c r="CL72" i="15"/>
  <c r="AE75" i="15"/>
  <c r="CD125" i="15"/>
  <c r="CD26" i="15"/>
  <c r="CZ74" i="15"/>
  <c r="AC116" i="15"/>
  <c r="AQ41" i="15"/>
  <c r="R36" i="15"/>
  <c r="CS26" i="15"/>
  <c r="BV95" i="15"/>
  <c r="CJ21" i="15"/>
  <c r="BQ106" i="15"/>
  <c r="CF65" i="15"/>
  <c r="BH110" i="14"/>
  <c r="AK32" i="15"/>
  <c r="BQ105" i="15"/>
  <c r="CU111" i="14"/>
  <c r="AO27" i="15"/>
  <c r="CH108" i="15"/>
  <c r="BI58" i="15"/>
  <c r="CG90" i="15"/>
  <c r="CT88" i="15"/>
  <c r="AA97" i="15"/>
  <c r="O38" i="15"/>
  <c r="CJ111" i="14"/>
  <c r="BF19" i="15"/>
  <c r="M52" i="15"/>
  <c r="CD73" i="15"/>
  <c r="DB16" i="15"/>
  <c r="CI35" i="15"/>
  <c r="J129" i="15"/>
  <c r="BI88" i="15"/>
  <c r="DC39" i="15"/>
  <c r="CS122" i="15"/>
  <c r="W121" i="15"/>
  <c r="BJ41" i="15"/>
  <c r="CO54" i="15"/>
  <c r="AN18" i="15"/>
  <c r="BL94" i="15"/>
  <c r="AQ28" i="15"/>
  <c r="X25" i="15"/>
  <c r="BT71" i="15"/>
  <c r="AF110" i="14"/>
  <c r="CU116" i="15"/>
  <c r="R103" i="15"/>
  <c r="DA96" i="15"/>
  <c r="BH64" i="15"/>
  <c r="AG72" i="15"/>
  <c r="AE62" i="15"/>
  <c r="W82" i="15"/>
  <c r="K104" i="15"/>
  <c r="L36" i="15"/>
  <c r="AQ106" i="15"/>
  <c r="AG73" i="15"/>
  <c r="BL91" i="15"/>
  <c r="CB24" i="15"/>
  <c r="BR125" i="15"/>
  <c r="BL14" i="15"/>
  <c r="BC110" i="15"/>
  <c r="AW70" i="15"/>
  <c r="I68" i="15"/>
  <c r="AD96" i="15"/>
  <c r="AG103" i="15"/>
  <c r="AV70" i="15"/>
  <c r="DA98" i="15"/>
  <c r="AN102" i="15"/>
  <c r="AC20" i="15"/>
  <c r="AI71" i="15"/>
  <c r="BZ76" i="15"/>
  <c r="AA28" i="15"/>
  <c r="BH66" i="15"/>
  <c r="AS112" i="14"/>
  <c r="CV17" i="15"/>
  <c r="CA39" i="15"/>
  <c r="BI15" i="15"/>
  <c r="AI47" i="15"/>
  <c r="BZ75" i="15"/>
  <c r="Z43" i="15"/>
  <c r="BA110" i="15"/>
  <c r="BQ90" i="15"/>
  <c r="BW43" i="15"/>
  <c r="CO21" i="15"/>
  <c r="BJ108" i="15"/>
  <c r="BJ129" i="15"/>
  <c r="BG34" i="15"/>
  <c r="CG15" i="15"/>
  <c r="P64" i="15"/>
  <c r="AV109" i="14"/>
  <c r="CW88" i="15"/>
  <c r="BB66" i="15"/>
  <c r="AB32" i="15"/>
  <c r="CV21" i="15"/>
  <c r="AP116" i="15"/>
  <c r="BL99" i="15"/>
  <c r="CH18" i="15"/>
  <c r="AB81" i="15"/>
  <c r="BY24" i="15"/>
  <c r="CT94" i="15"/>
  <c r="CF83" i="15"/>
  <c r="AM51" i="15"/>
  <c r="BQ111" i="14"/>
  <c r="BG107" i="14"/>
  <c r="U113" i="14"/>
  <c r="CX107" i="15"/>
  <c r="L26" i="15"/>
  <c r="BV129" i="15"/>
  <c r="CS105" i="15"/>
  <c r="AT31" i="15"/>
  <c r="BG65" i="15"/>
  <c r="BZ121" i="15"/>
  <c r="BC42" i="15"/>
  <c r="BP81" i="15"/>
  <c r="AL111" i="15"/>
  <c r="AZ52" i="15"/>
  <c r="CA68" i="15"/>
  <c r="BE110" i="15"/>
  <c r="BE104" i="15"/>
  <c r="CR42" i="15"/>
  <c r="N109" i="14"/>
  <c r="O113" i="14"/>
  <c r="M39" i="15"/>
  <c r="CL21" i="15"/>
  <c r="V41" i="15"/>
  <c r="BT39" i="15"/>
  <c r="AX27" i="15"/>
  <c r="BG62" i="15"/>
  <c r="BR34" i="15"/>
  <c r="CE106" i="15"/>
  <c r="BK24" i="15"/>
  <c r="AU102" i="15"/>
  <c r="BV96" i="15"/>
  <c r="AV93" i="15"/>
  <c r="W18" i="15"/>
  <c r="BR65" i="15"/>
  <c r="CR60" i="15"/>
  <c r="AM52" i="15"/>
  <c r="AA110" i="15"/>
  <c r="DC58" i="15"/>
  <c r="AF109" i="15"/>
  <c r="AV72" i="15"/>
  <c r="BO54" i="15"/>
  <c r="CY47" i="15"/>
  <c r="AK77" i="15"/>
  <c r="CI25" i="15"/>
  <c r="Q61" i="15"/>
  <c r="CP15" i="15"/>
  <c r="T65" i="15"/>
  <c r="AJ48" i="15"/>
  <c r="BU82" i="15"/>
  <c r="AI77" i="15"/>
  <c r="CV55" i="15"/>
  <c r="DC122" i="15"/>
  <c r="AI52" i="15"/>
  <c r="BO35" i="15"/>
  <c r="BG104" i="15"/>
  <c r="AY129" i="15"/>
  <c r="AA92" i="15"/>
  <c r="BT74" i="15"/>
  <c r="BL120" i="15"/>
  <c r="CU36" i="15"/>
  <c r="Q47" i="15"/>
  <c r="BU66" i="15"/>
  <c r="CZ64" i="15"/>
  <c r="BN16" i="15"/>
  <c r="AJ54" i="15"/>
  <c r="CP106" i="15"/>
  <c r="Q121" i="15"/>
  <c r="BN90" i="15"/>
  <c r="AA71" i="15"/>
  <c r="BD85" i="15"/>
  <c r="AL16" i="15"/>
  <c r="BY109" i="14"/>
  <c r="BJ27" i="15"/>
  <c r="BK31" i="15"/>
  <c r="AT104" i="15"/>
  <c r="CL52" i="15"/>
  <c r="N23" i="15"/>
  <c r="CE82" i="15"/>
  <c r="BP69" i="15"/>
  <c r="AH122" i="15"/>
  <c r="BJ65" i="15"/>
  <c r="AA119" i="15"/>
  <c r="AZ82" i="15"/>
  <c r="DA105" i="15"/>
  <c r="CP49" i="15"/>
  <c r="AN43" i="15"/>
  <c r="X30" i="15"/>
  <c r="CF127" i="15"/>
  <c r="BA111" i="14"/>
  <c r="CI52" i="15"/>
  <c r="CF20" i="15"/>
  <c r="AJ107" i="15"/>
  <c r="BX24" i="15"/>
  <c r="BK17" i="15"/>
  <c r="CM61" i="15"/>
  <c r="BL41" i="15"/>
  <c r="BB40" i="15"/>
  <c r="J113" i="14"/>
  <c r="C116" i="14"/>
  <c r="R107" i="14"/>
  <c r="CN27" i="15"/>
  <c r="CP61" i="15"/>
  <c r="AQ108" i="14"/>
  <c r="AE50" i="15"/>
  <c r="BT103" i="15"/>
  <c r="O121" i="15"/>
  <c r="J119" i="15"/>
  <c r="CD28" i="15"/>
  <c r="C118" i="14"/>
  <c r="AM30" i="15"/>
  <c r="CC107" i="14"/>
  <c r="CG37" i="15"/>
  <c r="AK110" i="14"/>
  <c r="CG21" i="15"/>
  <c r="U111" i="15"/>
  <c r="CE110" i="14"/>
  <c r="P47" i="15"/>
  <c r="AE24" i="15"/>
  <c r="W123" i="15"/>
  <c r="BU43" i="15"/>
  <c r="DC34" i="15"/>
  <c r="BH41" i="15"/>
  <c r="DB111" i="14"/>
  <c r="AO47" i="15"/>
  <c r="AT27" i="15"/>
  <c r="CM124" i="15"/>
  <c r="BB107" i="15"/>
  <c r="CV123" i="15"/>
  <c r="BV103" i="15"/>
  <c r="BT65" i="15"/>
  <c r="CJ95" i="15"/>
  <c r="CT37" i="15"/>
  <c r="W113" i="14"/>
  <c r="BJ51" i="15"/>
  <c r="AL85" i="15"/>
  <c r="U124" i="15"/>
  <c r="BF116" i="15"/>
  <c r="AV73" i="15"/>
  <c r="K116" i="15"/>
  <c r="CA32" i="15"/>
  <c r="BY84" i="15"/>
  <c r="AA81" i="15"/>
  <c r="AO18" i="15"/>
  <c r="BR35" i="15"/>
  <c r="BC52" i="15"/>
  <c r="BC54" i="15"/>
  <c r="CJ51" i="15"/>
  <c r="BB34" i="15"/>
  <c r="M121" i="15"/>
  <c r="BZ26" i="15"/>
  <c r="AD81" i="15"/>
  <c r="BF93" i="15"/>
  <c r="CU15" i="15"/>
  <c r="CE21" i="15"/>
  <c r="BG107" i="15"/>
  <c r="CO39" i="15"/>
  <c r="CB70" i="15"/>
  <c r="S61" i="15"/>
  <c r="W20" i="15"/>
  <c r="V111" i="15"/>
  <c r="BH82" i="15"/>
  <c r="CI32" i="15"/>
  <c r="CZ91" i="15"/>
  <c r="CZ32" i="15"/>
  <c r="AT21" i="15"/>
  <c r="BR74" i="15"/>
  <c r="H72" i="15"/>
  <c r="CS80" i="15"/>
  <c r="AD116" i="15"/>
  <c r="CK112" i="14"/>
  <c r="M108" i="14"/>
  <c r="BS70" i="15"/>
  <c r="BB113" i="14"/>
  <c r="CH21" i="15"/>
  <c r="AP106" i="15"/>
  <c r="BW40" i="15"/>
  <c r="AL123" i="15"/>
  <c r="AN97" i="15"/>
  <c r="BR30" i="15"/>
  <c r="T53" i="15"/>
  <c r="CL107" i="14"/>
  <c r="BO102" i="15"/>
  <c r="AC129" i="15"/>
  <c r="X112" i="14"/>
  <c r="BY58" i="15"/>
  <c r="AC14" i="15"/>
  <c r="AN124" i="15"/>
  <c r="BQ14" i="15"/>
  <c r="AQ107" i="14"/>
  <c r="CV99" i="15"/>
  <c r="AX113" i="14"/>
  <c r="CV127" i="15"/>
  <c r="CP70" i="15"/>
  <c r="CM25" i="15"/>
  <c r="AY92" i="15"/>
  <c r="BE59" i="15"/>
  <c r="BE88" i="16"/>
  <c r="AZ58" i="15"/>
  <c r="R105" i="15"/>
  <c r="V107" i="15"/>
  <c r="W62" i="15"/>
  <c r="H63" i="15"/>
  <c r="BO36" i="15"/>
  <c r="CQ58" i="15"/>
  <c r="AS32" i="15"/>
  <c r="M61" i="15"/>
  <c r="BT99" i="15"/>
  <c r="CQ95" i="15"/>
  <c r="BV28" i="15"/>
  <c r="CM21" i="15"/>
  <c r="Y108" i="15"/>
  <c r="H105" i="15"/>
  <c r="M19" i="15"/>
  <c r="Z119" i="15"/>
  <c r="K55" i="15"/>
  <c r="BM15" i="15"/>
  <c r="I40" i="15"/>
  <c r="CJ111" i="15"/>
  <c r="BC99" i="15"/>
  <c r="BA80" i="15"/>
  <c r="AP59" i="15"/>
  <c r="CM104" i="15"/>
  <c r="S63" i="15"/>
  <c r="AK121" i="15"/>
  <c r="AL116" i="15"/>
  <c r="BR42" i="15"/>
  <c r="AS96" i="15"/>
  <c r="H92" i="15"/>
  <c r="AF101" i="15"/>
  <c r="BG84" i="15"/>
  <c r="AM57" i="15"/>
  <c r="CC64" i="15"/>
  <c r="Z86" i="15"/>
  <c r="BU35" i="15"/>
  <c r="K60" i="15"/>
  <c r="DB66" i="15"/>
  <c r="CD82" i="15"/>
  <c r="CF101" i="15"/>
  <c r="AY35" i="15"/>
  <c r="U110" i="15"/>
  <c r="CU104" i="15"/>
  <c r="CD107" i="14"/>
  <c r="AA69" i="15"/>
  <c r="P124" i="15"/>
  <c r="T43" i="15"/>
  <c r="BP121" i="15"/>
  <c r="AG113" i="14"/>
  <c r="AE116" i="15"/>
  <c r="CN95" i="15"/>
  <c r="DA26" i="15"/>
  <c r="BU127" i="15"/>
  <c r="BQ52" i="15"/>
  <c r="CS124" i="15"/>
  <c r="CS120" i="15"/>
  <c r="BV81" i="15"/>
  <c r="CO116" i="15"/>
  <c r="DA111" i="14"/>
  <c r="BF58" i="15"/>
  <c r="AP110" i="15"/>
  <c r="CH127" i="15"/>
  <c r="BZ34" i="15"/>
  <c r="CR123" i="15"/>
  <c r="H52" i="15"/>
  <c r="AE93" i="15"/>
  <c r="AO88" i="16"/>
  <c r="CM111" i="14"/>
  <c r="BC104" i="15"/>
  <c r="AA90" i="15"/>
  <c r="M88" i="15"/>
  <c r="Z106" i="15"/>
  <c r="CA107" i="14"/>
  <c r="DC108" i="14"/>
  <c r="AT55" i="15"/>
  <c r="AD109" i="15"/>
  <c r="AP92" i="15"/>
  <c r="BB88" i="15"/>
  <c r="CV47" i="15"/>
  <c r="BW128" i="15"/>
  <c r="W71" i="15"/>
  <c r="AG29" i="15"/>
  <c r="BZ113" i="14"/>
  <c r="CT19" i="15"/>
  <c r="AL103" i="15"/>
  <c r="BS88" i="16"/>
  <c r="CH71" i="15"/>
  <c r="CF16" i="15"/>
  <c r="CV95" i="15"/>
  <c r="AJ108" i="15"/>
  <c r="CN58" i="15"/>
  <c r="Q82" i="15"/>
  <c r="AH59" i="15"/>
  <c r="AO108" i="15"/>
  <c r="U48" i="15"/>
  <c r="BP24" i="15"/>
  <c r="AJ28" i="15"/>
  <c r="AV74" i="15"/>
  <c r="AY27" i="15"/>
  <c r="M107" i="14"/>
  <c r="AV81" i="15"/>
  <c r="CS127" i="15"/>
  <c r="CX109" i="14"/>
  <c r="CS112" i="14"/>
  <c r="BO60" i="15"/>
  <c r="X12" i="15"/>
  <c r="AW17" i="15"/>
  <c r="DB26" i="15"/>
  <c r="CV28" i="15"/>
  <c r="AH94" i="15"/>
  <c r="BU129" i="15"/>
  <c r="BT102" i="15"/>
  <c r="BN104" i="15"/>
  <c r="AX90" i="15"/>
  <c r="CT107" i="15"/>
  <c r="AY62" i="15"/>
  <c r="CN106" i="15"/>
  <c r="CN70" i="15"/>
  <c r="BA66" i="15"/>
  <c r="BC58" i="15"/>
  <c r="CK19" i="15"/>
  <c r="AJ25" i="15"/>
  <c r="BS32" i="15"/>
  <c r="O18" i="15"/>
  <c r="CZ86" i="15"/>
  <c r="AY75" i="15"/>
  <c r="CA92" i="15"/>
  <c r="BC63" i="15"/>
  <c r="AI60" i="15"/>
  <c r="BZ111" i="15"/>
  <c r="AR25" i="15"/>
  <c r="CL27" i="15"/>
  <c r="BJ107" i="14"/>
  <c r="AG54" i="15"/>
  <c r="BM14" i="15"/>
  <c r="AK92" i="15"/>
  <c r="BX40" i="15"/>
  <c r="AV68" i="15"/>
  <c r="CJ107" i="14"/>
  <c r="BA68" i="15"/>
  <c r="R98" i="15"/>
  <c r="AJ109" i="14"/>
  <c r="AK119" i="15"/>
  <c r="BY125" i="15"/>
  <c r="BU21" i="15"/>
  <c r="BL21" i="15"/>
  <c r="BB75" i="15"/>
  <c r="R94" i="15"/>
  <c r="L47" i="15"/>
  <c r="BG48" i="15"/>
  <c r="DA25" i="15"/>
  <c r="CC80" i="15"/>
  <c r="AG92" i="15"/>
  <c r="AZ91" i="15"/>
  <c r="BT62" i="15"/>
  <c r="CO93" i="15"/>
  <c r="CV35" i="15"/>
  <c r="CG122" i="15"/>
  <c r="AG88" i="15"/>
  <c r="R26" i="15"/>
  <c r="AD74" i="15"/>
  <c r="AU37" i="15"/>
  <c r="CP82" i="15"/>
  <c r="S119" i="15"/>
  <c r="CZ17" i="15"/>
  <c r="CX94" i="15"/>
  <c r="BO13" i="15"/>
  <c r="CL50" i="15"/>
  <c r="AO42" i="15"/>
  <c r="AW72" i="15"/>
  <c r="CR41" i="15"/>
  <c r="CE57" i="15"/>
  <c r="AJ94" i="15"/>
  <c r="BO88" i="16"/>
  <c r="AH108" i="14"/>
  <c r="CL28" i="15"/>
  <c r="BC72" i="15"/>
  <c r="I69" i="15"/>
  <c r="I63" i="15"/>
  <c r="CV81" i="15"/>
  <c r="CU111" i="15"/>
  <c r="S24" i="15"/>
  <c r="BD58" i="15"/>
  <c r="CZ66" i="15"/>
  <c r="DA128" i="15"/>
  <c r="BJ91" i="15"/>
  <c r="BS108" i="15"/>
  <c r="CQ82" i="15"/>
  <c r="BH111" i="14"/>
  <c r="CX65" i="15"/>
  <c r="BW109" i="14"/>
  <c r="BV97" i="15"/>
  <c r="CZ48" i="15"/>
  <c r="AZ21" i="15"/>
  <c r="BN17" i="15"/>
  <c r="AW59" i="15"/>
  <c r="AD110" i="14"/>
  <c r="H111" i="14"/>
  <c r="CY38" i="15"/>
  <c r="AX97" i="15"/>
  <c r="DC24" i="15"/>
  <c r="DA53" i="15"/>
  <c r="CY94" i="15"/>
  <c r="BK34" i="15"/>
  <c r="AK101" i="15"/>
  <c r="AV101" i="15"/>
  <c r="BQ20" i="15"/>
  <c r="DB72" i="15"/>
  <c r="AV48" i="15"/>
  <c r="DB34" i="15"/>
  <c r="CW63" i="15"/>
  <c r="BA47" i="15"/>
  <c r="BO91" i="15"/>
  <c r="AG57" i="15"/>
  <c r="CE49" i="15"/>
  <c r="CH88" i="16"/>
  <c r="CI29" i="15"/>
  <c r="BD76" i="15"/>
  <c r="CI36" i="15"/>
  <c r="CC15" i="15"/>
  <c r="L110" i="15"/>
  <c r="CW16" i="15"/>
  <c r="Q104" i="15"/>
  <c r="AT85" i="15"/>
  <c r="AO116" i="15"/>
  <c r="CR43" i="15"/>
  <c r="DC54" i="15"/>
  <c r="CQ50" i="15"/>
  <c r="Z107" i="14"/>
  <c r="BG42" i="15"/>
  <c r="CF42" i="15"/>
  <c r="BS112" i="14"/>
  <c r="CP26" i="15"/>
  <c r="V98" i="15"/>
  <c r="CX64" i="15"/>
  <c r="BJ32" i="15"/>
  <c r="AY107" i="14"/>
  <c r="CP108" i="14"/>
  <c r="BC30" i="15"/>
  <c r="K81" i="15"/>
  <c r="CY19" i="15"/>
  <c r="AL57" i="15"/>
  <c r="BE111" i="14"/>
  <c r="T109" i="14"/>
  <c r="AY51" i="15"/>
  <c r="BX41" i="15"/>
  <c r="K96" i="15"/>
  <c r="CZ85" i="15"/>
  <c r="BR121" i="15"/>
  <c r="CV88" i="15"/>
  <c r="CD19" i="15"/>
  <c r="BE34" i="15"/>
  <c r="X85" i="15"/>
  <c r="CB69" i="15"/>
  <c r="R48" i="15"/>
  <c r="L65" i="15"/>
  <c r="BK84" i="15"/>
  <c r="AA120" i="15"/>
  <c r="AK128" i="15"/>
  <c r="BP21" i="15"/>
  <c r="CA74" i="15"/>
  <c r="BQ73" i="15"/>
  <c r="CW37" i="15"/>
  <c r="Y116" i="15"/>
  <c r="AI26" i="15"/>
  <c r="H128" i="15"/>
  <c r="BS87" i="15"/>
  <c r="DA120" i="15"/>
  <c r="CS37" i="15"/>
  <c r="AU32" i="15"/>
  <c r="BU20" i="15"/>
  <c r="BT25" i="15"/>
  <c r="S109" i="14"/>
  <c r="BE51" i="15"/>
  <c r="AY104" i="15"/>
  <c r="BV35" i="15"/>
  <c r="AX103" i="15"/>
  <c r="BC120" i="15"/>
  <c r="J59" i="15"/>
  <c r="CG102" i="15"/>
  <c r="BH99" i="15"/>
  <c r="BT77" i="15"/>
  <c r="CJ62" i="15"/>
  <c r="CL111" i="14"/>
  <c r="C107" i="14"/>
  <c r="AA88" i="15"/>
  <c r="CO15" i="15"/>
  <c r="BX88" i="15"/>
  <c r="CG106" i="15"/>
  <c r="BC109" i="15"/>
  <c r="AU31" i="15"/>
  <c r="AX110" i="14"/>
  <c r="W70" i="15"/>
  <c r="CV120" i="15"/>
  <c r="CK86" i="15"/>
  <c r="BM54" i="15"/>
  <c r="BU76" i="15"/>
  <c r="CS107" i="14"/>
  <c r="CD96" i="15"/>
  <c r="AD21" i="15"/>
  <c r="M60" i="15"/>
  <c r="BF107" i="14"/>
  <c r="CH55" i="15"/>
  <c r="AS128" i="15"/>
  <c r="CA112" i="14"/>
  <c r="K77" i="15"/>
  <c r="BY72" i="15"/>
  <c r="AX13" i="15"/>
  <c r="CK72" i="15"/>
  <c r="AZ109" i="14"/>
  <c r="CH40" i="15"/>
  <c r="BQ51" i="15"/>
  <c r="CA109" i="14"/>
  <c r="CL60" i="15"/>
  <c r="CQ122" i="15"/>
  <c r="AY93" i="15"/>
  <c r="AZ98" i="15"/>
  <c r="CI26" i="15"/>
  <c r="CM123" i="15"/>
  <c r="BC122" i="15"/>
  <c r="CU57" i="15"/>
  <c r="BD37" i="15"/>
  <c r="CJ88" i="15"/>
  <c r="CM65" i="15"/>
  <c r="Z16" i="15"/>
  <c r="AI70" i="15"/>
  <c r="Q99" i="15"/>
  <c r="CM110" i="14"/>
  <c r="BQ120" i="15"/>
  <c r="P112" i="14"/>
  <c r="BZ12" i="15"/>
  <c r="CN68" i="15"/>
  <c r="BK53" i="15"/>
  <c r="CH28" i="15"/>
  <c r="CJ93" i="15"/>
  <c r="AY65" i="15"/>
  <c r="AM92" i="15"/>
  <c r="AD120" i="15"/>
  <c r="AH24" i="15"/>
  <c r="M15" i="15"/>
  <c r="K64" i="15"/>
  <c r="AH102" i="15"/>
  <c r="AB24" i="15"/>
  <c r="J23" i="15"/>
  <c r="AN57" i="15"/>
  <c r="BO28" i="15"/>
  <c r="H58" i="15"/>
  <c r="AG41" i="15"/>
  <c r="CL69" i="15"/>
  <c r="AC60" i="15"/>
  <c r="CV59" i="15"/>
  <c r="AW29" i="15"/>
  <c r="Q41" i="15"/>
  <c r="H12" i="15"/>
  <c r="CI107" i="15"/>
  <c r="BP101" i="15"/>
  <c r="AX51" i="15"/>
  <c r="AI94" i="15"/>
  <c r="CB77" i="15"/>
  <c r="BN108" i="15"/>
  <c r="CY77" i="15"/>
  <c r="CB66" i="15"/>
  <c r="CW25" i="15"/>
  <c r="CR46" i="15"/>
  <c r="O109" i="14"/>
  <c r="X107" i="15"/>
  <c r="AB85" i="15"/>
  <c r="CC79" i="15"/>
  <c r="AB95" i="15"/>
  <c r="BQ125" i="15"/>
  <c r="CF102" i="15"/>
  <c r="BE68" i="15"/>
  <c r="K79" i="15"/>
  <c r="BM28" i="15"/>
  <c r="BS13" i="15"/>
  <c r="S77" i="15"/>
  <c r="AD97" i="15"/>
  <c r="AH25" i="15"/>
  <c r="CF75" i="15"/>
  <c r="AV111" i="15"/>
  <c r="AC112" i="14"/>
  <c r="CL14" i="15"/>
  <c r="R73" i="15"/>
  <c r="AP88" i="16"/>
  <c r="AP27" i="15"/>
  <c r="BR47" i="15"/>
  <c r="DB75" i="15"/>
  <c r="CH94" i="15"/>
  <c r="BK113" i="14"/>
  <c r="Z109" i="15"/>
  <c r="AR103" i="15"/>
  <c r="CC36" i="15"/>
  <c r="CD15" i="15"/>
  <c r="M42" i="15"/>
  <c r="BI109" i="14"/>
  <c r="AO127" i="15"/>
  <c r="BM86" i="15"/>
  <c r="AV65" i="15"/>
  <c r="BF23" i="15"/>
  <c r="S47" i="15"/>
  <c r="CR59" i="15"/>
  <c r="CR53" i="15"/>
  <c r="AF41" i="15"/>
  <c r="BO70" i="15"/>
  <c r="BB37" i="15"/>
  <c r="AU42" i="15"/>
  <c r="DC98" i="15"/>
  <c r="AG15" i="15"/>
  <c r="AI76" i="15"/>
  <c r="BU111" i="15"/>
  <c r="BS49" i="15"/>
  <c r="BJ35" i="15"/>
  <c r="AU63" i="15"/>
  <c r="CM53" i="15"/>
  <c r="AM63" i="15"/>
  <c r="CU63" i="15"/>
  <c r="AC84" i="15"/>
  <c r="CA43" i="15"/>
  <c r="AR107" i="14"/>
  <c r="CA72" i="15"/>
  <c r="CS19" i="15"/>
  <c r="BO15" i="15"/>
  <c r="BO113" i="14"/>
  <c r="CD18" i="15"/>
  <c r="R23" i="15"/>
  <c r="BQ108" i="14"/>
  <c r="BV34" i="15"/>
  <c r="CB107" i="14"/>
  <c r="BN93" i="15"/>
  <c r="CV85" i="15"/>
  <c r="O75" i="15"/>
  <c r="L49" i="15"/>
  <c r="AE127" i="15"/>
  <c r="N102" i="15"/>
  <c r="AJ107" i="14"/>
  <c r="CZ18" i="15"/>
  <c r="CF61" i="15"/>
  <c r="BU57" i="15"/>
  <c r="Z121" i="15"/>
  <c r="CV96" i="15"/>
  <c r="BC87" i="15"/>
  <c r="BS65" i="15"/>
  <c r="CB104" i="15"/>
  <c r="AL12" i="15"/>
  <c r="AQ32" i="15"/>
  <c r="AU47" i="15"/>
  <c r="DB79" i="15"/>
  <c r="BS90" i="15"/>
  <c r="CD34" i="15"/>
  <c r="CN104" i="15"/>
  <c r="BO86" i="15"/>
  <c r="CQ24" i="15"/>
  <c r="BO124" i="15"/>
  <c r="BO80" i="15"/>
  <c r="V99" i="15"/>
  <c r="AN101" i="15"/>
  <c r="T112" i="14"/>
  <c r="AI28" i="15"/>
  <c r="BL97" i="15"/>
  <c r="BZ20" i="15"/>
  <c r="Y49" i="15"/>
  <c r="W127" i="15"/>
  <c r="DB108" i="15"/>
  <c r="BX84" i="15"/>
  <c r="BA108" i="14"/>
  <c r="AI102" i="15"/>
  <c r="DA102" i="15"/>
  <c r="CX85" i="15"/>
  <c r="AC119" i="15"/>
  <c r="CD107" i="15"/>
  <c r="BY87" i="15"/>
  <c r="BI32" i="15"/>
  <c r="BF87" i="15"/>
  <c r="T113" i="14"/>
  <c r="AJ116" i="15"/>
  <c r="CX14" i="15"/>
  <c r="CS106" i="15"/>
  <c r="BN110" i="14"/>
  <c r="Z65" i="15"/>
  <c r="X66" i="15"/>
  <c r="AY26" i="15"/>
  <c r="AT90" i="15"/>
  <c r="AI16" i="15"/>
  <c r="N97" i="15"/>
  <c r="AT108" i="14"/>
  <c r="BS75" i="15"/>
  <c r="C111" i="14"/>
  <c r="CL129" i="15"/>
  <c r="AX112" i="14"/>
  <c r="BB124" i="15"/>
  <c r="X127" i="15"/>
  <c r="T90" i="15"/>
  <c r="BS54" i="15"/>
  <c r="S73" i="15"/>
  <c r="CA102" i="15"/>
  <c r="BG66" i="15"/>
  <c r="AG40" i="15"/>
  <c r="CT87" i="15"/>
  <c r="CD88" i="16"/>
  <c r="O110" i="15"/>
  <c r="S27" i="15"/>
  <c r="CK17" i="15"/>
  <c r="CO108" i="14"/>
  <c r="CI99" i="15"/>
  <c r="AC25" i="15"/>
  <c r="CO26" i="15"/>
  <c r="CC88" i="15"/>
  <c r="AY112" i="14"/>
  <c r="CC68" i="15"/>
  <c r="CU108" i="14"/>
  <c r="CF93" i="15"/>
  <c r="AM91" i="15"/>
  <c r="BF17" i="15"/>
  <c r="R47" i="15"/>
  <c r="BG128" i="15"/>
  <c r="H108" i="15"/>
  <c r="AK95" i="15"/>
  <c r="CX38" i="15"/>
  <c r="AI38" i="15"/>
  <c r="AU88" i="15"/>
  <c r="BG23" i="15"/>
  <c r="AN98" i="15"/>
  <c r="AZ84" i="15"/>
  <c r="BJ71" i="15"/>
  <c r="AQ14" i="15"/>
  <c r="U71" i="15"/>
  <c r="CM77" i="15"/>
  <c r="CA25" i="15"/>
  <c r="AU23" i="15"/>
  <c r="CJ85" i="15"/>
  <c r="CG98" i="15"/>
  <c r="BZ42" i="15"/>
  <c r="T87" i="15"/>
  <c r="BQ101" i="15"/>
  <c r="U58" i="15"/>
  <c r="CT105" i="15"/>
  <c r="BD79" i="15"/>
  <c r="BD51" i="15"/>
  <c r="CZ107" i="14"/>
  <c r="BL24" i="15"/>
  <c r="BI83" i="15"/>
  <c r="CX58" i="15"/>
  <c r="BS48" i="15"/>
  <c r="CB90" i="15"/>
  <c r="BS18" i="15"/>
  <c r="K101" i="15"/>
  <c r="H66" i="15"/>
  <c r="S37" i="15"/>
  <c r="M129" i="15"/>
  <c r="CW54" i="15"/>
  <c r="AU108" i="14"/>
  <c r="P129" i="15"/>
  <c r="V80" i="15"/>
  <c r="CC103" i="15"/>
  <c r="BS123" i="15"/>
  <c r="Q122" i="15"/>
  <c r="S90" i="15"/>
  <c r="BN77" i="15"/>
  <c r="BR107" i="14"/>
  <c r="BX52" i="15"/>
  <c r="CO12" i="15"/>
  <c r="CT17" i="15"/>
  <c r="AQ123" i="15"/>
  <c r="AG38" i="15"/>
  <c r="O122" i="15"/>
  <c r="W124" i="15"/>
  <c r="AO76" i="15"/>
  <c r="Z58" i="15"/>
  <c r="BL119" i="15"/>
  <c r="AB98" i="15"/>
  <c r="CB93" i="15"/>
  <c r="BD98" i="15"/>
  <c r="DA121" i="15"/>
  <c r="AQ102" i="15"/>
  <c r="O39" i="15"/>
  <c r="CM58" i="15"/>
  <c r="CI108" i="14"/>
  <c r="BX99" i="15"/>
  <c r="CL109" i="14"/>
  <c r="AI43" i="15"/>
  <c r="K119" i="15"/>
  <c r="CU113" i="14"/>
  <c r="CX112" i="14"/>
  <c r="CT93" i="15"/>
  <c r="CM76" i="15"/>
  <c r="BC24" i="15"/>
  <c r="CL110" i="15"/>
  <c r="U108" i="14"/>
  <c r="AA38" i="15"/>
  <c r="AT92" i="15"/>
  <c r="AU26" i="15"/>
  <c r="BE41" i="15"/>
  <c r="CT109" i="14"/>
  <c r="BK28" i="15"/>
  <c r="AB125" i="15"/>
  <c r="AK97" i="15"/>
  <c r="AK82" i="15"/>
  <c r="J75" i="15"/>
  <c r="BS66" i="15"/>
  <c r="N65" i="15"/>
  <c r="CQ80" i="15"/>
  <c r="S40" i="15"/>
  <c r="BI42" i="15"/>
  <c r="AM79" i="15"/>
  <c r="R113" i="14"/>
  <c r="CA122" i="15"/>
  <c r="P95" i="15"/>
  <c r="CA73" i="15"/>
  <c r="BG27" i="15"/>
  <c r="AR16" i="15"/>
  <c r="I42" i="15"/>
  <c r="AG31" i="15"/>
  <c r="AX84" i="15"/>
  <c r="CT107" i="14"/>
  <c r="CV57" i="15"/>
  <c r="P43" i="15"/>
  <c r="W98" i="15"/>
  <c r="CN66" i="15"/>
  <c r="AD105" i="15"/>
  <c r="CO107" i="14"/>
  <c r="CU99" i="15"/>
  <c r="AW48" i="15"/>
  <c r="CY111" i="14"/>
  <c r="AJ59" i="15"/>
  <c r="DA116" i="15"/>
  <c r="BJ64" i="15"/>
  <c r="AX108" i="14"/>
  <c r="AX63" i="15"/>
  <c r="CH36" i="15"/>
  <c r="BV90" i="15"/>
  <c r="J46" i="15"/>
  <c r="BQ104" i="15"/>
  <c r="P127" i="15"/>
  <c r="BT23" i="15"/>
  <c r="CV18" i="15"/>
  <c r="BU16" i="15"/>
  <c r="H109" i="14"/>
  <c r="BL27" i="15"/>
  <c r="AB108" i="14"/>
  <c r="AI107" i="15"/>
  <c r="BQ88" i="15"/>
  <c r="CZ106" i="15"/>
  <c r="CZ60" i="15"/>
  <c r="BY116" i="15"/>
  <c r="AU129" i="15"/>
  <c r="BZ28" i="15"/>
  <c r="AP17" i="15"/>
  <c r="AR35" i="15"/>
  <c r="BQ94" i="15"/>
  <c r="CJ99" i="15"/>
  <c r="Y60" i="15"/>
  <c r="AP69" i="15"/>
  <c r="BT94" i="15"/>
  <c r="AB72" i="15"/>
  <c r="AD73" i="15"/>
  <c r="AF80" i="15"/>
  <c r="CM87" i="15"/>
  <c r="BA121" i="15"/>
  <c r="Q81" i="15"/>
  <c r="CO18" i="15"/>
  <c r="BW20" i="15"/>
  <c r="CN109" i="14"/>
  <c r="BF47" i="15"/>
  <c r="CH32" i="15"/>
  <c r="AX61" i="15"/>
  <c r="CS61" i="15"/>
  <c r="CC52" i="15"/>
  <c r="CS40" i="15"/>
  <c r="AV18" i="15"/>
  <c r="AP21" i="15"/>
  <c r="AX107" i="15"/>
  <c r="CM96" i="15"/>
  <c r="BC71" i="15"/>
  <c r="AQ121" i="15"/>
  <c r="BG15" i="15"/>
  <c r="CU107" i="14"/>
  <c r="CI54" i="15"/>
  <c r="CF123" i="15"/>
  <c r="CW29" i="15"/>
  <c r="CH108" i="14"/>
  <c r="CM18" i="15"/>
  <c r="O108" i="14"/>
  <c r="CU12" i="15"/>
  <c r="AY43" i="15"/>
  <c r="AY55" i="15"/>
  <c r="AM23" i="15"/>
  <c r="R42" i="15"/>
  <c r="CZ63" i="15"/>
  <c r="CH16" i="15"/>
  <c r="K36" i="15"/>
  <c r="AP119" i="15"/>
  <c r="CT21" i="15"/>
  <c r="CQ121" i="15"/>
  <c r="AP55" i="15"/>
  <c r="CB95" i="15"/>
  <c r="I52" i="15"/>
  <c r="BE24" i="15"/>
  <c r="AO88" i="15"/>
  <c r="AY66" i="15"/>
  <c r="AI12" i="15"/>
  <c r="AP47" i="15"/>
  <c r="CZ129" i="15"/>
  <c r="CG13" i="15"/>
  <c r="U109" i="14"/>
  <c r="BE80" i="15"/>
  <c r="CW38" i="15"/>
  <c r="CI109" i="14"/>
  <c r="DA108" i="14"/>
  <c r="BQ77" i="15"/>
  <c r="BF40" i="15"/>
  <c r="CA14" i="15"/>
  <c r="P14" i="15"/>
  <c r="O23" i="15"/>
  <c r="CU101" i="15"/>
  <c r="CK12" i="15"/>
  <c r="BP46" i="15"/>
  <c r="BF110" i="15"/>
  <c r="BX74" i="15"/>
  <c r="AY108" i="14"/>
  <c r="BR54" i="15"/>
  <c r="CN26" i="15"/>
  <c r="CP76" i="15"/>
  <c r="BC37" i="15"/>
  <c r="CD112" i="14"/>
  <c r="DB35" i="15"/>
  <c r="BU101" i="15"/>
  <c r="U123" i="15"/>
  <c r="AH73" i="15"/>
  <c r="BA93" i="15"/>
  <c r="BB60" i="15"/>
  <c r="BZ119" i="15"/>
  <c r="X97" i="15"/>
  <c r="CT72" i="15"/>
  <c r="AJ17" i="15"/>
  <c r="AA127" i="15"/>
  <c r="CU13" i="15"/>
  <c r="AQ60" i="15"/>
  <c r="CG109" i="14"/>
  <c r="CD110" i="15"/>
  <c r="AD43" i="15"/>
  <c r="CK93" i="15"/>
  <c r="BU97" i="15"/>
  <c r="CE129" i="15"/>
  <c r="R87" i="15"/>
  <c r="BT110" i="15"/>
  <c r="Y106" i="15"/>
  <c r="BV92" i="15"/>
  <c r="Z25" i="15"/>
  <c r="AK88" i="15"/>
  <c r="BO88" i="15"/>
  <c r="CI127" i="15"/>
  <c r="U96" i="15"/>
  <c r="CB25" i="15"/>
  <c r="AJ104" i="15"/>
  <c r="AS64" i="15"/>
  <c r="I101" i="15"/>
  <c r="W112" i="14"/>
  <c r="AQ111" i="14"/>
  <c r="BX128" i="15"/>
  <c r="AQ55" i="15"/>
  <c r="CD81" i="15"/>
  <c r="BY108" i="15"/>
  <c r="CB63" i="15"/>
  <c r="AG119" i="15"/>
  <c r="J121" i="15"/>
  <c r="CY61" i="15"/>
  <c r="CW68" i="15"/>
  <c r="R41" i="15"/>
  <c r="BI113" i="14"/>
  <c r="CM113" i="14"/>
  <c r="BK76" i="15"/>
  <c r="BF129" i="15"/>
  <c r="CR63" i="15"/>
  <c r="CT27" i="15"/>
  <c r="AJ119" i="15"/>
  <c r="BG112" i="14"/>
  <c r="BZ41" i="15"/>
  <c r="BW125" i="15"/>
  <c r="CX69" i="15"/>
  <c r="BT120" i="15"/>
  <c r="M37" i="15"/>
  <c r="AT69" i="15"/>
  <c r="DB76" i="15"/>
  <c r="BU109" i="14"/>
  <c r="AK68" i="15"/>
  <c r="CS59" i="15"/>
  <c r="BP36" i="15"/>
  <c r="BB103" i="15"/>
  <c r="BY110" i="15"/>
  <c r="CQ81" i="15"/>
  <c r="CO109" i="15"/>
  <c r="AD129" i="15"/>
  <c r="CW51" i="15"/>
  <c r="BP35" i="15"/>
  <c r="BH113" i="14"/>
  <c r="CN79" i="15"/>
  <c r="I108" i="14"/>
  <c r="CD94" i="15"/>
  <c r="CY23" i="15"/>
  <c r="AC111" i="14"/>
  <c r="AL42" i="15"/>
  <c r="AX79" i="15"/>
  <c r="Q69" i="15"/>
  <c r="J19" i="15"/>
  <c r="CQ113" i="14"/>
  <c r="CO71" i="15"/>
  <c r="DB32" i="15"/>
  <c r="P66" i="15"/>
  <c r="AU41" i="15"/>
  <c r="AN17" i="15"/>
  <c r="BY76" i="15"/>
  <c r="AZ102" i="15"/>
  <c r="AT108" i="15"/>
  <c r="CF108" i="15"/>
  <c r="BM70" i="15"/>
  <c r="BT35" i="15"/>
  <c r="C109" i="14"/>
  <c r="K97" i="15"/>
  <c r="BI51" i="15"/>
  <c r="T23" i="15"/>
  <c r="CT12" i="15"/>
  <c r="AP107" i="14"/>
  <c r="AG99" i="15"/>
  <c r="CC105" i="15"/>
  <c r="Q128" i="15"/>
  <c r="CC99" i="15"/>
  <c r="BD32" i="15"/>
  <c r="BC46" i="15"/>
  <c r="AT99" i="15"/>
  <c r="AK73" i="15"/>
  <c r="AT25" i="15"/>
  <c r="W109" i="14"/>
  <c r="AX24" i="15"/>
  <c r="R74" i="15"/>
  <c r="AZ32" i="15"/>
  <c r="CT34" i="15"/>
  <c r="Z113" i="14"/>
  <c r="BD99" i="15"/>
  <c r="AJ68" i="15"/>
  <c r="CN101" i="15"/>
  <c r="BK107" i="14"/>
  <c r="AV66" i="15"/>
  <c r="CZ80" i="15"/>
  <c r="AS77" i="15"/>
  <c r="AW30" i="15"/>
  <c r="CR95" i="15"/>
  <c r="CD37" i="15"/>
  <c r="AB65" i="15"/>
  <c r="W37" i="15"/>
  <c r="CP16" i="15"/>
  <c r="BU38" i="15"/>
  <c r="BA57" i="15"/>
  <c r="V52" i="15"/>
  <c r="BE127" i="15"/>
  <c r="T16" i="15"/>
  <c r="BC49" i="15"/>
  <c r="N73" i="15"/>
  <c r="BQ102" i="15"/>
  <c r="BF121" i="15"/>
  <c r="AX31" i="15"/>
  <c r="BW27" i="15"/>
  <c r="CB129" i="15"/>
  <c r="AI40" i="15"/>
  <c r="CV70" i="15"/>
  <c r="AM112" i="14"/>
  <c r="CK110" i="14"/>
  <c r="AU107" i="14"/>
  <c r="CQ71" i="15"/>
  <c r="AV69" i="15"/>
  <c r="BH18" i="15"/>
  <c r="AV83" i="15"/>
  <c r="AC107" i="15"/>
  <c r="AF109" i="14"/>
  <c r="BF39" i="15"/>
  <c r="AS81" i="15"/>
  <c r="Y99" i="15"/>
  <c r="U52" i="15"/>
  <c r="AU104" i="15"/>
  <c r="I43" i="15"/>
  <c r="CU17" i="15"/>
  <c r="BO122" i="15"/>
  <c r="AX77" i="15"/>
  <c r="CQ65" i="15"/>
  <c r="CS32" i="15"/>
  <c r="AM64" i="15"/>
  <c r="CZ46" i="15"/>
  <c r="X70" i="15"/>
  <c r="CO81" i="15"/>
  <c r="BL93" i="15"/>
  <c r="AN59" i="15"/>
  <c r="AP28" i="15"/>
  <c r="O86" i="15"/>
  <c r="AO110" i="14"/>
  <c r="CK105" i="15"/>
  <c r="CO38" i="15"/>
  <c r="CO79" i="15"/>
  <c r="CJ109" i="14"/>
  <c r="BJ36" i="15"/>
  <c r="BH27" i="15"/>
  <c r="AJ99" i="15"/>
  <c r="AW128" i="15"/>
  <c r="BL107" i="15"/>
  <c r="K128" i="15"/>
  <c r="K121" i="15"/>
  <c r="BP31" i="15"/>
  <c r="CD16" i="15"/>
  <c r="CA41" i="15"/>
  <c r="CT65" i="15"/>
  <c r="AM38" i="15"/>
  <c r="U101" i="15"/>
  <c r="W61" i="15"/>
  <c r="L120" i="15"/>
  <c r="BM113" i="14"/>
  <c r="BY69" i="15"/>
  <c r="CH123" i="15"/>
  <c r="AK61" i="15"/>
  <c r="CW121" i="15"/>
  <c r="O58" i="15"/>
  <c r="AP113" i="14"/>
  <c r="CD20" i="15"/>
  <c r="BC96" i="15"/>
  <c r="AV31" i="15"/>
  <c r="CF110" i="14"/>
  <c r="DB84" i="15"/>
  <c r="AV91" i="15"/>
  <c r="CK108" i="14"/>
  <c r="Q40" i="15"/>
  <c r="CO106" i="15"/>
  <c r="H47" i="15"/>
  <c r="BE101" i="15"/>
  <c r="AF47" i="15"/>
  <c r="CX21" i="15"/>
  <c r="CY91" i="15"/>
  <c r="AS63" i="15"/>
  <c r="CW129" i="15"/>
  <c r="BZ124" i="15"/>
  <c r="DA83" i="15"/>
  <c r="AE88" i="16"/>
  <c r="AU109" i="15"/>
  <c r="AU112" i="14"/>
  <c r="BU110" i="14"/>
  <c r="CO13" i="15"/>
  <c r="AH127" i="15"/>
  <c r="BY77" i="15"/>
  <c r="DB88" i="16"/>
  <c r="W14" i="15"/>
  <c r="AJ47" i="15"/>
  <c r="AV85" i="15"/>
  <c r="AX122" i="15"/>
  <c r="BK26" i="15"/>
  <c r="BY31" i="15"/>
  <c r="CT59" i="15"/>
  <c r="BY49" i="15"/>
  <c r="BG103" i="15"/>
  <c r="BY21" i="15"/>
  <c r="AK83" i="15"/>
  <c r="AE38" i="15"/>
  <c r="BJ112" i="14"/>
  <c r="CI23" i="15"/>
  <c r="CZ65" i="15"/>
  <c r="CT49" i="15"/>
  <c r="BH96" i="15"/>
  <c r="AS35" i="15"/>
  <c r="DA97" i="15"/>
  <c r="CA65" i="15"/>
  <c r="CJ106" i="15"/>
  <c r="CD97" i="15"/>
  <c r="AO26" i="15"/>
  <c r="AW111" i="14"/>
  <c r="BT128" i="15"/>
  <c r="BB31" i="15"/>
  <c r="P82" i="15"/>
  <c r="CW125" i="15"/>
  <c r="BS58" i="15"/>
  <c r="R88" i="16"/>
  <c r="AJ21" i="15"/>
  <c r="CD55" i="15"/>
  <c r="BU98" i="15"/>
  <c r="CE93" i="15"/>
  <c r="CU41" i="15"/>
  <c r="AX92" i="15"/>
  <c r="AV35" i="15"/>
  <c r="AI42" i="15"/>
  <c r="BS94" i="15"/>
  <c r="BE121" i="15"/>
  <c r="CZ51" i="15"/>
  <c r="DC96" i="15"/>
  <c r="BF42" i="15"/>
  <c r="BJ105" i="15"/>
  <c r="AT30" i="15"/>
  <c r="AL69" i="15"/>
  <c r="CE108" i="14"/>
  <c r="Y109" i="15"/>
  <c r="AN26" i="15"/>
  <c r="CC94" i="15"/>
  <c r="CZ111" i="15"/>
  <c r="AT59" i="15"/>
  <c r="DB43" i="15"/>
  <c r="AT109" i="14"/>
  <c r="BV94" i="15"/>
  <c r="J91" i="15"/>
  <c r="BN112" i="14"/>
  <c r="AF116" i="15"/>
  <c r="AG116" i="15"/>
  <c r="AG120" i="15"/>
  <c r="AG108" i="14"/>
  <c r="AF120" i="15"/>
  <c r="AF108" i="14"/>
  <c r="AJ132" i="15" l="1"/>
  <c r="CI22" i="15"/>
  <c r="BY132" i="15"/>
  <c r="AH126" i="15"/>
  <c r="CX132" i="15"/>
  <c r="BE100" i="15"/>
  <c r="F47" i="15"/>
  <c r="G47" i="15"/>
  <c r="CD11" i="15"/>
  <c r="CD8" i="15"/>
  <c r="U100" i="15"/>
  <c r="CO78" i="15"/>
  <c r="CZ45" i="15"/>
  <c r="BE126" i="15"/>
  <c r="BA56" i="15"/>
  <c r="CN100" i="15"/>
  <c r="AJ67" i="15"/>
  <c r="CT33" i="15"/>
  <c r="BC45" i="15"/>
  <c r="T22" i="15"/>
  <c r="AX78" i="15"/>
  <c r="CY22" i="15"/>
  <c r="CN78" i="15"/>
  <c r="AK67" i="15"/>
  <c r="AJ118" i="15"/>
  <c r="CW67" i="15"/>
  <c r="I100" i="15"/>
  <c r="CI126" i="15"/>
  <c r="AA126" i="15"/>
  <c r="BZ118" i="15"/>
  <c r="BU100" i="15"/>
  <c r="BP45" i="15"/>
  <c r="BP44" i="15" s="1"/>
  <c r="BP133" i="15" s="1"/>
  <c r="CU100" i="15"/>
  <c r="O22" i="15"/>
  <c r="CT132" i="15"/>
  <c r="AP118" i="15"/>
  <c r="AM22" i="15"/>
  <c r="AP132" i="15"/>
  <c r="BW8" i="15"/>
  <c r="BW11" i="15"/>
  <c r="BW10" i="15" s="1"/>
  <c r="G109" i="14"/>
  <c r="BT22" i="15"/>
  <c r="P126" i="15"/>
  <c r="J45" i="15"/>
  <c r="BV89" i="15"/>
  <c r="CV56" i="15"/>
  <c r="AM78" i="15"/>
  <c r="K118" i="15"/>
  <c r="K117" i="15" s="1"/>
  <c r="BL118" i="15"/>
  <c r="S89" i="15"/>
  <c r="G66" i="15"/>
  <c r="F66" i="15"/>
  <c r="K100" i="15"/>
  <c r="CB89" i="15"/>
  <c r="BD78" i="15"/>
  <c r="BQ100" i="15"/>
  <c r="AU22" i="15"/>
  <c r="BG22" i="15"/>
  <c r="G108" i="15"/>
  <c r="F108" i="15"/>
  <c r="CC67" i="15"/>
  <c r="T89" i="15"/>
  <c r="X126" i="15"/>
  <c r="AT89" i="15"/>
  <c r="AC118" i="15"/>
  <c r="W126" i="15"/>
  <c r="BZ11" i="15"/>
  <c r="BZ8" i="15"/>
  <c r="AN100" i="15"/>
  <c r="CD33" i="15"/>
  <c r="BS89" i="15"/>
  <c r="DB78" i="15"/>
  <c r="DB133" i="15" s="1"/>
  <c r="BU56" i="15"/>
  <c r="AE126" i="15"/>
  <c r="BV33" i="15"/>
  <c r="R22" i="15"/>
  <c r="BF22" i="15"/>
  <c r="AO126" i="15"/>
  <c r="K78" i="15"/>
  <c r="BE67" i="15"/>
  <c r="BE44" i="15" s="1"/>
  <c r="BE133" i="15" s="1"/>
  <c r="CC78" i="15"/>
  <c r="CR45" i="15"/>
  <c r="BP100" i="15"/>
  <c r="G12" i="15"/>
  <c r="F12" i="15"/>
  <c r="F58" i="15"/>
  <c r="G58" i="15"/>
  <c r="AN56" i="15"/>
  <c r="AN44" i="15" s="1"/>
  <c r="AN133" i="15" s="1"/>
  <c r="J22" i="15"/>
  <c r="CN67" i="15"/>
  <c r="CU56" i="15"/>
  <c r="CU44" i="15" s="1"/>
  <c r="CU133" i="15" s="1"/>
  <c r="AD132" i="15"/>
  <c r="BU8" i="15"/>
  <c r="BU11" i="15"/>
  <c r="G128" i="15"/>
  <c r="F128" i="15"/>
  <c r="BP132" i="15"/>
  <c r="BE33" i="15"/>
  <c r="AL56" i="15"/>
  <c r="AG56" i="15"/>
  <c r="DB33" i="15"/>
  <c r="BQ8" i="15"/>
  <c r="BQ11" i="15"/>
  <c r="AV100" i="15"/>
  <c r="AK100" i="15"/>
  <c r="BK33" i="15"/>
  <c r="G111" i="14"/>
  <c r="AZ132" i="15"/>
  <c r="CE56" i="15"/>
  <c r="S118" i="15"/>
  <c r="BL132" i="15"/>
  <c r="BU132" i="15"/>
  <c r="AK118" i="15"/>
  <c r="BA67" i="15"/>
  <c r="AV67" i="15"/>
  <c r="AX89" i="15"/>
  <c r="CS126" i="15"/>
  <c r="AA89" i="15"/>
  <c r="G52" i="15"/>
  <c r="F52" i="15"/>
  <c r="BZ33" i="15"/>
  <c r="CH126" i="15"/>
  <c r="BU126" i="15"/>
  <c r="CF100" i="15"/>
  <c r="AM56" i="15"/>
  <c r="AF100" i="15"/>
  <c r="G92" i="15"/>
  <c r="F92" i="15"/>
  <c r="Z118" i="15"/>
  <c r="F105" i="15"/>
  <c r="G105" i="15"/>
  <c r="CM132" i="15"/>
  <c r="F63" i="15"/>
  <c r="G63" i="15"/>
  <c r="CV126" i="15"/>
  <c r="CH132" i="15"/>
  <c r="F72" i="15"/>
  <c r="G72" i="15"/>
  <c r="AT132" i="15"/>
  <c r="W11" i="15"/>
  <c r="W8" i="15"/>
  <c r="CE132" i="15"/>
  <c r="BB33" i="15"/>
  <c r="DC33" i="15"/>
  <c r="CG132" i="15"/>
  <c r="J118" i="15"/>
  <c r="CF11" i="15"/>
  <c r="CF10" i="15" s="1"/>
  <c r="CF8" i="15"/>
  <c r="CF126" i="15"/>
  <c r="AA118" i="15"/>
  <c r="N22" i="15"/>
  <c r="BN89" i="15"/>
  <c r="BR33" i="15"/>
  <c r="CL132" i="15"/>
  <c r="CA67" i="15"/>
  <c r="CA44" i="15" s="1"/>
  <c r="CA133" i="15" s="1"/>
  <c r="CV132" i="15"/>
  <c r="BG33" i="15"/>
  <c r="CO132" i="15"/>
  <c r="BQ89" i="15"/>
  <c r="AC8" i="15"/>
  <c r="AC11" i="15"/>
  <c r="I67" i="15"/>
  <c r="CG89" i="15"/>
  <c r="CJ132" i="15"/>
  <c r="CA8" i="15"/>
  <c r="CA11" i="15"/>
  <c r="AR132" i="15"/>
  <c r="AB126" i="15"/>
  <c r="BQ126" i="15"/>
  <c r="Y126" i="15"/>
  <c r="BL56" i="15"/>
  <c r="BL44" i="15" s="1"/>
  <c r="BL133" i="15" s="1"/>
  <c r="AJ22" i="15"/>
  <c r="K56" i="15"/>
  <c r="AS56" i="15"/>
  <c r="F36" i="15"/>
  <c r="G36" i="15"/>
  <c r="CQ100" i="15"/>
  <c r="AS78" i="15"/>
  <c r="AO11" i="15"/>
  <c r="AO10" i="15" s="1"/>
  <c r="AO8" i="15"/>
  <c r="G61" i="15"/>
  <c r="F61" i="15"/>
  <c r="BT100" i="15"/>
  <c r="BJ78" i="15"/>
  <c r="U126" i="15"/>
  <c r="CY45" i="15"/>
  <c r="CA100" i="15"/>
  <c r="T118" i="15"/>
  <c r="CL33" i="15"/>
  <c r="AZ89" i="15"/>
  <c r="CK56" i="15"/>
  <c r="BI126" i="15"/>
  <c r="BI117" i="15" s="1"/>
  <c r="S132" i="15"/>
  <c r="CZ132" i="15"/>
  <c r="BY126" i="15"/>
  <c r="BY117" i="15" s="1"/>
  <c r="CN33" i="15"/>
  <c r="BP22" i="15"/>
  <c r="CN45" i="15"/>
  <c r="F40" i="15"/>
  <c r="G40" i="15"/>
  <c r="AZ67" i="15"/>
  <c r="CS78" i="15"/>
  <c r="AU33" i="15"/>
  <c r="AY56" i="15"/>
  <c r="AL78" i="15"/>
  <c r="BV132" i="15"/>
  <c r="CZ8" i="15"/>
  <c r="CZ11" i="15"/>
  <c r="CZ10" i="15" s="1"/>
  <c r="AJ126" i="15"/>
  <c r="CX8" i="15"/>
  <c r="CX11" i="15"/>
  <c r="CX10" i="15" s="1"/>
  <c r="AU67" i="15"/>
  <c r="CN89" i="15"/>
  <c r="BP89" i="15"/>
  <c r="BS100" i="15"/>
  <c r="DC132" i="15"/>
  <c r="CB67" i="15"/>
  <c r="BU22" i="15"/>
  <c r="BO126" i="15"/>
  <c r="L8" i="15"/>
  <c r="L11" i="15"/>
  <c r="BK67" i="15"/>
  <c r="AV126" i="15"/>
  <c r="DC67" i="15"/>
  <c r="DB56" i="15"/>
  <c r="CM118" i="15"/>
  <c r="CX89" i="15"/>
  <c r="BM67" i="15"/>
  <c r="CS56" i="15"/>
  <c r="CD100" i="15"/>
  <c r="U89" i="15"/>
  <c r="CX126" i="15"/>
  <c r="CX117" i="15" s="1"/>
  <c r="O132" i="15"/>
  <c r="M33" i="15"/>
  <c r="BP78" i="15"/>
  <c r="AE78" i="15"/>
  <c r="BJ45" i="15"/>
  <c r="AH132" i="15"/>
  <c r="BQ33" i="15"/>
  <c r="U78" i="15"/>
  <c r="W22" i="15"/>
  <c r="BN56" i="15"/>
  <c r="G21" i="15"/>
  <c r="H132" i="15"/>
  <c r="F21" i="15"/>
  <c r="CC100" i="15"/>
  <c r="CI132" i="15"/>
  <c r="H56" i="15"/>
  <c r="G56" i="15" s="1"/>
  <c r="G57" i="15"/>
  <c r="F57" i="15"/>
  <c r="O126" i="15"/>
  <c r="BD56" i="15"/>
  <c r="CS100" i="15"/>
  <c r="CW118" i="15"/>
  <c r="CK126" i="15"/>
  <c r="BI89" i="15"/>
  <c r="BK126" i="15"/>
  <c r="CA132" i="15"/>
  <c r="AN126" i="15"/>
  <c r="AN117" i="15" s="1"/>
  <c r="AC33" i="15"/>
  <c r="CH118" i="15"/>
  <c r="CH117" i="15" s="1"/>
  <c r="CG126" i="15"/>
  <c r="CM126" i="15"/>
  <c r="G55" i="15"/>
  <c r="F55" i="15"/>
  <c r="O33" i="15"/>
  <c r="BF118" i="15"/>
  <c r="AR89" i="15"/>
  <c r="F88" i="16"/>
  <c r="G88" i="16"/>
  <c r="P132" i="15"/>
  <c r="CP118" i="15"/>
  <c r="CO126" i="15"/>
  <c r="BD33" i="15"/>
  <c r="AY126" i="15"/>
  <c r="BN33" i="15"/>
  <c r="AG100" i="15"/>
  <c r="CD132" i="15"/>
  <c r="AO132" i="15"/>
  <c r="CJ126" i="15"/>
  <c r="DC100" i="15"/>
  <c r="Z132" i="15"/>
  <c r="J126" i="15"/>
  <c r="J117" i="15" s="1"/>
  <c r="BL78" i="15"/>
  <c r="BD126" i="15"/>
  <c r="BB100" i="15"/>
  <c r="CQ45" i="15"/>
  <c r="AH56" i="15"/>
  <c r="AH44" i="15" s="1"/>
  <c r="AH133" i="15" s="1"/>
  <c r="W78" i="15"/>
  <c r="BN78" i="15"/>
  <c r="BI132" i="15"/>
  <c r="CM11" i="15"/>
  <c r="CM8" i="15"/>
  <c r="AC67" i="15"/>
  <c r="BO8" i="15"/>
  <c r="BO11" i="15"/>
  <c r="BO10" i="15" s="1"/>
  <c r="AY45" i="15"/>
  <c r="G110" i="14"/>
  <c r="CL78" i="15"/>
  <c r="BD132" i="15"/>
  <c r="CZ22" i="15"/>
  <c r="G88" i="15"/>
  <c r="F88" i="15"/>
  <c r="BM56" i="15"/>
  <c r="BM44" i="15" s="1"/>
  <c r="BM133" i="15" s="1"/>
  <c r="CH56" i="15"/>
  <c r="BQ118" i="15"/>
  <c r="CY67" i="15"/>
  <c r="CF118" i="15"/>
  <c r="CC118" i="15"/>
  <c r="I22" i="15"/>
  <c r="S33" i="15"/>
  <c r="BO33" i="15"/>
  <c r="DC118" i="15"/>
  <c r="BI22" i="15"/>
  <c r="BH100" i="15"/>
  <c r="BI78" i="15"/>
  <c r="CL45" i="15"/>
  <c r="Q67" i="15"/>
  <c r="R132" i="15"/>
  <c r="BY11" i="15"/>
  <c r="BY10" i="15" s="1"/>
  <c r="BY8" i="15"/>
  <c r="AR67" i="15"/>
  <c r="AO22" i="15"/>
  <c r="CW78" i="15"/>
  <c r="DC56" i="15"/>
  <c r="BX132" i="15"/>
  <c r="AW132" i="15"/>
  <c r="AW126" i="15"/>
  <c r="CO100" i="15"/>
  <c r="BL45" i="15"/>
  <c r="CB22" i="15"/>
  <c r="CB10" i="15" s="1"/>
  <c r="CB9" i="15" s="1"/>
  <c r="CB7" i="15" s="1"/>
  <c r="R45" i="15"/>
  <c r="G122" i="15"/>
  <c r="F122" i="15"/>
  <c r="AF22" i="15"/>
  <c r="BB45" i="15"/>
  <c r="BB44" i="15" s="1"/>
  <c r="CB8" i="15"/>
  <c r="CB11" i="15"/>
  <c r="AO56" i="15"/>
  <c r="AY22" i="15"/>
  <c r="J67" i="15"/>
  <c r="BI56" i="15"/>
  <c r="BI33" i="15"/>
  <c r="BW67" i="15"/>
  <c r="N89" i="15"/>
  <c r="AT126" i="15"/>
  <c r="BA78" i="15"/>
  <c r="AU118" i="15"/>
  <c r="AS22" i="15"/>
  <c r="BV22" i="15"/>
  <c r="BT11" i="15"/>
  <c r="BT8" i="15"/>
  <c r="Q132" i="15"/>
  <c r="AV11" i="15"/>
  <c r="AV8" i="15"/>
  <c r="AB118" i="15"/>
  <c r="BT78" i="15"/>
  <c r="V45" i="15"/>
  <c r="O118" i="15"/>
  <c r="BI45" i="15"/>
  <c r="BI44" i="15" s="1"/>
  <c r="BI9" i="15" s="1"/>
  <c r="BI7" i="15" s="1"/>
  <c r="BI100" i="15"/>
  <c r="BU45" i="15"/>
  <c r="BG78" i="15"/>
  <c r="M45" i="15"/>
  <c r="CS33" i="15"/>
  <c r="F85" i="15"/>
  <c r="G85" i="15"/>
  <c r="BO118" i="15"/>
  <c r="CV11" i="15"/>
  <c r="CV8" i="15"/>
  <c r="CG45" i="15"/>
  <c r="CG44" i="15" s="1"/>
  <c r="BW22" i="15"/>
  <c r="CU118" i="15"/>
  <c r="AF33" i="15"/>
  <c r="G39" i="15"/>
  <c r="F39" i="15"/>
  <c r="BY33" i="15"/>
  <c r="CF33" i="15"/>
  <c r="CJ33" i="15"/>
  <c r="BP33" i="15"/>
  <c r="BL89" i="15"/>
  <c r="CV78" i="15"/>
  <c r="DA45" i="15"/>
  <c r="CO89" i="15"/>
  <c r="CJ67" i="15"/>
  <c r="BJ22" i="15"/>
  <c r="CP89" i="15"/>
  <c r="CP45" i="15"/>
  <c r="G86" i="15"/>
  <c r="F86" i="15"/>
  <c r="AU100" i="15"/>
  <c r="V56" i="15"/>
  <c r="V44" i="15" s="1"/>
  <c r="V133" i="15" s="1"/>
  <c r="CM56" i="15"/>
  <c r="Y89" i="15"/>
  <c r="AT100" i="15"/>
  <c r="AO89" i="15"/>
  <c r="G37" i="15"/>
  <c r="F37" i="15"/>
  <c r="CE118" i="15"/>
  <c r="T11" i="15"/>
  <c r="T10" i="15" s="1"/>
  <c r="T8" i="15"/>
  <c r="L78" i="15"/>
  <c r="CC11" i="15"/>
  <c r="CC8" i="15"/>
  <c r="T33" i="15"/>
  <c r="J132" i="15"/>
  <c r="AQ118" i="15"/>
  <c r="BJ56" i="15"/>
  <c r="BJ44" i="15" s="1"/>
  <c r="CQ89" i="15"/>
  <c r="K8" i="15"/>
  <c r="K11" i="15"/>
  <c r="BA126" i="15"/>
  <c r="CG67" i="15"/>
  <c r="BK100" i="15"/>
  <c r="BK56" i="15"/>
  <c r="AJ56" i="15"/>
  <c r="CZ126" i="15"/>
  <c r="BC56" i="15"/>
  <c r="CV22" i="15"/>
  <c r="CV10" i="15" s="1"/>
  <c r="BY22" i="15"/>
  <c r="CA45" i="15"/>
  <c r="CN56" i="15"/>
  <c r="M89" i="15"/>
  <c r="AE118" i="15"/>
  <c r="AE117" i="15" s="1"/>
  <c r="AU126" i="15"/>
  <c r="BX45" i="15"/>
  <c r="F124" i="15"/>
  <c r="G124" i="15"/>
  <c r="CM78" i="15"/>
  <c r="BC67" i="15"/>
  <c r="CR22" i="15"/>
  <c r="AB67" i="15"/>
  <c r="AB44" i="15" s="1"/>
  <c r="AB133" i="15" s="1"/>
  <c r="CM33" i="15"/>
  <c r="CE89" i="15"/>
  <c r="AT56" i="15"/>
  <c r="AT44" i="15" s="1"/>
  <c r="AT133" i="15" s="1"/>
  <c r="CQ56" i="15"/>
  <c r="CN132" i="15"/>
  <c r="CJ11" i="15"/>
  <c r="CJ8" i="15"/>
  <c r="CA33" i="15"/>
  <c r="CA10" i="15" s="1"/>
  <c r="CU132" i="15"/>
  <c r="Q22" i="15"/>
  <c r="CP33" i="15"/>
  <c r="CP10" i="15" s="1"/>
  <c r="CH22" i="15"/>
  <c r="CR78" i="15"/>
  <c r="L67" i="15"/>
  <c r="BH126" i="15"/>
  <c r="CZ78" i="15"/>
  <c r="BK45" i="15"/>
  <c r="CS45" i="15"/>
  <c r="M22" i="15"/>
  <c r="M10" i="15" s="1"/>
  <c r="G112" i="14"/>
  <c r="BJ118" i="15"/>
  <c r="BG132" i="15"/>
  <c r="F77" i="15"/>
  <c r="G77" i="15"/>
  <c r="DB118" i="15"/>
  <c r="CM100" i="15"/>
  <c r="AO45" i="15"/>
  <c r="AO44" i="15" s="1"/>
  <c r="AO133" i="15" s="1"/>
  <c r="BZ126" i="15"/>
  <c r="BZ117" i="15" s="1"/>
  <c r="CF22" i="15"/>
  <c r="BY56" i="15"/>
  <c r="BW132" i="15"/>
  <c r="Y22" i="15"/>
  <c r="Y10" i="15" s="1"/>
  <c r="Y9" i="15" s="1"/>
  <c r="Y7" i="15" s="1"/>
  <c r="BF100" i="15"/>
  <c r="CR132" i="15"/>
  <c r="N126" i="15"/>
  <c r="N117" i="15" s="1"/>
  <c r="CK45" i="15"/>
  <c r="BT89" i="15"/>
  <c r="CL22" i="15"/>
  <c r="CH67" i="15"/>
  <c r="BE78" i="15"/>
  <c r="K33" i="15"/>
  <c r="AY132" i="15"/>
  <c r="Y132" i="15"/>
  <c r="G25" i="15"/>
  <c r="F25" i="15"/>
  <c r="CL126" i="15"/>
  <c r="CS89" i="15"/>
  <c r="AK132" i="15"/>
  <c r="AK133" i="15" s="1"/>
  <c r="DB22" i="15"/>
  <c r="AR78" i="15"/>
  <c r="P67" i="15"/>
  <c r="P44" i="15" s="1"/>
  <c r="BB118" i="15"/>
  <c r="P89" i="15"/>
  <c r="G111" i="15"/>
  <c r="F111" i="15"/>
  <c r="J56" i="15"/>
  <c r="J44" i="15" s="1"/>
  <c r="J133" i="15" s="1"/>
  <c r="CI118" i="15"/>
  <c r="BO132" i="15"/>
  <c r="AG126" i="15"/>
  <c r="BK89" i="15"/>
  <c r="DC126" i="15"/>
  <c r="CB126" i="15"/>
  <c r="CI33" i="15"/>
  <c r="CM67" i="15"/>
  <c r="BN118" i="15"/>
  <c r="BS78" i="15"/>
  <c r="BH22" i="15"/>
  <c r="BH10" i="15" s="1"/>
  <c r="CJ89" i="15"/>
  <c r="AK78" i="15"/>
  <c r="Q118" i="15"/>
  <c r="CE100" i="15"/>
  <c r="CG118" i="15"/>
  <c r="CG117" i="15" s="1"/>
  <c r="K89" i="15"/>
  <c r="CY132" i="15"/>
  <c r="AI126" i="15"/>
  <c r="AI117" i="15" s="1"/>
  <c r="G103" i="15"/>
  <c r="F103" i="15"/>
  <c r="AG33" i="15"/>
  <c r="DA22" i="15"/>
  <c r="Z126" i="15"/>
  <c r="BX56" i="15"/>
  <c r="AE56" i="15"/>
  <c r="V89" i="15"/>
  <c r="AP22" i="15"/>
  <c r="CI89" i="15"/>
  <c r="BV67" i="15"/>
  <c r="BG45" i="15"/>
  <c r="AM132" i="15"/>
  <c r="I126" i="15"/>
  <c r="AJ89" i="15"/>
  <c r="BJ67" i="15"/>
  <c r="CZ56" i="15"/>
  <c r="BC100" i="15"/>
  <c r="AN118" i="15"/>
  <c r="G107" i="14"/>
  <c r="CI45" i="15"/>
  <c r="CI44" i="15" s="1"/>
  <c r="CI133" i="15" s="1"/>
  <c r="CO33" i="15"/>
  <c r="G41" i="15"/>
  <c r="F41" i="15"/>
  <c r="F80" i="15"/>
  <c r="G80" i="15"/>
  <c r="K45" i="15"/>
  <c r="CG78" i="15"/>
  <c r="CE11" i="15"/>
  <c r="CE10" i="15" s="1"/>
  <c r="CE9" i="15" s="1"/>
  <c r="CE7" i="15" s="1"/>
  <c r="CE8" i="15"/>
  <c r="T100" i="15"/>
  <c r="CO56" i="15"/>
  <c r="CO44" i="15" s="1"/>
  <c r="CO133" i="15" s="1"/>
  <c r="N118" i="15"/>
  <c r="V132" i="15"/>
  <c r="AB56" i="15"/>
  <c r="BT33" i="15"/>
  <c r="G71" i="15"/>
  <c r="F71" i="15"/>
  <c r="CU45" i="15"/>
  <c r="AF8" i="15"/>
  <c r="AF11" i="15"/>
  <c r="AF10" i="15" s="1"/>
  <c r="R67" i="15"/>
  <c r="AQ132" i="15"/>
  <c r="BM118" i="15"/>
  <c r="F91" i="15"/>
  <c r="F89" i="15" s="1"/>
  <c r="G91" i="15"/>
  <c r="AJ100" i="15"/>
  <c r="AF56" i="15"/>
  <c r="AF44" i="15" s="1"/>
  <c r="AF9" i="15" s="1"/>
  <c r="AF7" i="15" s="1"/>
  <c r="F48" i="15"/>
  <c r="G48" i="15"/>
  <c r="CK67" i="15"/>
  <c r="DB100" i="15"/>
  <c r="BH8" i="15"/>
  <c r="BH11" i="15"/>
  <c r="AD118" i="15"/>
  <c r="X22" i="15"/>
  <c r="X10" i="15" s="1"/>
  <c r="AB132" i="15"/>
  <c r="CB132" i="15"/>
  <c r="AC100" i="15"/>
  <c r="CT89" i="15"/>
  <c r="BV100" i="15"/>
  <c r="BG8" i="15"/>
  <c r="BG11" i="15"/>
  <c r="T45" i="15"/>
  <c r="T44" i="15" s="1"/>
  <c r="T133" i="15" s="1"/>
  <c r="BG126" i="15"/>
  <c r="P100" i="15"/>
  <c r="N100" i="15"/>
  <c r="AP45" i="15"/>
  <c r="G113" i="14"/>
  <c r="AA33" i="15"/>
  <c r="DB45" i="15"/>
  <c r="F42" i="15"/>
  <c r="F33" i="15" s="1"/>
  <c r="G42" i="15"/>
  <c r="CX33" i="15"/>
  <c r="S45" i="15"/>
  <c r="AA78" i="15"/>
  <c r="M126" i="15"/>
  <c r="BE8" i="15"/>
  <c r="BE11" i="15"/>
  <c r="BK132" i="15"/>
  <c r="AW22" i="15"/>
  <c r="CJ118" i="15"/>
  <c r="AN45" i="15"/>
  <c r="BD89" i="15"/>
  <c r="BN8" i="15"/>
  <c r="BN11" i="15"/>
  <c r="J78" i="15"/>
  <c r="BT56" i="15"/>
  <c r="BT44" i="15" s="1"/>
  <c r="BP67" i="15"/>
  <c r="J89" i="15"/>
  <c r="BB126" i="15"/>
  <c r="CA118" i="15"/>
  <c r="M56" i="15"/>
  <c r="AC45" i="15"/>
  <c r="DA100" i="15"/>
  <c r="CN126" i="15"/>
  <c r="CN117" i="15" s="1"/>
  <c r="BQ67" i="15"/>
  <c r="BZ89" i="15"/>
  <c r="G64" i="15"/>
  <c r="F64" i="15"/>
  <c r="K126" i="15"/>
  <c r="BS118" i="15"/>
  <c r="AE100" i="15"/>
  <c r="AV78" i="15"/>
  <c r="BV11" i="15"/>
  <c r="BV8" i="15"/>
  <c r="AN33" i="15"/>
  <c r="H45" i="15"/>
  <c r="G46" i="15"/>
  <c r="F46" i="15"/>
  <c r="BY118" i="15"/>
  <c r="L132" i="15"/>
  <c r="G132" i="15" s="1"/>
  <c r="BR118" i="15"/>
  <c r="F43" i="15"/>
  <c r="G43" i="15"/>
  <c r="CW8" i="15"/>
  <c r="CW11" i="15"/>
  <c r="CW10" i="15" s="1"/>
  <c r="CW9" i="15" s="1"/>
  <c r="CW7" i="15" s="1"/>
  <c r="G35" i="15"/>
  <c r="F35" i="15"/>
  <c r="W89" i="15"/>
  <c r="F81" i="15"/>
  <c r="G81" i="15"/>
  <c r="CD56" i="15"/>
  <c r="CP78" i="15"/>
  <c r="BX118" i="15"/>
  <c r="BX117" i="15" s="1"/>
  <c r="BT45" i="15"/>
  <c r="Q126" i="15"/>
  <c r="Q117" i="15" s="1"/>
  <c r="AB8" i="15"/>
  <c r="AB11" i="15"/>
  <c r="AW67" i="15"/>
  <c r="BM89" i="15"/>
  <c r="DC78" i="15"/>
  <c r="CT67" i="15"/>
  <c r="CT44" i="15" s="1"/>
  <c r="CT133" i="15" s="1"/>
  <c r="CE45" i="15"/>
  <c r="CP22" i="15"/>
  <c r="CF67" i="15"/>
  <c r="AI132" i="15"/>
  <c r="P118" i="15"/>
  <c r="BF56" i="15"/>
  <c r="CK22" i="15"/>
  <c r="F69" i="15"/>
  <c r="G69" i="15"/>
  <c r="BM100" i="15"/>
  <c r="X78" i="15"/>
  <c r="BV126" i="15"/>
  <c r="BC118" i="15"/>
  <c r="U67" i="15"/>
  <c r="AV118" i="15"/>
  <c r="CJ22" i="15"/>
  <c r="CJ133" i="15" s="1"/>
  <c r="AG45" i="15"/>
  <c r="X67" i="15"/>
  <c r="I8" i="15"/>
  <c r="G8" i="15" s="1"/>
  <c r="I11" i="15"/>
  <c r="AG8" i="15"/>
  <c r="AG11" i="15"/>
  <c r="CY100" i="15"/>
  <c r="AU56" i="15"/>
  <c r="CW22" i="15"/>
  <c r="AM67" i="15"/>
  <c r="CS118" i="15"/>
  <c r="AI45" i="15"/>
  <c r="AI118" i="15"/>
  <c r="AI8" i="15"/>
  <c r="AI11" i="15"/>
  <c r="X8" i="15"/>
  <c r="X11" i="15"/>
  <c r="G98" i="15"/>
  <c r="F98" i="15"/>
  <c r="AW78" i="15"/>
  <c r="Z78" i="15"/>
  <c r="V100" i="15"/>
  <c r="BZ56" i="15"/>
  <c r="AO67" i="15"/>
  <c r="BY100" i="15"/>
  <c r="AP67" i="15"/>
  <c r="AA67" i="15"/>
  <c r="AA44" i="15" s="1"/>
  <c r="BR78" i="15"/>
  <c r="CD78" i="15"/>
  <c r="AZ78" i="15"/>
  <c r="AE33" i="15"/>
  <c r="DC45" i="15"/>
  <c r="DC44" i="15" s="1"/>
  <c r="CT118" i="15"/>
  <c r="I118" i="15"/>
  <c r="AQ33" i="15"/>
  <c r="AQ10" i="15" s="1"/>
  <c r="J11" i="15"/>
  <c r="J8" i="15"/>
  <c r="AK126" i="15"/>
  <c r="AV56" i="15"/>
  <c r="BR67" i="15"/>
  <c r="CK118" i="15"/>
  <c r="F13" i="15"/>
  <c r="G13" i="15"/>
  <c r="CW45" i="15"/>
  <c r="AX132" i="15"/>
  <c r="BZ22" i="15"/>
  <c r="BR45" i="15"/>
  <c r="CC89" i="15"/>
  <c r="BE118" i="15"/>
  <c r="AT118" i="15"/>
  <c r="M132" i="15"/>
  <c r="AD56" i="15"/>
  <c r="AM33" i="15"/>
  <c r="U118" i="15"/>
  <c r="BX33" i="15"/>
  <c r="AF132" i="15"/>
  <c r="CS8" i="15"/>
  <c r="CS11" i="15"/>
  <c r="DA56" i="15"/>
  <c r="BB8" i="15"/>
  <c r="BB11" i="15"/>
  <c r="O8" i="15"/>
  <c r="O11" i="15"/>
  <c r="CH100" i="15"/>
  <c r="CP126" i="15"/>
  <c r="R118" i="15"/>
  <c r="AL89" i="15"/>
  <c r="AH45" i="15"/>
  <c r="CA56" i="15"/>
  <c r="BF67" i="15"/>
  <c r="AQ56" i="15"/>
  <c r="F119" i="15"/>
  <c r="G119" i="15"/>
  <c r="H118" i="15"/>
  <c r="AY118" i="15"/>
  <c r="AY117" i="15" s="1"/>
  <c r="BS22" i="15"/>
  <c r="AN22" i="15"/>
  <c r="BU118" i="15"/>
  <c r="CG100" i="15"/>
  <c r="AA100" i="15"/>
  <c r="AS100" i="15"/>
  <c r="BN100" i="15"/>
  <c r="BO67" i="15"/>
  <c r="BO44" i="15" s="1"/>
  <c r="BO133" i="15" s="1"/>
  <c r="CY126" i="15"/>
  <c r="BG118" i="15"/>
  <c r="AP8" i="15"/>
  <c r="AP11" i="15"/>
  <c r="AV89" i="15"/>
  <c r="CQ67" i="15"/>
  <c r="BR126" i="15"/>
  <c r="CZ89" i="15"/>
  <c r="CJ56" i="15"/>
  <c r="AH67" i="15"/>
  <c r="CL56" i="15"/>
  <c r="AV132" i="15"/>
  <c r="X118" i="15"/>
  <c r="X117" i="15" s="1"/>
  <c r="AG132" i="15"/>
  <c r="DA33" i="15"/>
  <c r="BW56" i="15"/>
  <c r="BW44" i="15" s="1"/>
  <c r="BW133" i="15" s="1"/>
  <c r="Q11" i="15"/>
  <c r="Q8" i="15"/>
  <c r="H89" i="15"/>
  <c r="F90" i="15"/>
  <c r="G90" i="15"/>
  <c r="BF89" i="15"/>
  <c r="AB45" i="15"/>
  <c r="AS89" i="15"/>
  <c r="J100" i="15"/>
  <c r="BE56" i="15"/>
  <c r="CX56" i="15"/>
  <c r="Q33" i="15"/>
  <c r="O89" i="15"/>
  <c r="AR45" i="15"/>
  <c r="I45" i="15"/>
  <c r="AZ8" i="15"/>
  <c r="AZ11" i="15"/>
  <c r="AZ22" i="15"/>
  <c r="BI67" i="15"/>
  <c r="K67" i="15"/>
  <c r="CY11" i="15"/>
  <c r="CY8" i="15"/>
  <c r="CK11" i="15"/>
  <c r="CK8" i="15"/>
  <c r="X132" i="15"/>
  <c r="BM126" i="15"/>
  <c r="AD89" i="15"/>
  <c r="AQ100" i="15"/>
  <c r="G16" i="15"/>
  <c r="F16" i="15"/>
  <c r="BL22" i="15"/>
  <c r="L126" i="15"/>
  <c r="L117" i="15" s="1"/>
  <c r="BU89" i="15"/>
  <c r="CZ33" i="15"/>
  <c r="AQ45" i="15"/>
  <c r="BO56" i="15"/>
  <c r="AW118" i="15"/>
  <c r="AW117" i="15" s="1"/>
  <c r="AO78" i="15"/>
  <c r="CH78" i="15"/>
  <c r="CV67" i="15"/>
  <c r="CA126" i="15"/>
  <c r="CO45" i="15"/>
  <c r="BM22" i="15"/>
  <c r="BQ132" i="15"/>
  <c r="BK22" i="15"/>
  <c r="AP78" i="15"/>
  <c r="AH11" i="15"/>
  <c r="AH8" i="15"/>
  <c r="V11" i="15"/>
  <c r="V8" i="15"/>
  <c r="AA132" i="15"/>
  <c r="AT22" i="15"/>
  <c r="BZ100" i="15"/>
  <c r="BX126" i="15"/>
  <c r="CU22" i="15"/>
  <c r="CK89" i="15"/>
  <c r="AX126" i="15"/>
  <c r="F96" i="15"/>
  <c r="G96" i="15"/>
  <c r="CJ45" i="15"/>
  <c r="AA22" i="15"/>
  <c r="BD45" i="15"/>
  <c r="T78" i="15"/>
  <c r="AX45" i="15"/>
  <c r="L56" i="15"/>
  <c r="G38" i="15"/>
  <c r="F38" i="15"/>
  <c r="CO22" i="15"/>
  <c r="CY89" i="15"/>
  <c r="CK132" i="15"/>
  <c r="AQ126" i="15"/>
  <c r="CH89" i="15"/>
  <c r="AX56" i="15"/>
  <c r="BF45" i="15"/>
  <c r="BM45" i="15"/>
  <c r="CQ132" i="15"/>
  <c r="AJ45" i="15"/>
  <c r="BQ56" i="15"/>
  <c r="BL33" i="15"/>
  <c r="CW56" i="15"/>
  <c r="CW44" i="15" s="1"/>
  <c r="CW133" i="15" s="1"/>
  <c r="CT100" i="15"/>
  <c r="AL11" i="15"/>
  <c r="AL8" i="15"/>
  <c r="Y100" i="15"/>
  <c r="BL100" i="15"/>
  <c r="CZ118" i="15"/>
  <c r="CO8" i="15"/>
  <c r="CO11" i="15"/>
  <c r="CO10" i="15" s="1"/>
  <c r="CO9" i="15" s="1"/>
  <c r="CO7" i="15" s="1"/>
  <c r="K132" i="15"/>
  <c r="CS22" i="15"/>
  <c r="AL132" i="15"/>
  <c r="CS132" i="15"/>
  <c r="W118" i="15"/>
  <c r="BM132" i="15"/>
  <c r="AO118" i="15"/>
  <c r="CJ100" i="15"/>
  <c r="AZ45" i="15"/>
  <c r="CQ8" i="15"/>
  <c r="CQ11" i="15"/>
  <c r="CQ126" i="15"/>
  <c r="Z89" i="15"/>
  <c r="AQ11" i="15"/>
  <c r="AQ8" i="15"/>
  <c r="CN22" i="15"/>
  <c r="AE67" i="15"/>
  <c r="F15" i="15"/>
  <c r="G15" i="15"/>
  <c r="O67" i="15"/>
  <c r="CW132" i="15"/>
  <c r="AS8" i="15"/>
  <c r="AS11" i="15"/>
  <c r="AD22" i="15"/>
  <c r="AD10" i="15" s="1"/>
  <c r="L89" i="15"/>
  <c r="AE22" i="15"/>
  <c r="CK78" i="15"/>
  <c r="CR56" i="15"/>
  <c r="AY33" i="15"/>
  <c r="AY10" i="15" s="1"/>
  <c r="BX22" i="15"/>
  <c r="V22" i="15"/>
  <c r="X89" i="15"/>
  <c r="BE132" i="15"/>
  <c r="AD126" i="15"/>
  <c r="AM45" i="15"/>
  <c r="BG67" i="15"/>
  <c r="BP126" i="15"/>
  <c r="BP117" i="15" s="1"/>
  <c r="BC132" i="15"/>
  <c r="AZ100" i="15"/>
  <c r="AK56" i="15"/>
  <c r="AK44" i="15" s="1"/>
  <c r="G50" i="15"/>
  <c r="F50" i="15"/>
  <c r="DB11" i="15"/>
  <c r="DB8" i="15"/>
  <c r="O56" i="15"/>
  <c r="O44" i="15" s="1"/>
  <c r="O133" i="15" s="1"/>
  <c r="AY11" i="15"/>
  <c r="AY8" i="15"/>
  <c r="BF33" i="15"/>
  <c r="G18" i="15"/>
  <c r="F18" i="15"/>
  <c r="AX118" i="15"/>
  <c r="U132" i="15"/>
  <c r="AW100" i="15"/>
  <c r="BL67" i="15"/>
  <c r="AS132" i="15"/>
  <c r="CD118" i="15"/>
  <c r="CD117" i="15" s="1"/>
  <c r="DC89" i="15"/>
  <c r="BW118" i="15"/>
  <c r="BB67" i="15"/>
  <c r="Z22" i="15"/>
  <c r="G24" i="15"/>
  <c r="F24" i="15"/>
  <c r="CC33" i="15"/>
  <c r="CR118" i="15"/>
  <c r="CR117" i="15" s="1"/>
  <c r="Y67" i="15"/>
  <c r="CH45" i="15"/>
  <c r="AU89" i="15"/>
  <c r="BB56" i="15"/>
  <c r="L33" i="15"/>
  <c r="AN132" i="15"/>
  <c r="G102" i="15"/>
  <c r="F102" i="15"/>
  <c r="F100" i="15" s="1"/>
  <c r="CW126" i="15"/>
  <c r="DA89" i="15"/>
  <c r="BJ89" i="15"/>
  <c r="CE67" i="15"/>
  <c r="CT126" i="15"/>
  <c r="AE132" i="15"/>
  <c r="I132" i="15"/>
  <c r="AR33" i="15"/>
  <c r="AR10" i="15" s="1"/>
  <c r="G30" i="15"/>
  <c r="F30" i="15"/>
  <c r="CR100" i="15"/>
  <c r="BG56" i="15"/>
  <c r="CD45" i="15"/>
  <c r="CD44" i="15" s="1"/>
  <c r="CD133" i="15" s="1"/>
  <c r="AL118" i="15"/>
  <c r="BV56" i="15"/>
  <c r="AP56" i="15"/>
  <c r="AP44" i="15" s="1"/>
  <c r="AA56" i="15"/>
  <c r="V126" i="15"/>
  <c r="AN89" i="15"/>
  <c r="CI11" i="15"/>
  <c r="CI8" i="15"/>
  <c r="BF126" i="15"/>
  <c r="CX100" i="15"/>
  <c r="BA89" i="15"/>
  <c r="CR67" i="15"/>
  <c r="AA8" i="15"/>
  <c r="AA11" i="15"/>
  <c r="AC22" i="15"/>
  <c r="AV45" i="15"/>
  <c r="CE33" i="15"/>
  <c r="BS11" i="15"/>
  <c r="BS8" i="15"/>
  <c r="AY67" i="15"/>
  <c r="CG8" i="15"/>
  <c r="CG11" i="15"/>
  <c r="F125" i="15"/>
  <c r="G125" i="15"/>
  <c r="G123" i="15"/>
  <c r="F123" i="15"/>
  <c r="CE78" i="15"/>
  <c r="CA22" i="15"/>
  <c r="K22" i="15"/>
  <c r="BW33" i="15"/>
  <c r="BM33" i="15"/>
  <c r="BA132" i="15"/>
  <c r="AF126" i="15"/>
  <c r="AW89" i="15"/>
  <c r="AB89" i="15"/>
  <c r="BO100" i="15"/>
  <c r="S22" i="15"/>
  <c r="CP67" i="15"/>
  <c r="CR126" i="15"/>
  <c r="CM89" i="15"/>
  <c r="AD33" i="15"/>
  <c r="CE126" i="15"/>
  <c r="CE117" i="15" s="1"/>
  <c r="Y78" i="15"/>
  <c r="DA118" i="15"/>
  <c r="BP8" i="15"/>
  <c r="BP11" i="15"/>
  <c r="DB132" i="15"/>
  <c r="BH56" i="15"/>
  <c r="BH44" i="15" s="1"/>
  <c r="BH133" i="15" s="1"/>
  <c r="G31" i="15"/>
  <c r="F31" i="15"/>
  <c r="AK89" i="15"/>
  <c r="F26" i="15"/>
  <c r="G26" i="15"/>
  <c r="BJ126" i="15"/>
  <c r="CE22" i="15"/>
  <c r="CR33" i="15"/>
  <c r="BM8" i="15"/>
  <c r="BM11" i="15"/>
  <c r="CC126" i="15"/>
  <c r="CC117" i="15" s="1"/>
  <c r="AQ78" i="15"/>
  <c r="CL67" i="15"/>
  <c r="BO78" i="15"/>
  <c r="CI67" i="15"/>
  <c r="CK33" i="15"/>
  <c r="Q100" i="15"/>
  <c r="CD67" i="15"/>
  <c r="AD67" i="15"/>
  <c r="X33" i="15"/>
  <c r="AT33" i="15"/>
  <c r="AC56" i="15"/>
  <c r="O100" i="15"/>
  <c r="F59" i="15"/>
  <c r="G59" i="15"/>
  <c r="M78" i="15"/>
  <c r="G14" i="15"/>
  <c r="F14" i="15"/>
  <c r="AZ126" i="15"/>
  <c r="BE89" i="15"/>
  <c r="DA126" i="15"/>
  <c r="CF89" i="15"/>
  <c r="F73" i="15"/>
  <c r="G73" i="15"/>
  <c r="Z45" i="15"/>
  <c r="Z44" i="15" s="1"/>
  <c r="Z133" i="15" s="1"/>
  <c r="L118" i="15"/>
  <c r="J33" i="15"/>
  <c r="BH89" i="15"/>
  <c r="BC78" i="15"/>
  <c r="BV118" i="15"/>
  <c r="BV117" i="15" s="1"/>
  <c r="BG89" i="15"/>
  <c r="V33" i="15"/>
  <c r="BZ78" i="15"/>
  <c r="CF78" i="15"/>
  <c r="R126" i="15"/>
  <c r="CR11" i="15"/>
  <c r="CR8" i="15"/>
  <c r="AS67" i="15"/>
  <c r="BW45" i="15"/>
  <c r="BR132" i="15"/>
  <c r="AC89" i="15"/>
  <c r="AU78" i="15"/>
  <c r="AM100" i="15"/>
  <c r="F109" i="15"/>
  <c r="G109" i="15"/>
  <c r="AY89" i="15"/>
  <c r="AJ33" i="15"/>
  <c r="I89" i="15"/>
  <c r="DC11" i="15"/>
  <c r="DC10" i="15" s="1"/>
  <c r="DC8" i="15"/>
  <c r="BW126" i="15"/>
  <c r="CX78" i="15"/>
  <c r="F32" i="15"/>
  <c r="G32" i="15"/>
  <c r="CI56" i="15"/>
  <c r="CW89" i="15"/>
  <c r="CQ33" i="15"/>
  <c r="CQ133" i="15" s="1"/>
  <c r="CK100" i="15"/>
  <c r="BH118" i="15"/>
  <c r="Y118" i="15"/>
  <c r="BN22" i="15"/>
  <c r="CV89" i="15"/>
  <c r="BQ78" i="15"/>
  <c r="CR89" i="15"/>
  <c r="CP100" i="15"/>
  <c r="AL100" i="15"/>
  <c r="BA33" i="15"/>
  <c r="BX67" i="15"/>
  <c r="BT132" i="15"/>
  <c r="G74" i="15"/>
  <c r="F74" i="15"/>
  <c r="G65" i="15"/>
  <c r="F65" i="15"/>
  <c r="BK118" i="15"/>
  <c r="BK117" i="15" s="1"/>
  <c r="AD100" i="15"/>
  <c r="BP56" i="15"/>
  <c r="CN8" i="15"/>
  <c r="CN11" i="15"/>
  <c r="CS67" i="15"/>
  <c r="AD78" i="15"/>
  <c r="Z8" i="15"/>
  <c r="Z11" i="15"/>
  <c r="AB22" i="15"/>
  <c r="CA78" i="15"/>
  <c r="F34" i="15"/>
  <c r="G34" i="15"/>
  <c r="H33" i="15"/>
  <c r="BN45" i="15"/>
  <c r="CF45" i="15"/>
  <c r="CF44" i="15" s="1"/>
  <c r="CF133" i="15" s="1"/>
  <c r="CF56" i="15"/>
  <c r="DA11" i="15"/>
  <c r="DA8" i="15"/>
  <c r="BC126" i="15"/>
  <c r="CG22" i="15"/>
  <c r="CG10" i="15" s="1"/>
  <c r="Z56" i="15"/>
  <c r="F101" i="15"/>
  <c r="G101" i="15"/>
  <c r="G100" i="15" s="1"/>
  <c r="H100" i="15"/>
  <c r="AQ67" i="15"/>
  <c r="AT67" i="15"/>
  <c r="BD67" i="15"/>
  <c r="AS126" i="15"/>
  <c r="AS117" i="15" s="1"/>
  <c r="CM22" i="15"/>
  <c r="CI100" i="15"/>
  <c r="CU8" i="15"/>
  <c r="CU11" i="15"/>
  <c r="BC89" i="15"/>
  <c r="DB67" i="15"/>
  <c r="CY33" i="15"/>
  <c r="CZ100" i="15"/>
  <c r="AX100" i="15"/>
  <c r="CX22" i="15"/>
  <c r="W56" i="15"/>
  <c r="W44" i="15" s="1"/>
  <c r="AT78" i="15"/>
  <c r="CT22" i="15"/>
  <c r="AT45" i="15"/>
  <c r="CQ78" i="15"/>
  <c r="N56" i="15"/>
  <c r="BM78" i="15"/>
  <c r="AM89" i="15"/>
  <c r="L22" i="15"/>
  <c r="L10" i="15" s="1"/>
  <c r="BC33" i="15"/>
  <c r="Z33" i="15"/>
  <c r="F83" i="15"/>
  <c r="G83" i="15"/>
  <c r="BK78" i="15"/>
  <c r="BJ100" i="15"/>
  <c r="BA118" i="15"/>
  <c r="BA117" i="15" s="1"/>
  <c r="BW78" i="15"/>
  <c r="AU132" i="15"/>
  <c r="BE22" i="15"/>
  <c r="Q89" i="15"/>
  <c r="CN118" i="15"/>
  <c r="BZ132" i="15"/>
  <c r="AE11" i="15"/>
  <c r="AE8" i="15"/>
  <c r="I33" i="15"/>
  <c r="I10" i="15" s="1"/>
  <c r="BG100" i="15"/>
  <c r="CD89" i="15"/>
  <c r="R56" i="15"/>
  <c r="BL126" i="15"/>
  <c r="AW11" i="15"/>
  <c r="AW10" i="15" s="1"/>
  <c r="AW8" i="15"/>
  <c r="AS118" i="15"/>
  <c r="CY78" i="15"/>
  <c r="O45" i="15"/>
  <c r="CU126" i="15"/>
  <c r="CU117" i="15" s="1"/>
  <c r="AF67" i="15"/>
  <c r="CJ78" i="15"/>
  <c r="BB132" i="15"/>
  <c r="BB133" i="15" s="1"/>
  <c r="CX45" i="15"/>
  <c r="CG56" i="15"/>
  <c r="AH118" i="15"/>
  <c r="AH117" i="15" s="1"/>
  <c r="AO100" i="15"/>
  <c r="BQ45" i="15"/>
  <c r="BS33" i="15"/>
  <c r="Y45" i="15"/>
  <c r="M100" i="15"/>
  <c r="AO33" i="15"/>
  <c r="DA78" i="15"/>
  <c r="BN132" i="15"/>
  <c r="AI89" i="15"/>
  <c r="AJ78" i="15"/>
  <c r="S126" i="15"/>
  <c r="AL126" i="15"/>
  <c r="BS132" i="15"/>
  <c r="T132" i="15"/>
  <c r="AB33" i="15"/>
  <c r="AI33" i="15"/>
  <c r="AI10" i="15" s="1"/>
  <c r="DA67" i="15"/>
  <c r="AG22" i="15"/>
  <c r="AQ22" i="15"/>
  <c r="AM126" i="15"/>
  <c r="BN67" i="15"/>
  <c r="BN44" i="15" s="1"/>
  <c r="BN9" i="15" s="1"/>
  <c r="BN7" i="15" s="1"/>
  <c r="BY67" i="15"/>
  <c r="BU78" i="15"/>
  <c r="CC132" i="15"/>
  <c r="F68" i="15"/>
  <c r="H67" i="15"/>
  <c r="G68" i="15"/>
  <c r="AI100" i="15"/>
  <c r="AH78" i="15"/>
  <c r="BC8" i="15"/>
  <c r="BC11" i="15"/>
  <c r="DA132" i="15"/>
  <c r="F19" i="15"/>
  <c r="G19" i="15"/>
  <c r="CH33" i="15"/>
  <c r="BS56" i="15"/>
  <c r="BU33" i="15"/>
  <c r="BU10" i="15" s="1"/>
  <c r="BO89" i="15"/>
  <c r="BP118" i="15"/>
  <c r="F121" i="15"/>
  <c r="G121" i="15"/>
  <c r="AK33" i="15"/>
  <c r="CB56" i="15"/>
  <c r="AS45" i="15"/>
  <c r="N45" i="15"/>
  <c r="N44" i="15" s="1"/>
  <c r="N133" i="15" s="1"/>
  <c r="BC22" i="15"/>
  <c r="G93" i="15"/>
  <c r="F93" i="15"/>
  <c r="BY89" i="15"/>
  <c r="CC56" i="15"/>
  <c r="BR100" i="15"/>
  <c r="AC132" i="15"/>
  <c r="AT11" i="15"/>
  <c r="AT10" i="15" s="1"/>
  <c r="AT8" i="15"/>
  <c r="BT126" i="15"/>
  <c r="AV22" i="15"/>
  <c r="BH78" i="15"/>
  <c r="N78" i="15"/>
  <c r="BX78" i="15"/>
  <c r="Y11" i="15"/>
  <c r="Y8" i="15"/>
  <c r="BJ8" i="15"/>
  <c r="BJ11" i="15"/>
  <c r="CU89" i="15"/>
  <c r="Q45" i="15"/>
  <c r="W33" i="15"/>
  <c r="BU67" i="15"/>
  <c r="BR11" i="15"/>
  <c r="BR8" i="15"/>
  <c r="AP100" i="15"/>
  <c r="BO45" i="15"/>
  <c r="AR56" i="15"/>
  <c r="T126" i="15"/>
  <c r="T117" i="15" s="1"/>
  <c r="DB89" i="15"/>
  <c r="AG67" i="15"/>
  <c r="AG44" i="15" s="1"/>
  <c r="CU67" i="15"/>
  <c r="CW33" i="15"/>
  <c r="CF132" i="15"/>
  <c r="BR22" i="15"/>
  <c r="U45" i="15"/>
  <c r="BZ67" i="15"/>
  <c r="AR100" i="15"/>
  <c r="AZ118" i="15"/>
  <c r="CT11" i="15"/>
  <c r="CT8" i="15"/>
  <c r="CW100" i="15"/>
  <c r="DB126" i="15"/>
  <c r="Y56" i="15"/>
  <c r="Y44" i="15" s="1"/>
  <c r="Y133" i="15" s="1"/>
  <c r="BV78" i="15"/>
  <c r="S11" i="15"/>
  <c r="S8" i="15"/>
  <c r="R78" i="15"/>
  <c r="BT118" i="15"/>
  <c r="V118" i="15"/>
  <c r="S100" i="15"/>
  <c r="CX67" i="15"/>
  <c r="CX44" i="15" s="1"/>
  <c r="CX133" i="15" s="1"/>
  <c r="CT45" i="15"/>
  <c r="AU11" i="15"/>
  <c r="AU8" i="15"/>
  <c r="G54" i="15"/>
  <c r="F54" i="15"/>
  <c r="F45" i="15" s="1"/>
  <c r="P33" i="15"/>
  <c r="CZ67" i="15"/>
  <c r="CY118" i="15"/>
  <c r="CY117" i="15" s="1"/>
  <c r="G70" i="15"/>
  <c r="F70" i="15"/>
  <c r="BH132" i="15"/>
  <c r="BD118" i="15"/>
  <c r="BD117" i="15" s="1"/>
  <c r="BY45" i="15"/>
  <c r="AJ11" i="15"/>
  <c r="AJ8" i="15"/>
  <c r="S56" i="15"/>
  <c r="S44" i="15" s="1"/>
  <c r="S133" i="15" s="1"/>
  <c r="AL45" i="15"/>
  <c r="BY78" i="15"/>
  <c r="N67" i="15"/>
  <c r="BB89" i="15"/>
  <c r="R89" i="15"/>
  <c r="AW45" i="15"/>
  <c r="AH100" i="15"/>
  <c r="AM118" i="15"/>
  <c r="AM117" i="15" s="1"/>
  <c r="DC22" i="15"/>
  <c r="CV33" i="15"/>
  <c r="G106" i="15"/>
  <c r="F106" i="15"/>
  <c r="CL8" i="15"/>
  <c r="CL11" i="15"/>
  <c r="CB78" i="15"/>
  <c r="AC126" i="15"/>
  <c r="AC117" i="15" s="1"/>
  <c r="BL8" i="15"/>
  <c r="BL11" i="15"/>
  <c r="AX33" i="15"/>
  <c r="Y33" i="15"/>
  <c r="AE89" i="15"/>
  <c r="G75" i="15"/>
  <c r="F75" i="15"/>
  <c r="AP126" i="15"/>
  <c r="AP117" i="15" s="1"/>
  <c r="S67" i="15"/>
  <c r="AL67" i="15"/>
  <c r="AV33" i="15"/>
  <c r="CV45" i="15"/>
  <c r="CO67" i="15"/>
  <c r="X100" i="15"/>
  <c r="AW56" i="15"/>
  <c r="CQ118" i="15"/>
  <c r="CQ117" i="15" s="1"/>
  <c r="I78" i="15"/>
  <c r="V78" i="15"/>
  <c r="BI118" i="15"/>
  <c r="P56" i="15"/>
  <c r="F51" i="15"/>
  <c r="G51" i="15"/>
  <c r="L45" i="15"/>
  <c r="CB118" i="15"/>
  <c r="CB117" i="15" s="1"/>
  <c r="W67" i="15"/>
  <c r="BJ33" i="15"/>
  <c r="F20" i="15"/>
  <c r="H8" i="15"/>
  <c r="H11" i="15"/>
  <c r="G11" i="15" s="1"/>
  <c r="F8" i="15"/>
  <c r="G20" i="15"/>
  <c r="CC45" i="15"/>
  <c r="CT78" i="15"/>
  <c r="BK11" i="15"/>
  <c r="BK8" i="15"/>
  <c r="CD22" i="15"/>
  <c r="AN67" i="15"/>
  <c r="Q78" i="15"/>
  <c r="CQ22" i="15"/>
  <c r="CP132" i="15"/>
  <c r="AA45" i="15"/>
  <c r="BA45" i="15"/>
  <c r="BA44" i="15" s="1"/>
  <c r="CO118" i="15"/>
  <c r="BX100" i="15"/>
  <c r="R33" i="15"/>
  <c r="AR11" i="15"/>
  <c r="AR8" i="15"/>
  <c r="CL100" i="15"/>
  <c r="G23" i="15"/>
  <c r="H22" i="15"/>
  <c r="F23" i="15"/>
  <c r="AF89" i="15"/>
  <c r="F110" i="15"/>
  <c r="G110" i="15"/>
  <c r="AP89" i="15"/>
  <c r="CM45" i="15"/>
  <c r="CH8" i="15"/>
  <c r="CH11" i="15"/>
  <c r="F94" i="15"/>
  <c r="G94" i="15"/>
  <c r="CP8" i="15"/>
  <c r="CP11" i="15"/>
  <c r="AF78" i="15"/>
  <c r="BW100" i="15"/>
  <c r="X45" i="15"/>
  <c r="BF78" i="15"/>
  <c r="BH33" i="15"/>
  <c r="I56" i="15"/>
  <c r="AH22" i="15"/>
  <c r="AH10" i="15" s="1"/>
  <c r="AQ89" i="15"/>
  <c r="T56" i="15"/>
  <c r="AR126" i="15"/>
  <c r="AR117" i="15" s="1"/>
  <c r="AR22" i="15"/>
  <c r="BD8" i="15"/>
  <c r="BD11" i="15"/>
  <c r="CB45" i="15"/>
  <c r="BV45" i="15"/>
  <c r="BV44" i="15" s="1"/>
  <c r="BV9" i="15" s="1"/>
  <c r="BV7" i="15" s="1"/>
  <c r="CX118" i="15"/>
  <c r="BH67" i="15"/>
  <c r="AU45" i="15"/>
  <c r="AU44" i="15" s="1"/>
  <c r="CL89" i="15"/>
  <c r="AX67" i="15"/>
  <c r="BW89" i="15"/>
  <c r="BX89" i="15"/>
  <c r="AN78" i="15"/>
  <c r="F127" i="15"/>
  <c r="H126" i="15"/>
  <c r="G127" i="15"/>
  <c r="F99" i="15"/>
  <c r="G99" i="15"/>
  <c r="AR118" i="15"/>
  <c r="X56" i="15"/>
  <c r="G27" i="15"/>
  <c r="F27" i="15"/>
  <c r="CU78" i="15"/>
  <c r="BA22" i="15"/>
  <c r="U22" i="15"/>
  <c r="AM8" i="15"/>
  <c r="AM11" i="15"/>
  <c r="AI56" i="15"/>
  <c r="AH33" i="15"/>
  <c r="G82" i="15"/>
  <c r="F82" i="15"/>
  <c r="G84" i="15"/>
  <c r="F84" i="15"/>
  <c r="AI78" i="15"/>
  <c r="AN11" i="15"/>
  <c r="AN8" i="15"/>
  <c r="BS126" i="15"/>
  <c r="BS117" i="15" s="1"/>
  <c r="P78" i="15"/>
  <c r="S78" i="15"/>
  <c r="AS33" i="15"/>
  <c r="AS10" i="15" s="1"/>
  <c r="G129" i="15"/>
  <c r="F129" i="15"/>
  <c r="CB100" i="15"/>
  <c r="AG78" i="15"/>
  <c r="AZ33" i="15"/>
  <c r="AZ10" i="15" s="1"/>
  <c r="M11" i="15"/>
  <c r="M8" i="15"/>
  <c r="CV100" i="15"/>
  <c r="BB22" i="15"/>
  <c r="G49" i="15"/>
  <c r="F49" i="15"/>
  <c r="BF132" i="15"/>
  <c r="AB100" i="15"/>
  <c r="F29" i="15"/>
  <c r="G29" i="15"/>
  <c r="W100" i="15"/>
  <c r="F95" i="15"/>
  <c r="G95" i="15"/>
  <c r="AK45" i="15"/>
  <c r="BZ45" i="15"/>
  <c r="P22" i="15"/>
  <c r="P133" i="15" s="1"/>
  <c r="AB78" i="15"/>
  <c r="AY100" i="15"/>
  <c r="W132" i="15"/>
  <c r="AF45" i="15"/>
  <c r="F60" i="15"/>
  <c r="G60" i="15"/>
  <c r="BI11" i="15"/>
  <c r="BI8" i="15"/>
  <c r="F87" i="15"/>
  <c r="G87" i="15"/>
  <c r="BF11" i="15"/>
  <c r="BF10" i="15" s="1"/>
  <c r="BF8" i="15"/>
  <c r="AI22" i="15"/>
  <c r="R11" i="15"/>
  <c r="R8" i="15"/>
  <c r="AE45" i="15"/>
  <c r="BA11" i="15"/>
  <c r="BA8" i="15"/>
  <c r="G62" i="15"/>
  <c r="F62" i="15"/>
  <c r="AP33" i="15"/>
  <c r="CB33" i="15"/>
  <c r="F76" i="15"/>
  <c r="G76" i="15"/>
  <c r="CV118" i="15"/>
  <c r="CV117" i="15" s="1"/>
  <c r="BN126" i="15"/>
  <c r="BN117" i="15" s="1"/>
  <c r="BR56" i="15"/>
  <c r="BR44" i="15" s="1"/>
  <c r="BR133" i="15" s="1"/>
  <c r="AL33" i="15"/>
  <c r="T67" i="15"/>
  <c r="CI78" i="15"/>
  <c r="AY78" i="15"/>
  <c r="CC22" i="15"/>
  <c r="CC10" i="15" s="1"/>
  <c r="U11" i="15"/>
  <c r="U8" i="15"/>
  <c r="BD100" i="15"/>
  <c r="BD22" i="15"/>
  <c r="AX8" i="15"/>
  <c r="AX11" i="15"/>
  <c r="CU33" i="15"/>
  <c r="M67" i="15"/>
  <c r="G67" i="15" s="1"/>
  <c r="BH45" i="15"/>
  <c r="P11" i="15"/>
  <c r="P8" i="15"/>
  <c r="F107" i="15"/>
  <c r="G107" i="15"/>
  <c r="V67" i="15"/>
  <c r="AI67" i="15"/>
  <c r="N132" i="15"/>
  <c r="Q56" i="15"/>
  <c r="F28" i="15"/>
  <c r="G28" i="15"/>
  <c r="U33" i="15"/>
  <c r="CD126" i="15"/>
  <c r="AK11" i="15"/>
  <c r="AK8" i="15"/>
  <c r="H78" i="15"/>
  <c r="G78" i="15" s="1"/>
  <c r="G79" i="15"/>
  <c r="F79" i="15"/>
  <c r="G97" i="15"/>
  <c r="F97" i="15"/>
  <c r="AK22" i="15"/>
  <c r="O78" i="15"/>
  <c r="CA89" i="15"/>
  <c r="CY56" i="15"/>
  <c r="AX22" i="15"/>
  <c r="BR89" i="15"/>
  <c r="AD8" i="15"/>
  <c r="AD11" i="15"/>
  <c r="AH89" i="15"/>
  <c r="F104" i="15"/>
  <c r="G104" i="15"/>
  <c r="AC78" i="15"/>
  <c r="AZ56" i="15"/>
  <c r="CL118" i="15"/>
  <c r="BO22" i="15"/>
  <c r="M118" i="15"/>
  <c r="Z100" i="15"/>
  <c r="N33" i="15"/>
  <c r="AW33" i="15"/>
  <c r="BX8" i="15"/>
  <c r="BX11" i="15"/>
  <c r="N11" i="15"/>
  <c r="N8" i="15"/>
  <c r="R100" i="15"/>
  <c r="BS67" i="15"/>
  <c r="AL22" i="15"/>
  <c r="CT56" i="15"/>
  <c r="U56" i="15"/>
  <c r="Z67" i="15"/>
  <c r="BQ22" i="15"/>
  <c r="BQ10" i="15" s="1"/>
  <c r="BA100" i="15"/>
  <c r="P45" i="15"/>
  <c r="G17" i="15"/>
  <c r="F17" i="15"/>
  <c r="BE45" i="15"/>
  <c r="AD45" i="15"/>
  <c r="AD44" i="15" s="1"/>
  <c r="AD133" i="15" s="1"/>
  <c r="W45" i="15"/>
  <c r="AG89" i="15"/>
  <c r="L100" i="15"/>
  <c r="BT67" i="15"/>
  <c r="CG33" i="15"/>
  <c r="BS45" i="15"/>
  <c r="BB78" i="15"/>
  <c r="F53" i="15"/>
  <c r="G53" i="15"/>
  <c r="BJ132" i="15"/>
  <c r="CP56" i="15"/>
  <c r="V117" i="15"/>
  <c r="CJ44" i="15"/>
  <c r="BN10" i="15"/>
  <c r="DB10" i="15"/>
  <c r="AU10" i="15"/>
  <c r="DB44" i="15"/>
  <c r="CN10" i="15"/>
  <c r="BI10" i="15"/>
  <c r="AE10" i="15"/>
  <c r="CL44" i="15"/>
  <c r="CL133" i="15" s="1"/>
  <c r="CI117" i="15"/>
  <c r="AJ44" i="15"/>
  <c r="AJ133" i="15" s="1"/>
  <c r="BS10" i="15"/>
  <c r="DA117" i="15"/>
  <c r="X44" i="15"/>
  <c r="X133" i="15" s="1"/>
  <c r="CA117" i="15"/>
  <c r="CK117" i="15"/>
  <c r="BV10" i="15"/>
  <c r="P117" i="15"/>
  <c r="BE10" i="15"/>
  <c r="K44" i="15"/>
  <c r="K133" i="15" s="1"/>
  <c r="CQ44" i="15"/>
  <c r="AL44" i="15"/>
  <c r="AL133" i="15" s="1"/>
  <c r="BJ10" i="15"/>
  <c r="DB117" i="15"/>
  <c r="AR44" i="15"/>
  <c r="AR133" i="15" s="1"/>
  <c r="CJ10" i="15"/>
  <c r="CU10" i="15"/>
  <c r="CP44" i="15"/>
  <c r="BQ117" i="15"/>
  <c r="BY44" i="15"/>
  <c r="BY133" i="15" s="1"/>
  <c r="AC10" i="15"/>
  <c r="CM44" i="15"/>
  <c r="CM133" i="15" s="1"/>
  <c r="CW117" i="15"/>
  <c r="CR10" i="15"/>
  <c r="BC117" i="15"/>
  <c r="BX44" i="15"/>
  <c r="BX133" i="15" s="1"/>
  <c r="BD10" i="15"/>
  <c r="CL10" i="15"/>
  <c r="CL9" i="15" s="1"/>
  <c r="CL7" i="15" s="1"/>
  <c r="Q44" i="15"/>
  <c r="Q9" i="15" s="1"/>
  <c r="Q7" i="15" s="1"/>
  <c r="CB44" i="15"/>
  <c r="CL117" i="15"/>
  <c r="AP10" i="15"/>
  <c r="F11" i="15"/>
  <c r="AC44" i="15"/>
  <c r="CE44" i="15"/>
  <c r="BL117" i="15"/>
  <c r="AG10" i="15"/>
  <c r="AG9" i="15" s="1"/>
  <c r="AG7" i="15" s="1"/>
  <c r="CP117" i="15"/>
  <c r="CZ117" i="15"/>
  <c r="BR117" i="15"/>
  <c r="Z117" i="15"/>
  <c r="BM117" i="15"/>
  <c r="AV44" i="15"/>
  <c r="AV133" i="15" s="1"/>
  <c r="BD44" i="15"/>
  <c r="BD133" i="15" s="1"/>
  <c r="BJ117" i="15"/>
  <c r="S10" i="15"/>
  <c r="CD10" i="15"/>
  <c r="BS44" i="15"/>
  <c r="AM10" i="15"/>
  <c r="AG133" i="15"/>
  <c r="AS44" i="15"/>
  <c r="L44" i="15"/>
  <c r="AQ44" i="15"/>
  <c r="AQ133" i="15" s="1"/>
  <c r="BP10" i="15"/>
  <c r="Y117" i="15"/>
  <c r="CH44" i="15"/>
  <c r="CH133" i="15" s="1"/>
  <c r="R44" i="15"/>
  <c r="G89" i="15"/>
  <c r="I44" i="15"/>
  <c r="AN10" i="15"/>
  <c r="CT117" i="15"/>
  <c r="CT10" i="15"/>
  <c r="BK44" i="15"/>
  <c r="BK133" i="15" s="1"/>
  <c r="CR44" i="15"/>
  <c r="CS117" i="15"/>
  <c r="AZ44" i="15"/>
  <c r="BT10" i="15"/>
  <c r="AV10" i="15"/>
  <c r="BH117" i="15"/>
  <c r="CC44" i="15"/>
  <c r="CC133" i="15" s="1"/>
  <c r="R117" i="15"/>
  <c r="BC10" i="15"/>
  <c r="CO117" i="15"/>
  <c r="BQ44" i="15"/>
  <c r="BQ133" i="15" s="1"/>
  <c r="BL10" i="15"/>
  <c r="U44" i="15"/>
  <c r="U133" i="15" s="1"/>
  <c r="V10" i="15"/>
  <c r="Z10" i="15"/>
  <c r="AX10" i="15"/>
  <c r="BZ44" i="15"/>
  <c r="AX44" i="15"/>
  <c r="AX133" i="15" s="1"/>
  <c r="Q10" i="15"/>
  <c r="K10" i="15"/>
  <c r="K9" i="15" s="1"/>
  <c r="K7" i="15" s="1"/>
  <c r="DC117" i="15"/>
  <c r="CF117" i="15"/>
  <c r="F78" i="15"/>
  <c r="J10" i="15"/>
  <c r="BR10" i="15"/>
  <c r="BX10" i="15"/>
  <c r="BA133" i="15"/>
  <c r="AJ10" i="15"/>
  <c r="DA10" i="15"/>
  <c r="BK10" i="15"/>
  <c r="CI10" i="15"/>
  <c r="CK44" i="15"/>
  <c r="CK133" i="15" s="1"/>
  <c r="CN44" i="15"/>
  <c r="BB10" i="15"/>
  <c r="BO117" i="15"/>
  <c r="BC44" i="15"/>
  <c r="BC133" i="15" s="1"/>
  <c r="BU44" i="15"/>
  <c r="AD117" i="15"/>
  <c r="U117" i="15"/>
  <c r="F56" i="15"/>
  <c r="AW44" i="15"/>
  <c r="AW133" i="15" s="1"/>
  <c r="CK10" i="15"/>
  <c r="CS10" i="15"/>
  <c r="AY44" i="15"/>
  <c r="AA117" i="15"/>
  <c r="DA44" i="15"/>
  <c r="DA133" i="15" s="1"/>
  <c r="AL10" i="15"/>
  <c r="BF117" i="15"/>
  <c r="S117" i="15"/>
  <c r="U10" i="15"/>
  <c r="N10" i="15"/>
  <c r="F22" i="15"/>
  <c r="H117" i="15"/>
  <c r="AX117" i="15"/>
  <c r="AI44" i="15"/>
  <c r="BW117" i="15"/>
  <c r="M44" i="15"/>
  <c r="M133" i="15" s="1"/>
  <c r="CZ44" i="15"/>
  <c r="AU117" i="15"/>
  <c r="AB117" i="15"/>
  <c r="AK10" i="15"/>
  <c r="G45" i="15"/>
  <c r="BF44" i="15"/>
  <c r="BT117" i="15"/>
  <c r="BE117" i="15"/>
  <c r="AM44" i="15"/>
  <c r="CH10" i="15"/>
  <c r="AE44" i="15"/>
  <c r="BA10" i="15"/>
  <c r="BA9" i="15" s="1"/>
  <c r="BA7" i="15" s="1"/>
  <c r="AB10" i="15"/>
  <c r="AL117" i="15"/>
  <c r="CY10" i="15"/>
  <c r="AK117" i="15"/>
  <c r="AT117" i="15"/>
  <c r="BG117" i="15"/>
  <c r="BG44" i="15"/>
  <c r="O10" i="15"/>
  <c r="AQ117" i="15"/>
  <c r="BG10" i="15"/>
  <c r="AO117" i="15"/>
  <c r="F67" i="15"/>
  <c r="BM10" i="15"/>
  <c r="CS44" i="15"/>
  <c r="CS133" i="15" s="1"/>
  <c r="BB117" i="15"/>
  <c r="BZ10" i="15"/>
  <c r="W10" i="15"/>
  <c r="CM10" i="15"/>
  <c r="CY44" i="15"/>
  <c r="CY133" i="15" s="1"/>
  <c r="AV117" i="15"/>
  <c r="F120" i="15"/>
  <c r="G120" i="15"/>
  <c r="AF118" i="15"/>
  <c r="AF117" i="15" s="1"/>
  <c r="G116" i="15"/>
  <c r="F116" i="15"/>
  <c r="AG118" i="15"/>
  <c r="AG117" i="15" s="1"/>
  <c r="G108" i="14"/>
  <c r="DJ7" i="19"/>
  <c r="DE6" i="7"/>
  <c r="DE6" i="8"/>
  <c r="G14" i="8"/>
  <c r="G13" i="8"/>
  <c r="C116" i="8"/>
  <c r="C116" i="7"/>
  <c r="C116" i="6"/>
  <c r="C116" i="5"/>
  <c r="F13" i="12"/>
  <c r="F12" i="12"/>
  <c r="G12" i="8"/>
  <c r="G15" i="8"/>
  <c r="G16" i="8"/>
  <c r="G17" i="8"/>
  <c r="G18" i="8"/>
  <c r="G19" i="8"/>
  <c r="G20" i="8"/>
  <c r="G21" i="8"/>
  <c r="G22" i="8"/>
  <c r="G23" i="8"/>
  <c r="G24" i="8"/>
  <c r="G25" i="8"/>
  <c r="G26" i="8"/>
  <c r="G27" i="8"/>
  <c r="G28" i="8"/>
  <c r="G29" i="8"/>
  <c r="G30" i="8"/>
  <c r="G31" i="8"/>
  <c r="G32" i="8"/>
  <c r="G34" i="8"/>
  <c r="G35" i="8"/>
  <c r="G36" i="8"/>
  <c r="G37" i="8"/>
  <c r="G38" i="8"/>
  <c r="G39" i="8"/>
  <c r="G40" i="8"/>
  <c r="G41" i="8"/>
  <c r="G42" i="8"/>
  <c r="G43" i="8"/>
  <c r="G46" i="8"/>
  <c r="G47" i="8"/>
  <c r="G48" i="8"/>
  <c r="G49" i="8"/>
  <c r="G50" i="8"/>
  <c r="G51" i="8"/>
  <c r="G52" i="8"/>
  <c r="G53" i="8"/>
  <c r="G54" i="8"/>
  <c r="G55" i="8"/>
  <c r="G57" i="8"/>
  <c r="G58" i="8"/>
  <c r="G59" i="8"/>
  <c r="G60" i="8"/>
  <c r="G61" i="8"/>
  <c r="G62" i="8"/>
  <c r="G63" i="8"/>
  <c r="G64" i="8"/>
  <c r="G65" i="8"/>
  <c r="G66" i="8"/>
  <c r="G68" i="8"/>
  <c r="G69" i="8"/>
  <c r="G70" i="8"/>
  <c r="G71" i="8"/>
  <c r="G72" i="8"/>
  <c r="G73" i="8"/>
  <c r="G74" i="8"/>
  <c r="G75" i="8"/>
  <c r="G76" i="8"/>
  <c r="G77" i="8"/>
  <c r="G79" i="8"/>
  <c r="G80" i="8"/>
  <c r="G81" i="8"/>
  <c r="G82" i="8"/>
  <c r="G83" i="8"/>
  <c r="G84" i="8"/>
  <c r="G85" i="8"/>
  <c r="G86" i="8"/>
  <c r="G87" i="8"/>
  <c r="G88" i="8"/>
  <c r="G90" i="8"/>
  <c r="G91" i="8"/>
  <c r="G92" i="8"/>
  <c r="G93" i="8"/>
  <c r="G94" i="8"/>
  <c r="G95" i="8"/>
  <c r="G96" i="8"/>
  <c r="G97" i="8"/>
  <c r="G98" i="8"/>
  <c r="G99" i="8"/>
  <c r="G101" i="8"/>
  <c r="G102" i="8"/>
  <c r="G103" i="8"/>
  <c r="G104" i="8"/>
  <c r="G105" i="8"/>
  <c r="G106" i="8"/>
  <c r="G107" i="8"/>
  <c r="G108" i="8"/>
  <c r="G109" i="8"/>
  <c r="G110" i="8"/>
  <c r="G111" i="8"/>
  <c r="G115" i="8"/>
  <c r="G116" i="8"/>
  <c r="G119" i="8"/>
  <c r="G120" i="8"/>
  <c r="G121" i="8"/>
  <c r="G122" i="8"/>
  <c r="G123" i="8"/>
  <c r="G124" i="8"/>
  <c r="G125" i="8"/>
  <c r="G127" i="8"/>
  <c r="G128" i="8"/>
  <c r="G129" i="8"/>
  <c r="G13" i="7"/>
  <c r="G14" i="7"/>
  <c r="G15" i="7"/>
  <c r="G16" i="7"/>
  <c r="G17" i="7"/>
  <c r="G18" i="7"/>
  <c r="G19" i="7"/>
  <c r="G20" i="7"/>
  <c r="G21" i="7"/>
  <c r="G22" i="7"/>
  <c r="G23" i="7"/>
  <c r="G24" i="7"/>
  <c r="G25" i="7"/>
  <c r="G26" i="7"/>
  <c r="G27" i="7"/>
  <c r="G28" i="7"/>
  <c r="G29" i="7"/>
  <c r="G30" i="7"/>
  <c r="G31" i="7"/>
  <c r="G32" i="7"/>
  <c r="G34" i="7"/>
  <c r="G35" i="7"/>
  <c r="G36" i="7"/>
  <c r="G37" i="7"/>
  <c r="G38" i="7"/>
  <c r="G39" i="7"/>
  <c r="G40" i="7"/>
  <c r="G41" i="7"/>
  <c r="G42" i="7"/>
  <c r="G43" i="7"/>
  <c r="G46" i="7"/>
  <c r="G47" i="7"/>
  <c r="G48" i="7"/>
  <c r="G49" i="7"/>
  <c r="G50" i="7"/>
  <c r="G51" i="7"/>
  <c r="G52" i="7"/>
  <c r="G53" i="7"/>
  <c r="G54" i="7"/>
  <c r="G55" i="7"/>
  <c r="G57" i="7"/>
  <c r="G58" i="7"/>
  <c r="G59" i="7"/>
  <c r="G60" i="7"/>
  <c r="G61" i="7"/>
  <c r="G62" i="7"/>
  <c r="G63" i="7"/>
  <c r="G64" i="7"/>
  <c r="G65" i="7"/>
  <c r="G66" i="7"/>
  <c r="G68" i="7"/>
  <c r="G69" i="7"/>
  <c r="G70" i="7"/>
  <c r="G71" i="7"/>
  <c r="G72" i="7"/>
  <c r="G73" i="7"/>
  <c r="G74" i="7"/>
  <c r="G75" i="7"/>
  <c r="G76" i="7"/>
  <c r="G77" i="7"/>
  <c r="G79" i="7"/>
  <c r="G80" i="7"/>
  <c r="G81" i="7"/>
  <c r="G82" i="7"/>
  <c r="G83" i="7"/>
  <c r="G84" i="7"/>
  <c r="G85" i="7"/>
  <c r="G86" i="7"/>
  <c r="G87" i="7"/>
  <c r="G88" i="7"/>
  <c r="G90" i="7"/>
  <c r="G91" i="7"/>
  <c r="G92" i="7"/>
  <c r="G93" i="7"/>
  <c r="G94" i="7"/>
  <c r="G95" i="7"/>
  <c r="G96" i="7"/>
  <c r="G97" i="7"/>
  <c r="G98" i="7"/>
  <c r="G99" i="7"/>
  <c r="G101" i="7"/>
  <c r="G102" i="7"/>
  <c r="G103" i="7"/>
  <c r="G104" i="7"/>
  <c r="G105" i="7"/>
  <c r="G106" i="7"/>
  <c r="G107" i="7"/>
  <c r="G108" i="7"/>
  <c r="G109" i="7"/>
  <c r="G110" i="7"/>
  <c r="G111" i="7"/>
  <c r="G115" i="7"/>
  <c r="G116" i="7"/>
  <c r="G119" i="7"/>
  <c r="G120" i="7"/>
  <c r="G121" i="7"/>
  <c r="G122" i="7"/>
  <c r="G123" i="7"/>
  <c r="G124" i="7"/>
  <c r="G125" i="7"/>
  <c r="G127" i="7"/>
  <c r="G128" i="7"/>
  <c r="G129" i="7"/>
  <c r="G13" i="6"/>
  <c r="G14" i="6"/>
  <c r="G15" i="6"/>
  <c r="G16" i="6"/>
  <c r="G17" i="6"/>
  <c r="G18" i="6"/>
  <c r="G19" i="6"/>
  <c r="G20" i="6"/>
  <c r="G21" i="6"/>
  <c r="G22" i="6"/>
  <c r="G23" i="6"/>
  <c r="G24" i="6"/>
  <c r="G25" i="6"/>
  <c r="G26" i="6"/>
  <c r="G27" i="6"/>
  <c r="G28" i="6"/>
  <c r="G29" i="6"/>
  <c r="G30" i="6"/>
  <c r="G31" i="6"/>
  <c r="G32" i="6"/>
  <c r="G34" i="6"/>
  <c r="G35" i="6"/>
  <c r="G36" i="6"/>
  <c r="G37" i="6"/>
  <c r="G38" i="6"/>
  <c r="G39" i="6"/>
  <c r="G40" i="6"/>
  <c r="G41" i="6"/>
  <c r="G42" i="6"/>
  <c r="G43" i="6"/>
  <c r="G46" i="6"/>
  <c r="G47" i="6"/>
  <c r="G48" i="6"/>
  <c r="G49" i="6"/>
  <c r="G50" i="6"/>
  <c r="G51" i="6"/>
  <c r="G52" i="6"/>
  <c r="G53" i="6"/>
  <c r="G54" i="6"/>
  <c r="G55" i="6"/>
  <c r="G57" i="6"/>
  <c r="G58" i="6"/>
  <c r="G59" i="6"/>
  <c r="G60" i="6"/>
  <c r="G61" i="6"/>
  <c r="G62" i="6"/>
  <c r="G63" i="6"/>
  <c r="G64" i="6"/>
  <c r="G65" i="6"/>
  <c r="G66" i="6"/>
  <c r="G68" i="6"/>
  <c r="G69" i="6"/>
  <c r="G70" i="6"/>
  <c r="G71" i="6"/>
  <c r="G72" i="6"/>
  <c r="G73" i="6"/>
  <c r="G74" i="6"/>
  <c r="G75" i="6"/>
  <c r="G76" i="6"/>
  <c r="G77" i="6"/>
  <c r="G79" i="6"/>
  <c r="G80" i="6"/>
  <c r="G81" i="6"/>
  <c r="G82" i="6"/>
  <c r="G83" i="6"/>
  <c r="G84" i="6"/>
  <c r="G85" i="6"/>
  <c r="G86" i="6"/>
  <c r="G87" i="6"/>
  <c r="G88" i="6"/>
  <c r="G96" i="6"/>
  <c r="G97" i="6"/>
  <c r="G98" i="6"/>
  <c r="G99" i="6"/>
  <c r="G101" i="6"/>
  <c r="G102" i="6"/>
  <c r="G103" i="6"/>
  <c r="G104" i="6"/>
  <c r="G105" i="6"/>
  <c r="G106" i="6"/>
  <c r="G107" i="6"/>
  <c r="G108" i="6"/>
  <c r="G109" i="6"/>
  <c r="G110" i="6"/>
  <c r="G111" i="6"/>
  <c r="G115" i="6"/>
  <c r="G116" i="6"/>
  <c r="G119" i="6"/>
  <c r="G120" i="6"/>
  <c r="G121" i="6"/>
  <c r="G122" i="6"/>
  <c r="G123" i="6"/>
  <c r="G124" i="6"/>
  <c r="G125" i="6"/>
  <c r="G127" i="6"/>
  <c r="G128" i="6"/>
  <c r="G129" i="6"/>
  <c r="G12" i="5"/>
  <c r="G13" i="5"/>
  <c r="G14" i="5"/>
  <c r="G15" i="5"/>
  <c r="G16" i="5"/>
  <c r="G17" i="5"/>
  <c r="G18" i="5"/>
  <c r="G19" i="5"/>
  <c r="G20" i="5"/>
  <c r="G21" i="5"/>
  <c r="G23" i="5"/>
  <c r="G24" i="5"/>
  <c r="G25" i="5"/>
  <c r="G26" i="5"/>
  <c r="G27" i="5"/>
  <c r="G28" i="5"/>
  <c r="G29" i="5"/>
  <c r="G30" i="5"/>
  <c r="G31" i="5"/>
  <c r="G32" i="5"/>
  <c r="G34" i="5"/>
  <c r="G35" i="5"/>
  <c r="G36" i="5"/>
  <c r="G37" i="5"/>
  <c r="G38" i="5"/>
  <c r="G39" i="5"/>
  <c r="G40" i="5"/>
  <c r="G41" i="5"/>
  <c r="G42" i="5"/>
  <c r="G43" i="5"/>
  <c r="G46" i="5"/>
  <c r="G47" i="5"/>
  <c r="G48" i="5"/>
  <c r="G49" i="5"/>
  <c r="G50" i="5"/>
  <c r="G51" i="5"/>
  <c r="G52" i="5"/>
  <c r="G53" i="5"/>
  <c r="G54" i="5"/>
  <c r="G57" i="5"/>
  <c r="G58" i="5"/>
  <c r="G59" i="5"/>
  <c r="G60" i="5"/>
  <c r="G61" i="5"/>
  <c r="G62" i="5"/>
  <c r="G63" i="5"/>
  <c r="G64" i="5"/>
  <c r="G65" i="5"/>
  <c r="G66" i="5"/>
  <c r="G68" i="5"/>
  <c r="G69" i="5"/>
  <c r="G70" i="5"/>
  <c r="G71" i="5"/>
  <c r="G72" i="5"/>
  <c r="G73" i="5"/>
  <c r="G74" i="5"/>
  <c r="G75" i="5"/>
  <c r="G76" i="5"/>
  <c r="G77" i="5"/>
  <c r="G79" i="5"/>
  <c r="G80" i="5"/>
  <c r="G81" i="5"/>
  <c r="G82" i="5"/>
  <c r="G83" i="5"/>
  <c r="G84" i="5"/>
  <c r="G85" i="5"/>
  <c r="G86" i="5"/>
  <c r="G87" i="5"/>
  <c r="G88" i="5"/>
  <c r="G96" i="5"/>
  <c r="G97" i="5"/>
  <c r="G98" i="5"/>
  <c r="G99" i="5"/>
  <c r="G102" i="5"/>
  <c r="G103" i="5"/>
  <c r="G104" i="5"/>
  <c r="G105" i="5"/>
  <c r="G106" i="5"/>
  <c r="G107" i="5"/>
  <c r="G108" i="5"/>
  <c r="G109" i="5"/>
  <c r="G110" i="5"/>
  <c r="G111" i="5"/>
  <c r="G116" i="5"/>
  <c r="G119" i="5"/>
  <c r="G120" i="5"/>
  <c r="G121" i="5"/>
  <c r="G122" i="5"/>
  <c r="G123" i="5"/>
  <c r="G124" i="5"/>
  <c r="G125" i="5"/>
  <c r="G127" i="5"/>
  <c r="G128" i="5"/>
  <c r="G129" i="5"/>
  <c r="G12" i="4"/>
  <c r="G13" i="4"/>
  <c r="G14" i="4"/>
  <c r="G15" i="4"/>
  <c r="G16" i="4"/>
  <c r="G17" i="4"/>
  <c r="G18" i="4"/>
  <c r="G19" i="4"/>
  <c r="G20" i="4"/>
  <c r="G21" i="4"/>
  <c r="G23" i="4"/>
  <c r="G24" i="4"/>
  <c r="BW9" i="15" l="1"/>
  <c r="BW7" i="15" s="1"/>
  <c r="BJ9" i="15"/>
  <c r="BJ7" i="15" s="1"/>
  <c r="BJ133" i="15"/>
  <c r="BN133" i="15"/>
  <c r="CV9" i="15"/>
  <c r="CV7" i="15" s="1"/>
  <c r="BI133" i="15"/>
  <c r="CF9" i="15"/>
  <c r="CF7" i="15" s="1"/>
  <c r="CJ9" i="15"/>
  <c r="CJ7" i="15" s="1"/>
  <c r="BG133" i="15"/>
  <c r="H44" i="15"/>
  <c r="G126" i="15"/>
  <c r="CV44" i="15"/>
  <c r="O117" i="15"/>
  <c r="F126" i="15"/>
  <c r="F132" i="15"/>
  <c r="R10" i="15"/>
  <c r="AA10" i="15"/>
  <c r="AA9" i="15" s="1"/>
  <c r="AA7" i="15" s="1"/>
  <c r="BU117" i="15"/>
  <c r="Q133" i="15"/>
  <c r="BX9" i="15"/>
  <c r="BX7" i="15" s="1"/>
  <c r="AZ133" i="15"/>
  <c r="AM133" i="15"/>
  <c r="AK9" i="15"/>
  <c r="AK7" i="15" s="1"/>
  <c r="AI133" i="15"/>
  <c r="CV133" i="15"/>
  <c r="AY133" i="15"/>
  <c r="BU133" i="15"/>
  <c r="CG133" i="15"/>
  <c r="BZ133" i="15"/>
  <c r="BL9" i="15"/>
  <c r="BL7" i="15" s="1"/>
  <c r="CT9" i="15"/>
  <c r="CT7" i="15" s="1"/>
  <c r="CE133" i="15"/>
  <c r="CB133" i="15"/>
  <c r="AZ117" i="15"/>
  <c r="CJ117" i="15"/>
  <c r="I133" i="15"/>
  <c r="P10" i="15"/>
  <c r="P9" i="15" s="1"/>
  <c r="P7" i="15" s="1"/>
  <c r="G22" i="15"/>
  <c r="H10" i="15"/>
  <c r="H9" i="15" s="1"/>
  <c r="H7" i="15" s="1"/>
  <c r="BP9" i="15"/>
  <c r="BP7" i="15" s="1"/>
  <c r="AC133" i="15"/>
  <c r="M117" i="15"/>
  <c r="CP9" i="15"/>
  <c r="CP7" i="15" s="1"/>
  <c r="G33" i="15"/>
  <c r="BF133" i="15"/>
  <c r="BB9" i="15"/>
  <c r="BB7" i="15" s="1"/>
  <c r="CQ10" i="15"/>
  <c r="CQ9" i="15" s="1"/>
  <c r="CQ7" i="15" s="1"/>
  <c r="CM117" i="15"/>
  <c r="W117" i="15"/>
  <c r="CN133" i="15"/>
  <c r="AJ9" i="15"/>
  <c r="AJ7" i="15" s="1"/>
  <c r="CR133" i="15"/>
  <c r="R133" i="15"/>
  <c r="L133" i="15"/>
  <c r="I117" i="15"/>
  <c r="G117" i="15" s="1"/>
  <c r="AJ117" i="15"/>
  <c r="CR9" i="15"/>
  <c r="CR7" i="15" s="1"/>
  <c r="DB9" i="15"/>
  <c r="DB7" i="15" s="1"/>
  <c r="AO9" i="15"/>
  <c r="AO7" i="15" s="1"/>
  <c r="BY9" i="15"/>
  <c r="BY7" i="15" s="1"/>
  <c r="Z9" i="15"/>
  <c r="Z7" i="15" s="1"/>
  <c r="AE9" i="15"/>
  <c r="AE7" i="15" s="1"/>
  <c r="BE9" i="15"/>
  <c r="BE7" i="15" s="1"/>
  <c r="CH9" i="15"/>
  <c r="CH7" i="15" s="1"/>
  <c r="X9" i="15"/>
  <c r="X7" i="15" s="1"/>
  <c r="AR9" i="15"/>
  <c r="AR7" i="15" s="1"/>
  <c r="AU9" i="15"/>
  <c r="AU7" i="15" s="1"/>
  <c r="CG9" i="15"/>
  <c r="CG7" i="15" s="1"/>
  <c r="AP9" i="15"/>
  <c r="AP7" i="15" s="1"/>
  <c r="AB9" i="15"/>
  <c r="AB7" i="15" s="1"/>
  <c r="CA9" i="15"/>
  <c r="CA7" i="15" s="1"/>
  <c r="AN9" i="15"/>
  <c r="AN7" i="15" s="1"/>
  <c r="R9" i="15"/>
  <c r="R7" i="15" s="1"/>
  <c r="I9" i="15"/>
  <c r="I7" i="15" s="1"/>
  <c r="O9" i="15"/>
  <c r="O7" i="15" s="1"/>
  <c r="AA133" i="15"/>
  <c r="L9" i="15"/>
  <c r="L7" i="15" s="1"/>
  <c r="AQ9" i="15"/>
  <c r="AQ7" i="15" s="1"/>
  <c r="AF133" i="15"/>
  <c r="CD9" i="15"/>
  <c r="CD7" i="15" s="1"/>
  <c r="AV9" i="15"/>
  <c r="AV7" i="15" s="1"/>
  <c r="AS9" i="15"/>
  <c r="AS7" i="15" s="1"/>
  <c r="AL9" i="15"/>
  <c r="AL7" i="15" s="1"/>
  <c r="CP133" i="15"/>
  <c r="AC9" i="15"/>
  <c r="AC7" i="15" s="1"/>
  <c r="CM9" i="15"/>
  <c r="CM7" i="15" s="1"/>
  <c r="BQ9" i="15"/>
  <c r="BQ7" i="15" s="1"/>
  <c r="F10" i="15"/>
  <c r="AX9" i="15"/>
  <c r="AX7" i="15" s="1"/>
  <c r="BV133" i="15"/>
  <c r="S9" i="15"/>
  <c r="S7" i="15" s="1"/>
  <c r="U9" i="15"/>
  <c r="U7" i="15" s="1"/>
  <c r="BO9" i="15"/>
  <c r="BO7" i="15" s="1"/>
  <c r="CK9" i="15"/>
  <c r="CK7" i="15" s="1"/>
  <c r="BK9" i="15"/>
  <c r="BK7" i="15" s="1"/>
  <c r="AS133" i="15"/>
  <c r="BZ9" i="15"/>
  <c r="BZ7" i="15" s="1"/>
  <c r="AY9" i="15"/>
  <c r="AY7" i="15" s="1"/>
  <c r="CU9" i="15"/>
  <c r="CU7" i="15" s="1"/>
  <c r="CX9" i="15"/>
  <c r="CX7" i="15" s="1"/>
  <c r="BH9" i="15"/>
  <c r="BH7" i="15" s="1"/>
  <c r="W9" i="15"/>
  <c r="W7" i="15" s="1"/>
  <c r="BG9" i="15"/>
  <c r="BG7" i="15" s="1"/>
  <c r="BD9" i="15"/>
  <c r="BD7" i="15" s="1"/>
  <c r="N9" i="15"/>
  <c r="N7" i="15" s="1"/>
  <c r="BR9" i="15"/>
  <c r="BR7" i="15" s="1"/>
  <c r="AZ9" i="15"/>
  <c r="AZ7" i="15" s="1"/>
  <c r="AI9" i="15"/>
  <c r="AI7" i="15" s="1"/>
  <c r="BF9" i="15"/>
  <c r="BF7" i="15" s="1"/>
  <c r="AW9" i="15"/>
  <c r="AW7" i="15" s="1"/>
  <c r="BU9" i="15"/>
  <c r="BU7" i="15" s="1"/>
  <c r="V9" i="15"/>
  <c r="V7" i="15" s="1"/>
  <c r="CC9" i="15"/>
  <c r="CC7" i="15" s="1"/>
  <c r="F44" i="15"/>
  <c r="AP133" i="15"/>
  <c r="AT9" i="15"/>
  <c r="AT7" i="15" s="1"/>
  <c r="BM9" i="15"/>
  <c r="BM7" i="15" s="1"/>
  <c r="CN9" i="15"/>
  <c r="CN7" i="15" s="1"/>
  <c r="G10" i="15"/>
  <c r="CY9" i="15"/>
  <c r="CY7" i="15" s="1"/>
  <c r="BS133" i="15"/>
  <c r="BS9" i="15"/>
  <c r="BS7" i="15" s="1"/>
  <c r="AE133" i="15"/>
  <c r="AU133" i="15"/>
  <c r="AM9" i="15"/>
  <c r="AM7" i="15" s="1"/>
  <c r="J9" i="15"/>
  <c r="J7" i="15" s="1"/>
  <c r="BT9" i="15"/>
  <c r="BT7" i="15" s="1"/>
  <c r="BT133" i="15"/>
  <c r="DC133" i="15"/>
  <c r="DC9" i="15"/>
  <c r="DC7" i="15" s="1"/>
  <c r="T9" i="15"/>
  <c r="T7" i="15" s="1"/>
  <c r="CS9" i="15"/>
  <c r="CS7" i="15" s="1"/>
  <c r="CI9" i="15"/>
  <c r="CI7" i="15" s="1"/>
  <c r="AD9" i="15"/>
  <c r="AD7" i="15" s="1"/>
  <c r="M9" i="15"/>
  <c r="M7" i="15" s="1"/>
  <c r="G44" i="15"/>
  <c r="CZ133" i="15"/>
  <c r="CZ9" i="15"/>
  <c r="CZ7" i="15" s="1"/>
  <c r="BC9" i="15"/>
  <c r="BC7" i="15" s="1"/>
  <c r="DA9" i="15"/>
  <c r="DA7" i="15" s="1"/>
  <c r="AH9" i="15"/>
  <c r="AH7" i="15" s="1"/>
  <c r="G118" i="15"/>
  <c r="F118" i="15"/>
  <c r="DN7" i="19"/>
  <c r="E10" i="14"/>
  <c r="B3" i="8"/>
  <c r="B3" i="7"/>
  <c r="B3" i="6"/>
  <c r="B3" i="5"/>
  <c r="F129" i="8"/>
  <c r="B129" i="8"/>
  <c r="F128" i="8"/>
  <c r="B128" i="8"/>
  <c r="F127" i="8"/>
  <c r="B127" i="8"/>
  <c r="DC126" i="8"/>
  <c r="DB126" i="8"/>
  <c r="DA126" i="8"/>
  <c r="CZ126" i="8"/>
  <c r="CY126" i="8"/>
  <c r="CX126" i="8"/>
  <c r="CW126" i="8"/>
  <c r="CV126" i="8"/>
  <c r="CU126" i="8"/>
  <c r="CT126" i="8"/>
  <c r="CS126" i="8"/>
  <c r="CR126" i="8"/>
  <c r="CQ126" i="8"/>
  <c r="CP126" i="8"/>
  <c r="CO126" i="8"/>
  <c r="CN126" i="8"/>
  <c r="CM126" i="8"/>
  <c r="CL126" i="8"/>
  <c r="CK126" i="8"/>
  <c r="CJ126" i="8"/>
  <c r="CI126" i="8"/>
  <c r="CH126" i="8"/>
  <c r="CG126" i="8"/>
  <c r="CF126" i="8"/>
  <c r="CE126" i="8"/>
  <c r="CD126" i="8"/>
  <c r="CC126" i="8"/>
  <c r="CB126" i="8"/>
  <c r="CA126" i="8"/>
  <c r="BZ126" i="8"/>
  <c r="BY126" i="8"/>
  <c r="BX126" i="8"/>
  <c r="BW126" i="8"/>
  <c r="BV126" i="8"/>
  <c r="BU126" i="8"/>
  <c r="BT126" i="8"/>
  <c r="BS126" i="8"/>
  <c r="BR126" i="8"/>
  <c r="BQ126" i="8"/>
  <c r="BP126" i="8"/>
  <c r="BO126" i="8"/>
  <c r="BN126" i="8"/>
  <c r="BM126" i="8"/>
  <c r="BL126" i="8"/>
  <c r="BK126" i="8"/>
  <c r="BJ126" i="8"/>
  <c r="BI126" i="8"/>
  <c r="BH126" i="8"/>
  <c r="BG126" i="8"/>
  <c r="BF126" i="8"/>
  <c r="BE126" i="8"/>
  <c r="BD126" i="8"/>
  <c r="BC126" i="8"/>
  <c r="BB126" i="8"/>
  <c r="BA126" i="8"/>
  <c r="AZ126" i="8"/>
  <c r="AY126" i="8"/>
  <c r="AX126" i="8"/>
  <c r="AW126" i="8"/>
  <c r="AV126" i="8"/>
  <c r="AU126" i="8"/>
  <c r="AT126" i="8"/>
  <c r="AS126" i="8"/>
  <c r="AR126" i="8"/>
  <c r="AQ126" i="8"/>
  <c r="AP126" i="8"/>
  <c r="AO126" i="8"/>
  <c r="AN126" i="8"/>
  <c r="AM126" i="8"/>
  <c r="AL126" i="8"/>
  <c r="AK126" i="8"/>
  <c r="AJ126" i="8"/>
  <c r="AI126" i="8"/>
  <c r="AH126" i="8"/>
  <c r="AG126" i="8"/>
  <c r="AF126" i="8"/>
  <c r="AE126" i="8"/>
  <c r="AD126" i="8"/>
  <c r="AC126" i="8"/>
  <c r="AB126" i="8"/>
  <c r="AA126" i="8"/>
  <c r="Z126" i="8"/>
  <c r="Y126" i="8"/>
  <c r="X126" i="8"/>
  <c r="W126" i="8"/>
  <c r="V126" i="8"/>
  <c r="U126" i="8"/>
  <c r="T126" i="8"/>
  <c r="S126" i="8"/>
  <c r="R126" i="8"/>
  <c r="Q126" i="8"/>
  <c r="P126" i="8"/>
  <c r="O126" i="8"/>
  <c r="N126" i="8"/>
  <c r="M126" i="8"/>
  <c r="L126" i="8"/>
  <c r="K126" i="8"/>
  <c r="J126" i="8"/>
  <c r="I126" i="8"/>
  <c r="H126" i="8"/>
  <c r="F125" i="8"/>
  <c r="B125" i="8"/>
  <c r="F124" i="8"/>
  <c r="B124" i="8"/>
  <c r="F123" i="8"/>
  <c r="B123" i="8"/>
  <c r="F122" i="8"/>
  <c r="B122" i="8"/>
  <c r="F121" i="8"/>
  <c r="B121" i="8"/>
  <c r="F120" i="8"/>
  <c r="B120" i="8"/>
  <c r="F119" i="8"/>
  <c r="B119" i="8"/>
  <c r="DC118" i="8"/>
  <c r="DB118" i="8"/>
  <c r="DA118" i="8"/>
  <c r="CZ118" i="8"/>
  <c r="CY118" i="8"/>
  <c r="CX118" i="8"/>
  <c r="CW118" i="8"/>
  <c r="CV118" i="8"/>
  <c r="CU118" i="8"/>
  <c r="CT118" i="8"/>
  <c r="CS118" i="8"/>
  <c r="CR118" i="8"/>
  <c r="CQ118" i="8"/>
  <c r="CP118" i="8"/>
  <c r="CO118" i="8"/>
  <c r="CN118" i="8"/>
  <c r="CM118" i="8"/>
  <c r="CL118" i="8"/>
  <c r="CK118" i="8"/>
  <c r="CJ118" i="8"/>
  <c r="CI118" i="8"/>
  <c r="CH118" i="8"/>
  <c r="CG118" i="8"/>
  <c r="CF118" i="8"/>
  <c r="CE118" i="8"/>
  <c r="CD118" i="8"/>
  <c r="CC118" i="8"/>
  <c r="CB118" i="8"/>
  <c r="CA118" i="8"/>
  <c r="BZ118" i="8"/>
  <c r="BY118" i="8"/>
  <c r="BX118" i="8"/>
  <c r="BW118" i="8"/>
  <c r="BV118" i="8"/>
  <c r="BU118" i="8"/>
  <c r="BT118" i="8"/>
  <c r="BS118" i="8"/>
  <c r="BR118" i="8"/>
  <c r="BQ118" i="8"/>
  <c r="BP118" i="8"/>
  <c r="BO118" i="8"/>
  <c r="BN118" i="8"/>
  <c r="BM118" i="8"/>
  <c r="BL118" i="8"/>
  <c r="BK118" i="8"/>
  <c r="BJ118" i="8"/>
  <c r="BI118" i="8"/>
  <c r="BH118" i="8"/>
  <c r="BG118" i="8"/>
  <c r="BF118" i="8"/>
  <c r="BE118" i="8"/>
  <c r="BD118" i="8"/>
  <c r="BC118" i="8"/>
  <c r="BB118" i="8"/>
  <c r="BA118" i="8"/>
  <c r="AZ118" i="8"/>
  <c r="AY118" i="8"/>
  <c r="AX118" i="8"/>
  <c r="AW118" i="8"/>
  <c r="AV118" i="8"/>
  <c r="AU118" i="8"/>
  <c r="AT118" i="8"/>
  <c r="AS118" i="8"/>
  <c r="AR118" i="8"/>
  <c r="AQ118" i="8"/>
  <c r="AP118" i="8"/>
  <c r="AO118" i="8"/>
  <c r="AN118" i="8"/>
  <c r="AM118" i="8"/>
  <c r="AL118" i="8"/>
  <c r="AK118" i="8"/>
  <c r="AJ118" i="8"/>
  <c r="AI118" i="8"/>
  <c r="AH118" i="8"/>
  <c r="AG118" i="8"/>
  <c r="AF118" i="8"/>
  <c r="AE118" i="8"/>
  <c r="AD118" i="8"/>
  <c r="AC118" i="8"/>
  <c r="AB118" i="8"/>
  <c r="AA118" i="8"/>
  <c r="Z118" i="8"/>
  <c r="Y118" i="8"/>
  <c r="X118" i="8"/>
  <c r="W118" i="8"/>
  <c r="V118" i="8"/>
  <c r="U118" i="8"/>
  <c r="T118" i="8"/>
  <c r="S118" i="8"/>
  <c r="R118" i="8"/>
  <c r="Q118" i="8"/>
  <c r="P118" i="8"/>
  <c r="O118" i="8"/>
  <c r="N118" i="8"/>
  <c r="M118" i="8"/>
  <c r="L118" i="8"/>
  <c r="K118" i="8"/>
  <c r="J118" i="8"/>
  <c r="I118" i="8"/>
  <c r="H118" i="8"/>
  <c r="F116" i="8"/>
  <c r="F115" i="8"/>
  <c r="F111" i="8"/>
  <c r="F110" i="8"/>
  <c r="B110" i="8"/>
  <c r="F109" i="8"/>
  <c r="B109" i="8"/>
  <c r="F108" i="8"/>
  <c r="B108" i="8"/>
  <c r="F107" i="8"/>
  <c r="B107" i="8"/>
  <c r="F106" i="8"/>
  <c r="B106" i="8"/>
  <c r="F105" i="8"/>
  <c r="B105" i="8"/>
  <c r="F104" i="8"/>
  <c r="B104" i="8"/>
  <c r="F103" i="8"/>
  <c r="B103" i="8"/>
  <c r="F102" i="8"/>
  <c r="B102" i="8"/>
  <c r="F101" i="8"/>
  <c r="B101" i="8"/>
  <c r="DC100" i="8"/>
  <c r="DB100" i="8"/>
  <c r="DA100" i="8"/>
  <c r="CZ100" i="8"/>
  <c r="CY100" i="8"/>
  <c r="CX100" i="8"/>
  <c r="CW100" i="8"/>
  <c r="CV100" i="8"/>
  <c r="CU100" i="8"/>
  <c r="CT100" i="8"/>
  <c r="CS100" i="8"/>
  <c r="CR100" i="8"/>
  <c r="CQ100" i="8"/>
  <c r="CP100" i="8"/>
  <c r="CO100" i="8"/>
  <c r="CN100" i="8"/>
  <c r="CM100" i="8"/>
  <c r="CL100" i="8"/>
  <c r="CK100" i="8"/>
  <c r="CJ100" i="8"/>
  <c r="CI100" i="8"/>
  <c r="CH100" i="8"/>
  <c r="CG100" i="8"/>
  <c r="CF100" i="8"/>
  <c r="CE100" i="8"/>
  <c r="CD100" i="8"/>
  <c r="CC100" i="8"/>
  <c r="CB100" i="8"/>
  <c r="CA100" i="8"/>
  <c r="BZ100" i="8"/>
  <c r="BY100" i="8"/>
  <c r="BX100" i="8"/>
  <c r="BW100" i="8"/>
  <c r="BV100" i="8"/>
  <c r="BU100" i="8"/>
  <c r="BT100" i="8"/>
  <c r="BS100" i="8"/>
  <c r="BR100" i="8"/>
  <c r="BQ100" i="8"/>
  <c r="BP100" i="8"/>
  <c r="BO100" i="8"/>
  <c r="BN100" i="8"/>
  <c r="BM100" i="8"/>
  <c r="BL100" i="8"/>
  <c r="BK100" i="8"/>
  <c r="BJ100" i="8"/>
  <c r="BI100" i="8"/>
  <c r="BH100" i="8"/>
  <c r="BG100" i="8"/>
  <c r="BF100" i="8"/>
  <c r="BE100" i="8"/>
  <c r="BD100" i="8"/>
  <c r="BC100" i="8"/>
  <c r="BB100" i="8"/>
  <c r="BA100" i="8"/>
  <c r="AZ100" i="8"/>
  <c r="AY100" i="8"/>
  <c r="AX100" i="8"/>
  <c r="AW100" i="8"/>
  <c r="AV100" i="8"/>
  <c r="AU100" i="8"/>
  <c r="AT100" i="8"/>
  <c r="AS100" i="8"/>
  <c r="AR100" i="8"/>
  <c r="AQ100" i="8"/>
  <c r="AP100" i="8"/>
  <c r="AO100" i="8"/>
  <c r="AN100" i="8"/>
  <c r="AM100" i="8"/>
  <c r="AL100" i="8"/>
  <c r="AK100" i="8"/>
  <c r="AJ100" i="8"/>
  <c r="AI100" i="8"/>
  <c r="AH100" i="8"/>
  <c r="AG100" i="8"/>
  <c r="AF100" i="8"/>
  <c r="AE100" i="8"/>
  <c r="AD100" i="8"/>
  <c r="AC100" i="8"/>
  <c r="AB100" i="8"/>
  <c r="AA100" i="8"/>
  <c r="Z100" i="8"/>
  <c r="Y100" i="8"/>
  <c r="X100" i="8"/>
  <c r="W100" i="8"/>
  <c r="V100" i="8"/>
  <c r="U100" i="8"/>
  <c r="T100" i="8"/>
  <c r="S100" i="8"/>
  <c r="R100" i="8"/>
  <c r="Q100" i="8"/>
  <c r="P100" i="8"/>
  <c r="O100" i="8"/>
  <c r="N100" i="8"/>
  <c r="M100" i="8"/>
  <c r="L100" i="8"/>
  <c r="K100" i="8"/>
  <c r="J100" i="8"/>
  <c r="I100" i="8"/>
  <c r="H100" i="8"/>
  <c r="DG99" i="8"/>
  <c r="F99" i="8"/>
  <c r="B99" i="8"/>
  <c r="DG98" i="8"/>
  <c r="F98" i="8"/>
  <c r="B98" i="8"/>
  <c r="DG97" i="8"/>
  <c r="F97" i="8"/>
  <c r="B97" i="8"/>
  <c r="DG96" i="8"/>
  <c r="F96" i="8"/>
  <c r="B96" i="8"/>
  <c r="DG95" i="8"/>
  <c r="F95" i="8"/>
  <c r="B95" i="8"/>
  <c r="DG94" i="8"/>
  <c r="F94" i="8"/>
  <c r="B94" i="8"/>
  <c r="DG93" i="8"/>
  <c r="F93" i="8"/>
  <c r="B93" i="8"/>
  <c r="DG92" i="8"/>
  <c r="F92" i="8"/>
  <c r="B92" i="8"/>
  <c r="DG91" i="8"/>
  <c r="F91" i="8"/>
  <c r="B91" i="8"/>
  <c r="DG90" i="8"/>
  <c r="F90" i="8"/>
  <c r="B90" i="8"/>
  <c r="DC89" i="8"/>
  <c r="DB89" i="8"/>
  <c r="DA89" i="8"/>
  <c r="CZ89" i="8"/>
  <c r="CY89" i="8"/>
  <c r="CX89" i="8"/>
  <c r="CW89" i="8"/>
  <c r="CV89" i="8"/>
  <c r="CU89" i="8"/>
  <c r="CT89" i="8"/>
  <c r="CS89" i="8"/>
  <c r="CR89" i="8"/>
  <c r="CQ89" i="8"/>
  <c r="CP89" i="8"/>
  <c r="CO89" i="8"/>
  <c r="CN89" i="8"/>
  <c r="CM89" i="8"/>
  <c r="CL89" i="8"/>
  <c r="CK89" i="8"/>
  <c r="CJ89" i="8"/>
  <c r="CI89" i="8"/>
  <c r="CH89" i="8"/>
  <c r="CG89" i="8"/>
  <c r="CF89" i="8"/>
  <c r="CE89" i="8"/>
  <c r="CD89" i="8"/>
  <c r="CC89" i="8"/>
  <c r="CB89" i="8"/>
  <c r="CA89" i="8"/>
  <c r="BZ89" i="8"/>
  <c r="BY89" i="8"/>
  <c r="BX89" i="8"/>
  <c r="BW89" i="8"/>
  <c r="BV89" i="8"/>
  <c r="BU89" i="8"/>
  <c r="BT89" i="8"/>
  <c r="BS89" i="8"/>
  <c r="BR89" i="8"/>
  <c r="BQ89" i="8"/>
  <c r="BP89" i="8"/>
  <c r="BO89" i="8"/>
  <c r="BN89" i="8"/>
  <c r="BM89" i="8"/>
  <c r="BL89" i="8"/>
  <c r="BK89" i="8"/>
  <c r="BJ89" i="8"/>
  <c r="BI89" i="8"/>
  <c r="BH89" i="8"/>
  <c r="BG89" i="8"/>
  <c r="BF89" i="8"/>
  <c r="BE89" i="8"/>
  <c r="BD89" i="8"/>
  <c r="BC89" i="8"/>
  <c r="BB89" i="8"/>
  <c r="BA89" i="8"/>
  <c r="AZ89" i="8"/>
  <c r="AY89" i="8"/>
  <c r="AX89" i="8"/>
  <c r="AW89" i="8"/>
  <c r="AV89" i="8"/>
  <c r="AU89" i="8"/>
  <c r="AT89" i="8"/>
  <c r="AS89" i="8"/>
  <c r="AR89" i="8"/>
  <c r="AQ89" i="8"/>
  <c r="AP89" i="8"/>
  <c r="AO89" i="8"/>
  <c r="AN89" i="8"/>
  <c r="AM89" i="8"/>
  <c r="AL89" i="8"/>
  <c r="AK89" i="8"/>
  <c r="AJ89" i="8"/>
  <c r="AI89" i="8"/>
  <c r="AH89" i="8"/>
  <c r="AG89" i="8"/>
  <c r="AF89" i="8"/>
  <c r="AE89" i="8"/>
  <c r="AD89" i="8"/>
  <c r="AC89" i="8"/>
  <c r="AB89" i="8"/>
  <c r="AA89" i="8"/>
  <c r="Z89" i="8"/>
  <c r="Y89" i="8"/>
  <c r="X89" i="8"/>
  <c r="W89" i="8"/>
  <c r="V89" i="8"/>
  <c r="U89" i="8"/>
  <c r="T89" i="8"/>
  <c r="S89" i="8"/>
  <c r="R89" i="8"/>
  <c r="Q89" i="8"/>
  <c r="P89" i="8"/>
  <c r="O89" i="8"/>
  <c r="N89" i="8"/>
  <c r="M89" i="8"/>
  <c r="L89" i="8"/>
  <c r="K89" i="8"/>
  <c r="J89" i="8"/>
  <c r="I89" i="8"/>
  <c r="H89" i="8"/>
  <c r="DG88" i="8"/>
  <c r="DH88" i="8" s="1"/>
  <c r="F88" i="8"/>
  <c r="B88" i="8"/>
  <c r="DG87" i="8"/>
  <c r="F87" i="8"/>
  <c r="B87" i="8"/>
  <c r="DG86" i="8"/>
  <c r="F86" i="8"/>
  <c r="B86" i="8"/>
  <c r="DG85" i="8"/>
  <c r="F85" i="8"/>
  <c r="B85" i="8"/>
  <c r="DG84" i="8"/>
  <c r="F84" i="8"/>
  <c r="B84" i="8"/>
  <c r="DG83" i="8"/>
  <c r="F83" i="8"/>
  <c r="B83" i="8"/>
  <c r="DG82" i="8"/>
  <c r="F82" i="8"/>
  <c r="B82" i="8"/>
  <c r="DG81" i="8"/>
  <c r="F81" i="8"/>
  <c r="B81" i="8"/>
  <c r="DG80" i="8"/>
  <c r="F80" i="8"/>
  <c r="B80" i="8"/>
  <c r="DG79" i="8"/>
  <c r="F79" i="8"/>
  <c r="B79" i="8"/>
  <c r="DC78" i="8"/>
  <c r="DB78" i="8"/>
  <c r="DA78" i="8"/>
  <c r="CZ78" i="8"/>
  <c r="CY78" i="8"/>
  <c r="CX78" i="8"/>
  <c r="CW78" i="8"/>
  <c r="CV78" i="8"/>
  <c r="CU78" i="8"/>
  <c r="CT78" i="8"/>
  <c r="CS78" i="8"/>
  <c r="CR78" i="8"/>
  <c r="CQ78" i="8"/>
  <c r="CP78" i="8"/>
  <c r="CO78" i="8"/>
  <c r="CN78" i="8"/>
  <c r="CM78" i="8"/>
  <c r="CL78" i="8"/>
  <c r="CK78" i="8"/>
  <c r="CJ78" i="8"/>
  <c r="CI78" i="8"/>
  <c r="CH78" i="8"/>
  <c r="CG78" i="8"/>
  <c r="CF78" i="8"/>
  <c r="CE78" i="8"/>
  <c r="CD78" i="8"/>
  <c r="CC78" i="8"/>
  <c r="CB78" i="8"/>
  <c r="CA78" i="8"/>
  <c r="BZ78" i="8"/>
  <c r="BY78" i="8"/>
  <c r="BX78" i="8"/>
  <c r="BW78" i="8"/>
  <c r="BV78" i="8"/>
  <c r="BU78" i="8"/>
  <c r="BT78" i="8"/>
  <c r="BS78" i="8"/>
  <c r="BR78" i="8"/>
  <c r="BQ78" i="8"/>
  <c r="BP78" i="8"/>
  <c r="BO78" i="8"/>
  <c r="BN78" i="8"/>
  <c r="BM78" i="8"/>
  <c r="BL78" i="8"/>
  <c r="BK78" i="8"/>
  <c r="BJ78" i="8"/>
  <c r="BI78" i="8"/>
  <c r="BH78" i="8"/>
  <c r="BG78" i="8"/>
  <c r="BF78" i="8"/>
  <c r="BE78" i="8"/>
  <c r="BD78" i="8"/>
  <c r="BC78" i="8"/>
  <c r="BB78" i="8"/>
  <c r="BA78" i="8"/>
  <c r="AZ78" i="8"/>
  <c r="AY78" i="8"/>
  <c r="AX78" i="8"/>
  <c r="AW78" i="8"/>
  <c r="AV78" i="8"/>
  <c r="AU78" i="8"/>
  <c r="AT78" i="8"/>
  <c r="AS78" i="8"/>
  <c r="AR78" i="8"/>
  <c r="AQ78" i="8"/>
  <c r="AP78" i="8"/>
  <c r="AO78" i="8"/>
  <c r="AN78" i="8"/>
  <c r="AM78" i="8"/>
  <c r="AL78" i="8"/>
  <c r="AK78" i="8"/>
  <c r="AJ78" i="8"/>
  <c r="AI78" i="8"/>
  <c r="AH78" i="8"/>
  <c r="AG78" i="8"/>
  <c r="AF78" i="8"/>
  <c r="AE78" i="8"/>
  <c r="AD78" i="8"/>
  <c r="AC78" i="8"/>
  <c r="AB78" i="8"/>
  <c r="AA78" i="8"/>
  <c r="Z78" i="8"/>
  <c r="Y78" i="8"/>
  <c r="X78" i="8"/>
  <c r="W78" i="8"/>
  <c r="V78" i="8"/>
  <c r="U78" i="8"/>
  <c r="T78" i="8"/>
  <c r="S78" i="8"/>
  <c r="R78" i="8"/>
  <c r="Q78" i="8"/>
  <c r="P78" i="8"/>
  <c r="O78" i="8"/>
  <c r="N78" i="8"/>
  <c r="M78" i="8"/>
  <c r="L78" i="8"/>
  <c r="K78" i="8"/>
  <c r="J78" i="8"/>
  <c r="I78" i="8"/>
  <c r="H78" i="8"/>
  <c r="DG77" i="8"/>
  <c r="DH77" i="8" s="1"/>
  <c r="F77" i="8"/>
  <c r="B77" i="8"/>
  <c r="DG76" i="8"/>
  <c r="F76" i="8"/>
  <c r="B76" i="8"/>
  <c r="DG75" i="8"/>
  <c r="F75" i="8"/>
  <c r="B75" i="8"/>
  <c r="DG74" i="8"/>
  <c r="F74" i="8"/>
  <c r="B74" i="8"/>
  <c r="DG73" i="8"/>
  <c r="F73" i="8"/>
  <c r="B73" i="8"/>
  <c r="DG72" i="8"/>
  <c r="F72" i="8"/>
  <c r="B72" i="8"/>
  <c r="DG71" i="8"/>
  <c r="F71" i="8"/>
  <c r="B71" i="8"/>
  <c r="DG70" i="8"/>
  <c r="F70" i="8"/>
  <c r="B70" i="8"/>
  <c r="DG69" i="8"/>
  <c r="F69" i="8"/>
  <c r="B69" i="8"/>
  <c r="DG68" i="8"/>
  <c r="F68" i="8"/>
  <c r="B68" i="8"/>
  <c r="DC67" i="8"/>
  <c r="DB67" i="8"/>
  <c r="DA67" i="8"/>
  <c r="CZ67" i="8"/>
  <c r="CY67" i="8"/>
  <c r="CX67" i="8"/>
  <c r="CW67" i="8"/>
  <c r="CV67" i="8"/>
  <c r="CU67" i="8"/>
  <c r="CT67" i="8"/>
  <c r="CS67" i="8"/>
  <c r="CR67" i="8"/>
  <c r="CQ67" i="8"/>
  <c r="CP67" i="8"/>
  <c r="CO67" i="8"/>
  <c r="CN67" i="8"/>
  <c r="CM67" i="8"/>
  <c r="CL67" i="8"/>
  <c r="CK67" i="8"/>
  <c r="CJ67" i="8"/>
  <c r="CI67" i="8"/>
  <c r="CH67" i="8"/>
  <c r="CG67" i="8"/>
  <c r="CF67" i="8"/>
  <c r="CE67" i="8"/>
  <c r="CD67" i="8"/>
  <c r="CC67" i="8"/>
  <c r="CB67" i="8"/>
  <c r="CA67" i="8"/>
  <c r="BZ67" i="8"/>
  <c r="BY67" i="8"/>
  <c r="BX67" i="8"/>
  <c r="BW67" i="8"/>
  <c r="BV67" i="8"/>
  <c r="BU67" i="8"/>
  <c r="BT67" i="8"/>
  <c r="BS67" i="8"/>
  <c r="BR67" i="8"/>
  <c r="BQ67" i="8"/>
  <c r="BP67" i="8"/>
  <c r="BO67" i="8"/>
  <c r="BN67" i="8"/>
  <c r="BM67" i="8"/>
  <c r="BL67" i="8"/>
  <c r="BK67" i="8"/>
  <c r="BJ67" i="8"/>
  <c r="BI67" i="8"/>
  <c r="BH67" i="8"/>
  <c r="BG67" i="8"/>
  <c r="BF67" i="8"/>
  <c r="BE67" i="8"/>
  <c r="BD67" i="8"/>
  <c r="BC67" i="8"/>
  <c r="BB67" i="8"/>
  <c r="BA67" i="8"/>
  <c r="AZ67" i="8"/>
  <c r="AY67" i="8"/>
  <c r="AX67" i="8"/>
  <c r="AW67" i="8"/>
  <c r="AV67" i="8"/>
  <c r="AU67" i="8"/>
  <c r="AT67" i="8"/>
  <c r="AS67" i="8"/>
  <c r="AR67" i="8"/>
  <c r="AQ67" i="8"/>
  <c r="AP67" i="8"/>
  <c r="AO67" i="8"/>
  <c r="AN67" i="8"/>
  <c r="AM67" i="8"/>
  <c r="AL67" i="8"/>
  <c r="AK67" i="8"/>
  <c r="AJ67" i="8"/>
  <c r="AI67" i="8"/>
  <c r="AH67" i="8"/>
  <c r="AG67" i="8"/>
  <c r="AF67" i="8"/>
  <c r="AE67" i="8"/>
  <c r="AD67" i="8"/>
  <c r="AC67" i="8"/>
  <c r="AB67" i="8"/>
  <c r="AA67" i="8"/>
  <c r="Z67" i="8"/>
  <c r="Y67" i="8"/>
  <c r="X67" i="8"/>
  <c r="W67" i="8"/>
  <c r="V67" i="8"/>
  <c r="U67" i="8"/>
  <c r="T67" i="8"/>
  <c r="S67" i="8"/>
  <c r="R67" i="8"/>
  <c r="Q67" i="8"/>
  <c r="P67" i="8"/>
  <c r="O67" i="8"/>
  <c r="N67" i="8"/>
  <c r="M67" i="8"/>
  <c r="L67" i="8"/>
  <c r="K67" i="8"/>
  <c r="J67" i="8"/>
  <c r="I67" i="8"/>
  <c r="H67" i="8"/>
  <c r="DG66" i="8"/>
  <c r="DH66" i="8" s="1"/>
  <c r="F66" i="8"/>
  <c r="B66" i="8"/>
  <c r="DG65" i="8"/>
  <c r="F65" i="8"/>
  <c r="B65" i="8"/>
  <c r="DG64" i="8"/>
  <c r="F64" i="8"/>
  <c r="B64" i="8"/>
  <c r="DG63" i="8"/>
  <c r="F63" i="8"/>
  <c r="B63" i="8"/>
  <c r="DG62" i="8"/>
  <c r="F62" i="8"/>
  <c r="B62" i="8"/>
  <c r="DG61" i="8"/>
  <c r="F61" i="8"/>
  <c r="B61" i="8"/>
  <c r="DG60" i="8"/>
  <c r="F60" i="8"/>
  <c r="B60" i="8"/>
  <c r="DG59" i="8"/>
  <c r="F59" i="8"/>
  <c r="B59" i="8"/>
  <c r="DG58" i="8"/>
  <c r="F58" i="8"/>
  <c r="B58" i="8"/>
  <c r="DG57" i="8"/>
  <c r="F57" i="8"/>
  <c r="B57" i="8"/>
  <c r="DC56" i="8"/>
  <c r="DB56" i="8"/>
  <c r="DA56" i="8"/>
  <c r="CZ56" i="8"/>
  <c r="CY56" i="8"/>
  <c r="CX56" i="8"/>
  <c r="CW56" i="8"/>
  <c r="CV56" i="8"/>
  <c r="CU56" i="8"/>
  <c r="CT56" i="8"/>
  <c r="CS56" i="8"/>
  <c r="CR56" i="8"/>
  <c r="CQ56" i="8"/>
  <c r="CP56" i="8"/>
  <c r="CO56" i="8"/>
  <c r="CN56" i="8"/>
  <c r="CM56" i="8"/>
  <c r="CL56" i="8"/>
  <c r="CK56" i="8"/>
  <c r="CJ56" i="8"/>
  <c r="CI56" i="8"/>
  <c r="CH56" i="8"/>
  <c r="CG56" i="8"/>
  <c r="CF56" i="8"/>
  <c r="CE56" i="8"/>
  <c r="CD56" i="8"/>
  <c r="CC56" i="8"/>
  <c r="CB56" i="8"/>
  <c r="CA56" i="8"/>
  <c r="BZ56" i="8"/>
  <c r="BY56" i="8"/>
  <c r="BX56" i="8"/>
  <c r="BW56" i="8"/>
  <c r="BV56" i="8"/>
  <c r="BU56" i="8"/>
  <c r="BT56" i="8"/>
  <c r="BS56" i="8"/>
  <c r="BR56" i="8"/>
  <c r="BQ56" i="8"/>
  <c r="BP56" i="8"/>
  <c r="BO56" i="8"/>
  <c r="BN56" i="8"/>
  <c r="BM56" i="8"/>
  <c r="BL56" i="8"/>
  <c r="BK56" i="8"/>
  <c r="BJ56" i="8"/>
  <c r="BI56" i="8"/>
  <c r="BH56" i="8"/>
  <c r="BG56" i="8"/>
  <c r="BF56" i="8"/>
  <c r="BE56" i="8"/>
  <c r="BD56" i="8"/>
  <c r="BC56" i="8"/>
  <c r="BB56" i="8"/>
  <c r="BA56" i="8"/>
  <c r="AZ56" i="8"/>
  <c r="AY56" i="8"/>
  <c r="AX56" i="8"/>
  <c r="AW56" i="8"/>
  <c r="AV56" i="8"/>
  <c r="AU56" i="8"/>
  <c r="AT56" i="8"/>
  <c r="AS56" i="8"/>
  <c r="AR56" i="8"/>
  <c r="AQ56" i="8"/>
  <c r="AP56" i="8"/>
  <c r="AO56" i="8"/>
  <c r="AN56" i="8"/>
  <c r="AM56" i="8"/>
  <c r="AL56" i="8"/>
  <c r="AK56" i="8"/>
  <c r="AJ56" i="8"/>
  <c r="AI56" i="8"/>
  <c r="AH56" i="8"/>
  <c r="AG56" i="8"/>
  <c r="AF56" i="8"/>
  <c r="AE56" i="8"/>
  <c r="AD56" i="8"/>
  <c r="AC56" i="8"/>
  <c r="AB56" i="8"/>
  <c r="AA56" i="8"/>
  <c r="Z56" i="8"/>
  <c r="Y56" i="8"/>
  <c r="X56" i="8"/>
  <c r="W56" i="8"/>
  <c r="V56" i="8"/>
  <c r="U56" i="8"/>
  <c r="T56" i="8"/>
  <c r="S56" i="8"/>
  <c r="R56" i="8"/>
  <c r="Q56" i="8"/>
  <c r="P56" i="8"/>
  <c r="O56" i="8"/>
  <c r="N56" i="8"/>
  <c r="M56" i="8"/>
  <c r="L56" i="8"/>
  <c r="K56" i="8"/>
  <c r="J56" i="8"/>
  <c r="I56" i="8"/>
  <c r="H56" i="8"/>
  <c r="DG55" i="8"/>
  <c r="DH55" i="8" s="1"/>
  <c r="F55" i="8"/>
  <c r="B55" i="8"/>
  <c r="DG54" i="8"/>
  <c r="F54" i="8"/>
  <c r="B54" i="8"/>
  <c r="DG53" i="8"/>
  <c r="F53" i="8"/>
  <c r="B53" i="8"/>
  <c r="DG52" i="8"/>
  <c r="F52" i="8"/>
  <c r="B52" i="8"/>
  <c r="DG51" i="8"/>
  <c r="F51" i="8"/>
  <c r="B51" i="8"/>
  <c r="DG50" i="8"/>
  <c r="F50" i="8"/>
  <c r="B50" i="8"/>
  <c r="DG49" i="8"/>
  <c r="F49" i="8"/>
  <c r="B49" i="8"/>
  <c r="DG48" i="8"/>
  <c r="F48" i="8"/>
  <c r="B48" i="8"/>
  <c r="DG47" i="8"/>
  <c r="F47" i="8"/>
  <c r="B47" i="8"/>
  <c r="DG46" i="8"/>
  <c r="F46" i="8"/>
  <c r="B46" i="8"/>
  <c r="DC45" i="8"/>
  <c r="DB45" i="8"/>
  <c r="DA45" i="8"/>
  <c r="CZ45" i="8"/>
  <c r="CY45" i="8"/>
  <c r="CX45" i="8"/>
  <c r="CW45" i="8"/>
  <c r="CV45" i="8"/>
  <c r="CU45" i="8"/>
  <c r="CT45" i="8"/>
  <c r="CS45" i="8"/>
  <c r="CR45" i="8"/>
  <c r="CQ45" i="8"/>
  <c r="CP45" i="8"/>
  <c r="CO45" i="8"/>
  <c r="CN45" i="8"/>
  <c r="CM45" i="8"/>
  <c r="CL45" i="8"/>
  <c r="CK45" i="8"/>
  <c r="CJ45" i="8"/>
  <c r="CI45" i="8"/>
  <c r="CH45" i="8"/>
  <c r="CG45" i="8"/>
  <c r="CF45" i="8"/>
  <c r="CE45" i="8"/>
  <c r="CD45" i="8"/>
  <c r="CC45" i="8"/>
  <c r="CB45" i="8"/>
  <c r="CA45" i="8"/>
  <c r="BZ45" i="8"/>
  <c r="BY45" i="8"/>
  <c r="BX45" i="8"/>
  <c r="BW45" i="8"/>
  <c r="BV45" i="8"/>
  <c r="BU45" i="8"/>
  <c r="BT45" i="8"/>
  <c r="BS45" i="8"/>
  <c r="BR45" i="8"/>
  <c r="BQ45" i="8"/>
  <c r="BP45" i="8"/>
  <c r="BO45" i="8"/>
  <c r="BN45" i="8"/>
  <c r="BM45" i="8"/>
  <c r="BL45" i="8"/>
  <c r="BK45" i="8"/>
  <c r="BJ45" i="8"/>
  <c r="BI45" i="8"/>
  <c r="BH45" i="8"/>
  <c r="BG45" i="8"/>
  <c r="BF45" i="8"/>
  <c r="BE45" i="8"/>
  <c r="BD45" i="8"/>
  <c r="BC45" i="8"/>
  <c r="BB45" i="8"/>
  <c r="BA45" i="8"/>
  <c r="AZ45" i="8"/>
  <c r="AY45" i="8"/>
  <c r="AX45" i="8"/>
  <c r="AW45" i="8"/>
  <c r="AV45" i="8"/>
  <c r="AU45" i="8"/>
  <c r="AT45" i="8"/>
  <c r="AS45" i="8"/>
  <c r="AR45" i="8"/>
  <c r="AQ45" i="8"/>
  <c r="AP45" i="8"/>
  <c r="AO45" i="8"/>
  <c r="AN45" i="8"/>
  <c r="AM45" i="8"/>
  <c r="AL45" i="8"/>
  <c r="AK45" i="8"/>
  <c r="AJ45" i="8"/>
  <c r="AI45" i="8"/>
  <c r="AH45" i="8"/>
  <c r="AG45" i="8"/>
  <c r="AF45" i="8"/>
  <c r="AE45" i="8"/>
  <c r="AD45" i="8"/>
  <c r="AC45" i="8"/>
  <c r="AB45" i="8"/>
  <c r="AA45" i="8"/>
  <c r="Z45" i="8"/>
  <c r="Y45" i="8"/>
  <c r="X45" i="8"/>
  <c r="W45" i="8"/>
  <c r="V45" i="8"/>
  <c r="U45" i="8"/>
  <c r="T45" i="8"/>
  <c r="S45" i="8"/>
  <c r="R45" i="8"/>
  <c r="Q45" i="8"/>
  <c r="P45" i="8"/>
  <c r="O45" i="8"/>
  <c r="N45" i="8"/>
  <c r="M45" i="8"/>
  <c r="L45" i="8"/>
  <c r="K45" i="8"/>
  <c r="J45" i="8"/>
  <c r="I45" i="8"/>
  <c r="H45" i="8"/>
  <c r="DG43" i="8"/>
  <c r="DH43" i="8" s="1"/>
  <c r="F43" i="8"/>
  <c r="B43" i="8"/>
  <c r="DG42" i="8"/>
  <c r="F42" i="8"/>
  <c r="B42" i="8"/>
  <c r="DG41" i="8"/>
  <c r="F41" i="8"/>
  <c r="B41" i="8"/>
  <c r="DG40" i="8"/>
  <c r="F40" i="8"/>
  <c r="B40" i="8"/>
  <c r="DG39" i="8"/>
  <c r="F39" i="8"/>
  <c r="B39" i="8"/>
  <c r="DG38" i="8"/>
  <c r="F38" i="8"/>
  <c r="B38" i="8"/>
  <c r="DG37" i="8"/>
  <c r="F37" i="8"/>
  <c r="B37" i="8"/>
  <c r="DG36" i="8"/>
  <c r="F36" i="8"/>
  <c r="B36" i="8"/>
  <c r="DG35" i="8"/>
  <c r="F35" i="8"/>
  <c r="B35" i="8"/>
  <c r="DG34" i="8"/>
  <c r="F34" i="8"/>
  <c r="B34" i="8"/>
  <c r="DC33" i="8"/>
  <c r="DB33" i="8"/>
  <c r="DA33" i="8"/>
  <c r="CZ33" i="8"/>
  <c r="CY33" i="8"/>
  <c r="CX33" i="8"/>
  <c r="CW33" i="8"/>
  <c r="CV33" i="8"/>
  <c r="CU33" i="8"/>
  <c r="CT33" i="8"/>
  <c r="CS33" i="8"/>
  <c r="CR33" i="8"/>
  <c r="CQ33" i="8"/>
  <c r="CP33" i="8"/>
  <c r="CO33" i="8"/>
  <c r="CN33" i="8"/>
  <c r="CM33" i="8"/>
  <c r="CL33" i="8"/>
  <c r="CK33" i="8"/>
  <c r="CJ33" i="8"/>
  <c r="CI33" i="8"/>
  <c r="CH33" i="8"/>
  <c r="CG33" i="8"/>
  <c r="CF33" i="8"/>
  <c r="CE33" i="8"/>
  <c r="CD33" i="8"/>
  <c r="CC33" i="8"/>
  <c r="CB33" i="8"/>
  <c r="CA33" i="8"/>
  <c r="BZ33" i="8"/>
  <c r="BY33" i="8"/>
  <c r="BX33" i="8"/>
  <c r="BW33" i="8"/>
  <c r="BV33" i="8"/>
  <c r="BU33" i="8"/>
  <c r="BT33" i="8"/>
  <c r="BS33" i="8"/>
  <c r="BR33" i="8"/>
  <c r="BQ33" i="8"/>
  <c r="BP33" i="8"/>
  <c r="BO33" i="8"/>
  <c r="BN33" i="8"/>
  <c r="BM33" i="8"/>
  <c r="BL33" i="8"/>
  <c r="BK33" i="8"/>
  <c r="BJ33" i="8"/>
  <c r="BI33" i="8"/>
  <c r="BH33" i="8"/>
  <c r="BG33" i="8"/>
  <c r="BF33" i="8"/>
  <c r="BE33" i="8"/>
  <c r="BD33" i="8"/>
  <c r="BC33" i="8"/>
  <c r="BB33" i="8"/>
  <c r="BA33" i="8"/>
  <c r="AZ33" i="8"/>
  <c r="AY33" i="8"/>
  <c r="AX33" i="8"/>
  <c r="AW33" i="8"/>
  <c r="AV33" i="8"/>
  <c r="AU33" i="8"/>
  <c r="AT33" i="8"/>
  <c r="AS33" i="8"/>
  <c r="AR33" i="8"/>
  <c r="AQ33" i="8"/>
  <c r="AP33" i="8"/>
  <c r="AO33" i="8"/>
  <c r="AN33" i="8"/>
  <c r="AM33" i="8"/>
  <c r="AL33" i="8"/>
  <c r="AK33" i="8"/>
  <c r="AJ33" i="8"/>
  <c r="AI33" i="8"/>
  <c r="AH33" i="8"/>
  <c r="AG33" i="8"/>
  <c r="AF33" i="8"/>
  <c r="AE33" i="8"/>
  <c r="AD33" i="8"/>
  <c r="AC33" i="8"/>
  <c r="AB33" i="8"/>
  <c r="AA33" i="8"/>
  <c r="Z33" i="8"/>
  <c r="Y33" i="8"/>
  <c r="X33" i="8"/>
  <c r="W33" i="8"/>
  <c r="V33" i="8"/>
  <c r="U33" i="8"/>
  <c r="T33" i="8"/>
  <c r="S33" i="8"/>
  <c r="R33" i="8"/>
  <c r="Q33" i="8"/>
  <c r="P33" i="8"/>
  <c r="O33" i="8"/>
  <c r="N33" i="8"/>
  <c r="M33" i="8"/>
  <c r="L33" i="8"/>
  <c r="K33" i="8"/>
  <c r="J33" i="8"/>
  <c r="I33" i="8"/>
  <c r="H33" i="8"/>
  <c r="DG32" i="8"/>
  <c r="DH32" i="8" s="1"/>
  <c r="F32" i="8"/>
  <c r="B32" i="8"/>
  <c r="DG31" i="8"/>
  <c r="F31" i="8"/>
  <c r="B31" i="8"/>
  <c r="DG30" i="8"/>
  <c r="F30" i="8"/>
  <c r="B30" i="8"/>
  <c r="DG29" i="8"/>
  <c r="F29" i="8"/>
  <c r="B29" i="8"/>
  <c r="DG28" i="8"/>
  <c r="F28" i="8"/>
  <c r="B28" i="8"/>
  <c r="DG27" i="8"/>
  <c r="F27" i="8"/>
  <c r="B27" i="8"/>
  <c r="DG26" i="8"/>
  <c r="F26" i="8"/>
  <c r="B26" i="8"/>
  <c r="DG25" i="8"/>
  <c r="F25" i="8"/>
  <c r="B25" i="8"/>
  <c r="DG24" i="8"/>
  <c r="F24" i="8"/>
  <c r="B24" i="8"/>
  <c r="DG23" i="8"/>
  <c r="F23" i="8"/>
  <c r="B23" i="8"/>
  <c r="DG21" i="8"/>
  <c r="DH21" i="8" s="1"/>
  <c r="F21" i="8"/>
  <c r="B21" i="8"/>
  <c r="DG20" i="8"/>
  <c r="F20" i="8"/>
  <c r="B20" i="8"/>
  <c r="DG19" i="8"/>
  <c r="F19" i="8"/>
  <c r="B19" i="8"/>
  <c r="DG18" i="8"/>
  <c r="F18" i="8"/>
  <c r="B18" i="8"/>
  <c r="DG17" i="8"/>
  <c r="F17" i="8"/>
  <c r="B17" i="8"/>
  <c r="DG16" i="8"/>
  <c r="F16" i="8"/>
  <c r="B16" i="8"/>
  <c r="DG15" i="8"/>
  <c r="F15" i="8"/>
  <c r="B15" i="8"/>
  <c r="DG14" i="8"/>
  <c r="F14" i="8"/>
  <c r="B14" i="8"/>
  <c r="DG13" i="8"/>
  <c r="F13" i="8"/>
  <c r="B13" i="8"/>
  <c r="DG12" i="8"/>
  <c r="F12" i="8"/>
  <c r="B12" i="8"/>
  <c r="DC11" i="8"/>
  <c r="DB11" i="8"/>
  <c r="DA11" i="8"/>
  <c r="CZ11" i="8"/>
  <c r="CY11" i="8"/>
  <c r="CX11" i="8"/>
  <c r="CW11" i="8"/>
  <c r="CV11" i="8"/>
  <c r="CU11" i="8"/>
  <c r="CT11" i="8"/>
  <c r="CS11" i="8"/>
  <c r="CR11" i="8"/>
  <c r="CQ11" i="8"/>
  <c r="CP11" i="8"/>
  <c r="CO11" i="8"/>
  <c r="CN11" i="8"/>
  <c r="CM11" i="8"/>
  <c r="CL11" i="8"/>
  <c r="CK11" i="8"/>
  <c r="CJ11" i="8"/>
  <c r="CI11" i="8"/>
  <c r="CH11" i="8"/>
  <c r="CG11" i="8"/>
  <c r="CF11" i="8"/>
  <c r="CE11" i="8"/>
  <c r="CD11" i="8"/>
  <c r="CC11" i="8"/>
  <c r="CB11" i="8"/>
  <c r="CA11" i="8"/>
  <c r="BZ11" i="8"/>
  <c r="BY11" i="8"/>
  <c r="BX11" i="8"/>
  <c r="BW11" i="8"/>
  <c r="BV11" i="8"/>
  <c r="BU11" i="8"/>
  <c r="BT11" i="8"/>
  <c r="BS11" i="8"/>
  <c r="BR11" i="8"/>
  <c r="BQ11" i="8"/>
  <c r="BP11" i="8"/>
  <c r="BO11" i="8"/>
  <c r="BN11" i="8"/>
  <c r="BM11" i="8"/>
  <c r="BL11" i="8"/>
  <c r="BK11" i="8"/>
  <c r="BJ11" i="8"/>
  <c r="BI11" i="8"/>
  <c r="BH11" i="8"/>
  <c r="BG11" i="8"/>
  <c r="BF11" i="8"/>
  <c r="BE11" i="8"/>
  <c r="BD11" i="8"/>
  <c r="BC11" i="8"/>
  <c r="BB11" i="8"/>
  <c r="BA11" i="8"/>
  <c r="AZ11" i="8"/>
  <c r="AY11" i="8"/>
  <c r="AX11" i="8"/>
  <c r="AW11" i="8"/>
  <c r="AV11" i="8"/>
  <c r="AU11" i="8"/>
  <c r="AT11" i="8"/>
  <c r="AS11" i="8"/>
  <c r="AR11" i="8"/>
  <c r="AQ11" i="8"/>
  <c r="AP11" i="8"/>
  <c r="AO11" i="8"/>
  <c r="AN11" i="8"/>
  <c r="AM11" i="8"/>
  <c r="AL11" i="8"/>
  <c r="AK11" i="8"/>
  <c r="AJ11" i="8"/>
  <c r="AI11" i="8"/>
  <c r="AH11" i="8"/>
  <c r="AG11" i="8"/>
  <c r="AF11" i="8"/>
  <c r="AE11" i="8"/>
  <c r="AD11" i="8"/>
  <c r="AC11" i="8"/>
  <c r="AB11" i="8"/>
  <c r="AA11" i="8"/>
  <c r="Z11" i="8"/>
  <c r="Y11" i="8"/>
  <c r="X11" i="8"/>
  <c r="W11" i="8"/>
  <c r="V11" i="8"/>
  <c r="U11" i="8"/>
  <c r="T11" i="8"/>
  <c r="S11" i="8"/>
  <c r="R11" i="8"/>
  <c r="Q11" i="8"/>
  <c r="P11" i="8"/>
  <c r="O11" i="8"/>
  <c r="N11" i="8"/>
  <c r="M11" i="8"/>
  <c r="L11" i="8"/>
  <c r="K11" i="8"/>
  <c r="J11" i="8"/>
  <c r="I11" i="8"/>
  <c r="H11" i="8"/>
  <c r="DC8" i="8"/>
  <c r="DB8" i="8"/>
  <c r="DA8" i="8"/>
  <c r="CZ8" i="8"/>
  <c r="CY8" i="8"/>
  <c r="CX8" i="8"/>
  <c r="CW8" i="8"/>
  <c r="CV8" i="8"/>
  <c r="CU8" i="8"/>
  <c r="CT8" i="8"/>
  <c r="CS8" i="8"/>
  <c r="CR8" i="8"/>
  <c r="CQ8" i="8"/>
  <c r="CP8" i="8"/>
  <c r="CO8" i="8"/>
  <c r="CN8" i="8"/>
  <c r="CM8" i="8"/>
  <c r="CL8" i="8"/>
  <c r="CK8" i="8"/>
  <c r="CJ8" i="8"/>
  <c r="CI8" i="8"/>
  <c r="CH8" i="8"/>
  <c r="CG8" i="8"/>
  <c r="CF8" i="8"/>
  <c r="CE8" i="8"/>
  <c r="CD8" i="8"/>
  <c r="CC8" i="8"/>
  <c r="CB8" i="8"/>
  <c r="CA8" i="8"/>
  <c r="BZ8" i="8"/>
  <c r="BY8" i="8"/>
  <c r="BX8" i="8"/>
  <c r="BW8" i="8"/>
  <c r="BV8" i="8"/>
  <c r="BU8" i="8"/>
  <c r="BT8" i="8"/>
  <c r="BS8" i="8"/>
  <c r="BR8" i="8"/>
  <c r="BQ8" i="8"/>
  <c r="BP8" i="8"/>
  <c r="BO8" i="8"/>
  <c r="BN8" i="8"/>
  <c r="BM8" i="8"/>
  <c r="BL8" i="8"/>
  <c r="BK8" i="8"/>
  <c r="BJ8" i="8"/>
  <c r="BI8" i="8"/>
  <c r="BH8" i="8"/>
  <c r="BG8" i="8"/>
  <c r="BF8" i="8"/>
  <c r="BE8" i="8"/>
  <c r="BD8" i="8"/>
  <c r="BC8" i="8"/>
  <c r="BB8" i="8"/>
  <c r="BA8" i="8"/>
  <c r="AZ8" i="8"/>
  <c r="AY8" i="8"/>
  <c r="AX8" i="8"/>
  <c r="AW8" i="8"/>
  <c r="AV8" i="8"/>
  <c r="AU8" i="8"/>
  <c r="AT8" i="8"/>
  <c r="AS8" i="8"/>
  <c r="AR8" i="8"/>
  <c r="AQ8" i="8"/>
  <c r="AP8" i="8"/>
  <c r="AO8" i="8"/>
  <c r="AN8" i="8"/>
  <c r="AM8" i="8"/>
  <c r="AL8" i="8"/>
  <c r="AK8" i="8"/>
  <c r="AJ8" i="8"/>
  <c r="AI8" i="8"/>
  <c r="AH8" i="8"/>
  <c r="AG8" i="8"/>
  <c r="AF8" i="8"/>
  <c r="AE8" i="8"/>
  <c r="AD8" i="8"/>
  <c r="AC8" i="8"/>
  <c r="AB8" i="8"/>
  <c r="AA8" i="8"/>
  <c r="Z8" i="8"/>
  <c r="Y8" i="8"/>
  <c r="X8" i="8"/>
  <c r="W8" i="8"/>
  <c r="V8" i="8"/>
  <c r="U8" i="8"/>
  <c r="T8" i="8"/>
  <c r="S8" i="8"/>
  <c r="R8" i="8"/>
  <c r="Q8" i="8"/>
  <c r="P8" i="8"/>
  <c r="O8" i="8"/>
  <c r="N8" i="8"/>
  <c r="M8" i="8"/>
  <c r="L8" i="8"/>
  <c r="K8" i="8"/>
  <c r="J8" i="8"/>
  <c r="I8" i="8"/>
  <c r="H8" i="8"/>
  <c r="H6" i="8"/>
  <c r="CZ6" i="8" s="1"/>
  <c r="F129" i="7"/>
  <c r="B129" i="7"/>
  <c r="F128" i="7"/>
  <c r="B128" i="7"/>
  <c r="F127" i="7"/>
  <c r="B127" i="7"/>
  <c r="DC126" i="7"/>
  <c r="DB126" i="7"/>
  <c r="DA126" i="7"/>
  <c r="CZ126" i="7"/>
  <c r="CY126" i="7"/>
  <c r="CX126" i="7"/>
  <c r="CW126" i="7"/>
  <c r="CV126" i="7"/>
  <c r="CU126" i="7"/>
  <c r="CT126" i="7"/>
  <c r="CS126" i="7"/>
  <c r="CR126" i="7"/>
  <c r="CQ126" i="7"/>
  <c r="CP126" i="7"/>
  <c r="CO126" i="7"/>
  <c r="CN126" i="7"/>
  <c r="CM126" i="7"/>
  <c r="CL126" i="7"/>
  <c r="CK126" i="7"/>
  <c r="CJ126" i="7"/>
  <c r="CI126" i="7"/>
  <c r="CH126" i="7"/>
  <c r="CG126" i="7"/>
  <c r="CF126" i="7"/>
  <c r="CE126" i="7"/>
  <c r="CD126" i="7"/>
  <c r="CC126" i="7"/>
  <c r="CB126" i="7"/>
  <c r="CA126" i="7"/>
  <c r="BZ126" i="7"/>
  <c r="BY126" i="7"/>
  <c r="BX126" i="7"/>
  <c r="BW126" i="7"/>
  <c r="BV126" i="7"/>
  <c r="BU126" i="7"/>
  <c r="BT126" i="7"/>
  <c r="BS126" i="7"/>
  <c r="BR126" i="7"/>
  <c r="BQ126" i="7"/>
  <c r="BP126" i="7"/>
  <c r="BO126" i="7"/>
  <c r="BN126" i="7"/>
  <c r="BM126" i="7"/>
  <c r="BL126" i="7"/>
  <c r="BK126" i="7"/>
  <c r="BJ126" i="7"/>
  <c r="BI126" i="7"/>
  <c r="BH126" i="7"/>
  <c r="BG126" i="7"/>
  <c r="BF126" i="7"/>
  <c r="BE126" i="7"/>
  <c r="BD126" i="7"/>
  <c r="BC126" i="7"/>
  <c r="BB126" i="7"/>
  <c r="BA126" i="7"/>
  <c r="AZ126" i="7"/>
  <c r="AY126" i="7"/>
  <c r="AX126" i="7"/>
  <c r="AW126" i="7"/>
  <c r="AV126" i="7"/>
  <c r="AU126" i="7"/>
  <c r="AT126" i="7"/>
  <c r="AS126" i="7"/>
  <c r="AR126" i="7"/>
  <c r="AQ126" i="7"/>
  <c r="AP126" i="7"/>
  <c r="AO126" i="7"/>
  <c r="AN126" i="7"/>
  <c r="AM126" i="7"/>
  <c r="AL126" i="7"/>
  <c r="AK126" i="7"/>
  <c r="AJ126" i="7"/>
  <c r="AI126" i="7"/>
  <c r="AH126" i="7"/>
  <c r="AG126" i="7"/>
  <c r="AF126" i="7"/>
  <c r="AE126" i="7"/>
  <c r="AD126" i="7"/>
  <c r="AC126" i="7"/>
  <c r="AB126" i="7"/>
  <c r="AA126" i="7"/>
  <c r="Z126" i="7"/>
  <c r="Y126" i="7"/>
  <c r="X126" i="7"/>
  <c r="W126" i="7"/>
  <c r="V126" i="7"/>
  <c r="U126" i="7"/>
  <c r="T126" i="7"/>
  <c r="S126" i="7"/>
  <c r="R126" i="7"/>
  <c r="Q126" i="7"/>
  <c r="P126" i="7"/>
  <c r="O126" i="7"/>
  <c r="N126" i="7"/>
  <c r="M126" i="7"/>
  <c r="L126" i="7"/>
  <c r="K126" i="7"/>
  <c r="J126" i="7"/>
  <c r="I126" i="7"/>
  <c r="H126" i="7"/>
  <c r="F125" i="7"/>
  <c r="B125" i="7"/>
  <c r="F124" i="7"/>
  <c r="B124" i="7"/>
  <c r="F123" i="7"/>
  <c r="B123" i="7"/>
  <c r="F122" i="7"/>
  <c r="B122" i="7"/>
  <c r="F121" i="7"/>
  <c r="B121" i="7"/>
  <c r="F120" i="7"/>
  <c r="B120" i="7"/>
  <c r="F119" i="7"/>
  <c r="B119" i="7"/>
  <c r="DC118" i="7"/>
  <c r="DB118" i="7"/>
  <c r="DA118" i="7"/>
  <c r="CZ118" i="7"/>
  <c r="CY118" i="7"/>
  <c r="CX118" i="7"/>
  <c r="CW118" i="7"/>
  <c r="CV118" i="7"/>
  <c r="CU118" i="7"/>
  <c r="CT118" i="7"/>
  <c r="CS118" i="7"/>
  <c r="CR118" i="7"/>
  <c r="CQ118" i="7"/>
  <c r="CP118" i="7"/>
  <c r="CO118" i="7"/>
  <c r="CN118" i="7"/>
  <c r="CM118" i="7"/>
  <c r="CL118" i="7"/>
  <c r="CK118" i="7"/>
  <c r="CJ118" i="7"/>
  <c r="CI118" i="7"/>
  <c r="CH118" i="7"/>
  <c r="CG118" i="7"/>
  <c r="CF118" i="7"/>
  <c r="CE118" i="7"/>
  <c r="CD118" i="7"/>
  <c r="CC118" i="7"/>
  <c r="CB118" i="7"/>
  <c r="CA118" i="7"/>
  <c r="BZ118" i="7"/>
  <c r="BY118" i="7"/>
  <c r="BX118" i="7"/>
  <c r="BW118" i="7"/>
  <c r="BV118" i="7"/>
  <c r="BU118" i="7"/>
  <c r="BT118" i="7"/>
  <c r="BS118" i="7"/>
  <c r="BR118" i="7"/>
  <c r="BQ118" i="7"/>
  <c r="BP118" i="7"/>
  <c r="BO118" i="7"/>
  <c r="BN118" i="7"/>
  <c r="BM118" i="7"/>
  <c r="BL118" i="7"/>
  <c r="BK118" i="7"/>
  <c r="BJ118" i="7"/>
  <c r="BI118" i="7"/>
  <c r="BH118" i="7"/>
  <c r="BG118" i="7"/>
  <c r="BF118" i="7"/>
  <c r="BE118" i="7"/>
  <c r="BD118" i="7"/>
  <c r="BC118" i="7"/>
  <c r="BB118" i="7"/>
  <c r="BA118" i="7"/>
  <c r="AZ118" i="7"/>
  <c r="AY118" i="7"/>
  <c r="AX118" i="7"/>
  <c r="AW118" i="7"/>
  <c r="AV118" i="7"/>
  <c r="AU118" i="7"/>
  <c r="AT118" i="7"/>
  <c r="AS118" i="7"/>
  <c r="AR118" i="7"/>
  <c r="AQ118" i="7"/>
  <c r="AP118" i="7"/>
  <c r="AO118" i="7"/>
  <c r="AN118" i="7"/>
  <c r="AM118" i="7"/>
  <c r="AL118" i="7"/>
  <c r="AK118" i="7"/>
  <c r="AJ118" i="7"/>
  <c r="AI118" i="7"/>
  <c r="AH118" i="7"/>
  <c r="AG118" i="7"/>
  <c r="AF118" i="7"/>
  <c r="AE118" i="7"/>
  <c r="AD118" i="7"/>
  <c r="AC118" i="7"/>
  <c r="AB118" i="7"/>
  <c r="AA118" i="7"/>
  <c r="Z118" i="7"/>
  <c r="Y118" i="7"/>
  <c r="X118" i="7"/>
  <c r="W118" i="7"/>
  <c r="V118" i="7"/>
  <c r="U118" i="7"/>
  <c r="T118" i="7"/>
  <c r="S118" i="7"/>
  <c r="R118" i="7"/>
  <c r="Q118" i="7"/>
  <c r="P118" i="7"/>
  <c r="O118" i="7"/>
  <c r="N118" i="7"/>
  <c r="M118" i="7"/>
  <c r="L118" i="7"/>
  <c r="K118" i="7"/>
  <c r="J118" i="7"/>
  <c r="I118" i="7"/>
  <c r="H118" i="7"/>
  <c r="F116" i="7"/>
  <c r="F115" i="7"/>
  <c r="F111" i="7"/>
  <c r="F110" i="7"/>
  <c r="B110" i="7"/>
  <c r="F109" i="7"/>
  <c r="B109" i="7"/>
  <c r="F108" i="7"/>
  <c r="B108" i="7"/>
  <c r="F107" i="7"/>
  <c r="B107" i="7"/>
  <c r="F106" i="7"/>
  <c r="B106" i="7"/>
  <c r="F105" i="7"/>
  <c r="B105" i="7"/>
  <c r="F104" i="7"/>
  <c r="B104" i="7"/>
  <c r="F103" i="7"/>
  <c r="B103" i="7"/>
  <c r="F102" i="7"/>
  <c r="B102" i="7"/>
  <c r="B101" i="7"/>
  <c r="DC100" i="7"/>
  <c r="DB100" i="7"/>
  <c r="DA100" i="7"/>
  <c r="CZ100" i="7"/>
  <c r="CY100" i="7"/>
  <c r="CX100" i="7"/>
  <c r="CW100" i="7"/>
  <c r="CV100" i="7"/>
  <c r="CU100" i="7"/>
  <c r="CT100" i="7"/>
  <c r="CS100" i="7"/>
  <c r="CR100" i="7"/>
  <c r="CQ100" i="7"/>
  <c r="CP100" i="7"/>
  <c r="CO100" i="7"/>
  <c r="CN100" i="7"/>
  <c r="CM100" i="7"/>
  <c r="CL100" i="7"/>
  <c r="CK100" i="7"/>
  <c r="CJ100" i="7"/>
  <c r="CI100" i="7"/>
  <c r="CH100" i="7"/>
  <c r="CG100" i="7"/>
  <c r="CF100" i="7"/>
  <c r="CE100" i="7"/>
  <c r="CD100" i="7"/>
  <c r="CC100" i="7"/>
  <c r="CB100" i="7"/>
  <c r="CA100" i="7"/>
  <c r="BZ100" i="7"/>
  <c r="BY100" i="7"/>
  <c r="BX100" i="7"/>
  <c r="BW100" i="7"/>
  <c r="BV100" i="7"/>
  <c r="BU100" i="7"/>
  <c r="BT100" i="7"/>
  <c r="BS100" i="7"/>
  <c r="BR100" i="7"/>
  <c r="BQ100" i="7"/>
  <c r="BP100" i="7"/>
  <c r="BO100" i="7"/>
  <c r="BN100" i="7"/>
  <c r="BM100" i="7"/>
  <c r="BL100" i="7"/>
  <c r="BK100" i="7"/>
  <c r="BJ100" i="7"/>
  <c r="BI100" i="7"/>
  <c r="BH100" i="7"/>
  <c r="BG100" i="7"/>
  <c r="BF100" i="7"/>
  <c r="BE100" i="7"/>
  <c r="BD100" i="7"/>
  <c r="BC100" i="7"/>
  <c r="BB100" i="7"/>
  <c r="BA100" i="7"/>
  <c r="AZ100" i="7"/>
  <c r="AY100" i="7"/>
  <c r="AX100" i="7"/>
  <c r="AW100" i="7"/>
  <c r="AV100" i="7"/>
  <c r="AU100" i="7"/>
  <c r="AT100" i="7"/>
  <c r="AS100" i="7"/>
  <c r="AR100" i="7"/>
  <c r="AQ100" i="7"/>
  <c r="AP100" i="7"/>
  <c r="AO100" i="7"/>
  <c r="AN100" i="7"/>
  <c r="AM100" i="7"/>
  <c r="AL100" i="7"/>
  <c r="AK100" i="7"/>
  <c r="AJ100" i="7"/>
  <c r="AI100" i="7"/>
  <c r="AH100" i="7"/>
  <c r="AG100" i="7"/>
  <c r="AF100" i="7"/>
  <c r="AE100" i="7"/>
  <c r="AD100" i="7"/>
  <c r="AC100" i="7"/>
  <c r="AB100" i="7"/>
  <c r="AA100" i="7"/>
  <c r="Z100" i="7"/>
  <c r="Y100" i="7"/>
  <c r="X100" i="7"/>
  <c r="W100" i="7"/>
  <c r="V100" i="7"/>
  <c r="U100" i="7"/>
  <c r="T100" i="7"/>
  <c r="S100" i="7"/>
  <c r="R100" i="7"/>
  <c r="Q100" i="7"/>
  <c r="P100" i="7"/>
  <c r="O100" i="7"/>
  <c r="N100" i="7"/>
  <c r="M100" i="7"/>
  <c r="L100" i="7"/>
  <c r="K100" i="7"/>
  <c r="J100" i="7"/>
  <c r="I100" i="7"/>
  <c r="H100" i="7"/>
  <c r="DG99" i="7"/>
  <c r="F99" i="7"/>
  <c r="B99" i="7"/>
  <c r="DG98" i="7"/>
  <c r="F98" i="7"/>
  <c r="B98" i="7"/>
  <c r="DG97" i="7"/>
  <c r="F97" i="7"/>
  <c r="B97" i="7"/>
  <c r="DG96" i="7"/>
  <c r="F96" i="7"/>
  <c r="B96" i="7"/>
  <c r="DG95" i="7"/>
  <c r="F95" i="7"/>
  <c r="B95" i="7"/>
  <c r="DG94" i="7"/>
  <c r="F94" i="7"/>
  <c r="B94" i="7"/>
  <c r="DG93" i="7"/>
  <c r="F93" i="7"/>
  <c r="B93" i="7"/>
  <c r="DG92" i="7"/>
  <c r="F92" i="7"/>
  <c r="B92" i="7"/>
  <c r="DG91" i="7"/>
  <c r="F91" i="7"/>
  <c r="B91" i="7"/>
  <c r="DG90" i="7"/>
  <c r="F90" i="7"/>
  <c r="B90" i="7"/>
  <c r="DC89" i="7"/>
  <c r="DB89" i="7"/>
  <c r="DA89" i="7"/>
  <c r="CZ89" i="7"/>
  <c r="CY89" i="7"/>
  <c r="CX89" i="7"/>
  <c r="CW89" i="7"/>
  <c r="CV89" i="7"/>
  <c r="CU89" i="7"/>
  <c r="CT89" i="7"/>
  <c r="CS89" i="7"/>
  <c r="CR89" i="7"/>
  <c r="CQ89" i="7"/>
  <c r="CP89" i="7"/>
  <c r="CO89" i="7"/>
  <c r="CN89" i="7"/>
  <c r="CM89" i="7"/>
  <c r="CL89" i="7"/>
  <c r="CK89" i="7"/>
  <c r="CJ89" i="7"/>
  <c r="CI89" i="7"/>
  <c r="CH89" i="7"/>
  <c r="CG89" i="7"/>
  <c r="CF89" i="7"/>
  <c r="CE89" i="7"/>
  <c r="CD89" i="7"/>
  <c r="CC89" i="7"/>
  <c r="CB89" i="7"/>
  <c r="CA89" i="7"/>
  <c r="BZ89" i="7"/>
  <c r="BY89" i="7"/>
  <c r="BX89" i="7"/>
  <c r="BW89" i="7"/>
  <c r="BV89" i="7"/>
  <c r="BU89" i="7"/>
  <c r="BT89" i="7"/>
  <c r="BS89" i="7"/>
  <c r="BR89" i="7"/>
  <c r="BQ89" i="7"/>
  <c r="BP89" i="7"/>
  <c r="BO89" i="7"/>
  <c r="BN89" i="7"/>
  <c r="BM89" i="7"/>
  <c r="BL89" i="7"/>
  <c r="BK89" i="7"/>
  <c r="BJ89" i="7"/>
  <c r="BI89" i="7"/>
  <c r="BH89" i="7"/>
  <c r="BG89" i="7"/>
  <c r="BF89" i="7"/>
  <c r="BE89" i="7"/>
  <c r="BD89" i="7"/>
  <c r="BC89" i="7"/>
  <c r="BB89" i="7"/>
  <c r="BA89" i="7"/>
  <c r="AZ89" i="7"/>
  <c r="AY89" i="7"/>
  <c r="AX89" i="7"/>
  <c r="AW89" i="7"/>
  <c r="AV89" i="7"/>
  <c r="AU89" i="7"/>
  <c r="AT89" i="7"/>
  <c r="AS89" i="7"/>
  <c r="AR89" i="7"/>
  <c r="AQ89" i="7"/>
  <c r="AP89" i="7"/>
  <c r="AO89" i="7"/>
  <c r="AN89" i="7"/>
  <c r="AM89" i="7"/>
  <c r="AL89" i="7"/>
  <c r="AK89" i="7"/>
  <c r="AJ89" i="7"/>
  <c r="AI89" i="7"/>
  <c r="AH89" i="7"/>
  <c r="AG89" i="7"/>
  <c r="AF89" i="7"/>
  <c r="AE89" i="7"/>
  <c r="AD89" i="7"/>
  <c r="AC89" i="7"/>
  <c r="AB89" i="7"/>
  <c r="AA89" i="7"/>
  <c r="Z89" i="7"/>
  <c r="Y89" i="7"/>
  <c r="X89" i="7"/>
  <c r="W89" i="7"/>
  <c r="V89" i="7"/>
  <c r="U89" i="7"/>
  <c r="T89" i="7"/>
  <c r="S89" i="7"/>
  <c r="R89" i="7"/>
  <c r="Q89" i="7"/>
  <c r="P89" i="7"/>
  <c r="O89" i="7"/>
  <c r="N89" i="7"/>
  <c r="M89" i="7"/>
  <c r="L89" i="7"/>
  <c r="K89" i="7"/>
  <c r="J89" i="7"/>
  <c r="I89" i="7"/>
  <c r="H89" i="7"/>
  <c r="DG88" i="7"/>
  <c r="DH88" i="7" s="1"/>
  <c r="F88" i="7"/>
  <c r="B88" i="7"/>
  <c r="DG87" i="7"/>
  <c r="F87" i="7"/>
  <c r="B87" i="7"/>
  <c r="DG86" i="7"/>
  <c r="F86" i="7"/>
  <c r="B86" i="7"/>
  <c r="DG85" i="7"/>
  <c r="F85" i="7"/>
  <c r="B85" i="7"/>
  <c r="DG84" i="7"/>
  <c r="F84" i="7"/>
  <c r="B84" i="7"/>
  <c r="DG83" i="7"/>
  <c r="F83" i="7"/>
  <c r="B83" i="7"/>
  <c r="DG82" i="7"/>
  <c r="F82" i="7"/>
  <c r="B82" i="7"/>
  <c r="DG81" i="7"/>
  <c r="F81" i="7"/>
  <c r="B81" i="7"/>
  <c r="DG80" i="7"/>
  <c r="F80" i="7"/>
  <c r="B80" i="7"/>
  <c r="DG79" i="7"/>
  <c r="F79" i="7"/>
  <c r="B79" i="7"/>
  <c r="DC78" i="7"/>
  <c r="DB78" i="7"/>
  <c r="DA78" i="7"/>
  <c r="CZ78" i="7"/>
  <c r="CY78" i="7"/>
  <c r="CX78" i="7"/>
  <c r="CW78" i="7"/>
  <c r="CV78" i="7"/>
  <c r="CU78" i="7"/>
  <c r="CT78" i="7"/>
  <c r="CS78" i="7"/>
  <c r="CR78" i="7"/>
  <c r="CQ78" i="7"/>
  <c r="CP78" i="7"/>
  <c r="CO78" i="7"/>
  <c r="CN78" i="7"/>
  <c r="CM78" i="7"/>
  <c r="CL78" i="7"/>
  <c r="CK78" i="7"/>
  <c r="CJ78" i="7"/>
  <c r="CI78" i="7"/>
  <c r="CH78" i="7"/>
  <c r="CG78" i="7"/>
  <c r="CF78" i="7"/>
  <c r="CE78" i="7"/>
  <c r="CD78" i="7"/>
  <c r="CC78" i="7"/>
  <c r="CB78" i="7"/>
  <c r="CA78" i="7"/>
  <c r="BZ78" i="7"/>
  <c r="BY78" i="7"/>
  <c r="BX78" i="7"/>
  <c r="BW78" i="7"/>
  <c r="BV78" i="7"/>
  <c r="BU78" i="7"/>
  <c r="BT78" i="7"/>
  <c r="BS78" i="7"/>
  <c r="BR78" i="7"/>
  <c r="BQ78" i="7"/>
  <c r="BP78" i="7"/>
  <c r="BO78" i="7"/>
  <c r="BN78" i="7"/>
  <c r="BM78" i="7"/>
  <c r="BL78" i="7"/>
  <c r="BK78" i="7"/>
  <c r="BJ78" i="7"/>
  <c r="BI78" i="7"/>
  <c r="BH78" i="7"/>
  <c r="BG78" i="7"/>
  <c r="BF78" i="7"/>
  <c r="BE78" i="7"/>
  <c r="BD78" i="7"/>
  <c r="BC78" i="7"/>
  <c r="BB78" i="7"/>
  <c r="BA78" i="7"/>
  <c r="AZ78" i="7"/>
  <c r="AY78" i="7"/>
  <c r="AX78" i="7"/>
  <c r="AW78" i="7"/>
  <c r="AV78" i="7"/>
  <c r="AU78" i="7"/>
  <c r="AT78" i="7"/>
  <c r="AS78" i="7"/>
  <c r="AR78" i="7"/>
  <c r="AQ78" i="7"/>
  <c r="AP78" i="7"/>
  <c r="AO78" i="7"/>
  <c r="AN78" i="7"/>
  <c r="AM78" i="7"/>
  <c r="AL78" i="7"/>
  <c r="AK78" i="7"/>
  <c r="AJ78" i="7"/>
  <c r="AI78" i="7"/>
  <c r="AH78" i="7"/>
  <c r="AG78" i="7"/>
  <c r="AF78" i="7"/>
  <c r="AE78" i="7"/>
  <c r="AD78" i="7"/>
  <c r="AC78" i="7"/>
  <c r="AB78" i="7"/>
  <c r="AA78" i="7"/>
  <c r="Z78" i="7"/>
  <c r="Y78" i="7"/>
  <c r="X78" i="7"/>
  <c r="W78" i="7"/>
  <c r="V78" i="7"/>
  <c r="U78" i="7"/>
  <c r="T78" i="7"/>
  <c r="S78" i="7"/>
  <c r="R78" i="7"/>
  <c r="Q78" i="7"/>
  <c r="P78" i="7"/>
  <c r="O78" i="7"/>
  <c r="N78" i="7"/>
  <c r="M78" i="7"/>
  <c r="L78" i="7"/>
  <c r="K78" i="7"/>
  <c r="J78" i="7"/>
  <c r="I78" i="7"/>
  <c r="H78" i="7"/>
  <c r="DG77" i="7"/>
  <c r="DH77" i="7" s="1"/>
  <c r="F77" i="7"/>
  <c r="B77" i="7"/>
  <c r="DG76" i="7"/>
  <c r="F76" i="7"/>
  <c r="B76" i="7"/>
  <c r="DG75" i="7"/>
  <c r="F75" i="7"/>
  <c r="B75" i="7"/>
  <c r="DG74" i="7"/>
  <c r="F74" i="7"/>
  <c r="B74" i="7"/>
  <c r="DG73" i="7"/>
  <c r="F73" i="7"/>
  <c r="B73" i="7"/>
  <c r="DG72" i="7"/>
  <c r="F72" i="7"/>
  <c r="B72" i="7"/>
  <c r="DG71" i="7"/>
  <c r="F71" i="7"/>
  <c r="B71" i="7"/>
  <c r="DG70" i="7"/>
  <c r="F70" i="7"/>
  <c r="B70" i="7"/>
  <c r="DG69" i="7"/>
  <c r="F69" i="7"/>
  <c r="B69" i="7"/>
  <c r="DG68" i="7"/>
  <c r="F68" i="7"/>
  <c r="B68" i="7"/>
  <c r="DC67" i="7"/>
  <c r="DB67" i="7"/>
  <c r="DA67" i="7"/>
  <c r="CZ67" i="7"/>
  <c r="CY67" i="7"/>
  <c r="CX67" i="7"/>
  <c r="CW67" i="7"/>
  <c r="CV67" i="7"/>
  <c r="CU67" i="7"/>
  <c r="CT67" i="7"/>
  <c r="CS67" i="7"/>
  <c r="CR67" i="7"/>
  <c r="CQ67" i="7"/>
  <c r="CP67" i="7"/>
  <c r="CO67" i="7"/>
  <c r="CN67" i="7"/>
  <c r="CM67" i="7"/>
  <c r="CL67" i="7"/>
  <c r="CK67" i="7"/>
  <c r="CJ67" i="7"/>
  <c r="CI67" i="7"/>
  <c r="CH67" i="7"/>
  <c r="CG67" i="7"/>
  <c r="CF67" i="7"/>
  <c r="CE67" i="7"/>
  <c r="CD67" i="7"/>
  <c r="CC67" i="7"/>
  <c r="CB67" i="7"/>
  <c r="CA67" i="7"/>
  <c r="BZ67" i="7"/>
  <c r="BY67" i="7"/>
  <c r="BX67" i="7"/>
  <c r="BW67" i="7"/>
  <c r="BV67" i="7"/>
  <c r="BU67" i="7"/>
  <c r="BT67" i="7"/>
  <c r="BS67" i="7"/>
  <c r="BR67" i="7"/>
  <c r="BQ67" i="7"/>
  <c r="BP67" i="7"/>
  <c r="BO67" i="7"/>
  <c r="BN67" i="7"/>
  <c r="BM67" i="7"/>
  <c r="BL67" i="7"/>
  <c r="BK67" i="7"/>
  <c r="BJ67" i="7"/>
  <c r="BI67" i="7"/>
  <c r="BH67" i="7"/>
  <c r="BG67" i="7"/>
  <c r="BF67" i="7"/>
  <c r="BE67" i="7"/>
  <c r="BD67" i="7"/>
  <c r="BC67" i="7"/>
  <c r="BB67" i="7"/>
  <c r="BA67" i="7"/>
  <c r="AZ67" i="7"/>
  <c r="AY67" i="7"/>
  <c r="AX67" i="7"/>
  <c r="AW67" i="7"/>
  <c r="AV67" i="7"/>
  <c r="AU67" i="7"/>
  <c r="AT67" i="7"/>
  <c r="AS67" i="7"/>
  <c r="AR67" i="7"/>
  <c r="AQ67" i="7"/>
  <c r="AP67" i="7"/>
  <c r="AO67" i="7"/>
  <c r="AN67" i="7"/>
  <c r="AM67" i="7"/>
  <c r="AL67" i="7"/>
  <c r="AK67" i="7"/>
  <c r="AJ67" i="7"/>
  <c r="AI67" i="7"/>
  <c r="AH67" i="7"/>
  <c r="AG67" i="7"/>
  <c r="AF67" i="7"/>
  <c r="AE67" i="7"/>
  <c r="AD67" i="7"/>
  <c r="AC67" i="7"/>
  <c r="AB67" i="7"/>
  <c r="AA67" i="7"/>
  <c r="Z67" i="7"/>
  <c r="Y67" i="7"/>
  <c r="X67" i="7"/>
  <c r="W67" i="7"/>
  <c r="V67" i="7"/>
  <c r="U67" i="7"/>
  <c r="T67" i="7"/>
  <c r="S67" i="7"/>
  <c r="R67" i="7"/>
  <c r="Q67" i="7"/>
  <c r="P67" i="7"/>
  <c r="O67" i="7"/>
  <c r="N67" i="7"/>
  <c r="M67" i="7"/>
  <c r="L67" i="7"/>
  <c r="K67" i="7"/>
  <c r="J67" i="7"/>
  <c r="I67" i="7"/>
  <c r="H67" i="7"/>
  <c r="DG66" i="7"/>
  <c r="DH66" i="7" s="1"/>
  <c r="F66" i="7"/>
  <c r="B66" i="7"/>
  <c r="DG65" i="7"/>
  <c r="F65" i="7"/>
  <c r="B65" i="7"/>
  <c r="DG64" i="7"/>
  <c r="F64" i="7"/>
  <c r="B64" i="7"/>
  <c r="DG63" i="7"/>
  <c r="F63" i="7"/>
  <c r="B63" i="7"/>
  <c r="DG62" i="7"/>
  <c r="F62" i="7"/>
  <c r="B62" i="7"/>
  <c r="DG61" i="7"/>
  <c r="F61" i="7"/>
  <c r="B61" i="7"/>
  <c r="DG60" i="7"/>
  <c r="F60" i="7"/>
  <c r="B60" i="7"/>
  <c r="DG59" i="7"/>
  <c r="F59" i="7"/>
  <c r="B59" i="7"/>
  <c r="DG58" i="7"/>
  <c r="F58" i="7"/>
  <c r="B58" i="7"/>
  <c r="DG57" i="7"/>
  <c r="F57" i="7"/>
  <c r="B57" i="7"/>
  <c r="DC56" i="7"/>
  <c r="DB56" i="7"/>
  <c r="DA56" i="7"/>
  <c r="CZ56" i="7"/>
  <c r="CY56" i="7"/>
  <c r="CX56" i="7"/>
  <c r="CW56" i="7"/>
  <c r="CV56" i="7"/>
  <c r="CU56" i="7"/>
  <c r="CT56" i="7"/>
  <c r="CS56" i="7"/>
  <c r="CR56" i="7"/>
  <c r="CQ56" i="7"/>
  <c r="CP56" i="7"/>
  <c r="CO56" i="7"/>
  <c r="CN56" i="7"/>
  <c r="CM56" i="7"/>
  <c r="CL56" i="7"/>
  <c r="CK56" i="7"/>
  <c r="CJ56" i="7"/>
  <c r="CI56" i="7"/>
  <c r="CH56" i="7"/>
  <c r="CG56" i="7"/>
  <c r="CF56" i="7"/>
  <c r="CE56" i="7"/>
  <c r="CD56" i="7"/>
  <c r="CC56" i="7"/>
  <c r="CB56" i="7"/>
  <c r="CA56" i="7"/>
  <c r="BZ56" i="7"/>
  <c r="BY56" i="7"/>
  <c r="BX56" i="7"/>
  <c r="BW56" i="7"/>
  <c r="BV56" i="7"/>
  <c r="BU56" i="7"/>
  <c r="BT56" i="7"/>
  <c r="BS56" i="7"/>
  <c r="BR56" i="7"/>
  <c r="BQ56" i="7"/>
  <c r="BP56" i="7"/>
  <c r="BO56" i="7"/>
  <c r="BN56" i="7"/>
  <c r="BM56" i="7"/>
  <c r="BL56" i="7"/>
  <c r="BK56" i="7"/>
  <c r="BJ56" i="7"/>
  <c r="BI56" i="7"/>
  <c r="BH56" i="7"/>
  <c r="BG56" i="7"/>
  <c r="BF56" i="7"/>
  <c r="BE56" i="7"/>
  <c r="BD56" i="7"/>
  <c r="BC56" i="7"/>
  <c r="BB56" i="7"/>
  <c r="BA56" i="7"/>
  <c r="AZ56" i="7"/>
  <c r="AY56" i="7"/>
  <c r="AX56" i="7"/>
  <c r="AW56" i="7"/>
  <c r="AV56" i="7"/>
  <c r="AU56" i="7"/>
  <c r="AT56" i="7"/>
  <c r="AS56" i="7"/>
  <c r="AR56" i="7"/>
  <c r="AQ56" i="7"/>
  <c r="AP56" i="7"/>
  <c r="AO56" i="7"/>
  <c r="AN56" i="7"/>
  <c r="AM56" i="7"/>
  <c r="AL56" i="7"/>
  <c r="AK56" i="7"/>
  <c r="AJ56" i="7"/>
  <c r="AI56" i="7"/>
  <c r="AH56" i="7"/>
  <c r="AG56" i="7"/>
  <c r="AF56" i="7"/>
  <c r="AE56" i="7"/>
  <c r="AD56" i="7"/>
  <c r="AC56" i="7"/>
  <c r="AB56" i="7"/>
  <c r="AA56" i="7"/>
  <c r="Z56" i="7"/>
  <c r="Y56" i="7"/>
  <c r="X56" i="7"/>
  <c r="W56" i="7"/>
  <c r="V56" i="7"/>
  <c r="U56" i="7"/>
  <c r="T56" i="7"/>
  <c r="S56" i="7"/>
  <c r="R56" i="7"/>
  <c r="Q56" i="7"/>
  <c r="P56" i="7"/>
  <c r="O56" i="7"/>
  <c r="N56" i="7"/>
  <c r="M56" i="7"/>
  <c r="L56" i="7"/>
  <c r="K56" i="7"/>
  <c r="J56" i="7"/>
  <c r="I56" i="7"/>
  <c r="H56" i="7"/>
  <c r="DG55" i="7"/>
  <c r="DH55" i="7" s="1"/>
  <c r="F55" i="7"/>
  <c r="B55" i="7"/>
  <c r="DG54" i="7"/>
  <c r="F54" i="7"/>
  <c r="B54" i="7"/>
  <c r="DG53" i="7"/>
  <c r="F53" i="7"/>
  <c r="B53" i="7"/>
  <c r="DG52" i="7"/>
  <c r="F52" i="7"/>
  <c r="B52" i="7"/>
  <c r="DG51" i="7"/>
  <c r="F51" i="7"/>
  <c r="B51" i="7"/>
  <c r="DG50" i="7"/>
  <c r="F50" i="7"/>
  <c r="B50" i="7"/>
  <c r="DG49" i="7"/>
  <c r="F49" i="7"/>
  <c r="B49" i="7"/>
  <c r="DG48" i="7"/>
  <c r="F48" i="7"/>
  <c r="B48" i="7"/>
  <c r="DG47" i="7"/>
  <c r="F47" i="7"/>
  <c r="B47" i="7"/>
  <c r="DG46" i="7"/>
  <c r="F46" i="7"/>
  <c r="B46" i="7"/>
  <c r="DC45" i="7"/>
  <c r="DB45" i="7"/>
  <c r="DA45" i="7"/>
  <c r="CZ45" i="7"/>
  <c r="CY45" i="7"/>
  <c r="CX45" i="7"/>
  <c r="CW45" i="7"/>
  <c r="CV45" i="7"/>
  <c r="CU45" i="7"/>
  <c r="CT45" i="7"/>
  <c r="CS45" i="7"/>
  <c r="CR45" i="7"/>
  <c r="CQ45" i="7"/>
  <c r="CP45" i="7"/>
  <c r="CO45" i="7"/>
  <c r="CN45" i="7"/>
  <c r="CM45" i="7"/>
  <c r="CL45" i="7"/>
  <c r="CK45" i="7"/>
  <c r="CJ45" i="7"/>
  <c r="CI45" i="7"/>
  <c r="CH45" i="7"/>
  <c r="CG45" i="7"/>
  <c r="CF45" i="7"/>
  <c r="CE45" i="7"/>
  <c r="CD45" i="7"/>
  <c r="CC45" i="7"/>
  <c r="CB45" i="7"/>
  <c r="CA45" i="7"/>
  <c r="BZ45" i="7"/>
  <c r="BY45" i="7"/>
  <c r="BX45" i="7"/>
  <c r="BW45" i="7"/>
  <c r="BV45" i="7"/>
  <c r="BU45" i="7"/>
  <c r="BT45" i="7"/>
  <c r="BS45" i="7"/>
  <c r="BR45" i="7"/>
  <c r="BQ45" i="7"/>
  <c r="BP45" i="7"/>
  <c r="BO45" i="7"/>
  <c r="BN45" i="7"/>
  <c r="BM45" i="7"/>
  <c r="BL45" i="7"/>
  <c r="BK45" i="7"/>
  <c r="BJ45" i="7"/>
  <c r="BI45" i="7"/>
  <c r="BH45" i="7"/>
  <c r="BG45" i="7"/>
  <c r="BF45" i="7"/>
  <c r="BE45" i="7"/>
  <c r="BD45" i="7"/>
  <c r="BC45" i="7"/>
  <c r="BB45" i="7"/>
  <c r="BA45" i="7"/>
  <c r="AZ45" i="7"/>
  <c r="AY45" i="7"/>
  <c r="AX45" i="7"/>
  <c r="AW45" i="7"/>
  <c r="AV45" i="7"/>
  <c r="AU45" i="7"/>
  <c r="AT45" i="7"/>
  <c r="AS45" i="7"/>
  <c r="AR45" i="7"/>
  <c r="AQ45" i="7"/>
  <c r="AP45" i="7"/>
  <c r="AO45" i="7"/>
  <c r="AN45" i="7"/>
  <c r="AM45" i="7"/>
  <c r="AL45" i="7"/>
  <c r="AK45" i="7"/>
  <c r="AJ45" i="7"/>
  <c r="AI45" i="7"/>
  <c r="AH45" i="7"/>
  <c r="AG45" i="7"/>
  <c r="AF45" i="7"/>
  <c r="AE45" i="7"/>
  <c r="AD45" i="7"/>
  <c r="AC45" i="7"/>
  <c r="AB45" i="7"/>
  <c r="AA45" i="7"/>
  <c r="Z45" i="7"/>
  <c r="Y45" i="7"/>
  <c r="X45" i="7"/>
  <c r="W45" i="7"/>
  <c r="V45" i="7"/>
  <c r="U45" i="7"/>
  <c r="T45" i="7"/>
  <c r="S45" i="7"/>
  <c r="R45" i="7"/>
  <c r="Q45" i="7"/>
  <c r="P45" i="7"/>
  <c r="O45" i="7"/>
  <c r="N45" i="7"/>
  <c r="M45" i="7"/>
  <c r="L45" i="7"/>
  <c r="K45" i="7"/>
  <c r="J45" i="7"/>
  <c r="I45" i="7"/>
  <c r="H45" i="7"/>
  <c r="DG43" i="7"/>
  <c r="DH43" i="7" s="1"/>
  <c r="F43" i="7"/>
  <c r="B43" i="7"/>
  <c r="DG42" i="7"/>
  <c r="F42" i="7"/>
  <c r="B42" i="7"/>
  <c r="DG41" i="7"/>
  <c r="F41" i="7"/>
  <c r="B41" i="7"/>
  <c r="DG40" i="7"/>
  <c r="F40" i="7"/>
  <c r="B40" i="7"/>
  <c r="DG39" i="7"/>
  <c r="F39" i="7"/>
  <c r="B39" i="7"/>
  <c r="DG38" i="7"/>
  <c r="F38" i="7"/>
  <c r="B38" i="7"/>
  <c r="DG37" i="7"/>
  <c r="F37" i="7"/>
  <c r="B37" i="7"/>
  <c r="DG36" i="7"/>
  <c r="F36" i="7"/>
  <c r="B36" i="7"/>
  <c r="DG35" i="7"/>
  <c r="F35" i="7"/>
  <c r="B35" i="7"/>
  <c r="DG34" i="7"/>
  <c r="F34" i="7"/>
  <c r="B34" i="7"/>
  <c r="DC33" i="7"/>
  <c r="DB33" i="7"/>
  <c r="DA33" i="7"/>
  <c r="CZ33" i="7"/>
  <c r="CY33" i="7"/>
  <c r="CX33" i="7"/>
  <c r="CW33" i="7"/>
  <c r="CV33" i="7"/>
  <c r="CU33" i="7"/>
  <c r="CT33" i="7"/>
  <c r="CS33" i="7"/>
  <c r="CR33" i="7"/>
  <c r="CQ33" i="7"/>
  <c r="CP33" i="7"/>
  <c r="CO33" i="7"/>
  <c r="CN33" i="7"/>
  <c r="CM33" i="7"/>
  <c r="CL33" i="7"/>
  <c r="CK33" i="7"/>
  <c r="CJ33" i="7"/>
  <c r="CI33" i="7"/>
  <c r="CH33" i="7"/>
  <c r="CG33" i="7"/>
  <c r="CF33" i="7"/>
  <c r="CE33" i="7"/>
  <c r="CD33" i="7"/>
  <c r="CC33" i="7"/>
  <c r="CB33" i="7"/>
  <c r="CA33" i="7"/>
  <c r="BZ33" i="7"/>
  <c r="BY33" i="7"/>
  <c r="BX33" i="7"/>
  <c r="BW33" i="7"/>
  <c r="BV33" i="7"/>
  <c r="BU33" i="7"/>
  <c r="BT33" i="7"/>
  <c r="BS33" i="7"/>
  <c r="BR33" i="7"/>
  <c r="BQ33" i="7"/>
  <c r="BP33" i="7"/>
  <c r="BO33" i="7"/>
  <c r="BN33" i="7"/>
  <c r="BM33" i="7"/>
  <c r="BL33" i="7"/>
  <c r="BK33" i="7"/>
  <c r="BJ33" i="7"/>
  <c r="BI33" i="7"/>
  <c r="BH33" i="7"/>
  <c r="BG33" i="7"/>
  <c r="BF33" i="7"/>
  <c r="BE33" i="7"/>
  <c r="BD33" i="7"/>
  <c r="BC33" i="7"/>
  <c r="BB33" i="7"/>
  <c r="BA33" i="7"/>
  <c r="AZ33" i="7"/>
  <c r="AY33" i="7"/>
  <c r="AX33" i="7"/>
  <c r="AW33" i="7"/>
  <c r="AV33" i="7"/>
  <c r="AU33" i="7"/>
  <c r="AT33" i="7"/>
  <c r="AS33" i="7"/>
  <c r="AR33" i="7"/>
  <c r="AQ33" i="7"/>
  <c r="AP33" i="7"/>
  <c r="AO33" i="7"/>
  <c r="AN33" i="7"/>
  <c r="AM33" i="7"/>
  <c r="AL33" i="7"/>
  <c r="AK33" i="7"/>
  <c r="AJ33" i="7"/>
  <c r="AI33" i="7"/>
  <c r="AH33" i="7"/>
  <c r="AG33" i="7"/>
  <c r="AF33" i="7"/>
  <c r="AE33" i="7"/>
  <c r="AD33" i="7"/>
  <c r="AC33" i="7"/>
  <c r="AB33" i="7"/>
  <c r="AA33" i="7"/>
  <c r="Z33" i="7"/>
  <c r="Y33" i="7"/>
  <c r="X33" i="7"/>
  <c r="W33" i="7"/>
  <c r="V33" i="7"/>
  <c r="U33" i="7"/>
  <c r="T33" i="7"/>
  <c r="S33" i="7"/>
  <c r="R33" i="7"/>
  <c r="Q33" i="7"/>
  <c r="P33" i="7"/>
  <c r="O33" i="7"/>
  <c r="N33" i="7"/>
  <c r="M33" i="7"/>
  <c r="L33" i="7"/>
  <c r="K33" i="7"/>
  <c r="J33" i="7"/>
  <c r="I33" i="7"/>
  <c r="H33" i="7"/>
  <c r="DG32" i="7"/>
  <c r="DH32" i="7" s="1"/>
  <c r="F32" i="7"/>
  <c r="B32" i="7"/>
  <c r="DG31" i="7"/>
  <c r="F31" i="7"/>
  <c r="B31" i="7"/>
  <c r="DG30" i="7"/>
  <c r="F30" i="7"/>
  <c r="B30" i="7"/>
  <c r="DG29" i="7"/>
  <c r="F29" i="7"/>
  <c r="B29" i="7"/>
  <c r="DG28" i="7"/>
  <c r="F28" i="7"/>
  <c r="B28" i="7"/>
  <c r="DG27" i="7"/>
  <c r="F27" i="7"/>
  <c r="B27" i="7"/>
  <c r="DG26" i="7"/>
  <c r="F26" i="7"/>
  <c r="B26" i="7"/>
  <c r="DG25" i="7"/>
  <c r="F25" i="7"/>
  <c r="B25" i="7"/>
  <c r="DG24" i="7"/>
  <c r="F24" i="7"/>
  <c r="B24" i="7"/>
  <c r="DG23" i="7"/>
  <c r="F23" i="7"/>
  <c r="B23" i="7"/>
  <c r="DG21" i="7"/>
  <c r="DH21" i="7" s="1"/>
  <c r="F21" i="7"/>
  <c r="B21" i="7"/>
  <c r="DG20" i="7"/>
  <c r="F20" i="7"/>
  <c r="B20" i="7"/>
  <c r="DG19" i="7"/>
  <c r="F19" i="7"/>
  <c r="B19" i="7"/>
  <c r="DG18" i="7"/>
  <c r="F18" i="7"/>
  <c r="B18" i="7"/>
  <c r="DG17" i="7"/>
  <c r="F17" i="7"/>
  <c r="B17" i="7"/>
  <c r="DG16" i="7"/>
  <c r="F16" i="7"/>
  <c r="B16" i="7"/>
  <c r="DG15" i="7"/>
  <c r="F15" i="7"/>
  <c r="B15" i="7"/>
  <c r="DG14" i="7"/>
  <c r="F14" i="7"/>
  <c r="B14" i="7"/>
  <c r="DG13" i="7"/>
  <c r="F13" i="7"/>
  <c r="B13" i="7"/>
  <c r="DG12" i="7"/>
  <c r="G12" i="7"/>
  <c r="F12" i="7"/>
  <c r="B12" i="7"/>
  <c r="DC11" i="7"/>
  <c r="DB11" i="7"/>
  <c r="DA11" i="7"/>
  <c r="CZ11" i="7"/>
  <c r="CY11" i="7"/>
  <c r="CX11" i="7"/>
  <c r="CW11" i="7"/>
  <c r="CV11" i="7"/>
  <c r="CU11" i="7"/>
  <c r="CT11" i="7"/>
  <c r="CS11" i="7"/>
  <c r="CR11" i="7"/>
  <c r="CQ11" i="7"/>
  <c r="CP11" i="7"/>
  <c r="CO11" i="7"/>
  <c r="CN11" i="7"/>
  <c r="CM11" i="7"/>
  <c r="CL11" i="7"/>
  <c r="CK11" i="7"/>
  <c r="CJ11" i="7"/>
  <c r="CI11" i="7"/>
  <c r="CH11" i="7"/>
  <c r="CG11" i="7"/>
  <c r="CF11" i="7"/>
  <c r="CE11" i="7"/>
  <c r="CD11" i="7"/>
  <c r="CC11" i="7"/>
  <c r="CB11" i="7"/>
  <c r="CA11" i="7"/>
  <c r="BZ11" i="7"/>
  <c r="BY11" i="7"/>
  <c r="BX11" i="7"/>
  <c r="BW11" i="7"/>
  <c r="BV11" i="7"/>
  <c r="BU11" i="7"/>
  <c r="BT11" i="7"/>
  <c r="BS11" i="7"/>
  <c r="BR11" i="7"/>
  <c r="BQ11" i="7"/>
  <c r="BP11" i="7"/>
  <c r="BO11" i="7"/>
  <c r="BN11" i="7"/>
  <c r="BM11" i="7"/>
  <c r="BL11" i="7"/>
  <c r="BK11" i="7"/>
  <c r="BJ11" i="7"/>
  <c r="BI11" i="7"/>
  <c r="BH11" i="7"/>
  <c r="BG11" i="7"/>
  <c r="BF11" i="7"/>
  <c r="BE11" i="7"/>
  <c r="BD11" i="7"/>
  <c r="BC11" i="7"/>
  <c r="BB11" i="7"/>
  <c r="BA11" i="7"/>
  <c r="AZ11" i="7"/>
  <c r="AY11" i="7"/>
  <c r="AX11" i="7"/>
  <c r="AW11" i="7"/>
  <c r="AV11" i="7"/>
  <c r="AU11" i="7"/>
  <c r="AT11" i="7"/>
  <c r="AS11" i="7"/>
  <c r="AR11" i="7"/>
  <c r="AQ11" i="7"/>
  <c r="AP11" i="7"/>
  <c r="AO11" i="7"/>
  <c r="AN11" i="7"/>
  <c r="AM11" i="7"/>
  <c r="AL11" i="7"/>
  <c r="AK11" i="7"/>
  <c r="AJ11" i="7"/>
  <c r="AI11" i="7"/>
  <c r="AH11" i="7"/>
  <c r="AG11" i="7"/>
  <c r="AF11" i="7"/>
  <c r="AE11" i="7"/>
  <c r="AD11" i="7"/>
  <c r="AC11" i="7"/>
  <c r="AB11" i="7"/>
  <c r="AA11" i="7"/>
  <c r="Z11" i="7"/>
  <c r="Y11" i="7"/>
  <c r="X11" i="7"/>
  <c r="W11" i="7"/>
  <c r="V11" i="7"/>
  <c r="U11" i="7"/>
  <c r="T11" i="7"/>
  <c r="S11" i="7"/>
  <c r="R11" i="7"/>
  <c r="Q11" i="7"/>
  <c r="P11" i="7"/>
  <c r="O11" i="7"/>
  <c r="N11" i="7"/>
  <c r="M11" i="7"/>
  <c r="L11" i="7"/>
  <c r="K11" i="7"/>
  <c r="J11" i="7"/>
  <c r="I11" i="7"/>
  <c r="H11" i="7"/>
  <c r="DC8" i="7"/>
  <c r="DB8" i="7"/>
  <c r="DA8" i="7"/>
  <c r="CZ8" i="7"/>
  <c r="CY8" i="7"/>
  <c r="CX8" i="7"/>
  <c r="CW8" i="7"/>
  <c r="CV8" i="7"/>
  <c r="CU8" i="7"/>
  <c r="CT8" i="7"/>
  <c r="CS8" i="7"/>
  <c r="CR8" i="7"/>
  <c r="CQ8" i="7"/>
  <c r="CP8" i="7"/>
  <c r="CO8" i="7"/>
  <c r="CN8" i="7"/>
  <c r="CM8" i="7"/>
  <c r="CL8" i="7"/>
  <c r="CK8" i="7"/>
  <c r="CJ8" i="7"/>
  <c r="CI8" i="7"/>
  <c r="CH8" i="7"/>
  <c r="CG8" i="7"/>
  <c r="CF8" i="7"/>
  <c r="CE8" i="7"/>
  <c r="CD8" i="7"/>
  <c r="CC8" i="7"/>
  <c r="CB8" i="7"/>
  <c r="CA8" i="7"/>
  <c r="BZ8" i="7"/>
  <c r="BY8" i="7"/>
  <c r="BX8" i="7"/>
  <c r="BW8" i="7"/>
  <c r="BV8" i="7"/>
  <c r="BU8" i="7"/>
  <c r="BT8" i="7"/>
  <c r="BS8" i="7"/>
  <c r="BR8" i="7"/>
  <c r="BQ8" i="7"/>
  <c r="BP8" i="7"/>
  <c r="BO8" i="7"/>
  <c r="BN8" i="7"/>
  <c r="BM8" i="7"/>
  <c r="BL8" i="7"/>
  <c r="BK8" i="7"/>
  <c r="BJ8" i="7"/>
  <c r="BI8" i="7"/>
  <c r="BH8" i="7"/>
  <c r="BG8" i="7"/>
  <c r="BF8" i="7"/>
  <c r="BE8" i="7"/>
  <c r="BD8" i="7"/>
  <c r="BC8" i="7"/>
  <c r="BB8" i="7"/>
  <c r="BA8" i="7"/>
  <c r="AZ8" i="7"/>
  <c r="AY8" i="7"/>
  <c r="AX8" i="7"/>
  <c r="AW8" i="7"/>
  <c r="AV8" i="7"/>
  <c r="AU8" i="7"/>
  <c r="AT8" i="7"/>
  <c r="AS8" i="7"/>
  <c r="AR8" i="7"/>
  <c r="AQ8" i="7"/>
  <c r="AP8" i="7"/>
  <c r="AO8" i="7"/>
  <c r="AN8" i="7"/>
  <c r="AM8" i="7"/>
  <c r="AL8" i="7"/>
  <c r="AK8" i="7"/>
  <c r="AJ8" i="7"/>
  <c r="AI8" i="7"/>
  <c r="AH8" i="7"/>
  <c r="AG8" i="7"/>
  <c r="AF8" i="7"/>
  <c r="AE8" i="7"/>
  <c r="AD8" i="7"/>
  <c r="AC8" i="7"/>
  <c r="AB8" i="7"/>
  <c r="AA8" i="7"/>
  <c r="Z8" i="7"/>
  <c r="Y8" i="7"/>
  <c r="X8" i="7"/>
  <c r="W8" i="7"/>
  <c r="V8" i="7"/>
  <c r="U8" i="7"/>
  <c r="T8" i="7"/>
  <c r="S8" i="7"/>
  <c r="R8" i="7"/>
  <c r="Q8" i="7"/>
  <c r="P8" i="7"/>
  <c r="O8" i="7"/>
  <c r="N8" i="7"/>
  <c r="M8" i="7"/>
  <c r="L8" i="7"/>
  <c r="K8" i="7"/>
  <c r="J8" i="7"/>
  <c r="I8" i="7"/>
  <c r="H8" i="7"/>
  <c r="H6" i="7"/>
  <c r="DB6" i="7" s="1"/>
  <c r="F129" i="6"/>
  <c r="B129" i="6"/>
  <c r="F128" i="6"/>
  <c r="B128" i="6"/>
  <c r="F127" i="6"/>
  <c r="B127" i="6"/>
  <c r="DC126" i="6"/>
  <c r="DB126" i="6"/>
  <c r="DA126" i="6"/>
  <c r="CZ126" i="6"/>
  <c r="CY126" i="6"/>
  <c r="CX126" i="6"/>
  <c r="CW126" i="6"/>
  <c r="CV126" i="6"/>
  <c r="CU126" i="6"/>
  <c r="CT126" i="6"/>
  <c r="CS126" i="6"/>
  <c r="CR126" i="6"/>
  <c r="CQ126" i="6"/>
  <c r="CP126" i="6"/>
  <c r="CO126" i="6"/>
  <c r="CN126" i="6"/>
  <c r="CM126" i="6"/>
  <c r="CL126" i="6"/>
  <c r="CK126" i="6"/>
  <c r="CJ126" i="6"/>
  <c r="CI126" i="6"/>
  <c r="CH126" i="6"/>
  <c r="CG126" i="6"/>
  <c r="CF126" i="6"/>
  <c r="CE126" i="6"/>
  <c r="CD126" i="6"/>
  <c r="CC126" i="6"/>
  <c r="CB126" i="6"/>
  <c r="CA126" i="6"/>
  <c r="BZ126" i="6"/>
  <c r="BY126" i="6"/>
  <c r="BX126" i="6"/>
  <c r="BW126" i="6"/>
  <c r="BV126" i="6"/>
  <c r="BU126" i="6"/>
  <c r="BT126" i="6"/>
  <c r="BS126" i="6"/>
  <c r="BR126" i="6"/>
  <c r="BQ126" i="6"/>
  <c r="BP126" i="6"/>
  <c r="BO126" i="6"/>
  <c r="BN126" i="6"/>
  <c r="BM126" i="6"/>
  <c r="BL126" i="6"/>
  <c r="BK126" i="6"/>
  <c r="BJ126" i="6"/>
  <c r="BI126" i="6"/>
  <c r="BH126" i="6"/>
  <c r="BG126" i="6"/>
  <c r="BF126" i="6"/>
  <c r="BE126" i="6"/>
  <c r="BD126" i="6"/>
  <c r="BC126" i="6"/>
  <c r="BB126" i="6"/>
  <c r="BA126" i="6"/>
  <c r="AZ126" i="6"/>
  <c r="AY126" i="6"/>
  <c r="AX126" i="6"/>
  <c r="AW126" i="6"/>
  <c r="AV126" i="6"/>
  <c r="AU126" i="6"/>
  <c r="AT126" i="6"/>
  <c r="AS126" i="6"/>
  <c r="AR126" i="6"/>
  <c r="AQ126" i="6"/>
  <c r="AP126" i="6"/>
  <c r="AO126" i="6"/>
  <c r="AN126" i="6"/>
  <c r="AM126" i="6"/>
  <c r="AL126" i="6"/>
  <c r="AK126" i="6"/>
  <c r="AJ126" i="6"/>
  <c r="AI126" i="6"/>
  <c r="AH126" i="6"/>
  <c r="AG126" i="6"/>
  <c r="AF126" i="6"/>
  <c r="AE126" i="6"/>
  <c r="AD126" i="6"/>
  <c r="AC126" i="6"/>
  <c r="AB126" i="6"/>
  <c r="AA126" i="6"/>
  <c r="Z126" i="6"/>
  <c r="Y126" i="6"/>
  <c r="X126" i="6"/>
  <c r="W126" i="6"/>
  <c r="V126" i="6"/>
  <c r="U126" i="6"/>
  <c r="T126" i="6"/>
  <c r="S126" i="6"/>
  <c r="R126" i="6"/>
  <c r="Q126" i="6"/>
  <c r="P126" i="6"/>
  <c r="O126" i="6"/>
  <c r="N126" i="6"/>
  <c r="M126" i="6"/>
  <c r="L126" i="6"/>
  <c r="K126" i="6"/>
  <c r="J126" i="6"/>
  <c r="I126" i="6"/>
  <c r="H126" i="6"/>
  <c r="F125" i="6"/>
  <c r="B125" i="6"/>
  <c r="F124" i="6"/>
  <c r="B124" i="6"/>
  <c r="F123" i="6"/>
  <c r="B123" i="6"/>
  <c r="F122" i="6"/>
  <c r="B122" i="6"/>
  <c r="F121" i="6"/>
  <c r="B121" i="6"/>
  <c r="F120" i="6"/>
  <c r="B120" i="6"/>
  <c r="F119" i="6"/>
  <c r="B119" i="6"/>
  <c r="DC118" i="6"/>
  <c r="DB118" i="6"/>
  <c r="DA118" i="6"/>
  <c r="CZ118" i="6"/>
  <c r="CY118" i="6"/>
  <c r="CX118" i="6"/>
  <c r="CW118" i="6"/>
  <c r="CV118" i="6"/>
  <c r="CU118" i="6"/>
  <c r="CT118" i="6"/>
  <c r="CS118" i="6"/>
  <c r="CR118" i="6"/>
  <c r="CQ118" i="6"/>
  <c r="CP118" i="6"/>
  <c r="CO118" i="6"/>
  <c r="CN118" i="6"/>
  <c r="CM118" i="6"/>
  <c r="CL118" i="6"/>
  <c r="CK118" i="6"/>
  <c r="CJ118" i="6"/>
  <c r="CI118" i="6"/>
  <c r="CH118" i="6"/>
  <c r="CG118" i="6"/>
  <c r="CF118" i="6"/>
  <c r="CE118" i="6"/>
  <c r="CD118" i="6"/>
  <c r="CC118" i="6"/>
  <c r="CB118" i="6"/>
  <c r="CA118" i="6"/>
  <c r="BZ118" i="6"/>
  <c r="BY118" i="6"/>
  <c r="BX118" i="6"/>
  <c r="BW118" i="6"/>
  <c r="BV118" i="6"/>
  <c r="BU118" i="6"/>
  <c r="BT118" i="6"/>
  <c r="BS118" i="6"/>
  <c r="BR118" i="6"/>
  <c r="BQ118" i="6"/>
  <c r="BP118" i="6"/>
  <c r="BO118" i="6"/>
  <c r="BN118" i="6"/>
  <c r="BM118" i="6"/>
  <c r="BL118" i="6"/>
  <c r="BK118" i="6"/>
  <c r="BJ118" i="6"/>
  <c r="BI118" i="6"/>
  <c r="BH118" i="6"/>
  <c r="BG118" i="6"/>
  <c r="BF118" i="6"/>
  <c r="BE118" i="6"/>
  <c r="BD118" i="6"/>
  <c r="BC118" i="6"/>
  <c r="BB118" i="6"/>
  <c r="BA118" i="6"/>
  <c r="AZ118" i="6"/>
  <c r="AY118" i="6"/>
  <c r="AX118" i="6"/>
  <c r="AW118" i="6"/>
  <c r="AV118" i="6"/>
  <c r="AU118" i="6"/>
  <c r="AT118" i="6"/>
  <c r="AS118" i="6"/>
  <c r="AR118" i="6"/>
  <c r="AQ118" i="6"/>
  <c r="AP118" i="6"/>
  <c r="AO118" i="6"/>
  <c r="AN118" i="6"/>
  <c r="AM118" i="6"/>
  <c r="AL118" i="6"/>
  <c r="AK118" i="6"/>
  <c r="AJ118" i="6"/>
  <c r="AI118" i="6"/>
  <c r="AH118" i="6"/>
  <c r="AG118" i="6"/>
  <c r="AF118" i="6"/>
  <c r="AE118" i="6"/>
  <c r="AD118" i="6"/>
  <c r="AC118" i="6"/>
  <c r="AB118" i="6"/>
  <c r="AA118" i="6"/>
  <c r="Z118" i="6"/>
  <c r="Y118" i="6"/>
  <c r="X118" i="6"/>
  <c r="W118" i="6"/>
  <c r="V118" i="6"/>
  <c r="U118" i="6"/>
  <c r="T118" i="6"/>
  <c r="S118" i="6"/>
  <c r="R118" i="6"/>
  <c r="Q118" i="6"/>
  <c r="P118" i="6"/>
  <c r="O118" i="6"/>
  <c r="N118" i="6"/>
  <c r="M118" i="6"/>
  <c r="L118" i="6"/>
  <c r="K118" i="6"/>
  <c r="J118" i="6"/>
  <c r="I118" i="6"/>
  <c r="H118" i="6"/>
  <c r="F116" i="6"/>
  <c r="F115" i="6"/>
  <c r="F111" i="6"/>
  <c r="F110" i="6"/>
  <c r="B110" i="6"/>
  <c r="F109" i="6"/>
  <c r="B109" i="6"/>
  <c r="F108" i="6"/>
  <c r="B108" i="6"/>
  <c r="F107" i="6"/>
  <c r="B107" i="6"/>
  <c r="F106" i="6"/>
  <c r="B106" i="6"/>
  <c r="F105" i="6"/>
  <c r="B105" i="6"/>
  <c r="F104" i="6"/>
  <c r="B104" i="6"/>
  <c r="F103" i="6"/>
  <c r="B103" i="6"/>
  <c r="F102" i="6"/>
  <c r="B102" i="6"/>
  <c r="F101" i="6"/>
  <c r="B101" i="6"/>
  <c r="DC100" i="6"/>
  <c r="DB100" i="6"/>
  <c r="DA100" i="6"/>
  <c r="CZ100" i="6"/>
  <c r="CY100" i="6"/>
  <c r="CX100" i="6"/>
  <c r="CW100" i="6"/>
  <c r="CV100" i="6"/>
  <c r="CU100" i="6"/>
  <c r="CT100" i="6"/>
  <c r="CS100" i="6"/>
  <c r="CR100" i="6"/>
  <c r="CQ100" i="6"/>
  <c r="CP100" i="6"/>
  <c r="CO100" i="6"/>
  <c r="CN100" i="6"/>
  <c r="CM100" i="6"/>
  <c r="CL100" i="6"/>
  <c r="CK100" i="6"/>
  <c r="CJ100" i="6"/>
  <c r="CI100" i="6"/>
  <c r="CH100" i="6"/>
  <c r="CG100" i="6"/>
  <c r="CF100" i="6"/>
  <c r="CE100" i="6"/>
  <c r="CD100" i="6"/>
  <c r="CC100" i="6"/>
  <c r="CB100" i="6"/>
  <c r="CA100" i="6"/>
  <c r="BZ100" i="6"/>
  <c r="BY100" i="6"/>
  <c r="BX100" i="6"/>
  <c r="BW100" i="6"/>
  <c r="BV100" i="6"/>
  <c r="BU100" i="6"/>
  <c r="BT100" i="6"/>
  <c r="BS100" i="6"/>
  <c r="BR100" i="6"/>
  <c r="BQ100" i="6"/>
  <c r="BP100" i="6"/>
  <c r="BO100" i="6"/>
  <c r="BN100" i="6"/>
  <c r="BM100" i="6"/>
  <c r="BL100" i="6"/>
  <c r="BK100" i="6"/>
  <c r="BJ100" i="6"/>
  <c r="BI100" i="6"/>
  <c r="BH100" i="6"/>
  <c r="BG100" i="6"/>
  <c r="BF100" i="6"/>
  <c r="BE100" i="6"/>
  <c r="BD100" i="6"/>
  <c r="BC100" i="6"/>
  <c r="BB100" i="6"/>
  <c r="BA100" i="6"/>
  <c r="AZ100" i="6"/>
  <c r="AY100" i="6"/>
  <c r="AX100" i="6"/>
  <c r="AW100" i="6"/>
  <c r="AV100" i="6"/>
  <c r="AU100" i="6"/>
  <c r="AT100" i="6"/>
  <c r="AS100" i="6"/>
  <c r="AR100" i="6"/>
  <c r="AQ100" i="6"/>
  <c r="AP100" i="6"/>
  <c r="AO100" i="6"/>
  <c r="AN100" i="6"/>
  <c r="AM100" i="6"/>
  <c r="AL100" i="6"/>
  <c r="AK100" i="6"/>
  <c r="AJ100" i="6"/>
  <c r="AI100" i="6"/>
  <c r="AH100" i="6"/>
  <c r="AG100" i="6"/>
  <c r="AF100" i="6"/>
  <c r="AE100" i="6"/>
  <c r="AD100" i="6"/>
  <c r="AC100" i="6"/>
  <c r="AB100" i="6"/>
  <c r="AA100" i="6"/>
  <c r="Z100" i="6"/>
  <c r="Y100" i="6"/>
  <c r="X100" i="6"/>
  <c r="W100" i="6"/>
  <c r="V100" i="6"/>
  <c r="U100" i="6"/>
  <c r="T100" i="6"/>
  <c r="S100" i="6"/>
  <c r="R100" i="6"/>
  <c r="Q100" i="6"/>
  <c r="P100" i="6"/>
  <c r="O100" i="6"/>
  <c r="N100" i="6"/>
  <c r="M100" i="6"/>
  <c r="L100" i="6"/>
  <c r="K100" i="6"/>
  <c r="J100" i="6"/>
  <c r="I100" i="6"/>
  <c r="H100" i="6"/>
  <c r="DG99" i="6"/>
  <c r="F99" i="6"/>
  <c r="B99" i="6"/>
  <c r="DG98" i="6"/>
  <c r="F98" i="6"/>
  <c r="B98" i="6"/>
  <c r="DG97" i="6"/>
  <c r="F97" i="6"/>
  <c r="B97" i="6"/>
  <c r="DG96" i="6"/>
  <c r="F96" i="6"/>
  <c r="B96" i="6"/>
  <c r="DG95" i="6"/>
  <c r="B95" i="6"/>
  <c r="DG94" i="6"/>
  <c r="B94" i="6"/>
  <c r="DG93" i="6"/>
  <c r="B93" i="6"/>
  <c r="DG92" i="6"/>
  <c r="B92" i="6"/>
  <c r="DG91" i="6"/>
  <c r="B91" i="6"/>
  <c r="DG90" i="6"/>
  <c r="B90" i="6"/>
  <c r="DC89" i="6"/>
  <c r="DB89" i="6"/>
  <c r="DA89" i="6"/>
  <c r="CZ89" i="6"/>
  <c r="CY89" i="6"/>
  <c r="CX89" i="6"/>
  <c r="CW89" i="6"/>
  <c r="CV89" i="6"/>
  <c r="CU89" i="6"/>
  <c r="CT89" i="6"/>
  <c r="CS89" i="6"/>
  <c r="CR89" i="6"/>
  <c r="CQ89" i="6"/>
  <c r="CP89" i="6"/>
  <c r="CO89" i="6"/>
  <c r="CN89" i="6"/>
  <c r="CM89" i="6"/>
  <c r="CL89" i="6"/>
  <c r="CK89" i="6"/>
  <c r="CJ89" i="6"/>
  <c r="CI89" i="6"/>
  <c r="CH89" i="6"/>
  <c r="CG89" i="6"/>
  <c r="CF89" i="6"/>
  <c r="CE89" i="6"/>
  <c r="CD89" i="6"/>
  <c r="CC89" i="6"/>
  <c r="CB89" i="6"/>
  <c r="CA89" i="6"/>
  <c r="BZ89" i="6"/>
  <c r="BY89" i="6"/>
  <c r="BX89" i="6"/>
  <c r="BW89" i="6"/>
  <c r="BV89" i="6"/>
  <c r="BU89" i="6"/>
  <c r="BT89" i="6"/>
  <c r="BS89" i="6"/>
  <c r="BR89" i="6"/>
  <c r="BQ89" i="6"/>
  <c r="BP89" i="6"/>
  <c r="BO89" i="6"/>
  <c r="BN89" i="6"/>
  <c r="BM89" i="6"/>
  <c r="BL89" i="6"/>
  <c r="BK89" i="6"/>
  <c r="BJ89" i="6"/>
  <c r="BI89" i="6"/>
  <c r="BH89" i="6"/>
  <c r="BG89" i="6"/>
  <c r="BF89" i="6"/>
  <c r="BE89" i="6"/>
  <c r="BD89" i="6"/>
  <c r="BC89" i="6"/>
  <c r="BB89" i="6"/>
  <c r="BA89" i="6"/>
  <c r="AZ89" i="6"/>
  <c r="AY89" i="6"/>
  <c r="AX89" i="6"/>
  <c r="AW89" i="6"/>
  <c r="AV89" i="6"/>
  <c r="AU89" i="6"/>
  <c r="AT89" i="6"/>
  <c r="AS89" i="6"/>
  <c r="AR89" i="6"/>
  <c r="AQ89" i="6"/>
  <c r="AP89" i="6"/>
  <c r="AO89" i="6"/>
  <c r="AN89" i="6"/>
  <c r="AM89" i="6"/>
  <c r="AL89" i="6"/>
  <c r="AK89" i="6"/>
  <c r="AJ89" i="6"/>
  <c r="AI89" i="6"/>
  <c r="AH89" i="6"/>
  <c r="AG89" i="6"/>
  <c r="AF89" i="6"/>
  <c r="AE89" i="6"/>
  <c r="AD89" i="6"/>
  <c r="AC89" i="6"/>
  <c r="AB89" i="6"/>
  <c r="AA89" i="6"/>
  <c r="Z89" i="6"/>
  <c r="Y89" i="6"/>
  <c r="X89" i="6"/>
  <c r="I89" i="6"/>
  <c r="H89" i="6"/>
  <c r="DG88" i="6"/>
  <c r="DH88" i="6" s="1"/>
  <c r="F88" i="6"/>
  <c r="B88" i="6"/>
  <c r="DG87" i="6"/>
  <c r="F87" i="6"/>
  <c r="B87" i="6"/>
  <c r="DG86" i="6"/>
  <c r="F86" i="6"/>
  <c r="B86" i="6"/>
  <c r="DG85" i="6"/>
  <c r="F85" i="6"/>
  <c r="B85" i="6"/>
  <c r="DG84" i="6"/>
  <c r="F84" i="6"/>
  <c r="B84" i="6"/>
  <c r="DG83" i="6"/>
  <c r="F83" i="6"/>
  <c r="B83" i="6"/>
  <c r="DG82" i="6"/>
  <c r="F82" i="6"/>
  <c r="B82" i="6"/>
  <c r="DG81" i="6"/>
  <c r="F81" i="6"/>
  <c r="B81" i="6"/>
  <c r="DG80" i="6"/>
  <c r="F80" i="6"/>
  <c r="B80" i="6"/>
  <c r="DG79" i="6"/>
  <c r="F79" i="6"/>
  <c r="B79" i="6"/>
  <c r="DC78" i="6"/>
  <c r="DB78" i="6"/>
  <c r="DA78" i="6"/>
  <c r="CZ78" i="6"/>
  <c r="CY78" i="6"/>
  <c r="CX78" i="6"/>
  <c r="CW78" i="6"/>
  <c r="CV78" i="6"/>
  <c r="CU78" i="6"/>
  <c r="CT78" i="6"/>
  <c r="CS78" i="6"/>
  <c r="CR78" i="6"/>
  <c r="CQ78" i="6"/>
  <c r="CP78" i="6"/>
  <c r="CO78" i="6"/>
  <c r="CN78" i="6"/>
  <c r="CM78" i="6"/>
  <c r="CL78" i="6"/>
  <c r="CK78" i="6"/>
  <c r="CJ78" i="6"/>
  <c r="CI78" i="6"/>
  <c r="CH78" i="6"/>
  <c r="CG78" i="6"/>
  <c r="CF78" i="6"/>
  <c r="CE78" i="6"/>
  <c r="CD78" i="6"/>
  <c r="CC78" i="6"/>
  <c r="CB78" i="6"/>
  <c r="CA78" i="6"/>
  <c r="BZ78" i="6"/>
  <c r="BY78" i="6"/>
  <c r="BX78" i="6"/>
  <c r="BW78" i="6"/>
  <c r="BV78" i="6"/>
  <c r="BU78" i="6"/>
  <c r="BT78" i="6"/>
  <c r="BS78" i="6"/>
  <c r="BR78" i="6"/>
  <c r="BQ78" i="6"/>
  <c r="BP78" i="6"/>
  <c r="BO78" i="6"/>
  <c r="BN78" i="6"/>
  <c r="BM78" i="6"/>
  <c r="BL78" i="6"/>
  <c r="BK78" i="6"/>
  <c r="BJ78" i="6"/>
  <c r="BI78" i="6"/>
  <c r="BH78" i="6"/>
  <c r="BG78" i="6"/>
  <c r="BF78" i="6"/>
  <c r="BE78" i="6"/>
  <c r="BD78" i="6"/>
  <c r="BC78" i="6"/>
  <c r="BB78" i="6"/>
  <c r="BA78" i="6"/>
  <c r="AZ78" i="6"/>
  <c r="AY78" i="6"/>
  <c r="AX78" i="6"/>
  <c r="AW78" i="6"/>
  <c r="AV78" i="6"/>
  <c r="AU78" i="6"/>
  <c r="AT78" i="6"/>
  <c r="AS78" i="6"/>
  <c r="AR78" i="6"/>
  <c r="AQ78" i="6"/>
  <c r="AP78" i="6"/>
  <c r="AO78" i="6"/>
  <c r="AN78" i="6"/>
  <c r="AM78" i="6"/>
  <c r="AL78" i="6"/>
  <c r="AK78" i="6"/>
  <c r="AJ78" i="6"/>
  <c r="AI78" i="6"/>
  <c r="AH78" i="6"/>
  <c r="AG78" i="6"/>
  <c r="AF78" i="6"/>
  <c r="AE78" i="6"/>
  <c r="AD78" i="6"/>
  <c r="AC78" i="6"/>
  <c r="AB78" i="6"/>
  <c r="AA78" i="6"/>
  <c r="Z78" i="6"/>
  <c r="Y78" i="6"/>
  <c r="X78" i="6"/>
  <c r="W78" i="6"/>
  <c r="V78" i="6"/>
  <c r="U78" i="6"/>
  <c r="T78" i="6"/>
  <c r="S78" i="6"/>
  <c r="R78" i="6"/>
  <c r="Q78" i="6"/>
  <c r="P78" i="6"/>
  <c r="O78" i="6"/>
  <c r="N78" i="6"/>
  <c r="M78" i="6"/>
  <c r="L78" i="6"/>
  <c r="K78" i="6"/>
  <c r="J78" i="6"/>
  <c r="I78" i="6"/>
  <c r="H78" i="6"/>
  <c r="DG77" i="6"/>
  <c r="DH77" i="6" s="1"/>
  <c r="F77" i="6"/>
  <c r="B77" i="6"/>
  <c r="DG76" i="6"/>
  <c r="F76" i="6"/>
  <c r="B76" i="6"/>
  <c r="DG75" i="6"/>
  <c r="F75" i="6"/>
  <c r="B75" i="6"/>
  <c r="DG74" i="6"/>
  <c r="F74" i="6"/>
  <c r="B74" i="6"/>
  <c r="DG73" i="6"/>
  <c r="F73" i="6"/>
  <c r="B73" i="6"/>
  <c r="DG72" i="6"/>
  <c r="F72" i="6"/>
  <c r="B72" i="6"/>
  <c r="DG71" i="6"/>
  <c r="F71" i="6"/>
  <c r="B71" i="6"/>
  <c r="DG70" i="6"/>
  <c r="F70" i="6"/>
  <c r="B70" i="6"/>
  <c r="DG69" i="6"/>
  <c r="F69" i="6"/>
  <c r="B69" i="6"/>
  <c r="DG68" i="6"/>
  <c r="F68" i="6"/>
  <c r="B68" i="6"/>
  <c r="DC67" i="6"/>
  <c r="DB67" i="6"/>
  <c r="DA67" i="6"/>
  <c r="CZ67" i="6"/>
  <c r="CY67" i="6"/>
  <c r="CX67" i="6"/>
  <c r="CW67" i="6"/>
  <c r="CV67" i="6"/>
  <c r="CU67" i="6"/>
  <c r="CT67" i="6"/>
  <c r="CS67" i="6"/>
  <c r="CR67" i="6"/>
  <c r="CQ67" i="6"/>
  <c r="CP67" i="6"/>
  <c r="CO67" i="6"/>
  <c r="CN67" i="6"/>
  <c r="CM67" i="6"/>
  <c r="CL67" i="6"/>
  <c r="CK67" i="6"/>
  <c r="CJ67" i="6"/>
  <c r="CI67" i="6"/>
  <c r="CH67" i="6"/>
  <c r="CG67" i="6"/>
  <c r="CF67" i="6"/>
  <c r="CE67" i="6"/>
  <c r="CD67" i="6"/>
  <c r="CC67" i="6"/>
  <c r="CB67" i="6"/>
  <c r="CA67" i="6"/>
  <c r="BZ67" i="6"/>
  <c r="BY67" i="6"/>
  <c r="BX67" i="6"/>
  <c r="BW67" i="6"/>
  <c r="BV67" i="6"/>
  <c r="BU67" i="6"/>
  <c r="BT67" i="6"/>
  <c r="BS67" i="6"/>
  <c r="BR67" i="6"/>
  <c r="BQ67" i="6"/>
  <c r="BP67" i="6"/>
  <c r="BO67" i="6"/>
  <c r="BN67" i="6"/>
  <c r="BM67" i="6"/>
  <c r="BL67" i="6"/>
  <c r="BK67" i="6"/>
  <c r="BJ67" i="6"/>
  <c r="BI67" i="6"/>
  <c r="BH67" i="6"/>
  <c r="BG67" i="6"/>
  <c r="BF67" i="6"/>
  <c r="BE67" i="6"/>
  <c r="BD67" i="6"/>
  <c r="BC67" i="6"/>
  <c r="BB67" i="6"/>
  <c r="BA67" i="6"/>
  <c r="AZ67" i="6"/>
  <c r="AY67" i="6"/>
  <c r="AX67" i="6"/>
  <c r="AW67" i="6"/>
  <c r="AV67" i="6"/>
  <c r="AU67" i="6"/>
  <c r="AT67" i="6"/>
  <c r="AS67" i="6"/>
  <c r="AR67" i="6"/>
  <c r="AQ67" i="6"/>
  <c r="AP67" i="6"/>
  <c r="AO67" i="6"/>
  <c r="AN67" i="6"/>
  <c r="AM67" i="6"/>
  <c r="AL67" i="6"/>
  <c r="AK67" i="6"/>
  <c r="AJ67" i="6"/>
  <c r="AI67" i="6"/>
  <c r="AH67" i="6"/>
  <c r="AG67" i="6"/>
  <c r="AF67" i="6"/>
  <c r="AE67" i="6"/>
  <c r="AD67" i="6"/>
  <c r="AC67" i="6"/>
  <c r="AB67" i="6"/>
  <c r="AA67" i="6"/>
  <c r="Z67" i="6"/>
  <c r="Y67" i="6"/>
  <c r="X67" i="6"/>
  <c r="W67" i="6"/>
  <c r="V67" i="6"/>
  <c r="U67" i="6"/>
  <c r="T67" i="6"/>
  <c r="S67" i="6"/>
  <c r="R67" i="6"/>
  <c r="Q67" i="6"/>
  <c r="P67" i="6"/>
  <c r="O67" i="6"/>
  <c r="N67" i="6"/>
  <c r="M67" i="6"/>
  <c r="L67" i="6"/>
  <c r="K67" i="6"/>
  <c r="J67" i="6"/>
  <c r="I67" i="6"/>
  <c r="H67" i="6"/>
  <c r="DG66" i="6"/>
  <c r="DH66" i="6" s="1"/>
  <c r="F66" i="6"/>
  <c r="B66" i="6"/>
  <c r="DG65" i="6"/>
  <c r="F65" i="6"/>
  <c r="B65" i="6"/>
  <c r="DG64" i="6"/>
  <c r="F64" i="6"/>
  <c r="B64" i="6"/>
  <c r="DG63" i="6"/>
  <c r="F63" i="6"/>
  <c r="B63" i="6"/>
  <c r="DG62" i="6"/>
  <c r="F62" i="6"/>
  <c r="B62" i="6"/>
  <c r="DG61" i="6"/>
  <c r="F61" i="6"/>
  <c r="B61" i="6"/>
  <c r="DG60" i="6"/>
  <c r="F60" i="6"/>
  <c r="B60" i="6"/>
  <c r="DG59" i="6"/>
  <c r="F59" i="6"/>
  <c r="B59" i="6"/>
  <c r="DG58" i="6"/>
  <c r="F58" i="6"/>
  <c r="B58" i="6"/>
  <c r="DG57" i="6"/>
  <c r="F57" i="6"/>
  <c r="B57" i="6"/>
  <c r="DC56" i="6"/>
  <c r="DB56" i="6"/>
  <c r="DA56" i="6"/>
  <c r="CZ56" i="6"/>
  <c r="CY56" i="6"/>
  <c r="CX56" i="6"/>
  <c r="CW56" i="6"/>
  <c r="CV56" i="6"/>
  <c r="CU56" i="6"/>
  <c r="CT56" i="6"/>
  <c r="CS56" i="6"/>
  <c r="CR56" i="6"/>
  <c r="CQ56" i="6"/>
  <c r="CP56" i="6"/>
  <c r="CO56" i="6"/>
  <c r="CN56" i="6"/>
  <c r="CM56" i="6"/>
  <c r="CL56" i="6"/>
  <c r="CK56" i="6"/>
  <c r="CJ56" i="6"/>
  <c r="CI56" i="6"/>
  <c r="CH56" i="6"/>
  <c r="CG56" i="6"/>
  <c r="CF56" i="6"/>
  <c r="CE56" i="6"/>
  <c r="CD56" i="6"/>
  <c r="CC56" i="6"/>
  <c r="CB56" i="6"/>
  <c r="CA56" i="6"/>
  <c r="BZ56" i="6"/>
  <c r="BY56" i="6"/>
  <c r="BX56" i="6"/>
  <c r="BW56" i="6"/>
  <c r="BV56" i="6"/>
  <c r="BU56" i="6"/>
  <c r="BT56" i="6"/>
  <c r="BS56" i="6"/>
  <c r="BR56" i="6"/>
  <c r="BQ56" i="6"/>
  <c r="BP56" i="6"/>
  <c r="BO56" i="6"/>
  <c r="BN56" i="6"/>
  <c r="BM56" i="6"/>
  <c r="BL56" i="6"/>
  <c r="BK56" i="6"/>
  <c r="BJ56" i="6"/>
  <c r="BI56" i="6"/>
  <c r="BH56" i="6"/>
  <c r="BG56" i="6"/>
  <c r="BF56" i="6"/>
  <c r="BE56" i="6"/>
  <c r="BD56" i="6"/>
  <c r="BC56" i="6"/>
  <c r="BB56" i="6"/>
  <c r="BA56" i="6"/>
  <c r="AZ56" i="6"/>
  <c r="AY56" i="6"/>
  <c r="AX56" i="6"/>
  <c r="AW56" i="6"/>
  <c r="AV56" i="6"/>
  <c r="AU56" i="6"/>
  <c r="AT56" i="6"/>
  <c r="AS56" i="6"/>
  <c r="AR56" i="6"/>
  <c r="AQ56" i="6"/>
  <c r="AP56" i="6"/>
  <c r="AO56" i="6"/>
  <c r="AN56" i="6"/>
  <c r="AM56" i="6"/>
  <c r="AL56" i="6"/>
  <c r="AK56" i="6"/>
  <c r="AJ56" i="6"/>
  <c r="AI56" i="6"/>
  <c r="AH56" i="6"/>
  <c r="AG56" i="6"/>
  <c r="AF56" i="6"/>
  <c r="AE56" i="6"/>
  <c r="AD56" i="6"/>
  <c r="AC56" i="6"/>
  <c r="AB56" i="6"/>
  <c r="AA56" i="6"/>
  <c r="Z56" i="6"/>
  <c r="Y56" i="6"/>
  <c r="X56" i="6"/>
  <c r="W56" i="6"/>
  <c r="V56" i="6"/>
  <c r="U56" i="6"/>
  <c r="T56" i="6"/>
  <c r="S56" i="6"/>
  <c r="R56" i="6"/>
  <c r="Q56" i="6"/>
  <c r="P56" i="6"/>
  <c r="O56" i="6"/>
  <c r="N56" i="6"/>
  <c r="M56" i="6"/>
  <c r="L56" i="6"/>
  <c r="K56" i="6"/>
  <c r="J56" i="6"/>
  <c r="I56" i="6"/>
  <c r="H56" i="6"/>
  <c r="DG55" i="6"/>
  <c r="DH55" i="6" s="1"/>
  <c r="F55" i="6"/>
  <c r="B55" i="6"/>
  <c r="DG54" i="6"/>
  <c r="F54" i="6"/>
  <c r="B54" i="6"/>
  <c r="DG53" i="6"/>
  <c r="F53" i="6"/>
  <c r="B53" i="6"/>
  <c r="DG52" i="6"/>
  <c r="F52" i="6"/>
  <c r="B52" i="6"/>
  <c r="DG51" i="6"/>
  <c r="F51" i="6"/>
  <c r="B51" i="6"/>
  <c r="DG50" i="6"/>
  <c r="F50" i="6"/>
  <c r="B50" i="6"/>
  <c r="DG49" i="6"/>
  <c r="F49" i="6"/>
  <c r="B49" i="6"/>
  <c r="DG48" i="6"/>
  <c r="F48" i="6"/>
  <c r="B48" i="6"/>
  <c r="DG47" i="6"/>
  <c r="F47" i="6"/>
  <c r="B47" i="6"/>
  <c r="DG46" i="6"/>
  <c r="F46" i="6"/>
  <c r="B46" i="6"/>
  <c r="DC45" i="6"/>
  <c r="DB45" i="6"/>
  <c r="DA45" i="6"/>
  <c r="CZ45" i="6"/>
  <c r="CY45" i="6"/>
  <c r="CX45" i="6"/>
  <c r="CW45" i="6"/>
  <c r="CV45" i="6"/>
  <c r="CU45" i="6"/>
  <c r="CT45" i="6"/>
  <c r="CS45" i="6"/>
  <c r="CR45" i="6"/>
  <c r="CQ45" i="6"/>
  <c r="CP45" i="6"/>
  <c r="CO45" i="6"/>
  <c r="CN45" i="6"/>
  <c r="CM45" i="6"/>
  <c r="CL45" i="6"/>
  <c r="CK45" i="6"/>
  <c r="CJ45" i="6"/>
  <c r="CI45" i="6"/>
  <c r="CH45" i="6"/>
  <c r="CG45" i="6"/>
  <c r="CF45" i="6"/>
  <c r="CE45" i="6"/>
  <c r="CD45" i="6"/>
  <c r="CC45" i="6"/>
  <c r="CB45" i="6"/>
  <c r="CA45" i="6"/>
  <c r="BZ45" i="6"/>
  <c r="BY45" i="6"/>
  <c r="BX45" i="6"/>
  <c r="BW45" i="6"/>
  <c r="BV45" i="6"/>
  <c r="BU45" i="6"/>
  <c r="BT45" i="6"/>
  <c r="BS45" i="6"/>
  <c r="BR45" i="6"/>
  <c r="BQ45" i="6"/>
  <c r="BP45" i="6"/>
  <c r="BO45" i="6"/>
  <c r="BN45" i="6"/>
  <c r="BM45" i="6"/>
  <c r="BL45" i="6"/>
  <c r="BK45" i="6"/>
  <c r="BJ45" i="6"/>
  <c r="BI45" i="6"/>
  <c r="BH45" i="6"/>
  <c r="BG45" i="6"/>
  <c r="BF45" i="6"/>
  <c r="BE45" i="6"/>
  <c r="BD45" i="6"/>
  <c r="BC45" i="6"/>
  <c r="BB45" i="6"/>
  <c r="BA45" i="6"/>
  <c r="AZ45" i="6"/>
  <c r="AY45" i="6"/>
  <c r="AX45" i="6"/>
  <c r="AW45" i="6"/>
  <c r="AV45" i="6"/>
  <c r="AU45" i="6"/>
  <c r="AT45" i="6"/>
  <c r="AS45" i="6"/>
  <c r="AR45" i="6"/>
  <c r="AQ45" i="6"/>
  <c r="AP45" i="6"/>
  <c r="AO45" i="6"/>
  <c r="AN45" i="6"/>
  <c r="AM45" i="6"/>
  <c r="AL45" i="6"/>
  <c r="AK45" i="6"/>
  <c r="AJ45" i="6"/>
  <c r="AI45" i="6"/>
  <c r="AH45" i="6"/>
  <c r="AG45" i="6"/>
  <c r="AF45" i="6"/>
  <c r="AE45" i="6"/>
  <c r="AD45" i="6"/>
  <c r="AC45" i="6"/>
  <c r="AB45" i="6"/>
  <c r="AA45" i="6"/>
  <c r="Z45" i="6"/>
  <c r="Y45" i="6"/>
  <c r="X45" i="6"/>
  <c r="W45" i="6"/>
  <c r="V45" i="6"/>
  <c r="U45" i="6"/>
  <c r="T45" i="6"/>
  <c r="S45" i="6"/>
  <c r="R45" i="6"/>
  <c r="Q45" i="6"/>
  <c r="P45" i="6"/>
  <c r="O45" i="6"/>
  <c r="N45" i="6"/>
  <c r="M45" i="6"/>
  <c r="L45" i="6"/>
  <c r="K45" i="6"/>
  <c r="J45" i="6"/>
  <c r="I45" i="6"/>
  <c r="H45" i="6"/>
  <c r="DG43" i="6"/>
  <c r="DH43" i="6" s="1"/>
  <c r="F43" i="6"/>
  <c r="B43" i="6"/>
  <c r="DG42" i="6"/>
  <c r="F42" i="6"/>
  <c r="B42" i="6"/>
  <c r="DG41" i="6"/>
  <c r="F41" i="6"/>
  <c r="B41" i="6"/>
  <c r="DG40" i="6"/>
  <c r="F40" i="6"/>
  <c r="B40" i="6"/>
  <c r="DG39" i="6"/>
  <c r="F39" i="6"/>
  <c r="B39" i="6"/>
  <c r="DG38" i="6"/>
  <c r="F38" i="6"/>
  <c r="B38" i="6"/>
  <c r="DG37" i="6"/>
  <c r="F37" i="6"/>
  <c r="B37" i="6"/>
  <c r="DG36" i="6"/>
  <c r="F36" i="6"/>
  <c r="B36" i="6"/>
  <c r="DG35" i="6"/>
  <c r="F35" i="6"/>
  <c r="B35" i="6"/>
  <c r="DG34" i="6"/>
  <c r="F34" i="6"/>
  <c r="B34" i="6"/>
  <c r="DC33" i="6"/>
  <c r="DB33" i="6"/>
  <c r="DA33" i="6"/>
  <c r="CZ33" i="6"/>
  <c r="CY33" i="6"/>
  <c r="CX33" i="6"/>
  <c r="CW33" i="6"/>
  <c r="CV33" i="6"/>
  <c r="CU33" i="6"/>
  <c r="CT33" i="6"/>
  <c r="CS33" i="6"/>
  <c r="CR33" i="6"/>
  <c r="CQ33" i="6"/>
  <c r="CP33" i="6"/>
  <c r="CO33" i="6"/>
  <c r="CN33" i="6"/>
  <c r="CM33" i="6"/>
  <c r="CL33" i="6"/>
  <c r="CK33" i="6"/>
  <c r="CJ33" i="6"/>
  <c r="CI33" i="6"/>
  <c r="CH33" i="6"/>
  <c r="CG33" i="6"/>
  <c r="CF33" i="6"/>
  <c r="CE33" i="6"/>
  <c r="CD33" i="6"/>
  <c r="CC33" i="6"/>
  <c r="CB33" i="6"/>
  <c r="CA33" i="6"/>
  <c r="BZ33" i="6"/>
  <c r="BY33" i="6"/>
  <c r="BX33" i="6"/>
  <c r="BW33" i="6"/>
  <c r="BV33" i="6"/>
  <c r="BU33" i="6"/>
  <c r="BT33" i="6"/>
  <c r="BS33" i="6"/>
  <c r="BR33" i="6"/>
  <c r="BQ33" i="6"/>
  <c r="BP33" i="6"/>
  <c r="BO33" i="6"/>
  <c r="BN33" i="6"/>
  <c r="BM33" i="6"/>
  <c r="BL33" i="6"/>
  <c r="BK33" i="6"/>
  <c r="BJ33" i="6"/>
  <c r="BI33" i="6"/>
  <c r="BH33" i="6"/>
  <c r="BG33" i="6"/>
  <c r="BF33" i="6"/>
  <c r="BE33" i="6"/>
  <c r="BD33" i="6"/>
  <c r="BC33" i="6"/>
  <c r="BB33" i="6"/>
  <c r="BA33" i="6"/>
  <c r="AZ33" i="6"/>
  <c r="AY33" i="6"/>
  <c r="AX33" i="6"/>
  <c r="AW33" i="6"/>
  <c r="AV33" i="6"/>
  <c r="AU33" i="6"/>
  <c r="AT33" i="6"/>
  <c r="AS33" i="6"/>
  <c r="AR33" i="6"/>
  <c r="AQ33" i="6"/>
  <c r="AP33" i="6"/>
  <c r="AO33" i="6"/>
  <c r="AN33" i="6"/>
  <c r="AM33" i="6"/>
  <c r="AL33" i="6"/>
  <c r="AK33" i="6"/>
  <c r="AJ33" i="6"/>
  <c r="AI33" i="6"/>
  <c r="AH33" i="6"/>
  <c r="AG33" i="6"/>
  <c r="AF33" i="6"/>
  <c r="AE33" i="6"/>
  <c r="AD33" i="6"/>
  <c r="AC33" i="6"/>
  <c r="AB33" i="6"/>
  <c r="AA33" i="6"/>
  <c r="Z33" i="6"/>
  <c r="Y33" i="6"/>
  <c r="X33" i="6"/>
  <c r="W33" i="6"/>
  <c r="V33" i="6"/>
  <c r="U33" i="6"/>
  <c r="T33" i="6"/>
  <c r="S33" i="6"/>
  <c r="R33" i="6"/>
  <c r="Q33" i="6"/>
  <c r="P33" i="6"/>
  <c r="O33" i="6"/>
  <c r="N33" i="6"/>
  <c r="M33" i="6"/>
  <c r="L33" i="6"/>
  <c r="K33" i="6"/>
  <c r="J33" i="6"/>
  <c r="I33" i="6"/>
  <c r="H33" i="6"/>
  <c r="DG32" i="6"/>
  <c r="DH32" i="6" s="1"/>
  <c r="F32" i="6"/>
  <c r="B32" i="6"/>
  <c r="DG31" i="6"/>
  <c r="F31" i="6"/>
  <c r="B31" i="6"/>
  <c r="DG30" i="6"/>
  <c r="F30" i="6"/>
  <c r="B30" i="6"/>
  <c r="DG29" i="6"/>
  <c r="F29" i="6"/>
  <c r="B29" i="6"/>
  <c r="DG28" i="6"/>
  <c r="F28" i="6"/>
  <c r="B28" i="6"/>
  <c r="DG27" i="6"/>
  <c r="F27" i="6"/>
  <c r="B27" i="6"/>
  <c r="DG26" i="6"/>
  <c r="F26" i="6"/>
  <c r="B26" i="6"/>
  <c r="DG25" i="6"/>
  <c r="F25" i="6"/>
  <c r="B25" i="6"/>
  <c r="DG24" i="6"/>
  <c r="F24" i="6"/>
  <c r="B24" i="6"/>
  <c r="DG23" i="6"/>
  <c r="F23" i="6"/>
  <c r="B23" i="6"/>
  <c r="DG21" i="6"/>
  <c r="DH21" i="6" s="1"/>
  <c r="F21" i="6"/>
  <c r="B21" i="6"/>
  <c r="DG20" i="6"/>
  <c r="F20" i="6"/>
  <c r="B20" i="6"/>
  <c r="DG19" i="6"/>
  <c r="F19" i="6"/>
  <c r="B19" i="6"/>
  <c r="DG18" i="6"/>
  <c r="F18" i="6"/>
  <c r="B18" i="6"/>
  <c r="DG17" i="6"/>
  <c r="F17" i="6"/>
  <c r="B17" i="6"/>
  <c r="DG16" i="6"/>
  <c r="F16" i="6"/>
  <c r="B16" i="6"/>
  <c r="DG15" i="6"/>
  <c r="F15" i="6"/>
  <c r="B15" i="6"/>
  <c r="DG14" i="6"/>
  <c r="F14" i="6"/>
  <c r="B14" i="6"/>
  <c r="DG13" i="6"/>
  <c r="F13" i="6"/>
  <c r="B13" i="6"/>
  <c r="DG12" i="6"/>
  <c r="G12" i="6"/>
  <c r="F12" i="6"/>
  <c r="B12" i="6"/>
  <c r="DC11" i="6"/>
  <c r="DB11" i="6"/>
  <c r="DA11" i="6"/>
  <c r="CZ11" i="6"/>
  <c r="CY11" i="6"/>
  <c r="CX11" i="6"/>
  <c r="CW11" i="6"/>
  <c r="CV11" i="6"/>
  <c r="CU11" i="6"/>
  <c r="CT11" i="6"/>
  <c r="CS11" i="6"/>
  <c r="CR11" i="6"/>
  <c r="CQ11" i="6"/>
  <c r="CP11" i="6"/>
  <c r="CO11" i="6"/>
  <c r="CN11" i="6"/>
  <c r="CM11" i="6"/>
  <c r="CL11" i="6"/>
  <c r="CK11" i="6"/>
  <c r="CJ11" i="6"/>
  <c r="CI11" i="6"/>
  <c r="CH11" i="6"/>
  <c r="CG11" i="6"/>
  <c r="CF11" i="6"/>
  <c r="CE11" i="6"/>
  <c r="CD11" i="6"/>
  <c r="CC11" i="6"/>
  <c r="CB11" i="6"/>
  <c r="CA11" i="6"/>
  <c r="BZ11" i="6"/>
  <c r="BY11" i="6"/>
  <c r="BX11" i="6"/>
  <c r="BW11" i="6"/>
  <c r="BV11" i="6"/>
  <c r="BU11" i="6"/>
  <c r="BT11" i="6"/>
  <c r="BS11" i="6"/>
  <c r="BR11" i="6"/>
  <c r="BQ11" i="6"/>
  <c r="BP11" i="6"/>
  <c r="BO11" i="6"/>
  <c r="BN11" i="6"/>
  <c r="BM11" i="6"/>
  <c r="BL11" i="6"/>
  <c r="BK11" i="6"/>
  <c r="BJ11" i="6"/>
  <c r="BI11" i="6"/>
  <c r="BH11" i="6"/>
  <c r="BG11" i="6"/>
  <c r="BF11" i="6"/>
  <c r="BE11" i="6"/>
  <c r="BD11" i="6"/>
  <c r="BC11" i="6"/>
  <c r="BB11" i="6"/>
  <c r="BA11" i="6"/>
  <c r="AZ11" i="6"/>
  <c r="AY11" i="6"/>
  <c r="AX11" i="6"/>
  <c r="AW11" i="6"/>
  <c r="AV11" i="6"/>
  <c r="AU11" i="6"/>
  <c r="AT11" i="6"/>
  <c r="AS11" i="6"/>
  <c r="AR11" i="6"/>
  <c r="AQ11" i="6"/>
  <c r="AP11" i="6"/>
  <c r="AO11" i="6"/>
  <c r="AN11" i="6"/>
  <c r="AM11" i="6"/>
  <c r="AL11" i="6"/>
  <c r="AK11" i="6"/>
  <c r="AJ11" i="6"/>
  <c r="AI11" i="6"/>
  <c r="AH11" i="6"/>
  <c r="AG11" i="6"/>
  <c r="AF11" i="6"/>
  <c r="AE11" i="6"/>
  <c r="AD11" i="6"/>
  <c r="AC11" i="6"/>
  <c r="AB11" i="6"/>
  <c r="AA11" i="6"/>
  <c r="Z11" i="6"/>
  <c r="Y11" i="6"/>
  <c r="X11" i="6"/>
  <c r="W11" i="6"/>
  <c r="V11" i="6"/>
  <c r="U11" i="6"/>
  <c r="T11" i="6"/>
  <c r="S11" i="6"/>
  <c r="R11" i="6"/>
  <c r="Q11" i="6"/>
  <c r="P11" i="6"/>
  <c r="O11" i="6"/>
  <c r="N11" i="6"/>
  <c r="M11" i="6"/>
  <c r="L11" i="6"/>
  <c r="K11" i="6"/>
  <c r="J11" i="6"/>
  <c r="I11" i="6"/>
  <c r="H11" i="6"/>
  <c r="DC8" i="6"/>
  <c r="DB8" i="6"/>
  <c r="DA8" i="6"/>
  <c r="CZ8" i="6"/>
  <c r="CY8" i="6"/>
  <c r="CX8" i="6"/>
  <c r="CW8" i="6"/>
  <c r="CV8" i="6"/>
  <c r="CU8" i="6"/>
  <c r="CT8" i="6"/>
  <c r="CS8" i="6"/>
  <c r="CR8" i="6"/>
  <c r="CQ8" i="6"/>
  <c r="CP8" i="6"/>
  <c r="CO8" i="6"/>
  <c r="CN8" i="6"/>
  <c r="CM8" i="6"/>
  <c r="CL8" i="6"/>
  <c r="CK8" i="6"/>
  <c r="CJ8" i="6"/>
  <c r="CI8" i="6"/>
  <c r="CH8" i="6"/>
  <c r="CG8" i="6"/>
  <c r="CF8" i="6"/>
  <c r="CE8" i="6"/>
  <c r="CD8" i="6"/>
  <c r="CC8" i="6"/>
  <c r="CB8" i="6"/>
  <c r="CA8" i="6"/>
  <c r="BZ8" i="6"/>
  <c r="BY8" i="6"/>
  <c r="BX8" i="6"/>
  <c r="BW8" i="6"/>
  <c r="BV8" i="6"/>
  <c r="BU8" i="6"/>
  <c r="BT8" i="6"/>
  <c r="BS8" i="6"/>
  <c r="BR8" i="6"/>
  <c r="BQ8" i="6"/>
  <c r="BP8" i="6"/>
  <c r="BO8" i="6"/>
  <c r="BN8" i="6"/>
  <c r="BM8" i="6"/>
  <c r="BL8" i="6"/>
  <c r="BK8" i="6"/>
  <c r="BJ8" i="6"/>
  <c r="BI8" i="6"/>
  <c r="BH8" i="6"/>
  <c r="BG8" i="6"/>
  <c r="BF8" i="6"/>
  <c r="BE8" i="6"/>
  <c r="BD8" i="6"/>
  <c r="BC8" i="6"/>
  <c r="BB8" i="6"/>
  <c r="BA8" i="6"/>
  <c r="AZ8" i="6"/>
  <c r="AY8" i="6"/>
  <c r="AX8" i="6"/>
  <c r="AW8" i="6"/>
  <c r="AV8" i="6"/>
  <c r="AU8" i="6"/>
  <c r="AT8" i="6"/>
  <c r="AS8" i="6"/>
  <c r="AR8" i="6"/>
  <c r="AQ8" i="6"/>
  <c r="AP8" i="6"/>
  <c r="AO8" i="6"/>
  <c r="AN8" i="6"/>
  <c r="AM8" i="6"/>
  <c r="AL8" i="6"/>
  <c r="AK8" i="6"/>
  <c r="AJ8" i="6"/>
  <c r="AI8" i="6"/>
  <c r="AH8" i="6"/>
  <c r="AG8" i="6"/>
  <c r="AF8" i="6"/>
  <c r="AE8" i="6"/>
  <c r="AD8" i="6"/>
  <c r="AC8" i="6"/>
  <c r="AB8" i="6"/>
  <c r="AA8" i="6"/>
  <c r="Z8" i="6"/>
  <c r="Y8" i="6"/>
  <c r="X8" i="6"/>
  <c r="W8" i="6"/>
  <c r="V8" i="6"/>
  <c r="U8" i="6"/>
  <c r="T8" i="6"/>
  <c r="S8" i="6"/>
  <c r="R8" i="6"/>
  <c r="Q8" i="6"/>
  <c r="P8" i="6"/>
  <c r="O8" i="6"/>
  <c r="N8" i="6"/>
  <c r="M8" i="6"/>
  <c r="L8" i="6"/>
  <c r="K8" i="6"/>
  <c r="J8" i="6"/>
  <c r="I8" i="6"/>
  <c r="H8" i="6"/>
  <c r="H6" i="6"/>
  <c r="CZ6" i="6" s="1"/>
  <c r="F129" i="5"/>
  <c r="B129" i="5"/>
  <c r="F128" i="5"/>
  <c r="B128" i="5"/>
  <c r="F127" i="5"/>
  <c r="B127" i="5"/>
  <c r="DC126" i="5"/>
  <c r="DB126" i="5"/>
  <c r="DA126" i="5"/>
  <c r="CZ126" i="5"/>
  <c r="CY126" i="5"/>
  <c r="CX126" i="5"/>
  <c r="CW126" i="5"/>
  <c r="CV126" i="5"/>
  <c r="CU126" i="5"/>
  <c r="CT126" i="5"/>
  <c r="CS126" i="5"/>
  <c r="CR126" i="5"/>
  <c r="CQ126" i="5"/>
  <c r="CP126" i="5"/>
  <c r="CO126" i="5"/>
  <c r="CN126" i="5"/>
  <c r="CM126" i="5"/>
  <c r="CL126" i="5"/>
  <c r="CK126" i="5"/>
  <c r="CJ126" i="5"/>
  <c r="CI126" i="5"/>
  <c r="CH126" i="5"/>
  <c r="CG126" i="5"/>
  <c r="CF126" i="5"/>
  <c r="CE126" i="5"/>
  <c r="CD126" i="5"/>
  <c r="CC126" i="5"/>
  <c r="CB126" i="5"/>
  <c r="CA126" i="5"/>
  <c r="BZ126" i="5"/>
  <c r="BY126" i="5"/>
  <c r="BX126" i="5"/>
  <c r="BW126" i="5"/>
  <c r="BV126" i="5"/>
  <c r="BU126" i="5"/>
  <c r="BT126" i="5"/>
  <c r="BS126" i="5"/>
  <c r="BR126" i="5"/>
  <c r="BQ126" i="5"/>
  <c r="BP126" i="5"/>
  <c r="BO126" i="5"/>
  <c r="BN126" i="5"/>
  <c r="BM126" i="5"/>
  <c r="BL126" i="5"/>
  <c r="BK126" i="5"/>
  <c r="BJ126" i="5"/>
  <c r="BI126" i="5"/>
  <c r="BH126" i="5"/>
  <c r="BG126" i="5"/>
  <c r="BF126" i="5"/>
  <c r="BE126" i="5"/>
  <c r="BD126" i="5"/>
  <c r="BC126" i="5"/>
  <c r="BB126" i="5"/>
  <c r="BA126" i="5"/>
  <c r="AZ126" i="5"/>
  <c r="AY126" i="5"/>
  <c r="AX126" i="5"/>
  <c r="AW126" i="5"/>
  <c r="AV126" i="5"/>
  <c r="AU126" i="5"/>
  <c r="AT126" i="5"/>
  <c r="AS126" i="5"/>
  <c r="AR126" i="5"/>
  <c r="AQ126" i="5"/>
  <c r="AP126" i="5"/>
  <c r="AO126" i="5"/>
  <c r="AN126" i="5"/>
  <c r="AM126" i="5"/>
  <c r="AL126" i="5"/>
  <c r="AK126" i="5"/>
  <c r="AJ126" i="5"/>
  <c r="AI126" i="5"/>
  <c r="AH126" i="5"/>
  <c r="AG126" i="5"/>
  <c r="AF126" i="5"/>
  <c r="AE126" i="5"/>
  <c r="AD126" i="5"/>
  <c r="AC126" i="5"/>
  <c r="AB126" i="5"/>
  <c r="AA126" i="5"/>
  <c r="Z126" i="5"/>
  <c r="Y126" i="5"/>
  <c r="X126" i="5"/>
  <c r="W126" i="5"/>
  <c r="V126" i="5"/>
  <c r="U126" i="5"/>
  <c r="T126" i="5"/>
  <c r="S126" i="5"/>
  <c r="R126" i="5"/>
  <c r="Q126" i="5"/>
  <c r="P126" i="5"/>
  <c r="O126" i="5"/>
  <c r="N126" i="5"/>
  <c r="M126" i="5"/>
  <c r="L126" i="5"/>
  <c r="K126" i="5"/>
  <c r="J126" i="5"/>
  <c r="I126" i="5"/>
  <c r="H126" i="5"/>
  <c r="F125" i="5"/>
  <c r="B125" i="5"/>
  <c r="F124" i="5"/>
  <c r="B124" i="5"/>
  <c r="F123" i="5"/>
  <c r="B123" i="5"/>
  <c r="F122" i="5"/>
  <c r="B122" i="5"/>
  <c r="F121" i="5"/>
  <c r="B121" i="5"/>
  <c r="F120" i="5"/>
  <c r="B120" i="5"/>
  <c r="F119" i="5"/>
  <c r="B119" i="5"/>
  <c r="DC118" i="5"/>
  <c r="DB118" i="5"/>
  <c r="DA118" i="5"/>
  <c r="CZ118" i="5"/>
  <c r="CY118" i="5"/>
  <c r="CX118" i="5"/>
  <c r="CW118" i="5"/>
  <c r="CV118" i="5"/>
  <c r="CU118" i="5"/>
  <c r="CT118" i="5"/>
  <c r="CS118" i="5"/>
  <c r="CR118" i="5"/>
  <c r="CQ118" i="5"/>
  <c r="CP118" i="5"/>
  <c r="CO118" i="5"/>
  <c r="CN118" i="5"/>
  <c r="CM118" i="5"/>
  <c r="CL118" i="5"/>
  <c r="CK118" i="5"/>
  <c r="CJ118" i="5"/>
  <c r="CI118" i="5"/>
  <c r="CH118" i="5"/>
  <c r="CG118" i="5"/>
  <c r="CF118" i="5"/>
  <c r="CE118" i="5"/>
  <c r="CD118" i="5"/>
  <c r="CC118" i="5"/>
  <c r="CB118" i="5"/>
  <c r="CA118" i="5"/>
  <c r="BZ118" i="5"/>
  <c r="BY118" i="5"/>
  <c r="BX118" i="5"/>
  <c r="BW118" i="5"/>
  <c r="BV118" i="5"/>
  <c r="BU118" i="5"/>
  <c r="BT118" i="5"/>
  <c r="BS118" i="5"/>
  <c r="BR118" i="5"/>
  <c r="BQ118" i="5"/>
  <c r="BP118" i="5"/>
  <c r="BO118" i="5"/>
  <c r="BN118" i="5"/>
  <c r="BM118" i="5"/>
  <c r="BL118" i="5"/>
  <c r="BK118" i="5"/>
  <c r="BJ118" i="5"/>
  <c r="BI118" i="5"/>
  <c r="BH118" i="5"/>
  <c r="BG118" i="5"/>
  <c r="BF118" i="5"/>
  <c r="BE118" i="5"/>
  <c r="BD118" i="5"/>
  <c r="BC118" i="5"/>
  <c r="BB118" i="5"/>
  <c r="BA118" i="5"/>
  <c r="AZ118" i="5"/>
  <c r="AY118" i="5"/>
  <c r="AX118" i="5"/>
  <c r="AW118" i="5"/>
  <c r="AV118" i="5"/>
  <c r="AU118" i="5"/>
  <c r="AT118" i="5"/>
  <c r="AS118" i="5"/>
  <c r="AR118" i="5"/>
  <c r="AQ118" i="5"/>
  <c r="AP118" i="5"/>
  <c r="AO118" i="5"/>
  <c r="AN118" i="5"/>
  <c r="AM118" i="5"/>
  <c r="AL118" i="5"/>
  <c r="AK118" i="5"/>
  <c r="AJ118" i="5"/>
  <c r="AI118" i="5"/>
  <c r="AH118" i="5"/>
  <c r="AG118" i="5"/>
  <c r="AF118" i="5"/>
  <c r="AE118" i="5"/>
  <c r="AD118" i="5"/>
  <c r="AC118" i="5"/>
  <c r="AB118" i="5"/>
  <c r="AA118" i="5"/>
  <c r="Z118" i="5"/>
  <c r="Y118" i="5"/>
  <c r="X118" i="5"/>
  <c r="W118" i="5"/>
  <c r="V118" i="5"/>
  <c r="U118" i="5"/>
  <c r="T118" i="5"/>
  <c r="S118" i="5"/>
  <c r="R118" i="5"/>
  <c r="Q118" i="5"/>
  <c r="P118" i="5"/>
  <c r="O118" i="5"/>
  <c r="N118" i="5"/>
  <c r="M118" i="5"/>
  <c r="L118" i="5"/>
  <c r="K118" i="5"/>
  <c r="J118" i="5"/>
  <c r="I118" i="5"/>
  <c r="H118" i="5"/>
  <c r="F116" i="5"/>
  <c r="F111" i="5"/>
  <c r="F110" i="5"/>
  <c r="B110" i="5"/>
  <c r="F109" i="5"/>
  <c r="B109" i="5"/>
  <c r="F108" i="5"/>
  <c r="B108" i="5"/>
  <c r="F107" i="5"/>
  <c r="B107" i="5"/>
  <c r="F106" i="5"/>
  <c r="B106" i="5"/>
  <c r="F105" i="5"/>
  <c r="B105" i="5"/>
  <c r="F104" i="5"/>
  <c r="B104" i="5"/>
  <c r="F103" i="5"/>
  <c r="B103" i="5"/>
  <c r="F102" i="5"/>
  <c r="B102" i="5"/>
  <c r="B101" i="5"/>
  <c r="DC100" i="5"/>
  <c r="DB100" i="5"/>
  <c r="DA100" i="5"/>
  <c r="CZ100" i="5"/>
  <c r="CY100" i="5"/>
  <c r="CX100" i="5"/>
  <c r="CW100" i="5"/>
  <c r="CV100" i="5"/>
  <c r="CU100" i="5"/>
  <c r="CT100" i="5"/>
  <c r="CS100" i="5"/>
  <c r="CR100" i="5"/>
  <c r="CQ100" i="5"/>
  <c r="CP100" i="5"/>
  <c r="CO100" i="5"/>
  <c r="CN100" i="5"/>
  <c r="CM100" i="5"/>
  <c r="CL100" i="5"/>
  <c r="CK100" i="5"/>
  <c r="CJ100" i="5"/>
  <c r="CI100" i="5"/>
  <c r="CH100" i="5"/>
  <c r="CG100" i="5"/>
  <c r="CF100" i="5"/>
  <c r="CE100" i="5"/>
  <c r="CD100" i="5"/>
  <c r="CC100" i="5"/>
  <c r="CB100" i="5"/>
  <c r="CA100" i="5"/>
  <c r="BZ100" i="5"/>
  <c r="BY100" i="5"/>
  <c r="BX100" i="5"/>
  <c r="BW100" i="5"/>
  <c r="BV100" i="5"/>
  <c r="BU100" i="5"/>
  <c r="BT100" i="5"/>
  <c r="BS100" i="5"/>
  <c r="BR100" i="5"/>
  <c r="BQ100" i="5"/>
  <c r="BP100" i="5"/>
  <c r="BO100" i="5"/>
  <c r="BN100" i="5"/>
  <c r="BM100" i="5"/>
  <c r="BL100" i="5"/>
  <c r="BK100" i="5"/>
  <c r="BJ100" i="5"/>
  <c r="BI100" i="5"/>
  <c r="BH100" i="5"/>
  <c r="BG100" i="5"/>
  <c r="BF100" i="5"/>
  <c r="BE100" i="5"/>
  <c r="BD100" i="5"/>
  <c r="BC100" i="5"/>
  <c r="BB100" i="5"/>
  <c r="BA100" i="5"/>
  <c r="AZ100" i="5"/>
  <c r="AY100" i="5"/>
  <c r="AX100" i="5"/>
  <c r="AW100" i="5"/>
  <c r="AV100" i="5"/>
  <c r="AU100" i="5"/>
  <c r="AT100" i="5"/>
  <c r="AS100" i="5"/>
  <c r="AR100" i="5"/>
  <c r="AQ100" i="5"/>
  <c r="AP100" i="5"/>
  <c r="AO100" i="5"/>
  <c r="AN100" i="5"/>
  <c r="AM100" i="5"/>
  <c r="AL100" i="5"/>
  <c r="AK100" i="5"/>
  <c r="AJ100" i="5"/>
  <c r="AI100" i="5"/>
  <c r="AH100" i="5"/>
  <c r="AG100" i="5"/>
  <c r="AF100" i="5"/>
  <c r="AE100" i="5"/>
  <c r="AD100" i="5"/>
  <c r="AC100" i="5"/>
  <c r="AB100" i="5"/>
  <c r="AA100" i="5"/>
  <c r="Z100" i="5"/>
  <c r="Y100" i="5"/>
  <c r="X100" i="5"/>
  <c r="DG99" i="5"/>
  <c r="F99" i="5"/>
  <c r="B99" i="5"/>
  <c r="DG98" i="5"/>
  <c r="F98" i="5"/>
  <c r="B98" i="5"/>
  <c r="DG97" i="5"/>
  <c r="F97" i="5"/>
  <c r="B97" i="5"/>
  <c r="DG96" i="5"/>
  <c r="F96" i="5"/>
  <c r="B96" i="5"/>
  <c r="DG95" i="5"/>
  <c r="B95" i="5"/>
  <c r="DG94" i="5"/>
  <c r="B94" i="5"/>
  <c r="DG93" i="5"/>
  <c r="B93" i="5"/>
  <c r="DG92" i="5"/>
  <c r="B92" i="5"/>
  <c r="DG91" i="5"/>
  <c r="B91" i="5"/>
  <c r="DG90" i="5"/>
  <c r="B90" i="5"/>
  <c r="DC89" i="5"/>
  <c r="DB89" i="5"/>
  <c r="DA89" i="5"/>
  <c r="CZ89" i="5"/>
  <c r="CY89" i="5"/>
  <c r="CX89" i="5"/>
  <c r="CW89" i="5"/>
  <c r="CV89" i="5"/>
  <c r="CU89" i="5"/>
  <c r="CT89" i="5"/>
  <c r="CS89" i="5"/>
  <c r="CR89" i="5"/>
  <c r="CQ89" i="5"/>
  <c r="CP89" i="5"/>
  <c r="CO89" i="5"/>
  <c r="CN89" i="5"/>
  <c r="CM89" i="5"/>
  <c r="CL89" i="5"/>
  <c r="CK89" i="5"/>
  <c r="CJ89" i="5"/>
  <c r="CI89" i="5"/>
  <c r="CH89" i="5"/>
  <c r="CG89" i="5"/>
  <c r="CF89" i="5"/>
  <c r="CE89" i="5"/>
  <c r="CD89" i="5"/>
  <c r="CC89" i="5"/>
  <c r="CB89" i="5"/>
  <c r="CA89" i="5"/>
  <c r="BZ89" i="5"/>
  <c r="BY89" i="5"/>
  <c r="BX89" i="5"/>
  <c r="BW89" i="5"/>
  <c r="BV89" i="5"/>
  <c r="BU89" i="5"/>
  <c r="BT89" i="5"/>
  <c r="BS89" i="5"/>
  <c r="BR89" i="5"/>
  <c r="BQ89" i="5"/>
  <c r="BP89" i="5"/>
  <c r="BO89" i="5"/>
  <c r="BN89" i="5"/>
  <c r="BM89" i="5"/>
  <c r="BL89" i="5"/>
  <c r="BK89" i="5"/>
  <c r="BJ89" i="5"/>
  <c r="BI89" i="5"/>
  <c r="BH89" i="5"/>
  <c r="BG89" i="5"/>
  <c r="BF89" i="5"/>
  <c r="BE89" i="5"/>
  <c r="BD89" i="5"/>
  <c r="BC89" i="5"/>
  <c r="BB89" i="5"/>
  <c r="BA89" i="5"/>
  <c r="AZ89" i="5"/>
  <c r="AY89" i="5"/>
  <c r="AX89" i="5"/>
  <c r="AW89" i="5"/>
  <c r="AV89" i="5"/>
  <c r="AU89" i="5"/>
  <c r="AT89" i="5"/>
  <c r="AS89" i="5"/>
  <c r="AR89" i="5"/>
  <c r="AQ89" i="5"/>
  <c r="AP89" i="5"/>
  <c r="AO89" i="5"/>
  <c r="AN89" i="5"/>
  <c r="AM89" i="5"/>
  <c r="AL89" i="5"/>
  <c r="AK89" i="5"/>
  <c r="AJ89" i="5"/>
  <c r="AI89" i="5"/>
  <c r="AH89" i="5"/>
  <c r="AG89" i="5"/>
  <c r="AF89" i="5"/>
  <c r="AE89" i="5"/>
  <c r="AD89" i="5"/>
  <c r="AC89" i="5"/>
  <c r="AB89" i="5"/>
  <c r="AA89" i="5"/>
  <c r="Z89" i="5"/>
  <c r="Y89" i="5"/>
  <c r="X89" i="5"/>
  <c r="I89" i="5"/>
  <c r="H89" i="5"/>
  <c r="DG88" i="5"/>
  <c r="DH88" i="5" s="1"/>
  <c r="F88" i="5"/>
  <c r="B88" i="5"/>
  <c r="DG87" i="5"/>
  <c r="F87" i="5"/>
  <c r="B87" i="5"/>
  <c r="DG86" i="5"/>
  <c r="F86" i="5"/>
  <c r="B86" i="5"/>
  <c r="DG85" i="5"/>
  <c r="F85" i="5"/>
  <c r="B85" i="5"/>
  <c r="DG84" i="5"/>
  <c r="F84" i="5"/>
  <c r="B84" i="5"/>
  <c r="DG83" i="5"/>
  <c r="F83" i="5"/>
  <c r="B83" i="5"/>
  <c r="DG82" i="5"/>
  <c r="F82" i="5"/>
  <c r="B82" i="5"/>
  <c r="DG81" i="5"/>
  <c r="F81" i="5"/>
  <c r="B81" i="5"/>
  <c r="DG80" i="5"/>
  <c r="F80" i="5"/>
  <c r="B80" i="5"/>
  <c r="DG79" i="5"/>
  <c r="F79" i="5"/>
  <c r="B79" i="5"/>
  <c r="DC78" i="5"/>
  <c r="DB78" i="5"/>
  <c r="DA78" i="5"/>
  <c r="CZ78" i="5"/>
  <c r="CY78" i="5"/>
  <c r="CX78" i="5"/>
  <c r="CW78" i="5"/>
  <c r="CV78" i="5"/>
  <c r="CU78" i="5"/>
  <c r="CT78" i="5"/>
  <c r="CS78" i="5"/>
  <c r="CR78" i="5"/>
  <c r="CQ78" i="5"/>
  <c r="CP78" i="5"/>
  <c r="CO78" i="5"/>
  <c r="CN78" i="5"/>
  <c r="CM78" i="5"/>
  <c r="CL78" i="5"/>
  <c r="CK78" i="5"/>
  <c r="CJ78" i="5"/>
  <c r="CI78" i="5"/>
  <c r="CH78" i="5"/>
  <c r="CG78" i="5"/>
  <c r="CF78" i="5"/>
  <c r="CE78" i="5"/>
  <c r="CD78" i="5"/>
  <c r="CC78" i="5"/>
  <c r="CB78" i="5"/>
  <c r="CA78" i="5"/>
  <c r="BZ78" i="5"/>
  <c r="BY78" i="5"/>
  <c r="BX78" i="5"/>
  <c r="BW78" i="5"/>
  <c r="BV78" i="5"/>
  <c r="BU78" i="5"/>
  <c r="BT78" i="5"/>
  <c r="BS78" i="5"/>
  <c r="BR78" i="5"/>
  <c r="BQ78" i="5"/>
  <c r="BP78" i="5"/>
  <c r="BO78" i="5"/>
  <c r="BN78" i="5"/>
  <c r="BM78" i="5"/>
  <c r="BL78" i="5"/>
  <c r="BK78" i="5"/>
  <c r="BJ78" i="5"/>
  <c r="BI78" i="5"/>
  <c r="BH78" i="5"/>
  <c r="BG78" i="5"/>
  <c r="BF78" i="5"/>
  <c r="BE78" i="5"/>
  <c r="BD78" i="5"/>
  <c r="BC78" i="5"/>
  <c r="BB78" i="5"/>
  <c r="BA78" i="5"/>
  <c r="AZ78" i="5"/>
  <c r="AY78" i="5"/>
  <c r="AX78" i="5"/>
  <c r="AW78" i="5"/>
  <c r="AV78" i="5"/>
  <c r="AU78" i="5"/>
  <c r="AT78" i="5"/>
  <c r="AS78" i="5"/>
  <c r="AR78" i="5"/>
  <c r="AQ78" i="5"/>
  <c r="AP78" i="5"/>
  <c r="AO78" i="5"/>
  <c r="AN78" i="5"/>
  <c r="AM78" i="5"/>
  <c r="AL78" i="5"/>
  <c r="AK78" i="5"/>
  <c r="AJ78" i="5"/>
  <c r="AI78" i="5"/>
  <c r="AH78" i="5"/>
  <c r="AG78" i="5"/>
  <c r="AF78" i="5"/>
  <c r="AE78" i="5"/>
  <c r="AD78" i="5"/>
  <c r="AC78" i="5"/>
  <c r="AB78" i="5"/>
  <c r="AA78" i="5"/>
  <c r="Z78" i="5"/>
  <c r="Y78" i="5"/>
  <c r="X78" i="5"/>
  <c r="W78" i="5"/>
  <c r="V78" i="5"/>
  <c r="U78" i="5"/>
  <c r="T78" i="5"/>
  <c r="S78" i="5"/>
  <c r="R78" i="5"/>
  <c r="Q78" i="5"/>
  <c r="P78" i="5"/>
  <c r="O78" i="5"/>
  <c r="N78" i="5"/>
  <c r="M78" i="5"/>
  <c r="L78" i="5"/>
  <c r="K78" i="5"/>
  <c r="J78" i="5"/>
  <c r="I78" i="5"/>
  <c r="H78" i="5"/>
  <c r="DG77" i="5"/>
  <c r="DH77" i="5" s="1"/>
  <c r="F77" i="5"/>
  <c r="B77" i="5"/>
  <c r="DG76" i="5"/>
  <c r="F76" i="5"/>
  <c r="B76" i="5"/>
  <c r="DG75" i="5"/>
  <c r="F75" i="5"/>
  <c r="B75" i="5"/>
  <c r="DG74" i="5"/>
  <c r="F74" i="5"/>
  <c r="B74" i="5"/>
  <c r="DG73" i="5"/>
  <c r="F73" i="5"/>
  <c r="B73" i="5"/>
  <c r="DG72" i="5"/>
  <c r="F72" i="5"/>
  <c r="B72" i="5"/>
  <c r="DG71" i="5"/>
  <c r="F71" i="5"/>
  <c r="B71" i="5"/>
  <c r="DG70" i="5"/>
  <c r="F70" i="5"/>
  <c r="B70" i="5"/>
  <c r="DG69" i="5"/>
  <c r="F69" i="5"/>
  <c r="B69" i="5"/>
  <c r="DG68" i="5"/>
  <c r="F68" i="5"/>
  <c r="B68" i="5"/>
  <c r="DC67" i="5"/>
  <c r="DB67" i="5"/>
  <c r="DA67" i="5"/>
  <c r="CZ67" i="5"/>
  <c r="CY67" i="5"/>
  <c r="CX67" i="5"/>
  <c r="CW67" i="5"/>
  <c r="CV67" i="5"/>
  <c r="CU67" i="5"/>
  <c r="CT67" i="5"/>
  <c r="CS67" i="5"/>
  <c r="CR67" i="5"/>
  <c r="CQ67" i="5"/>
  <c r="CP67" i="5"/>
  <c r="CO67" i="5"/>
  <c r="CN67" i="5"/>
  <c r="CM67" i="5"/>
  <c r="CL67" i="5"/>
  <c r="CK67" i="5"/>
  <c r="CJ67" i="5"/>
  <c r="CI67" i="5"/>
  <c r="CH67" i="5"/>
  <c r="CG67" i="5"/>
  <c r="CF67" i="5"/>
  <c r="CE67" i="5"/>
  <c r="CD67" i="5"/>
  <c r="CC67" i="5"/>
  <c r="CB67" i="5"/>
  <c r="CA67" i="5"/>
  <c r="BZ67" i="5"/>
  <c r="BY67" i="5"/>
  <c r="BX67" i="5"/>
  <c r="BW67" i="5"/>
  <c r="BV67" i="5"/>
  <c r="BU67" i="5"/>
  <c r="BT67" i="5"/>
  <c r="BS67" i="5"/>
  <c r="BR67" i="5"/>
  <c r="BQ67" i="5"/>
  <c r="BP67" i="5"/>
  <c r="BO67" i="5"/>
  <c r="BN67" i="5"/>
  <c r="BM67" i="5"/>
  <c r="BL67" i="5"/>
  <c r="BK67" i="5"/>
  <c r="BJ67" i="5"/>
  <c r="BI67" i="5"/>
  <c r="BH67" i="5"/>
  <c r="BG67" i="5"/>
  <c r="BF67" i="5"/>
  <c r="BE67" i="5"/>
  <c r="BD67" i="5"/>
  <c r="BC67" i="5"/>
  <c r="BB67" i="5"/>
  <c r="BA67" i="5"/>
  <c r="AZ67" i="5"/>
  <c r="AY67" i="5"/>
  <c r="AX67" i="5"/>
  <c r="AW67" i="5"/>
  <c r="AV67" i="5"/>
  <c r="AU67" i="5"/>
  <c r="AT67" i="5"/>
  <c r="AS67" i="5"/>
  <c r="AR67" i="5"/>
  <c r="AQ67" i="5"/>
  <c r="AP67" i="5"/>
  <c r="AO67" i="5"/>
  <c r="AN67" i="5"/>
  <c r="AM67" i="5"/>
  <c r="AL67" i="5"/>
  <c r="AK67" i="5"/>
  <c r="AJ67" i="5"/>
  <c r="AI67" i="5"/>
  <c r="AH67" i="5"/>
  <c r="AG67" i="5"/>
  <c r="AF67" i="5"/>
  <c r="AE67" i="5"/>
  <c r="AD67" i="5"/>
  <c r="AC67" i="5"/>
  <c r="AB67" i="5"/>
  <c r="AA67" i="5"/>
  <c r="Z67" i="5"/>
  <c r="Y67" i="5"/>
  <c r="X67" i="5"/>
  <c r="W67" i="5"/>
  <c r="V67" i="5"/>
  <c r="U67" i="5"/>
  <c r="T67" i="5"/>
  <c r="S67" i="5"/>
  <c r="R67" i="5"/>
  <c r="Q67" i="5"/>
  <c r="P67" i="5"/>
  <c r="O67" i="5"/>
  <c r="N67" i="5"/>
  <c r="M67" i="5"/>
  <c r="L67" i="5"/>
  <c r="K67" i="5"/>
  <c r="J67" i="5"/>
  <c r="I67" i="5"/>
  <c r="H67" i="5"/>
  <c r="DG66" i="5"/>
  <c r="DH66" i="5" s="1"/>
  <c r="F66" i="5"/>
  <c r="B66" i="5"/>
  <c r="DG65" i="5"/>
  <c r="F65" i="5"/>
  <c r="B65" i="5"/>
  <c r="DG64" i="5"/>
  <c r="F64" i="5"/>
  <c r="B64" i="5"/>
  <c r="DG63" i="5"/>
  <c r="F63" i="5"/>
  <c r="B63" i="5"/>
  <c r="DG62" i="5"/>
  <c r="F62" i="5"/>
  <c r="B62" i="5"/>
  <c r="DG61" i="5"/>
  <c r="F61" i="5"/>
  <c r="B61" i="5"/>
  <c r="DG60" i="5"/>
  <c r="F60" i="5"/>
  <c r="B60" i="5"/>
  <c r="DG59" i="5"/>
  <c r="F59" i="5"/>
  <c r="B59" i="5"/>
  <c r="DG58" i="5"/>
  <c r="F58" i="5"/>
  <c r="B58" i="5"/>
  <c r="DG57" i="5"/>
  <c r="F57" i="5"/>
  <c r="B57" i="5"/>
  <c r="DC56" i="5"/>
  <c r="DB56" i="5"/>
  <c r="DA56" i="5"/>
  <c r="CZ56" i="5"/>
  <c r="CY56" i="5"/>
  <c r="CX56" i="5"/>
  <c r="CW56" i="5"/>
  <c r="CV56" i="5"/>
  <c r="CU56" i="5"/>
  <c r="CT56" i="5"/>
  <c r="CS56" i="5"/>
  <c r="CR56" i="5"/>
  <c r="CQ56" i="5"/>
  <c r="CP56" i="5"/>
  <c r="CO56" i="5"/>
  <c r="CN56" i="5"/>
  <c r="CM56" i="5"/>
  <c r="CL56" i="5"/>
  <c r="CK56" i="5"/>
  <c r="CJ56" i="5"/>
  <c r="CI56" i="5"/>
  <c r="CH56" i="5"/>
  <c r="CG56" i="5"/>
  <c r="CF56" i="5"/>
  <c r="CE56" i="5"/>
  <c r="CD56" i="5"/>
  <c r="CC56" i="5"/>
  <c r="CB56" i="5"/>
  <c r="CA56" i="5"/>
  <c r="BZ56" i="5"/>
  <c r="BY56" i="5"/>
  <c r="BX56" i="5"/>
  <c r="BW56" i="5"/>
  <c r="BV56" i="5"/>
  <c r="BU56" i="5"/>
  <c r="BT56" i="5"/>
  <c r="BS56" i="5"/>
  <c r="BR56" i="5"/>
  <c r="BQ56" i="5"/>
  <c r="BP56" i="5"/>
  <c r="BO56" i="5"/>
  <c r="BN56" i="5"/>
  <c r="BM56" i="5"/>
  <c r="BL56" i="5"/>
  <c r="BK56" i="5"/>
  <c r="BJ56" i="5"/>
  <c r="BI56" i="5"/>
  <c r="BH56" i="5"/>
  <c r="BG56" i="5"/>
  <c r="BF56" i="5"/>
  <c r="BE56" i="5"/>
  <c r="BD56" i="5"/>
  <c r="BC56" i="5"/>
  <c r="BB56" i="5"/>
  <c r="BA56" i="5"/>
  <c r="AZ56" i="5"/>
  <c r="AY56" i="5"/>
  <c r="AX56" i="5"/>
  <c r="AW56" i="5"/>
  <c r="AV56" i="5"/>
  <c r="AU56" i="5"/>
  <c r="AT56" i="5"/>
  <c r="AS56" i="5"/>
  <c r="AR56" i="5"/>
  <c r="AQ56" i="5"/>
  <c r="AP56" i="5"/>
  <c r="AO56" i="5"/>
  <c r="AN56" i="5"/>
  <c r="AM56" i="5"/>
  <c r="AL56" i="5"/>
  <c r="AK56" i="5"/>
  <c r="AJ56" i="5"/>
  <c r="AI56" i="5"/>
  <c r="AH56" i="5"/>
  <c r="AG56" i="5"/>
  <c r="AF56" i="5"/>
  <c r="AE56" i="5"/>
  <c r="AD56" i="5"/>
  <c r="AC56" i="5"/>
  <c r="AB56" i="5"/>
  <c r="AA56" i="5"/>
  <c r="Z56" i="5"/>
  <c r="Y56" i="5"/>
  <c r="X56" i="5"/>
  <c r="W56" i="5"/>
  <c r="V56" i="5"/>
  <c r="U56" i="5"/>
  <c r="T56" i="5"/>
  <c r="S56" i="5"/>
  <c r="R56" i="5"/>
  <c r="Q56" i="5"/>
  <c r="P56" i="5"/>
  <c r="O56" i="5"/>
  <c r="N56" i="5"/>
  <c r="M56" i="5"/>
  <c r="L56" i="5"/>
  <c r="K56" i="5"/>
  <c r="J56" i="5"/>
  <c r="I56" i="5"/>
  <c r="H56" i="5"/>
  <c r="DG55" i="5"/>
  <c r="DH55" i="5" s="1"/>
  <c r="B55" i="5"/>
  <c r="DG54" i="5"/>
  <c r="F54" i="5"/>
  <c r="B54" i="5"/>
  <c r="DG53" i="5"/>
  <c r="F53" i="5"/>
  <c r="B53" i="5"/>
  <c r="DG52" i="5"/>
  <c r="F52" i="5"/>
  <c r="B52" i="5"/>
  <c r="DG51" i="5"/>
  <c r="F51" i="5"/>
  <c r="B51" i="5"/>
  <c r="DG50" i="5"/>
  <c r="F50" i="5"/>
  <c r="B50" i="5"/>
  <c r="DG49" i="5"/>
  <c r="F49" i="5"/>
  <c r="B49" i="5"/>
  <c r="DG48" i="5"/>
  <c r="F48" i="5"/>
  <c r="B48" i="5"/>
  <c r="DG47" i="5"/>
  <c r="F47" i="5"/>
  <c r="B47" i="5"/>
  <c r="DG46" i="5"/>
  <c r="F46" i="5"/>
  <c r="B46" i="5"/>
  <c r="DC45" i="5"/>
  <c r="DB45" i="5"/>
  <c r="DA45" i="5"/>
  <c r="CZ45" i="5"/>
  <c r="CY45" i="5"/>
  <c r="CX45" i="5"/>
  <c r="CW45" i="5"/>
  <c r="CV45" i="5"/>
  <c r="CU45" i="5"/>
  <c r="CT45" i="5"/>
  <c r="CS45" i="5"/>
  <c r="CR45" i="5"/>
  <c r="CQ45" i="5"/>
  <c r="CP45" i="5"/>
  <c r="CO45" i="5"/>
  <c r="CN45" i="5"/>
  <c r="CM45" i="5"/>
  <c r="CL45" i="5"/>
  <c r="CK45" i="5"/>
  <c r="CJ45" i="5"/>
  <c r="CI45" i="5"/>
  <c r="CH45" i="5"/>
  <c r="CG45" i="5"/>
  <c r="CF45" i="5"/>
  <c r="CE45" i="5"/>
  <c r="CD45" i="5"/>
  <c r="CC45" i="5"/>
  <c r="CB45" i="5"/>
  <c r="CA45" i="5"/>
  <c r="BZ45" i="5"/>
  <c r="BY45" i="5"/>
  <c r="BX45" i="5"/>
  <c r="BW45" i="5"/>
  <c r="BV45" i="5"/>
  <c r="BU45" i="5"/>
  <c r="BT45" i="5"/>
  <c r="BS45" i="5"/>
  <c r="BR45" i="5"/>
  <c r="BQ45" i="5"/>
  <c r="BP45" i="5"/>
  <c r="BO45" i="5"/>
  <c r="BN45" i="5"/>
  <c r="BM45" i="5"/>
  <c r="BL45" i="5"/>
  <c r="BK45" i="5"/>
  <c r="BJ45" i="5"/>
  <c r="BI45" i="5"/>
  <c r="BH45" i="5"/>
  <c r="BG45" i="5"/>
  <c r="BF45" i="5"/>
  <c r="BE45" i="5"/>
  <c r="BD45" i="5"/>
  <c r="BC45" i="5"/>
  <c r="BB45" i="5"/>
  <c r="BA45" i="5"/>
  <c r="AZ45" i="5"/>
  <c r="AY45" i="5"/>
  <c r="AX45" i="5"/>
  <c r="AW45" i="5"/>
  <c r="AV45" i="5"/>
  <c r="AU45" i="5"/>
  <c r="AT45" i="5"/>
  <c r="AS45" i="5"/>
  <c r="AR45" i="5"/>
  <c r="AQ45" i="5"/>
  <c r="AP45" i="5"/>
  <c r="AO45" i="5"/>
  <c r="AN45" i="5"/>
  <c r="AM45" i="5"/>
  <c r="AL45" i="5"/>
  <c r="AK45" i="5"/>
  <c r="AJ45" i="5"/>
  <c r="AI45" i="5"/>
  <c r="AH45" i="5"/>
  <c r="AG45" i="5"/>
  <c r="AF45" i="5"/>
  <c r="AE45" i="5"/>
  <c r="AD45" i="5"/>
  <c r="AC45" i="5"/>
  <c r="AB45" i="5"/>
  <c r="AA45" i="5"/>
  <c r="Z45" i="5"/>
  <c r="Y45" i="5"/>
  <c r="X45" i="5"/>
  <c r="W45" i="5"/>
  <c r="V45" i="5"/>
  <c r="U45" i="5"/>
  <c r="T45" i="5"/>
  <c r="S45" i="5"/>
  <c r="R45" i="5"/>
  <c r="Q45" i="5"/>
  <c r="P45" i="5"/>
  <c r="O45" i="5"/>
  <c r="N45" i="5"/>
  <c r="M45" i="5"/>
  <c r="L45" i="5"/>
  <c r="K45" i="5"/>
  <c r="J45" i="5"/>
  <c r="I45" i="5"/>
  <c r="H45" i="5"/>
  <c r="DG43" i="5"/>
  <c r="DH43" i="5" s="1"/>
  <c r="F43" i="5"/>
  <c r="B43" i="5"/>
  <c r="DG42" i="5"/>
  <c r="F42" i="5"/>
  <c r="B42" i="5"/>
  <c r="DG41" i="5"/>
  <c r="F41" i="5"/>
  <c r="B41" i="5"/>
  <c r="DG40" i="5"/>
  <c r="F40" i="5"/>
  <c r="B40" i="5"/>
  <c r="DG39" i="5"/>
  <c r="F39" i="5"/>
  <c r="B39" i="5"/>
  <c r="DG38" i="5"/>
  <c r="F38" i="5"/>
  <c r="B38" i="5"/>
  <c r="DG37" i="5"/>
  <c r="F37" i="5"/>
  <c r="B37" i="5"/>
  <c r="DG36" i="5"/>
  <c r="F36" i="5"/>
  <c r="B36" i="5"/>
  <c r="DG35" i="5"/>
  <c r="F35" i="5"/>
  <c r="B35" i="5"/>
  <c r="DG34" i="5"/>
  <c r="F34" i="5"/>
  <c r="B34" i="5"/>
  <c r="DC33" i="5"/>
  <c r="DB33" i="5"/>
  <c r="DA33" i="5"/>
  <c r="CZ33" i="5"/>
  <c r="CY33" i="5"/>
  <c r="CX33" i="5"/>
  <c r="CW33" i="5"/>
  <c r="CV33" i="5"/>
  <c r="CU33" i="5"/>
  <c r="CT33" i="5"/>
  <c r="CS33" i="5"/>
  <c r="CR33" i="5"/>
  <c r="CQ33" i="5"/>
  <c r="CP33" i="5"/>
  <c r="CO33" i="5"/>
  <c r="CN33" i="5"/>
  <c r="CM33" i="5"/>
  <c r="CL33" i="5"/>
  <c r="CK33" i="5"/>
  <c r="CJ33" i="5"/>
  <c r="CI33" i="5"/>
  <c r="CH33" i="5"/>
  <c r="CG33" i="5"/>
  <c r="CF33" i="5"/>
  <c r="CE33" i="5"/>
  <c r="CD33" i="5"/>
  <c r="CC33" i="5"/>
  <c r="CB33" i="5"/>
  <c r="CA33" i="5"/>
  <c r="BZ33" i="5"/>
  <c r="BY33" i="5"/>
  <c r="BX33" i="5"/>
  <c r="BW33" i="5"/>
  <c r="BV33" i="5"/>
  <c r="BU33" i="5"/>
  <c r="BT33" i="5"/>
  <c r="BS33" i="5"/>
  <c r="BR33" i="5"/>
  <c r="BQ33" i="5"/>
  <c r="BP33" i="5"/>
  <c r="BO33" i="5"/>
  <c r="BN33" i="5"/>
  <c r="BM33" i="5"/>
  <c r="BL33" i="5"/>
  <c r="BK33" i="5"/>
  <c r="BJ33" i="5"/>
  <c r="BI33" i="5"/>
  <c r="BH33" i="5"/>
  <c r="BG33" i="5"/>
  <c r="BF33" i="5"/>
  <c r="BE33" i="5"/>
  <c r="BD33" i="5"/>
  <c r="BC33" i="5"/>
  <c r="BB33" i="5"/>
  <c r="BA33" i="5"/>
  <c r="AZ33" i="5"/>
  <c r="AY33" i="5"/>
  <c r="AX33" i="5"/>
  <c r="AW33" i="5"/>
  <c r="AV33" i="5"/>
  <c r="AU33" i="5"/>
  <c r="AT33" i="5"/>
  <c r="AS33" i="5"/>
  <c r="AR33" i="5"/>
  <c r="AQ33" i="5"/>
  <c r="AP33" i="5"/>
  <c r="AO33" i="5"/>
  <c r="AN33" i="5"/>
  <c r="AM33" i="5"/>
  <c r="AL33" i="5"/>
  <c r="AK33" i="5"/>
  <c r="AJ33" i="5"/>
  <c r="AI33" i="5"/>
  <c r="AH33" i="5"/>
  <c r="AG33" i="5"/>
  <c r="AF33" i="5"/>
  <c r="AE33" i="5"/>
  <c r="AD33" i="5"/>
  <c r="AC33" i="5"/>
  <c r="AB33" i="5"/>
  <c r="AA33" i="5"/>
  <c r="Z33" i="5"/>
  <c r="Y33" i="5"/>
  <c r="X33" i="5"/>
  <c r="W33" i="5"/>
  <c r="V33" i="5"/>
  <c r="U33" i="5"/>
  <c r="T33" i="5"/>
  <c r="S33" i="5"/>
  <c r="R33" i="5"/>
  <c r="Q33" i="5"/>
  <c r="P33" i="5"/>
  <c r="O33" i="5"/>
  <c r="N33" i="5"/>
  <c r="M33" i="5"/>
  <c r="L33" i="5"/>
  <c r="K33" i="5"/>
  <c r="J33" i="5"/>
  <c r="I33" i="5"/>
  <c r="H33" i="5"/>
  <c r="DG32" i="5"/>
  <c r="DH32" i="5" s="1"/>
  <c r="F32" i="5"/>
  <c r="B32" i="5"/>
  <c r="DG31" i="5"/>
  <c r="F31" i="5"/>
  <c r="B31" i="5"/>
  <c r="DG30" i="5"/>
  <c r="F30" i="5"/>
  <c r="B30" i="5"/>
  <c r="DG29" i="5"/>
  <c r="F29" i="5"/>
  <c r="B29" i="5"/>
  <c r="DG28" i="5"/>
  <c r="F28" i="5"/>
  <c r="B28" i="5"/>
  <c r="DG27" i="5"/>
  <c r="F27" i="5"/>
  <c r="B27" i="5"/>
  <c r="DG26" i="5"/>
  <c r="F26" i="5"/>
  <c r="B26" i="5"/>
  <c r="DG25" i="5"/>
  <c r="F25" i="5"/>
  <c r="B25" i="5"/>
  <c r="DG24" i="5"/>
  <c r="F24" i="5"/>
  <c r="B24" i="5"/>
  <c r="DG23" i="5"/>
  <c r="F23" i="5"/>
  <c r="B23" i="5"/>
  <c r="DG21" i="5"/>
  <c r="DH21" i="5" s="1"/>
  <c r="F21" i="5"/>
  <c r="B21" i="5"/>
  <c r="DG20" i="5"/>
  <c r="F20" i="5"/>
  <c r="B20" i="5"/>
  <c r="DG19" i="5"/>
  <c r="F19" i="5"/>
  <c r="B19" i="5"/>
  <c r="DG18" i="5"/>
  <c r="F18" i="5"/>
  <c r="B18" i="5"/>
  <c r="DG17" i="5"/>
  <c r="F17" i="5"/>
  <c r="B17" i="5"/>
  <c r="DG16" i="5"/>
  <c r="F16" i="5"/>
  <c r="B16" i="5"/>
  <c r="DG15" i="5"/>
  <c r="F15" i="5"/>
  <c r="B15" i="5"/>
  <c r="DG14" i="5"/>
  <c r="F14" i="5"/>
  <c r="B14" i="5"/>
  <c r="DG13" i="5"/>
  <c r="F13" i="5"/>
  <c r="B13" i="5"/>
  <c r="DG12" i="5"/>
  <c r="F12" i="5"/>
  <c r="B12" i="5"/>
  <c r="DC11" i="5"/>
  <c r="DB11" i="5"/>
  <c r="DA11" i="5"/>
  <c r="CZ11" i="5"/>
  <c r="CY11" i="5"/>
  <c r="CX11" i="5"/>
  <c r="CW11" i="5"/>
  <c r="CV11" i="5"/>
  <c r="CU11" i="5"/>
  <c r="CT11" i="5"/>
  <c r="CS11" i="5"/>
  <c r="CR11" i="5"/>
  <c r="CQ11" i="5"/>
  <c r="CP11" i="5"/>
  <c r="CO11" i="5"/>
  <c r="CN11" i="5"/>
  <c r="CM11" i="5"/>
  <c r="CL11" i="5"/>
  <c r="CK11" i="5"/>
  <c r="CJ11" i="5"/>
  <c r="CI11" i="5"/>
  <c r="CH11" i="5"/>
  <c r="CG11" i="5"/>
  <c r="CF11" i="5"/>
  <c r="CE11" i="5"/>
  <c r="CD11" i="5"/>
  <c r="CC11" i="5"/>
  <c r="CB11" i="5"/>
  <c r="CA11" i="5"/>
  <c r="BZ11" i="5"/>
  <c r="BY11" i="5"/>
  <c r="BX11" i="5"/>
  <c r="BW11" i="5"/>
  <c r="BV11" i="5"/>
  <c r="BU11" i="5"/>
  <c r="BT11" i="5"/>
  <c r="BS11" i="5"/>
  <c r="BR11" i="5"/>
  <c r="BQ11" i="5"/>
  <c r="BP11" i="5"/>
  <c r="BO11" i="5"/>
  <c r="BN11" i="5"/>
  <c r="BM11" i="5"/>
  <c r="BL11" i="5"/>
  <c r="BK11" i="5"/>
  <c r="BJ11" i="5"/>
  <c r="BI11" i="5"/>
  <c r="BH11" i="5"/>
  <c r="BG11" i="5"/>
  <c r="BF11" i="5"/>
  <c r="BE11" i="5"/>
  <c r="BD11" i="5"/>
  <c r="BC11" i="5"/>
  <c r="BB11" i="5"/>
  <c r="BA11" i="5"/>
  <c r="AZ11" i="5"/>
  <c r="AY11" i="5"/>
  <c r="AX11" i="5"/>
  <c r="AW11" i="5"/>
  <c r="AV11" i="5"/>
  <c r="AU11" i="5"/>
  <c r="AT11" i="5"/>
  <c r="AS11" i="5"/>
  <c r="AR11" i="5"/>
  <c r="AQ11" i="5"/>
  <c r="AP11" i="5"/>
  <c r="AO11" i="5"/>
  <c r="AN11" i="5"/>
  <c r="AM11" i="5"/>
  <c r="AL11" i="5"/>
  <c r="AK11" i="5"/>
  <c r="AJ11" i="5"/>
  <c r="AI11" i="5"/>
  <c r="AH11" i="5"/>
  <c r="AG11" i="5"/>
  <c r="AF11" i="5"/>
  <c r="AE11" i="5"/>
  <c r="AD11" i="5"/>
  <c r="AC11" i="5"/>
  <c r="AB11" i="5"/>
  <c r="AA11" i="5"/>
  <c r="Z11" i="5"/>
  <c r="Y11" i="5"/>
  <c r="X11" i="5"/>
  <c r="W11" i="5"/>
  <c r="V11" i="5"/>
  <c r="U11" i="5"/>
  <c r="T11" i="5"/>
  <c r="S11" i="5"/>
  <c r="R11" i="5"/>
  <c r="Q11" i="5"/>
  <c r="P11" i="5"/>
  <c r="O11" i="5"/>
  <c r="N11" i="5"/>
  <c r="M11" i="5"/>
  <c r="L11" i="5"/>
  <c r="K11" i="5"/>
  <c r="J11" i="5"/>
  <c r="I11" i="5"/>
  <c r="H11" i="5"/>
  <c r="DC8" i="5"/>
  <c r="DB8" i="5"/>
  <c r="DA8" i="5"/>
  <c r="CZ8" i="5"/>
  <c r="CY8" i="5"/>
  <c r="CX8" i="5"/>
  <c r="CW8" i="5"/>
  <c r="CV8" i="5"/>
  <c r="CU8" i="5"/>
  <c r="CT8" i="5"/>
  <c r="CS8" i="5"/>
  <c r="CR8" i="5"/>
  <c r="CQ8" i="5"/>
  <c r="CP8" i="5"/>
  <c r="CO8" i="5"/>
  <c r="CN8" i="5"/>
  <c r="CM8" i="5"/>
  <c r="CL8" i="5"/>
  <c r="CK8" i="5"/>
  <c r="CJ8" i="5"/>
  <c r="CI8" i="5"/>
  <c r="CH8" i="5"/>
  <c r="CG8" i="5"/>
  <c r="CF8" i="5"/>
  <c r="CE8" i="5"/>
  <c r="CD8" i="5"/>
  <c r="CC8" i="5"/>
  <c r="CB8" i="5"/>
  <c r="CA8" i="5"/>
  <c r="BZ8" i="5"/>
  <c r="BY8" i="5"/>
  <c r="BX8" i="5"/>
  <c r="BW8" i="5"/>
  <c r="BV8" i="5"/>
  <c r="BU8" i="5"/>
  <c r="BT8" i="5"/>
  <c r="BS8" i="5"/>
  <c r="BR8" i="5"/>
  <c r="BQ8" i="5"/>
  <c r="BP8" i="5"/>
  <c r="BO8" i="5"/>
  <c r="BN8" i="5"/>
  <c r="BM8" i="5"/>
  <c r="BL8" i="5"/>
  <c r="BK8" i="5"/>
  <c r="BJ8" i="5"/>
  <c r="BI8" i="5"/>
  <c r="BH8" i="5"/>
  <c r="BG8" i="5"/>
  <c r="BF8" i="5"/>
  <c r="BE8" i="5"/>
  <c r="BD8" i="5"/>
  <c r="BC8" i="5"/>
  <c r="BB8" i="5"/>
  <c r="BA8" i="5"/>
  <c r="AZ8" i="5"/>
  <c r="AY8" i="5"/>
  <c r="AX8" i="5"/>
  <c r="AW8" i="5"/>
  <c r="AV8" i="5"/>
  <c r="AU8" i="5"/>
  <c r="AT8" i="5"/>
  <c r="AS8" i="5"/>
  <c r="AR8" i="5"/>
  <c r="AQ8" i="5"/>
  <c r="AP8" i="5"/>
  <c r="AO8" i="5"/>
  <c r="AN8" i="5"/>
  <c r="AM8" i="5"/>
  <c r="AL8" i="5"/>
  <c r="AK8" i="5"/>
  <c r="AJ8" i="5"/>
  <c r="AI8" i="5"/>
  <c r="AH8" i="5"/>
  <c r="AG8" i="5"/>
  <c r="AF8" i="5"/>
  <c r="AE8" i="5"/>
  <c r="AD8" i="5"/>
  <c r="AC8" i="5"/>
  <c r="AB8" i="5"/>
  <c r="AA8" i="5"/>
  <c r="Z8" i="5"/>
  <c r="Y8" i="5"/>
  <c r="X8" i="5"/>
  <c r="W8" i="5"/>
  <c r="V8" i="5"/>
  <c r="U8" i="5"/>
  <c r="T8" i="5"/>
  <c r="S8" i="5"/>
  <c r="R8" i="5"/>
  <c r="Q8" i="5"/>
  <c r="P8" i="5"/>
  <c r="O8" i="5"/>
  <c r="N8" i="5"/>
  <c r="M8" i="5"/>
  <c r="L8" i="5"/>
  <c r="K8" i="5"/>
  <c r="J8" i="5"/>
  <c r="I8" i="5"/>
  <c r="H8" i="5"/>
  <c r="H6" i="5"/>
  <c r="DC6" i="5" s="1"/>
  <c r="G25" i="4"/>
  <c r="G26" i="4"/>
  <c r="G27" i="4"/>
  <c r="DC11" i="4"/>
  <c r="DB11" i="4"/>
  <c r="DA11" i="4"/>
  <c r="CZ11" i="4"/>
  <c r="CY11" i="4"/>
  <c r="CX11" i="4"/>
  <c r="CW11" i="4"/>
  <c r="CV11" i="4"/>
  <c r="CU11" i="4"/>
  <c r="CT11" i="4"/>
  <c r="CS11" i="4"/>
  <c r="CR11" i="4"/>
  <c r="CQ11" i="4"/>
  <c r="CP11" i="4"/>
  <c r="CO11" i="4"/>
  <c r="CN11" i="4"/>
  <c r="CM11" i="4"/>
  <c r="CL11" i="4"/>
  <c r="CK11" i="4"/>
  <c r="CJ11" i="4"/>
  <c r="CI11" i="4"/>
  <c r="CH11" i="4"/>
  <c r="CG11" i="4"/>
  <c r="CF11" i="4"/>
  <c r="CE11" i="4"/>
  <c r="CD11" i="4"/>
  <c r="CC11" i="4"/>
  <c r="CB11" i="4"/>
  <c r="CA11" i="4"/>
  <c r="BZ11" i="4"/>
  <c r="BY11" i="4"/>
  <c r="BX11" i="4"/>
  <c r="BW11" i="4"/>
  <c r="BV11" i="4"/>
  <c r="BU11" i="4"/>
  <c r="BT11" i="4"/>
  <c r="BS11" i="4"/>
  <c r="BR11" i="4"/>
  <c r="BQ11" i="4"/>
  <c r="BP11" i="4"/>
  <c r="BO11" i="4"/>
  <c r="BN11" i="4"/>
  <c r="BM11" i="4"/>
  <c r="BL11" i="4"/>
  <c r="BK11" i="4"/>
  <c r="BJ11" i="4"/>
  <c r="BI11" i="4"/>
  <c r="BH11" i="4"/>
  <c r="BG11" i="4"/>
  <c r="BF11" i="4"/>
  <c r="BE11" i="4"/>
  <c r="BD11" i="4"/>
  <c r="BC11" i="4"/>
  <c r="BB11" i="4"/>
  <c r="BA11" i="4"/>
  <c r="AZ11" i="4"/>
  <c r="AY11" i="4"/>
  <c r="AX11" i="4"/>
  <c r="AW11" i="4"/>
  <c r="AV11" i="4"/>
  <c r="AU11" i="4"/>
  <c r="AT11" i="4"/>
  <c r="AS11" i="4"/>
  <c r="AR11" i="4"/>
  <c r="AQ11" i="4"/>
  <c r="AP11" i="4"/>
  <c r="AO11" i="4"/>
  <c r="AN11" i="4"/>
  <c r="AM11" i="4"/>
  <c r="AL11" i="4"/>
  <c r="AK11" i="4"/>
  <c r="AJ11" i="4"/>
  <c r="AI11" i="4"/>
  <c r="AH11" i="4"/>
  <c r="AG11" i="4"/>
  <c r="AF11" i="4"/>
  <c r="AE11" i="4"/>
  <c r="AD11" i="4"/>
  <c r="AC11" i="4"/>
  <c r="AB11" i="4"/>
  <c r="AA11" i="4"/>
  <c r="Z11" i="4"/>
  <c r="Y11" i="4"/>
  <c r="X11" i="4"/>
  <c r="W11" i="4"/>
  <c r="V11" i="4"/>
  <c r="U11" i="4"/>
  <c r="T11" i="4"/>
  <c r="S11" i="4"/>
  <c r="R11" i="4"/>
  <c r="Q11" i="4"/>
  <c r="P11" i="4"/>
  <c r="O11" i="4"/>
  <c r="N11" i="4"/>
  <c r="M11" i="4"/>
  <c r="L11" i="4"/>
  <c r="K11" i="4"/>
  <c r="J11" i="4"/>
  <c r="I11" i="4"/>
  <c r="DC8" i="4"/>
  <c r="DB8" i="4"/>
  <c r="DA8" i="4"/>
  <c r="CZ8" i="4"/>
  <c r="CY8" i="4"/>
  <c r="CX8" i="4"/>
  <c r="CW8" i="4"/>
  <c r="CV8" i="4"/>
  <c r="CU8" i="4"/>
  <c r="CT8" i="4"/>
  <c r="CS8" i="4"/>
  <c r="CR8" i="4"/>
  <c r="CQ8" i="4"/>
  <c r="CP8" i="4"/>
  <c r="CO8" i="4"/>
  <c r="CN8" i="4"/>
  <c r="CM8" i="4"/>
  <c r="CL8" i="4"/>
  <c r="CK8" i="4"/>
  <c r="CJ8" i="4"/>
  <c r="CI8" i="4"/>
  <c r="CH8" i="4"/>
  <c r="CG8" i="4"/>
  <c r="CF8" i="4"/>
  <c r="CE8" i="4"/>
  <c r="CD8" i="4"/>
  <c r="CC8" i="4"/>
  <c r="CB8" i="4"/>
  <c r="CA8" i="4"/>
  <c r="BZ8" i="4"/>
  <c r="BY8" i="4"/>
  <c r="BX8" i="4"/>
  <c r="BW8" i="4"/>
  <c r="BV8" i="4"/>
  <c r="BU8" i="4"/>
  <c r="BT8" i="4"/>
  <c r="BS8" i="4"/>
  <c r="BR8" i="4"/>
  <c r="BQ8" i="4"/>
  <c r="BP8" i="4"/>
  <c r="BO8" i="4"/>
  <c r="BN8" i="4"/>
  <c r="BM8" i="4"/>
  <c r="BL8" i="4"/>
  <c r="BK8" i="4"/>
  <c r="BJ8" i="4"/>
  <c r="BI8" i="4"/>
  <c r="BH8" i="4"/>
  <c r="BG8" i="4"/>
  <c r="BF8" i="4"/>
  <c r="BE8" i="4"/>
  <c r="BD8" i="4"/>
  <c r="BC8" i="4"/>
  <c r="BB8" i="4"/>
  <c r="BA8" i="4"/>
  <c r="AZ8" i="4"/>
  <c r="AY8" i="4"/>
  <c r="AX8" i="4"/>
  <c r="AW8" i="4"/>
  <c r="AV8" i="4"/>
  <c r="AU8" i="4"/>
  <c r="AT8" i="4"/>
  <c r="AS8" i="4"/>
  <c r="AR8" i="4"/>
  <c r="AQ8" i="4"/>
  <c r="AP8" i="4"/>
  <c r="AO8" i="4"/>
  <c r="AN8" i="4"/>
  <c r="AM8" i="4"/>
  <c r="AL8" i="4"/>
  <c r="AK8" i="4"/>
  <c r="AJ8" i="4"/>
  <c r="AI8" i="4"/>
  <c r="AH8" i="4"/>
  <c r="AG8" i="4"/>
  <c r="AF8" i="4"/>
  <c r="AE8" i="4"/>
  <c r="AD8" i="4"/>
  <c r="AC8" i="4"/>
  <c r="AB8" i="4"/>
  <c r="AA8" i="4"/>
  <c r="Z8" i="4"/>
  <c r="Y8" i="4"/>
  <c r="X8" i="4"/>
  <c r="W8" i="4"/>
  <c r="V8" i="4"/>
  <c r="U8" i="4"/>
  <c r="T8" i="4"/>
  <c r="S8" i="4"/>
  <c r="R8" i="4"/>
  <c r="Q8" i="4"/>
  <c r="P8" i="4"/>
  <c r="O8" i="4"/>
  <c r="N8" i="4"/>
  <c r="M8" i="4"/>
  <c r="L8" i="4"/>
  <c r="K8" i="4"/>
  <c r="J8" i="4"/>
  <c r="I8" i="4"/>
  <c r="H8" i="4"/>
  <c r="H11" i="4"/>
  <c r="DE115" i="4"/>
  <c r="F111" i="4"/>
  <c r="G111" i="4"/>
  <c r="F115" i="4"/>
  <c r="G115" i="4"/>
  <c r="F116" i="4"/>
  <c r="G116" i="4"/>
  <c r="F119" i="4"/>
  <c r="G119" i="4"/>
  <c r="F120" i="4"/>
  <c r="G120" i="4"/>
  <c r="F121" i="4"/>
  <c r="G121" i="4"/>
  <c r="F122" i="4"/>
  <c r="G122" i="4"/>
  <c r="F123" i="4"/>
  <c r="G123" i="4"/>
  <c r="F124" i="4"/>
  <c r="G124" i="4"/>
  <c r="F125" i="4"/>
  <c r="G125" i="4"/>
  <c r="F127" i="4"/>
  <c r="G127" i="4"/>
  <c r="F128" i="4"/>
  <c r="G128" i="4"/>
  <c r="F129" i="4"/>
  <c r="G129" i="4"/>
  <c r="DE111" i="4"/>
  <c r="B110" i="4"/>
  <c r="B109" i="4"/>
  <c r="B108" i="4"/>
  <c r="B107" i="4"/>
  <c r="B106" i="4"/>
  <c r="B99" i="4"/>
  <c r="B98" i="4"/>
  <c r="B97" i="4"/>
  <c r="B96" i="4"/>
  <c r="W116" i="14"/>
  <c r="E39" i="16"/>
  <c r="E23" i="16"/>
  <c r="C22" i="16"/>
  <c r="J116" i="14"/>
  <c r="B56" i="16"/>
  <c r="AJ116" i="14"/>
  <c r="C17" i="16"/>
  <c r="BN116" i="14"/>
  <c r="C118" i="16"/>
  <c r="BS116" i="14"/>
  <c r="E115" i="16"/>
  <c r="E89" i="16"/>
  <c r="E31" i="16"/>
  <c r="R116" i="14"/>
  <c r="CU116" i="14"/>
  <c r="E13" i="16"/>
  <c r="C107" i="16"/>
  <c r="E51" i="16"/>
  <c r="E80" i="16"/>
  <c r="U116" i="14"/>
  <c r="E98" i="16"/>
  <c r="E85" i="16"/>
  <c r="C108" i="16"/>
  <c r="BW116" i="14"/>
  <c r="BU116" i="14"/>
  <c r="H116" i="14"/>
  <c r="BF116" i="14"/>
  <c r="B118" i="16"/>
  <c r="E54" i="16"/>
  <c r="DE116" i="16"/>
  <c r="AZ116" i="14"/>
  <c r="C45" i="16"/>
  <c r="C95" i="16"/>
  <c r="E160" i="16"/>
  <c r="X116" i="14"/>
  <c r="E78" i="16"/>
  <c r="C100" i="16"/>
  <c r="AP116" i="14"/>
  <c r="C122" i="16"/>
  <c r="C78" i="16"/>
  <c r="E108" i="16"/>
  <c r="BV116" i="14"/>
  <c r="CY116" i="14"/>
  <c r="CA116" i="14"/>
  <c r="BP116" i="14"/>
  <c r="B112" i="16"/>
  <c r="E104" i="16"/>
  <c r="C35" i="16"/>
  <c r="C44" i="16"/>
  <c r="C62" i="16"/>
  <c r="CI116" i="14"/>
  <c r="C113" i="16"/>
  <c r="C125" i="16"/>
  <c r="C46" i="16"/>
  <c r="M116" i="14"/>
  <c r="AX116" i="14"/>
  <c r="C119" i="16"/>
  <c r="E94" i="16"/>
  <c r="E17" i="16"/>
  <c r="E113" i="16"/>
  <c r="C18" i="16"/>
  <c r="E87" i="16"/>
  <c r="C74" i="16"/>
  <c r="E25" i="16"/>
  <c r="E122" i="16"/>
  <c r="E40" i="16"/>
  <c r="C25" i="16"/>
  <c r="C90" i="16"/>
  <c r="L116" i="14"/>
  <c r="E21" i="16"/>
  <c r="DE115" i="16"/>
  <c r="CZ116" i="14"/>
  <c r="E96" i="16"/>
  <c r="CT116" i="14"/>
  <c r="Q116" i="14"/>
  <c r="E41" i="16"/>
  <c r="E109" i="16"/>
  <c r="E48" i="16"/>
  <c r="C87" i="16"/>
  <c r="E27" i="16"/>
  <c r="B113" i="16"/>
  <c r="BR116" i="14"/>
  <c r="E47" i="16"/>
  <c r="C82" i="16"/>
  <c r="AD116" i="14"/>
  <c r="C120" i="16"/>
  <c r="AH116" i="14"/>
  <c r="C34" i="16"/>
  <c r="N116" i="14"/>
  <c r="B78" i="16"/>
  <c r="C21" i="16"/>
  <c r="AS116" i="14"/>
  <c r="C101" i="16"/>
  <c r="E103" i="16"/>
  <c r="C126" i="16"/>
  <c r="C57" i="16"/>
  <c r="BE116" i="14"/>
  <c r="E24" i="16"/>
  <c r="C40" i="16"/>
  <c r="AL116" i="14"/>
  <c r="E155" i="16"/>
  <c r="AN116" i="14"/>
  <c r="C96" i="16"/>
  <c r="AB116" i="14"/>
  <c r="C12" i="16"/>
  <c r="CS116" i="14"/>
  <c r="O116" i="14"/>
  <c r="CG116" i="14"/>
  <c r="CE116" i="14"/>
  <c r="C27" i="16"/>
  <c r="BH116" i="14"/>
  <c r="E71" i="16"/>
  <c r="E119" i="16"/>
  <c r="DE114" i="16"/>
  <c r="CC116" i="14"/>
  <c r="E38" i="16"/>
  <c r="E91" i="16"/>
  <c r="BZ116" i="14"/>
  <c r="AO116" i="14"/>
  <c r="C86" i="16"/>
  <c r="C13" i="16"/>
  <c r="C97" i="16"/>
  <c r="C98" i="16"/>
  <c r="E53" i="16"/>
  <c r="V116" i="14"/>
  <c r="C50" i="16"/>
  <c r="C30" i="16"/>
  <c r="E52" i="16"/>
  <c r="E118" i="16"/>
  <c r="C94" i="16"/>
  <c r="BL116" i="14"/>
  <c r="B116" i="16"/>
  <c r="E49" i="16"/>
  <c r="C66" i="16"/>
  <c r="E69" i="16"/>
  <c r="E121" i="16"/>
  <c r="B33" i="16"/>
  <c r="C80" i="16"/>
  <c r="BO116" i="14"/>
  <c r="E33" i="16"/>
  <c r="E106" i="16"/>
  <c r="E156" i="16"/>
  <c r="E159" i="16"/>
  <c r="C24" i="16"/>
  <c r="DB116" i="14"/>
  <c r="E19" i="16"/>
  <c r="C19" i="16"/>
  <c r="T116" i="14"/>
  <c r="E92" i="16"/>
  <c r="E65" i="16"/>
  <c r="C99" i="16"/>
  <c r="E72" i="16"/>
  <c r="E35" i="16"/>
  <c r="C72" i="16"/>
  <c r="AE116" i="14"/>
  <c r="C28" i="16"/>
  <c r="AV116" i="14"/>
  <c r="CR116" i="14"/>
  <c r="C109" i="16"/>
  <c r="E63" i="16"/>
  <c r="AI116" i="14"/>
  <c r="AF116" i="14"/>
  <c r="C84" i="16"/>
  <c r="AT116" i="14"/>
  <c r="E153" i="16"/>
  <c r="AW116" i="14"/>
  <c r="B44" i="16"/>
  <c r="C67" i="16"/>
  <c r="E105" i="16"/>
  <c r="E26" i="16"/>
  <c r="E29" i="16"/>
  <c r="E129" i="16"/>
  <c r="E93" i="16"/>
  <c r="E83" i="16"/>
  <c r="C43" i="16"/>
  <c r="C105" i="16"/>
  <c r="E97" i="16"/>
  <c r="C112" i="16"/>
  <c r="C29" i="16"/>
  <c r="C106" i="16"/>
  <c r="C88" i="16"/>
  <c r="B45" i="16"/>
  <c r="C93" i="16"/>
  <c r="E12" i="16"/>
  <c r="E44" i="16"/>
  <c r="DC116" i="14"/>
  <c r="DE113" i="16"/>
  <c r="E111" i="16"/>
  <c r="CN116" i="14"/>
  <c r="E18" i="16"/>
  <c r="C38" i="16"/>
  <c r="AG116" i="14"/>
  <c r="C104" i="16"/>
  <c r="C69" i="16"/>
  <c r="CL116" i="14"/>
  <c r="C70" i="16"/>
  <c r="C55" i="16"/>
  <c r="C61" i="16"/>
  <c r="E95" i="16"/>
  <c r="E62" i="16"/>
  <c r="E56" i="16"/>
  <c r="C63" i="16"/>
  <c r="E154" i="16"/>
  <c r="E67" i="16"/>
  <c r="E75" i="16"/>
  <c r="CQ116" i="14"/>
  <c r="C103" i="16"/>
  <c r="AR116" i="14"/>
  <c r="E84" i="16"/>
  <c r="C77" i="16"/>
  <c r="CW116" i="14"/>
  <c r="C114" i="16"/>
  <c r="BI116" i="14"/>
  <c r="E43" i="16"/>
  <c r="E110" i="16"/>
  <c r="E123" i="16"/>
  <c r="E99" i="16"/>
  <c r="C14" i="16"/>
  <c r="C41" i="16"/>
  <c r="C52" i="16"/>
  <c r="E101" i="16"/>
  <c r="C71" i="16"/>
  <c r="CB116" i="14"/>
  <c r="AK116" i="14"/>
  <c r="Z116" i="14"/>
  <c r="E28" i="16"/>
  <c r="C58" i="16"/>
  <c r="E59" i="16"/>
  <c r="BB116" i="14"/>
  <c r="C60" i="16"/>
  <c r="C56" i="16"/>
  <c r="CD116" i="14"/>
  <c r="E90" i="16"/>
  <c r="E46" i="16"/>
  <c r="BY116" i="14"/>
  <c r="C42" i="16"/>
  <c r="C76" i="16"/>
  <c r="E20" i="16"/>
  <c r="CX116" i="14"/>
  <c r="E36" i="16"/>
  <c r="E100" i="16"/>
  <c r="B117" i="16"/>
  <c r="C36" i="16"/>
  <c r="C54" i="16"/>
  <c r="E82" i="16"/>
  <c r="AA116" i="14"/>
  <c r="C110" i="16"/>
  <c r="CP116" i="14"/>
  <c r="C128" i="16"/>
  <c r="E57" i="16"/>
  <c r="C48" i="16"/>
  <c r="E61" i="16"/>
  <c r="E60" i="16"/>
  <c r="K116" i="14"/>
  <c r="B67" i="16"/>
  <c r="E50" i="16"/>
  <c r="E15" i="16"/>
  <c r="BJ116" i="14"/>
  <c r="C32" i="16"/>
  <c r="CJ116" i="14"/>
  <c r="C121" i="16"/>
  <c r="BA116" i="14"/>
  <c r="E125" i="16"/>
  <c r="C117" i="16"/>
  <c r="B115" i="16"/>
  <c r="DE111" i="16"/>
  <c r="E102" i="16"/>
  <c r="C91" i="16"/>
  <c r="E77" i="16"/>
  <c r="C68" i="16"/>
  <c r="E124" i="16"/>
  <c r="AC116" i="14"/>
  <c r="E116" i="16"/>
  <c r="B22" i="16"/>
  <c r="BC116" i="14"/>
  <c r="C49" i="16"/>
  <c r="C51" i="16"/>
  <c r="CF116" i="14"/>
  <c r="E16" i="16"/>
  <c r="C15" i="16"/>
  <c r="CK116" i="14"/>
  <c r="BX116" i="14"/>
  <c r="E30" i="16"/>
  <c r="P116" i="14"/>
  <c r="AQ116" i="14"/>
  <c r="E32" i="16"/>
  <c r="C81" i="16"/>
  <c r="AU116" i="14"/>
  <c r="DE112" i="16"/>
  <c r="C39" i="16"/>
  <c r="C73" i="16"/>
  <c r="C111" i="16"/>
  <c r="E112" i="16"/>
  <c r="C123" i="16"/>
  <c r="BG116" i="14"/>
  <c r="C31" i="16"/>
  <c r="E68" i="16"/>
  <c r="C53" i="16"/>
  <c r="C16" i="16"/>
  <c r="C115" i="16"/>
  <c r="C127" i="16"/>
  <c r="C47" i="16"/>
  <c r="C102" i="16"/>
  <c r="E14" i="16"/>
  <c r="AM116" i="14"/>
  <c r="E81" i="16"/>
  <c r="E58" i="16"/>
  <c r="E73" i="16"/>
  <c r="E120" i="16"/>
  <c r="Y116" i="14"/>
  <c r="E42" i="16"/>
  <c r="E128" i="16"/>
  <c r="E127" i="16"/>
  <c r="CH116" i="14"/>
  <c r="B89" i="16"/>
  <c r="C23" i="16"/>
  <c r="E37" i="16"/>
  <c r="C85" i="16"/>
  <c r="E74" i="16"/>
  <c r="B100" i="16"/>
  <c r="E70" i="16"/>
  <c r="E88" i="16"/>
  <c r="E34" i="16"/>
  <c r="C33" i="16"/>
  <c r="BT116" i="14"/>
  <c r="I116" i="14"/>
  <c r="E66" i="16"/>
  <c r="B114" i="16"/>
  <c r="E45" i="16"/>
  <c r="E86" i="16"/>
  <c r="E114" i="16"/>
  <c r="CO116" i="14"/>
  <c r="C59" i="16"/>
  <c r="E79" i="16"/>
  <c r="C37" i="16"/>
  <c r="C75" i="16"/>
  <c r="CV116" i="14"/>
  <c r="B111" i="16"/>
  <c r="E117" i="16"/>
  <c r="C65" i="16"/>
  <c r="E107" i="16"/>
  <c r="E126" i="16"/>
  <c r="BK116" i="14"/>
  <c r="C92" i="16"/>
  <c r="C129" i="16"/>
  <c r="AY116" i="14"/>
  <c r="E64" i="16"/>
  <c r="CM116" i="14"/>
  <c r="C79" i="16"/>
  <c r="E158" i="16"/>
  <c r="C64" i="16"/>
  <c r="E55" i="16"/>
  <c r="C83" i="16"/>
  <c r="E157" i="16"/>
  <c r="C89" i="16"/>
  <c r="BM116" i="14"/>
  <c r="BD116" i="14"/>
  <c r="DA116" i="14"/>
  <c r="B126" i="16"/>
  <c r="E22" i="16"/>
  <c r="C124" i="16"/>
  <c r="BQ116" i="14"/>
  <c r="C26" i="16"/>
  <c r="E76" i="16"/>
  <c r="F117" i="15" l="1"/>
  <c r="F9" i="15"/>
  <c r="F7" i="15" s="1"/>
  <c r="G9" i="15"/>
  <c r="G7" i="15"/>
  <c r="DF116" i="16"/>
  <c r="DF111" i="16"/>
  <c r="W44" i="8"/>
  <c r="AE44" i="8"/>
  <c r="AM44" i="8"/>
  <c r="AU44" i="8"/>
  <c r="BC44" i="8"/>
  <c r="BK44" i="8"/>
  <c r="BS44" i="8"/>
  <c r="CA44" i="8"/>
  <c r="CI44" i="8"/>
  <c r="CQ44" i="8"/>
  <c r="O44" i="8"/>
  <c r="CY44" i="8"/>
  <c r="K44" i="8"/>
  <c r="S44" i="8"/>
  <c r="AA44" i="8"/>
  <c r="AI44" i="8"/>
  <c r="AQ44" i="8"/>
  <c r="AY44" i="8"/>
  <c r="BG44" i="8"/>
  <c r="BO44" i="8"/>
  <c r="BW44" i="8"/>
  <c r="CE44" i="8"/>
  <c r="CM44" i="8"/>
  <c r="CU44" i="8"/>
  <c r="DC44" i="8"/>
  <c r="DR7" i="19"/>
  <c r="L117" i="8"/>
  <c r="AR117" i="8"/>
  <c r="BX117" i="8"/>
  <c r="L10" i="7"/>
  <c r="P10" i="7"/>
  <c r="T10" i="7"/>
  <c r="X10" i="7"/>
  <c r="AB10" i="7"/>
  <c r="AF10" i="7"/>
  <c r="AJ10" i="7"/>
  <c r="AN10" i="7"/>
  <c r="AR10" i="7"/>
  <c r="AV10" i="7"/>
  <c r="AZ10" i="7"/>
  <c r="BD10" i="7"/>
  <c r="BH10" i="7"/>
  <c r="BL10" i="7"/>
  <c r="BP10" i="7"/>
  <c r="BT10" i="7"/>
  <c r="BX10" i="7"/>
  <c r="CB10" i="7"/>
  <c r="CF10" i="7"/>
  <c r="CJ10" i="7"/>
  <c r="CN10" i="7"/>
  <c r="CR10" i="7"/>
  <c r="CV10" i="7"/>
  <c r="CZ10" i="7"/>
  <c r="BQ44" i="5"/>
  <c r="DC44" i="5"/>
  <c r="CR117" i="5"/>
  <c r="AA117" i="7"/>
  <c r="DA16" i="13"/>
  <c r="CW16" i="13"/>
  <c r="CS16" i="13"/>
  <c r="CO16" i="13"/>
  <c r="CK16" i="13"/>
  <c r="CG16" i="13"/>
  <c r="CC16" i="13"/>
  <c r="BY16" i="13"/>
  <c r="BU16" i="13"/>
  <c r="BQ16" i="13"/>
  <c r="BM16" i="13"/>
  <c r="BI16" i="13"/>
  <c r="BE16" i="13"/>
  <c r="BA16" i="13"/>
  <c r="AW16" i="13"/>
  <c r="AS16" i="13"/>
  <c r="AO16" i="13"/>
  <c r="AK16" i="13"/>
  <c r="AG16" i="13"/>
  <c r="AC16" i="13"/>
  <c r="Y16" i="13"/>
  <c r="I16" i="13"/>
  <c r="CZ16" i="13"/>
  <c r="CV16" i="13"/>
  <c r="CR16" i="13"/>
  <c r="CN16" i="13"/>
  <c r="CJ16" i="13"/>
  <c r="CF16" i="13"/>
  <c r="CB16" i="13"/>
  <c r="BX16" i="13"/>
  <c r="BT16" i="13"/>
  <c r="BP16" i="13"/>
  <c r="BL16" i="13"/>
  <c r="BH16" i="13"/>
  <c r="BD16" i="13"/>
  <c r="AZ16" i="13"/>
  <c r="AV16" i="13"/>
  <c r="AR16" i="13"/>
  <c r="AN16" i="13"/>
  <c r="AJ16" i="13"/>
  <c r="AF16" i="13"/>
  <c r="AB16" i="13"/>
  <c r="X16" i="13"/>
  <c r="DC16" i="13"/>
  <c r="CY16" i="13"/>
  <c r="CU16" i="13"/>
  <c r="CQ16" i="13"/>
  <c r="CM16" i="13"/>
  <c r="CI16" i="13"/>
  <c r="CE16" i="13"/>
  <c r="CA16" i="13"/>
  <c r="BW16" i="13"/>
  <c r="BS16" i="13"/>
  <c r="BO16" i="13"/>
  <c r="BK16" i="13"/>
  <c r="BG16" i="13"/>
  <c r="BC16" i="13"/>
  <c r="AY16" i="13"/>
  <c r="AU16" i="13"/>
  <c r="AQ16" i="13"/>
  <c r="AM16" i="13"/>
  <c r="AI16" i="13"/>
  <c r="AE16" i="13"/>
  <c r="AA16" i="13"/>
  <c r="H16" i="13"/>
  <c r="DB16" i="13"/>
  <c r="CX16" i="13"/>
  <c r="CT16" i="13"/>
  <c r="CP16" i="13"/>
  <c r="CL16" i="13"/>
  <c r="CH16" i="13"/>
  <c r="CD16" i="13"/>
  <c r="BZ16" i="13"/>
  <c r="BV16" i="13"/>
  <c r="BR16" i="13"/>
  <c r="BN16" i="13"/>
  <c r="BJ16" i="13"/>
  <c r="BF16" i="13"/>
  <c r="BB16" i="13"/>
  <c r="AX16" i="13"/>
  <c r="AT16" i="13"/>
  <c r="AP16" i="13"/>
  <c r="AL16" i="13"/>
  <c r="AH16" i="13"/>
  <c r="AD16" i="13"/>
  <c r="Z16" i="13"/>
  <c r="DA23" i="13"/>
  <c r="CW23" i="13"/>
  <c r="CS23" i="13"/>
  <c r="CO23" i="13"/>
  <c r="CK23" i="13"/>
  <c r="CG23" i="13"/>
  <c r="CC23" i="13"/>
  <c r="BY23" i="13"/>
  <c r="BU23" i="13"/>
  <c r="BQ23" i="13"/>
  <c r="BM23" i="13"/>
  <c r="BI23" i="13"/>
  <c r="BE23" i="13"/>
  <c r="BA23" i="13"/>
  <c r="AW23" i="13"/>
  <c r="AS23" i="13"/>
  <c r="AO23" i="13"/>
  <c r="AK23" i="13"/>
  <c r="AG23" i="13"/>
  <c r="AC23" i="13"/>
  <c r="Y23" i="13"/>
  <c r="I23" i="13"/>
  <c r="CZ23" i="13"/>
  <c r="CV23" i="13"/>
  <c r="CR23" i="13"/>
  <c r="CN23" i="13"/>
  <c r="CJ23" i="13"/>
  <c r="CF23" i="13"/>
  <c r="CB23" i="13"/>
  <c r="BX23" i="13"/>
  <c r="BT23" i="13"/>
  <c r="BP23" i="13"/>
  <c r="BL23" i="13"/>
  <c r="BH23" i="13"/>
  <c r="BD23" i="13"/>
  <c r="AZ23" i="13"/>
  <c r="AV23" i="13"/>
  <c r="AR23" i="13"/>
  <c r="AN23" i="13"/>
  <c r="AJ23" i="13"/>
  <c r="AF23" i="13"/>
  <c r="AB23" i="13"/>
  <c r="X23" i="13"/>
  <c r="DC23" i="13"/>
  <c r="CY23" i="13"/>
  <c r="CU23" i="13"/>
  <c r="CQ23" i="13"/>
  <c r="CM23" i="13"/>
  <c r="CI23" i="13"/>
  <c r="CE23" i="13"/>
  <c r="CA23" i="13"/>
  <c r="BW23" i="13"/>
  <c r="BS23" i="13"/>
  <c r="BO23" i="13"/>
  <c r="BK23" i="13"/>
  <c r="BG23" i="13"/>
  <c r="BC23" i="13"/>
  <c r="AY23" i="13"/>
  <c r="AU23" i="13"/>
  <c r="AQ23" i="13"/>
  <c r="AM23" i="13"/>
  <c r="AI23" i="13"/>
  <c r="AE23" i="13"/>
  <c r="AA23" i="13"/>
  <c r="H23" i="13"/>
  <c r="DB23" i="13"/>
  <c r="CX23" i="13"/>
  <c r="CT23" i="13"/>
  <c r="CP23" i="13"/>
  <c r="CL23" i="13"/>
  <c r="CH23" i="13"/>
  <c r="CD23" i="13"/>
  <c r="BZ23" i="13"/>
  <c r="BV23" i="13"/>
  <c r="BR23" i="13"/>
  <c r="BN23" i="13"/>
  <c r="BJ23" i="13"/>
  <c r="BF23" i="13"/>
  <c r="BB23" i="13"/>
  <c r="AX23" i="13"/>
  <c r="AT23" i="13"/>
  <c r="AP23" i="13"/>
  <c r="AL23" i="13"/>
  <c r="AH23" i="13"/>
  <c r="AD23" i="13"/>
  <c r="Z23" i="13"/>
  <c r="DC30" i="13"/>
  <c r="CY30" i="13"/>
  <c r="CU30" i="13"/>
  <c r="CQ30" i="13"/>
  <c r="CM30" i="13"/>
  <c r="CI30" i="13"/>
  <c r="CE30" i="13"/>
  <c r="CA30" i="13"/>
  <c r="BW30" i="13"/>
  <c r="BS30" i="13"/>
  <c r="BO30" i="13"/>
  <c r="BK30" i="13"/>
  <c r="BG30" i="13"/>
  <c r="BC30" i="13"/>
  <c r="AY30" i="13"/>
  <c r="AU30" i="13"/>
  <c r="AQ30" i="13"/>
  <c r="AM30" i="13"/>
  <c r="AI30" i="13"/>
  <c r="AE30" i="13"/>
  <c r="AA30" i="13"/>
  <c r="W30" i="13"/>
  <c r="S30" i="13"/>
  <c r="O30" i="13"/>
  <c r="K30" i="13"/>
  <c r="H30" i="13"/>
  <c r="DB30" i="13"/>
  <c r="CX30" i="13"/>
  <c r="CT30" i="13"/>
  <c r="CP30" i="13"/>
  <c r="CL30" i="13"/>
  <c r="CH30" i="13"/>
  <c r="CD30" i="13"/>
  <c r="BZ30" i="13"/>
  <c r="BV30" i="13"/>
  <c r="BR30" i="13"/>
  <c r="BN30" i="13"/>
  <c r="BJ30" i="13"/>
  <c r="BF30" i="13"/>
  <c r="BB30" i="13"/>
  <c r="AX30" i="13"/>
  <c r="AT30" i="13"/>
  <c r="AP30" i="13"/>
  <c r="AL30" i="13"/>
  <c r="AH30" i="13"/>
  <c r="AD30" i="13"/>
  <c r="Z30" i="13"/>
  <c r="V30" i="13"/>
  <c r="R30" i="13"/>
  <c r="N30" i="13"/>
  <c r="J30" i="13"/>
  <c r="DA30" i="13"/>
  <c r="CW30" i="13"/>
  <c r="CS30" i="13"/>
  <c r="CO30" i="13"/>
  <c r="CK30" i="13"/>
  <c r="CG30" i="13"/>
  <c r="CC30" i="13"/>
  <c r="BY30" i="13"/>
  <c r="BU30" i="13"/>
  <c r="BQ30" i="13"/>
  <c r="BM30" i="13"/>
  <c r="BI30" i="13"/>
  <c r="BE30" i="13"/>
  <c r="BA30" i="13"/>
  <c r="AW30" i="13"/>
  <c r="AS30" i="13"/>
  <c r="AO30" i="13"/>
  <c r="AK30" i="13"/>
  <c r="AG30" i="13"/>
  <c r="AC30" i="13"/>
  <c r="Y30" i="13"/>
  <c r="U30" i="13"/>
  <c r="Q30" i="13"/>
  <c r="M30" i="13"/>
  <c r="I30" i="13"/>
  <c r="CZ30" i="13"/>
  <c r="CV30" i="13"/>
  <c r="CR30" i="13"/>
  <c r="CN30" i="13"/>
  <c r="CJ30" i="13"/>
  <c r="CF30" i="13"/>
  <c r="CB30" i="13"/>
  <c r="BX30" i="13"/>
  <c r="BT30" i="13"/>
  <c r="BP30" i="13"/>
  <c r="BL30" i="13"/>
  <c r="BH30" i="13"/>
  <c r="BD30" i="13"/>
  <c r="AZ30" i="13"/>
  <c r="AV30" i="13"/>
  <c r="AR30" i="13"/>
  <c r="AN30" i="13"/>
  <c r="AJ30" i="13"/>
  <c r="AF30" i="13"/>
  <c r="AB30" i="13"/>
  <c r="X30" i="13"/>
  <c r="T30" i="13"/>
  <c r="P30" i="13"/>
  <c r="L30" i="13"/>
  <c r="K37" i="13"/>
  <c r="BC37" i="13"/>
  <c r="DC37" i="13"/>
  <c r="T37" i="13"/>
  <c r="AJ37" i="13"/>
  <c r="AZ37" i="13"/>
  <c r="BP37" i="13"/>
  <c r="CF37" i="13"/>
  <c r="CV37" i="13"/>
  <c r="S37" i="13"/>
  <c r="BS37" i="13"/>
  <c r="M37" i="13"/>
  <c r="AC37" i="13"/>
  <c r="AS37" i="13"/>
  <c r="BI37" i="13"/>
  <c r="BY37" i="13"/>
  <c r="CO37" i="13"/>
  <c r="AY37" i="13"/>
  <c r="J37" i="13"/>
  <c r="Z37" i="13"/>
  <c r="AP37" i="13"/>
  <c r="BF37" i="13"/>
  <c r="BV37" i="13"/>
  <c r="CL37" i="13"/>
  <c r="DB37" i="13"/>
  <c r="CU37" i="13"/>
  <c r="W37" i="13"/>
  <c r="BO37" i="13"/>
  <c r="X37" i="13"/>
  <c r="AN37" i="13"/>
  <c r="BD37" i="13"/>
  <c r="BT37" i="13"/>
  <c r="CJ37" i="13"/>
  <c r="CZ37" i="13"/>
  <c r="AI37" i="13"/>
  <c r="CE37" i="13"/>
  <c r="Q37" i="13"/>
  <c r="AG37" i="13"/>
  <c r="AW37" i="13"/>
  <c r="BM37" i="13"/>
  <c r="CC37" i="13"/>
  <c r="CS37" i="13"/>
  <c r="O37" i="13"/>
  <c r="BK37" i="13"/>
  <c r="N37" i="13"/>
  <c r="AD37" i="13"/>
  <c r="AT37" i="13"/>
  <c r="BJ37" i="13"/>
  <c r="BZ37" i="13"/>
  <c r="CP37" i="13"/>
  <c r="AE37" i="13"/>
  <c r="CA37" i="13"/>
  <c r="L37" i="13"/>
  <c r="AB37" i="13"/>
  <c r="AR37" i="13"/>
  <c r="BH37" i="13"/>
  <c r="BX37" i="13"/>
  <c r="CN37" i="13"/>
  <c r="AU37" i="13"/>
  <c r="CQ37" i="13"/>
  <c r="U37" i="13"/>
  <c r="AK37" i="13"/>
  <c r="BA37" i="13"/>
  <c r="BQ37" i="13"/>
  <c r="CG37" i="13"/>
  <c r="CW37" i="13"/>
  <c r="AA37" i="13"/>
  <c r="BW37" i="13"/>
  <c r="R37" i="13"/>
  <c r="AH37" i="13"/>
  <c r="AX37" i="13"/>
  <c r="BN37" i="13"/>
  <c r="CD37" i="13"/>
  <c r="CT37" i="13"/>
  <c r="AQ37" i="13"/>
  <c r="CM37" i="13"/>
  <c r="P37" i="13"/>
  <c r="AF37" i="13"/>
  <c r="AV37" i="13"/>
  <c r="BL37" i="13"/>
  <c r="CB37" i="13"/>
  <c r="CR37" i="13"/>
  <c r="H37" i="13"/>
  <c r="BG37" i="13"/>
  <c r="CY37" i="13"/>
  <c r="I37" i="13"/>
  <c r="Y37" i="13"/>
  <c r="AO37" i="13"/>
  <c r="BE37" i="13"/>
  <c r="BU37" i="13"/>
  <c r="CK37" i="13"/>
  <c r="DA37" i="13"/>
  <c r="AM37" i="13"/>
  <c r="CI37" i="13"/>
  <c r="V37" i="13"/>
  <c r="AL37" i="13"/>
  <c r="BB37" i="13"/>
  <c r="BR37" i="13"/>
  <c r="CH37" i="13"/>
  <c r="CX37" i="13"/>
  <c r="DF8" i="6"/>
  <c r="DF11" i="6"/>
  <c r="K10" i="7"/>
  <c r="O10" i="7"/>
  <c r="DF45" i="7"/>
  <c r="DF67" i="7"/>
  <c r="DF89" i="7"/>
  <c r="DF45" i="5"/>
  <c r="J117" i="5"/>
  <c r="N117" i="5"/>
  <c r="R117" i="5"/>
  <c r="V117" i="5"/>
  <c r="Z117" i="5"/>
  <c r="AD117" i="5"/>
  <c r="AH117" i="5"/>
  <c r="AL117" i="5"/>
  <c r="AP117" i="5"/>
  <c r="AT117" i="5"/>
  <c r="AX117" i="5"/>
  <c r="BB117" i="5"/>
  <c r="BF117" i="5"/>
  <c r="BJ117" i="5"/>
  <c r="BN117" i="5"/>
  <c r="BR117" i="5"/>
  <c r="BV117" i="5"/>
  <c r="BZ117" i="5"/>
  <c r="CD117" i="5"/>
  <c r="CH117" i="5"/>
  <c r="CL117" i="5"/>
  <c r="CP117" i="5"/>
  <c r="CT117" i="5"/>
  <c r="CX117" i="5"/>
  <c r="DB117" i="5"/>
  <c r="CY117" i="8"/>
  <c r="DC117" i="5"/>
  <c r="DF33" i="5"/>
  <c r="DF33" i="6"/>
  <c r="DF56" i="6"/>
  <c r="K117" i="5"/>
  <c r="O117" i="5"/>
  <c r="S117" i="5"/>
  <c r="W117" i="5"/>
  <c r="DF78" i="6"/>
  <c r="DF100" i="6"/>
  <c r="DF8" i="7"/>
  <c r="H10" i="7"/>
  <c r="DF11" i="7"/>
  <c r="DF45" i="8"/>
  <c r="DF67" i="8"/>
  <c r="DF89" i="8"/>
  <c r="AA117" i="5"/>
  <c r="AE117" i="5"/>
  <c r="AI117" i="5"/>
  <c r="AM117" i="5"/>
  <c r="AQ117" i="5"/>
  <c r="AU117" i="5"/>
  <c r="AY117" i="5"/>
  <c r="BC117" i="5"/>
  <c r="BG117" i="5"/>
  <c r="BK117" i="5"/>
  <c r="BO117" i="5"/>
  <c r="BS117" i="5"/>
  <c r="BW117" i="5"/>
  <c r="CA117" i="5"/>
  <c r="CE117" i="5"/>
  <c r="CI117" i="5"/>
  <c r="CM117" i="5"/>
  <c r="CQ117" i="5"/>
  <c r="CU117" i="5"/>
  <c r="CY117" i="5"/>
  <c r="O44" i="6"/>
  <c r="CM44" i="6"/>
  <c r="J117" i="6"/>
  <c r="N117" i="6"/>
  <c r="R117" i="6"/>
  <c r="V117" i="6"/>
  <c r="Z117" i="6"/>
  <c r="AD117" i="6"/>
  <c r="AH117" i="6"/>
  <c r="AL117" i="6"/>
  <c r="AP117" i="6"/>
  <c r="AT117" i="6"/>
  <c r="AX117" i="6"/>
  <c r="BB117" i="6"/>
  <c r="BF117" i="6"/>
  <c r="BJ117" i="6"/>
  <c r="BN117" i="6"/>
  <c r="BR117" i="6"/>
  <c r="BV117" i="6"/>
  <c r="BZ117" i="6"/>
  <c r="CD117" i="6"/>
  <c r="CH117" i="6"/>
  <c r="CL117" i="6"/>
  <c r="CP117" i="6"/>
  <c r="CT117" i="6"/>
  <c r="CX117" i="6"/>
  <c r="DB117" i="6"/>
  <c r="DF33" i="7"/>
  <c r="J44" i="7"/>
  <c r="N44" i="7"/>
  <c r="DF56" i="7"/>
  <c r="DF78" i="7"/>
  <c r="DF100" i="7"/>
  <c r="DF118" i="7"/>
  <c r="I44" i="8"/>
  <c r="M44" i="8"/>
  <c r="Q44" i="8"/>
  <c r="U44" i="8"/>
  <c r="Y44" i="8"/>
  <c r="AC44" i="8"/>
  <c r="AG44" i="8"/>
  <c r="AK44" i="8"/>
  <c r="AO44" i="8"/>
  <c r="AS44" i="8"/>
  <c r="AW44" i="8"/>
  <c r="BA44" i="8"/>
  <c r="BE44" i="8"/>
  <c r="BI44" i="8"/>
  <c r="BM44" i="8"/>
  <c r="BQ44" i="8"/>
  <c r="BU44" i="8"/>
  <c r="BY44" i="8"/>
  <c r="CC44" i="8"/>
  <c r="CG44" i="8"/>
  <c r="CK44" i="8"/>
  <c r="CO44" i="8"/>
  <c r="CS44" i="8"/>
  <c r="CW44" i="8"/>
  <c r="DA44" i="8"/>
  <c r="O117" i="8"/>
  <c r="AE117" i="8"/>
  <c r="BG117" i="8"/>
  <c r="BW117" i="8"/>
  <c r="CI117" i="8"/>
  <c r="DF45" i="6"/>
  <c r="DF67" i="6"/>
  <c r="R10" i="7"/>
  <c r="V10" i="7"/>
  <c r="Z10" i="7"/>
  <c r="AD10" i="7"/>
  <c r="AH10" i="7"/>
  <c r="AL10" i="7"/>
  <c r="AP10" i="7"/>
  <c r="AT10" i="7"/>
  <c r="AX10" i="7"/>
  <c r="BB10" i="7"/>
  <c r="BF10" i="7"/>
  <c r="BJ10" i="7"/>
  <c r="BN10" i="7"/>
  <c r="BR10" i="7"/>
  <c r="BV10" i="7"/>
  <c r="BZ10" i="7"/>
  <c r="CD10" i="7"/>
  <c r="CH10" i="7"/>
  <c r="CL10" i="7"/>
  <c r="CP10" i="7"/>
  <c r="CT10" i="7"/>
  <c r="CX10" i="7"/>
  <c r="DB10" i="7"/>
  <c r="DA117" i="7"/>
  <c r="DF8" i="8"/>
  <c r="DF11" i="8"/>
  <c r="DF33" i="8"/>
  <c r="J44" i="8"/>
  <c r="N44" i="8"/>
  <c r="R44" i="8"/>
  <c r="V44" i="8"/>
  <c r="Z44" i="8"/>
  <c r="AD44" i="8"/>
  <c r="AH44" i="8"/>
  <c r="AL44" i="8"/>
  <c r="AP44" i="8"/>
  <c r="AT44" i="8"/>
  <c r="AX44" i="8"/>
  <c r="BB44" i="8"/>
  <c r="BF44" i="8"/>
  <c r="BN44" i="8"/>
  <c r="BR44" i="8"/>
  <c r="BV44" i="8"/>
  <c r="BZ44" i="8"/>
  <c r="CD44" i="8"/>
  <c r="CH44" i="8"/>
  <c r="CL44" i="8"/>
  <c r="CP44" i="8"/>
  <c r="CT44" i="8"/>
  <c r="CX44" i="8"/>
  <c r="DB44" i="8"/>
  <c r="DF56" i="8"/>
  <c r="DF78" i="8"/>
  <c r="DF100" i="8"/>
  <c r="DF8" i="4"/>
  <c r="DF11" i="4"/>
  <c r="I117" i="8"/>
  <c r="M117" i="8"/>
  <c r="Q117" i="8"/>
  <c r="U117" i="8"/>
  <c r="Y117" i="8"/>
  <c r="AC117" i="8"/>
  <c r="AG117" i="8"/>
  <c r="AK117" i="8"/>
  <c r="AO117" i="8"/>
  <c r="AS117" i="8"/>
  <c r="AW117" i="8"/>
  <c r="BA117" i="8"/>
  <c r="BE117" i="8"/>
  <c r="BI117" i="8"/>
  <c r="BM117" i="8"/>
  <c r="BQ117" i="8"/>
  <c r="BU117" i="8"/>
  <c r="BY117" i="8"/>
  <c r="CC117" i="8"/>
  <c r="CG117" i="8"/>
  <c r="CK117" i="8"/>
  <c r="CO117" i="8"/>
  <c r="CS117" i="8"/>
  <c r="CW117" i="8"/>
  <c r="DA117" i="8"/>
  <c r="J117" i="7"/>
  <c r="N117" i="7"/>
  <c r="R117" i="7"/>
  <c r="V117" i="7"/>
  <c r="Z117" i="7"/>
  <c r="AD117" i="7"/>
  <c r="AH117" i="7"/>
  <c r="AL117" i="7"/>
  <c r="AP117" i="7"/>
  <c r="AT117" i="7"/>
  <c r="AX117" i="7"/>
  <c r="BB117" i="7"/>
  <c r="DF78" i="5"/>
  <c r="DF67" i="5"/>
  <c r="DF56" i="5"/>
  <c r="DF8" i="5"/>
  <c r="DF11" i="5"/>
  <c r="DF22" i="5"/>
  <c r="G22" i="5"/>
  <c r="DF126" i="8"/>
  <c r="DF118" i="8"/>
  <c r="BW117" i="7"/>
  <c r="BF117" i="7"/>
  <c r="BJ117" i="7"/>
  <c r="BN117" i="7"/>
  <c r="BR117" i="7"/>
  <c r="BV117" i="7"/>
  <c r="BZ117" i="7"/>
  <c r="CD117" i="7"/>
  <c r="CH117" i="7"/>
  <c r="CL117" i="7"/>
  <c r="CP117" i="7"/>
  <c r="CT117" i="7"/>
  <c r="DF126" i="7"/>
  <c r="DF118" i="6"/>
  <c r="DF126" i="6"/>
  <c r="DF126" i="5"/>
  <c r="DF118" i="5"/>
  <c r="DC10" i="8"/>
  <c r="DC9" i="8" s="1"/>
  <c r="DC7" i="8" s="1"/>
  <c r="K10" i="8"/>
  <c r="O10" i="8"/>
  <c r="O9" i="8" s="1"/>
  <c r="O7" i="8" s="1"/>
  <c r="S10" i="8"/>
  <c r="W10" i="8"/>
  <c r="W9" i="8" s="1"/>
  <c r="W7" i="8" s="1"/>
  <c r="AA10" i="8"/>
  <c r="AE10" i="8"/>
  <c r="AE9" i="8" s="1"/>
  <c r="AE7" i="8" s="1"/>
  <c r="AI10" i="8"/>
  <c r="AM10" i="8"/>
  <c r="AM9" i="8" s="1"/>
  <c r="AM7" i="8" s="1"/>
  <c r="AQ10" i="8"/>
  <c r="AQ9" i="8" s="1"/>
  <c r="AQ7" i="8" s="1"/>
  <c r="AU10" i="8"/>
  <c r="AY10" i="8"/>
  <c r="BC10" i="8"/>
  <c r="BG10" i="8"/>
  <c r="BK10" i="8"/>
  <c r="BO10" i="8"/>
  <c r="BS10" i="8"/>
  <c r="BW10" i="8"/>
  <c r="CA10" i="8"/>
  <c r="CA9" i="8" s="1"/>
  <c r="CA7" i="8" s="1"/>
  <c r="CE10" i="8"/>
  <c r="CI10" i="8"/>
  <c r="CI9" i="8" s="1"/>
  <c r="CI7" i="8" s="1"/>
  <c r="CM10" i="8"/>
  <c r="CQ10" i="8"/>
  <c r="CQ9" i="8" s="1"/>
  <c r="CQ7" i="8" s="1"/>
  <c r="CU10" i="8"/>
  <c r="CY10" i="8"/>
  <c r="CY9" i="8" s="1"/>
  <c r="CY7" i="8" s="1"/>
  <c r="CN10" i="8"/>
  <c r="CR10" i="8"/>
  <c r="CV10" i="8"/>
  <c r="J117" i="8"/>
  <c r="N117" i="8"/>
  <c r="R117" i="8"/>
  <c r="V117" i="8"/>
  <c r="Z117" i="8"/>
  <c r="AD117" i="8"/>
  <c r="AH117" i="8"/>
  <c r="AL117" i="8"/>
  <c r="AP117" i="8"/>
  <c r="AT117" i="8"/>
  <c r="AX117" i="8"/>
  <c r="BB117" i="8"/>
  <c r="BF117" i="8"/>
  <c r="BJ117" i="8"/>
  <c r="BN117" i="8"/>
  <c r="BR117" i="8"/>
  <c r="BV117" i="8"/>
  <c r="BZ117" i="8"/>
  <c r="CD117" i="8"/>
  <c r="CH117" i="8"/>
  <c r="CL117" i="8"/>
  <c r="CP117" i="8"/>
  <c r="CT117" i="8"/>
  <c r="CX117" i="8"/>
  <c r="DB117" i="8"/>
  <c r="BG117" i="7"/>
  <c r="CM117" i="7"/>
  <c r="CX117" i="7"/>
  <c r="DB117" i="7"/>
  <c r="AK117" i="7"/>
  <c r="AO117" i="7"/>
  <c r="BQ117" i="7"/>
  <c r="AY117" i="7"/>
  <c r="BO117" i="7"/>
  <c r="CE117" i="7"/>
  <c r="CU117" i="7"/>
  <c r="DC117" i="7"/>
  <c r="CC10" i="7"/>
  <c r="BJ44" i="8"/>
  <c r="M10" i="8"/>
  <c r="Y10" i="8"/>
  <c r="AG10" i="8"/>
  <c r="AS10" i="8"/>
  <c r="BE10" i="8"/>
  <c r="BM10" i="8"/>
  <c r="BY10" i="8"/>
  <c r="CK10" i="8"/>
  <c r="G8" i="8"/>
  <c r="N10" i="8"/>
  <c r="R10" i="8"/>
  <c r="V10" i="8"/>
  <c r="AD10" i="8"/>
  <c r="AH10" i="8"/>
  <c r="AL10" i="8"/>
  <c r="AT10" i="8"/>
  <c r="AV117" i="5"/>
  <c r="K117" i="7"/>
  <c r="O117" i="7"/>
  <c r="S117" i="7"/>
  <c r="W117" i="7"/>
  <c r="AE117" i="7"/>
  <c r="AI117" i="7"/>
  <c r="AM117" i="7"/>
  <c r="AQ117" i="7"/>
  <c r="AU117" i="7"/>
  <c r="BC117" i="7"/>
  <c r="BK117" i="7"/>
  <c r="BS117" i="7"/>
  <c r="CA117" i="7"/>
  <c r="CI117" i="7"/>
  <c r="CQ117" i="7"/>
  <c r="CY117" i="7"/>
  <c r="I10" i="8"/>
  <c r="Q10" i="8"/>
  <c r="AC10" i="8"/>
  <c r="AO10" i="8"/>
  <c r="AW10" i="8"/>
  <c r="BI10" i="8"/>
  <c r="BU10" i="8"/>
  <c r="CC10" i="8"/>
  <c r="CC9" i="8" s="1"/>
  <c r="CC7" i="8" s="1"/>
  <c r="CW10" i="8"/>
  <c r="G45" i="8"/>
  <c r="G56" i="8"/>
  <c r="G67" i="8"/>
  <c r="G78" i="8"/>
  <c r="G89" i="8"/>
  <c r="G100" i="8"/>
  <c r="AX10" i="8"/>
  <c r="BB10" i="8"/>
  <c r="BJ10" i="8"/>
  <c r="BN10" i="8"/>
  <c r="BR10" i="8"/>
  <c r="BZ10" i="8"/>
  <c r="CD10" i="8"/>
  <c r="CH10" i="8"/>
  <c r="BE114" i="7"/>
  <c r="G11" i="8"/>
  <c r="G89" i="7"/>
  <c r="G100" i="7"/>
  <c r="G33" i="8"/>
  <c r="BA114" i="8"/>
  <c r="G8" i="7"/>
  <c r="J10" i="7"/>
  <c r="N10" i="7"/>
  <c r="AC44" i="5"/>
  <c r="AS44" i="5"/>
  <c r="BE44" i="5"/>
  <c r="BY44" i="5"/>
  <c r="CG44" i="5"/>
  <c r="CO44" i="5"/>
  <c r="CW44" i="5"/>
  <c r="AX113" i="5"/>
  <c r="I10" i="7"/>
  <c r="M10" i="7"/>
  <c r="Q10" i="7"/>
  <c r="G56" i="7"/>
  <c r="G67" i="7"/>
  <c r="G78" i="7"/>
  <c r="H44" i="7"/>
  <c r="L44" i="7"/>
  <c r="P44" i="7"/>
  <c r="U10" i="7"/>
  <c r="Y10" i="7"/>
  <c r="AC10" i="7"/>
  <c r="AG10" i="7"/>
  <c r="AK10" i="7"/>
  <c r="AO10" i="7"/>
  <c r="AS10" i="7"/>
  <c r="AW10" i="7"/>
  <c r="BA10" i="7"/>
  <c r="BE10" i="7"/>
  <c r="BI10" i="7"/>
  <c r="BM10" i="7"/>
  <c r="T44" i="7"/>
  <c r="X44" i="7"/>
  <c r="AB44" i="7"/>
  <c r="AF44" i="7"/>
  <c r="AJ44" i="7"/>
  <c r="AN44" i="7"/>
  <c r="AR44" i="7"/>
  <c r="AV44" i="7"/>
  <c r="AZ44" i="7"/>
  <c r="BD44" i="7"/>
  <c r="BH44" i="7"/>
  <c r="BL44" i="7"/>
  <c r="BP44" i="7"/>
  <c r="BT44" i="7"/>
  <c r="BX44" i="7"/>
  <c r="CB44" i="7"/>
  <c r="CF44" i="7"/>
  <c r="CJ44" i="7"/>
  <c r="CN44" i="7"/>
  <c r="CR44" i="7"/>
  <c r="CV44" i="7"/>
  <c r="CZ44" i="7"/>
  <c r="S10" i="7"/>
  <c r="W10" i="7"/>
  <c r="AA10" i="7"/>
  <c r="AE10" i="7"/>
  <c r="AI10" i="7"/>
  <c r="AM10" i="7"/>
  <c r="AQ10" i="7"/>
  <c r="AU10" i="7"/>
  <c r="AY10" i="7"/>
  <c r="BC10" i="7"/>
  <c r="BG10" i="7"/>
  <c r="BK10" i="7"/>
  <c r="BO10" i="7"/>
  <c r="BS10" i="7"/>
  <c r="BW10" i="7"/>
  <c r="CA10" i="7"/>
  <c r="CE10" i="7"/>
  <c r="CI10" i="7"/>
  <c r="CM10" i="7"/>
  <c r="CQ10" i="7"/>
  <c r="CU10" i="7"/>
  <c r="CY10" i="7"/>
  <c r="DC10" i="7"/>
  <c r="G33" i="7"/>
  <c r="R44" i="7"/>
  <c r="G45" i="7"/>
  <c r="V44" i="7"/>
  <c r="Z44" i="7"/>
  <c r="AD44" i="7"/>
  <c r="AH44" i="7"/>
  <c r="AL44" i="7"/>
  <c r="AP44" i="7"/>
  <c r="AT44" i="7"/>
  <c r="AT9" i="7" s="1"/>
  <c r="AT7" i="7" s="1"/>
  <c r="AX44" i="7"/>
  <c r="BB44" i="7"/>
  <c r="BF44" i="7"/>
  <c r="BJ44" i="7"/>
  <c r="BN44" i="7"/>
  <c r="BR44" i="7"/>
  <c r="BV44" i="7"/>
  <c r="BZ44" i="7"/>
  <c r="CD44" i="7"/>
  <c r="CH44" i="7"/>
  <c r="CL44" i="7"/>
  <c r="CP44" i="7"/>
  <c r="CT44" i="7"/>
  <c r="CX44" i="7"/>
  <c r="DB44" i="7"/>
  <c r="G8" i="5"/>
  <c r="P117" i="5"/>
  <c r="BL117" i="5"/>
  <c r="BT117" i="5"/>
  <c r="CB117" i="5"/>
  <c r="CZ117" i="5"/>
  <c r="L117" i="5"/>
  <c r="T117" i="5"/>
  <c r="X117" i="5"/>
  <c r="AB117" i="5"/>
  <c r="AF117" i="5"/>
  <c r="AJ117" i="5"/>
  <c r="AN117" i="5"/>
  <c r="AR117" i="5"/>
  <c r="AZ117" i="5"/>
  <c r="BD117" i="5"/>
  <c r="BH117" i="5"/>
  <c r="BP117" i="5"/>
  <c r="BX117" i="5"/>
  <c r="CF117" i="5"/>
  <c r="CJ117" i="5"/>
  <c r="CN117" i="5"/>
  <c r="CV117" i="5"/>
  <c r="I117" i="5"/>
  <c r="M117" i="5"/>
  <c r="Q117" i="5"/>
  <c r="U117" i="5"/>
  <c r="Y117" i="5"/>
  <c r="AC117" i="5"/>
  <c r="AG117" i="5"/>
  <c r="AK117" i="5"/>
  <c r="AO117" i="5"/>
  <c r="G11" i="7"/>
  <c r="AS117" i="5"/>
  <c r="AW117" i="5"/>
  <c r="BA117" i="5"/>
  <c r="BE117" i="5"/>
  <c r="BI117" i="5"/>
  <c r="BM117" i="5"/>
  <c r="BQ117" i="5"/>
  <c r="BU117" i="5"/>
  <c r="BY117" i="5"/>
  <c r="CC117" i="5"/>
  <c r="CG117" i="5"/>
  <c r="K117" i="6"/>
  <c r="AA117" i="6"/>
  <c r="BG117" i="6"/>
  <c r="BK117" i="6"/>
  <c r="CQ117" i="6"/>
  <c r="BU117" i="7"/>
  <c r="CC117" i="7"/>
  <c r="CW117" i="7"/>
  <c r="DC117" i="6"/>
  <c r="O117" i="6"/>
  <c r="S117" i="6"/>
  <c r="W117" i="6"/>
  <c r="AE117" i="6"/>
  <c r="AI117" i="6"/>
  <c r="AM117" i="6"/>
  <c r="AQ117" i="6"/>
  <c r="AU117" i="6"/>
  <c r="AY117" i="6"/>
  <c r="BC117" i="6"/>
  <c r="BO117" i="6"/>
  <c r="BS117" i="6"/>
  <c r="BW117" i="6"/>
  <c r="CA117" i="6"/>
  <c r="CE117" i="6"/>
  <c r="CI117" i="6"/>
  <c r="CM117" i="6"/>
  <c r="CU117" i="6"/>
  <c r="CY117" i="6"/>
  <c r="I117" i="7"/>
  <c r="M117" i="7"/>
  <c r="Q117" i="7"/>
  <c r="U117" i="7"/>
  <c r="Y117" i="7"/>
  <c r="AC117" i="7"/>
  <c r="AG117" i="7"/>
  <c r="AS117" i="7"/>
  <c r="AW117" i="7"/>
  <c r="BA117" i="7"/>
  <c r="G126" i="8"/>
  <c r="S117" i="8"/>
  <c r="AA117" i="8"/>
  <c r="AI117" i="8"/>
  <c r="AQ117" i="8"/>
  <c r="AU117" i="8"/>
  <c r="BC117" i="8"/>
  <c r="BK117" i="8"/>
  <c r="BS117" i="8"/>
  <c r="BE117" i="7"/>
  <c r="BI117" i="7"/>
  <c r="BM117" i="7"/>
  <c r="BY117" i="7"/>
  <c r="CG117" i="7"/>
  <c r="CK117" i="7"/>
  <c r="CO117" i="7"/>
  <c r="CK117" i="5"/>
  <c r="CO117" i="5"/>
  <c r="CS117" i="5"/>
  <c r="CW117" i="5"/>
  <c r="DA117" i="5"/>
  <c r="G126" i="5"/>
  <c r="G11" i="6"/>
  <c r="CD10" i="6"/>
  <c r="K10" i="6"/>
  <c r="O10" i="6"/>
  <c r="AS10" i="6"/>
  <c r="G100" i="6"/>
  <c r="G78" i="6"/>
  <c r="G67" i="6"/>
  <c r="G56" i="6"/>
  <c r="G45" i="6"/>
  <c r="J10" i="6"/>
  <c r="R10" i="6"/>
  <c r="Z10" i="6"/>
  <c r="AH10" i="6"/>
  <c r="G33" i="6"/>
  <c r="G8" i="6"/>
  <c r="BI10" i="6"/>
  <c r="BU10" i="6"/>
  <c r="G45" i="5"/>
  <c r="I44" i="5"/>
  <c r="M44" i="5"/>
  <c r="Q44" i="5"/>
  <c r="G56" i="5"/>
  <c r="G33" i="5"/>
  <c r="O44" i="5"/>
  <c r="G11" i="5"/>
  <c r="G67" i="5"/>
  <c r="G78" i="5"/>
  <c r="G118" i="8"/>
  <c r="G118" i="7"/>
  <c r="CS117" i="7"/>
  <c r="G126" i="7"/>
  <c r="G118" i="6"/>
  <c r="G126" i="6"/>
  <c r="H117" i="5"/>
  <c r="G118" i="5"/>
  <c r="F126" i="5"/>
  <c r="F118" i="6"/>
  <c r="F100" i="8"/>
  <c r="F118" i="8"/>
  <c r="F126" i="6"/>
  <c r="F118" i="7"/>
  <c r="F126" i="8"/>
  <c r="F118" i="5"/>
  <c r="F126" i="7"/>
  <c r="F100" i="6"/>
  <c r="F100" i="7"/>
  <c r="K44" i="7"/>
  <c r="AA44" i="7"/>
  <c r="AQ44" i="7"/>
  <c r="BC44" i="7"/>
  <c r="BO44" i="7"/>
  <c r="CI44" i="7"/>
  <c r="CY44" i="7"/>
  <c r="J44" i="5"/>
  <c r="R44" i="5"/>
  <c r="V44" i="5"/>
  <c r="Z44" i="5"/>
  <c r="AD44" i="5"/>
  <c r="AH44" i="5"/>
  <c r="AL44" i="5"/>
  <c r="AP44" i="5"/>
  <c r="AT44" i="5"/>
  <c r="AX44" i="5"/>
  <c r="BB44" i="5"/>
  <c r="BF44" i="5"/>
  <c r="BJ44" i="5"/>
  <c r="BN44" i="5"/>
  <c r="BR44" i="5"/>
  <c r="BV44" i="5"/>
  <c r="BZ44" i="5"/>
  <c r="CD44" i="5"/>
  <c r="CH44" i="5"/>
  <c r="CL44" i="5"/>
  <c r="CP44" i="5"/>
  <c r="CT44" i="5"/>
  <c r="CX44" i="5"/>
  <c r="DB44" i="5"/>
  <c r="O44" i="7"/>
  <c r="W44" i="7"/>
  <c r="AI44" i="7"/>
  <c r="AU44" i="7"/>
  <c r="BG44" i="7"/>
  <c r="BS44" i="7"/>
  <c r="CA44" i="7"/>
  <c r="CM44" i="7"/>
  <c r="CU44" i="7"/>
  <c r="U10" i="6"/>
  <c r="Y10" i="6"/>
  <c r="AC10" i="6"/>
  <c r="AG10" i="6"/>
  <c r="AK10" i="6"/>
  <c r="AO10" i="6"/>
  <c r="AW10" i="6"/>
  <c r="BA10" i="6"/>
  <c r="BE10" i="6"/>
  <c r="BM10" i="6"/>
  <c r="BQ10" i="6"/>
  <c r="BY10" i="6"/>
  <c r="CC10" i="6"/>
  <c r="CG10" i="6"/>
  <c r="CO10" i="6"/>
  <c r="CW10" i="6"/>
  <c r="DA10" i="6"/>
  <c r="CQ113" i="6"/>
  <c r="S44" i="7"/>
  <c r="AE44" i="7"/>
  <c r="AM44" i="7"/>
  <c r="AY44" i="7"/>
  <c r="BK44" i="7"/>
  <c r="BW44" i="7"/>
  <c r="CE44" i="7"/>
  <c r="CQ44" i="7"/>
  <c r="DC44" i="7"/>
  <c r="S10" i="5"/>
  <c r="AA10" i="5"/>
  <c r="AQ10" i="5"/>
  <c r="BG10" i="5"/>
  <c r="BW10" i="5"/>
  <c r="CM10" i="5"/>
  <c r="DC10" i="5"/>
  <c r="U44" i="5"/>
  <c r="Y44" i="5"/>
  <c r="AG44" i="5"/>
  <c r="AK44" i="5"/>
  <c r="AO44" i="5"/>
  <c r="AW44" i="5"/>
  <c r="BA44" i="5"/>
  <c r="BI44" i="5"/>
  <c r="BM44" i="5"/>
  <c r="BU44" i="5"/>
  <c r="CC44" i="5"/>
  <c r="CK44" i="5"/>
  <c r="CS44" i="5"/>
  <c r="DA44" i="5"/>
  <c r="F8" i="7"/>
  <c r="DA114" i="7"/>
  <c r="U10" i="8"/>
  <c r="AK10" i="8"/>
  <c r="BA10" i="8"/>
  <c r="BQ10" i="8"/>
  <c r="CG10" i="8"/>
  <c r="CO10" i="8"/>
  <c r="CS10" i="8"/>
  <c r="DA10" i="8"/>
  <c r="CQ113" i="8"/>
  <c r="AE113" i="8"/>
  <c r="H44" i="8"/>
  <c r="L44" i="8"/>
  <c r="P44" i="8"/>
  <c r="T44" i="8"/>
  <c r="X44" i="8"/>
  <c r="AB44" i="8"/>
  <c r="AF44" i="8"/>
  <c r="AJ44" i="8"/>
  <c r="AN44" i="8"/>
  <c r="AR44" i="8"/>
  <c r="AV44" i="8"/>
  <c r="AZ44" i="8"/>
  <c r="BD44" i="8"/>
  <c r="BH44" i="8"/>
  <c r="BL44" i="8"/>
  <c r="BP44" i="8"/>
  <c r="BT44" i="8"/>
  <c r="BX44" i="8"/>
  <c r="CB44" i="8"/>
  <c r="CF44" i="8"/>
  <c r="CJ44" i="8"/>
  <c r="CN44" i="8"/>
  <c r="CR44" i="8"/>
  <c r="CV44" i="8"/>
  <c r="CZ44" i="8"/>
  <c r="BQ10" i="7"/>
  <c r="BU10" i="7"/>
  <c r="BY10" i="7"/>
  <c r="CG10" i="7"/>
  <c r="CK10" i="7"/>
  <c r="CO10" i="7"/>
  <c r="CS10" i="7"/>
  <c r="CW10" i="7"/>
  <c r="DA10" i="7"/>
  <c r="O113" i="7"/>
  <c r="I44" i="7"/>
  <c r="M44" i="7"/>
  <c r="Q44" i="7"/>
  <c r="U44" i="7"/>
  <c r="Y44" i="7"/>
  <c r="AC44" i="7"/>
  <c r="AG44" i="7"/>
  <c r="AK44" i="7"/>
  <c r="AO44" i="7"/>
  <c r="AS44" i="7"/>
  <c r="AW44" i="7"/>
  <c r="BA44" i="7"/>
  <c r="BE44" i="7"/>
  <c r="BI44" i="7"/>
  <c r="BM44" i="7"/>
  <c r="BQ44" i="7"/>
  <c r="BU44" i="7"/>
  <c r="BY44" i="7"/>
  <c r="CC44" i="7"/>
  <c r="CG44" i="7"/>
  <c r="CK44" i="7"/>
  <c r="CO44" i="7"/>
  <c r="CS44" i="7"/>
  <c r="CW44" i="7"/>
  <c r="DA44" i="7"/>
  <c r="J10" i="8"/>
  <c r="Z10" i="8"/>
  <c r="AP10" i="8"/>
  <c r="BF10" i="8"/>
  <c r="BV10" i="8"/>
  <c r="BV9" i="8" s="1"/>
  <c r="BV7" i="8" s="1"/>
  <c r="CL10" i="8"/>
  <c r="CP10" i="8"/>
  <c r="CT10" i="8"/>
  <c r="CX10" i="8"/>
  <c r="DB10" i="8"/>
  <c r="L10" i="8"/>
  <c r="P10" i="8"/>
  <c r="T10" i="8"/>
  <c r="X10" i="8"/>
  <c r="AB10" i="8"/>
  <c r="AF10" i="8"/>
  <c r="AJ10" i="8"/>
  <c r="AN10" i="8"/>
  <c r="AR10" i="8"/>
  <c r="AV10" i="8"/>
  <c r="AZ10" i="8"/>
  <c r="BD10" i="8"/>
  <c r="BH10" i="8"/>
  <c r="BL10" i="8"/>
  <c r="BP10" i="8"/>
  <c r="BT10" i="8"/>
  <c r="BX10" i="8"/>
  <c r="CB10" i="8"/>
  <c r="CF10" i="8"/>
  <c r="CJ10" i="8"/>
  <c r="CZ10" i="8"/>
  <c r="F45" i="7"/>
  <c r="F8" i="8"/>
  <c r="F67" i="8"/>
  <c r="K117" i="8"/>
  <c r="W117" i="8"/>
  <c r="AM117" i="8"/>
  <c r="AY117" i="8"/>
  <c r="BO117" i="8"/>
  <c r="CA117" i="8"/>
  <c r="CE117" i="8"/>
  <c r="CM117" i="8"/>
  <c r="CQ117" i="8"/>
  <c r="CU117" i="8"/>
  <c r="DC117" i="8"/>
  <c r="H117" i="8"/>
  <c r="P117" i="8"/>
  <c r="T117" i="8"/>
  <c r="X117" i="8"/>
  <c r="AB117" i="8"/>
  <c r="AF117" i="8"/>
  <c r="AJ117" i="8"/>
  <c r="AN117" i="8"/>
  <c r="AV117" i="8"/>
  <c r="AZ117" i="8"/>
  <c r="BD117" i="8"/>
  <c r="BH117" i="8"/>
  <c r="BL117" i="8"/>
  <c r="BP117" i="8"/>
  <c r="BT117" i="8"/>
  <c r="CB117" i="8"/>
  <c r="CF117" i="8"/>
  <c r="CJ117" i="8"/>
  <c r="CN117" i="8"/>
  <c r="CR117" i="8"/>
  <c r="CV117" i="8"/>
  <c r="CZ117" i="8"/>
  <c r="H117" i="7"/>
  <c r="L117" i="7"/>
  <c r="P117" i="7"/>
  <c r="T117" i="7"/>
  <c r="X117" i="7"/>
  <c r="AB117" i="7"/>
  <c r="AF117" i="7"/>
  <c r="AJ117" i="7"/>
  <c r="AN117" i="7"/>
  <c r="AR117" i="7"/>
  <c r="AV117" i="7"/>
  <c r="AZ117" i="7"/>
  <c r="BD117" i="7"/>
  <c r="BH117" i="7"/>
  <c r="BL117" i="7"/>
  <c r="BP117" i="7"/>
  <c r="BT117" i="7"/>
  <c r="BX117" i="7"/>
  <c r="CB117" i="7"/>
  <c r="CF117" i="7"/>
  <c r="CJ117" i="7"/>
  <c r="CN117" i="7"/>
  <c r="CR117" i="7"/>
  <c r="CV117" i="7"/>
  <c r="CZ117" i="7"/>
  <c r="I117" i="6"/>
  <c r="M117" i="6"/>
  <c r="Q117" i="6"/>
  <c r="U117" i="6"/>
  <c r="Y117" i="6"/>
  <c r="AC117" i="6"/>
  <c r="AG117" i="6"/>
  <c r="AK117" i="6"/>
  <c r="AO117" i="6"/>
  <c r="AS117" i="6"/>
  <c r="AW117" i="6"/>
  <c r="BA117" i="6"/>
  <c r="BE117" i="6"/>
  <c r="BI117" i="6"/>
  <c r="BM117" i="6"/>
  <c r="BQ117" i="6"/>
  <c r="BU117" i="6"/>
  <c r="BY117" i="6"/>
  <c r="CC117" i="6"/>
  <c r="CG117" i="6"/>
  <c r="CK117" i="6"/>
  <c r="CO117" i="6"/>
  <c r="CS117" i="6"/>
  <c r="CW117" i="6"/>
  <c r="DA117" i="6"/>
  <c r="L117" i="6"/>
  <c r="P117" i="6"/>
  <c r="T117" i="6"/>
  <c r="X117" i="6"/>
  <c r="AB117" i="6"/>
  <c r="AF117" i="6"/>
  <c r="AJ117" i="6"/>
  <c r="AN117" i="6"/>
  <c r="AR117" i="6"/>
  <c r="AV117" i="6"/>
  <c r="AZ117" i="6"/>
  <c r="BD117" i="6"/>
  <c r="BH117" i="6"/>
  <c r="BL117" i="6"/>
  <c r="BP117" i="6"/>
  <c r="BT117" i="6"/>
  <c r="BX117" i="6"/>
  <c r="CB117" i="6"/>
  <c r="CF117" i="6"/>
  <c r="CJ117" i="6"/>
  <c r="CN117" i="6"/>
  <c r="CR117" i="6"/>
  <c r="CV117" i="6"/>
  <c r="CZ117" i="6"/>
  <c r="F11" i="8"/>
  <c r="H10" i="8"/>
  <c r="F78" i="5"/>
  <c r="F67" i="5"/>
  <c r="F78" i="7"/>
  <c r="F89" i="8"/>
  <c r="F67" i="7"/>
  <c r="F89" i="7"/>
  <c r="F33" i="8"/>
  <c r="F22" i="7"/>
  <c r="F78" i="8"/>
  <c r="H117" i="6"/>
  <c r="F11" i="5"/>
  <c r="I10" i="6"/>
  <c r="S10" i="6"/>
  <c r="W10" i="6"/>
  <c r="AA10" i="6"/>
  <c r="AE10" i="6"/>
  <c r="AI10" i="6"/>
  <c r="AM10" i="6"/>
  <c r="AQ10" i="6"/>
  <c r="AU10" i="6"/>
  <c r="AY10" i="6"/>
  <c r="BC10" i="6"/>
  <c r="BG10" i="6"/>
  <c r="BO10" i="6"/>
  <c r="BS10" i="6"/>
  <c r="BW10" i="6"/>
  <c r="CA10" i="6"/>
  <c r="CE10" i="6"/>
  <c r="CI10" i="6"/>
  <c r="CM10" i="6"/>
  <c r="CM9" i="6" s="1"/>
  <c r="CM7" i="6" s="1"/>
  <c r="CQ10" i="6"/>
  <c r="CU10" i="6"/>
  <c r="CY10" i="6"/>
  <c r="DC10" i="6"/>
  <c r="BG44" i="6"/>
  <c r="AX10" i="6"/>
  <c r="BF10" i="6"/>
  <c r="BN10" i="6"/>
  <c r="M10" i="6"/>
  <c r="Q10" i="6"/>
  <c r="S44" i="6"/>
  <c r="W44" i="6"/>
  <c r="AA44" i="6"/>
  <c r="AE44" i="6"/>
  <c r="AI44" i="6"/>
  <c r="AM44" i="6"/>
  <c r="AQ44" i="6"/>
  <c r="AU44" i="6"/>
  <c r="AY44" i="6"/>
  <c r="BC44" i="6"/>
  <c r="BK44" i="6"/>
  <c r="BO44" i="6"/>
  <c r="BS44" i="6"/>
  <c r="BW44" i="6"/>
  <c r="CA44" i="6"/>
  <c r="CE44" i="6"/>
  <c r="CI44" i="6"/>
  <c r="CQ44" i="6"/>
  <c r="CU44" i="6"/>
  <c r="CY44" i="6"/>
  <c r="DC44" i="6"/>
  <c r="V10" i="6"/>
  <c r="AD10" i="6"/>
  <c r="AL10" i="6"/>
  <c r="AP10" i="6"/>
  <c r="AT10" i="6"/>
  <c r="BB10" i="6"/>
  <c r="BJ10" i="6"/>
  <c r="BR10" i="6"/>
  <c r="BV10" i="6"/>
  <c r="BZ10" i="6"/>
  <c r="CH10" i="6"/>
  <c r="CL10" i="6"/>
  <c r="CP10" i="6"/>
  <c r="CT10" i="6"/>
  <c r="CX10" i="6"/>
  <c r="DB10" i="6"/>
  <c r="BK10" i="6"/>
  <c r="N10" i="6"/>
  <c r="F8" i="6"/>
  <c r="H10" i="6"/>
  <c r="L10" i="6"/>
  <c r="R44" i="6"/>
  <c r="V44" i="6"/>
  <c r="Z44" i="6"/>
  <c r="AD44" i="6"/>
  <c r="AH44" i="6"/>
  <c r="AL44" i="6"/>
  <c r="AP44" i="6"/>
  <c r="AT44" i="6"/>
  <c r="AX44" i="6"/>
  <c r="BB44" i="6"/>
  <c r="BF44" i="6"/>
  <c r="BJ44" i="6"/>
  <c r="BN44" i="6"/>
  <c r="BR44" i="6"/>
  <c r="BV44" i="6"/>
  <c r="BZ44" i="6"/>
  <c r="CD44" i="6"/>
  <c r="CH44" i="6"/>
  <c r="CL44" i="6"/>
  <c r="CP44" i="6"/>
  <c r="CT44" i="6"/>
  <c r="CX44" i="6"/>
  <c r="DB44" i="6"/>
  <c r="P44" i="6"/>
  <c r="T44" i="6"/>
  <c r="X44" i="6"/>
  <c r="AB44" i="6"/>
  <c r="AF44" i="6"/>
  <c r="AJ44" i="6"/>
  <c r="AN44" i="6"/>
  <c r="AR44" i="6"/>
  <c r="AV44" i="6"/>
  <c r="AZ44" i="6"/>
  <c r="BD44" i="6"/>
  <c r="BH44" i="6"/>
  <c r="BL44" i="6"/>
  <c r="BP44" i="6"/>
  <c r="BT44" i="6"/>
  <c r="BX44" i="6"/>
  <c r="CB44" i="6"/>
  <c r="CF44" i="6"/>
  <c r="CJ44" i="6"/>
  <c r="CN44" i="6"/>
  <c r="CR44" i="6"/>
  <c r="CV44" i="6"/>
  <c r="CZ44" i="6"/>
  <c r="Q44" i="6"/>
  <c r="U44" i="6"/>
  <c r="Y44" i="6"/>
  <c r="AC44" i="6"/>
  <c r="AG44" i="6"/>
  <c r="AK44" i="6"/>
  <c r="AO44" i="6"/>
  <c r="AS44" i="6"/>
  <c r="AW44" i="6"/>
  <c r="BA44" i="6"/>
  <c r="BE44" i="6"/>
  <c r="BI44" i="6"/>
  <c r="BM44" i="6"/>
  <c r="BQ44" i="6"/>
  <c r="BU44" i="6"/>
  <c r="BY44" i="6"/>
  <c r="CC44" i="6"/>
  <c r="CG44" i="6"/>
  <c r="CK44" i="6"/>
  <c r="CO44" i="6"/>
  <c r="CS44" i="6"/>
  <c r="J44" i="6"/>
  <c r="N44" i="6"/>
  <c r="H44" i="6"/>
  <c r="L44" i="6"/>
  <c r="I44" i="6"/>
  <c r="M44" i="6"/>
  <c r="K44" i="6"/>
  <c r="CK10" i="6"/>
  <c r="CS10" i="6"/>
  <c r="F11" i="6"/>
  <c r="P10" i="6"/>
  <c r="T10" i="6"/>
  <c r="X10" i="6"/>
  <c r="AB10" i="6"/>
  <c r="AF10" i="6"/>
  <c r="AJ10" i="6"/>
  <c r="AN10" i="6"/>
  <c r="AR10" i="6"/>
  <c r="AV10" i="6"/>
  <c r="AZ10" i="6"/>
  <c r="BD10" i="6"/>
  <c r="BH10" i="6"/>
  <c r="BL10" i="6"/>
  <c r="BP10" i="6"/>
  <c r="BT10" i="6"/>
  <c r="BX10" i="6"/>
  <c r="CB10" i="6"/>
  <c r="CF10" i="6"/>
  <c r="CJ10" i="6"/>
  <c r="CN10" i="6"/>
  <c r="CR10" i="6"/>
  <c r="CV10" i="6"/>
  <c r="CZ10" i="6"/>
  <c r="F78" i="6"/>
  <c r="CW44" i="6"/>
  <c r="DA44" i="6"/>
  <c r="F67" i="6"/>
  <c r="O10" i="5"/>
  <c r="K44" i="5"/>
  <c r="R10" i="5"/>
  <c r="V10" i="5"/>
  <c r="Z10" i="5"/>
  <c r="AD10" i="5"/>
  <c r="AH10" i="5"/>
  <c r="AL10" i="5"/>
  <c r="AP10" i="5"/>
  <c r="AT10" i="5"/>
  <c r="AX10" i="5"/>
  <c r="BB10" i="5"/>
  <c r="BF10" i="5"/>
  <c r="BJ10" i="5"/>
  <c r="BN10" i="5"/>
  <c r="BR10" i="5"/>
  <c r="BV10" i="5"/>
  <c r="BZ10" i="5"/>
  <c r="CD10" i="5"/>
  <c r="CH10" i="5"/>
  <c r="CL10" i="5"/>
  <c r="CP10" i="5"/>
  <c r="CT10" i="5"/>
  <c r="CX10" i="5"/>
  <c r="DB10" i="5"/>
  <c r="S44" i="5"/>
  <c r="AE44" i="5"/>
  <c r="AQ44" i="5"/>
  <c r="BG44" i="5"/>
  <c r="BW44" i="5"/>
  <c r="CM44" i="5"/>
  <c r="J10" i="5"/>
  <c r="K10" i="5"/>
  <c r="H10" i="5"/>
  <c r="L10" i="5"/>
  <c r="H44" i="5"/>
  <c r="L44" i="5"/>
  <c r="P44" i="5"/>
  <c r="N10" i="5"/>
  <c r="X10" i="5"/>
  <c r="T44" i="5"/>
  <c r="X44" i="5"/>
  <c r="AB44" i="5"/>
  <c r="AF44" i="5"/>
  <c r="AJ44" i="5"/>
  <c r="AN44" i="5"/>
  <c r="AR44" i="5"/>
  <c r="AV44" i="5"/>
  <c r="AZ44" i="5"/>
  <c r="BD44" i="5"/>
  <c r="BH44" i="5"/>
  <c r="BL44" i="5"/>
  <c r="BP44" i="5"/>
  <c r="BT44" i="5"/>
  <c r="BX44" i="5"/>
  <c r="CB44" i="5"/>
  <c r="CF44" i="5"/>
  <c r="CJ44" i="5"/>
  <c r="CN44" i="5"/>
  <c r="CR44" i="5"/>
  <c r="CV44" i="5"/>
  <c r="CZ44" i="5"/>
  <c r="Q10" i="5"/>
  <c r="U10" i="5"/>
  <c r="Y10" i="5"/>
  <c r="AC10" i="5"/>
  <c r="AG10" i="5"/>
  <c r="AK10" i="5"/>
  <c r="AO10" i="5"/>
  <c r="AS10" i="5"/>
  <c r="AW10" i="5"/>
  <c r="BA10" i="5"/>
  <c r="BE10" i="5"/>
  <c r="BI10" i="5"/>
  <c r="BM10" i="5"/>
  <c r="BQ10" i="5"/>
  <c r="BU10" i="5"/>
  <c r="BY10" i="5"/>
  <c r="CC10" i="5"/>
  <c r="CG10" i="5"/>
  <c r="CK10" i="5"/>
  <c r="CO10" i="5"/>
  <c r="CS10" i="5"/>
  <c r="CW10" i="5"/>
  <c r="DA10" i="5"/>
  <c r="W10" i="5"/>
  <c r="AE10" i="5"/>
  <c r="AI10" i="5"/>
  <c r="AM10" i="5"/>
  <c r="AU10" i="5"/>
  <c r="AY10" i="5"/>
  <c r="BC10" i="5"/>
  <c r="BK10" i="5"/>
  <c r="BO10" i="5"/>
  <c r="BS10" i="5"/>
  <c r="CA10" i="5"/>
  <c r="CE10" i="5"/>
  <c r="CI10" i="5"/>
  <c r="CQ10" i="5"/>
  <c r="CU10" i="5"/>
  <c r="CY10" i="5"/>
  <c r="AN10" i="5"/>
  <c r="AN9" i="5" s="1"/>
  <c r="AN7" i="5" s="1"/>
  <c r="BD10" i="5"/>
  <c r="BT10" i="5"/>
  <c r="CJ10" i="5"/>
  <c r="CZ10" i="5"/>
  <c r="W44" i="5"/>
  <c r="AA44" i="5"/>
  <c r="AI44" i="5"/>
  <c r="AM44" i="5"/>
  <c r="AU44" i="5"/>
  <c r="AY44" i="5"/>
  <c r="BC44" i="5"/>
  <c r="BK44" i="5"/>
  <c r="BO44" i="5"/>
  <c r="BS44" i="5"/>
  <c r="CA44" i="5"/>
  <c r="CE44" i="5"/>
  <c r="CI44" i="5"/>
  <c r="CQ44" i="5"/>
  <c r="CU44" i="5"/>
  <c r="CY44" i="5"/>
  <c r="F45" i="5"/>
  <c r="N44" i="5"/>
  <c r="CN10" i="5"/>
  <c r="CR10" i="5"/>
  <c r="CV10" i="5"/>
  <c r="P10" i="5"/>
  <c r="T10" i="5"/>
  <c r="AB10" i="5"/>
  <c r="AF10" i="5"/>
  <c r="AJ10" i="5"/>
  <c r="AR10" i="5"/>
  <c r="AV10" i="5"/>
  <c r="AZ10" i="5"/>
  <c r="BH10" i="5"/>
  <c r="BL10" i="5"/>
  <c r="BP10" i="5"/>
  <c r="BX10" i="5"/>
  <c r="CB10" i="5"/>
  <c r="CF10" i="5"/>
  <c r="F8" i="5"/>
  <c r="I10" i="5"/>
  <c r="M10" i="5"/>
  <c r="F56" i="5"/>
  <c r="F33" i="5"/>
  <c r="F22" i="5"/>
  <c r="CA6" i="7"/>
  <c r="CV6" i="7"/>
  <c r="W6" i="7"/>
  <c r="AO6" i="8"/>
  <c r="AJ6" i="7"/>
  <c r="DA6" i="8"/>
  <c r="AW6" i="8"/>
  <c r="BF6" i="7"/>
  <c r="I6" i="8"/>
  <c r="BU6" i="8"/>
  <c r="O6" i="7"/>
  <c r="BN6" i="7"/>
  <c r="Q6" i="8"/>
  <c r="CC6" i="8"/>
  <c r="T6" i="5"/>
  <c r="AR6" i="7"/>
  <c r="CI6" i="7"/>
  <c r="Y6" i="8"/>
  <c r="BE6" i="8"/>
  <c r="CK6" i="8"/>
  <c r="AE6" i="5"/>
  <c r="AG6" i="8"/>
  <c r="BM6" i="8"/>
  <c r="CS6" i="8"/>
  <c r="U6" i="6"/>
  <c r="BM6" i="6"/>
  <c r="CG6" i="6"/>
  <c r="BV6" i="5"/>
  <c r="I6" i="6"/>
  <c r="AC6" i="6"/>
  <c r="AY6" i="6"/>
  <c r="BU6" i="6"/>
  <c r="CO6" i="6"/>
  <c r="Z6" i="7"/>
  <c r="AU6" i="7"/>
  <c r="BP6" i="7"/>
  <c r="CL6" i="7"/>
  <c r="J6" i="8"/>
  <c r="R6" i="8"/>
  <c r="Z6" i="8"/>
  <c r="AH6" i="8"/>
  <c r="AP6" i="8"/>
  <c r="AX6" i="8"/>
  <c r="BF6" i="8"/>
  <c r="BN6" i="8"/>
  <c r="BV6" i="8"/>
  <c r="CD6" i="8"/>
  <c r="CL6" i="8"/>
  <c r="CT6" i="8"/>
  <c r="DB6" i="8"/>
  <c r="AQ6" i="6"/>
  <c r="DC6" i="6"/>
  <c r="CQ6" i="5"/>
  <c r="K6" i="6"/>
  <c r="AG6" i="6"/>
  <c r="BA6" i="6"/>
  <c r="BW6" i="6"/>
  <c r="CS6" i="6"/>
  <c r="L6" i="7"/>
  <c r="AH6" i="7"/>
  <c r="BC6" i="7"/>
  <c r="BX6" i="7"/>
  <c r="CT6" i="7"/>
  <c r="M6" i="8"/>
  <c r="U6" i="8"/>
  <c r="AC6" i="8"/>
  <c r="AK6" i="8"/>
  <c r="AS6" i="8"/>
  <c r="BA6" i="8"/>
  <c r="BI6" i="8"/>
  <c r="BQ6" i="8"/>
  <c r="BY6" i="8"/>
  <c r="CG6" i="8"/>
  <c r="CO6" i="8"/>
  <c r="CW6" i="8"/>
  <c r="S6" i="6"/>
  <c r="AO6" i="6"/>
  <c r="BI6" i="6"/>
  <c r="CE6" i="6"/>
  <c r="DA6" i="6"/>
  <c r="N6" i="8"/>
  <c r="V6" i="8"/>
  <c r="AD6" i="8"/>
  <c r="AL6" i="8"/>
  <c r="AT6" i="8"/>
  <c r="BB6" i="8"/>
  <c r="BJ6" i="8"/>
  <c r="BR6" i="8"/>
  <c r="BZ6" i="8"/>
  <c r="CH6" i="8"/>
  <c r="CP6" i="8"/>
  <c r="CX6" i="8"/>
  <c r="BK113" i="8"/>
  <c r="AZ6" i="5"/>
  <c r="M6" i="6"/>
  <c r="Y6" i="6"/>
  <c r="AI6" i="6"/>
  <c r="AS6" i="6"/>
  <c r="BE6" i="6"/>
  <c r="BO6" i="6"/>
  <c r="BY6" i="6"/>
  <c r="CK6" i="6"/>
  <c r="CU6" i="6"/>
  <c r="R6" i="7"/>
  <c r="AB6" i="7"/>
  <c r="AM6" i="7"/>
  <c r="AX6" i="7"/>
  <c r="BH6" i="7"/>
  <c r="BS6" i="7"/>
  <c r="CD6" i="7"/>
  <c r="CN6" i="7"/>
  <c r="CY6" i="7"/>
  <c r="K6" i="8"/>
  <c r="O6" i="8"/>
  <c r="S6" i="8"/>
  <c r="W6" i="8"/>
  <c r="AA6" i="8"/>
  <c r="AE6" i="8"/>
  <c r="AI6" i="8"/>
  <c r="AM6" i="8"/>
  <c r="AQ6" i="8"/>
  <c r="AU6" i="8"/>
  <c r="AY6" i="8"/>
  <c r="BC6" i="8"/>
  <c r="BG6" i="8"/>
  <c r="BK6" i="8"/>
  <c r="BO6" i="8"/>
  <c r="BS6" i="8"/>
  <c r="BW6" i="8"/>
  <c r="CA6" i="8"/>
  <c r="CE6" i="8"/>
  <c r="CI6" i="8"/>
  <c r="CM6" i="8"/>
  <c r="CQ6" i="8"/>
  <c r="CU6" i="8"/>
  <c r="CY6" i="8"/>
  <c r="DC6" i="8"/>
  <c r="F45" i="8"/>
  <c r="AM113" i="8"/>
  <c r="BS113" i="8"/>
  <c r="U114" i="8"/>
  <c r="CG114" i="8"/>
  <c r="BQ114" i="8"/>
  <c r="J6" i="5"/>
  <c r="BK6" i="5"/>
  <c r="Q6" i="6"/>
  <c r="AA6" i="6"/>
  <c r="AK6" i="6"/>
  <c r="AW6" i="6"/>
  <c r="BG6" i="6"/>
  <c r="BQ6" i="6"/>
  <c r="CC6" i="6"/>
  <c r="CM6" i="6"/>
  <c r="CW6" i="6"/>
  <c r="J6" i="7"/>
  <c r="T6" i="7"/>
  <c r="AE6" i="7"/>
  <c r="AP6" i="7"/>
  <c r="AZ6" i="7"/>
  <c r="BK6" i="7"/>
  <c r="BV6" i="7"/>
  <c r="CF6" i="7"/>
  <c r="CQ6" i="7"/>
  <c r="L6" i="8"/>
  <c r="P6" i="8"/>
  <c r="T6" i="8"/>
  <c r="X6" i="8"/>
  <c r="AB6" i="8"/>
  <c r="AF6" i="8"/>
  <c r="AJ6" i="8"/>
  <c r="AN6" i="8"/>
  <c r="AR6" i="8"/>
  <c r="AV6" i="8"/>
  <c r="AZ6" i="8"/>
  <c r="BD6" i="8"/>
  <c r="BH6" i="8"/>
  <c r="BL6" i="8"/>
  <c r="BP6" i="8"/>
  <c r="BT6" i="8"/>
  <c r="BX6" i="8"/>
  <c r="CB6" i="8"/>
  <c r="CF6" i="8"/>
  <c r="CJ6" i="8"/>
  <c r="CN6" i="8"/>
  <c r="CR6" i="8"/>
  <c r="CV6" i="8"/>
  <c r="CU113" i="8"/>
  <c r="F56" i="8"/>
  <c r="DA114" i="8"/>
  <c r="O113" i="8"/>
  <c r="AU113" i="8"/>
  <c r="CA113" i="8"/>
  <c r="AK114" i="8"/>
  <c r="CW114" i="8"/>
  <c r="F22" i="8"/>
  <c r="W113" i="8"/>
  <c r="BC113" i="8"/>
  <c r="J113" i="8"/>
  <c r="R113" i="8"/>
  <c r="Z113" i="8"/>
  <c r="AH113" i="8"/>
  <c r="AP113" i="8"/>
  <c r="AX113" i="8"/>
  <c r="BF113" i="8"/>
  <c r="BN113" i="8"/>
  <c r="BV113" i="8"/>
  <c r="CE113" i="8"/>
  <c r="I114" i="8"/>
  <c r="Y114" i="8"/>
  <c r="AO114" i="8"/>
  <c r="BE114" i="8"/>
  <c r="BU114" i="8"/>
  <c r="CK114" i="8"/>
  <c r="DB113" i="8"/>
  <c r="CX113" i="8"/>
  <c r="CT113" i="8"/>
  <c r="CP113" i="8"/>
  <c r="CL113" i="8"/>
  <c r="CH113" i="8"/>
  <c r="CD113" i="8"/>
  <c r="DA113" i="8"/>
  <c r="DA112" i="8" s="1"/>
  <c r="CW113" i="8"/>
  <c r="CS113" i="8"/>
  <c r="CO113" i="8"/>
  <c r="CK113" i="8"/>
  <c r="CG113" i="8"/>
  <c r="CC113" i="8"/>
  <c r="BY113" i="8"/>
  <c r="BU113" i="8"/>
  <c r="BQ113" i="8"/>
  <c r="BM113" i="8"/>
  <c r="BI113" i="8"/>
  <c r="BE113" i="8"/>
  <c r="BA113" i="8"/>
  <c r="BA112" i="8" s="1"/>
  <c r="AW113" i="8"/>
  <c r="AS113" i="8"/>
  <c r="AO113" i="8"/>
  <c r="AK113" i="8"/>
  <c r="AG113" i="8"/>
  <c r="AC113" i="8"/>
  <c r="Y113" i="8"/>
  <c r="Y112" i="8" s="1"/>
  <c r="U113" i="8"/>
  <c r="Q113" i="8"/>
  <c r="M113" i="8"/>
  <c r="I113" i="8"/>
  <c r="CZ113" i="8"/>
  <c r="CV113" i="8"/>
  <c r="CR113" i="8"/>
  <c r="CN113" i="8"/>
  <c r="CJ113" i="8"/>
  <c r="CF113" i="8"/>
  <c r="CB113" i="8"/>
  <c r="BX113" i="8"/>
  <c r="BT113" i="8"/>
  <c r="BP113" i="8"/>
  <c r="BL113" i="8"/>
  <c r="BH113" i="8"/>
  <c r="BD113" i="8"/>
  <c r="AZ113" i="8"/>
  <c r="AV113" i="8"/>
  <c r="AR113" i="8"/>
  <c r="AN113" i="8"/>
  <c r="AJ113" i="8"/>
  <c r="AF113" i="8"/>
  <c r="AB113" i="8"/>
  <c r="X113" i="8"/>
  <c r="T113" i="8"/>
  <c r="P113" i="8"/>
  <c r="L113" i="8"/>
  <c r="H113" i="8"/>
  <c r="CZ114" i="8"/>
  <c r="CV114" i="8"/>
  <c r="CR114" i="8"/>
  <c r="CN114" i="8"/>
  <c r="CJ114" i="8"/>
  <c r="CF114" i="8"/>
  <c r="CB114" i="8"/>
  <c r="BX114" i="8"/>
  <c r="BT114" i="8"/>
  <c r="BP114" i="8"/>
  <c r="BL114" i="8"/>
  <c r="BH114" i="8"/>
  <c r="BD114" i="8"/>
  <c r="AZ114" i="8"/>
  <c r="AV114" i="8"/>
  <c r="AR114" i="8"/>
  <c r="AN114" i="8"/>
  <c r="AJ114" i="8"/>
  <c r="AF114" i="8"/>
  <c r="AB114" i="8"/>
  <c r="X114" i="8"/>
  <c r="T114" i="8"/>
  <c r="P114" i="8"/>
  <c r="L114" i="8"/>
  <c r="H114" i="8"/>
  <c r="DC114" i="8"/>
  <c r="CY114" i="8"/>
  <c r="CU114" i="8"/>
  <c r="CQ114" i="8"/>
  <c r="CM114" i="8"/>
  <c r="CI114" i="8"/>
  <c r="CE114" i="8"/>
  <c r="CA114" i="8"/>
  <c r="BW114" i="8"/>
  <c r="BS114" i="8"/>
  <c r="BO114" i="8"/>
  <c r="BK114" i="8"/>
  <c r="BG114" i="8"/>
  <c r="BC114" i="8"/>
  <c r="AY114" i="8"/>
  <c r="AU114" i="8"/>
  <c r="AQ114" i="8"/>
  <c r="AM114" i="8"/>
  <c r="AI114" i="8"/>
  <c r="AE114" i="8"/>
  <c r="AA114" i="8"/>
  <c r="W114" i="8"/>
  <c r="S114" i="8"/>
  <c r="O114" i="8"/>
  <c r="K114" i="8"/>
  <c r="DB114" i="8"/>
  <c r="CX114" i="8"/>
  <c r="CT114" i="8"/>
  <c r="CP114" i="8"/>
  <c r="CL114" i="8"/>
  <c r="CH114" i="8"/>
  <c r="CD114" i="8"/>
  <c r="BZ114" i="8"/>
  <c r="BV114" i="8"/>
  <c r="BR114" i="8"/>
  <c r="BN114" i="8"/>
  <c r="BJ114" i="8"/>
  <c r="BF114" i="8"/>
  <c r="BB114" i="8"/>
  <c r="AX114" i="8"/>
  <c r="AT114" i="8"/>
  <c r="AP114" i="8"/>
  <c r="AL114" i="8"/>
  <c r="AH114" i="8"/>
  <c r="AD114" i="8"/>
  <c r="Z114" i="8"/>
  <c r="V114" i="8"/>
  <c r="R114" i="8"/>
  <c r="N114" i="8"/>
  <c r="J114" i="8"/>
  <c r="K113" i="8"/>
  <c r="S113" i="8"/>
  <c r="AA113" i="8"/>
  <c r="AA112" i="8" s="1"/>
  <c r="AI113" i="8"/>
  <c r="AQ113" i="8"/>
  <c r="AY113" i="8"/>
  <c r="BG113" i="8"/>
  <c r="BO113" i="8"/>
  <c r="BW113" i="8"/>
  <c r="CI113" i="8"/>
  <c r="CY113" i="8"/>
  <c r="M114" i="8"/>
  <c r="AC114" i="8"/>
  <c r="AS114" i="8"/>
  <c r="BI114" i="8"/>
  <c r="BY114" i="8"/>
  <c r="CO114" i="8"/>
  <c r="N113" i="8"/>
  <c r="V113" i="8"/>
  <c r="AD113" i="8"/>
  <c r="AL113" i="8"/>
  <c r="AT113" i="8"/>
  <c r="BB113" i="8"/>
  <c r="BJ113" i="8"/>
  <c r="BR113" i="8"/>
  <c r="BR112" i="8" s="1"/>
  <c r="BZ113" i="8"/>
  <c r="CM113" i="8"/>
  <c r="CM112" i="8" s="1"/>
  <c r="DC113" i="8"/>
  <c r="Q114" i="8"/>
  <c r="AG114" i="8"/>
  <c r="AW114" i="8"/>
  <c r="BM114" i="8"/>
  <c r="CC114" i="8"/>
  <c r="CS114" i="8"/>
  <c r="DA6" i="7"/>
  <c r="CW6" i="7"/>
  <c r="CS6" i="7"/>
  <c r="CO6" i="7"/>
  <c r="CK6" i="7"/>
  <c r="CG6" i="7"/>
  <c r="CC6" i="7"/>
  <c r="BY6" i="7"/>
  <c r="BU6" i="7"/>
  <c r="BQ6" i="7"/>
  <c r="BM6" i="7"/>
  <c r="BI6" i="7"/>
  <c r="BE6" i="7"/>
  <c r="BA6" i="7"/>
  <c r="AW6" i="7"/>
  <c r="AS6" i="7"/>
  <c r="AO6" i="7"/>
  <c r="AK6" i="7"/>
  <c r="AG6" i="7"/>
  <c r="AC6" i="7"/>
  <c r="Y6" i="7"/>
  <c r="U6" i="7"/>
  <c r="Q6" i="7"/>
  <c r="M6" i="7"/>
  <c r="I6" i="7"/>
  <c r="N6" i="7"/>
  <c r="S6" i="7"/>
  <c r="X6" i="7"/>
  <c r="AD6" i="7"/>
  <c r="AI6" i="7"/>
  <c r="AN6" i="7"/>
  <c r="AT6" i="7"/>
  <c r="AY6" i="7"/>
  <c r="BD6" i="7"/>
  <c r="BJ6" i="7"/>
  <c r="BO6" i="7"/>
  <c r="BT6" i="7"/>
  <c r="BZ6" i="7"/>
  <c r="CE6" i="7"/>
  <c r="CJ6" i="7"/>
  <c r="CP6" i="7"/>
  <c r="CU6" i="7"/>
  <c r="CZ6" i="7"/>
  <c r="F33" i="7"/>
  <c r="CU113" i="7"/>
  <c r="AM113" i="7"/>
  <c r="CE113" i="7"/>
  <c r="AE113" i="7"/>
  <c r="BO113" i="7"/>
  <c r="W113" i="7"/>
  <c r="F11" i="7"/>
  <c r="AY113" i="7"/>
  <c r="AP6" i="5"/>
  <c r="CF6" i="5"/>
  <c r="K6" i="7"/>
  <c r="P6" i="7"/>
  <c r="V6" i="7"/>
  <c r="AA6" i="7"/>
  <c r="AF6" i="7"/>
  <c r="AL6" i="7"/>
  <c r="AQ6" i="7"/>
  <c r="AV6" i="7"/>
  <c r="BB6" i="7"/>
  <c r="BG6" i="7"/>
  <c r="BL6" i="7"/>
  <c r="BR6" i="7"/>
  <c r="BW6" i="7"/>
  <c r="CB6" i="7"/>
  <c r="CH6" i="7"/>
  <c r="CM6" i="7"/>
  <c r="CR6" i="7"/>
  <c r="CX6" i="7"/>
  <c r="DC6" i="7"/>
  <c r="O6" i="6"/>
  <c r="W6" i="6"/>
  <c r="AE6" i="6"/>
  <c r="AM6" i="6"/>
  <c r="AU6" i="6"/>
  <c r="BC6" i="6"/>
  <c r="BK6" i="6"/>
  <c r="BS6" i="6"/>
  <c r="CA6" i="6"/>
  <c r="CI6" i="6"/>
  <c r="CQ6" i="6"/>
  <c r="CY6" i="6"/>
  <c r="I114" i="7"/>
  <c r="BU114" i="7"/>
  <c r="F56" i="7"/>
  <c r="Y114" i="7"/>
  <c r="CK114" i="7"/>
  <c r="AO114" i="7"/>
  <c r="DB113" i="7"/>
  <c r="CX113" i="7"/>
  <c r="CT113" i="7"/>
  <c r="CP113" i="7"/>
  <c r="CL113" i="7"/>
  <c r="CH113" i="7"/>
  <c r="CD113" i="7"/>
  <c r="BZ113" i="7"/>
  <c r="BV113" i="7"/>
  <c r="BR113" i="7"/>
  <c r="BN113" i="7"/>
  <c r="BJ113" i="7"/>
  <c r="BF113" i="7"/>
  <c r="BB113" i="7"/>
  <c r="AX113" i="7"/>
  <c r="AT113" i="7"/>
  <c r="DA113" i="7"/>
  <c r="DA112" i="7" s="1"/>
  <c r="CW113" i="7"/>
  <c r="CS113" i="7"/>
  <c r="CO113" i="7"/>
  <c r="CK113" i="7"/>
  <c r="CG113" i="7"/>
  <c r="CC113" i="7"/>
  <c r="BY113" i="7"/>
  <c r="BU113" i="7"/>
  <c r="BQ113" i="7"/>
  <c r="BM113" i="7"/>
  <c r="BI113" i="7"/>
  <c r="BE113" i="7"/>
  <c r="BE112" i="7" s="1"/>
  <c r="BA113" i="7"/>
  <c r="AW113" i="7"/>
  <c r="AS113" i="7"/>
  <c r="AO113" i="7"/>
  <c r="AK113" i="7"/>
  <c r="AG113" i="7"/>
  <c r="AC113" i="7"/>
  <c r="Y113" i="7"/>
  <c r="U113" i="7"/>
  <c r="Q113" i="7"/>
  <c r="M113" i="7"/>
  <c r="I113" i="7"/>
  <c r="CZ113" i="7"/>
  <c r="CV113" i="7"/>
  <c r="CR113" i="7"/>
  <c r="CN113" i="7"/>
  <c r="CJ113" i="7"/>
  <c r="CF113" i="7"/>
  <c r="CB113" i="7"/>
  <c r="BX113" i="7"/>
  <c r="BT113" i="7"/>
  <c r="BP113" i="7"/>
  <c r="BL113" i="7"/>
  <c r="BH113" i="7"/>
  <c r="BD113" i="7"/>
  <c r="AZ113" i="7"/>
  <c r="AV113" i="7"/>
  <c r="AR113" i="7"/>
  <c r="AN113" i="7"/>
  <c r="AJ113" i="7"/>
  <c r="AF113" i="7"/>
  <c r="AB113" i="7"/>
  <c r="X113" i="7"/>
  <c r="T113" i="7"/>
  <c r="P113" i="7"/>
  <c r="L113" i="7"/>
  <c r="H113" i="7"/>
  <c r="CZ114" i="7"/>
  <c r="CV114" i="7"/>
  <c r="CR114" i="7"/>
  <c r="CN114" i="7"/>
  <c r="CJ114" i="7"/>
  <c r="CF114" i="7"/>
  <c r="CB114" i="7"/>
  <c r="BX114" i="7"/>
  <c r="BT114" i="7"/>
  <c r="BP114" i="7"/>
  <c r="BL114" i="7"/>
  <c r="BH114" i="7"/>
  <c r="BD114" i="7"/>
  <c r="AZ114" i="7"/>
  <c r="AV114" i="7"/>
  <c r="AR114" i="7"/>
  <c r="AN114" i="7"/>
  <c r="AJ114" i="7"/>
  <c r="AF114" i="7"/>
  <c r="AB114" i="7"/>
  <c r="X114" i="7"/>
  <c r="T114" i="7"/>
  <c r="P114" i="7"/>
  <c r="L114" i="7"/>
  <c r="H114" i="7"/>
  <c r="DC114" i="7"/>
  <c r="CY114" i="7"/>
  <c r="CU114" i="7"/>
  <c r="CQ114" i="7"/>
  <c r="CM114" i="7"/>
  <c r="CI114" i="7"/>
  <c r="CE114" i="7"/>
  <c r="CA114" i="7"/>
  <c r="BW114" i="7"/>
  <c r="BS114" i="7"/>
  <c r="BO114" i="7"/>
  <c r="BK114" i="7"/>
  <c r="BG114" i="7"/>
  <c r="BC114" i="7"/>
  <c r="AY114" i="7"/>
  <c r="AU114" i="7"/>
  <c r="AQ114" i="7"/>
  <c r="AM114" i="7"/>
  <c r="AI114" i="7"/>
  <c r="AE114" i="7"/>
  <c r="AA114" i="7"/>
  <c r="W114" i="7"/>
  <c r="S114" i="7"/>
  <c r="O114" i="7"/>
  <c r="K114" i="7"/>
  <c r="DB114" i="7"/>
  <c r="CX114" i="7"/>
  <c r="CT114" i="7"/>
  <c r="CP114" i="7"/>
  <c r="CL114" i="7"/>
  <c r="CH114" i="7"/>
  <c r="CD114" i="7"/>
  <c r="BZ114" i="7"/>
  <c r="BV114" i="7"/>
  <c r="BR114" i="7"/>
  <c r="BN114" i="7"/>
  <c r="BJ114" i="7"/>
  <c r="BF114" i="7"/>
  <c r="BB114" i="7"/>
  <c r="AX114" i="7"/>
  <c r="AT114" i="7"/>
  <c r="AP114" i="7"/>
  <c r="AL114" i="7"/>
  <c r="AH114" i="7"/>
  <c r="AD114" i="7"/>
  <c r="Z114" i="7"/>
  <c r="V114" i="7"/>
  <c r="R114" i="7"/>
  <c r="N114" i="7"/>
  <c r="J114" i="7"/>
  <c r="J113" i="7"/>
  <c r="R113" i="7"/>
  <c r="Z113" i="7"/>
  <c r="AH113" i="7"/>
  <c r="AP113" i="7"/>
  <c r="BC113" i="7"/>
  <c r="BS113" i="7"/>
  <c r="CI113" i="7"/>
  <c r="CY113" i="7"/>
  <c r="M114" i="7"/>
  <c r="AC114" i="7"/>
  <c r="AS114" i="7"/>
  <c r="BI114" i="7"/>
  <c r="BY114" i="7"/>
  <c r="CO114" i="7"/>
  <c r="K113" i="7"/>
  <c r="S113" i="7"/>
  <c r="AA113" i="7"/>
  <c r="AI113" i="7"/>
  <c r="AQ113" i="7"/>
  <c r="BG113" i="7"/>
  <c r="BW113" i="7"/>
  <c r="CM113" i="7"/>
  <c r="CM112" i="7" s="1"/>
  <c r="DC113" i="7"/>
  <c r="Q114" i="7"/>
  <c r="AG114" i="7"/>
  <c r="AW114" i="7"/>
  <c r="BM114" i="7"/>
  <c r="CC114" i="7"/>
  <c r="CS114" i="7"/>
  <c r="N113" i="7"/>
  <c r="N112" i="7" s="1"/>
  <c r="V113" i="7"/>
  <c r="AD113" i="7"/>
  <c r="AL113" i="7"/>
  <c r="AU113" i="7"/>
  <c r="BK113" i="7"/>
  <c r="CA113" i="7"/>
  <c r="CQ113" i="7"/>
  <c r="U114" i="7"/>
  <c r="AK114" i="7"/>
  <c r="BA114" i="7"/>
  <c r="BQ114" i="7"/>
  <c r="CG114" i="7"/>
  <c r="CW114" i="7"/>
  <c r="AE113" i="6"/>
  <c r="CS114" i="6"/>
  <c r="AN114" i="6"/>
  <c r="H114" i="6"/>
  <c r="CC114" i="6"/>
  <c r="AF114" i="6"/>
  <c r="BM114" i="6"/>
  <c r="X114" i="6"/>
  <c r="AW114" i="6"/>
  <c r="BK113" i="6"/>
  <c r="CI113" i="6"/>
  <c r="O6" i="5"/>
  <c r="AJ6" i="5"/>
  <c r="BF6" i="5"/>
  <c r="CA6" i="5"/>
  <c r="CY6" i="5"/>
  <c r="J6" i="6"/>
  <c r="N6" i="6"/>
  <c r="R6" i="6"/>
  <c r="V6" i="6"/>
  <c r="Z6" i="6"/>
  <c r="AD6" i="6"/>
  <c r="AH6" i="6"/>
  <c r="AL6" i="6"/>
  <c r="AP6" i="6"/>
  <c r="AT6" i="6"/>
  <c r="AX6" i="6"/>
  <c r="BB6" i="6"/>
  <c r="BF6" i="6"/>
  <c r="BJ6" i="6"/>
  <c r="BN6" i="6"/>
  <c r="BR6" i="6"/>
  <c r="BV6" i="6"/>
  <c r="BZ6" i="6"/>
  <c r="CD6" i="6"/>
  <c r="CH6" i="6"/>
  <c r="CL6" i="6"/>
  <c r="CP6" i="6"/>
  <c r="CT6" i="6"/>
  <c r="CX6" i="6"/>
  <c r="DB6" i="6"/>
  <c r="DB113" i="6"/>
  <c r="F33" i="6"/>
  <c r="F56" i="6"/>
  <c r="AM113" i="6"/>
  <c r="BS113" i="6"/>
  <c r="CY113" i="6"/>
  <c r="F22" i="6"/>
  <c r="F45" i="6"/>
  <c r="CW114" i="6"/>
  <c r="O113" i="6"/>
  <c r="AU113" i="6"/>
  <c r="CA113" i="6"/>
  <c r="Z6" i="5"/>
  <c r="AU6" i="5"/>
  <c r="BP6" i="5"/>
  <c r="CL6" i="5"/>
  <c r="L6" i="6"/>
  <c r="P6" i="6"/>
  <c r="T6" i="6"/>
  <c r="X6" i="6"/>
  <c r="AB6" i="6"/>
  <c r="AF6" i="6"/>
  <c r="AJ6" i="6"/>
  <c r="AN6" i="6"/>
  <c r="AR6" i="6"/>
  <c r="AV6" i="6"/>
  <c r="AZ6" i="6"/>
  <c r="BD6" i="6"/>
  <c r="BH6" i="6"/>
  <c r="BL6" i="6"/>
  <c r="BP6" i="6"/>
  <c r="BT6" i="6"/>
  <c r="BX6" i="6"/>
  <c r="CB6" i="6"/>
  <c r="CF6" i="6"/>
  <c r="CJ6" i="6"/>
  <c r="CN6" i="6"/>
  <c r="CR6" i="6"/>
  <c r="CV6" i="6"/>
  <c r="W113" i="6"/>
  <c r="BC113" i="6"/>
  <c r="J113" i="6"/>
  <c r="R113" i="6"/>
  <c r="Z113" i="6"/>
  <c r="AH113" i="6"/>
  <c r="AP113" i="6"/>
  <c r="AX113" i="6"/>
  <c r="BF113" i="6"/>
  <c r="BN113" i="6"/>
  <c r="BV113" i="6"/>
  <c r="CD113" i="6"/>
  <c r="CL113" i="6"/>
  <c r="CT113" i="6"/>
  <c r="I114" i="6"/>
  <c r="Y114" i="6"/>
  <c r="AG114" i="6"/>
  <c r="AO114" i="6"/>
  <c r="BA114" i="6"/>
  <c r="BQ114" i="6"/>
  <c r="CG114" i="6"/>
  <c r="DA113" i="6"/>
  <c r="CW113" i="6"/>
  <c r="CS113" i="6"/>
  <c r="CO113" i="6"/>
  <c r="CK113" i="6"/>
  <c r="CG113" i="6"/>
  <c r="CC113" i="6"/>
  <c r="BY113" i="6"/>
  <c r="BU113" i="6"/>
  <c r="BQ113" i="6"/>
  <c r="BM113" i="6"/>
  <c r="BI113" i="6"/>
  <c r="BE113" i="6"/>
  <c r="BA113" i="6"/>
  <c r="BA112" i="6" s="1"/>
  <c r="AW113" i="6"/>
  <c r="AS113" i="6"/>
  <c r="AO113" i="6"/>
  <c r="AK113" i="6"/>
  <c r="AG113" i="6"/>
  <c r="AC113" i="6"/>
  <c r="Y113" i="6"/>
  <c r="U113" i="6"/>
  <c r="Q113" i="6"/>
  <c r="M113" i="6"/>
  <c r="I113" i="6"/>
  <c r="CZ113" i="6"/>
  <c r="CV113" i="6"/>
  <c r="CR113" i="6"/>
  <c r="CN113" i="6"/>
  <c r="CJ113" i="6"/>
  <c r="CF113" i="6"/>
  <c r="CB113" i="6"/>
  <c r="BX113" i="6"/>
  <c r="BT113" i="6"/>
  <c r="BP113" i="6"/>
  <c r="BL113" i="6"/>
  <c r="BH113" i="6"/>
  <c r="BD113" i="6"/>
  <c r="AZ113" i="6"/>
  <c r="AV113" i="6"/>
  <c r="AR113" i="6"/>
  <c r="AN113" i="6"/>
  <c r="AJ113" i="6"/>
  <c r="AF113" i="6"/>
  <c r="AB113" i="6"/>
  <c r="X113" i="6"/>
  <c r="T113" i="6"/>
  <c r="P113" i="6"/>
  <c r="L113" i="6"/>
  <c r="H113" i="6"/>
  <c r="CZ114" i="6"/>
  <c r="CV114" i="6"/>
  <c r="CR114" i="6"/>
  <c r="CN114" i="6"/>
  <c r="CJ114" i="6"/>
  <c r="CF114" i="6"/>
  <c r="CB114" i="6"/>
  <c r="BX114" i="6"/>
  <c r="BT114" i="6"/>
  <c r="BP114" i="6"/>
  <c r="BL114" i="6"/>
  <c r="BH114" i="6"/>
  <c r="BD114" i="6"/>
  <c r="AZ114" i="6"/>
  <c r="AV114" i="6"/>
  <c r="DC114" i="6"/>
  <c r="CY114" i="6"/>
  <c r="CU114" i="6"/>
  <c r="CQ114" i="6"/>
  <c r="CM114" i="6"/>
  <c r="CI114" i="6"/>
  <c r="CE114" i="6"/>
  <c r="CA114" i="6"/>
  <c r="BW114" i="6"/>
  <c r="BS114" i="6"/>
  <c r="BO114" i="6"/>
  <c r="BK114" i="6"/>
  <c r="BG114" i="6"/>
  <c r="BC114" i="6"/>
  <c r="AY114" i="6"/>
  <c r="AU114" i="6"/>
  <c r="AQ114" i="6"/>
  <c r="AM114" i="6"/>
  <c r="AI114" i="6"/>
  <c r="AE114" i="6"/>
  <c r="AA114" i="6"/>
  <c r="DB114" i="6"/>
  <c r="CX114" i="6"/>
  <c r="CT114" i="6"/>
  <c r="CP114" i="6"/>
  <c r="CL114" i="6"/>
  <c r="CH114" i="6"/>
  <c r="CD114" i="6"/>
  <c r="BZ114" i="6"/>
  <c r="BV114" i="6"/>
  <c r="BR114" i="6"/>
  <c r="BN114" i="6"/>
  <c r="BJ114" i="6"/>
  <c r="BF114" i="6"/>
  <c r="BB114" i="6"/>
  <c r="AX114" i="6"/>
  <c r="AT114" i="6"/>
  <c r="AP114" i="6"/>
  <c r="AL114" i="6"/>
  <c r="AH114" i="6"/>
  <c r="AD114" i="6"/>
  <c r="Z114" i="6"/>
  <c r="K113" i="6"/>
  <c r="S113" i="6"/>
  <c r="AA113" i="6"/>
  <c r="AA112" i="6" s="1"/>
  <c r="AI113" i="6"/>
  <c r="AQ113" i="6"/>
  <c r="AY113" i="6"/>
  <c r="BG113" i="6"/>
  <c r="BO113" i="6"/>
  <c r="BW113" i="6"/>
  <c r="CE113" i="6"/>
  <c r="CM113" i="6"/>
  <c r="CM112" i="6" s="1"/>
  <c r="CU113" i="6"/>
  <c r="DC113" i="6"/>
  <c r="AB114" i="6"/>
  <c r="AJ114" i="6"/>
  <c r="AR114" i="6"/>
  <c r="BE114" i="6"/>
  <c r="BU114" i="6"/>
  <c r="CK114" i="6"/>
  <c r="DA114" i="6"/>
  <c r="N113" i="6"/>
  <c r="V113" i="6"/>
  <c r="AD113" i="6"/>
  <c r="AL113" i="6"/>
  <c r="AT113" i="6"/>
  <c r="BB113" i="6"/>
  <c r="BJ113" i="6"/>
  <c r="BR113" i="6"/>
  <c r="BZ113" i="6"/>
  <c r="CH113" i="6"/>
  <c r="CP113" i="6"/>
  <c r="CX113" i="6"/>
  <c r="AC114" i="6"/>
  <c r="AK114" i="6"/>
  <c r="AS114" i="6"/>
  <c r="BI114" i="6"/>
  <c r="BY114" i="6"/>
  <c r="CO114" i="6"/>
  <c r="L6" i="5"/>
  <c r="R6" i="5"/>
  <c r="W6" i="5"/>
  <c r="AB6" i="5"/>
  <c r="AH6" i="5"/>
  <c r="AM6" i="5"/>
  <c r="AR6" i="5"/>
  <c r="AX6" i="5"/>
  <c r="BC6" i="5"/>
  <c r="BH6" i="5"/>
  <c r="BN6" i="5"/>
  <c r="BS6" i="5"/>
  <c r="BX6" i="5"/>
  <c r="CD6" i="5"/>
  <c r="CI6" i="5"/>
  <c r="CN6" i="5"/>
  <c r="CU6" i="5"/>
  <c r="DB6" i="5"/>
  <c r="CX6" i="5"/>
  <c r="CT6" i="5"/>
  <c r="DA6" i="5"/>
  <c r="CW6" i="5"/>
  <c r="CS6" i="5"/>
  <c r="CO6" i="5"/>
  <c r="CK6" i="5"/>
  <c r="CG6" i="5"/>
  <c r="CC6" i="5"/>
  <c r="BY6" i="5"/>
  <c r="BU6" i="5"/>
  <c r="BQ6" i="5"/>
  <c r="BM6" i="5"/>
  <c r="BI6" i="5"/>
  <c r="BE6" i="5"/>
  <c r="BA6" i="5"/>
  <c r="AW6" i="5"/>
  <c r="AS6" i="5"/>
  <c r="AO6" i="5"/>
  <c r="AK6" i="5"/>
  <c r="AG6" i="5"/>
  <c r="AC6" i="5"/>
  <c r="Y6" i="5"/>
  <c r="U6" i="5"/>
  <c r="Q6" i="5"/>
  <c r="M6" i="5"/>
  <c r="I6" i="5"/>
  <c r="N6" i="5"/>
  <c r="S6" i="5"/>
  <c r="X6" i="5"/>
  <c r="AD6" i="5"/>
  <c r="AI6" i="5"/>
  <c r="AN6" i="5"/>
  <c r="AT6" i="5"/>
  <c r="AY6" i="5"/>
  <c r="BD6" i="5"/>
  <c r="BJ6" i="5"/>
  <c r="BO6" i="5"/>
  <c r="BT6" i="5"/>
  <c r="BZ6" i="5"/>
  <c r="CE6" i="5"/>
  <c r="CJ6" i="5"/>
  <c r="CP6" i="5"/>
  <c r="CV6" i="5"/>
  <c r="K6" i="5"/>
  <c r="P6" i="5"/>
  <c r="V6" i="5"/>
  <c r="AA6" i="5"/>
  <c r="AF6" i="5"/>
  <c r="AL6" i="5"/>
  <c r="AQ6" i="5"/>
  <c r="AV6" i="5"/>
  <c r="BB6" i="5"/>
  <c r="BG6" i="5"/>
  <c r="BL6" i="5"/>
  <c r="BR6" i="5"/>
  <c r="BW6" i="5"/>
  <c r="CB6" i="5"/>
  <c r="CH6" i="5"/>
  <c r="CM6" i="5"/>
  <c r="CR6" i="5"/>
  <c r="CZ6" i="5"/>
  <c r="I113" i="5"/>
  <c r="O113" i="5"/>
  <c r="AD113" i="5"/>
  <c r="AT113" i="5"/>
  <c r="BJ113" i="5"/>
  <c r="J113" i="5"/>
  <c r="R113" i="5"/>
  <c r="AH113" i="5"/>
  <c r="DB113" i="5"/>
  <c r="CX113" i="5"/>
  <c r="CT113" i="5"/>
  <c r="CP113" i="5"/>
  <c r="CL113" i="5"/>
  <c r="CH113" i="5"/>
  <c r="CD113" i="5"/>
  <c r="BZ113" i="5"/>
  <c r="BV113" i="5"/>
  <c r="BR113" i="5"/>
  <c r="BN113" i="5"/>
  <c r="DA113" i="5"/>
  <c r="CW113" i="5"/>
  <c r="CS113" i="5"/>
  <c r="CO113" i="5"/>
  <c r="CK113" i="5"/>
  <c r="CG113" i="5"/>
  <c r="CC113" i="5"/>
  <c r="BY113" i="5"/>
  <c r="BU113" i="5"/>
  <c r="BQ113" i="5"/>
  <c r="BM113" i="5"/>
  <c r="BI113" i="5"/>
  <c r="BE113" i="5"/>
  <c r="BA113" i="5"/>
  <c r="AW113" i="5"/>
  <c r="AS113" i="5"/>
  <c r="AO113" i="5"/>
  <c r="AK113" i="5"/>
  <c r="AG113" i="5"/>
  <c r="AC113" i="5"/>
  <c r="Y113" i="5"/>
  <c r="U113" i="5"/>
  <c r="Q113" i="5"/>
  <c r="M113" i="5"/>
  <c r="CZ113" i="5"/>
  <c r="CV113" i="5"/>
  <c r="CR113" i="5"/>
  <c r="CN113" i="5"/>
  <c r="CJ113" i="5"/>
  <c r="CF113" i="5"/>
  <c r="CB113" i="5"/>
  <c r="BX113" i="5"/>
  <c r="BT113" i="5"/>
  <c r="BP113" i="5"/>
  <c r="BL113" i="5"/>
  <c r="BH113" i="5"/>
  <c r="BD113" i="5"/>
  <c r="AZ113" i="5"/>
  <c r="AV113" i="5"/>
  <c r="AR113" i="5"/>
  <c r="AN113" i="5"/>
  <c r="AJ113" i="5"/>
  <c r="AF113" i="5"/>
  <c r="AB113" i="5"/>
  <c r="X113" i="5"/>
  <c r="T113" i="5"/>
  <c r="P113" i="5"/>
  <c r="L113" i="5"/>
  <c r="H113" i="5"/>
  <c r="DC113" i="5"/>
  <c r="CY113" i="5"/>
  <c r="CU113" i="5"/>
  <c r="CQ113" i="5"/>
  <c r="CM113" i="5"/>
  <c r="CI113" i="5"/>
  <c r="CE113" i="5"/>
  <c r="CA113" i="5"/>
  <c r="BW113" i="5"/>
  <c r="BS113" i="5"/>
  <c r="BO113" i="5"/>
  <c r="BK113" i="5"/>
  <c r="BG113" i="5"/>
  <c r="BC113" i="5"/>
  <c r="AY113" i="5"/>
  <c r="AU113" i="5"/>
  <c r="AQ113" i="5"/>
  <c r="AM113" i="5"/>
  <c r="AI113" i="5"/>
  <c r="AE113" i="5"/>
  <c r="AA113" i="5"/>
  <c r="W113" i="5"/>
  <c r="S113" i="5"/>
  <c r="CZ114" i="5"/>
  <c r="CV114" i="5"/>
  <c r="CR114" i="5"/>
  <c r="CN114" i="5"/>
  <c r="CJ114" i="5"/>
  <c r="CF114" i="5"/>
  <c r="CB114" i="5"/>
  <c r="BX114" i="5"/>
  <c r="BT114" i="5"/>
  <c r="BP114" i="5"/>
  <c r="BL114" i="5"/>
  <c r="BH114" i="5"/>
  <c r="BD114" i="5"/>
  <c r="AZ114" i="5"/>
  <c r="AV114" i="5"/>
  <c r="AR114" i="5"/>
  <c r="AN114" i="5"/>
  <c r="AJ114" i="5"/>
  <c r="AF114" i="5"/>
  <c r="AB114" i="5"/>
  <c r="X114" i="5"/>
  <c r="H114" i="5"/>
  <c r="DC114" i="5"/>
  <c r="CY114" i="5"/>
  <c r="CU114" i="5"/>
  <c r="CQ114" i="5"/>
  <c r="CM114" i="5"/>
  <c r="CI114" i="5"/>
  <c r="CE114" i="5"/>
  <c r="CA114" i="5"/>
  <c r="BW114" i="5"/>
  <c r="BS114" i="5"/>
  <c r="BO114" i="5"/>
  <c r="BK114" i="5"/>
  <c r="BG114" i="5"/>
  <c r="BC114" i="5"/>
  <c r="AY114" i="5"/>
  <c r="AU114" i="5"/>
  <c r="AQ114" i="5"/>
  <c r="AM114" i="5"/>
  <c r="AI114" i="5"/>
  <c r="AE114" i="5"/>
  <c r="AA114" i="5"/>
  <c r="DB114" i="5"/>
  <c r="CX114" i="5"/>
  <c r="CT114" i="5"/>
  <c r="CP114" i="5"/>
  <c r="CL114" i="5"/>
  <c r="CH114" i="5"/>
  <c r="CD114" i="5"/>
  <c r="BZ114" i="5"/>
  <c r="BV114" i="5"/>
  <c r="BR114" i="5"/>
  <c r="BN114" i="5"/>
  <c r="BJ114" i="5"/>
  <c r="BF114" i="5"/>
  <c r="BB114" i="5"/>
  <c r="AX114" i="5"/>
  <c r="AT114" i="5"/>
  <c r="AP114" i="5"/>
  <c r="AL114" i="5"/>
  <c r="AH114" i="5"/>
  <c r="AD114" i="5"/>
  <c r="Z114" i="5"/>
  <c r="DA114" i="5"/>
  <c r="CW114" i="5"/>
  <c r="CS114" i="5"/>
  <c r="CO114" i="5"/>
  <c r="CK114" i="5"/>
  <c r="CG114" i="5"/>
  <c r="CC114" i="5"/>
  <c r="BY114" i="5"/>
  <c r="BU114" i="5"/>
  <c r="BQ114" i="5"/>
  <c r="BM114" i="5"/>
  <c r="BI114" i="5"/>
  <c r="BE114" i="5"/>
  <c r="BA114" i="5"/>
  <c r="AW114" i="5"/>
  <c r="AS114" i="5"/>
  <c r="AO114" i="5"/>
  <c r="AK114" i="5"/>
  <c r="AG114" i="5"/>
  <c r="AC114" i="5"/>
  <c r="Y114" i="5"/>
  <c r="I114" i="5"/>
  <c r="K113" i="5"/>
  <c r="V113" i="5"/>
  <c r="AL113" i="5"/>
  <c r="BB113" i="5"/>
  <c r="N113" i="5"/>
  <c r="Z113" i="5"/>
  <c r="AP113" i="5"/>
  <c r="BF113" i="5"/>
  <c r="F118" i="4"/>
  <c r="F126" i="4"/>
  <c r="B95" i="4"/>
  <c r="H23" i="14"/>
  <c r="I23" i="14"/>
  <c r="J23" i="14"/>
  <c r="G23" i="14"/>
  <c r="I22" i="14"/>
  <c r="G22" i="14"/>
  <c r="H22" i="14"/>
  <c r="J22" i="14"/>
  <c r="G21" i="14"/>
  <c r="H21" i="14"/>
  <c r="H20" i="14"/>
  <c r="G20" i="14"/>
  <c r="BE116" i="16"/>
  <c r="W111" i="16"/>
  <c r="K9" i="8" l="1"/>
  <c r="K7" i="8" s="1"/>
  <c r="CS9" i="8"/>
  <c r="CS7" i="8" s="1"/>
  <c r="BC9" i="8"/>
  <c r="BC7" i="8" s="1"/>
  <c r="BQ9" i="8"/>
  <c r="BQ7" i="8" s="1"/>
  <c r="AU9" i="8"/>
  <c r="AU7" i="8" s="1"/>
  <c r="BX9" i="7"/>
  <c r="BX7" i="7" s="1"/>
  <c r="BK9" i="8"/>
  <c r="BK7" i="8" s="1"/>
  <c r="CE9" i="8"/>
  <c r="CE7" i="8" s="1"/>
  <c r="S9" i="8"/>
  <c r="S7" i="8" s="1"/>
  <c r="BS9" i="8"/>
  <c r="BS7" i="8" s="1"/>
  <c r="CM9" i="8"/>
  <c r="CM7" i="8" s="1"/>
  <c r="AA9" i="8"/>
  <c r="AA7" i="8" s="1"/>
  <c r="T9" i="7"/>
  <c r="T7" i="7" s="1"/>
  <c r="CF9" i="7"/>
  <c r="CF7" i="7" s="1"/>
  <c r="BW9" i="8"/>
  <c r="BW7" i="8" s="1"/>
  <c r="AX112" i="5"/>
  <c r="CQ112" i="6"/>
  <c r="AJ9" i="7"/>
  <c r="AJ7" i="7" s="1"/>
  <c r="BG9" i="8"/>
  <c r="BG7" i="8" s="1"/>
  <c r="AY9" i="8"/>
  <c r="AY7" i="8" s="1"/>
  <c r="DB9" i="8"/>
  <c r="DB7" i="8" s="1"/>
  <c r="AG9" i="8"/>
  <c r="AG7" i="8" s="1"/>
  <c r="CL9" i="8"/>
  <c r="CL7" i="8" s="1"/>
  <c r="AO9" i="7"/>
  <c r="AO7" i="7" s="1"/>
  <c r="AS9" i="8"/>
  <c r="AS7" i="8" s="1"/>
  <c r="AW112" i="6"/>
  <c r="CI112" i="7"/>
  <c r="AL112" i="8"/>
  <c r="CW112" i="8"/>
  <c r="CR9" i="8"/>
  <c r="CR7" i="8" s="1"/>
  <c r="AE112" i="8"/>
  <c r="CX9" i="8"/>
  <c r="CX7" i="8" s="1"/>
  <c r="CU9" i="8"/>
  <c r="CU7" i="8" s="1"/>
  <c r="AI9" i="8"/>
  <c r="AI7" i="8" s="1"/>
  <c r="CQ112" i="7"/>
  <c r="AE9" i="5"/>
  <c r="AE7" i="5" s="1"/>
  <c r="CI9" i="6"/>
  <c r="CI7" i="6" s="1"/>
  <c r="S9" i="6"/>
  <c r="CW9" i="8"/>
  <c r="CW7" i="8" s="1"/>
  <c r="CG112" i="8"/>
  <c r="CA9" i="6"/>
  <c r="CA7" i="6" s="1"/>
  <c r="AQ9" i="6"/>
  <c r="AQ7" i="6" s="1"/>
  <c r="BE9" i="7"/>
  <c r="BE7" i="7" s="1"/>
  <c r="Y9" i="7"/>
  <c r="Y7" i="7" s="1"/>
  <c r="CH9" i="8"/>
  <c r="CH7" i="8" s="1"/>
  <c r="BO9" i="8"/>
  <c r="BO7" i="8" s="1"/>
  <c r="BG112" i="6"/>
  <c r="CK112" i="8"/>
  <c r="AM9" i="6"/>
  <c r="AM7" i="6" s="1"/>
  <c r="CD9" i="8"/>
  <c r="CD7" i="8" s="1"/>
  <c r="AO112" i="6"/>
  <c r="BG112" i="8"/>
  <c r="BZ9" i="8"/>
  <c r="BZ7" i="8" s="1"/>
  <c r="S112" i="7"/>
  <c r="CZ9" i="5"/>
  <c r="CZ7" i="5" s="1"/>
  <c r="DV7" i="19"/>
  <c r="J9" i="8"/>
  <c r="J7" i="8" s="1"/>
  <c r="CG9" i="8"/>
  <c r="CG7" i="8" s="1"/>
  <c r="U9" i="8"/>
  <c r="U7" i="8" s="1"/>
  <c r="V9" i="8"/>
  <c r="V7" i="8" s="1"/>
  <c r="BK112" i="7"/>
  <c r="R112" i="7"/>
  <c r="CA112" i="7"/>
  <c r="CP9" i="7"/>
  <c r="CP7" i="7" s="1"/>
  <c r="BZ9" i="7"/>
  <c r="BZ7" i="7" s="1"/>
  <c r="BJ9" i="7"/>
  <c r="BJ7" i="7" s="1"/>
  <c r="AD9" i="7"/>
  <c r="AD7" i="7" s="1"/>
  <c r="CZ9" i="7"/>
  <c r="CZ7" i="7" s="1"/>
  <c r="BD9" i="7"/>
  <c r="BD7" i="7" s="1"/>
  <c r="AN9" i="7"/>
  <c r="AN7" i="7" s="1"/>
  <c r="BV9" i="7"/>
  <c r="BV7" i="7" s="1"/>
  <c r="AP9" i="7"/>
  <c r="AP7" i="7" s="1"/>
  <c r="N9" i="7"/>
  <c r="N7" i="7" s="1"/>
  <c r="CV9" i="7"/>
  <c r="CV7" i="7" s="1"/>
  <c r="AZ9" i="7"/>
  <c r="AZ7" i="7" s="1"/>
  <c r="J9" i="7"/>
  <c r="J7" i="7" s="1"/>
  <c r="CE9" i="7"/>
  <c r="CE7" i="7" s="1"/>
  <c r="BO9" i="7"/>
  <c r="BO7" i="7" s="1"/>
  <c r="DB9" i="7"/>
  <c r="DB7" i="7" s="1"/>
  <c r="CL9" i="7"/>
  <c r="CL7" i="7" s="1"/>
  <c r="BF9" i="7"/>
  <c r="BF7" i="7" s="1"/>
  <c r="Z9" i="7"/>
  <c r="Z7" i="7" s="1"/>
  <c r="CJ9" i="7"/>
  <c r="CJ7" i="7" s="1"/>
  <c r="BT9" i="7"/>
  <c r="BT7" i="7" s="1"/>
  <c r="X9" i="7"/>
  <c r="X7" i="7" s="1"/>
  <c r="BP9" i="7"/>
  <c r="BP7" i="7" s="1"/>
  <c r="CG9" i="6"/>
  <c r="CG7" i="6" s="1"/>
  <c r="AW9" i="6"/>
  <c r="AW7" i="6" s="1"/>
  <c r="AC9" i="6"/>
  <c r="AC7" i="6" s="1"/>
  <c r="AS9" i="6"/>
  <c r="AS7" i="6" s="1"/>
  <c r="DC9" i="5"/>
  <c r="DC7" i="5" s="1"/>
  <c r="BJ9" i="8"/>
  <c r="BJ7" i="8" s="1"/>
  <c r="BI9" i="8"/>
  <c r="BI7" i="8" s="1"/>
  <c r="CS112" i="6"/>
  <c r="DA9" i="6"/>
  <c r="DA7" i="6" s="1"/>
  <c r="BZ112" i="6"/>
  <c r="AT112" i="6"/>
  <c r="AL9" i="8"/>
  <c r="AL7" i="8" s="1"/>
  <c r="BH9" i="7"/>
  <c r="BH7" i="7" s="1"/>
  <c r="AB9" i="7"/>
  <c r="AB7" i="7" s="1"/>
  <c r="CX9" i="7"/>
  <c r="CX7" i="7" s="1"/>
  <c r="CH9" i="7"/>
  <c r="CH7" i="7" s="1"/>
  <c r="BR9" i="7"/>
  <c r="BR7" i="7" s="1"/>
  <c r="BB9" i="7"/>
  <c r="BB7" i="7" s="1"/>
  <c r="AL9" i="7"/>
  <c r="AL7" i="7" s="1"/>
  <c r="V9" i="7"/>
  <c r="V7" i="7" s="1"/>
  <c r="CN9" i="7"/>
  <c r="CN7" i="7" s="1"/>
  <c r="AR9" i="7"/>
  <c r="AR7" i="7" s="1"/>
  <c r="CR9" i="7"/>
  <c r="CR7" i="7" s="1"/>
  <c r="CQ9" i="7"/>
  <c r="CQ7" i="7" s="1"/>
  <c r="CB9" i="7"/>
  <c r="CB7" i="7" s="1"/>
  <c r="BL9" i="7"/>
  <c r="BL7" i="7" s="1"/>
  <c r="AV9" i="7"/>
  <c r="AV7" i="7" s="1"/>
  <c r="AF9" i="7"/>
  <c r="AF7" i="7" s="1"/>
  <c r="P9" i="7"/>
  <c r="P7" i="7" s="1"/>
  <c r="CA9" i="7"/>
  <c r="CA7" i="7" s="1"/>
  <c r="BQ9" i="6"/>
  <c r="BQ7" i="6" s="1"/>
  <c r="AP112" i="5"/>
  <c r="BQ112" i="8"/>
  <c r="Q9" i="7"/>
  <c r="Q7" i="7" s="1"/>
  <c r="DC9" i="7"/>
  <c r="DC7" i="7" s="1"/>
  <c r="CM9" i="7"/>
  <c r="CM7" i="7" s="1"/>
  <c r="AU9" i="7"/>
  <c r="AU7" i="7" s="1"/>
  <c r="CT9" i="7"/>
  <c r="CT7" i="7" s="1"/>
  <c r="BN9" i="7"/>
  <c r="BN7" i="7" s="1"/>
  <c r="AX9" i="7"/>
  <c r="AX7" i="7" s="1"/>
  <c r="AH9" i="7"/>
  <c r="AH7" i="7" s="1"/>
  <c r="BB9" i="8"/>
  <c r="BB7" i="8" s="1"/>
  <c r="AK9" i="6"/>
  <c r="AK7" i="6" s="1"/>
  <c r="BA9" i="8"/>
  <c r="BA7" i="8" s="1"/>
  <c r="AK9" i="8"/>
  <c r="AK7" i="8" s="1"/>
  <c r="BE9" i="8"/>
  <c r="BE7" i="8" s="1"/>
  <c r="BU9" i="8"/>
  <c r="BU7" i="8" s="1"/>
  <c r="AT9" i="8"/>
  <c r="AT7" i="8" s="1"/>
  <c r="O112" i="7"/>
  <c r="M9" i="7"/>
  <c r="M7" i="7" s="1"/>
  <c r="R9" i="7"/>
  <c r="R7" i="7" s="1"/>
  <c r="L9" i="7"/>
  <c r="L7" i="7" s="1"/>
  <c r="BQ9" i="5"/>
  <c r="BQ7" i="5" s="1"/>
  <c r="I9" i="8"/>
  <c r="I7" i="8" s="1"/>
  <c r="I112" i="6"/>
  <c r="AF112" i="6"/>
  <c r="AX9" i="8"/>
  <c r="AX7" i="8" s="1"/>
  <c r="AH9" i="8"/>
  <c r="AH7" i="8" s="1"/>
  <c r="AU112" i="7"/>
  <c r="AQ9" i="7"/>
  <c r="AQ7" i="7" s="1"/>
  <c r="CO9" i="5"/>
  <c r="CO7" i="5" s="1"/>
  <c r="AS9" i="5"/>
  <c r="AS7" i="5" s="1"/>
  <c r="K9" i="6"/>
  <c r="CO9" i="6"/>
  <c r="CO7" i="6" s="1"/>
  <c r="Q9" i="8"/>
  <c r="Q7" i="8" s="1"/>
  <c r="BM9" i="8"/>
  <c r="BM7" i="8" s="1"/>
  <c r="BA9" i="7"/>
  <c r="BA7" i="7" s="1"/>
  <c r="AK9" i="7"/>
  <c r="AK7" i="7" s="1"/>
  <c r="U9" i="7"/>
  <c r="U7" i="7" s="1"/>
  <c r="AW9" i="8"/>
  <c r="AW7" i="8" s="1"/>
  <c r="R9" i="8"/>
  <c r="R7" i="8" s="1"/>
  <c r="M9" i="8"/>
  <c r="M7" i="8" s="1"/>
  <c r="CC9" i="7"/>
  <c r="CC7" i="7" s="1"/>
  <c r="CN9" i="8"/>
  <c r="CN7" i="8" s="1"/>
  <c r="O9" i="7"/>
  <c r="O7" i="7" s="1"/>
  <c r="O9" i="6"/>
  <c r="CK9" i="8"/>
  <c r="CK7" i="8" s="1"/>
  <c r="AO9" i="8"/>
  <c r="AO7" i="8" s="1"/>
  <c r="CP9" i="8"/>
  <c r="CP7" i="8" s="1"/>
  <c r="AP9" i="8"/>
  <c r="AP7" i="8" s="1"/>
  <c r="Z9" i="8"/>
  <c r="Z7" i="8" s="1"/>
  <c r="DA9" i="8"/>
  <c r="DA7" i="8" s="1"/>
  <c r="Y9" i="8"/>
  <c r="Y7" i="8" s="1"/>
  <c r="DC112" i="8"/>
  <c r="BJ112" i="8"/>
  <c r="BE112" i="8"/>
  <c r="U9" i="6"/>
  <c r="BX9" i="8"/>
  <c r="BX7" i="8" s="1"/>
  <c r="BH9" i="8"/>
  <c r="BH7" i="8" s="1"/>
  <c r="AR9" i="8"/>
  <c r="AR7" i="8" s="1"/>
  <c r="AB9" i="8"/>
  <c r="AB7" i="8" s="1"/>
  <c r="L9" i="8"/>
  <c r="L7" i="8" s="1"/>
  <c r="BF9" i="8"/>
  <c r="BF7" i="8" s="1"/>
  <c r="BR9" i="8"/>
  <c r="BR7" i="8" s="1"/>
  <c r="BI9" i="6"/>
  <c r="BI7" i="6" s="1"/>
  <c r="AD9" i="8"/>
  <c r="AD7" i="8" s="1"/>
  <c r="N9" i="8"/>
  <c r="N7" i="8" s="1"/>
  <c r="CD9" i="7"/>
  <c r="CD7" i="7" s="1"/>
  <c r="BY9" i="8"/>
  <c r="BY7" i="8" s="1"/>
  <c r="AC9" i="8"/>
  <c r="AC7" i="8" s="1"/>
  <c r="H9" i="7"/>
  <c r="H7" i="7" s="1"/>
  <c r="K9" i="7"/>
  <c r="K7" i="7" s="1"/>
  <c r="CS9" i="6"/>
  <c r="CS7" i="6" s="1"/>
  <c r="AN112" i="6"/>
  <c r="BW112" i="8"/>
  <c r="AQ112" i="8"/>
  <c r="BN9" i="8"/>
  <c r="BN7" i="8" s="1"/>
  <c r="CT9" i="8"/>
  <c r="CT7" i="8" s="1"/>
  <c r="I9" i="7"/>
  <c r="I7" i="7" s="1"/>
  <c r="CO9" i="8"/>
  <c r="CO7" i="8" s="1"/>
  <c r="BM112" i="6"/>
  <c r="AI112" i="7"/>
  <c r="BS112" i="7"/>
  <c r="BI9" i="5"/>
  <c r="BI7" i="5" s="1"/>
  <c r="AC9" i="5"/>
  <c r="AC7" i="5" s="1"/>
  <c r="BI9" i="7"/>
  <c r="BI7" i="7" s="1"/>
  <c r="AS9" i="7"/>
  <c r="AS7" i="7" s="1"/>
  <c r="AC9" i="7"/>
  <c r="AC7" i="7" s="1"/>
  <c r="BW9" i="7"/>
  <c r="BW7" i="7" s="1"/>
  <c r="BG9" i="7"/>
  <c r="BG7" i="7" s="1"/>
  <c r="AA9" i="7"/>
  <c r="AA7" i="7" s="1"/>
  <c r="AL112" i="7"/>
  <c r="CU9" i="7"/>
  <c r="CU7" i="7" s="1"/>
  <c r="DF44" i="8"/>
  <c r="DF114" i="8"/>
  <c r="DF44" i="6"/>
  <c r="DF44" i="7"/>
  <c r="DF113" i="6"/>
  <c r="DF114" i="7"/>
  <c r="K112" i="8"/>
  <c r="DF113" i="8"/>
  <c r="CY112" i="7"/>
  <c r="AP112" i="7"/>
  <c r="DF113" i="7"/>
  <c r="DF10" i="8"/>
  <c r="CJ9" i="8"/>
  <c r="CJ7" i="8" s="1"/>
  <c r="BT9" i="8"/>
  <c r="BT7" i="8" s="1"/>
  <c r="BD9" i="8"/>
  <c r="BD7" i="8" s="1"/>
  <c r="AN9" i="8"/>
  <c r="AN7" i="8" s="1"/>
  <c r="X9" i="8"/>
  <c r="X7" i="8" s="1"/>
  <c r="DF10" i="7"/>
  <c r="DF10" i="6"/>
  <c r="DF117" i="6"/>
  <c r="DF117" i="5"/>
  <c r="BY9" i="5"/>
  <c r="BY7" i="5" s="1"/>
  <c r="U9" i="5"/>
  <c r="AB9" i="5"/>
  <c r="AB7" i="5" s="1"/>
  <c r="CI9" i="5"/>
  <c r="CI7" i="5" s="1"/>
  <c r="BO9" i="5"/>
  <c r="BO7" i="5" s="1"/>
  <c r="AU9" i="5"/>
  <c r="AU7" i="5" s="1"/>
  <c r="W9" i="5"/>
  <c r="DF44" i="5"/>
  <c r="DF10" i="5"/>
  <c r="DF113" i="5"/>
  <c r="DF117" i="8"/>
  <c r="DF117" i="7"/>
  <c r="AD112" i="8"/>
  <c r="I112" i="8"/>
  <c r="AO112" i="8"/>
  <c r="BU112" i="8"/>
  <c r="BB112" i="8"/>
  <c r="V112" i="8"/>
  <c r="BZ112" i="8"/>
  <c r="AT112" i="8"/>
  <c r="N112" i="8"/>
  <c r="AY112" i="8"/>
  <c r="S112" i="8"/>
  <c r="CZ9" i="8"/>
  <c r="CZ7" i="8" s="1"/>
  <c r="CQ112" i="8"/>
  <c r="CV9" i="8"/>
  <c r="CV7" i="8" s="1"/>
  <c r="S9" i="7"/>
  <c r="S7" i="7" s="1"/>
  <c r="BK9" i="7"/>
  <c r="BK7" i="7" s="1"/>
  <c r="I112" i="7"/>
  <c r="V112" i="7"/>
  <c r="Y112" i="7"/>
  <c r="BU112" i="7"/>
  <c r="CK112" i="7"/>
  <c r="AE9" i="7"/>
  <c r="AE7" i="7" s="1"/>
  <c r="AY9" i="7"/>
  <c r="AY7" i="7" s="1"/>
  <c r="AI9" i="7"/>
  <c r="AI7" i="7" s="1"/>
  <c r="AO9" i="6"/>
  <c r="AO7" i="6" s="1"/>
  <c r="Y9" i="6"/>
  <c r="Y7" i="6" s="1"/>
  <c r="CD9" i="6"/>
  <c r="CD7" i="6" s="1"/>
  <c r="CW9" i="6"/>
  <c r="CW7" i="6" s="1"/>
  <c r="CK9" i="6"/>
  <c r="CK7" i="6" s="1"/>
  <c r="M9" i="6"/>
  <c r="BY9" i="6"/>
  <c r="BY7" i="6" s="1"/>
  <c r="BA9" i="6"/>
  <c r="BA7" i="6" s="1"/>
  <c r="AG9" i="6"/>
  <c r="AG7" i="6" s="1"/>
  <c r="M9" i="5"/>
  <c r="BU9" i="6"/>
  <c r="BU7" i="6" s="1"/>
  <c r="BE9" i="6"/>
  <c r="BE7" i="6" s="1"/>
  <c r="AH9" i="6"/>
  <c r="AH7" i="6" s="1"/>
  <c r="BO112" i="8"/>
  <c r="AI112" i="8"/>
  <c r="H9" i="8"/>
  <c r="CB9" i="8"/>
  <c r="CB7" i="8" s="1"/>
  <c r="BL9" i="8"/>
  <c r="BL7" i="8" s="1"/>
  <c r="AV9" i="8"/>
  <c r="AV7" i="8" s="1"/>
  <c r="AF9" i="8"/>
  <c r="AF7" i="8" s="1"/>
  <c r="P9" i="8"/>
  <c r="P7" i="8" s="1"/>
  <c r="CF9" i="8"/>
  <c r="CF7" i="8" s="1"/>
  <c r="BP9" i="8"/>
  <c r="BP7" i="8" s="1"/>
  <c r="AZ9" i="8"/>
  <c r="AZ7" i="8" s="1"/>
  <c r="AJ9" i="8"/>
  <c r="AJ7" i="8" s="1"/>
  <c r="T9" i="8"/>
  <c r="T7" i="8" s="1"/>
  <c r="K9" i="5"/>
  <c r="AF9" i="5"/>
  <c r="AF7" i="5" s="1"/>
  <c r="BG9" i="5"/>
  <c r="BG7" i="5" s="1"/>
  <c r="CU9" i="5"/>
  <c r="CU7" i="5" s="1"/>
  <c r="CA9" i="5"/>
  <c r="CA7" i="5" s="1"/>
  <c r="BC9" i="5"/>
  <c r="BC7" i="5" s="1"/>
  <c r="AI9" i="5"/>
  <c r="AI7" i="5" s="1"/>
  <c r="CS9" i="5"/>
  <c r="CS7" i="5" s="1"/>
  <c r="AO9" i="5"/>
  <c r="AO7" i="5" s="1"/>
  <c r="DB9" i="5"/>
  <c r="DB7" i="5" s="1"/>
  <c r="CL9" i="5"/>
  <c r="CL7" i="5" s="1"/>
  <c r="BV9" i="5"/>
  <c r="BV7" i="5" s="1"/>
  <c r="BF9" i="5"/>
  <c r="BF7" i="5" s="1"/>
  <c r="AP9" i="5"/>
  <c r="AP7" i="5" s="1"/>
  <c r="Z9" i="5"/>
  <c r="Z7" i="5" s="1"/>
  <c r="BM9" i="5"/>
  <c r="BM7" i="5" s="1"/>
  <c r="Q9" i="5"/>
  <c r="AA9" i="5"/>
  <c r="AA7" i="5" s="1"/>
  <c r="BP9" i="5"/>
  <c r="BP7" i="5" s="1"/>
  <c r="AW9" i="5"/>
  <c r="AW7" i="5" s="1"/>
  <c r="BJ9" i="5"/>
  <c r="BJ7" i="5" s="1"/>
  <c r="CK9" i="5"/>
  <c r="CK7" i="5" s="1"/>
  <c r="O9" i="5"/>
  <c r="CG9" i="5"/>
  <c r="CG7" i="5" s="1"/>
  <c r="AK9" i="5"/>
  <c r="AK7" i="5" s="1"/>
  <c r="CX9" i="5"/>
  <c r="CX7" i="5" s="1"/>
  <c r="CH9" i="5"/>
  <c r="CH7" i="5" s="1"/>
  <c r="BR9" i="5"/>
  <c r="BR7" i="5" s="1"/>
  <c r="BB9" i="5"/>
  <c r="BB7" i="5" s="1"/>
  <c r="AL9" i="5"/>
  <c r="AL7" i="5" s="1"/>
  <c r="V9" i="5"/>
  <c r="P9" i="5"/>
  <c r="CJ9" i="5"/>
  <c r="CJ7" i="5" s="1"/>
  <c r="BA9" i="5"/>
  <c r="BA7" i="5" s="1"/>
  <c r="BD9" i="5"/>
  <c r="BD7" i="5" s="1"/>
  <c r="G114" i="8"/>
  <c r="G44" i="8"/>
  <c r="BC112" i="7"/>
  <c r="G114" i="7"/>
  <c r="G113" i="8"/>
  <c r="AZ9" i="5"/>
  <c r="AZ7" i="5" s="1"/>
  <c r="CV9" i="5"/>
  <c r="CV7" i="5" s="1"/>
  <c r="BT9" i="5"/>
  <c r="BT7" i="5" s="1"/>
  <c r="X9" i="5"/>
  <c r="X7" i="5" s="1"/>
  <c r="G10" i="8"/>
  <c r="CP9" i="5"/>
  <c r="CP7" i="5" s="1"/>
  <c r="BZ9" i="5"/>
  <c r="BZ7" i="5" s="1"/>
  <c r="AT9" i="5"/>
  <c r="AT7" i="5" s="1"/>
  <c r="AD9" i="5"/>
  <c r="AD7" i="5" s="1"/>
  <c r="J112" i="7"/>
  <c r="CY9" i="7"/>
  <c r="CY7" i="7" s="1"/>
  <c r="CI9" i="7"/>
  <c r="CI7" i="7" s="1"/>
  <c r="BS9" i="7"/>
  <c r="BS7" i="7" s="1"/>
  <c r="BC9" i="7"/>
  <c r="BC7" i="7" s="1"/>
  <c r="G10" i="7"/>
  <c r="CM9" i="5"/>
  <c r="CM7" i="5" s="1"/>
  <c r="CF9" i="5"/>
  <c r="CF7" i="5" s="1"/>
  <c r="T9" i="5"/>
  <c r="BE9" i="5"/>
  <c r="BE7" i="5" s="1"/>
  <c r="BX9" i="5"/>
  <c r="BX7" i="5" s="1"/>
  <c r="CW9" i="5"/>
  <c r="CW7" i="5" s="1"/>
  <c r="J9" i="5"/>
  <c r="CQ9" i="5"/>
  <c r="CQ7" i="5" s="1"/>
  <c r="BS9" i="5"/>
  <c r="BS7" i="5" s="1"/>
  <c r="AY9" i="5"/>
  <c r="AY7" i="5" s="1"/>
  <c r="BW9" i="5"/>
  <c r="BW7" i="5" s="1"/>
  <c r="S9" i="5"/>
  <c r="CY9" i="5"/>
  <c r="CY7" i="5" s="1"/>
  <c r="CE9" i="5"/>
  <c r="CE7" i="5" s="1"/>
  <c r="BK9" i="5"/>
  <c r="BK7" i="5" s="1"/>
  <c r="AM9" i="5"/>
  <c r="AM7" i="5" s="1"/>
  <c r="AQ9" i="5"/>
  <c r="AQ7" i="5" s="1"/>
  <c r="DA9" i="5"/>
  <c r="DA7" i="5" s="1"/>
  <c r="BU9" i="5"/>
  <c r="BU7" i="5" s="1"/>
  <c r="Y9" i="5"/>
  <c r="Y7" i="5" s="1"/>
  <c r="BB112" i="5"/>
  <c r="AL112" i="5"/>
  <c r="CC9" i="5"/>
  <c r="CC7" i="5" s="1"/>
  <c r="BN9" i="5"/>
  <c r="BN7" i="5" s="1"/>
  <c r="AH9" i="5"/>
  <c r="AH7" i="5" s="1"/>
  <c r="I9" i="5"/>
  <c r="R9" i="6"/>
  <c r="Z9" i="6"/>
  <c r="Z7" i="6" s="1"/>
  <c r="F44" i="7"/>
  <c r="H9" i="5"/>
  <c r="BY9" i="7"/>
  <c r="BY7" i="7" s="1"/>
  <c r="AM9" i="7"/>
  <c r="AM7" i="7" s="1"/>
  <c r="G44" i="7"/>
  <c r="G113" i="7"/>
  <c r="CO9" i="7"/>
  <c r="CO7" i="7" s="1"/>
  <c r="BU9" i="7"/>
  <c r="BU7" i="7" s="1"/>
  <c r="W9" i="7"/>
  <c r="W7" i="7" s="1"/>
  <c r="BM9" i="7"/>
  <c r="BM7" i="7" s="1"/>
  <c r="AW9" i="7"/>
  <c r="AW7" i="7" s="1"/>
  <c r="AG9" i="7"/>
  <c r="AG7" i="7" s="1"/>
  <c r="DA9" i="7"/>
  <c r="DA7" i="7" s="1"/>
  <c r="CK9" i="7"/>
  <c r="CK7" i="7" s="1"/>
  <c r="R9" i="5"/>
  <c r="AV9" i="5"/>
  <c r="AV7" i="5" s="1"/>
  <c r="CR9" i="5"/>
  <c r="CR7" i="5" s="1"/>
  <c r="AG9" i="5"/>
  <c r="AG7" i="5" s="1"/>
  <c r="CT9" i="5"/>
  <c r="CT7" i="5" s="1"/>
  <c r="CD9" i="5"/>
  <c r="CD7" i="5" s="1"/>
  <c r="AX9" i="5"/>
  <c r="AX7" i="5" s="1"/>
  <c r="BL9" i="5"/>
  <c r="BL7" i="5" s="1"/>
  <c r="G117" i="5"/>
  <c r="F10" i="8"/>
  <c r="F117" i="7"/>
  <c r="AA9" i="6"/>
  <c r="AA7" i="6" s="1"/>
  <c r="BB9" i="6"/>
  <c r="BB7" i="6" s="1"/>
  <c r="CT9" i="6"/>
  <c r="CT7" i="6" s="1"/>
  <c r="CQ9" i="6"/>
  <c r="CQ7" i="6" s="1"/>
  <c r="F117" i="8"/>
  <c r="G117" i="6"/>
  <c r="F117" i="5"/>
  <c r="F117" i="6"/>
  <c r="CP112" i="6"/>
  <c r="BJ112" i="6"/>
  <c r="AD112" i="6"/>
  <c r="DC112" i="6"/>
  <c r="BW112" i="6"/>
  <c r="AQ112" i="6"/>
  <c r="V9" i="6"/>
  <c r="AU9" i="6"/>
  <c r="AU7" i="6" s="1"/>
  <c r="CU9" i="6"/>
  <c r="CU7" i="6" s="1"/>
  <c r="BK9" i="6"/>
  <c r="BK7" i="6" s="1"/>
  <c r="J9" i="6"/>
  <c r="CC9" i="6"/>
  <c r="CC7" i="6" s="1"/>
  <c r="BM9" i="6"/>
  <c r="BM7" i="6" s="1"/>
  <c r="BZ9" i="6"/>
  <c r="BZ7" i="6" s="1"/>
  <c r="AD9" i="6"/>
  <c r="AD7" i="6" s="1"/>
  <c r="AV112" i="6"/>
  <c r="BL112" i="6"/>
  <c r="CB112" i="6"/>
  <c r="CR112" i="6"/>
  <c r="BR9" i="6"/>
  <c r="BR7" i="6" s="1"/>
  <c r="CY9" i="6"/>
  <c r="CY7" i="6" s="1"/>
  <c r="CV9" i="6"/>
  <c r="CV7" i="6" s="1"/>
  <c r="CF9" i="6"/>
  <c r="CF7" i="6" s="1"/>
  <c r="BP9" i="6"/>
  <c r="BP7" i="6" s="1"/>
  <c r="AZ9" i="6"/>
  <c r="AZ7" i="6" s="1"/>
  <c r="AJ9" i="6"/>
  <c r="AJ7" i="6" s="1"/>
  <c r="T9" i="6"/>
  <c r="BV9" i="6"/>
  <c r="BV7" i="6" s="1"/>
  <c r="BW9" i="6"/>
  <c r="BW7" i="6" s="1"/>
  <c r="BC9" i="6"/>
  <c r="BC7" i="6" s="1"/>
  <c r="W9" i="6"/>
  <c r="DB9" i="6"/>
  <c r="DB7" i="6" s="1"/>
  <c r="CL9" i="6"/>
  <c r="CL7" i="6" s="1"/>
  <c r="AP9" i="6"/>
  <c r="AP7" i="6" s="1"/>
  <c r="BF9" i="6"/>
  <c r="BF7" i="6" s="1"/>
  <c r="G44" i="6"/>
  <c r="CX9" i="6"/>
  <c r="CX7" i="6" s="1"/>
  <c r="CH9" i="6"/>
  <c r="CH7" i="6" s="1"/>
  <c r="AX9" i="6"/>
  <c r="AX7" i="6" s="1"/>
  <c r="CE9" i="6"/>
  <c r="CE7" i="6" s="1"/>
  <c r="BO9" i="6"/>
  <c r="BO7" i="6" s="1"/>
  <c r="AE9" i="6"/>
  <c r="AE7" i="6" s="1"/>
  <c r="BJ9" i="6"/>
  <c r="BJ7" i="6" s="1"/>
  <c r="G10" i="6"/>
  <c r="DC9" i="6"/>
  <c r="DC7" i="6" s="1"/>
  <c r="BN9" i="6"/>
  <c r="BN7" i="6" s="1"/>
  <c r="G113" i="6"/>
  <c r="N9" i="5"/>
  <c r="L9" i="5"/>
  <c r="AR9" i="5"/>
  <c r="AR7" i="5" s="1"/>
  <c r="CN9" i="5"/>
  <c r="CN7" i="5" s="1"/>
  <c r="G113" i="5"/>
  <c r="G10" i="5"/>
  <c r="G44" i="5"/>
  <c r="G117" i="8"/>
  <c r="G117" i="7"/>
  <c r="BQ112" i="6"/>
  <c r="AH112" i="7"/>
  <c r="BQ9" i="7"/>
  <c r="BQ7" i="7" s="1"/>
  <c r="BF112" i="5"/>
  <c r="Y112" i="6"/>
  <c r="Z112" i="7"/>
  <c r="P112" i="7"/>
  <c r="AF112" i="7"/>
  <c r="AV112" i="7"/>
  <c r="BL112" i="7"/>
  <c r="CB112" i="7"/>
  <c r="CR112" i="7"/>
  <c r="M112" i="7"/>
  <c r="AS112" i="7"/>
  <c r="BI112" i="7"/>
  <c r="BY112" i="7"/>
  <c r="CB9" i="5"/>
  <c r="CB7" i="5" s="1"/>
  <c r="BH9" i="5"/>
  <c r="BH7" i="5" s="1"/>
  <c r="AJ9" i="5"/>
  <c r="AJ7" i="5" s="1"/>
  <c r="CR9" i="6"/>
  <c r="CR7" i="6" s="1"/>
  <c r="CB9" i="6"/>
  <c r="CB7" i="6" s="1"/>
  <c r="BL9" i="6"/>
  <c r="BL7" i="6" s="1"/>
  <c r="AV9" i="6"/>
  <c r="AV7" i="6" s="1"/>
  <c r="AF9" i="6"/>
  <c r="AF7" i="6" s="1"/>
  <c r="BG9" i="6"/>
  <c r="BG7" i="6" s="1"/>
  <c r="CW9" i="7"/>
  <c r="CW7" i="7" s="1"/>
  <c r="CG9" i="7"/>
  <c r="CG7" i="7" s="1"/>
  <c r="AS112" i="6"/>
  <c r="BI112" i="6"/>
  <c r="CO112" i="6"/>
  <c r="CT112" i="6"/>
  <c r="BN112" i="6"/>
  <c r="AH112" i="6"/>
  <c r="BC112" i="6"/>
  <c r="BS112" i="6"/>
  <c r="DB112" i="6"/>
  <c r="CN9" i="6"/>
  <c r="CN7" i="6" s="1"/>
  <c r="BX9" i="6"/>
  <c r="BX7" i="6" s="1"/>
  <c r="BH9" i="6"/>
  <c r="BH7" i="6" s="1"/>
  <c r="AR9" i="6"/>
  <c r="AR7" i="6" s="1"/>
  <c r="AB9" i="6"/>
  <c r="AB7" i="6" s="1"/>
  <c r="AL9" i="6"/>
  <c r="AL7" i="6" s="1"/>
  <c r="CS9" i="7"/>
  <c r="CS7" i="7" s="1"/>
  <c r="Z112" i="5"/>
  <c r="AE112" i="6"/>
  <c r="BO112" i="7"/>
  <c r="CU112" i="7"/>
  <c r="L112" i="8"/>
  <c r="AB112" i="8"/>
  <c r="AR112" i="8"/>
  <c r="BH112" i="8"/>
  <c r="BX112" i="8"/>
  <c r="CN112" i="8"/>
  <c r="CP112" i="8"/>
  <c r="BN112" i="8"/>
  <c r="AH112" i="8"/>
  <c r="BK112" i="8"/>
  <c r="BS9" i="6"/>
  <c r="BS7" i="6" s="1"/>
  <c r="AY9" i="6"/>
  <c r="AY7" i="6" s="1"/>
  <c r="AI9" i="6"/>
  <c r="AI7" i="6" s="1"/>
  <c r="H9" i="6"/>
  <c r="CP9" i="6"/>
  <c r="CP7" i="6" s="1"/>
  <c r="AT9" i="6"/>
  <c r="AT7" i="6" s="1"/>
  <c r="F44" i="5"/>
  <c r="I9" i="6"/>
  <c r="I7" i="6" s="1"/>
  <c r="P9" i="6"/>
  <c r="Q9" i="6"/>
  <c r="F44" i="6"/>
  <c r="L9" i="6"/>
  <c r="N9" i="6"/>
  <c r="CZ9" i="6"/>
  <c r="CZ7" i="6" s="1"/>
  <c r="CJ9" i="6"/>
  <c r="CJ7" i="6" s="1"/>
  <c r="BT9" i="6"/>
  <c r="BT7" i="6" s="1"/>
  <c r="BD9" i="6"/>
  <c r="BD7" i="6" s="1"/>
  <c r="AN9" i="6"/>
  <c r="AN7" i="6" s="1"/>
  <c r="X9" i="6"/>
  <c r="X7" i="6" s="1"/>
  <c r="F10" i="6"/>
  <c r="F10" i="5"/>
  <c r="BC112" i="8"/>
  <c r="CY112" i="8"/>
  <c r="P112" i="8"/>
  <c r="AF112" i="8"/>
  <c r="AV112" i="8"/>
  <c r="BL112" i="8"/>
  <c r="CB112" i="8"/>
  <c r="CR112" i="8"/>
  <c r="M112" i="8"/>
  <c r="AC112" i="8"/>
  <c r="AS112" i="8"/>
  <c r="BI112" i="8"/>
  <c r="BY112" i="8"/>
  <c r="CO112" i="8"/>
  <c r="CD112" i="8"/>
  <c r="CT112" i="8"/>
  <c r="BF112" i="8"/>
  <c r="Z112" i="8"/>
  <c r="W112" i="8"/>
  <c r="CA112" i="8"/>
  <c r="BS112" i="8"/>
  <c r="CI112" i="8"/>
  <c r="F114" i="8"/>
  <c r="T112" i="8"/>
  <c r="AJ112" i="8"/>
  <c r="AZ112" i="8"/>
  <c r="BP112" i="8"/>
  <c r="CF112" i="8"/>
  <c r="CV112" i="8"/>
  <c r="Q112" i="8"/>
  <c r="AG112" i="8"/>
  <c r="AW112" i="8"/>
  <c r="BM112" i="8"/>
  <c r="CC112" i="8"/>
  <c r="CS112" i="8"/>
  <c r="CH112" i="8"/>
  <c r="CX112" i="8"/>
  <c r="CE112" i="8"/>
  <c r="AX112" i="8"/>
  <c r="R112" i="8"/>
  <c r="AU112" i="8"/>
  <c r="CU112" i="8"/>
  <c r="AM112" i="8"/>
  <c r="F113" i="8"/>
  <c r="H112" i="8"/>
  <c r="X112" i="8"/>
  <c r="AN112" i="8"/>
  <c r="BD112" i="8"/>
  <c r="BT112" i="8"/>
  <c r="CJ112" i="8"/>
  <c r="CZ112" i="8"/>
  <c r="U112" i="8"/>
  <c r="AK112" i="8"/>
  <c r="CL112" i="8"/>
  <c r="DB112" i="8"/>
  <c r="BV112" i="8"/>
  <c r="AP112" i="8"/>
  <c r="J112" i="8"/>
  <c r="O112" i="8"/>
  <c r="F44" i="8"/>
  <c r="AT112" i="7"/>
  <c r="CP112" i="7"/>
  <c r="BW112" i="7"/>
  <c r="AA112" i="7"/>
  <c r="F114" i="7"/>
  <c r="T112" i="7"/>
  <c r="AJ112" i="7"/>
  <c r="AZ112" i="7"/>
  <c r="BP112" i="7"/>
  <c r="CF112" i="7"/>
  <c r="CV112" i="7"/>
  <c r="Q112" i="7"/>
  <c r="AG112" i="7"/>
  <c r="AW112" i="7"/>
  <c r="BM112" i="7"/>
  <c r="CC112" i="7"/>
  <c r="CS112" i="7"/>
  <c r="AX112" i="7"/>
  <c r="BN112" i="7"/>
  <c r="CD112" i="7"/>
  <c r="CT112" i="7"/>
  <c r="AY112" i="7"/>
  <c r="AE112" i="7"/>
  <c r="CO112" i="7"/>
  <c r="BZ112" i="7"/>
  <c r="AD112" i="7"/>
  <c r="BG112" i="7"/>
  <c r="F113" i="7"/>
  <c r="H112" i="7"/>
  <c r="X112" i="7"/>
  <c r="AN112" i="7"/>
  <c r="BD112" i="7"/>
  <c r="BT112" i="7"/>
  <c r="CJ112" i="7"/>
  <c r="CZ112" i="7"/>
  <c r="U112" i="7"/>
  <c r="AK112" i="7"/>
  <c r="BA112" i="7"/>
  <c r="BQ112" i="7"/>
  <c r="CG112" i="7"/>
  <c r="CW112" i="7"/>
  <c r="BB112" i="7"/>
  <c r="BR112" i="7"/>
  <c r="CH112" i="7"/>
  <c r="CX112" i="7"/>
  <c r="F10" i="7"/>
  <c r="CE112" i="7"/>
  <c r="AC112" i="7"/>
  <c r="BJ112" i="7"/>
  <c r="DC112" i="7"/>
  <c r="AQ112" i="7"/>
  <c r="K112" i="7"/>
  <c r="L112" i="7"/>
  <c r="AB112" i="7"/>
  <c r="AR112" i="7"/>
  <c r="BH112" i="7"/>
  <c r="BX112" i="7"/>
  <c r="CN112" i="7"/>
  <c r="AO112" i="7"/>
  <c r="BF112" i="7"/>
  <c r="BV112" i="7"/>
  <c r="CL112" i="7"/>
  <c r="DB112" i="7"/>
  <c r="W112" i="7"/>
  <c r="AM112" i="7"/>
  <c r="AC112" i="6"/>
  <c r="BY112" i="6"/>
  <c r="CH112" i="6"/>
  <c r="BB112" i="6"/>
  <c r="CU112" i="6"/>
  <c r="BO112" i="6"/>
  <c r="AI112" i="6"/>
  <c r="AJ112" i="6"/>
  <c r="AZ112" i="6"/>
  <c r="BP112" i="6"/>
  <c r="CF112" i="6"/>
  <c r="CV112" i="6"/>
  <c r="AG112" i="6"/>
  <c r="CC112" i="6"/>
  <c r="CL112" i="6"/>
  <c r="BF112" i="6"/>
  <c r="Z112" i="6"/>
  <c r="CA112" i="6"/>
  <c r="AM112" i="6"/>
  <c r="F113" i="6"/>
  <c r="H112" i="6"/>
  <c r="X112" i="6"/>
  <c r="BD112" i="6"/>
  <c r="BT112" i="6"/>
  <c r="CJ112" i="6"/>
  <c r="CZ112" i="6"/>
  <c r="AK112" i="6"/>
  <c r="CG112" i="6"/>
  <c r="CW112" i="6"/>
  <c r="CD112" i="6"/>
  <c r="AX112" i="6"/>
  <c r="AU112" i="6"/>
  <c r="BK112" i="6"/>
  <c r="CX112" i="6"/>
  <c r="BR112" i="6"/>
  <c r="AL112" i="6"/>
  <c r="CE112" i="6"/>
  <c r="AY112" i="6"/>
  <c r="AB112" i="6"/>
  <c r="AR112" i="6"/>
  <c r="BH112" i="6"/>
  <c r="BX112" i="6"/>
  <c r="CN112" i="6"/>
  <c r="BE112" i="6"/>
  <c r="BU112" i="6"/>
  <c r="CK112" i="6"/>
  <c r="DA112" i="6"/>
  <c r="BV112" i="6"/>
  <c r="AP112" i="6"/>
  <c r="CY112" i="6"/>
  <c r="CI112" i="6"/>
  <c r="AA112" i="5"/>
  <c r="AQ112" i="5"/>
  <c r="BG112" i="5"/>
  <c r="BW112" i="5"/>
  <c r="CM112" i="5"/>
  <c r="DC112" i="5"/>
  <c r="AJ112" i="5"/>
  <c r="AZ112" i="5"/>
  <c r="BP112" i="5"/>
  <c r="CF112" i="5"/>
  <c r="CV112" i="5"/>
  <c r="AK112" i="5"/>
  <c r="BA112" i="5"/>
  <c r="BQ112" i="5"/>
  <c r="CG112" i="5"/>
  <c r="CW112" i="5"/>
  <c r="BV112" i="5"/>
  <c r="CL112" i="5"/>
  <c r="DB112" i="5"/>
  <c r="BJ112" i="5"/>
  <c r="AE112" i="5"/>
  <c r="AU112" i="5"/>
  <c r="BK112" i="5"/>
  <c r="CA112" i="5"/>
  <c r="CQ112" i="5"/>
  <c r="F113" i="5"/>
  <c r="X112" i="5"/>
  <c r="AN112" i="5"/>
  <c r="BD112" i="5"/>
  <c r="BT112" i="5"/>
  <c r="CJ112" i="5"/>
  <c r="CZ112" i="5"/>
  <c r="Y112" i="5"/>
  <c r="AO112" i="5"/>
  <c r="BE112" i="5"/>
  <c r="BU112" i="5"/>
  <c r="CK112" i="5"/>
  <c r="DA112" i="5"/>
  <c r="BZ112" i="5"/>
  <c r="CP112" i="5"/>
  <c r="AH112" i="5"/>
  <c r="AT112" i="5"/>
  <c r="AI112" i="5"/>
  <c r="AY112" i="5"/>
  <c r="BO112" i="5"/>
  <c r="CE112" i="5"/>
  <c r="CU112" i="5"/>
  <c r="AB112" i="5"/>
  <c r="AR112" i="5"/>
  <c r="BH112" i="5"/>
  <c r="BX112" i="5"/>
  <c r="CN112" i="5"/>
  <c r="AC112" i="5"/>
  <c r="AS112" i="5"/>
  <c r="BI112" i="5"/>
  <c r="BY112" i="5"/>
  <c r="CO112" i="5"/>
  <c r="BN112" i="5"/>
  <c r="CD112" i="5"/>
  <c r="CT112" i="5"/>
  <c r="AD112" i="5"/>
  <c r="AM112" i="5"/>
  <c r="BC112" i="5"/>
  <c r="BS112" i="5"/>
  <c r="CI112" i="5"/>
  <c r="CY112" i="5"/>
  <c r="AF112" i="5"/>
  <c r="AV112" i="5"/>
  <c r="BL112" i="5"/>
  <c r="CB112" i="5"/>
  <c r="CR112" i="5"/>
  <c r="AG112" i="5"/>
  <c r="AW112" i="5"/>
  <c r="BM112" i="5"/>
  <c r="CC112" i="5"/>
  <c r="CS112" i="5"/>
  <c r="BR112" i="5"/>
  <c r="CH112" i="5"/>
  <c r="CX112" i="5"/>
  <c r="F117" i="4"/>
  <c r="AU116" i="16"/>
  <c r="AJ116" i="16"/>
  <c r="M111" i="16"/>
  <c r="BG116" i="16"/>
  <c r="BI111" i="16"/>
  <c r="AX111" i="16"/>
  <c r="CV116" i="16"/>
  <c r="BB111" i="16"/>
  <c r="AC116" i="16"/>
  <c r="BW116" i="16"/>
  <c r="BC116" i="16"/>
  <c r="BR116" i="16"/>
  <c r="U111" i="16"/>
  <c r="AU111" i="16"/>
  <c r="BY111" i="16"/>
  <c r="AI111" i="16"/>
  <c r="BF116" i="16"/>
  <c r="X111" i="16"/>
  <c r="CR111" i="16"/>
  <c r="BU111" i="16"/>
  <c r="AJ111" i="16"/>
  <c r="CE111" i="16"/>
  <c r="CK111" i="16"/>
  <c r="CO116" i="16"/>
  <c r="W116" i="16"/>
  <c r="K111" i="16"/>
  <c r="V111" i="16"/>
  <c r="AI116" i="16"/>
  <c r="CL116" i="16"/>
  <c r="BY116" i="16"/>
  <c r="U116" i="16"/>
  <c r="AV116" i="16"/>
  <c r="CG116" i="16"/>
  <c r="BP111" i="16"/>
  <c r="O116" i="16"/>
  <c r="CR116" i="16"/>
  <c r="BF111" i="16"/>
  <c r="BK111" i="16"/>
  <c r="BZ111" i="16"/>
  <c r="BR111" i="16"/>
  <c r="CI111" i="16"/>
  <c r="CG111" i="16"/>
  <c r="BN116" i="16"/>
  <c r="CN116" i="16"/>
  <c r="AD116" i="16"/>
  <c r="CD116" i="16"/>
  <c r="AV111" i="16"/>
  <c r="AR111" i="16"/>
  <c r="BD116" i="16"/>
  <c r="CF116" i="16"/>
  <c r="AN116" i="16"/>
  <c r="BV116" i="16"/>
  <c r="CN111" i="16"/>
  <c r="Y116" i="16"/>
  <c r="BH116" i="16"/>
  <c r="Q111" i="16"/>
  <c r="AH111" i="16"/>
  <c r="CT116" i="16"/>
  <c r="CU116" i="16"/>
  <c r="BN111" i="16"/>
  <c r="CB116" i="16"/>
  <c r="DA111" i="16"/>
  <c r="CA111" i="16"/>
  <c r="BO116" i="16"/>
  <c r="AO116" i="16"/>
  <c r="R116" i="16"/>
  <c r="AZ111" i="16"/>
  <c r="CY116" i="16"/>
  <c r="BM111" i="16"/>
  <c r="AG116" i="16"/>
  <c r="BX111" i="16"/>
  <c r="X116" i="16"/>
  <c r="CF111" i="16"/>
  <c r="BL116" i="16"/>
  <c r="BA111" i="16"/>
  <c r="CC116" i="16"/>
  <c r="BJ116" i="16"/>
  <c r="BK116" i="16"/>
  <c r="BI116" i="16"/>
  <c r="BQ111" i="16"/>
  <c r="BW111" i="16"/>
  <c r="T111" i="16"/>
  <c r="CU111" i="16"/>
  <c r="CH111" i="16"/>
  <c r="CB111" i="16"/>
  <c r="I111" i="16"/>
  <c r="H116" i="16"/>
  <c r="BB116" i="16"/>
  <c r="AA111" i="16"/>
  <c r="J116" i="16"/>
  <c r="AS116" i="16"/>
  <c r="M116" i="16"/>
  <c r="BZ116" i="16"/>
  <c r="BQ116" i="16"/>
  <c r="P116" i="16"/>
  <c r="H111" i="16"/>
  <c r="CW111" i="16"/>
  <c r="O111" i="16"/>
  <c r="V116" i="16"/>
  <c r="CP116" i="16"/>
  <c r="T116" i="16"/>
  <c r="AR116" i="16"/>
  <c r="CM116" i="16"/>
  <c r="BS116" i="16"/>
  <c r="BO111" i="16"/>
  <c r="I116" i="16"/>
  <c r="BD111" i="16"/>
  <c r="AH116" i="16"/>
  <c r="BE111" i="16"/>
  <c r="L111" i="16"/>
  <c r="AK111" i="16"/>
  <c r="BX116" i="16"/>
  <c r="CK116" i="16"/>
  <c r="N116" i="16"/>
  <c r="BV111" i="16"/>
  <c r="AC111" i="16"/>
  <c r="CD111" i="16"/>
  <c r="AB116" i="16"/>
  <c r="L116" i="16"/>
  <c r="BG111" i="16"/>
  <c r="R111" i="16"/>
  <c r="AN111" i="16"/>
  <c r="S111" i="16"/>
  <c r="K116" i="16"/>
  <c r="J111" i="16"/>
  <c r="CA116" i="16"/>
  <c r="DB116" i="16"/>
  <c r="BT111" i="16"/>
  <c r="CX116" i="16"/>
  <c r="AY116" i="16"/>
  <c r="BS111" i="16"/>
  <c r="CT111" i="16"/>
  <c r="CP111" i="16"/>
  <c r="DB111" i="16"/>
  <c r="BJ111" i="16"/>
  <c r="CM111" i="16"/>
  <c r="S116" i="16"/>
  <c r="BL111" i="16"/>
  <c r="CL111" i="16"/>
  <c r="CS111" i="16"/>
  <c r="AS111" i="16"/>
  <c r="AQ116" i="16"/>
  <c r="BH111" i="16"/>
  <c r="DC111" i="16"/>
  <c r="AW111" i="16"/>
  <c r="CZ111" i="16"/>
  <c r="AK116" i="16"/>
  <c r="AE116" i="16"/>
  <c r="CQ116" i="16"/>
  <c r="AP111" i="16"/>
  <c r="N111" i="16"/>
  <c r="AL111" i="16"/>
  <c r="AB111" i="16"/>
  <c r="AA116" i="16"/>
  <c r="DA116" i="16"/>
  <c r="CV111" i="16"/>
  <c r="AD111" i="16"/>
  <c r="DC116" i="16"/>
  <c r="CZ116" i="16"/>
  <c r="CJ116" i="16"/>
  <c r="Z111" i="16"/>
  <c r="AP116" i="16"/>
  <c r="AZ116" i="16"/>
  <c r="CY111" i="16"/>
  <c r="AT111" i="16"/>
  <c r="AL116" i="16"/>
  <c r="BU116" i="16"/>
  <c r="AF116" i="16"/>
  <c r="BM116" i="16"/>
  <c r="AM116" i="16"/>
  <c r="Q116" i="16"/>
  <c r="CQ111" i="16"/>
  <c r="AF111" i="16"/>
  <c r="AT116" i="16"/>
  <c r="CO111" i="16"/>
  <c r="CI116" i="16"/>
  <c r="CX111" i="16"/>
  <c r="CC111" i="16"/>
  <c r="AX116" i="16"/>
  <c r="Z116" i="16"/>
  <c r="Y111" i="16"/>
  <c r="AO111" i="16"/>
  <c r="BT116" i="16"/>
  <c r="AW116" i="16"/>
  <c r="CW116" i="16"/>
  <c r="AM111" i="16"/>
  <c r="P111" i="16"/>
  <c r="AG111" i="16"/>
  <c r="AQ111" i="16"/>
  <c r="CE116" i="16"/>
  <c r="CJ111" i="16"/>
  <c r="BP116" i="16"/>
  <c r="CH116" i="16"/>
  <c r="AE111" i="16"/>
  <c r="CS116" i="16"/>
  <c r="BC111" i="16"/>
  <c r="BA116" i="16"/>
  <c r="AY111" i="16"/>
  <c r="G116" i="16" l="1"/>
  <c r="F116" i="16"/>
  <c r="G111" i="16"/>
  <c r="F111" i="16"/>
  <c r="DZ7" i="19"/>
  <c r="F9" i="7"/>
  <c r="F7" i="7" s="1"/>
  <c r="DF112" i="7"/>
  <c r="DF112" i="8"/>
  <c r="DF7" i="7"/>
  <c r="DF9" i="7"/>
  <c r="H7" i="8"/>
  <c r="DF7" i="8" s="1"/>
  <c r="DF9" i="8"/>
  <c r="H7" i="6"/>
  <c r="DF9" i="6"/>
  <c r="DF9" i="5"/>
  <c r="G9" i="8"/>
  <c r="G7" i="7"/>
  <c r="G112" i="8"/>
  <c r="F9" i="8"/>
  <c r="F7" i="8" s="1"/>
  <c r="G112" i="7"/>
  <c r="G9" i="7"/>
  <c r="G9" i="5"/>
  <c r="F112" i="8"/>
  <c r="F9" i="5"/>
  <c r="G9" i="6"/>
  <c r="F112" i="7"/>
  <c r="F9" i="6"/>
  <c r="F23" i="14"/>
  <c r="E23" i="14"/>
  <c r="L23" i="14"/>
  <c r="L22" i="14"/>
  <c r="F22" i="14"/>
  <c r="E22" i="14"/>
  <c r="F21" i="14"/>
  <c r="E21" i="14"/>
  <c r="E20" i="14"/>
  <c r="F20" i="14"/>
  <c r="G7" i="8" l="1"/>
  <c r="ED7" i="19"/>
  <c r="DF6" i="7"/>
  <c r="DF6" i="8"/>
  <c r="K23" i="14"/>
  <c r="K22" i="14"/>
  <c r="EH7" i="19" l="1"/>
  <c r="H11" i="10"/>
  <c r="C8" i="12"/>
  <c r="C116" i="4"/>
  <c r="EL7" i="19" l="1"/>
  <c r="C152" i="15"/>
  <c r="C152" i="16"/>
  <c r="C75" i="12"/>
  <c r="C49" i="12"/>
  <c r="C62" i="12"/>
  <c r="C36" i="12"/>
  <c r="C23" i="12"/>
  <c r="DG88" i="4"/>
  <c r="DG77" i="4"/>
  <c r="DG66" i="4"/>
  <c r="DG43" i="4"/>
  <c r="DG32" i="4"/>
  <c r="DG21" i="4"/>
  <c r="DG55" i="4"/>
  <c r="EP7" i="19" l="1"/>
  <c r="DH55" i="4"/>
  <c r="DH66" i="4"/>
  <c r="DH21" i="4"/>
  <c r="DH77" i="4"/>
  <c r="DH32" i="4"/>
  <c r="DH88" i="4"/>
  <c r="DH43" i="4"/>
  <c r="D118" i="15"/>
  <c r="H6" i="15"/>
  <c r="H146" i="15" s="1"/>
  <c r="C34" i="14"/>
  <c r="B3" i="4"/>
  <c r="S116" i="14"/>
  <c r="G116" i="14" l="1"/>
  <c r="ET7" i="19"/>
  <c r="DA6" i="15"/>
  <c r="DA146" i="15" s="1"/>
  <c r="S6" i="15"/>
  <c r="S146" i="15" s="1"/>
  <c r="AI6" i="15"/>
  <c r="AI146" i="15" s="1"/>
  <c r="AY6" i="15"/>
  <c r="AY146" i="15" s="1"/>
  <c r="BO6" i="15"/>
  <c r="BO146" i="15" s="1"/>
  <c r="CE6" i="15"/>
  <c r="CE146" i="15" s="1"/>
  <c r="DC6" i="15"/>
  <c r="DC146" i="15" s="1"/>
  <c r="N6" i="15"/>
  <c r="N146" i="15" s="1"/>
  <c r="V6" i="15"/>
  <c r="V146" i="15" s="1"/>
  <c r="AD6" i="15"/>
  <c r="AD146" i="15" s="1"/>
  <c r="AL6" i="15"/>
  <c r="AL146" i="15" s="1"/>
  <c r="AT6" i="15"/>
  <c r="AT146" i="15" s="1"/>
  <c r="BB6" i="15"/>
  <c r="BB146" i="15" s="1"/>
  <c r="BJ6" i="15"/>
  <c r="BJ146" i="15" s="1"/>
  <c r="BR6" i="15"/>
  <c r="BR146" i="15" s="1"/>
  <c r="BZ6" i="15"/>
  <c r="BZ146" i="15" s="1"/>
  <c r="CH6" i="15"/>
  <c r="CH146" i="15" s="1"/>
  <c r="CP6" i="15"/>
  <c r="CP146" i="15" s="1"/>
  <c r="CX6" i="15"/>
  <c r="CX146" i="15" s="1"/>
  <c r="O6" i="15"/>
  <c r="O146" i="15" s="1"/>
  <c r="W6" i="15"/>
  <c r="W146" i="15" s="1"/>
  <c r="AE6" i="15"/>
  <c r="AE146" i="15" s="1"/>
  <c r="AM6" i="15"/>
  <c r="AM146" i="15" s="1"/>
  <c r="AU6" i="15"/>
  <c r="AU146" i="15" s="1"/>
  <c r="BC6" i="15"/>
  <c r="BC146" i="15" s="1"/>
  <c r="BK6" i="15"/>
  <c r="BK146" i="15" s="1"/>
  <c r="BS6" i="15"/>
  <c r="BS146" i="15" s="1"/>
  <c r="CA6" i="15"/>
  <c r="CA146" i="15" s="1"/>
  <c r="CI6" i="15"/>
  <c r="CI146" i="15" s="1"/>
  <c r="CQ6" i="15"/>
  <c r="CQ146" i="15" s="1"/>
  <c r="CY6" i="15"/>
  <c r="CY146" i="15" s="1"/>
  <c r="K6" i="15"/>
  <c r="K146" i="15" s="1"/>
  <c r="AA6" i="15"/>
  <c r="AA146" i="15" s="1"/>
  <c r="AQ6" i="15"/>
  <c r="AQ146" i="15" s="1"/>
  <c r="BG6" i="15"/>
  <c r="BG146" i="15" s="1"/>
  <c r="BW6" i="15"/>
  <c r="BW146" i="15" s="1"/>
  <c r="CM6" i="15"/>
  <c r="CM146" i="15" s="1"/>
  <c r="CU6" i="15"/>
  <c r="CU146" i="15" s="1"/>
  <c r="J6" i="15"/>
  <c r="J146" i="15" s="1"/>
  <c r="R6" i="15"/>
  <c r="R146" i="15" s="1"/>
  <c r="Z6" i="15"/>
  <c r="Z146" i="15" s="1"/>
  <c r="AH6" i="15"/>
  <c r="AH146" i="15" s="1"/>
  <c r="AP6" i="15"/>
  <c r="AP146" i="15" s="1"/>
  <c r="AX6" i="15"/>
  <c r="AX146" i="15" s="1"/>
  <c r="BF6" i="15"/>
  <c r="BF146" i="15" s="1"/>
  <c r="BN6" i="15"/>
  <c r="BN146" i="15" s="1"/>
  <c r="BV6" i="15"/>
  <c r="BV146" i="15" s="1"/>
  <c r="CD6" i="15"/>
  <c r="CD146" i="15" s="1"/>
  <c r="CL6" i="15"/>
  <c r="CL146" i="15" s="1"/>
  <c r="CT6" i="15"/>
  <c r="CT146" i="15" s="1"/>
  <c r="DB6" i="15"/>
  <c r="DB146" i="15" s="1"/>
  <c r="L6" i="15"/>
  <c r="L146" i="15" s="1"/>
  <c r="T6" i="15"/>
  <c r="T146" i="15" s="1"/>
  <c r="AB6" i="15"/>
  <c r="AB146" i="15" s="1"/>
  <c r="AJ6" i="15"/>
  <c r="AJ146" i="15" s="1"/>
  <c r="AV6" i="15"/>
  <c r="AV146" i="15" s="1"/>
  <c r="BD6" i="15"/>
  <c r="BD146" i="15" s="1"/>
  <c r="BP6" i="15"/>
  <c r="BP146" i="15" s="1"/>
  <c r="BX6" i="15"/>
  <c r="BX146" i="15" s="1"/>
  <c r="CJ6" i="15"/>
  <c r="CJ146" i="15" s="1"/>
  <c r="CR6" i="15"/>
  <c r="CR146" i="15" s="1"/>
  <c r="CZ6" i="15"/>
  <c r="CZ146" i="15" s="1"/>
  <c r="P6" i="15"/>
  <c r="P146" i="15" s="1"/>
  <c r="X6" i="15"/>
  <c r="X146" i="15" s="1"/>
  <c r="AF6" i="15"/>
  <c r="AF146" i="15" s="1"/>
  <c r="AN6" i="15"/>
  <c r="AN146" i="15" s="1"/>
  <c r="AR6" i="15"/>
  <c r="AR146" i="15" s="1"/>
  <c r="AZ6" i="15"/>
  <c r="AZ146" i="15" s="1"/>
  <c r="BH6" i="15"/>
  <c r="BH146" i="15" s="1"/>
  <c r="BL6" i="15"/>
  <c r="BL146" i="15" s="1"/>
  <c r="BT6" i="15"/>
  <c r="BT146" i="15" s="1"/>
  <c r="CB6" i="15"/>
  <c r="CB146" i="15" s="1"/>
  <c r="CF6" i="15"/>
  <c r="CF146" i="15" s="1"/>
  <c r="CN6" i="15"/>
  <c r="CN146" i="15" s="1"/>
  <c r="CV6" i="15"/>
  <c r="CV146" i="15" s="1"/>
  <c r="I6" i="15"/>
  <c r="I146" i="15" s="1"/>
  <c r="M6" i="15"/>
  <c r="M146" i="15" s="1"/>
  <c r="Q6" i="15"/>
  <c r="Q146" i="15" s="1"/>
  <c r="U6" i="15"/>
  <c r="U146" i="15" s="1"/>
  <c r="Y6" i="15"/>
  <c r="Y146" i="15" s="1"/>
  <c r="AC6" i="15"/>
  <c r="AC146" i="15" s="1"/>
  <c r="AG6" i="15"/>
  <c r="AG146" i="15" s="1"/>
  <c r="AK6" i="15"/>
  <c r="AK146" i="15" s="1"/>
  <c r="AO6" i="15"/>
  <c r="AO146" i="15" s="1"/>
  <c r="AS6" i="15"/>
  <c r="AS146" i="15" s="1"/>
  <c r="AW6" i="15"/>
  <c r="AW146" i="15" s="1"/>
  <c r="BA6" i="15"/>
  <c r="BA146" i="15" s="1"/>
  <c r="BE6" i="15"/>
  <c r="BE146" i="15" s="1"/>
  <c r="BI6" i="15"/>
  <c r="BI146" i="15" s="1"/>
  <c r="BM6" i="15"/>
  <c r="BM146" i="15" s="1"/>
  <c r="BQ6" i="15"/>
  <c r="BQ146" i="15" s="1"/>
  <c r="BU6" i="15"/>
  <c r="BU146" i="15" s="1"/>
  <c r="BY6" i="15"/>
  <c r="BY146" i="15" s="1"/>
  <c r="CC6" i="15"/>
  <c r="CC146" i="15" s="1"/>
  <c r="CG6" i="15"/>
  <c r="CG146" i="15" s="1"/>
  <c r="CK6" i="15"/>
  <c r="CK146" i="15" s="1"/>
  <c r="CO6" i="15"/>
  <c r="CO146" i="15" s="1"/>
  <c r="CS6" i="15"/>
  <c r="CS146" i="15" s="1"/>
  <c r="CW6" i="15"/>
  <c r="CW146" i="15" s="1"/>
  <c r="EX7" i="19" l="1"/>
  <c r="H45" i="10"/>
  <c r="B3" i="16"/>
  <c r="G6" i="14"/>
  <c r="B3" i="15"/>
  <c r="FB7" i="19" l="1"/>
  <c r="AQ81" i="10"/>
  <c r="CT81" i="10"/>
  <c r="BR81" i="10"/>
  <c r="AC81" i="10"/>
  <c r="M81" i="10"/>
  <c r="CU81" i="10"/>
  <c r="Y81" i="10"/>
  <c r="I81" i="10"/>
  <c r="CQ81" i="10"/>
  <c r="BW81" i="10"/>
  <c r="AY81" i="10"/>
  <c r="U81" i="10"/>
  <c r="CM81" i="10"/>
  <c r="BO81" i="10"/>
  <c r="AU81" i="10"/>
  <c r="CI81" i="10"/>
  <c r="BK81" i="10"/>
  <c r="CZ81" i="10"/>
  <c r="CJ81" i="10"/>
  <c r="BT81" i="10"/>
  <c r="BD81" i="10"/>
  <c r="AN81" i="10"/>
  <c r="X81" i="10"/>
  <c r="DC81" i="10"/>
  <c r="BG81" i="10"/>
  <c r="AA81" i="10"/>
  <c r="K81" i="10"/>
  <c r="CP81" i="10"/>
  <c r="BZ81" i="10"/>
  <c r="BJ81" i="10"/>
  <c r="AT81" i="10"/>
  <c r="AD81" i="10"/>
  <c r="N81" i="10"/>
  <c r="CS81" i="10"/>
  <c r="CC81" i="10"/>
  <c r="BM81" i="10"/>
  <c r="AW81" i="10"/>
  <c r="AG81" i="10"/>
  <c r="Q81" i="10"/>
  <c r="CV81" i="10"/>
  <c r="CF81" i="10"/>
  <c r="BP81" i="10"/>
  <c r="AZ81" i="10"/>
  <c r="AJ81" i="10"/>
  <c r="T81" i="10"/>
  <c r="CY81" i="10"/>
  <c r="BS81" i="10"/>
  <c r="BC81" i="10"/>
  <c r="AM81" i="10"/>
  <c r="DB81" i="10"/>
  <c r="CL81" i="10"/>
  <c r="BV81" i="10"/>
  <c r="BF81" i="10"/>
  <c r="AP81" i="10"/>
  <c r="Z81" i="10"/>
  <c r="CO81" i="10"/>
  <c r="BY81" i="10"/>
  <c r="BI81" i="10"/>
  <c r="AS81" i="10"/>
  <c r="CR81" i="10"/>
  <c r="CB81" i="10"/>
  <c r="BL81" i="10"/>
  <c r="AV81" i="10"/>
  <c r="AF81" i="10"/>
  <c r="P81" i="10"/>
  <c r="AI81" i="10"/>
  <c r="S81" i="10"/>
  <c r="CX81" i="10"/>
  <c r="CH81" i="10"/>
  <c r="BB81" i="10"/>
  <c r="AL81" i="10"/>
  <c r="V81" i="10"/>
  <c r="DA81" i="10"/>
  <c r="CK81" i="10"/>
  <c r="BU81" i="10"/>
  <c r="BE81" i="10"/>
  <c r="AO81" i="10"/>
  <c r="CN81" i="10"/>
  <c r="BX81" i="10"/>
  <c r="BH81" i="10"/>
  <c r="AR81" i="10"/>
  <c r="AB81" i="10"/>
  <c r="L81" i="10"/>
  <c r="AE81" i="10"/>
  <c r="CD81" i="10"/>
  <c r="BN81" i="10"/>
  <c r="AX81" i="10"/>
  <c r="AH81" i="10"/>
  <c r="R81" i="10"/>
  <c r="CW81" i="10"/>
  <c r="CG81" i="10"/>
  <c r="BQ81" i="10"/>
  <c r="BA81" i="10"/>
  <c r="AK81" i="10"/>
  <c r="AC63" i="10"/>
  <c r="AG63" i="10"/>
  <c r="CR63" i="10"/>
  <c r="Q63" i="10"/>
  <c r="AF63" i="10"/>
  <c r="H63" i="10"/>
  <c r="CC63" i="10"/>
  <c r="P63" i="10"/>
  <c r="BG63" i="10"/>
  <c r="AW63" i="10"/>
  <c r="BM63" i="10"/>
  <c r="CB63" i="10"/>
  <c r="BL63" i="10"/>
  <c r="CU63" i="10"/>
  <c r="CE63" i="10"/>
  <c r="CO63" i="10"/>
  <c r="CN63" i="10"/>
  <c r="BX63" i="10"/>
  <c r="BH63" i="10"/>
  <c r="AR63" i="10"/>
  <c r="AB63" i="10"/>
  <c r="L63" i="10"/>
  <c r="CA63" i="10"/>
  <c r="BK63" i="10"/>
  <c r="AU63" i="10"/>
  <c r="O63" i="10"/>
  <c r="Y63" i="10"/>
  <c r="I63" i="10"/>
  <c r="R63" i="10"/>
  <c r="CZ63" i="10"/>
  <c r="CJ63" i="10"/>
  <c r="BT63" i="10"/>
  <c r="BD63" i="10"/>
  <c r="AN63" i="10"/>
  <c r="X63" i="10"/>
  <c r="K63" i="10"/>
  <c r="CW63" i="10"/>
  <c r="CG63" i="10"/>
  <c r="BA63" i="10"/>
  <c r="AK63" i="10"/>
  <c r="U63" i="10"/>
  <c r="CV63" i="10"/>
  <c r="CF63" i="10"/>
  <c r="BP63" i="10"/>
  <c r="AZ63" i="10"/>
  <c r="T63" i="10"/>
  <c r="CI63" i="10"/>
  <c r="CS45" i="10"/>
  <c r="CT45" i="10"/>
  <c r="CD45" i="10"/>
  <c r="R45" i="10"/>
  <c r="DC45" i="10"/>
  <c r="CM45" i="10"/>
  <c r="BW45" i="10"/>
  <c r="AQ45" i="10"/>
  <c r="AA45" i="10"/>
  <c r="K45" i="10"/>
  <c r="CP45" i="10"/>
  <c r="BZ45" i="10"/>
  <c r="N45" i="10"/>
  <c r="CC45" i="10"/>
  <c r="BM45" i="10"/>
  <c r="AW45" i="10"/>
  <c r="AG45" i="10"/>
  <c r="Q45" i="10"/>
  <c r="CF45" i="10"/>
  <c r="T45" i="10"/>
  <c r="CI45" i="10"/>
  <c r="BS45" i="10"/>
  <c r="BC45" i="10"/>
  <c r="AM45" i="10"/>
  <c r="W45" i="10"/>
  <c r="CL45" i="10"/>
  <c r="BV45" i="10"/>
  <c r="CO45" i="10"/>
  <c r="BY45" i="10"/>
  <c r="BI45" i="10"/>
  <c r="AS45" i="10"/>
  <c r="AC45" i="10"/>
  <c r="M45" i="10"/>
  <c r="CB45" i="10"/>
  <c r="AF45" i="10"/>
  <c r="P45" i="10"/>
  <c r="CU45" i="10"/>
  <c r="CE45" i="10"/>
  <c r="BO45" i="10"/>
  <c r="AY45" i="10"/>
  <c r="AI45" i="10"/>
  <c r="S45" i="10"/>
  <c r="CH45" i="10"/>
  <c r="BB45" i="10"/>
  <c r="V45" i="10"/>
  <c r="I45" i="10"/>
  <c r="BX45" i="10"/>
  <c r="BH45" i="10"/>
  <c r="AR45" i="10"/>
  <c r="AB45" i="10"/>
  <c r="L45" i="10"/>
  <c r="CQ45" i="10"/>
  <c r="BK45" i="10"/>
  <c r="AU45" i="10"/>
  <c r="AE45" i="10"/>
  <c r="O45" i="10"/>
  <c r="AH45" i="10"/>
  <c r="CW45" i="10"/>
  <c r="CG45" i="10"/>
  <c r="BQ45" i="10"/>
  <c r="BA45" i="10"/>
  <c r="AK45" i="10"/>
  <c r="U45" i="10"/>
  <c r="CJ45" i="10"/>
  <c r="BT45" i="10"/>
  <c r="BD45" i="10"/>
  <c r="AN45" i="10"/>
  <c r="I27" i="10"/>
  <c r="CM27" i="10"/>
  <c r="BW27" i="10"/>
  <c r="BG27" i="10"/>
  <c r="AA27" i="10"/>
  <c r="K27" i="10"/>
  <c r="CD27" i="10"/>
  <c r="AX27" i="10"/>
  <c r="R27" i="10"/>
  <c r="BQ27" i="10"/>
  <c r="P27" i="10"/>
  <c r="CY27" i="10"/>
  <c r="AM27" i="10"/>
  <c r="CP27" i="10"/>
  <c r="BJ27" i="10"/>
  <c r="AD27" i="10"/>
  <c r="J27" i="10"/>
  <c r="BM27" i="10"/>
  <c r="AW27" i="10"/>
  <c r="DB27" i="10"/>
  <c r="CL27" i="10"/>
  <c r="BV27" i="10"/>
  <c r="AP27" i="10"/>
  <c r="CO27" i="10"/>
  <c r="CV27" i="10"/>
  <c r="CF27" i="10"/>
  <c r="BP27" i="10"/>
  <c r="AZ27" i="10"/>
  <c r="AJ27" i="10"/>
  <c r="CQ27" i="10"/>
  <c r="CA27" i="10"/>
  <c r="BK27" i="10"/>
  <c r="O27" i="10"/>
  <c r="CX27" i="10"/>
  <c r="BR27" i="10"/>
  <c r="BB27" i="10"/>
  <c r="V27" i="10"/>
  <c r="L27" i="10"/>
  <c r="H81" i="10"/>
  <c r="H27" i="10"/>
  <c r="E9" i="14"/>
  <c r="FF7" i="19" l="1"/>
  <c r="CA81" i="10"/>
  <c r="O81" i="10"/>
  <c r="CE81" i="10"/>
  <c r="W81" i="10"/>
  <c r="AA63" i="10"/>
  <c r="N63" i="10"/>
  <c r="AJ63" i="10"/>
  <c r="BU63" i="10"/>
  <c r="S63" i="10"/>
  <c r="BS63" i="10"/>
  <c r="AV63" i="10"/>
  <c r="BZ27" i="10"/>
  <c r="X45" i="10"/>
  <c r="AL27" i="10"/>
  <c r="CK27" i="10"/>
  <c r="M27" i="10"/>
  <c r="AC27" i="10"/>
  <c r="AU27" i="10"/>
  <c r="AG27" i="10"/>
  <c r="AV45" i="10"/>
  <c r="S27" i="10"/>
  <c r="W27" i="10"/>
  <c r="Z27" i="10"/>
  <c r="CE27" i="10"/>
  <c r="BS27" i="10"/>
  <c r="AE27" i="10"/>
  <c r="Q27" i="10"/>
  <c r="Y27" i="10"/>
  <c r="N27" i="10"/>
  <c r="BF27" i="10"/>
  <c r="AQ27" i="10"/>
  <c r="DC27" i="10"/>
  <c r="BO27" i="10"/>
  <c r="AY27" i="10"/>
  <c r="J81" i="10"/>
  <c r="CQ63" i="10"/>
  <c r="AM63" i="10"/>
  <c r="M63" i="10"/>
  <c r="BQ63" i="10"/>
  <c r="CX63" i="10"/>
  <c r="CL63" i="10"/>
  <c r="CT63" i="10"/>
  <c r="AT63" i="10"/>
  <c r="CY63" i="10"/>
  <c r="BB63" i="10"/>
  <c r="DB63" i="10"/>
  <c r="Z63" i="10"/>
  <c r="CP63" i="10"/>
  <c r="BC63" i="10"/>
  <c r="AX63" i="10"/>
  <c r="BZ63" i="10"/>
  <c r="AQ63" i="10"/>
  <c r="BO63" i="10"/>
  <c r="BY63" i="10"/>
  <c r="CM63" i="10"/>
  <c r="W63" i="10"/>
  <c r="AH63" i="10"/>
  <c r="V63" i="10"/>
  <c r="AP63" i="10"/>
  <c r="BF63" i="10"/>
  <c r="BW63" i="10"/>
  <c r="CD63" i="10"/>
  <c r="DC63" i="10"/>
  <c r="BE63" i="10"/>
  <c r="CS63" i="10"/>
  <c r="BV63" i="10"/>
  <c r="AD63" i="10"/>
  <c r="AI63" i="10"/>
  <c r="AE63" i="10"/>
  <c r="AY63" i="10"/>
  <c r="BR63" i="10"/>
  <c r="AL63" i="10"/>
  <c r="CH63" i="10"/>
  <c r="J63" i="10"/>
  <c r="BJ63" i="10"/>
  <c r="BN63" i="10"/>
  <c r="BI63" i="10"/>
  <c r="AO63" i="10"/>
  <c r="CK63" i="10"/>
  <c r="AS63" i="10"/>
  <c r="DA63" i="10"/>
  <c r="AT45" i="10"/>
  <c r="AL45" i="10"/>
  <c r="CX45" i="10"/>
  <c r="AD45" i="10"/>
  <c r="BJ45" i="10"/>
  <c r="BR45" i="10"/>
  <c r="CN45" i="10"/>
  <c r="BP45" i="10"/>
  <c r="BE45" i="10"/>
  <c r="BF45" i="10"/>
  <c r="BN45" i="10"/>
  <c r="CZ45" i="10"/>
  <c r="CR45" i="10"/>
  <c r="CV45" i="10"/>
  <c r="DA45" i="10"/>
  <c r="BU45" i="10"/>
  <c r="DB45" i="10"/>
  <c r="J45" i="10"/>
  <c r="CA45" i="10"/>
  <c r="BG45" i="10"/>
  <c r="Y45" i="10"/>
  <c r="CK45" i="10"/>
  <c r="Z45" i="10"/>
  <c r="AJ45" i="10"/>
  <c r="BL45" i="10"/>
  <c r="AX45" i="10"/>
  <c r="AZ45" i="10"/>
  <c r="AO45" i="10"/>
  <c r="CY45" i="10"/>
  <c r="AP45" i="10"/>
  <c r="CC27" i="10"/>
  <c r="AO27" i="10"/>
  <c r="CT27" i="10"/>
  <c r="AF27" i="10"/>
  <c r="DA27" i="10"/>
  <c r="CJ27" i="10"/>
  <c r="AB27" i="10"/>
  <c r="CI27" i="10"/>
  <c r="BT27" i="10"/>
  <c r="AI27" i="10"/>
  <c r="CH27" i="10"/>
  <c r="CB27" i="10"/>
  <c r="CS27" i="10"/>
  <c r="AS27" i="10"/>
  <c r="BH27" i="10"/>
  <c r="BC27" i="10"/>
  <c r="BU27" i="10"/>
  <c r="CZ27" i="10"/>
  <c r="AT27" i="10"/>
  <c r="CR27" i="10"/>
  <c r="BE27" i="10"/>
  <c r="AN27" i="10"/>
  <c r="BI27" i="10"/>
  <c r="BX27" i="10"/>
  <c r="BA27" i="10"/>
  <c r="AH27" i="10"/>
  <c r="AK27" i="10"/>
  <c r="U27" i="10"/>
  <c r="AV27" i="10"/>
  <c r="CW27" i="10"/>
  <c r="BY27" i="10"/>
  <c r="BD27" i="10"/>
  <c r="CU27" i="10"/>
  <c r="CN27" i="10"/>
  <c r="X27" i="10"/>
  <c r="BN27" i="10"/>
  <c r="AR27" i="10"/>
  <c r="CG27" i="10"/>
  <c r="T27" i="10"/>
  <c r="BL27" i="10"/>
  <c r="C11" i="14"/>
  <c r="C12" i="14"/>
  <c r="FJ7" i="19" l="1"/>
  <c r="F81" i="10"/>
  <c r="F63" i="10"/>
  <c r="F45" i="10"/>
  <c r="F27" i="10"/>
  <c r="DC14" i="11"/>
  <c r="DB14" i="11"/>
  <c r="DA14" i="11"/>
  <c r="CZ14" i="11"/>
  <c r="CY14" i="11"/>
  <c r="CX14" i="11"/>
  <c r="CW14" i="11"/>
  <c r="CV14" i="11"/>
  <c r="CU14" i="11"/>
  <c r="CT14" i="11"/>
  <c r="CS14" i="11"/>
  <c r="CR14" i="11"/>
  <c r="CQ14" i="11"/>
  <c r="CP14" i="11"/>
  <c r="CO14" i="11"/>
  <c r="CN14" i="11"/>
  <c r="CM14" i="11"/>
  <c r="CL14" i="11"/>
  <c r="CK14" i="11"/>
  <c r="CJ14" i="11"/>
  <c r="CI14" i="11"/>
  <c r="CH14" i="11"/>
  <c r="CG14" i="11"/>
  <c r="CF14" i="11"/>
  <c r="CE14" i="11"/>
  <c r="CD14" i="11"/>
  <c r="CC14" i="11"/>
  <c r="CB14" i="11"/>
  <c r="CA14" i="11"/>
  <c r="BZ14" i="11"/>
  <c r="BY14" i="11"/>
  <c r="BX14" i="11"/>
  <c r="BW14" i="11"/>
  <c r="BV14" i="11"/>
  <c r="BU14" i="11"/>
  <c r="BT14" i="11"/>
  <c r="BS14" i="11"/>
  <c r="BR14" i="11"/>
  <c r="BQ14" i="11"/>
  <c r="BP14" i="11"/>
  <c r="BO14" i="11"/>
  <c r="BN14" i="11"/>
  <c r="BM14" i="11"/>
  <c r="BL14" i="11"/>
  <c r="BK14" i="11"/>
  <c r="BJ14" i="11"/>
  <c r="BI14" i="11"/>
  <c r="BH14" i="11"/>
  <c r="BG14" i="11"/>
  <c r="BF14" i="11"/>
  <c r="BE14" i="11"/>
  <c r="BD14" i="11"/>
  <c r="BC14" i="11"/>
  <c r="BB14" i="11"/>
  <c r="BA14" i="11"/>
  <c r="AZ14" i="11"/>
  <c r="AY14" i="11"/>
  <c r="AX14" i="11"/>
  <c r="AW14" i="11"/>
  <c r="AV14" i="11"/>
  <c r="AU14" i="11"/>
  <c r="AT14" i="11"/>
  <c r="AS14" i="11"/>
  <c r="AR14" i="11"/>
  <c r="AQ14" i="11"/>
  <c r="AP14" i="11"/>
  <c r="AO14" i="11"/>
  <c r="AN14" i="11"/>
  <c r="AM14" i="11"/>
  <c r="AL14" i="11"/>
  <c r="AK14" i="11"/>
  <c r="AJ14" i="11"/>
  <c r="AI14" i="11"/>
  <c r="AH14" i="11"/>
  <c r="AG14" i="11"/>
  <c r="AF14" i="11"/>
  <c r="AE14" i="11"/>
  <c r="AD14" i="11"/>
  <c r="AC14" i="11"/>
  <c r="AB14" i="11"/>
  <c r="AA14" i="11"/>
  <c r="Z14" i="11"/>
  <c r="Y14" i="11"/>
  <c r="X14" i="11"/>
  <c r="W14" i="11"/>
  <c r="V14" i="11"/>
  <c r="U14" i="11"/>
  <c r="T14" i="11"/>
  <c r="S14" i="11"/>
  <c r="R14" i="11"/>
  <c r="Q14" i="11"/>
  <c r="P14" i="11"/>
  <c r="O14" i="11"/>
  <c r="N14" i="11"/>
  <c r="M14" i="11"/>
  <c r="L14" i="11"/>
  <c r="K14" i="11"/>
  <c r="J14" i="11"/>
  <c r="I14" i="11"/>
  <c r="DC13" i="11"/>
  <c r="DB13" i="11"/>
  <c r="DA13" i="11"/>
  <c r="CZ13" i="11"/>
  <c r="CY13" i="11"/>
  <c r="CX13" i="11"/>
  <c r="CW13" i="11"/>
  <c r="CV13" i="11"/>
  <c r="CU13" i="11"/>
  <c r="CT13" i="11"/>
  <c r="CS13" i="11"/>
  <c r="CR13" i="11"/>
  <c r="CQ13" i="11"/>
  <c r="CP13" i="11"/>
  <c r="CO13" i="11"/>
  <c r="CN13" i="11"/>
  <c r="CM13" i="11"/>
  <c r="CL13" i="11"/>
  <c r="CK13" i="11"/>
  <c r="CJ13" i="11"/>
  <c r="CI13" i="11"/>
  <c r="CH13" i="11"/>
  <c r="CG13" i="11"/>
  <c r="CF13" i="11"/>
  <c r="CE13" i="11"/>
  <c r="CD13" i="11"/>
  <c r="CC13" i="11"/>
  <c r="CB13" i="11"/>
  <c r="CA13" i="11"/>
  <c r="BZ13" i="11"/>
  <c r="BY13" i="11"/>
  <c r="BX13" i="11"/>
  <c r="BW13" i="11"/>
  <c r="BV13" i="11"/>
  <c r="BU13" i="11"/>
  <c r="BT13" i="11"/>
  <c r="BS13" i="11"/>
  <c r="BR13" i="11"/>
  <c r="BQ13" i="11"/>
  <c r="BP13" i="11"/>
  <c r="BO13" i="11"/>
  <c r="BN13" i="11"/>
  <c r="BM13" i="11"/>
  <c r="BL13" i="11"/>
  <c r="BK13" i="11"/>
  <c r="BJ13" i="11"/>
  <c r="BI13" i="11"/>
  <c r="BH13" i="11"/>
  <c r="BG13" i="11"/>
  <c r="BF13" i="11"/>
  <c r="BE13" i="11"/>
  <c r="BD13" i="11"/>
  <c r="BC13" i="11"/>
  <c r="BB13" i="11"/>
  <c r="BA13" i="11"/>
  <c r="AZ13" i="11"/>
  <c r="AY13" i="11"/>
  <c r="AX13" i="11"/>
  <c r="AW13" i="11"/>
  <c r="AV13" i="11"/>
  <c r="AU13" i="11"/>
  <c r="AT13" i="11"/>
  <c r="AS13" i="11"/>
  <c r="AR13" i="11"/>
  <c r="AQ13" i="11"/>
  <c r="AP13" i="11"/>
  <c r="AO13" i="11"/>
  <c r="AN13" i="11"/>
  <c r="AM13" i="11"/>
  <c r="AL13" i="11"/>
  <c r="AK13" i="11"/>
  <c r="AJ13" i="11"/>
  <c r="AI13" i="11"/>
  <c r="AH13" i="11"/>
  <c r="AG13" i="11"/>
  <c r="AF13" i="11"/>
  <c r="AE13" i="11"/>
  <c r="AD13" i="11"/>
  <c r="AC13" i="11"/>
  <c r="AB13" i="11"/>
  <c r="AA13" i="11"/>
  <c r="Z13" i="11"/>
  <c r="Y13" i="11"/>
  <c r="X13" i="11"/>
  <c r="W13" i="11"/>
  <c r="V13" i="11"/>
  <c r="U13" i="11"/>
  <c r="T13" i="11"/>
  <c r="S13" i="11"/>
  <c r="R13" i="11"/>
  <c r="Q13" i="11"/>
  <c r="P13" i="11"/>
  <c r="O13" i="11"/>
  <c r="N13" i="11"/>
  <c r="M13" i="11"/>
  <c r="L13" i="11"/>
  <c r="K13" i="11"/>
  <c r="J13" i="11"/>
  <c r="I13" i="11"/>
  <c r="DC12" i="11"/>
  <c r="DB12" i="11"/>
  <c r="DA12" i="11"/>
  <c r="CZ12" i="11"/>
  <c r="CY12" i="11"/>
  <c r="CX12" i="11"/>
  <c r="CW12" i="11"/>
  <c r="CV12" i="11"/>
  <c r="CU12" i="11"/>
  <c r="CT12" i="11"/>
  <c r="CS12" i="11"/>
  <c r="CR12" i="11"/>
  <c r="CQ12" i="11"/>
  <c r="CP12" i="11"/>
  <c r="CO12" i="11"/>
  <c r="CN12" i="11"/>
  <c r="CM12" i="11"/>
  <c r="CL12" i="11"/>
  <c r="CK12" i="11"/>
  <c r="CJ12" i="11"/>
  <c r="CI12" i="11"/>
  <c r="CH12" i="11"/>
  <c r="CG12" i="11"/>
  <c r="CF12" i="11"/>
  <c r="CE12" i="11"/>
  <c r="CD12" i="11"/>
  <c r="CC12" i="11"/>
  <c r="CB12" i="11"/>
  <c r="CA12" i="11"/>
  <c r="BZ12" i="11"/>
  <c r="BY12" i="11"/>
  <c r="BX12" i="11"/>
  <c r="BW12" i="11"/>
  <c r="BV12" i="11"/>
  <c r="BU12" i="11"/>
  <c r="BT12" i="11"/>
  <c r="BS12" i="11"/>
  <c r="BR12" i="11"/>
  <c r="BQ12" i="11"/>
  <c r="BP12" i="11"/>
  <c r="BO12" i="11"/>
  <c r="BN12" i="11"/>
  <c r="BM12" i="11"/>
  <c r="BL12" i="11"/>
  <c r="BK12" i="11"/>
  <c r="BJ12" i="11"/>
  <c r="BI12" i="11"/>
  <c r="BH12" i="11"/>
  <c r="BG12" i="11"/>
  <c r="BF12" i="11"/>
  <c r="BE12" i="11"/>
  <c r="BD12" i="11"/>
  <c r="BC12" i="11"/>
  <c r="BB12" i="11"/>
  <c r="BA12" i="11"/>
  <c r="AZ12" i="11"/>
  <c r="AY12" i="11"/>
  <c r="AX12" i="11"/>
  <c r="AW12" i="11"/>
  <c r="AV12" i="11"/>
  <c r="AU12" i="11"/>
  <c r="AT12" i="11"/>
  <c r="AS12" i="11"/>
  <c r="AR12" i="11"/>
  <c r="AQ12" i="11"/>
  <c r="AP12" i="11"/>
  <c r="AO12" i="11"/>
  <c r="AN12" i="11"/>
  <c r="AM12" i="11"/>
  <c r="AL12" i="11"/>
  <c r="AK12" i="11"/>
  <c r="AJ12" i="11"/>
  <c r="AI12" i="11"/>
  <c r="AH12" i="11"/>
  <c r="AG12" i="11"/>
  <c r="AF12" i="11"/>
  <c r="AE12" i="11"/>
  <c r="AD12" i="11"/>
  <c r="AC12" i="11"/>
  <c r="AB12" i="11"/>
  <c r="AA12" i="11"/>
  <c r="Z12" i="11"/>
  <c r="Y12" i="11"/>
  <c r="X12" i="11"/>
  <c r="W12" i="11"/>
  <c r="V12" i="11"/>
  <c r="U12" i="11"/>
  <c r="T12" i="11"/>
  <c r="S12" i="11"/>
  <c r="R12" i="11"/>
  <c r="Q12" i="11"/>
  <c r="P12" i="11"/>
  <c r="O12" i="11"/>
  <c r="N12" i="11"/>
  <c r="M12" i="11"/>
  <c r="L12" i="11"/>
  <c r="K12" i="11"/>
  <c r="J12" i="11"/>
  <c r="I12" i="11"/>
  <c r="DC11" i="11"/>
  <c r="DB11" i="11"/>
  <c r="DA11" i="11"/>
  <c r="CZ11" i="11"/>
  <c r="CY11" i="11"/>
  <c r="CX11" i="11"/>
  <c r="CW11" i="11"/>
  <c r="CV11" i="11"/>
  <c r="CU11" i="11"/>
  <c r="CT11" i="11"/>
  <c r="CS11" i="11"/>
  <c r="CR11" i="11"/>
  <c r="CQ11" i="11"/>
  <c r="CP11" i="11"/>
  <c r="CO11" i="11"/>
  <c r="CN11" i="11"/>
  <c r="CM11" i="11"/>
  <c r="CL11" i="11"/>
  <c r="CK11" i="11"/>
  <c r="CJ11" i="11"/>
  <c r="CI11" i="11"/>
  <c r="CH11" i="11"/>
  <c r="CG11" i="11"/>
  <c r="CF11" i="11"/>
  <c r="CE11" i="11"/>
  <c r="CD11" i="11"/>
  <c r="CC11" i="11"/>
  <c r="CB11" i="11"/>
  <c r="CA11" i="11"/>
  <c r="BZ11" i="11"/>
  <c r="BY11" i="11"/>
  <c r="BX11" i="11"/>
  <c r="BW11" i="11"/>
  <c r="BV11" i="11"/>
  <c r="BU11" i="11"/>
  <c r="BT11" i="11"/>
  <c r="BS11" i="11"/>
  <c r="BR11" i="11"/>
  <c r="BQ11" i="11"/>
  <c r="BP11" i="11"/>
  <c r="BO11" i="11"/>
  <c r="BN11" i="11"/>
  <c r="BM11" i="11"/>
  <c r="BL11" i="11"/>
  <c r="BK11" i="11"/>
  <c r="BJ11" i="11"/>
  <c r="BI11" i="11"/>
  <c r="BH11" i="11"/>
  <c r="BG11" i="11"/>
  <c r="BF11" i="11"/>
  <c r="BE11" i="11"/>
  <c r="BD11" i="11"/>
  <c r="BC11" i="11"/>
  <c r="BB11" i="11"/>
  <c r="BA11" i="11"/>
  <c r="AZ11" i="11"/>
  <c r="AY11" i="11"/>
  <c r="AX11" i="11"/>
  <c r="AW11" i="11"/>
  <c r="AV11" i="11"/>
  <c r="AU11" i="11"/>
  <c r="AT11" i="11"/>
  <c r="AS11" i="11"/>
  <c r="AR11" i="11"/>
  <c r="AQ11" i="11"/>
  <c r="AP11" i="11"/>
  <c r="AO11" i="11"/>
  <c r="AN11" i="11"/>
  <c r="AM11" i="11"/>
  <c r="AL11" i="11"/>
  <c r="AK11" i="11"/>
  <c r="AJ11" i="11"/>
  <c r="AI11" i="11"/>
  <c r="AH11" i="11"/>
  <c r="AG11" i="11"/>
  <c r="AF11" i="11"/>
  <c r="AE11" i="11"/>
  <c r="AD11" i="11"/>
  <c r="AC11" i="11"/>
  <c r="AB11" i="11"/>
  <c r="AA11" i="11"/>
  <c r="Z11" i="11"/>
  <c r="Y11" i="11"/>
  <c r="X11" i="11"/>
  <c r="W11" i="11"/>
  <c r="V11" i="11"/>
  <c r="U11" i="11"/>
  <c r="T11" i="11"/>
  <c r="S11" i="11"/>
  <c r="R11" i="11"/>
  <c r="Q11" i="11"/>
  <c r="P11" i="11"/>
  <c r="O11" i="11"/>
  <c r="N11" i="11"/>
  <c r="M11" i="11"/>
  <c r="L11" i="11"/>
  <c r="K11" i="11"/>
  <c r="J11" i="11"/>
  <c r="I11" i="11"/>
  <c r="DC10" i="11"/>
  <c r="DB10" i="11"/>
  <c r="DA10" i="11"/>
  <c r="CZ10" i="11"/>
  <c r="CY10" i="11"/>
  <c r="CX10" i="11"/>
  <c r="CW10" i="11"/>
  <c r="CV10" i="11"/>
  <c r="CU10" i="11"/>
  <c r="CT10" i="11"/>
  <c r="CS10" i="11"/>
  <c r="CR10" i="11"/>
  <c r="CQ10" i="11"/>
  <c r="CP10" i="11"/>
  <c r="CO10" i="11"/>
  <c r="CN10" i="11"/>
  <c r="CM10" i="11"/>
  <c r="CL10" i="11"/>
  <c r="CK10" i="11"/>
  <c r="CJ10" i="11"/>
  <c r="CI10" i="11"/>
  <c r="CH10" i="11"/>
  <c r="CG10" i="11"/>
  <c r="CF10" i="11"/>
  <c r="CE10" i="11"/>
  <c r="CD10" i="11"/>
  <c r="CC10" i="11"/>
  <c r="CB10" i="11"/>
  <c r="CA10" i="11"/>
  <c r="BZ10" i="11"/>
  <c r="BY10" i="11"/>
  <c r="BX10" i="11"/>
  <c r="BW10" i="11"/>
  <c r="BV10" i="11"/>
  <c r="BU10" i="11"/>
  <c r="BT10" i="11"/>
  <c r="BS10" i="11"/>
  <c r="BR10" i="11"/>
  <c r="BQ10" i="11"/>
  <c r="BP10" i="11"/>
  <c r="BO10" i="11"/>
  <c r="BN10" i="11"/>
  <c r="BM10" i="11"/>
  <c r="BL10" i="11"/>
  <c r="BK10" i="11"/>
  <c r="BJ10" i="11"/>
  <c r="BI10" i="11"/>
  <c r="BH10" i="11"/>
  <c r="BG10" i="11"/>
  <c r="BF10" i="11"/>
  <c r="BE10" i="11"/>
  <c r="BD10" i="11"/>
  <c r="BC10" i="11"/>
  <c r="BB10" i="11"/>
  <c r="BA10" i="11"/>
  <c r="AZ10" i="11"/>
  <c r="AY10" i="11"/>
  <c r="AX10" i="11"/>
  <c r="AW10" i="11"/>
  <c r="AV10" i="11"/>
  <c r="AU10" i="11"/>
  <c r="AT10" i="11"/>
  <c r="AS10" i="11"/>
  <c r="AR10" i="11"/>
  <c r="AQ10" i="11"/>
  <c r="AP10" i="11"/>
  <c r="AO10" i="11"/>
  <c r="AN10" i="11"/>
  <c r="AM10" i="11"/>
  <c r="AL10" i="11"/>
  <c r="AK10" i="11"/>
  <c r="AJ10" i="11"/>
  <c r="AI10" i="11"/>
  <c r="AH10" i="11"/>
  <c r="AG10" i="11"/>
  <c r="AF10" i="11"/>
  <c r="AE10" i="11"/>
  <c r="AD10" i="11"/>
  <c r="AC10" i="11"/>
  <c r="AB10" i="11"/>
  <c r="AA10" i="11"/>
  <c r="Z10" i="11"/>
  <c r="Y10" i="11"/>
  <c r="X10" i="11"/>
  <c r="W10" i="11"/>
  <c r="V10" i="11"/>
  <c r="U10" i="11"/>
  <c r="T10" i="11"/>
  <c r="S10" i="11"/>
  <c r="R10" i="11"/>
  <c r="Q10" i="11"/>
  <c r="P10" i="11"/>
  <c r="O10" i="11"/>
  <c r="N10" i="11"/>
  <c r="M10" i="11"/>
  <c r="L10" i="11"/>
  <c r="K10" i="11"/>
  <c r="J10" i="11"/>
  <c r="I10" i="11"/>
  <c r="H14" i="11"/>
  <c r="H13" i="11"/>
  <c r="H12" i="11"/>
  <c r="H11" i="11"/>
  <c r="H10" i="11"/>
  <c r="DE13" i="4"/>
  <c r="DE14" i="4"/>
  <c r="DE15" i="4"/>
  <c r="DE16" i="4"/>
  <c r="DE17" i="4"/>
  <c r="DE18" i="4"/>
  <c r="DE19" i="4"/>
  <c r="I3" i="1"/>
  <c r="I2" i="1"/>
  <c r="I6" i="1"/>
  <c r="I5" i="1"/>
  <c r="I4" i="1"/>
  <c r="FN7" i="19" l="1"/>
  <c r="F10" i="11"/>
  <c r="G11" i="11"/>
  <c r="G10" i="11"/>
  <c r="FR7" i="19" l="1"/>
  <c r="DC65" i="10"/>
  <c r="DC73" i="10" s="1"/>
  <c r="DB65" i="10"/>
  <c r="DB73" i="10" s="1"/>
  <c r="DA65" i="10"/>
  <c r="DA73" i="10" s="1"/>
  <c r="CZ65" i="10"/>
  <c r="CZ73" i="10" s="1"/>
  <c r="CY65" i="10"/>
  <c r="CY73" i="10" s="1"/>
  <c r="CX65" i="10"/>
  <c r="CX73" i="10" s="1"/>
  <c r="CW65" i="10"/>
  <c r="CW73" i="10" s="1"/>
  <c r="CV65" i="10"/>
  <c r="CV73" i="10" s="1"/>
  <c r="CU65" i="10"/>
  <c r="CU73" i="10" s="1"/>
  <c r="CT65" i="10"/>
  <c r="CT73" i="10" s="1"/>
  <c r="CS65" i="10"/>
  <c r="CS73" i="10" s="1"/>
  <c r="CR65" i="10"/>
  <c r="CR73" i="10" s="1"/>
  <c r="CQ65" i="10"/>
  <c r="CQ73" i="10" s="1"/>
  <c r="CP65" i="10"/>
  <c r="CP73" i="10" s="1"/>
  <c r="CO65" i="10"/>
  <c r="CO73" i="10" s="1"/>
  <c r="CN65" i="10"/>
  <c r="CN73" i="10" s="1"/>
  <c r="CM65" i="10"/>
  <c r="CM73" i="10" s="1"/>
  <c r="CL65" i="10"/>
  <c r="CL73" i="10" s="1"/>
  <c r="CK65" i="10"/>
  <c r="CK73" i="10" s="1"/>
  <c r="CJ65" i="10"/>
  <c r="CJ73" i="10" s="1"/>
  <c r="CI65" i="10"/>
  <c r="CI73" i="10" s="1"/>
  <c r="CH65" i="10"/>
  <c r="CH73" i="10" s="1"/>
  <c r="CG65" i="10"/>
  <c r="CG73" i="10" s="1"/>
  <c r="CF65" i="10"/>
  <c r="CF73" i="10" s="1"/>
  <c r="CE65" i="10"/>
  <c r="CE73" i="10" s="1"/>
  <c r="CD65" i="10"/>
  <c r="CD73" i="10" s="1"/>
  <c r="CC65" i="10"/>
  <c r="CC73" i="10" s="1"/>
  <c r="CB65" i="10"/>
  <c r="CB73" i="10" s="1"/>
  <c r="CA65" i="10"/>
  <c r="CA73" i="10" s="1"/>
  <c r="BZ65" i="10"/>
  <c r="BZ73" i="10" s="1"/>
  <c r="BY65" i="10"/>
  <c r="BY73" i="10" s="1"/>
  <c r="BX65" i="10"/>
  <c r="BX73" i="10" s="1"/>
  <c r="BW65" i="10"/>
  <c r="BW73" i="10" s="1"/>
  <c r="BV65" i="10"/>
  <c r="BV73" i="10" s="1"/>
  <c r="BU65" i="10"/>
  <c r="BU73" i="10" s="1"/>
  <c r="BT65" i="10"/>
  <c r="BT73" i="10" s="1"/>
  <c r="BS65" i="10"/>
  <c r="BS73" i="10" s="1"/>
  <c r="BR65" i="10"/>
  <c r="BR73" i="10" s="1"/>
  <c r="BQ65" i="10"/>
  <c r="BQ73" i="10" s="1"/>
  <c r="BP65" i="10"/>
  <c r="BP73" i="10" s="1"/>
  <c r="BO65" i="10"/>
  <c r="BO73" i="10" s="1"/>
  <c r="BN65" i="10"/>
  <c r="BN73" i="10" s="1"/>
  <c r="BM65" i="10"/>
  <c r="BM73" i="10" s="1"/>
  <c r="BL65" i="10"/>
  <c r="BL73" i="10" s="1"/>
  <c r="BK65" i="10"/>
  <c r="BK73" i="10" s="1"/>
  <c r="BJ65" i="10"/>
  <c r="BJ73" i="10" s="1"/>
  <c r="BI65" i="10"/>
  <c r="BI73" i="10" s="1"/>
  <c r="BH65" i="10"/>
  <c r="BH73" i="10" s="1"/>
  <c r="BG65" i="10"/>
  <c r="BG73" i="10" s="1"/>
  <c r="BF65" i="10"/>
  <c r="BF73" i="10" s="1"/>
  <c r="BE65" i="10"/>
  <c r="BE73" i="10" s="1"/>
  <c r="BD65" i="10"/>
  <c r="BD73" i="10" s="1"/>
  <c r="BC65" i="10"/>
  <c r="BC73" i="10" s="1"/>
  <c r="BB65" i="10"/>
  <c r="BB73" i="10" s="1"/>
  <c r="BA65" i="10"/>
  <c r="BA73" i="10" s="1"/>
  <c r="AZ65" i="10"/>
  <c r="AZ73" i="10" s="1"/>
  <c r="AY65" i="10"/>
  <c r="AY73" i="10" s="1"/>
  <c r="AX65" i="10"/>
  <c r="AX73" i="10" s="1"/>
  <c r="AW65" i="10"/>
  <c r="AW73" i="10" s="1"/>
  <c r="AV65" i="10"/>
  <c r="AV73" i="10" s="1"/>
  <c r="AU65" i="10"/>
  <c r="AU73" i="10" s="1"/>
  <c r="AT65" i="10"/>
  <c r="AT73" i="10" s="1"/>
  <c r="AS65" i="10"/>
  <c r="AS73" i="10" s="1"/>
  <c r="AR65" i="10"/>
  <c r="AR73" i="10" s="1"/>
  <c r="AQ65" i="10"/>
  <c r="AQ73" i="10" s="1"/>
  <c r="AP65" i="10"/>
  <c r="AP73" i="10" s="1"/>
  <c r="AO65" i="10"/>
  <c r="AO73" i="10" s="1"/>
  <c r="AN65" i="10"/>
  <c r="AN73" i="10" s="1"/>
  <c r="AM65" i="10"/>
  <c r="AM73" i="10" s="1"/>
  <c r="AL65" i="10"/>
  <c r="AL73" i="10" s="1"/>
  <c r="AK65" i="10"/>
  <c r="AK73" i="10" s="1"/>
  <c r="AJ65" i="10"/>
  <c r="AJ73" i="10" s="1"/>
  <c r="AI65" i="10"/>
  <c r="AI73" i="10" s="1"/>
  <c r="AH65" i="10"/>
  <c r="AH73" i="10" s="1"/>
  <c r="AG65" i="10"/>
  <c r="AG73" i="10" s="1"/>
  <c r="AF65" i="10"/>
  <c r="AF73" i="10" s="1"/>
  <c r="AE65" i="10"/>
  <c r="AE73" i="10" s="1"/>
  <c r="AD65" i="10"/>
  <c r="AD73" i="10" s="1"/>
  <c r="AC65" i="10"/>
  <c r="AC73" i="10" s="1"/>
  <c r="AB65" i="10"/>
  <c r="AB73" i="10" s="1"/>
  <c r="AA65" i="10"/>
  <c r="AA73" i="10" s="1"/>
  <c r="Z65" i="10"/>
  <c r="Z73" i="10" s="1"/>
  <c r="Y65" i="10"/>
  <c r="Y73" i="10" s="1"/>
  <c r="X65" i="10"/>
  <c r="X73" i="10" s="1"/>
  <c r="W65" i="10"/>
  <c r="V65" i="10"/>
  <c r="V73" i="10" s="1"/>
  <c r="U65" i="10"/>
  <c r="U73" i="10" s="1"/>
  <c r="T65" i="10"/>
  <c r="T73" i="10" s="1"/>
  <c r="S65" i="10"/>
  <c r="S73" i="10" s="1"/>
  <c r="R65" i="10"/>
  <c r="R73" i="10" s="1"/>
  <c r="Q65" i="10"/>
  <c r="Q73" i="10" s="1"/>
  <c r="P65" i="10"/>
  <c r="P73" i="10" s="1"/>
  <c r="O65" i="10"/>
  <c r="O73" i="10" s="1"/>
  <c r="N65" i="10"/>
  <c r="N73" i="10" s="1"/>
  <c r="M65" i="10"/>
  <c r="M73" i="10" s="1"/>
  <c r="L65" i="10"/>
  <c r="L73" i="10" s="1"/>
  <c r="K65" i="10"/>
  <c r="K73" i="10" s="1"/>
  <c r="J65" i="10"/>
  <c r="J73" i="10" s="1"/>
  <c r="I65" i="10"/>
  <c r="I73" i="10" s="1"/>
  <c r="H65" i="10"/>
  <c r="H73" i="10" s="1"/>
  <c r="DC64" i="10"/>
  <c r="DB64" i="10"/>
  <c r="DA64" i="10"/>
  <c r="CZ64" i="10"/>
  <c r="CY64" i="10"/>
  <c r="CX64" i="10"/>
  <c r="CW64" i="10"/>
  <c r="CV64" i="10"/>
  <c r="CU64" i="10"/>
  <c r="CT64" i="10"/>
  <c r="CS64" i="10"/>
  <c r="CR64" i="10"/>
  <c r="CQ64" i="10"/>
  <c r="CP64" i="10"/>
  <c r="CO64" i="10"/>
  <c r="CN64" i="10"/>
  <c r="CM64" i="10"/>
  <c r="CL64" i="10"/>
  <c r="CK64" i="10"/>
  <c r="CJ64" i="10"/>
  <c r="CI64" i="10"/>
  <c r="CH64" i="10"/>
  <c r="CG64" i="10"/>
  <c r="CF64" i="10"/>
  <c r="CE64" i="10"/>
  <c r="CD64" i="10"/>
  <c r="CC64" i="10"/>
  <c r="CB64" i="10"/>
  <c r="CA64" i="10"/>
  <c r="BZ64" i="10"/>
  <c r="BY64" i="10"/>
  <c r="BX64" i="10"/>
  <c r="BW64" i="10"/>
  <c r="BV64" i="10"/>
  <c r="BU64" i="10"/>
  <c r="BT64" i="10"/>
  <c r="BS64" i="10"/>
  <c r="BR64" i="10"/>
  <c r="BQ64" i="10"/>
  <c r="BP64" i="10"/>
  <c r="BO64" i="10"/>
  <c r="BN64" i="10"/>
  <c r="BM64" i="10"/>
  <c r="BL64" i="10"/>
  <c r="BK64" i="10"/>
  <c r="BJ64" i="10"/>
  <c r="BI64" i="10"/>
  <c r="BH64" i="10"/>
  <c r="BG64" i="10"/>
  <c r="BF64" i="10"/>
  <c r="BE64" i="10"/>
  <c r="BD64" i="10"/>
  <c r="BC64" i="10"/>
  <c r="BB64" i="10"/>
  <c r="BA64" i="10"/>
  <c r="AZ64" i="10"/>
  <c r="AY64" i="10"/>
  <c r="AX64" i="10"/>
  <c r="AW64" i="10"/>
  <c r="AV64" i="10"/>
  <c r="AU64" i="10"/>
  <c r="AT64" i="10"/>
  <c r="AS64" i="10"/>
  <c r="AR64" i="10"/>
  <c r="AQ64" i="10"/>
  <c r="AP64" i="10"/>
  <c r="AO64" i="10"/>
  <c r="AN64" i="10"/>
  <c r="AM64" i="10"/>
  <c r="AL64" i="10"/>
  <c r="AK64" i="10"/>
  <c r="AJ64" i="10"/>
  <c r="AI64" i="10"/>
  <c r="AH64" i="10"/>
  <c r="AG64" i="10"/>
  <c r="AF64" i="10"/>
  <c r="AE64" i="10"/>
  <c r="AD64" i="10"/>
  <c r="AC64" i="10"/>
  <c r="AB64" i="10"/>
  <c r="AA64" i="10"/>
  <c r="Z64" i="10"/>
  <c r="Y64" i="10"/>
  <c r="X64" i="10"/>
  <c r="W64" i="10"/>
  <c r="V64" i="10"/>
  <c r="U64" i="10"/>
  <c r="T64" i="10"/>
  <c r="S64" i="10"/>
  <c r="R64" i="10"/>
  <c r="Q64" i="10"/>
  <c r="P64" i="10"/>
  <c r="O64" i="10"/>
  <c r="N64" i="10"/>
  <c r="M64" i="10"/>
  <c r="L64" i="10"/>
  <c r="K64" i="10"/>
  <c r="J64" i="10"/>
  <c r="I64" i="10"/>
  <c r="H64" i="10"/>
  <c r="DC47" i="10"/>
  <c r="DC55" i="10" s="1"/>
  <c r="DB47" i="10"/>
  <c r="DB55" i="10" s="1"/>
  <c r="DA47" i="10"/>
  <c r="DA55" i="10" s="1"/>
  <c r="CZ47" i="10"/>
  <c r="CZ55" i="10" s="1"/>
  <c r="CY47" i="10"/>
  <c r="CY55" i="10" s="1"/>
  <c r="CX47" i="10"/>
  <c r="CX55" i="10" s="1"/>
  <c r="CW47" i="10"/>
  <c r="CW55" i="10" s="1"/>
  <c r="CV47" i="10"/>
  <c r="CV55" i="10" s="1"/>
  <c r="CU47" i="10"/>
  <c r="CU55" i="10" s="1"/>
  <c r="CT47" i="10"/>
  <c r="CT55" i="10" s="1"/>
  <c r="CS47" i="10"/>
  <c r="CS55" i="10" s="1"/>
  <c r="CR47" i="10"/>
  <c r="CR55" i="10" s="1"/>
  <c r="CQ47" i="10"/>
  <c r="CQ55" i="10" s="1"/>
  <c r="CP47" i="10"/>
  <c r="CP55" i="10" s="1"/>
  <c r="CO47" i="10"/>
  <c r="CO55" i="10" s="1"/>
  <c r="CN47" i="10"/>
  <c r="CN55" i="10" s="1"/>
  <c r="CM47" i="10"/>
  <c r="CM55" i="10" s="1"/>
  <c r="CL47" i="10"/>
  <c r="CL55" i="10" s="1"/>
  <c r="CK47" i="10"/>
  <c r="CK55" i="10" s="1"/>
  <c r="CJ47" i="10"/>
  <c r="CJ55" i="10" s="1"/>
  <c r="CI47" i="10"/>
  <c r="CI55" i="10" s="1"/>
  <c r="CH47" i="10"/>
  <c r="CH55" i="10" s="1"/>
  <c r="CG47" i="10"/>
  <c r="CG55" i="10" s="1"/>
  <c r="CF47" i="10"/>
  <c r="CF55" i="10" s="1"/>
  <c r="CE47" i="10"/>
  <c r="CE55" i="10" s="1"/>
  <c r="CD47" i="10"/>
  <c r="CD55" i="10" s="1"/>
  <c r="CC47" i="10"/>
  <c r="CC55" i="10" s="1"/>
  <c r="CB47" i="10"/>
  <c r="CB55" i="10" s="1"/>
  <c r="CA47" i="10"/>
  <c r="CA55" i="10" s="1"/>
  <c r="BZ47" i="10"/>
  <c r="BZ55" i="10" s="1"/>
  <c r="BY47" i="10"/>
  <c r="BY55" i="10" s="1"/>
  <c r="BX47" i="10"/>
  <c r="BX55" i="10" s="1"/>
  <c r="BW47" i="10"/>
  <c r="BW55" i="10" s="1"/>
  <c r="BV47" i="10"/>
  <c r="BV55" i="10" s="1"/>
  <c r="BU47" i="10"/>
  <c r="BU55" i="10" s="1"/>
  <c r="BT47" i="10"/>
  <c r="BT55" i="10" s="1"/>
  <c r="BS47" i="10"/>
  <c r="BS55" i="10" s="1"/>
  <c r="BR47" i="10"/>
  <c r="BR55" i="10" s="1"/>
  <c r="BQ47" i="10"/>
  <c r="BQ55" i="10" s="1"/>
  <c r="BP47" i="10"/>
  <c r="BP55" i="10" s="1"/>
  <c r="BO47" i="10"/>
  <c r="BO55" i="10" s="1"/>
  <c r="BN47" i="10"/>
  <c r="BN55" i="10" s="1"/>
  <c r="BM47" i="10"/>
  <c r="BM55" i="10" s="1"/>
  <c r="BL47" i="10"/>
  <c r="BL55" i="10" s="1"/>
  <c r="BK47" i="10"/>
  <c r="BK55" i="10" s="1"/>
  <c r="BJ47" i="10"/>
  <c r="BJ55" i="10" s="1"/>
  <c r="BI47" i="10"/>
  <c r="BI55" i="10" s="1"/>
  <c r="BH47" i="10"/>
  <c r="BH55" i="10" s="1"/>
  <c r="BG47" i="10"/>
  <c r="BG55" i="10" s="1"/>
  <c r="BF47" i="10"/>
  <c r="BF55" i="10" s="1"/>
  <c r="BE47" i="10"/>
  <c r="BE55" i="10" s="1"/>
  <c r="BD47" i="10"/>
  <c r="BD55" i="10" s="1"/>
  <c r="BC47" i="10"/>
  <c r="BC55" i="10" s="1"/>
  <c r="BB47" i="10"/>
  <c r="BB55" i="10" s="1"/>
  <c r="BA47" i="10"/>
  <c r="BA55" i="10" s="1"/>
  <c r="AZ47" i="10"/>
  <c r="AZ55" i="10" s="1"/>
  <c r="AY47" i="10"/>
  <c r="AY55" i="10" s="1"/>
  <c r="AX47" i="10"/>
  <c r="AX55" i="10" s="1"/>
  <c r="AW47" i="10"/>
  <c r="AW55" i="10" s="1"/>
  <c r="AV47" i="10"/>
  <c r="AV55" i="10" s="1"/>
  <c r="AU47" i="10"/>
  <c r="AU55" i="10" s="1"/>
  <c r="AT47" i="10"/>
  <c r="AT55" i="10" s="1"/>
  <c r="AS47" i="10"/>
  <c r="AS55" i="10" s="1"/>
  <c r="AR47" i="10"/>
  <c r="AR55" i="10" s="1"/>
  <c r="AQ47" i="10"/>
  <c r="AQ55" i="10" s="1"/>
  <c r="AP47" i="10"/>
  <c r="AP55" i="10" s="1"/>
  <c r="AO47" i="10"/>
  <c r="AO55" i="10" s="1"/>
  <c r="AN47" i="10"/>
  <c r="AN55" i="10" s="1"/>
  <c r="AM47" i="10"/>
  <c r="AM55" i="10" s="1"/>
  <c r="AL47" i="10"/>
  <c r="AL55" i="10" s="1"/>
  <c r="AK47" i="10"/>
  <c r="AK55" i="10" s="1"/>
  <c r="AJ47" i="10"/>
  <c r="AJ55" i="10" s="1"/>
  <c r="AI47" i="10"/>
  <c r="AI55" i="10" s="1"/>
  <c r="AH47" i="10"/>
  <c r="AH55" i="10" s="1"/>
  <c r="AG47" i="10"/>
  <c r="AG55" i="10" s="1"/>
  <c r="AF47" i="10"/>
  <c r="AF55" i="10" s="1"/>
  <c r="AE47" i="10"/>
  <c r="AE55" i="10" s="1"/>
  <c r="AD47" i="10"/>
  <c r="AD55" i="10" s="1"/>
  <c r="AC47" i="10"/>
  <c r="AC55" i="10" s="1"/>
  <c r="AB47" i="10"/>
  <c r="AB55" i="10" s="1"/>
  <c r="AA47" i="10"/>
  <c r="AA55" i="10" s="1"/>
  <c r="Z47" i="10"/>
  <c r="Z55" i="10" s="1"/>
  <c r="Y47" i="10"/>
  <c r="Y55" i="10" s="1"/>
  <c r="X47" i="10"/>
  <c r="X55" i="10" s="1"/>
  <c r="W47" i="10"/>
  <c r="V47" i="10"/>
  <c r="U47" i="10"/>
  <c r="T47" i="10"/>
  <c r="S47" i="10"/>
  <c r="R47" i="10"/>
  <c r="Q47" i="10"/>
  <c r="P47" i="10"/>
  <c r="O47" i="10"/>
  <c r="N47" i="10"/>
  <c r="M47" i="10"/>
  <c r="L47" i="10"/>
  <c r="K47" i="10"/>
  <c r="J47" i="10"/>
  <c r="I47" i="10"/>
  <c r="I55" i="10" s="1"/>
  <c r="H47" i="10"/>
  <c r="H55" i="10" s="1"/>
  <c r="DC46" i="10"/>
  <c r="DB46" i="10"/>
  <c r="DA46" i="10"/>
  <c r="CZ46" i="10"/>
  <c r="CY46" i="10"/>
  <c r="CX46" i="10"/>
  <c r="CW46" i="10"/>
  <c r="CV46" i="10"/>
  <c r="CU46" i="10"/>
  <c r="CT46" i="10"/>
  <c r="CS46" i="10"/>
  <c r="CR46" i="10"/>
  <c r="CQ46" i="10"/>
  <c r="CP46" i="10"/>
  <c r="CO46" i="10"/>
  <c r="CN46" i="10"/>
  <c r="CM46" i="10"/>
  <c r="CL46" i="10"/>
  <c r="CK46" i="10"/>
  <c r="CJ46" i="10"/>
  <c r="CI46" i="10"/>
  <c r="CH46" i="10"/>
  <c r="CG46" i="10"/>
  <c r="CF46" i="10"/>
  <c r="CE46" i="10"/>
  <c r="CD46" i="10"/>
  <c r="CC46" i="10"/>
  <c r="CB46" i="10"/>
  <c r="CA46" i="10"/>
  <c r="BZ46" i="10"/>
  <c r="BY46" i="10"/>
  <c r="BX46" i="10"/>
  <c r="BW46" i="10"/>
  <c r="BV46" i="10"/>
  <c r="BU46" i="10"/>
  <c r="BT46" i="10"/>
  <c r="BS46" i="10"/>
  <c r="BR46" i="10"/>
  <c r="BQ46" i="10"/>
  <c r="BP46" i="10"/>
  <c r="BO46" i="10"/>
  <c r="BN46" i="10"/>
  <c r="BM46" i="10"/>
  <c r="BL46" i="10"/>
  <c r="BK46" i="10"/>
  <c r="BJ46" i="10"/>
  <c r="BI46" i="10"/>
  <c r="BH46" i="10"/>
  <c r="BG46" i="10"/>
  <c r="BF46" i="10"/>
  <c r="BE46" i="10"/>
  <c r="BD46" i="10"/>
  <c r="BC46" i="10"/>
  <c r="BB46" i="10"/>
  <c r="BA46" i="10"/>
  <c r="AZ46" i="10"/>
  <c r="AY46" i="10"/>
  <c r="AX46" i="10"/>
  <c r="AW46" i="10"/>
  <c r="AV46" i="10"/>
  <c r="AU46" i="10"/>
  <c r="AT46" i="10"/>
  <c r="AS46" i="10"/>
  <c r="AR46" i="10"/>
  <c r="AQ46" i="10"/>
  <c r="AP46" i="10"/>
  <c r="AO46" i="10"/>
  <c r="AN46" i="10"/>
  <c r="AM46" i="10"/>
  <c r="AL46" i="10"/>
  <c r="AK46" i="10"/>
  <c r="AJ46" i="10"/>
  <c r="AI46" i="10"/>
  <c r="AH46" i="10"/>
  <c r="AG46" i="10"/>
  <c r="AF46" i="10"/>
  <c r="AE46" i="10"/>
  <c r="AD46" i="10"/>
  <c r="AC46" i="10"/>
  <c r="AB46" i="10"/>
  <c r="AA46" i="10"/>
  <c r="Z46" i="10"/>
  <c r="Y46" i="10"/>
  <c r="X46" i="10"/>
  <c r="I46" i="10"/>
  <c r="H46" i="10"/>
  <c r="DC29" i="10"/>
  <c r="DC37" i="10" s="1"/>
  <c r="DB29" i="10"/>
  <c r="DB37" i="10" s="1"/>
  <c r="DA29" i="10"/>
  <c r="DA37" i="10" s="1"/>
  <c r="CZ29" i="10"/>
  <c r="CZ37" i="10" s="1"/>
  <c r="CY29" i="10"/>
  <c r="CY37" i="10" s="1"/>
  <c r="CX29" i="10"/>
  <c r="CX37" i="10" s="1"/>
  <c r="CW29" i="10"/>
  <c r="CW37" i="10" s="1"/>
  <c r="CV29" i="10"/>
  <c r="CV37" i="10" s="1"/>
  <c r="CU29" i="10"/>
  <c r="CU37" i="10" s="1"/>
  <c r="CT29" i="10"/>
  <c r="CT37" i="10" s="1"/>
  <c r="CS29" i="10"/>
  <c r="CS37" i="10" s="1"/>
  <c r="CR29" i="10"/>
  <c r="CR37" i="10" s="1"/>
  <c r="CQ29" i="10"/>
  <c r="CQ37" i="10" s="1"/>
  <c r="CP29" i="10"/>
  <c r="CP37" i="10" s="1"/>
  <c r="CO29" i="10"/>
  <c r="CO37" i="10" s="1"/>
  <c r="CN29" i="10"/>
  <c r="CN37" i="10" s="1"/>
  <c r="CM29" i="10"/>
  <c r="CM37" i="10" s="1"/>
  <c r="CL29" i="10"/>
  <c r="CL37" i="10" s="1"/>
  <c r="CK29" i="10"/>
  <c r="CK37" i="10" s="1"/>
  <c r="CJ29" i="10"/>
  <c r="CJ37" i="10" s="1"/>
  <c r="CI29" i="10"/>
  <c r="CI37" i="10" s="1"/>
  <c r="CH29" i="10"/>
  <c r="CH37" i="10" s="1"/>
  <c r="CG29" i="10"/>
  <c r="CG37" i="10" s="1"/>
  <c r="CF29" i="10"/>
  <c r="CF37" i="10" s="1"/>
  <c r="CE29" i="10"/>
  <c r="CE37" i="10" s="1"/>
  <c r="CD29" i="10"/>
  <c r="CD37" i="10" s="1"/>
  <c r="CC29" i="10"/>
  <c r="CC37" i="10" s="1"/>
  <c r="CB29" i="10"/>
  <c r="CB37" i="10" s="1"/>
  <c r="CA29" i="10"/>
  <c r="CA37" i="10" s="1"/>
  <c r="BZ29" i="10"/>
  <c r="BZ37" i="10" s="1"/>
  <c r="BY29" i="10"/>
  <c r="BY37" i="10" s="1"/>
  <c r="BX29" i="10"/>
  <c r="BX37" i="10" s="1"/>
  <c r="BW29" i="10"/>
  <c r="BW37" i="10" s="1"/>
  <c r="BV29" i="10"/>
  <c r="BV37" i="10" s="1"/>
  <c r="BU29" i="10"/>
  <c r="BU37" i="10" s="1"/>
  <c r="BT29" i="10"/>
  <c r="BT37" i="10" s="1"/>
  <c r="BS29" i="10"/>
  <c r="BS37" i="10" s="1"/>
  <c r="BR29" i="10"/>
  <c r="BR37" i="10" s="1"/>
  <c r="BQ29" i="10"/>
  <c r="BQ37" i="10" s="1"/>
  <c r="BP29" i="10"/>
  <c r="BP37" i="10" s="1"/>
  <c r="BO29" i="10"/>
  <c r="BO37" i="10" s="1"/>
  <c r="BN29" i="10"/>
  <c r="BN37" i="10" s="1"/>
  <c r="BM29" i="10"/>
  <c r="BM37" i="10" s="1"/>
  <c r="BL29" i="10"/>
  <c r="BL37" i="10" s="1"/>
  <c r="BK29" i="10"/>
  <c r="BK37" i="10" s="1"/>
  <c r="BJ29" i="10"/>
  <c r="BJ37" i="10" s="1"/>
  <c r="BI29" i="10"/>
  <c r="BI37" i="10" s="1"/>
  <c r="BH29" i="10"/>
  <c r="BH37" i="10" s="1"/>
  <c r="BG29" i="10"/>
  <c r="BG37" i="10" s="1"/>
  <c r="BF29" i="10"/>
  <c r="BF37" i="10" s="1"/>
  <c r="BE29" i="10"/>
  <c r="BE37" i="10" s="1"/>
  <c r="BD29" i="10"/>
  <c r="BD37" i="10" s="1"/>
  <c r="BC29" i="10"/>
  <c r="BC37" i="10" s="1"/>
  <c r="BB29" i="10"/>
  <c r="BB37" i="10" s="1"/>
  <c r="BA29" i="10"/>
  <c r="BA37" i="10" s="1"/>
  <c r="AZ29" i="10"/>
  <c r="AZ37" i="10" s="1"/>
  <c r="AY29" i="10"/>
  <c r="AY37" i="10" s="1"/>
  <c r="AX29" i="10"/>
  <c r="AX37" i="10" s="1"/>
  <c r="AW29" i="10"/>
  <c r="AW37" i="10" s="1"/>
  <c r="AV29" i="10"/>
  <c r="AV37" i="10" s="1"/>
  <c r="AU29" i="10"/>
  <c r="AU37" i="10" s="1"/>
  <c r="AT29" i="10"/>
  <c r="AT37" i="10" s="1"/>
  <c r="AS29" i="10"/>
  <c r="AS37" i="10" s="1"/>
  <c r="AR29" i="10"/>
  <c r="AR37" i="10" s="1"/>
  <c r="AQ29" i="10"/>
  <c r="AQ37" i="10" s="1"/>
  <c r="AP29" i="10"/>
  <c r="AP37" i="10" s="1"/>
  <c r="AO29" i="10"/>
  <c r="AO37" i="10" s="1"/>
  <c r="AN29" i="10"/>
  <c r="AN37" i="10" s="1"/>
  <c r="AM29" i="10"/>
  <c r="AM37" i="10" s="1"/>
  <c r="AL29" i="10"/>
  <c r="AL37" i="10" s="1"/>
  <c r="AK29" i="10"/>
  <c r="AK37" i="10" s="1"/>
  <c r="AJ29" i="10"/>
  <c r="AJ37" i="10" s="1"/>
  <c r="AI29" i="10"/>
  <c r="AI37" i="10" s="1"/>
  <c r="AH29" i="10"/>
  <c r="AH37" i="10" s="1"/>
  <c r="AG29" i="10"/>
  <c r="AG37" i="10" s="1"/>
  <c r="AF29" i="10"/>
  <c r="AF37" i="10" s="1"/>
  <c r="AE29" i="10"/>
  <c r="AE37" i="10" s="1"/>
  <c r="AD29" i="10"/>
  <c r="AD37" i="10" s="1"/>
  <c r="AC29" i="10"/>
  <c r="AC37" i="10" s="1"/>
  <c r="AB29" i="10"/>
  <c r="AB37" i="10" s="1"/>
  <c r="AA29" i="10"/>
  <c r="AA37" i="10" s="1"/>
  <c r="Z29" i="10"/>
  <c r="Z37" i="10" s="1"/>
  <c r="Y29" i="10"/>
  <c r="Y37" i="10" s="1"/>
  <c r="X29" i="10"/>
  <c r="X37" i="10" s="1"/>
  <c r="V29" i="10"/>
  <c r="U29" i="10"/>
  <c r="T29" i="10"/>
  <c r="S29" i="10"/>
  <c r="R29" i="10"/>
  <c r="Q29" i="10"/>
  <c r="P29" i="10"/>
  <c r="O29" i="10"/>
  <c r="N29" i="10"/>
  <c r="M29" i="10"/>
  <c r="L29" i="10"/>
  <c r="K29" i="10"/>
  <c r="J29" i="10"/>
  <c r="I29" i="10"/>
  <c r="H29" i="10"/>
  <c r="DC28" i="10"/>
  <c r="DB28" i="10"/>
  <c r="DA28" i="10"/>
  <c r="CZ28" i="10"/>
  <c r="CY28" i="10"/>
  <c r="CX28" i="10"/>
  <c r="CW28" i="10"/>
  <c r="CV28" i="10"/>
  <c r="CU28" i="10"/>
  <c r="CT28" i="10"/>
  <c r="CS28" i="10"/>
  <c r="CR28" i="10"/>
  <c r="CQ28" i="10"/>
  <c r="CP28" i="10"/>
  <c r="CO28" i="10"/>
  <c r="CN28" i="10"/>
  <c r="CM28" i="10"/>
  <c r="CL28" i="10"/>
  <c r="CK28" i="10"/>
  <c r="CJ28" i="10"/>
  <c r="CI28" i="10"/>
  <c r="CH28" i="10"/>
  <c r="CG28" i="10"/>
  <c r="CF28" i="10"/>
  <c r="CE28" i="10"/>
  <c r="CD28" i="10"/>
  <c r="CC28" i="10"/>
  <c r="CB28" i="10"/>
  <c r="CA28" i="10"/>
  <c r="BZ28" i="10"/>
  <c r="BY28" i="10"/>
  <c r="BX28" i="10"/>
  <c r="BW28" i="10"/>
  <c r="BV28" i="10"/>
  <c r="BU28" i="10"/>
  <c r="BT28" i="10"/>
  <c r="BS28" i="10"/>
  <c r="BR28" i="10"/>
  <c r="BQ28" i="10"/>
  <c r="BP28" i="10"/>
  <c r="BO28" i="10"/>
  <c r="BN28" i="10"/>
  <c r="BM28" i="10"/>
  <c r="BL28" i="10"/>
  <c r="BK28" i="10"/>
  <c r="BJ28" i="10"/>
  <c r="BI28" i="10"/>
  <c r="BH28" i="10"/>
  <c r="BG28" i="10"/>
  <c r="BF28" i="10"/>
  <c r="BE28" i="10"/>
  <c r="BD28" i="10"/>
  <c r="BC28" i="10"/>
  <c r="BB28" i="10"/>
  <c r="BA28" i="10"/>
  <c r="AZ28" i="10"/>
  <c r="AY28" i="10"/>
  <c r="AX28" i="10"/>
  <c r="AW28" i="10"/>
  <c r="AV28" i="10"/>
  <c r="AU28" i="10"/>
  <c r="AT28" i="10"/>
  <c r="AS28" i="10"/>
  <c r="AR28" i="10"/>
  <c r="AQ28" i="10"/>
  <c r="AP28" i="10"/>
  <c r="AO28" i="10"/>
  <c r="AN28" i="10"/>
  <c r="AM28" i="10"/>
  <c r="AL28" i="10"/>
  <c r="AK28" i="10"/>
  <c r="AJ28" i="10"/>
  <c r="AI28" i="10"/>
  <c r="AH28" i="10"/>
  <c r="AG28" i="10"/>
  <c r="AF28" i="10"/>
  <c r="AE28" i="10"/>
  <c r="AD28" i="10"/>
  <c r="AC28" i="10"/>
  <c r="AB28" i="10"/>
  <c r="AA28" i="10"/>
  <c r="Z28" i="10"/>
  <c r="Y28" i="10"/>
  <c r="X28" i="10"/>
  <c r="I28" i="10"/>
  <c r="H28" i="10"/>
  <c r="DC11" i="10"/>
  <c r="DB11" i="10"/>
  <c r="DA11" i="10"/>
  <c r="CZ11" i="10"/>
  <c r="CY11" i="10"/>
  <c r="CX11" i="10"/>
  <c r="CW11" i="10"/>
  <c r="CV11" i="10"/>
  <c r="CU11" i="10"/>
  <c r="CT11" i="10"/>
  <c r="CS11" i="10"/>
  <c r="CR11" i="10"/>
  <c r="CQ11" i="10"/>
  <c r="CP11" i="10"/>
  <c r="CO11" i="10"/>
  <c r="CN11" i="10"/>
  <c r="CM11" i="10"/>
  <c r="CL11" i="10"/>
  <c r="CK11" i="10"/>
  <c r="CJ11" i="10"/>
  <c r="CI11" i="10"/>
  <c r="CH11" i="10"/>
  <c r="CG11" i="10"/>
  <c r="CF11" i="10"/>
  <c r="CE11" i="10"/>
  <c r="CD11" i="10"/>
  <c r="CC11" i="10"/>
  <c r="CB11" i="10"/>
  <c r="CA11" i="10"/>
  <c r="BZ11" i="10"/>
  <c r="BY11" i="10"/>
  <c r="BX11" i="10"/>
  <c r="BW11" i="10"/>
  <c r="BV11" i="10"/>
  <c r="BU11" i="10"/>
  <c r="BT11" i="10"/>
  <c r="BS11" i="10"/>
  <c r="BR11" i="10"/>
  <c r="BQ11" i="10"/>
  <c r="BP11" i="10"/>
  <c r="BO11" i="10"/>
  <c r="BN11" i="10"/>
  <c r="BM11" i="10"/>
  <c r="BL11" i="10"/>
  <c r="BK11" i="10"/>
  <c r="BJ11" i="10"/>
  <c r="BI11" i="10"/>
  <c r="BH11" i="10"/>
  <c r="BG11" i="10"/>
  <c r="BF11" i="10"/>
  <c r="BE11" i="10"/>
  <c r="BD11" i="10"/>
  <c r="BC11" i="10"/>
  <c r="BB11" i="10"/>
  <c r="BA11" i="10"/>
  <c r="AZ11" i="10"/>
  <c r="AY11" i="10"/>
  <c r="AX11" i="10"/>
  <c r="AW11" i="10"/>
  <c r="AV11" i="10"/>
  <c r="AU11" i="10"/>
  <c r="AT11" i="10"/>
  <c r="AS11" i="10"/>
  <c r="AR11" i="10"/>
  <c r="AQ11" i="10"/>
  <c r="AP11" i="10"/>
  <c r="AO11" i="10"/>
  <c r="AN11" i="10"/>
  <c r="AM11" i="10"/>
  <c r="AL11" i="10"/>
  <c r="AK11" i="10"/>
  <c r="AJ11" i="10"/>
  <c r="AI11" i="10"/>
  <c r="AH11" i="10"/>
  <c r="AG11" i="10"/>
  <c r="AF11" i="10"/>
  <c r="AE11" i="10"/>
  <c r="AD11" i="10"/>
  <c r="AC11" i="10"/>
  <c r="AB11" i="10"/>
  <c r="AA11" i="10"/>
  <c r="Z11" i="10"/>
  <c r="Y11" i="10"/>
  <c r="X11" i="10"/>
  <c r="W11" i="10"/>
  <c r="V11" i="10"/>
  <c r="U11" i="10"/>
  <c r="T11" i="10"/>
  <c r="S11" i="10"/>
  <c r="R11" i="10"/>
  <c r="Q11" i="10"/>
  <c r="P11" i="10"/>
  <c r="O11" i="10"/>
  <c r="N11" i="10"/>
  <c r="M11" i="10"/>
  <c r="L11" i="10"/>
  <c r="K11" i="10"/>
  <c r="J11" i="10"/>
  <c r="I11" i="10"/>
  <c r="FV7" i="19" l="1"/>
  <c r="F64" i="10"/>
  <c r="W73" i="10"/>
  <c r="F75" i="10" s="1"/>
  <c r="F65" i="10"/>
  <c r="F76" i="10" s="1"/>
  <c r="DC66" i="10"/>
  <c r="H66" i="10"/>
  <c r="L66" i="10"/>
  <c r="P66" i="10"/>
  <c r="T66" i="10"/>
  <c r="X66" i="10"/>
  <c r="AB66" i="10"/>
  <c r="AF66" i="10"/>
  <c r="AJ66" i="10"/>
  <c r="AN66" i="10"/>
  <c r="AR66" i="10"/>
  <c r="AV66" i="10"/>
  <c r="AZ66" i="10"/>
  <c r="BD66" i="10"/>
  <c r="BH66" i="10"/>
  <c r="BL66" i="10"/>
  <c r="BP66" i="10"/>
  <c r="BT66" i="10"/>
  <c r="BX66" i="10"/>
  <c r="CB66" i="10"/>
  <c r="CF66" i="10"/>
  <c r="CJ66" i="10"/>
  <c r="CN66" i="10"/>
  <c r="CR66" i="10"/>
  <c r="CV66" i="10"/>
  <c r="CZ66" i="10"/>
  <c r="I66" i="10"/>
  <c r="M66" i="10"/>
  <c r="Q66" i="10"/>
  <c r="U66" i="10"/>
  <c r="Y66" i="10"/>
  <c r="AC66" i="10"/>
  <c r="AG66" i="10"/>
  <c r="AK66" i="10"/>
  <c r="AO66" i="10"/>
  <c r="AS66" i="10"/>
  <c r="AW66" i="10"/>
  <c r="BA66" i="10"/>
  <c r="BE66" i="10"/>
  <c r="BI66" i="10"/>
  <c r="BM66" i="10"/>
  <c r="BQ66" i="10"/>
  <c r="BU66" i="10"/>
  <c r="BY66" i="10"/>
  <c r="CC66" i="10"/>
  <c r="CG66" i="10"/>
  <c r="CK66" i="10"/>
  <c r="CO66" i="10"/>
  <c r="CS66" i="10"/>
  <c r="CW66" i="10"/>
  <c r="DA66" i="10"/>
  <c r="J66" i="10"/>
  <c r="N66" i="10"/>
  <c r="R66" i="10"/>
  <c r="V66" i="10"/>
  <c r="Z66" i="10"/>
  <c r="AD66" i="10"/>
  <c r="AH66" i="10"/>
  <c r="AL66" i="10"/>
  <c r="AP66" i="10"/>
  <c r="AT66" i="10"/>
  <c r="AX66" i="10"/>
  <c r="BB66" i="10"/>
  <c r="BF66" i="10"/>
  <c r="BJ66" i="10"/>
  <c r="BN66" i="10"/>
  <c r="BR66" i="10"/>
  <c r="BV66" i="10"/>
  <c r="BZ66" i="10"/>
  <c r="CD66" i="10"/>
  <c r="CH66" i="10"/>
  <c r="CL66" i="10"/>
  <c r="CP66" i="10"/>
  <c r="CT66" i="10"/>
  <c r="CX66" i="10"/>
  <c r="DB66" i="10"/>
  <c r="K66" i="10"/>
  <c r="O66" i="10"/>
  <c r="S66" i="10"/>
  <c r="W66" i="10"/>
  <c r="AA66" i="10"/>
  <c r="AE66" i="10"/>
  <c r="AI66" i="10"/>
  <c r="AM66" i="10"/>
  <c r="AQ66" i="10"/>
  <c r="AU66" i="10"/>
  <c r="AY66" i="10"/>
  <c r="BC66" i="10"/>
  <c r="BG66" i="10"/>
  <c r="BK66" i="10"/>
  <c r="BO66" i="10"/>
  <c r="BS66" i="10"/>
  <c r="BW66" i="10"/>
  <c r="CA66" i="10"/>
  <c r="CE66" i="10"/>
  <c r="CI66" i="10"/>
  <c r="CM66" i="10"/>
  <c r="CQ66" i="10"/>
  <c r="CU66" i="10"/>
  <c r="CY66" i="10"/>
  <c r="DC48" i="10"/>
  <c r="R48" i="10"/>
  <c r="AL48" i="10"/>
  <c r="K48" i="10"/>
  <c r="W48" i="10"/>
  <c r="AI48" i="10"/>
  <c r="AU48" i="10"/>
  <c r="BG48" i="10"/>
  <c r="CA48" i="10"/>
  <c r="H48" i="10"/>
  <c r="L48" i="10"/>
  <c r="P48" i="10"/>
  <c r="T48" i="10"/>
  <c r="X48" i="10"/>
  <c r="AB48" i="10"/>
  <c r="AF48" i="10"/>
  <c r="AJ48" i="10"/>
  <c r="AN48" i="10"/>
  <c r="AR48" i="10"/>
  <c r="AV48" i="10"/>
  <c r="AZ48" i="10"/>
  <c r="BD48" i="10"/>
  <c r="BH48" i="10"/>
  <c r="BL48" i="10"/>
  <c r="BP48" i="10"/>
  <c r="BT48" i="10"/>
  <c r="BX48" i="10"/>
  <c r="CB48" i="10"/>
  <c r="CF48" i="10"/>
  <c r="CJ48" i="10"/>
  <c r="CN48" i="10"/>
  <c r="CR48" i="10"/>
  <c r="CV48" i="10"/>
  <c r="CZ48" i="10"/>
  <c r="V48" i="10"/>
  <c r="AH48" i="10"/>
  <c r="O48" i="10"/>
  <c r="AA48" i="10"/>
  <c r="AM48" i="10"/>
  <c r="AY48" i="10"/>
  <c r="BK48" i="10"/>
  <c r="BW48" i="10"/>
  <c r="I48" i="10"/>
  <c r="M48" i="10"/>
  <c r="Q48" i="10"/>
  <c r="U48" i="10"/>
  <c r="Y48" i="10"/>
  <c r="AC48" i="10"/>
  <c r="AG48" i="10"/>
  <c r="AK48" i="10"/>
  <c r="AO48" i="10"/>
  <c r="AS48" i="10"/>
  <c r="AW48" i="10"/>
  <c r="BA48" i="10"/>
  <c r="BE48" i="10"/>
  <c r="BI48" i="10"/>
  <c r="BM48" i="10"/>
  <c r="BQ48" i="10"/>
  <c r="BU48" i="10"/>
  <c r="BY48" i="10"/>
  <c r="CC48" i="10"/>
  <c r="CG48" i="10"/>
  <c r="CK48" i="10"/>
  <c r="CO48" i="10"/>
  <c r="CS48" i="10"/>
  <c r="CW48" i="10"/>
  <c r="DA48" i="10"/>
  <c r="N48" i="10"/>
  <c r="Z48" i="10"/>
  <c r="AP48" i="10"/>
  <c r="AT48" i="10"/>
  <c r="AX48" i="10"/>
  <c r="BB48" i="10"/>
  <c r="BF48" i="10"/>
  <c r="BJ48" i="10"/>
  <c r="BN48" i="10"/>
  <c r="BR48" i="10"/>
  <c r="BV48" i="10"/>
  <c r="BZ48" i="10"/>
  <c r="CD48" i="10"/>
  <c r="CH48" i="10"/>
  <c r="CL48" i="10"/>
  <c r="CP48" i="10"/>
  <c r="CT48" i="10"/>
  <c r="CX48" i="10"/>
  <c r="DB48" i="10"/>
  <c r="J48" i="10"/>
  <c r="AD48" i="10"/>
  <c r="S48" i="10"/>
  <c r="AE48" i="10"/>
  <c r="AQ48" i="10"/>
  <c r="BC48" i="10"/>
  <c r="BO48" i="10"/>
  <c r="BS48" i="10"/>
  <c r="CE48" i="10"/>
  <c r="CI48" i="10"/>
  <c r="CM48" i="10"/>
  <c r="CQ48" i="10"/>
  <c r="CU48" i="10"/>
  <c r="CY48" i="10"/>
  <c r="DC30" i="10"/>
  <c r="P30" i="10"/>
  <c r="T30" i="10"/>
  <c r="AF30" i="10"/>
  <c r="AR30" i="10"/>
  <c r="BD30" i="10"/>
  <c r="BP30" i="10"/>
  <c r="CB30" i="10"/>
  <c r="CJ30" i="10"/>
  <c r="CZ30" i="10"/>
  <c r="Q30" i="10"/>
  <c r="AC30" i="10"/>
  <c r="AG30" i="10"/>
  <c r="AS30" i="10"/>
  <c r="AW30" i="10"/>
  <c r="BA30" i="10"/>
  <c r="BE30" i="10"/>
  <c r="BI30" i="10"/>
  <c r="BM30" i="10"/>
  <c r="BQ30" i="10"/>
  <c r="BU30" i="10"/>
  <c r="BY30" i="10"/>
  <c r="CC30" i="10"/>
  <c r="CG30" i="10"/>
  <c r="CK30" i="10"/>
  <c r="CO30" i="10"/>
  <c r="CS30" i="10"/>
  <c r="CW30" i="10"/>
  <c r="DA30" i="10"/>
  <c r="X30" i="10"/>
  <c r="AJ30" i="10"/>
  <c r="AV30" i="10"/>
  <c r="BH30" i="10"/>
  <c r="BT30" i="10"/>
  <c r="CF30" i="10"/>
  <c r="CV30" i="10"/>
  <c r="M30" i="10"/>
  <c r="U30" i="10"/>
  <c r="AO30" i="10"/>
  <c r="J30" i="10"/>
  <c r="N30" i="10"/>
  <c r="R30" i="10"/>
  <c r="V30" i="10"/>
  <c r="Z30" i="10"/>
  <c r="AD30" i="10"/>
  <c r="AH30" i="10"/>
  <c r="AL30" i="10"/>
  <c r="AP30" i="10"/>
  <c r="AT30" i="10"/>
  <c r="AX30" i="10"/>
  <c r="BB30" i="10"/>
  <c r="BF30" i="10"/>
  <c r="BJ30" i="10"/>
  <c r="BN30" i="10"/>
  <c r="BR30" i="10"/>
  <c r="BV30" i="10"/>
  <c r="BZ30" i="10"/>
  <c r="CD30" i="10"/>
  <c r="CH30" i="10"/>
  <c r="CL30" i="10"/>
  <c r="CP30" i="10"/>
  <c r="CT30" i="10"/>
  <c r="CX30" i="10"/>
  <c r="DB30" i="10"/>
  <c r="L30" i="10"/>
  <c r="AB30" i="10"/>
  <c r="AN30" i="10"/>
  <c r="AZ30" i="10"/>
  <c r="BL30" i="10"/>
  <c r="BX30" i="10"/>
  <c r="CN30" i="10"/>
  <c r="CR30" i="10"/>
  <c r="I30" i="10"/>
  <c r="Y30" i="10"/>
  <c r="AK30" i="10"/>
  <c r="K30" i="10"/>
  <c r="O30" i="10"/>
  <c r="S30" i="10"/>
  <c r="AA30" i="10"/>
  <c r="AE30" i="10"/>
  <c r="AI30" i="10"/>
  <c r="AM30" i="10"/>
  <c r="AQ30" i="10"/>
  <c r="AU30" i="10"/>
  <c r="AY30" i="10"/>
  <c r="BC30" i="10"/>
  <c r="BG30" i="10"/>
  <c r="BK30" i="10"/>
  <c r="BO30" i="10"/>
  <c r="BS30" i="10"/>
  <c r="BW30" i="10"/>
  <c r="CA30" i="10"/>
  <c r="CE30" i="10"/>
  <c r="CI30" i="10"/>
  <c r="CM30" i="10"/>
  <c r="CQ30" i="10"/>
  <c r="CU30" i="10"/>
  <c r="CY30" i="10"/>
  <c r="H30" i="10"/>
  <c r="DC60" i="11"/>
  <c r="DC61" i="11" s="1"/>
  <c r="DB60" i="11"/>
  <c r="DB61" i="11" s="1"/>
  <c r="DA60" i="11"/>
  <c r="DA61" i="11" s="1"/>
  <c r="CZ60" i="11"/>
  <c r="CZ61" i="11" s="1"/>
  <c r="CY60" i="11"/>
  <c r="CY61" i="11" s="1"/>
  <c r="CX60" i="11"/>
  <c r="CX61" i="11" s="1"/>
  <c r="CW60" i="11"/>
  <c r="CW61" i="11" s="1"/>
  <c r="CV60" i="11"/>
  <c r="CV61" i="11" s="1"/>
  <c r="CU60" i="11"/>
  <c r="CU61" i="11" s="1"/>
  <c r="CT60" i="11"/>
  <c r="CT61" i="11" s="1"/>
  <c r="CS60" i="11"/>
  <c r="CS61" i="11" s="1"/>
  <c r="CR60" i="11"/>
  <c r="CR61" i="11" s="1"/>
  <c r="CQ60" i="11"/>
  <c r="CQ61" i="11" s="1"/>
  <c r="CP60" i="11"/>
  <c r="CP61" i="11" s="1"/>
  <c r="CO60" i="11"/>
  <c r="CO61" i="11" s="1"/>
  <c r="CN60" i="11"/>
  <c r="CN61" i="11" s="1"/>
  <c r="CM60" i="11"/>
  <c r="CM61" i="11" s="1"/>
  <c r="CL60" i="11"/>
  <c r="CL61" i="11" s="1"/>
  <c r="CK60" i="11"/>
  <c r="CK61" i="11" s="1"/>
  <c r="CJ60" i="11"/>
  <c r="CJ61" i="11" s="1"/>
  <c r="CI60" i="11"/>
  <c r="CI61" i="11" s="1"/>
  <c r="CH60" i="11"/>
  <c r="CH61" i="11" s="1"/>
  <c r="CG60" i="11"/>
  <c r="CG61" i="11" s="1"/>
  <c r="CF60" i="11"/>
  <c r="CF61" i="11" s="1"/>
  <c r="CE60" i="11"/>
  <c r="CE61" i="11" s="1"/>
  <c r="CD60" i="11"/>
  <c r="CD61" i="11" s="1"/>
  <c r="CC60" i="11"/>
  <c r="CC61" i="11" s="1"/>
  <c r="CB60" i="11"/>
  <c r="CB61" i="11" s="1"/>
  <c r="CA60" i="11"/>
  <c r="CA61" i="11" s="1"/>
  <c r="BZ60" i="11"/>
  <c r="BZ61" i="11" s="1"/>
  <c r="BY60" i="11"/>
  <c r="BY61" i="11" s="1"/>
  <c r="BX60" i="11"/>
  <c r="BX61" i="11" s="1"/>
  <c r="BW60" i="11"/>
  <c r="BW61" i="11" s="1"/>
  <c r="BV60" i="11"/>
  <c r="BV61" i="11" s="1"/>
  <c r="BU60" i="11"/>
  <c r="BU61" i="11" s="1"/>
  <c r="BT60" i="11"/>
  <c r="BT61" i="11" s="1"/>
  <c r="BS60" i="11"/>
  <c r="BS61" i="11" s="1"/>
  <c r="BR60" i="11"/>
  <c r="BR61" i="11" s="1"/>
  <c r="BQ60" i="11"/>
  <c r="BQ61" i="11" s="1"/>
  <c r="BP60" i="11"/>
  <c r="BP61" i="11" s="1"/>
  <c r="BO60" i="11"/>
  <c r="BO61" i="11" s="1"/>
  <c r="BN60" i="11"/>
  <c r="BN61" i="11" s="1"/>
  <c r="BM60" i="11"/>
  <c r="BM61" i="11" s="1"/>
  <c r="BL60" i="11"/>
  <c r="BL61" i="11" s="1"/>
  <c r="BK60" i="11"/>
  <c r="BK61" i="11" s="1"/>
  <c r="BJ60" i="11"/>
  <c r="BJ61" i="11" s="1"/>
  <c r="BI60" i="11"/>
  <c r="BI61" i="11" s="1"/>
  <c r="BH60" i="11"/>
  <c r="BH61" i="11" s="1"/>
  <c r="BG60" i="11"/>
  <c r="BG61" i="11" s="1"/>
  <c r="BF60" i="11"/>
  <c r="BF61" i="11" s="1"/>
  <c r="BE60" i="11"/>
  <c r="BE61" i="11" s="1"/>
  <c r="BD60" i="11"/>
  <c r="BD61" i="11" s="1"/>
  <c r="BC60" i="11"/>
  <c r="BC61" i="11" s="1"/>
  <c r="BB60" i="11"/>
  <c r="BB61" i="11" s="1"/>
  <c r="BA60" i="11"/>
  <c r="BA61" i="11" s="1"/>
  <c r="AZ60" i="11"/>
  <c r="AZ61" i="11" s="1"/>
  <c r="AY60" i="11"/>
  <c r="AY61" i="11" s="1"/>
  <c r="AX60" i="11"/>
  <c r="AX61" i="11" s="1"/>
  <c r="AW60" i="11"/>
  <c r="AW61" i="11" s="1"/>
  <c r="AV60" i="11"/>
  <c r="AV61" i="11" s="1"/>
  <c r="AU60" i="11"/>
  <c r="AU61" i="11" s="1"/>
  <c r="AT60" i="11"/>
  <c r="AT61" i="11" s="1"/>
  <c r="AS60" i="11"/>
  <c r="AS61" i="11" s="1"/>
  <c r="AR60" i="11"/>
  <c r="AR61" i="11" s="1"/>
  <c r="AQ60" i="11"/>
  <c r="AQ61" i="11" s="1"/>
  <c r="AP60" i="11"/>
  <c r="AP61" i="11" s="1"/>
  <c r="AO60" i="11"/>
  <c r="AO61" i="11" s="1"/>
  <c r="AN60" i="11"/>
  <c r="AN61" i="11" s="1"/>
  <c r="AM60" i="11"/>
  <c r="AM61" i="11" s="1"/>
  <c r="AL60" i="11"/>
  <c r="AL61" i="11" s="1"/>
  <c r="AK60" i="11"/>
  <c r="AK61" i="11" s="1"/>
  <c r="AJ60" i="11"/>
  <c r="AJ61" i="11" s="1"/>
  <c r="AI60" i="11"/>
  <c r="AI61" i="11" s="1"/>
  <c r="AH60" i="11"/>
  <c r="AH61" i="11" s="1"/>
  <c r="AG60" i="11"/>
  <c r="AG61" i="11" s="1"/>
  <c r="AF60" i="11"/>
  <c r="AF61" i="11" s="1"/>
  <c r="AE60" i="11"/>
  <c r="AE61" i="11" s="1"/>
  <c r="AD60" i="11"/>
  <c r="AD61" i="11" s="1"/>
  <c r="AC60" i="11"/>
  <c r="AC61" i="11" s="1"/>
  <c r="AB60" i="11"/>
  <c r="AB61" i="11" s="1"/>
  <c r="AA60" i="11"/>
  <c r="AA61" i="11" s="1"/>
  <c r="Z60" i="11"/>
  <c r="Z61" i="11" s="1"/>
  <c r="Y60" i="11"/>
  <c r="Y61" i="11" s="1"/>
  <c r="X60" i="11"/>
  <c r="X61" i="11" s="1"/>
  <c r="W60" i="11"/>
  <c r="W61" i="11" s="1"/>
  <c r="V60" i="11"/>
  <c r="V61" i="11" s="1"/>
  <c r="U60" i="11"/>
  <c r="U61" i="11" s="1"/>
  <c r="T60" i="11"/>
  <c r="T61" i="11" s="1"/>
  <c r="S60" i="11"/>
  <c r="S61" i="11" s="1"/>
  <c r="R60" i="11"/>
  <c r="R61" i="11" s="1"/>
  <c r="Q60" i="11"/>
  <c r="Q61" i="11" s="1"/>
  <c r="P60" i="11"/>
  <c r="P61" i="11" s="1"/>
  <c r="O60" i="11"/>
  <c r="O61" i="11" s="1"/>
  <c r="N60" i="11"/>
  <c r="N61" i="11" s="1"/>
  <c r="M60" i="11"/>
  <c r="M61" i="11" s="1"/>
  <c r="L60" i="11"/>
  <c r="L61" i="11" s="1"/>
  <c r="K60" i="11"/>
  <c r="K61" i="11" s="1"/>
  <c r="J60" i="11"/>
  <c r="J61" i="11" s="1"/>
  <c r="I60" i="11"/>
  <c r="I61" i="11" s="1"/>
  <c r="H60" i="11"/>
  <c r="H61" i="11" s="1"/>
  <c r="DC28" i="11"/>
  <c r="DB28" i="11"/>
  <c r="DA28" i="11"/>
  <c r="CZ28" i="11"/>
  <c r="CY28" i="11"/>
  <c r="CX28" i="11"/>
  <c r="CW28" i="11"/>
  <c r="CV28" i="11"/>
  <c r="CU28" i="11"/>
  <c r="CT28" i="11"/>
  <c r="CS28" i="11"/>
  <c r="CR28" i="11"/>
  <c r="CQ28" i="11"/>
  <c r="CP28" i="11"/>
  <c r="CO28" i="11"/>
  <c r="CN28" i="11"/>
  <c r="CM28" i="11"/>
  <c r="CL28" i="11"/>
  <c r="CK28" i="11"/>
  <c r="CJ28" i="11"/>
  <c r="CI28" i="11"/>
  <c r="CH28" i="11"/>
  <c r="CG28" i="11"/>
  <c r="CF28" i="11"/>
  <c r="CE28" i="11"/>
  <c r="CD28" i="11"/>
  <c r="CC28" i="11"/>
  <c r="CB28" i="11"/>
  <c r="CA28" i="11"/>
  <c r="BZ28" i="11"/>
  <c r="BY28" i="11"/>
  <c r="BX28" i="11"/>
  <c r="BW28" i="11"/>
  <c r="BV28" i="11"/>
  <c r="BU28" i="11"/>
  <c r="BT28" i="11"/>
  <c r="BS28" i="11"/>
  <c r="BR28" i="11"/>
  <c r="BQ28" i="11"/>
  <c r="BP28" i="11"/>
  <c r="BO28" i="11"/>
  <c r="BN28" i="11"/>
  <c r="BM28" i="11"/>
  <c r="BL28" i="11"/>
  <c r="BK28" i="11"/>
  <c r="BJ28" i="11"/>
  <c r="BI28" i="11"/>
  <c r="BH28" i="11"/>
  <c r="BG28" i="11"/>
  <c r="BF28" i="11"/>
  <c r="BE28" i="11"/>
  <c r="BD28" i="11"/>
  <c r="BC28" i="11"/>
  <c r="BB28" i="11"/>
  <c r="BA28" i="11"/>
  <c r="AZ28" i="11"/>
  <c r="AY28" i="11"/>
  <c r="AX28" i="11"/>
  <c r="AW28" i="11"/>
  <c r="AV28" i="11"/>
  <c r="AU28" i="11"/>
  <c r="AT28" i="11"/>
  <c r="AS28" i="11"/>
  <c r="AR28" i="11"/>
  <c r="AQ28" i="11"/>
  <c r="AP28" i="11"/>
  <c r="AO28" i="11"/>
  <c r="AN28" i="11"/>
  <c r="AM28" i="11"/>
  <c r="AL28" i="11"/>
  <c r="AK28" i="11"/>
  <c r="AJ28" i="11"/>
  <c r="AI28" i="11"/>
  <c r="AH28" i="11"/>
  <c r="AG28" i="11"/>
  <c r="AF28" i="11"/>
  <c r="AE28" i="11"/>
  <c r="AD28" i="11"/>
  <c r="AC28" i="11"/>
  <c r="AB28" i="11"/>
  <c r="AA28" i="11"/>
  <c r="Z28" i="11"/>
  <c r="Y28" i="11"/>
  <c r="X28" i="11"/>
  <c r="W28" i="11"/>
  <c r="V28" i="11"/>
  <c r="U28" i="11"/>
  <c r="T28" i="11"/>
  <c r="S28" i="11"/>
  <c r="R28" i="11"/>
  <c r="Q28" i="11"/>
  <c r="P28" i="11"/>
  <c r="O28" i="11"/>
  <c r="N28" i="11"/>
  <c r="M28" i="11"/>
  <c r="L28" i="11"/>
  <c r="K28" i="11"/>
  <c r="J28" i="11"/>
  <c r="I28" i="11"/>
  <c r="H28" i="11"/>
  <c r="W80" i="10"/>
  <c r="CI80" i="10"/>
  <c r="BC80" i="10"/>
  <c r="BD82" i="10"/>
  <c r="AI82" i="10"/>
  <c r="DC62" i="10"/>
  <c r="DB62" i="10"/>
  <c r="DA62" i="10"/>
  <c r="CX62" i="10"/>
  <c r="CW62" i="10"/>
  <c r="CT62" i="10"/>
  <c r="CS62" i="10"/>
  <c r="CP62" i="10"/>
  <c r="CM62" i="10"/>
  <c r="CL62" i="10"/>
  <c r="CK62" i="10"/>
  <c r="CH62" i="10"/>
  <c r="CD62" i="10"/>
  <c r="BZ62" i="10"/>
  <c r="BY62" i="10"/>
  <c r="BW62" i="10"/>
  <c r="BV62" i="10"/>
  <c r="BU62" i="10"/>
  <c r="BR62" i="10"/>
  <c r="BQ62" i="10"/>
  <c r="BN62" i="10"/>
  <c r="BM62" i="10"/>
  <c r="BJ62" i="10"/>
  <c r="BG62" i="10"/>
  <c r="BF62" i="10"/>
  <c r="BE62" i="10"/>
  <c r="BB62" i="10"/>
  <c r="AX62" i="10"/>
  <c r="AT62" i="10"/>
  <c r="AS62" i="10"/>
  <c r="AQ62" i="10"/>
  <c r="AP62" i="10"/>
  <c r="AO62" i="10"/>
  <c r="AL62" i="10"/>
  <c r="AK62" i="10"/>
  <c r="AH62" i="10"/>
  <c r="AG62" i="10"/>
  <c r="AD62" i="10"/>
  <c r="AA62" i="10"/>
  <c r="Z62" i="10"/>
  <c r="Y62" i="10"/>
  <c r="V62" i="10"/>
  <c r="R62" i="10"/>
  <c r="N62" i="10"/>
  <c r="M62" i="10"/>
  <c r="J62" i="10"/>
  <c r="I62" i="10"/>
  <c r="CZ62" i="10"/>
  <c r="CY62" i="10"/>
  <c r="CV62" i="10"/>
  <c r="CU62" i="10"/>
  <c r="CQ62" i="10"/>
  <c r="CO62" i="10"/>
  <c r="CN62" i="10"/>
  <c r="CJ62" i="10"/>
  <c r="CI62" i="10"/>
  <c r="CG62" i="10"/>
  <c r="CF62" i="10"/>
  <c r="CE62" i="10"/>
  <c r="CC62" i="10"/>
  <c r="CA62" i="10"/>
  <c r="BX62" i="10"/>
  <c r="BT62" i="10"/>
  <c r="BS62" i="10"/>
  <c r="BP62" i="10"/>
  <c r="BO62" i="10"/>
  <c r="BK62" i="10"/>
  <c r="BI62" i="10"/>
  <c r="BH62" i="10"/>
  <c r="BD62" i="10"/>
  <c r="BC62" i="10"/>
  <c r="BA62" i="10"/>
  <c r="AZ62" i="10"/>
  <c r="AY62" i="10"/>
  <c r="AW62" i="10"/>
  <c r="AU62" i="10"/>
  <c r="AR62" i="10"/>
  <c r="AN62" i="10"/>
  <c r="AM62" i="10"/>
  <c r="AJ62" i="10"/>
  <c r="AI62" i="10"/>
  <c r="AE62" i="10"/>
  <c r="AC62" i="10"/>
  <c r="AB62" i="10"/>
  <c r="X62" i="10"/>
  <c r="W62" i="10"/>
  <c r="U62" i="10"/>
  <c r="T62" i="10"/>
  <c r="S62" i="10"/>
  <c r="Q62" i="10"/>
  <c r="O62" i="10"/>
  <c r="L62" i="10"/>
  <c r="H62" i="10"/>
  <c r="DB44" i="10"/>
  <c r="DA44" i="10"/>
  <c r="CZ44" i="10"/>
  <c r="CW44" i="10"/>
  <c r="CV44" i="10"/>
  <c r="CT44" i="10"/>
  <c r="CS44" i="10"/>
  <c r="CR44" i="10"/>
  <c r="CP44" i="10"/>
  <c r="CO44" i="10"/>
  <c r="CN44" i="10"/>
  <c r="CL44" i="10"/>
  <c r="CK44" i="10"/>
  <c r="CJ44" i="10"/>
  <c r="CB44" i="10"/>
  <c r="BY44" i="10"/>
  <c r="BT44" i="10"/>
  <c r="BL44" i="10"/>
  <c r="BI44" i="10"/>
  <c r="BD44" i="10"/>
  <c r="AV44" i="10"/>
  <c r="AS44" i="10"/>
  <c r="AN44" i="10"/>
  <c r="AF44" i="10"/>
  <c r="AC44" i="10"/>
  <c r="X44" i="10"/>
  <c r="P44" i="10"/>
  <c r="M44" i="10"/>
  <c r="DC44" i="10"/>
  <c r="CY44" i="10"/>
  <c r="CU44" i="10"/>
  <c r="CQ44" i="10"/>
  <c r="CM44" i="10"/>
  <c r="CI44" i="10"/>
  <c r="CG44" i="10"/>
  <c r="CF44" i="10"/>
  <c r="CE44" i="10"/>
  <c r="CC44" i="10"/>
  <c r="CA44" i="10"/>
  <c r="BX44" i="10"/>
  <c r="BW44" i="10"/>
  <c r="BU44" i="10"/>
  <c r="BS44" i="10"/>
  <c r="BQ44" i="10"/>
  <c r="BP44" i="10"/>
  <c r="BO44" i="10"/>
  <c r="BM44" i="10"/>
  <c r="BK44" i="10"/>
  <c r="BH44" i="10"/>
  <c r="BG44" i="10"/>
  <c r="BE44" i="10"/>
  <c r="BC44" i="10"/>
  <c r="BA44" i="10"/>
  <c r="AZ44" i="10"/>
  <c r="AY44" i="10"/>
  <c r="AW44" i="10"/>
  <c r="AU44" i="10"/>
  <c r="AR44" i="10"/>
  <c r="AQ44" i="10"/>
  <c r="AO44" i="10"/>
  <c r="AM44" i="10"/>
  <c r="AK44" i="10"/>
  <c r="AJ44" i="10"/>
  <c r="AI44" i="10"/>
  <c r="AG44" i="10"/>
  <c r="AE44" i="10"/>
  <c r="AB44" i="10"/>
  <c r="AA44" i="10"/>
  <c r="Y44" i="10"/>
  <c r="W44" i="10"/>
  <c r="U44" i="10"/>
  <c r="T44" i="10"/>
  <c r="S44" i="10"/>
  <c r="Q44" i="10"/>
  <c r="O44" i="10"/>
  <c r="L44" i="10"/>
  <c r="K44" i="10"/>
  <c r="I44" i="10"/>
  <c r="CZ26" i="10"/>
  <c r="CV26" i="10"/>
  <c r="CT26" i="10"/>
  <c r="CR26" i="10"/>
  <c r="CN26" i="10"/>
  <c r="CJ26" i="10"/>
  <c r="CF26" i="10"/>
  <c r="CD26" i="10"/>
  <c r="CB26" i="10"/>
  <c r="BX26" i="10"/>
  <c r="BT26" i="10"/>
  <c r="BP26" i="10"/>
  <c r="BN26" i="10"/>
  <c r="BL26" i="10"/>
  <c r="BH26" i="10"/>
  <c r="BD26" i="10"/>
  <c r="AZ26" i="10"/>
  <c r="AX26" i="10"/>
  <c r="AV26" i="10"/>
  <c r="AR26" i="10"/>
  <c r="AN26" i="10"/>
  <c r="AJ26" i="10"/>
  <c r="AF26" i="10"/>
  <c r="AB26" i="10"/>
  <c r="X26" i="10"/>
  <c r="T26" i="10"/>
  <c r="P26" i="10"/>
  <c r="L26" i="10"/>
  <c r="DC26" i="10"/>
  <c r="DB26" i="10"/>
  <c r="DA26" i="10"/>
  <c r="CY26" i="10"/>
  <c r="CX26" i="10"/>
  <c r="CW26" i="10"/>
  <c r="CU26" i="10"/>
  <c r="CS26" i="10"/>
  <c r="CQ26" i="10"/>
  <c r="CP26" i="10"/>
  <c r="CO26" i="10"/>
  <c r="CM26" i="10"/>
  <c r="CL26" i="10"/>
  <c r="CK26" i="10"/>
  <c r="CI26" i="10"/>
  <c r="CH26" i="10"/>
  <c r="CG26" i="10"/>
  <c r="CE26" i="10"/>
  <c r="CC26" i="10"/>
  <c r="CA26" i="10"/>
  <c r="BZ26" i="10"/>
  <c r="BY26" i="10"/>
  <c r="BW26" i="10"/>
  <c r="BV26" i="10"/>
  <c r="BU26" i="10"/>
  <c r="BS26" i="10"/>
  <c r="BR26" i="10"/>
  <c r="BQ26" i="10"/>
  <c r="BO26" i="10"/>
  <c r="BM26" i="10"/>
  <c r="BK26" i="10"/>
  <c r="BJ26" i="10"/>
  <c r="BI26" i="10"/>
  <c r="BG26" i="10"/>
  <c r="BF26" i="10"/>
  <c r="BE26" i="10"/>
  <c r="BC26" i="10"/>
  <c r="BB26" i="10"/>
  <c r="BA26" i="10"/>
  <c r="AY26" i="10"/>
  <c r="AW26" i="10"/>
  <c r="AU26" i="10"/>
  <c r="AT26" i="10"/>
  <c r="AS26" i="10"/>
  <c r="AQ26" i="10"/>
  <c r="AP26" i="10"/>
  <c r="AO26" i="10"/>
  <c r="AM26" i="10"/>
  <c r="AL26" i="10"/>
  <c r="AK26" i="10"/>
  <c r="AI26" i="10"/>
  <c r="AH26" i="10"/>
  <c r="AG26" i="10"/>
  <c r="AE26" i="10"/>
  <c r="AD26" i="10"/>
  <c r="AC26" i="10"/>
  <c r="AA26" i="10"/>
  <c r="Z26" i="10"/>
  <c r="Y26" i="10"/>
  <c r="W26" i="10"/>
  <c r="V26" i="10"/>
  <c r="U26" i="10"/>
  <c r="S26" i="10"/>
  <c r="R26" i="10"/>
  <c r="Q26" i="10"/>
  <c r="O26" i="10"/>
  <c r="N26" i="10"/>
  <c r="M26" i="10"/>
  <c r="K26" i="10"/>
  <c r="J26" i="10"/>
  <c r="I26" i="10"/>
  <c r="DC83" i="10"/>
  <c r="DC91" i="10" s="1"/>
  <c r="DB83" i="10"/>
  <c r="DB91" i="10" s="1"/>
  <c r="DA83" i="10"/>
  <c r="DA91" i="10" s="1"/>
  <c r="CZ83" i="10"/>
  <c r="CZ91" i="10" s="1"/>
  <c r="CY83" i="10"/>
  <c r="CY91" i="10" s="1"/>
  <c r="CX83" i="10"/>
  <c r="CX91" i="10" s="1"/>
  <c r="CW83" i="10"/>
  <c r="CW91" i="10" s="1"/>
  <c r="CV83" i="10"/>
  <c r="CV91" i="10" s="1"/>
  <c r="CU83" i="10"/>
  <c r="CU91" i="10" s="1"/>
  <c r="CT83" i="10"/>
  <c r="CT91" i="10" s="1"/>
  <c r="CS83" i="10"/>
  <c r="CS91" i="10" s="1"/>
  <c r="CR83" i="10"/>
  <c r="CR91" i="10" s="1"/>
  <c r="CQ83" i="10"/>
  <c r="CQ91" i="10" s="1"/>
  <c r="CP83" i="10"/>
  <c r="CP91" i="10" s="1"/>
  <c r="CO83" i="10"/>
  <c r="CO91" i="10" s="1"/>
  <c r="CN83" i="10"/>
  <c r="CN91" i="10" s="1"/>
  <c r="CM83" i="10"/>
  <c r="CM91" i="10" s="1"/>
  <c r="CL83" i="10"/>
  <c r="CL91" i="10" s="1"/>
  <c r="CK83" i="10"/>
  <c r="CK91" i="10" s="1"/>
  <c r="CJ83" i="10"/>
  <c r="CJ91" i="10" s="1"/>
  <c r="CI83" i="10"/>
  <c r="CI91" i="10" s="1"/>
  <c r="CH83" i="10"/>
  <c r="CH91" i="10" s="1"/>
  <c r="CG83" i="10"/>
  <c r="CG91" i="10" s="1"/>
  <c r="CF83" i="10"/>
  <c r="CF91" i="10" s="1"/>
  <c r="CE83" i="10"/>
  <c r="CE91" i="10" s="1"/>
  <c r="CD83" i="10"/>
  <c r="CD91" i="10" s="1"/>
  <c r="CC83" i="10"/>
  <c r="CC91" i="10" s="1"/>
  <c r="CB83" i="10"/>
  <c r="CB91" i="10" s="1"/>
  <c r="CA83" i="10"/>
  <c r="CA91" i="10" s="1"/>
  <c r="BZ83" i="10"/>
  <c r="BZ91" i="10" s="1"/>
  <c r="BY83" i="10"/>
  <c r="BY91" i="10" s="1"/>
  <c r="BX83" i="10"/>
  <c r="BX91" i="10" s="1"/>
  <c r="BW83" i="10"/>
  <c r="BW91" i="10" s="1"/>
  <c r="BV83" i="10"/>
  <c r="BV91" i="10" s="1"/>
  <c r="BU83" i="10"/>
  <c r="BU91" i="10" s="1"/>
  <c r="BT83" i="10"/>
  <c r="BT91" i="10" s="1"/>
  <c r="BS83" i="10"/>
  <c r="BS91" i="10" s="1"/>
  <c r="BR83" i="10"/>
  <c r="BR91" i="10" s="1"/>
  <c r="BQ83" i="10"/>
  <c r="BQ91" i="10" s="1"/>
  <c r="BP83" i="10"/>
  <c r="BP91" i="10" s="1"/>
  <c r="BO83" i="10"/>
  <c r="BO91" i="10" s="1"/>
  <c r="BN83" i="10"/>
  <c r="BN91" i="10" s="1"/>
  <c r="BM83" i="10"/>
  <c r="BM91" i="10" s="1"/>
  <c r="BL83" i="10"/>
  <c r="BL91" i="10" s="1"/>
  <c r="BK83" i="10"/>
  <c r="BK91" i="10" s="1"/>
  <c r="BJ83" i="10"/>
  <c r="BJ91" i="10" s="1"/>
  <c r="BI83" i="10"/>
  <c r="BI91" i="10" s="1"/>
  <c r="BH83" i="10"/>
  <c r="BH91" i="10" s="1"/>
  <c r="BG83" i="10"/>
  <c r="BG91" i="10" s="1"/>
  <c r="BF83" i="10"/>
  <c r="BF91" i="10" s="1"/>
  <c r="BE83" i="10"/>
  <c r="BE91" i="10" s="1"/>
  <c r="BD83" i="10"/>
  <c r="BD91" i="10" s="1"/>
  <c r="BC83" i="10"/>
  <c r="BC91" i="10" s="1"/>
  <c r="BB83" i="10"/>
  <c r="BB91" i="10" s="1"/>
  <c r="BA83" i="10"/>
  <c r="BA91" i="10" s="1"/>
  <c r="AZ83" i="10"/>
  <c r="AZ91" i="10" s="1"/>
  <c r="AY83" i="10"/>
  <c r="AY91" i="10" s="1"/>
  <c r="AX83" i="10"/>
  <c r="AX91" i="10" s="1"/>
  <c r="AW83" i="10"/>
  <c r="AW91" i="10" s="1"/>
  <c r="AV83" i="10"/>
  <c r="AV91" i="10" s="1"/>
  <c r="AU83" i="10"/>
  <c r="AU91" i="10" s="1"/>
  <c r="AT83" i="10"/>
  <c r="AT91" i="10" s="1"/>
  <c r="AS83" i="10"/>
  <c r="AS91" i="10" s="1"/>
  <c r="AR83" i="10"/>
  <c r="AR91" i="10" s="1"/>
  <c r="AQ83" i="10"/>
  <c r="AQ91" i="10" s="1"/>
  <c r="AP83" i="10"/>
  <c r="AP91" i="10" s="1"/>
  <c r="AO83" i="10"/>
  <c r="AO91" i="10" s="1"/>
  <c r="AN83" i="10"/>
  <c r="AN91" i="10" s="1"/>
  <c r="AM83" i="10"/>
  <c r="AM91" i="10" s="1"/>
  <c r="AL83" i="10"/>
  <c r="AL91" i="10" s="1"/>
  <c r="AK83" i="10"/>
  <c r="AK91" i="10" s="1"/>
  <c r="AJ83" i="10"/>
  <c r="AJ91" i="10" s="1"/>
  <c r="AI83" i="10"/>
  <c r="AI91" i="10" s="1"/>
  <c r="AH83" i="10"/>
  <c r="AH91" i="10" s="1"/>
  <c r="AG83" i="10"/>
  <c r="AG91" i="10" s="1"/>
  <c r="AF83" i="10"/>
  <c r="AF91" i="10" s="1"/>
  <c r="AE83" i="10"/>
  <c r="AE91" i="10" s="1"/>
  <c r="AD83" i="10"/>
  <c r="AD91" i="10" s="1"/>
  <c r="AC83" i="10"/>
  <c r="AC91" i="10" s="1"/>
  <c r="AB83" i="10"/>
  <c r="AB91" i="10" s="1"/>
  <c r="AA83" i="10"/>
  <c r="AA91" i="10" s="1"/>
  <c r="Z83" i="10"/>
  <c r="Z91" i="10" s="1"/>
  <c r="Y83" i="10"/>
  <c r="Y91" i="10" s="1"/>
  <c r="X83" i="10"/>
  <c r="X91" i="10" s="1"/>
  <c r="W83" i="10"/>
  <c r="W91" i="10" s="1"/>
  <c r="V83" i="10"/>
  <c r="V91" i="10" s="1"/>
  <c r="U83" i="10"/>
  <c r="U91" i="10" s="1"/>
  <c r="T83" i="10"/>
  <c r="T91" i="10" s="1"/>
  <c r="S83" i="10"/>
  <c r="S91" i="10" s="1"/>
  <c r="R83" i="10"/>
  <c r="R91" i="10" s="1"/>
  <c r="Q83" i="10"/>
  <c r="Q91" i="10" s="1"/>
  <c r="P83" i="10"/>
  <c r="P91" i="10" s="1"/>
  <c r="O83" i="10"/>
  <c r="O91" i="10" s="1"/>
  <c r="N83" i="10"/>
  <c r="N91" i="10" s="1"/>
  <c r="M83" i="10"/>
  <c r="M91" i="10" s="1"/>
  <c r="L83" i="10"/>
  <c r="L91" i="10" s="1"/>
  <c r="K83" i="10"/>
  <c r="K91" i="10" s="1"/>
  <c r="J83" i="10"/>
  <c r="J91" i="10" s="1"/>
  <c r="I83" i="10"/>
  <c r="I91" i="10" s="1"/>
  <c r="H83" i="10"/>
  <c r="H91" i="10" s="1"/>
  <c r="DA82" i="10"/>
  <c r="BY82" i="10"/>
  <c r="Q82" i="10"/>
  <c r="DB80" i="10"/>
  <c r="DA80" i="10"/>
  <c r="CZ80" i="10"/>
  <c r="CY80" i="10"/>
  <c r="CX80" i="10"/>
  <c r="CW80" i="10"/>
  <c r="CV80" i="10"/>
  <c r="CT80" i="10"/>
  <c r="CS80" i="10"/>
  <c r="CR80" i="10"/>
  <c r="CQ80" i="10"/>
  <c r="CP80" i="10"/>
  <c r="CO80" i="10"/>
  <c r="CN80" i="10"/>
  <c r="CL80" i="10"/>
  <c r="CK80" i="10"/>
  <c r="CJ80" i="10"/>
  <c r="CH80" i="10"/>
  <c r="CG80" i="10"/>
  <c r="CF80" i="10"/>
  <c r="CD80" i="10"/>
  <c r="CC80" i="10"/>
  <c r="CB80" i="10"/>
  <c r="CA80" i="10"/>
  <c r="BZ80" i="10"/>
  <c r="BY80" i="10"/>
  <c r="BX80" i="10"/>
  <c r="BV80" i="10"/>
  <c r="BU80" i="10"/>
  <c r="BT80" i="10"/>
  <c r="BS80" i="10"/>
  <c r="BR80" i="10"/>
  <c r="BQ80" i="10"/>
  <c r="BP80" i="10"/>
  <c r="BN80" i="10"/>
  <c r="BM80" i="10"/>
  <c r="BL80" i="10"/>
  <c r="BK80" i="10"/>
  <c r="BJ80" i="10"/>
  <c r="BI80" i="10"/>
  <c r="BH80" i="10"/>
  <c r="BF80" i="10"/>
  <c r="BE80" i="10"/>
  <c r="BD80" i="10"/>
  <c r="BB80" i="10"/>
  <c r="BA80" i="10"/>
  <c r="AZ80" i="10"/>
  <c r="AX80" i="10"/>
  <c r="AW80" i="10"/>
  <c r="AV80" i="10"/>
  <c r="AU80" i="10"/>
  <c r="AT80" i="10"/>
  <c r="AS80" i="10"/>
  <c r="AR80" i="10"/>
  <c r="AP80" i="10"/>
  <c r="AO80" i="10"/>
  <c r="AN80" i="10"/>
  <c r="AM80" i="10"/>
  <c r="AL80" i="10"/>
  <c r="AK80" i="10"/>
  <c r="AJ80" i="10"/>
  <c r="AH80" i="10"/>
  <c r="AG80" i="10"/>
  <c r="AF80" i="10"/>
  <c r="AE80" i="10"/>
  <c r="AD80" i="10"/>
  <c r="AC80" i="10"/>
  <c r="AB80" i="10"/>
  <c r="Z80" i="10"/>
  <c r="Y80" i="10"/>
  <c r="X80" i="10"/>
  <c r="V80" i="10"/>
  <c r="U80" i="10"/>
  <c r="T80" i="10"/>
  <c r="R80" i="10"/>
  <c r="Q80" i="10"/>
  <c r="P80" i="10"/>
  <c r="O80" i="10"/>
  <c r="N80" i="10"/>
  <c r="M80" i="10"/>
  <c r="L80" i="10"/>
  <c r="J80" i="10"/>
  <c r="I80" i="10"/>
  <c r="H80" i="10"/>
  <c r="H79" i="10"/>
  <c r="H90" i="10" s="1"/>
  <c r="H61" i="10"/>
  <c r="H72" i="10" s="1"/>
  <c r="H43" i="10"/>
  <c r="H54" i="10" s="1"/>
  <c r="H25" i="10"/>
  <c r="H36" i="10" s="1"/>
  <c r="DC100" i="4"/>
  <c r="DB100" i="4"/>
  <c r="DA100" i="4"/>
  <c r="CZ100" i="4"/>
  <c r="CY100" i="4"/>
  <c r="CX100" i="4"/>
  <c r="CW100" i="4"/>
  <c r="CV100" i="4"/>
  <c r="CU100" i="4"/>
  <c r="CT100" i="4"/>
  <c r="CS100" i="4"/>
  <c r="CR100" i="4"/>
  <c r="CQ100" i="4"/>
  <c r="CP100" i="4"/>
  <c r="CO100" i="4"/>
  <c r="CN100" i="4"/>
  <c r="CM100" i="4"/>
  <c r="CL100" i="4"/>
  <c r="CK100" i="4"/>
  <c r="CJ100" i="4"/>
  <c r="CI100" i="4"/>
  <c r="CH100" i="4"/>
  <c r="CG100" i="4"/>
  <c r="CF100" i="4"/>
  <c r="CE100" i="4"/>
  <c r="CD100" i="4"/>
  <c r="CC100" i="4"/>
  <c r="CB100" i="4"/>
  <c r="CA100" i="4"/>
  <c r="BZ100" i="4"/>
  <c r="BY100" i="4"/>
  <c r="BX100" i="4"/>
  <c r="BW100" i="4"/>
  <c r="BV100" i="4"/>
  <c r="BU100" i="4"/>
  <c r="BT100" i="4"/>
  <c r="BS100" i="4"/>
  <c r="BR100" i="4"/>
  <c r="BQ100" i="4"/>
  <c r="BP100" i="4"/>
  <c r="BO100" i="4"/>
  <c r="BN100" i="4"/>
  <c r="BM100" i="4"/>
  <c r="BL100" i="4"/>
  <c r="BK100" i="4"/>
  <c r="BJ100" i="4"/>
  <c r="BI100" i="4"/>
  <c r="BH100" i="4"/>
  <c r="BG100" i="4"/>
  <c r="BF100" i="4"/>
  <c r="BE100" i="4"/>
  <c r="BD100" i="4"/>
  <c r="BC100" i="4"/>
  <c r="BB100" i="4"/>
  <c r="BA100" i="4"/>
  <c r="AZ100" i="4"/>
  <c r="AY100" i="4"/>
  <c r="AX100" i="4"/>
  <c r="AW100" i="4"/>
  <c r="AV100" i="4"/>
  <c r="AU100" i="4"/>
  <c r="AT100" i="4"/>
  <c r="AS100" i="4"/>
  <c r="AR100" i="4"/>
  <c r="AQ100" i="4"/>
  <c r="AP100" i="4"/>
  <c r="AO100" i="4"/>
  <c r="AN100" i="4"/>
  <c r="AM100" i="4"/>
  <c r="AL100" i="4"/>
  <c r="AK100" i="4"/>
  <c r="AJ100" i="4"/>
  <c r="AI100" i="4"/>
  <c r="AH100" i="4"/>
  <c r="AG100" i="4"/>
  <c r="AF100" i="4"/>
  <c r="AE100" i="4"/>
  <c r="AD100" i="4"/>
  <c r="AC100" i="4"/>
  <c r="AB100" i="4"/>
  <c r="AA100" i="4"/>
  <c r="Z100" i="4"/>
  <c r="Y100" i="4"/>
  <c r="X100" i="4"/>
  <c r="W100" i="4"/>
  <c r="V100" i="4"/>
  <c r="U100" i="4"/>
  <c r="T100" i="4"/>
  <c r="S100" i="4"/>
  <c r="R100" i="4"/>
  <c r="Q100" i="4"/>
  <c r="P100" i="4"/>
  <c r="O100" i="4"/>
  <c r="N100" i="4"/>
  <c r="M100" i="4"/>
  <c r="L100" i="4"/>
  <c r="K100" i="4"/>
  <c r="J100" i="4"/>
  <c r="I100" i="4"/>
  <c r="H100" i="4"/>
  <c r="DC89" i="4"/>
  <c r="DB89" i="4"/>
  <c r="DA89" i="4"/>
  <c r="CZ89" i="4"/>
  <c r="CY89" i="4"/>
  <c r="CX89" i="4"/>
  <c r="CW89" i="4"/>
  <c r="CV89" i="4"/>
  <c r="CU89" i="4"/>
  <c r="CT89" i="4"/>
  <c r="CS89" i="4"/>
  <c r="CR89" i="4"/>
  <c r="CQ89" i="4"/>
  <c r="CP89" i="4"/>
  <c r="CO89" i="4"/>
  <c r="CN89" i="4"/>
  <c r="CM89" i="4"/>
  <c r="CL89" i="4"/>
  <c r="CK89" i="4"/>
  <c r="CJ89" i="4"/>
  <c r="CI89" i="4"/>
  <c r="CH89" i="4"/>
  <c r="CG89" i="4"/>
  <c r="CF89" i="4"/>
  <c r="CE89" i="4"/>
  <c r="CD89" i="4"/>
  <c r="CC89" i="4"/>
  <c r="CB89" i="4"/>
  <c r="CA89" i="4"/>
  <c r="BZ89" i="4"/>
  <c r="BY89" i="4"/>
  <c r="BX89" i="4"/>
  <c r="BW89" i="4"/>
  <c r="BV89" i="4"/>
  <c r="BU89" i="4"/>
  <c r="BT89" i="4"/>
  <c r="BS89" i="4"/>
  <c r="BR89" i="4"/>
  <c r="BQ89" i="4"/>
  <c r="BP89" i="4"/>
  <c r="BO89" i="4"/>
  <c r="BN89" i="4"/>
  <c r="BM89" i="4"/>
  <c r="BL89" i="4"/>
  <c r="BK89" i="4"/>
  <c r="BJ89" i="4"/>
  <c r="BI89" i="4"/>
  <c r="BH89" i="4"/>
  <c r="BG89" i="4"/>
  <c r="BF89" i="4"/>
  <c r="BE89" i="4"/>
  <c r="BD89" i="4"/>
  <c r="BC89" i="4"/>
  <c r="BB89" i="4"/>
  <c r="BA89" i="4"/>
  <c r="AZ89" i="4"/>
  <c r="AY89" i="4"/>
  <c r="AX89" i="4"/>
  <c r="AW89" i="4"/>
  <c r="AV89" i="4"/>
  <c r="AU89" i="4"/>
  <c r="AT89" i="4"/>
  <c r="AS89" i="4"/>
  <c r="AR89" i="4"/>
  <c r="AQ89" i="4"/>
  <c r="AP89" i="4"/>
  <c r="AO89" i="4"/>
  <c r="AN89" i="4"/>
  <c r="AM89" i="4"/>
  <c r="AL89" i="4"/>
  <c r="AK89" i="4"/>
  <c r="AJ89" i="4"/>
  <c r="AI89" i="4"/>
  <c r="AH89" i="4"/>
  <c r="AG89" i="4"/>
  <c r="AF89" i="4"/>
  <c r="AE89" i="4"/>
  <c r="AD89" i="4"/>
  <c r="AC89" i="4"/>
  <c r="AB89" i="4"/>
  <c r="AA89" i="4"/>
  <c r="Z89" i="4"/>
  <c r="Y89" i="4"/>
  <c r="X89" i="4"/>
  <c r="I89" i="4"/>
  <c r="H89" i="4"/>
  <c r="DC52" i="11"/>
  <c r="DC53" i="11" s="1"/>
  <c r="DB52" i="11"/>
  <c r="DB53" i="11" s="1"/>
  <c r="DA52" i="11"/>
  <c r="DA53" i="11" s="1"/>
  <c r="CZ52" i="11"/>
  <c r="CZ53" i="11" s="1"/>
  <c r="CY52" i="11"/>
  <c r="CY53" i="11" s="1"/>
  <c r="CX52" i="11"/>
  <c r="CX53" i="11" s="1"/>
  <c r="CW52" i="11"/>
  <c r="CW53" i="11" s="1"/>
  <c r="CV52" i="11"/>
  <c r="CV53" i="11" s="1"/>
  <c r="CU52" i="11"/>
  <c r="CU53" i="11" s="1"/>
  <c r="CT52" i="11"/>
  <c r="CT53" i="11" s="1"/>
  <c r="CS52" i="11"/>
  <c r="CS53" i="11" s="1"/>
  <c r="CR52" i="11"/>
  <c r="CR53" i="11" s="1"/>
  <c r="CQ52" i="11"/>
  <c r="CQ53" i="11" s="1"/>
  <c r="CP52" i="11"/>
  <c r="CP53" i="11" s="1"/>
  <c r="CO52" i="11"/>
  <c r="CO53" i="11" s="1"/>
  <c r="CN52" i="11"/>
  <c r="CN53" i="11" s="1"/>
  <c r="CM52" i="11"/>
  <c r="CM53" i="11" s="1"/>
  <c r="CL52" i="11"/>
  <c r="CL53" i="11" s="1"/>
  <c r="CK52" i="11"/>
  <c r="CK53" i="11" s="1"/>
  <c r="CJ52" i="11"/>
  <c r="CJ53" i="11" s="1"/>
  <c r="CI52" i="11"/>
  <c r="CI53" i="11" s="1"/>
  <c r="CH52" i="11"/>
  <c r="CH53" i="11" s="1"/>
  <c r="CG52" i="11"/>
  <c r="CG53" i="11" s="1"/>
  <c r="CF52" i="11"/>
  <c r="CF53" i="11" s="1"/>
  <c r="CE52" i="11"/>
  <c r="CE53" i="11" s="1"/>
  <c r="CD52" i="11"/>
  <c r="CD53" i="11" s="1"/>
  <c r="CC52" i="11"/>
  <c r="CC53" i="11" s="1"/>
  <c r="CB52" i="11"/>
  <c r="CB53" i="11" s="1"/>
  <c r="CA52" i="11"/>
  <c r="CA53" i="11" s="1"/>
  <c r="BZ52" i="11"/>
  <c r="BZ53" i="11" s="1"/>
  <c r="BY52" i="11"/>
  <c r="BY53" i="11" s="1"/>
  <c r="BX52" i="11"/>
  <c r="BX53" i="11" s="1"/>
  <c r="BW52" i="11"/>
  <c r="BW53" i="11" s="1"/>
  <c r="BV52" i="11"/>
  <c r="BV53" i="11" s="1"/>
  <c r="BU52" i="11"/>
  <c r="BU53" i="11" s="1"/>
  <c r="BT52" i="11"/>
  <c r="BT53" i="11" s="1"/>
  <c r="BS52" i="11"/>
  <c r="BS53" i="11" s="1"/>
  <c r="BR52" i="11"/>
  <c r="BR53" i="11" s="1"/>
  <c r="BQ52" i="11"/>
  <c r="BQ53" i="11" s="1"/>
  <c r="BP52" i="11"/>
  <c r="BP53" i="11" s="1"/>
  <c r="BO52" i="11"/>
  <c r="BO53" i="11" s="1"/>
  <c r="BN52" i="11"/>
  <c r="BN53" i="11" s="1"/>
  <c r="BM52" i="11"/>
  <c r="BM53" i="11" s="1"/>
  <c r="BL52" i="11"/>
  <c r="BL53" i="11" s="1"/>
  <c r="BK52" i="11"/>
  <c r="BK53" i="11" s="1"/>
  <c r="BJ52" i="11"/>
  <c r="BJ53" i="11" s="1"/>
  <c r="BI52" i="11"/>
  <c r="BI53" i="11" s="1"/>
  <c r="BH52" i="11"/>
  <c r="BH53" i="11" s="1"/>
  <c r="BG52" i="11"/>
  <c r="BG53" i="11" s="1"/>
  <c r="BF52" i="11"/>
  <c r="BF53" i="11" s="1"/>
  <c r="BE52" i="11"/>
  <c r="BE53" i="11" s="1"/>
  <c r="BD52" i="11"/>
  <c r="BD53" i="11" s="1"/>
  <c r="BC52" i="11"/>
  <c r="BC53" i="11" s="1"/>
  <c r="BB52" i="11"/>
  <c r="BB53" i="11" s="1"/>
  <c r="BA52" i="11"/>
  <c r="BA53" i="11" s="1"/>
  <c r="AZ52" i="11"/>
  <c r="AZ53" i="11" s="1"/>
  <c r="AY52" i="11"/>
  <c r="AY53" i="11" s="1"/>
  <c r="AX52" i="11"/>
  <c r="AX53" i="11" s="1"/>
  <c r="AW52" i="11"/>
  <c r="AW53" i="11" s="1"/>
  <c r="AV52" i="11"/>
  <c r="AV53" i="11" s="1"/>
  <c r="AU52" i="11"/>
  <c r="AU53" i="11" s="1"/>
  <c r="AT52" i="11"/>
  <c r="AT53" i="11" s="1"/>
  <c r="AS52" i="11"/>
  <c r="AS53" i="11" s="1"/>
  <c r="AR52" i="11"/>
  <c r="AR53" i="11" s="1"/>
  <c r="AQ52" i="11"/>
  <c r="AQ53" i="11" s="1"/>
  <c r="AP52" i="11"/>
  <c r="AP53" i="11" s="1"/>
  <c r="AO52" i="11"/>
  <c r="AO53" i="11" s="1"/>
  <c r="AN52" i="11"/>
  <c r="AN53" i="11" s="1"/>
  <c r="AM52" i="11"/>
  <c r="AM53" i="11" s="1"/>
  <c r="AL52" i="11"/>
  <c r="AL53" i="11" s="1"/>
  <c r="AK52" i="11"/>
  <c r="AK53" i="11" s="1"/>
  <c r="AJ52" i="11"/>
  <c r="AJ53" i="11" s="1"/>
  <c r="AI52" i="11"/>
  <c r="AI53" i="11" s="1"/>
  <c r="AH52" i="11"/>
  <c r="AH53" i="11" s="1"/>
  <c r="AG52" i="11"/>
  <c r="AG53" i="11" s="1"/>
  <c r="AF52" i="11"/>
  <c r="AF53" i="11" s="1"/>
  <c r="AE52" i="11"/>
  <c r="AE53" i="11" s="1"/>
  <c r="AD52" i="11"/>
  <c r="AD53" i="11" s="1"/>
  <c r="AC52" i="11"/>
  <c r="AC53" i="11" s="1"/>
  <c r="AB52" i="11"/>
  <c r="AB53" i="11" s="1"/>
  <c r="AA52" i="11"/>
  <c r="AA53" i="11" s="1"/>
  <c r="Z52" i="11"/>
  <c r="Z53" i="11" s="1"/>
  <c r="Y52" i="11"/>
  <c r="Y53" i="11" s="1"/>
  <c r="X52" i="11"/>
  <c r="X53" i="11" s="1"/>
  <c r="W52" i="11"/>
  <c r="W53" i="11" s="1"/>
  <c r="V52" i="11"/>
  <c r="V53" i="11" s="1"/>
  <c r="U52" i="11"/>
  <c r="U53" i="11" s="1"/>
  <c r="T52" i="11"/>
  <c r="T53" i="11" s="1"/>
  <c r="S52" i="11"/>
  <c r="S53" i="11" s="1"/>
  <c r="R52" i="11"/>
  <c r="R53" i="11" s="1"/>
  <c r="Q52" i="11"/>
  <c r="Q53" i="11" s="1"/>
  <c r="P52" i="11"/>
  <c r="P53" i="11" s="1"/>
  <c r="O52" i="11"/>
  <c r="O53" i="11" s="1"/>
  <c r="N52" i="11"/>
  <c r="N53" i="11" s="1"/>
  <c r="M52" i="11"/>
  <c r="M53" i="11" s="1"/>
  <c r="L52" i="11"/>
  <c r="L53" i="11" s="1"/>
  <c r="K52" i="11"/>
  <c r="K53" i="11" s="1"/>
  <c r="J52" i="11"/>
  <c r="J53" i="11" s="1"/>
  <c r="I52" i="11"/>
  <c r="I53" i="11" s="1"/>
  <c r="DC44" i="11"/>
  <c r="DC45" i="11" s="1"/>
  <c r="DB44" i="11"/>
  <c r="DB45" i="11" s="1"/>
  <c r="DA44" i="11"/>
  <c r="DA45" i="11" s="1"/>
  <c r="CZ44" i="11"/>
  <c r="CZ45" i="11" s="1"/>
  <c r="CY44" i="11"/>
  <c r="CY45" i="11" s="1"/>
  <c r="CX44" i="11"/>
  <c r="CX45" i="11" s="1"/>
  <c r="CW44" i="11"/>
  <c r="CW45" i="11" s="1"/>
  <c r="CV44" i="11"/>
  <c r="CV45" i="11" s="1"/>
  <c r="CU44" i="11"/>
  <c r="CU45" i="11" s="1"/>
  <c r="CT44" i="11"/>
  <c r="CT45" i="11" s="1"/>
  <c r="CS44" i="11"/>
  <c r="CS45" i="11" s="1"/>
  <c r="CR44" i="11"/>
  <c r="CR45" i="11" s="1"/>
  <c r="CQ44" i="11"/>
  <c r="CQ45" i="11" s="1"/>
  <c r="CP44" i="11"/>
  <c r="CP45" i="11" s="1"/>
  <c r="CO44" i="11"/>
  <c r="CO45" i="11" s="1"/>
  <c r="CN44" i="11"/>
  <c r="CN45" i="11" s="1"/>
  <c r="CM44" i="11"/>
  <c r="CM45" i="11" s="1"/>
  <c r="CL44" i="11"/>
  <c r="CL45" i="11" s="1"/>
  <c r="CK44" i="11"/>
  <c r="CK45" i="11" s="1"/>
  <c r="CJ44" i="11"/>
  <c r="CJ45" i="11" s="1"/>
  <c r="CI44" i="11"/>
  <c r="CI45" i="11" s="1"/>
  <c r="CH44" i="11"/>
  <c r="CH45" i="11" s="1"/>
  <c r="CG44" i="11"/>
  <c r="CG45" i="11" s="1"/>
  <c r="CF44" i="11"/>
  <c r="CF45" i="11" s="1"/>
  <c r="CE44" i="11"/>
  <c r="CE45" i="11" s="1"/>
  <c r="CD44" i="11"/>
  <c r="CD45" i="11" s="1"/>
  <c r="CC44" i="11"/>
  <c r="CC45" i="11" s="1"/>
  <c r="CB44" i="11"/>
  <c r="CB45" i="11" s="1"/>
  <c r="CA44" i="11"/>
  <c r="CA45" i="11" s="1"/>
  <c r="BZ44" i="11"/>
  <c r="BZ45" i="11" s="1"/>
  <c r="BY44" i="11"/>
  <c r="BY45" i="11" s="1"/>
  <c r="BX44" i="11"/>
  <c r="BX45" i="11" s="1"/>
  <c r="BW44" i="11"/>
  <c r="BW45" i="11" s="1"/>
  <c r="BV44" i="11"/>
  <c r="BV45" i="11" s="1"/>
  <c r="BU44" i="11"/>
  <c r="BU45" i="11" s="1"/>
  <c r="BT44" i="11"/>
  <c r="BT45" i="11" s="1"/>
  <c r="BS44" i="11"/>
  <c r="BS45" i="11" s="1"/>
  <c r="BR44" i="11"/>
  <c r="BR45" i="11" s="1"/>
  <c r="BQ44" i="11"/>
  <c r="BQ45" i="11" s="1"/>
  <c r="BP44" i="11"/>
  <c r="BP45" i="11" s="1"/>
  <c r="BO44" i="11"/>
  <c r="BO45" i="11" s="1"/>
  <c r="BN44" i="11"/>
  <c r="BN45" i="11" s="1"/>
  <c r="BM44" i="11"/>
  <c r="BM45" i="11" s="1"/>
  <c r="BL44" i="11"/>
  <c r="BL45" i="11" s="1"/>
  <c r="BK44" i="11"/>
  <c r="BK45" i="11" s="1"/>
  <c r="BJ44" i="11"/>
  <c r="BJ45" i="11" s="1"/>
  <c r="BI44" i="11"/>
  <c r="BI45" i="11" s="1"/>
  <c r="BH44" i="11"/>
  <c r="BH45" i="11" s="1"/>
  <c r="BG44" i="11"/>
  <c r="BG45" i="11" s="1"/>
  <c r="BF44" i="11"/>
  <c r="BF45" i="11" s="1"/>
  <c r="BE44" i="11"/>
  <c r="BE45" i="11" s="1"/>
  <c r="BD44" i="11"/>
  <c r="BD45" i="11" s="1"/>
  <c r="BC44" i="11"/>
  <c r="BC45" i="11" s="1"/>
  <c r="BB44" i="11"/>
  <c r="BB45" i="11" s="1"/>
  <c r="BA44" i="11"/>
  <c r="BA45" i="11" s="1"/>
  <c r="AZ44" i="11"/>
  <c r="AZ45" i="11" s="1"/>
  <c r="AY44" i="11"/>
  <c r="AY45" i="11" s="1"/>
  <c r="AX44" i="11"/>
  <c r="AX45" i="11" s="1"/>
  <c r="AW44" i="11"/>
  <c r="AW45" i="11" s="1"/>
  <c r="AV44" i="11"/>
  <c r="AV45" i="11" s="1"/>
  <c r="AU44" i="11"/>
  <c r="AU45" i="11" s="1"/>
  <c r="AT44" i="11"/>
  <c r="AT45" i="11" s="1"/>
  <c r="AS44" i="11"/>
  <c r="AS45" i="11" s="1"/>
  <c r="AR44" i="11"/>
  <c r="AR45" i="11" s="1"/>
  <c r="AQ44" i="11"/>
  <c r="AQ45" i="11" s="1"/>
  <c r="AP44" i="11"/>
  <c r="AP45" i="11" s="1"/>
  <c r="AO44" i="11"/>
  <c r="AO45" i="11" s="1"/>
  <c r="AN44" i="11"/>
  <c r="AN45" i="11" s="1"/>
  <c r="AM44" i="11"/>
  <c r="AM45" i="11" s="1"/>
  <c r="AL44" i="11"/>
  <c r="AL45" i="11" s="1"/>
  <c r="AK44" i="11"/>
  <c r="AK45" i="11" s="1"/>
  <c r="AJ44" i="11"/>
  <c r="AJ45" i="11" s="1"/>
  <c r="AI44" i="11"/>
  <c r="AI45" i="11" s="1"/>
  <c r="AH44" i="11"/>
  <c r="AH45" i="11" s="1"/>
  <c r="AG44" i="11"/>
  <c r="AG45" i="11" s="1"/>
  <c r="AF44" i="11"/>
  <c r="AF45" i="11" s="1"/>
  <c r="AE44" i="11"/>
  <c r="AE45" i="11" s="1"/>
  <c r="AD44" i="11"/>
  <c r="AD45" i="11" s="1"/>
  <c r="AC44" i="11"/>
  <c r="AC45" i="11" s="1"/>
  <c r="AB44" i="11"/>
  <c r="AB45" i="11" s="1"/>
  <c r="AA44" i="11"/>
  <c r="AA45" i="11" s="1"/>
  <c r="Z44" i="11"/>
  <c r="Z45" i="11" s="1"/>
  <c r="Y44" i="11"/>
  <c r="Y45" i="11" s="1"/>
  <c r="X44" i="11"/>
  <c r="X45" i="11" s="1"/>
  <c r="W44" i="11"/>
  <c r="V44" i="11"/>
  <c r="U44" i="11"/>
  <c r="T44" i="11"/>
  <c r="S44" i="11"/>
  <c r="R44" i="11"/>
  <c r="Q44" i="11"/>
  <c r="P44" i="11"/>
  <c r="O44" i="11"/>
  <c r="N44" i="11"/>
  <c r="M44" i="11"/>
  <c r="L44" i="11"/>
  <c r="K44" i="11"/>
  <c r="J44" i="11"/>
  <c r="I44" i="11"/>
  <c r="I45" i="11" s="1"/>
  <c r="DC36" i="11"/>
  <c r="DC37" i="11" s="1"/>
  <c r="DB36" i="11"/>
  <c r="DB37" i="11" s="1"/>
  <c r="DA36" i="11"/>
  <c r="DA37" i="11" s="1"/>
  <c r="CZ36" i="11"/>
  <c r="CZ37" i="11" s="1"/>
  <c r="CY36" i="11"/>
  <c r="CY37" i="11" s="1"/>
  <c r="CX36" i="11"/>
  <c r="CX37" i="11" s="1"/>
  <c r="CW36" i="11"/>
  <c r="CW37" i="11" s="1"/>
  <c r="CV36" i="11"/>
  <c r="CV37" i="11" s="1"/>
  <c r="CU36" i="11"/>
  <c r="CU37" i="11" s="1"/>
  <c r="CT36" i="11"/>
  <c r="CT37" i="11" s="1"/>
  <c r="CS36" i="11"/>
  <c r="CS37" i="11" s="1"/>
  <c r="CR36" i="11"/>
  <c r="CR37" i="11" s="1"/>
  <c r="CQ36" i="11"/>
  <c r="CQ37" i="11" s="1"/>
  <c r="CP36" i="11"/>
  <c r="CP37" i="11" s="1"/>
  <c r="CO36" i="11"/>
  <c r="CO37" i="11" s="1"/>
  <c r="CN36" i="11"/>
  <c r="CN37" i="11" s="1"/>
  <c r="CM36" i="11"/>
  <c r="CM37" i="11" s="1"/>
  <c r="CL36" i="11"/>
  <c r="CL37" i="11" s="1"/>
  <c r="CK36" i="11"/>
  <c r="CK37" i="11" s="1"/>
  <c r="CJ36" i="11"/>
  <c r="CJ37" i="11" s="1"/>
  <c r="CI36" i="11"/>
  <c r="CI37" i="11" s="1"/>
  <c r="CH36" i="11"/>
  <c r="CH37" i="11" s="1"/>
  <c r="CG36" i="11"/>
  <c r="CG37" i="11" s="1"/>
  <c r="CF36" i="11"/>
  <c r="CF37" i="11" s="1"/>
  <c r="CE36" i="11"/>
  <c r="CE37" i="11" s="1"/>
  <c r="CD36" i="11"/>
  <c r="CD37" i="11" s="1"/>
  <c r="CC36" i="11"/>
  <c r="CC37" i="11" s="1"/>
  <c r="CB36" i="11"/>
  <c r="CB37" i="11" s="1"/>
  <c r="CA36" i="11"/>
  <c r="CA37" i="11" s="1"/>
  <c r="BZ36" i="11"/>
  <c r="BZ37" i="11" s="1"/>
  <c r="BY36" i="11"/>
  <c r="BY37" i="11" s="1"/>
  <c r="BX36" i="11"/>
  <c r="BX37" i="11" s="1"/>
  <c r="BW36" i="11"/>
  <c r="BW37" i="11" s="1"/>
  <c r="BV36" i="11"/>
  <c r="BV37" i="11" s="1"/>
  <c r="BU36" i="11"/>
  <c r="BU37" i="11" s="1"/>
  <c r="BT36" i="11"/>
  <c r="BT37" i="11" s="1"/>
  <c r="BS36" i="11"/>
  <c r="BS37" i="11" s="1"/>
  <c r="BR36" i="11"/>
  <c r="BR37" i="11" s="1"/>
  <c r="BQ36" i="11"/>
  <c r="BQ37" i="11" s="1"/>
  <c r="BP36" i="11"/>
  <c r="BP37" i="11" s="1"/>
  <c r="BO36" i="11"/>
  <c r="BO37" i="11" s="1"/>
  <c r="BN36" i="11"/>
  <c r="BN37" i="11" s="1"/>
  <c r="BM36" i="11"/>
  <c r="BM37" i="11" s="1"/>
  <c r="BL36" i="11"/>
  <c r="BL37" i="11" s="1"/>
  <c r="BK36" i="11"/>
  <c r="BK37" i="11" s="1"/>
  <c r="BJ36" i="11"/>
  <c r="BJ37" i="11" s="1"/>
  <c r="BI36" i="11"/>
  <c r="BI37" i="11" s="1"/>
  <c r="BH36" i="11"/>
  <c r="BH37" i="11" s="1"/>
  <c r="BG36" i="11"/>
  <c r="BG37" i="11" s="1"/>
  <c r="BF36" i="11"/>
  <c r="BF37" i="11" s="1"/>
  <c r="BE36" i="11"/>
  <c r="BE37" i="11" s="1"/>
  <c r="BD36" i="11"/>
  <c r="BD37" i="11" s="1"/>
  <c r="BC36" i="11"/>
  <c r="BC37" i="11" s="1"/>
  <c r="BB36" i="11"/>
  <c r="BB37" i="11" s="1"/>
  <c r="BA36" i="11"/>
  <c r="BA37" i="11" s="1"/>
  <c r="AZ36" i="11"/>
  <c r="AZ37" i="11" s="1"/>
  <c r="AY36" i="11"/>
  <c r="AY37" i="11" s="1"/>
  <c r="AX36" i="11"/>
  <c r="AX37" i="11" s="1"/>
  <c r="AW36" i="11"/>
  <c r="AW37" i="11" s="1"/>
  <c r="AV36" i="11"/>
  <c r="AV37" i="11" s="1"/>
  <c r="AU36" i="11"/>
  <c r="AU37" i="11" s="1"/>
  <c r="AT36" i="11"/>
  <c r="AT37" i="11" s="1"/>
  <c r="AS36" i="11"/>
  <c r="AS37" i="11" s="1"/>
  <c r="AR36" i="11"/>
  <c r="AR37" i="11" s="1"/>
  <c r="AQ36" i="11"/>
  <c r="AQ37" i="11" s="1"/>
  <c r="AP36" i="11"/>
  <c r="AP37" i="11" s="1"/>
  <c r="AO36" i="11"/>
  <c r="AO37" i="11" s="1"/>
  <c r="AN36" i="11"/>
  <c r="AN37" i="11" s="1"/>
  <c r="AM36" i="11"/>
  <c r="AM37" i="11" s="1"/>
  <c r="AL36" i="11"/>
  <c r="AL37" i="11" s="1"/>
  <c r="AK36" i="11"/>
  <c r="AK37" i="11" s="1"/>
  <c r="AJ36" i="11"/>
  <c r="AJ37" i="11" s="1"/>
  <c r="AI36" i="11"/>
  <c r="AI37" i="11" s="1"/>
  <c r="AH36" i="11"/>
  <c r="AH37" i="11" s="1"/>
  <c r="AG36" i="11"/>
  <c r="AG37" i="11" s="1"/>
  <c r="AF36" i="11"/>
  <c r="AF37" i="11" s="1"/>
  <c r="AE36" i="11"/>
  <c r="AE37" i="11" s="1"/>
  <c r="AD36" i="11"/>
  <c r="AD37" i="11" s="1"/>
  <c r="AC36" i="11"/>
  <c r="AC37" i="11" s="1"/>
  <c r="AB36" i="11"/>
  <c r="AB37" i="11" s="1"/>
  <c r="AA36" i="11"/>
  <c r="AA37" i="11" s="1"/>
  <c r="Z36" i="11"/>
  <c r="Z37" i="11" s="1"/>
  <c r="Y36" i="11"/>
  <c r="Y37" i="11" s="1"/>
  <c r="X36" i="11"/>
  <c r="X37" i="11" s="1"/>
  <c r="V36" i="11"/>
  <c r="U36" i="11"/>
  <c r="T36" i="11"/>
  <c r="S36" i="11"/>
  <c r="R36" i="11"/>
  <c r="Q36" i="11"/>
  <c r="P36" i="11"/>
  <c r="O36" i="11"/>
  <c r="N36" i="11"/>
  <c r="M36" i="11"/>
  <c r="L36" i="11"/>
  <c r="K36" i="11"/>
  <c r="J36" i="11"/>
  <c r="I36" i="11"/>
  <c r="H52" i="11"/>
  <c r="H53" i="11" s="1"/>
  <c r="H44" i="11"/>
  <c r="H45" i="11" s="1"/>
  <c r="H36" i="11"/>
  <c r="C31" i="14"/>
  <c r="C30" i="14"/>
  <c r="C29" i="14"/>
  <c r="C28" i="14"/>
  <c r="C27" i="14"/>
  <c r="DG99" i="4"/>
  <c r="DG98" i="4"/>
  <c r="DG97" i="4"/>
  <c r="DG96" i="4"/>
  <c r="DG95" i="4"/>
  <c r="DG94" i="4"/>
  <c r="DG93" i="4"/>
  <c r="DG92" i="4"/>
  <c r="DG91" i="4"/>
  <c r="DG90" i="4"/>
  <c r="DG87" i="4"/>
  <c r="DG86" i="4"/>
  <c r="DG85" i="4"/>
  <c r="DG84" i="4"/>
  <c r="DG83" i="4"/>
  <c r="DG82" i="4"/>
  <c r="DG81" i="4"/>
  <c r="DG80" i="4"/>
  <c r="DG79" i="4"/>
  <c r="DG76" i="4"/>
  <c r="DG75" i="4"/>
  <c r="DG74" i="4"/>
  <c r="DG73" i="4"/>
  <c r="DG72" i="4"/>
  <c r="DG71" i="4"/>
  <c r="DG70" i="4"/>
  <c r="DG69" i="4"/>
  <c r="DG68" i="4"/>
  <c r="DG65" i="4"/>
  <c r="DG64" i="4"/>
  <c r="DG63" i="4"/>
  <c r="DG62" i="4"/>
  <c r="DG61" i="4"/>
  <c r="DG60" i="4"/>
  <c r="DG59" i="4"/>
  <c r="DG58" i="4"/>
  <c r="DG57" i="4"/>
  <c r="DG54" i="4"/>
  <c r="DG53" i="4"/>
  <c r="DG52" i="4"/>
  <c r="DG51" i="4"/>
  <c r="DG50" i="4"/>
  <c r="DG49" i="4"/>
  <c r="DG48" i="4"/>
  <c r="DG47" i="4"/>
  <c r="DG46" i="4"/>
  <c r="DG42" i="4"/>
  <c r="DG41" i="4"/>
  <c r="DG40" i="4"/>
  <c r="DG39" i="4"/>
  <c r="DG38" i="4"/>
  <c r="DG37" i="4"/>
  <c r="DG36" i="4"/>
  <c r="DG35" i="4"/>
  <c r="DG34" i="4"/>
  <c r="DG31" i="4"/>
  <c r="DG30" i="4"/>
  <c r="DG29" i="4"/>
  <c r="DG28" i="4"/>
  <c r="DG27" i="4"/>
  <c r="DG26" i="4"/>
  <c r="DG25" i="4"/>
  <c r="DG24" i="4"/>
  <c r="DG23" i="4"/>
  <c r="DG13" i="4"/>
  <c r="DG14" i="4"/>
  <c r="DG15" i="4"/>
  <c r="DG16" i="4"/>
  <c r="DG17" i="4"/>
  <c r="DG18" i="4"/>
  <c r="DG19" i="4"/>
  <c r="DG20" i="4"/>
  <c r="DG12" i="4"/>
  <c r="DE116" i="4"/>
  <c r="CK117" i="14"/>
  <c r="CB117" i="14"/>
  <c r="AL117" i="14"/>
  <c r="BO117" i="14"/>
  <c r="BR117" i="14"/>
  <c r="CH117" i="14"/>
  <c r="DC117" i="14"/>
  <c r="BX117" i="14"/>
  <c r="AT117" i="14"/>
  <c r="H117" i="14"/>
  <c r="Z117" i="14"/>
  <c r="CV117" i="14"/>
  <c r="BZ117" i="14"/>
  <c r="AW117" i="14"/>
  <c r="BY117" i="14"/>
  <c r="AN117" i="14"/>
  <c r="BF117" i="14"/>
  <c r="AE117" i="14"/>
  <c r="Y117" i="14"/>
  <c r="BH117" i="14"/>
  <c r="CR117" i="14"/>
  <c r="CA117" i="14"/>
  <c r="CE117" i="14"/>
  <c r="CX117" i="14"/>
  <c r="AR117" i="14"/>
  <c r="BI117" i="14"/>
  <c r="CW117" i="14"/>
  <c r="CP117" i="14"/>
  <c r="BC117" i="14"/>
  <c r="CS117" i="14"/>
  <c r="BJ117" i="14"/>
  <c r="AP117" i="14"/>
  <c r="BB117" i="14"/>
  <c r="CT117" i="14"/>
  <c r="BD117" i="14"/>
  <c r="AZ117" i="14"/>
  <c r="CM117" i="14"/>
  <c r="BT117" i="14"/>
  <c r="CF117" i="14"/>
  <c r="CI117" i="14"/>
  <c r="BL117" i="14"/>
  <c r="BM117" i="14"/>
  <c r="AM117" i="14"/>
  <c r="AI117" i="14"/>
  <c r="AS117" i="14"/>
  <c r="AU117" i="14"/>
  <c r="AJ117" i="14"/>
  <c r="AC117" i="14"/>
  <c r="BN117" i="14"/>
  <c r="BP117" i="14"/>
  <c r="BQ117" i="14"/>
  <c r="AO117" i="14"/>
  <c r="CU117" i="14"/>
  <c r="AD117" i="14"/>
  <c r="AF117" i="14"/>
  <c r="BV117" i="14"/>
  <c r="X117" i="14"/>
  <c r="BE117" i="14"/>
  <c r="BS117" i="14"/>
  <c r="BA117" i="14"/>
  <c r="AK117" i="14"/>
  <c r="AY117" i="14"/>
  <c r="AA117" i="14"/>
  <c r="BK117" i="14"/>
  <c r="BW117" i="14"/>
  <c r="AB117" i="14"/>
  <c r="CL117" i="14"/>
  <c r="AH117" i="14"/>
  <c r="AV117" i="14"/>
  <c r="AQ117" i="14"/>
  <c r="CG117" i="14"/>
  <c r="DA117" i="14"/>
  <c r="CD117" i="14"/>
  <c r="BU117" i="14"/>
  <c r="CY117" i="14"/>
  <c r="AG117" i="14"/>
  <c r="CC117" i="14"/>
  <c r="BG117" i="14"/>
  <c r="CJ117" i="14"/>
  <c r="CZ117" i="14"/>
  <c r="CQ117" i="14"/>
  <c r="AX117" i="14"/>
  <c r="CO117" i="14"/>
  <c r="CN117" i="14"/>
  <c r="DB117" i="14"/>
  <c r="FZ7" i="19" l="1"/>
  <c r="F48" i="10"/>
  <c r="F66" i="10"/>
  <c r="G66" i="10"/>
  <c r="K115" i="5"/>
  <c r="K100" i="5"/>
  <c r="O115" i="5"/>
  <c r="O100" i="5"/>
  <c r="S115" i="5"/>
  <c r="S100" i="5"/>
  <c r="W115" i="5"/>
  <c r="W100" i="5"/>
  <c r="H115" i="5"/>
  <c r="DF101" i="5"/>
  <c r="DE101" i="5"/>
  <c r="G101" i="5"/>
  <c r="F101" i="5"/>
  <c r="F100" i="5" s="1"/>
  <c r="H100" i="5"/>
  <c r="L115" i="5"/>
  <c r="L100" i="5"/>
  <c r="P115" i="5"/>
  <c r="P100" i="5"/>
  <c r="T115" i="5"/>
  <c r="T100" i="5"/>
  <c r="I115" i="5"/>
  <c r="I112" i="5" s="1"/>
  <c r="I100" i="5"/>
  <c r="I7" i="5" s="1"/>
  <c r="M115" i="5"/>
  <c r="M100" i="5"/>
  <c r="Q115" i="5"/>
  <c r="Q100" i="5"/>
  <c r="U115" i="5"/>
  <c r="U100" i="5"/>
  <c r="J115" i="5"/>
  <c r="J100" i="5"/>
  <c r="N115" i="5"/>
  <c r="N100" i="5"/>
  <c r="R115" i="5"/>
  <c r="R100" i="5"/>
  <c r="V115" i="5"/>
  <c r="V100" i="5"/>
  <c r="F55" i="11"/>
  <c r="F63" i="11"/>
  <c r="F93" i="10"/>
  <c r="H114" i="4"/>
  <c r="DB9" i="13"/>
  <c r="CX9" i="13"/>
  <c r="CT9" i="13"/>
  <c r="CP9" i="13"/>
  <c r="CL9" i="13"/>
  <c r="CH9" i="13"/>
  <c r="CD9" i="13"/>
  <c r="BZ9" i="13"/>
  <c r="BV9" i="13"/>
  <c r="BR9" i="13"/>
  <c r="BN9" i="13"/>
  <c r="BJ9" i="13"/>
  <c r="BF9" i="13"/>
  <c r="BB9" i="13"/>
  <c r="AX9" i="13"/>
  <c r="AT9" i="13"/>
  <c r="AP9" i="13"/>
  <c r="AL9" i="13"/>
  <c r="AH9" i="13"/>
  <c r="AD9" i="13"/>
  <c r="Z9" i="13"/>
  <c r="DA9" i="13"/>
  <c r="CW9" i="13"/>
  <c r="CS9" i="13"/>
  <c r="CO9" i="13"/>
  <c r="CK9" i="13"/>
  <c r="CG9" i="13"/>
  <c r="CC9" i="13"/>
  <c r="BY9" i="13"/>
  <c r="BU9" i="13"/>
  <c r="BQ9" i="13"/>
  <c r="BM9" i="13"/>
  <c r="BI9" i="13"/>
  <c r="BE9" i="13"/>
  <c r="BA9" i="13"/>
  <c r="AW9" i="13"/>
  <c r="AS9" i="13"/>
  <c r="AO9" i="13"/>
  <c r="AK9" i="13"/>
  <c r="AG9" i="13"/>
  <c r="AC9" i="13"/>
  <c r="Y9" i="13"/>
  <c r="I9" i="13"/>
  <c r="CZ9" i="13"/>
  <c r="CV9" i="13"/>
  <c r="CR9" i="13"/>
  <c r="CN9" i="13"/>
  <c r="CJ9" i="13"/>
  <c r="CF9" i="13"/>
  <c r="CB9" i="13"/>
  <c r="BX9" i="13"/>
  <c r="BT9" i="13"/>
  <c r="BP9" i="13"/>
  <c r="BL9" i="13"/>
  <c r="BH9" i="13"/>
  <c r="BD9" i="13"/>
  <c r="AZ9" i="13"/>
  <c r="AV9" i="13"/>
  <c r="AR9" i="13"/>
  <c r="AN9" i="13"/>
  <c r="AJ9" i="13"/>
  <c r="AF9" i="13"/>
  <c r="AB9" i="13"/>
  <c r="X9" i="13"/>
  <c r="DC9" i="13"/>
  <c r="CY9" i="13"/>
  <c r="CU9" i="13"/>
  <c r="CQ9" i="13"/>
  <c r="CM9" i="13"/>
  <c r="CI9" i="13"/>
  <c r="CE9" i="13"/>
  <c r="CA9" i="13"/>
  <c r="BW9" i="13"/>
  <c r="BS9" i="13"/>
  <c r="BO9" i="13"/>
  <c r="BK9" i="13"/>
  <c r="BG9" i="13"/>
  <c r="BC9" i="13"/>
  <c r="AY9" i="13"/>
  <c r="AU9" i="13"/>
  <c r="AQ9" i="13"/>
  <c r="AM9" i="13"/>
  <c r="AI9" i="13"/>
  <c r="AE9" i="13"/>
  <c r="AA9" i="13"/>
  <c r="H9" i="13"/>
  <c r="DF100" i="4"/>
  <c r="DC114" i="4"/>
  <c r="CY114" i="4"/>
  <c r="CU114" i="4"/>
  <c r="CQ114" i="4"/>
  <c r="CQ10" i="10" s="1"/>
  <c r="CM114" i="4"/>
  <c r="CE114" i="4"/>
  <c r="BW114" i="4"/>
  <c r="BO114" i="4"/>
  <c r="BO10" i="10" s="1"/>
  <c r="BG114" i="4"/>
  <c r="AY114" i="4"/>
  <c r="AQ114" i="4"/>
  <c r="AI114" i="4"/>
  <c r="AI10" i="10" s="1"/>
  <c r="AA114" i="4"/>
  <c r="DB114" i="4"/>
  <c r="CX114" i="4"/>
  <c r="CT114" i="4"/>
  <c r="CT10" i="10" s="1"/>
  <c r="CP114" i="4"/>
  <c r="CL114" i="4"/>
  <c r="CH114" i="4"/>
  <c r="CD114" i="4"/>
  <c r="BZ114" i="4"/>
  <c r="BV114" i="4"/>
  <c r="BR114" i="4"/>
  <c r="BN114" i="4"/>
  <c r="BJ114" i="4"/>
  <c r="BF114" i="4"/>
  <c r="BB114" i="4"/>
  <c r="AX114" i="4"/>
  <c r="AT114" i="4"/>
  <c r="AP114" i="4"/>
  <c r="AL114" i="4"/>
  <c r="AH114" i="4"/>
  <c r="AH10" i="10" s="1"/>
  <c r="AD114" i="4"/>
  <c r="Z114" i="4"/>
  <c r="CG114" i="4"/>
  <c r="BY114" i="4"/>
  <c r="BQ114" i="4"/>
  <c r="BI114" i="4"/>
  <c r="BA114" i="4"/>
  <c r="AS114" i="4"/>
  <c r="AK114" i="4"/>
  <c r="AC114" i="4"/>
  <c r="AC10" i="10" s="1"/>
  <c r="DA114" i="4"/>
  <c r="CW114" i="4"/>
  <c r="CW10" i="10" s="1"/>
  <c r="CS114" i="4"/>
  <c r="CO114" i="4"/>
  <c r="CK114" i="4"/>
  <c r="CC114" i="4"/>
  <c r="CC10" i="10" s="1"/>
  <c r="BU114" i="4"/>
  <c r="BM114" i="4"/>
  <c r="BE114" i="4"/>
  <c r="AW114" i="4"/>
  <c r="AW10" i="10" s="1"/>
  <c r="AO114" i="4"/>
  <c r="AG114" i="4"/>
  <c r="AG10" i="10" s="1"/>
  <c r="Y114" i="4"/>
  <c r="I114" i="4"/>
  <c r="CZ114" i="4"/>
  <c r="CV114" i="4"/>
  <c r="CR114" i="4"/>
  <c r="CN114" i="4"/>
  <c r="CJ114" i="4"/>
  <c r="CF114" i="4"/>
  <c r="CB114" i="4"/>
  <c r="BX114" i="4"/>
  <c r="BT114" i="4"/>
  <c r="BP114" i="4"/>
  <c r="BL114" i="4"/>
  <c r="BH114" i="4"/>
  <c r="BD114" i="4"/>
  <c r="BD10" i="10" s="1"/>
  <c r="AZ114" i="4"/>
  <c r="AV114" i="4"/>
  <c r="AR114" i="4"/>
  <c r="AN114" i="4"/>
  <c r="AJ114" i="4"/>
  <c r="AF114" i="4"/>
  <c r="AF10" i="10" s="1"/>
  <c r="AB114" i="4"/>
  <c r="X114" i="4"/>
  <c r="CI114" i="4"/>
  <c r="CA114" i="4"/>
  <c r="BS114" i="4"/>
  <c r="BK114" i="4"/>
  <c r="BC114" i="4"/>
  <c r="AU114" i="4"/>
  <c r="AM114" i="4"/>
  <c r="AE114" i="4"/>
  <c r="L67" i="10"/>
  <c r="F28" i="11"/>
  <c r="T67" i="10"/>
  <c r="DC67" i="10"/>
  <c r="DC31" i="10"/>
  <c r="AN67" i="10"/>
  <c r="AU67" i="10"/>
  <c r="BA67" i="10"/>
  <c r="BI67" i="10"/>
  <c r="BS67" i="10"/>
  <c r="CC67" i="10"/>
  <c r="CI67" i="10"/>
  <c r="CQ67" i="10"/>
  <c r="CZ67" i="10"/>
  <c r="AP67" i="10"/>
  <c r="AX67" i="10"/>
  <c r="BG67" i="10"/>
  <c r="BQ67" i="10"/>
  <c r="BW67" i="10"/>
  <c r="CH67" i="10"/>
  <c r="CP67" i="10"/>
  <c r="CX67" i="10"/>
  <c r="AY67" i="10"/>
  <c r="BD67" i="10"/>
  <c r="BO67" i="10"/>
  <c r="BX67" i="10"/>
  <c r="CF67" i="10"/>
  <c r="CN67" i="10"/>
  <c r="CV67" i="10"/>
  <c r="AS67" i="10"/>
  <c r="BE67" i="10"/>
  <c r="BM67" i="10"/>
  <c r="BU67" i="10"/>
  <c r="BZ67" i="10"/>
  <c r="CL67" i="10"/>
  <c r="CT67" i="10"/>
  <c r="DB67" i="10"/>
  <c r="AU49" i="10"/>
  <c r="AO31" i="10"/>
  <c r="BA31" i="10"/>
  <c r="CC31" i="10"/>
  <c r="CO31" i="10"/>
  <c r="DA31" i="10"/>
  <c r="AV31" i="10"/>
  <c r="BH31" i="10"/>
  <c r="BT31" i="10"/>
  <c r="CF31" i="10"/>
  <c r="AF31" i="10"/>
  <c r="AB67" i="10"/>
  <c r="AJ67" i="10"/>
  <c r="N67" i="10"/>
  <c r="Z67" i="10"/>
  <c r="AH67" i="10"/>
  <c r="Q67" i="10"/>
  <c r="W67" i="10"/>
  <c r="AE67" i="10"/>
  <c r="J67" i="10"/>
  <c r="V67" i="10"/>
  <c r="AD67" i="10"/>
  <c r="AL67" i="10"/>
  <c r="AR31" i="10"/>
  <c r="AI49" i="10"/>
  <c r="H67" i="10"/>
  <c r="BG49" i="10"/>
  <c r="X67" i="10"/>
  <c r="I49" i="10"/>
  <c r="AE49" i="10"/>
  <c r="AK49" i="10"/>
  <c r="AR49" i="10"/>
  <c r="AZ49" i="10"/>
  <c r="BO49" i="10"/>
  <c r="BU49" i="10"/>
  <c r="CC49" i="10"/>
  <c r="CI49" i="10"/>
  <c r="CY49" i="10"/>
  <c r="X49" i="10"/>
  <c r="AS49" i="10"/>
  <c r="BL49" i="10"/>
  <c r="CJ49" i="10"/>
  <c r="CO49" i="10"/>
  <c r="CT49" i="10"/>
  <c r="DA49" i="10"/>
  <c r="AA49" i="10"/>
  <c r="AO49" i="10"/>
  <c r="AW49" i="10"/>
  <c r="BC49" i="10"/>
  <c r="BK49" i="10"/>
  <c r="BQ49" i="10"/>
  <c r="BX49" i="10"/>
  <c r="CF49" i="10"/>
  <c r="CQ49" i="10"/>
  <c r="AF49" i="10"/>
  <c r="BD49" i="10"/>
  <c r="BY49" i="10"/>
  <c r="CL49" i="10"/>
  <c r="CR49" i="10"/>
  <c r="CW49" i="10"/>
  <c r="AC31" i="10"/>
  <c r="AH31" i="10"/>
  <c r="AM31" i="10"/>
  <c r="AS31" i="10"/>
  <c r="AY31" i="10"/>
  <c r="BE31" i="10"/>
  <c r="BJ31" i="10"/>
  <c r="BQ31" i="10"/>
  <c r="BV31" i="10"/>
  <c r="CA31" i="10"/>
  <c r="CH31" i="10"/>
  <c r="CM31" i="10"/>
  <c r="CS31" i="10"/>
  <c r="CY31" i="10"/>
  <c r="AB31" i="10"/>
  <c r="BD31" i="10"/>
  <c r="BP31" i="10"/>
  <c r="CD31" i="10"/>
  <c r="CR31" i="10"/>
  <c r="Z31" i="10"/>
  <c r="AE31" i="10"/>
  <c r="AK31" i="10"/>
  <c r="AP31" i="10"/>
  <c r="AU31" i="10"/>
  <c r="BB31" i="10"/>
  <c r="BM31" i="10"/>
  <c r="BS31" i="10"/>
  <c r="BY31" i="10"/>
  <c r="CK31" i="10"/>
  <c r="CP31" i="10"/>
  <c r="CW31" i="10"/>
  <c r="DB31" i="10"/>
  <c r="AJ31" i="10"/>
  <c r="AX31" i="10"/>
  <c r="BL31" i="10"/>
  <c r="BX31" i="10"/>
  <c r="CJ31" i="10"/>
  <c r="CV31" i="10"/>
  <c r="AR67" i="10"/>
  <c r="DC49" i="10"/>
  <c r="G48" i="10"/>
  <c r="AB49" i="10"/>
  <c r="AJ49" i="10"/>
  <c r="CA49" i="10"/>
  <c r="AD31" i="10"/>
  <c r="AT31" i="10"/>
  <c r="BF31" i="10"/>
  <c r="BR31" i="10"/>
  <c r="DC84" i="10"/>
  <c r="H84" i="10"/>
  <c r="L84" i="10"/>
  <c r="P84" i="10"/>
  <c r="T84" i="10"/>
  <c r="X84" i="10"/>
  <c r="AB84" i="10"/>
  <c r="AF84" i="10"/>
  <c r="AJ84" i="10"/>
  <c r="AN84" i="10"/>
  <c r="AR84" i="10"/>
  <c r="AV84" i="10"/>
  <c r="AZ84" i="10"/>
  <c r="BD84" i="10"/>
  <c r="BD85" i="10" s="1"/>
  <c r="BH84" i="10"/>
  <c r="BL84" i="10"/>
  <c r="BP84" i="10"/>
  <c r="BT84" i="10"/>
  <c r="BX84" i="10"/>
  <c r="CB84" i="10"/>
  <c r="CF84" i="10"/>
  <c r="CJ84" i="10"/>
  <c r="CN84" i="10"/>
  <c r="CR84" i="10"/>
  <c r="CV84" i="10"/>
  <c r="CZ84" i="10"/>
  <c r="I84" i="10"/>
  <c r="M84" i="10"/>
  <c r="Q84" i="10"/>
  <c r="Q85" i="10" s="1"/>
  <c r="U84" i="10"/>
  <c r="Y84" i="10"/>
  <c r="AC84" i="10"/>
  <c r="AG84" i="10"/>
  <c r="AK84" i="10"/>
  <c r="AO84" i="10"/>
  <c r="AS84" i="10"/>
  <c r="AW84" i="10"/>
  <c r="BA84" i="10"/>
  <c r="BE84" i="10"/>
  <c r="BI84" i="10"/>
  <c r="BM84" i="10"/>
  <c r="BQ84" i="10"/>
  <c r="BU84" i="10"/>
  <c r="BY84" i="10"/>
  <c r="BY85" i="10" s="1"/>
  <c r="CC84" i="10"/>
  <c r="CG84" i="10"/>
  <c r="CK84" i="10"/>
  <c r="CO84" i="10"/>
  <c r="CS84" i="10"/>
  <c r="CW84" i="10"/>
  <c r="DA84" i="10"/>
  <c r="DA85" i="10" s="1"/>
  <c r="J84" i="10"/>
  <c r="N84" i="10"/>
  <c r="R84" i="10"/>
  <c r="V84" i="10"/>
  <c r="Z84" i="10"/>
  <c r="AD84" i="10"/>
  <c r="AH84" i="10"/>
  <c r="AL84" i="10"/>
  <c r="AP84" i="10"/>
  <c r="AT84" i="10"/>
  <c r="AX84" i="10"/>
  <c r="BB84" i="10"/>
  <c r="BF84" i="10"/>
  <c r="BJ84" i="10"/>
  <c r="BN84" i="10"/>
  <c r="BR84" i="10"/>
  <c r="BV84" i="10"/>
  <c r="BZ84" i="10"/>
  <c r="CD84" i="10"/>
  <c r="CH84" i="10"/>
  <c r="CL84" i="10"/>
  <c r="CP84" i="10"/>
  <c r="CT84" i="10"/>
  <c r="CX84" i="10"/>
  <c r="DB84" i="10"/>
  <c r="K84" i="10"/>
  <c r="O84" i="10"/>
  <c r="S84" i="10"/>
  <c r="W84" i="10"/>
  <c r="AA84" i="10"/>
  <c r="AE84" i="10"/>
  <c r="AI84" i="10"/>
  <c r="AM84" i="10"/>
  <c r="AQ84" i="10"/>
  <c r="AU84" i="10"/>
  <c r="AY84" i="10"/>
  <c r="BC84" i="10"/>
  <c r="BG84" i="10"/>
  <c r="BK84" i="10"/>
  <c r="BO84" i="10"/>
  <c r="BS84" i="10"/>
  <c r="BW84" i="10"/>
  <c r="CA84" i="10"/>
  <c r="CE84" i="10"/>
  <c r="CI84" i="10"/>
  <c r="CM84" i="10"/>
  <c r="CQ84" i="10"/>
  <c r="CU84" i="10"/>
  <c r="CY84" i="10"/>
  <c r="O67" i="10"/>
  <c r="U67" i="10"/>
  <c r="AC67" i="10"/>
  <c r="AM67" i="10"/>
  <c r="AW67" i="10"/>
  <c r="BC67" i="10"/>
  <c r="BK67" i="10"/>
  <c r="BT67" i="10"/>
  <c r="CE67" i="10"/>
  <c r="CJ67" i="10"/>
  <c r="CU67" i="10"/>
  <c r="I67" i="10"/>
  <c r="R67" i="10"/>
  <c r="AA67" i="10"/>
  <c r="AK67" i="10"/>
  <c r="AQ67" i="10"/>
  <c r="BB67" i="10"/>
  <c r="BJ67" i="10"/>
  <c r="BR67" i="10"/>
  <c r="BY67" i="10"/>
  <c r="CK67" i="10"/>
  <c r="CS67" i="10"/>
  <c r="DA67" i="10"/>
  <c r="S67" i="10"/>
  <c r="AI67" i="10"/>
  <c r="AZ67" i="10"/>
  <c r="BH67" i="10"/>
  <c r="BP67" i="10"/>
  <c r="CA67" i="10"/>
  <c r="CG67" i="10"/>
  <c r="CO67" i="10"/>
  <c r="CY67" i="10"/>
  <c r="M67" i="10"/>
  <c r="Y67" i="10"/>
  <c r="AG67" i="10"/>
  <c r="AO67" i="10"/>
  <c r="AT67" i="10"/>
  <c r="BF67" i="10"/>
  <c r="BN67" i="10"/>
  <c r="BV67" i="10"/>
  <c r="CD67" i="10"/>
  <c r="CM67" i="10"/>
  <c r="CW67" i="10"/>
  <c r="Y49" i="10"/>
  <c r="AG49" i="10"/>
  <c r="AM49" i="10"/>
  <c r="BA49" i="10"/>
  <c r="BH49" i="10"/>
  <c r="BP49" i="10"/>
  <c r="BW49" i="10"/>
  <c r="CE49" i="10"/>
  <c r="CM49" i="10"/>
  <c r="AC49" i="10"/>
  <c r="AV49" i="10"/>
  <c r="BT49" i="10"/>
  <c r="CK49" i="10"/>
  <c r="CP49" i="10"/>
  <c r="CV49" i="10"/>
  <c r="DB49" i="10"/>
  <c r="AQ49" i="10"/>
  <c r="AY49" i="10"/>
  <c r="BE49" i="10"/>
  <c r="BM49" i="10"/>
  <c r="BS49" i="10"/>
  <c r="CG49" i="10"/>
  <c r="CU49" i="10"/>
  <c r="AN49" i="10"/>
  <c r="BI49" i="10"/>
  <c r="CB49" i="10"/>
  <c r="CN49" i="10"/>
  <c r="CS49" i="10"/>
  <c r="CZ49" i="10"/>
  <c r="I31" i="10"/>
  <c r="Y31" i="10"/>
  <c r="AI31" i="10"/>
  <c r="BK31" i="10"/>
  <c r="BW31" i="10"/>
  <c r="CI31" i="10"/>
  <c r="CU31" i="10"/>
  <c r="CT31" i="10"/>
  <c r="BG31" i="10"/>
  <c r="CE31" i="10"/>
  <c r="AA31" i="10"/>
  <c r="AG31" i="10"/>
  <c r="AL31" i="10"/>
  <c r="AQ31" i="10"/>
  <c r="AW31" i="10"/>
  <c r="BC31" i="10"/>
  <c r="BI31" i="10"/>
  <c r="BO31" i="10"/>
  <c r="BU31" i="10"/>
  <c r="BZ31" i="10"/>
  <c r="CG31" i="10"/>
  <c r="CL31" i="10"/>
  <c r="CQ31" i="10"/>
  <c r="CX31" i="10"/>
  <c r="X31" i="10"/>
  <c r="AN31" i="10"/>
  <c r="AZ31" i="10"/>
  <c r="BN31" i="10"/>
  <c r="CB31" i="10"/>
  <c r="CN31" i="10"/>
  <c r="CZ31" i="10"/>
  <c r="H113" i="4"/>
  <c r="S113" i="4"/>
  <c r="CE113" i="4"/>
  <c r="K80" i="10"/>
  <c r="S80" i="10"/>
  <c r="AA80" i="10"/>
  <c r="AI80" i="10"/>
  <c r="AQ80" i="10"/>
  <c r="AY80" i="10"/>
  <c r="BG80" i="10"/>
  <c r="BO80" i="10"/>
  <c r="BW80" i="10"/>
  <c r="CE80" i="10"/>
  <c r="CM80" i="10"/>
  <c r="CU80" i="10"/>
  <c r="DC80" i="10"/>
  <c r="P62" i="10"/>
  <c r="P67" i="10" s="1"/>
  <c r="AF62" i="10"/>
  <c r="AF67" i="10" s="1"/>
  <c r="AV62" i="10"/>
  <c r="AV67" i="10" s="1"/>
  <c r="BL62" i="10"/>
  <c r="BL67" i="10" s="1"/>
  <c r="CB62" i="10"/>
  <c r="CB67" i="10" s="1"/>
  <c r="CR62" i="10"/>
  <c r="CR67" i="10" s="1"/>
  <c r="K62" i="10"/>
  <c r="K67" i="10" s="1"/>
  <c r="H44" i="10"/>
  <c r="H49" i="10" s="1"/>
  <c r="J44" i="10"/>
  <c r="N44" i="10"/>
  <c r="R44" i="10"/>
  <c r="V44" i="10"/>
  <c r="Z44" i="10"/>
  <c r="Z49" i="10" s="1"/>
  <c r="AD44" i="10"/>
  <c r="AD49" i="10" s="1"/>
  <c r="AH44" i="10"/>
  <c r="AH49" i="10" s="1"/>
  <c r="AL44" i="10"/>
  <c r="AL49" i="10" s="1"/>
  <c r="AP44" i="10"/>
  <c r="AP49" i="10" s="1"/>
  <c r="AT44" i="10"/>
  <c r="AT49" i="10" s="1"/>
  <c r="AX44" i="10"/>
  <c r="AX49" i="10" s="1"/>
  <c r="BB44" i="10"/>
  <c r="BB49" i="10" s="1"/>
  <c r="BF44" i="10"/>
  <c r="BF49" i="10" s="1"/>
  <c r="BJ44" i="10"/>
  <c r="BJ49" i="10" s="1"/>
  <c r="BN44" i="10"/>
  <c r="BN49" i="10" s="1"/>
  <c r="BR44" i="10"/>
  <c r="BR49" i="10" s="1"/>
  <c r="BV44" i="10"/>
  <c r="BV49" i="10" s="1"/>
  <c r="BZ44" i="10"/>
  <c r="BZ49" i="10" s="1"/>
  <c r="CD44" i="10"/>
  <c r="CD49" i="10" s="1"/>
  <c r="CH44" i="10"/>
  <c r="CH49" i="10" s="1"/>
  <c r="CX44" i="10"/>
  <c r="CX49" i="10" s="1"/>
  <c r="H26" i="10"/>
  <c r="H31" i="10" s="1"/>
  <c r="G28" i="11"/>
  <c r="CZ82" i="10"/>
  <c r="CR82" i="10"/>
  <c r="CJ82" i="10"/>
  <c r="CB82" i="10"/>
  <c r="BU82" i="10"/>
  <c r="BP82" i="10"/>
  <c r="BK82" i="10"/>
  <c r="BE82" i="10"/>
  <c r="AZ82" i="10"/>
  <c r="AU82" i="10"/>
  <c r="AO82" i="10"/>
  <c r="AJ82" i="10"/>
  <c r="AE82" i="10"/>
  <c r="Z82" i="10"/>
  <c r="V82" i="10"/>
  <c r="R82" i="10"/>
  <c r="N82" i="10"/>
  <c r="J82" i="10"/>
  <c r="U82" i="10"/>
  <c r="AN82" i="10"/>
  <c r="BI82" i="10"/>
  <c r="CG82" i="10"/>
  <c r="I82" i="10"/>
  <c r="Y82" i="10"/>
  <c r="AS82" i="10"/>
  <c r="BO82" i="10"/>
  <c r="CO82" i="10"/>
  <c r="M82" i="10"/>
  <c r="AC82" i="10"/>
  <c r="AY82" i="10"/>
  <c r="BT82" i="10"/>
  <c r="CW82" i="10"/>
  <c r="K82" i="10"/>
  <c r="O82" i="10"/>
  <c r="S82" i="10"/>
  <c r="W82" i="10"/>
  <c r="AA82" i="10"/>
  <c r="AF82" i="10"/>
  <c r="AK82" i="10"/>
  <c r="AQ82" i="10"/>
  <c r="AV82" i="10"/>
  <c r="BA82" i="10"/>
  <c r="BG82" i="10"/>
  <c r="BL82" i="10"/>
  <c r="BQ82" i="10"/>
  <c r="BW82" i="10"/>
  <c r="CC82" i="10"/>
  <c r="CK82" i="10"/>
  <c r="CS82" i="10"/>
  <c r="DC82" i="10"/>
  <c r="CY82" i="10"/>
  <c r="CU82" i="10"/>
  <c r="CQ82" i="10"/>
  <c r="CM82" i="10"/>
  <c r="CI82" i="10"/>
  <c r="CE82" i="10"/>
  <c r="CA82" i="10"/>
  <c r="DB82" i="10"/>
  <c r="CX82" i="10"/>
  <c r="CT82" i="10"/>
  <c r="CP82" i="10"/>
  <c r="CL82" i="10"/>
  <c r="CH82" i="10"/>
  <c r="CD82" i="10"/>
  <c r="BZ82" i="10"/>
  <c r="BV82" i="10"/>
  <c r="BR82" i="10"/>
  <c r="BN82" i="10"/>
  <c r="BJ82" i="10"/>
  <c r="BF82" i="10"/>
  <c r="BB82" i="10"/>
  <c r="AX82" i="10"/>
  <c r="AT82" i="10"/>
  <c r="AP82" i="10"/>
  <c r="AL82" i="10"/>
  <c r="AH82" i="10"/>
  <c r="AD82" i="10"/>
  <c r="L82" i="10"/>
  <c r="P82" i="10"/>
  <c r="T82" i="10"/>
  <c r="X82" i="10"/>
  <c r="AB82" i="10"/>
  <c r="AG82" i="10"/>
  <c r="AM82" i="10"/>
  <c r="AR82" i="10"/>
  <c r="AW82" i="10"/>
  <c r="BC82" i="10"/>
  <c r="BH82" i="10"/>
  <c r="BM82" i="10"/>
  <c r="BS82" i="10"/>
  <c r="BX82" i="10"/>
  <c r="CF82" i="10"/>
  <c r="CN82" i="10"/>
  <c r="CV82" i="10"/>
  <c r="G83" i="10"/>
  <c r="F83" i="10"/>
  <c r="F94" i="10" s="1"/>
  <c r="G65" i="10"/>
  <c r="G47" i="10"/>
  <c r="F47" i="10"/>
  <c r="G60" i="11"/>
  <c r="G52" i="11"/>
  <c r="F44" i="11"/>
  <c r="G44" i="11"/>
  <c r="F60" i="11"/>
  <c r="F52" i="11"/>
  <c r="Q113" i="4"/>
  <c r="AA113" i="4"/>
  <c r="AL113" i="4"/>
  <c r="AQ113" i="4"/>
  <c r="BF113" i="4"/>
  <c r="CM113" i="4"/>
  <c r="DB113" i="4"/>
  <c r="CT113" i="4"/>
  <c r="CL113" i="4"/>
  <c r="CD113" i="4"/>
  <c r="BV113" i="4"/>
  <c r="BN113" i="4"/>
  <c r="CY113" i="4"/>
  <c r="CQ113" i="4"/>
  <c r="CI113" i="4"/>
  <c r="CX113" i="4"/>
  <c r="CP113" i="4"/>
  <c r="CH113" i="4"/>
  <c r="BZ113" i="4"/>
  <c r="BR113" i="4"/>
  <c r="BJ113" i="4"/>
  <c r="M113" i="4"/>
  <c r="R113" i="4"/>
  <c r="W113" i="4"/>
  <c r="AC113" i="4"/>
  <c r="AH113" i="4"/>
  <c r="AM113" i="4"/>
  <c r="AS113" i="4"/>
  <c r="AY113" i="4"/>
  <c r="BG113" i="4"/>
  <c r="BW113" i="4"/>
  <c r="CU113" i="4"/>
  <c r="CI10" i="10"/>
  <c r="AY10" i="10"/>
  <c r="DB10" i="10"/>
  <c r="CL10" i="10"/>
  <c r="BV10" i="10"/>
  <c r="BN10" i="10"/>
  <c r="BF10" i="10"/>
  <c r="AP10" i="10"/>
  <c r="Z10" i="10"/>
  <c r="CO10" i="10"/>
  <c r="BQ10" i="10"/>
  <c r="BM10" i="10"/>
  <c r="BI10" i="10"/>
  <c r="K113" i="4"/>
  <c r="V113" i="4"/>
  <c r="AG113" i="4"/>
  <c r="AX113" i="4"/>
  <c r="BS113" i="4"/>
  <c r="CR10" i="10"/>
  <c r="I113" i="4"/>
  <c r="N113" i="4"/>
  <c r="Y113" i="4"/>
  <c r="AD113" i="4"/>
  <c r="AI113" i="4"/>
  <c r="AO113" i="4"/>
  <c r="AT113" i="4"/>
  <c r="BB113" i="4"/>
  <c r="BK113" i="4"/>
  <c r="CA113" i="4"/>
  <c r="DC113" i="4"/>
  <c r="J113" i="4"/>
  <c r="O113" i="4"/>
  <c r="U113" i="4"/>
  <c r="Z113" i="4"/>
  <c r="AE113" i="4"/>
  <c r="AK113" i="4"/>
  <c r="AP113" i="4"/>
  <c r="AU113" i="4"/>
  <c r="BC113" i="4"/>
  <c r="BO113" i="4"/>
  <c r="AD22" i="13"/>
  <c r="AD25" i="13" s="1"/>
  <c r="BJ22" i="13"/>
  <c r="BJ25" i="13" s="1"/>
  <c r="BT22" i="13"/>
  <c r="BT25" i="13" s="1"/>
  <c r="CR22" i="13"/>
  <c r="CR25" i="13" s="1"/>
  <c r="DC22" i="13"/>
  <c r="DC25" i="13" s="1"/>
  <c r="CY22" i="13"/>
  <c r="CY25" i="13" s="1"/>
  <c r="CM22" i="13"/>
  <c r="CM25" i="13" s="1"/>
  <c r="CI22" i="13"/>
  <c r="CI25" i="13" s="1"/>
  <c r="CE22" i="13"/>
  <c r="CE25" i="13" s="1"/>
  <c r="CA22" i="13"/>
  <c r="CA25" i="13" s="1"/>
  <c r="BW22" i="13"/>
  <c r="BW25" i="13" s="1"/>
  <c r="BS22" i="13"/>
  <c r="BS25" i="13" s="1"/>
  <c r="BO22" i="13"/>
  <c r="BO25" i="13" s="1"/>
  <c r="BK22" i="13"/>
  <c r="BK25" i="13" s="1"/>
  <c r="BG22" i="13"/>
  <c r="BG25" i="13" s="1"/>
  <c r="AY22" i="13"/>
  <c r="AY25" i="13" s="1"/>
  <c r="AU22" i="13"/>
  <c r="AU25" i="13" s="1"/>
  <c r="AQ22" i="13"/>
  <c r="AQ25" i="13" s="1"/>
  <c r="AM22" i="13"/>
  <c r="AM25" i="13" s="1"/>
  <c r="AI22" i="13"/>
  <c r="AI25" i="13" s="1"/>
  <c r="AA22" i="13"/>
  <c r="AA25" i="13" s="1"/>
  <c r="G30" i="13"/>
  <c r="F37" i="13"/>
  <c r="G37" i="13"/>
  <c r="F30" i="13"/>
  <c r="L113" i="4"/>
  <c r="P113" i="4"/>
  <c r="T113" i="4"/>
  <c r="X113" i="4"/>
  <c r="AB113" i="4"/>
  <c r="AF113" i="4"/>
  <c r="AJ113" i="4"/>
  <c r="AN113" i="4"/>
  <c r="AR113" i="4"/>
  <c r="AV113" i="4"/>
  <c r="AZ113" i="4"/>
  <c r="BD113" i="4"/>
  <c r="BH113" i="4"/>
  <c r="BL113" i="4"/>
  <c r="BP113" i="4"/>
  <c r="BT113" i="4"/>
  <c r="BX113" i="4"/>
  <c r="CB113" i="4"/>
  <c r="CF113" i="4"/>
  <c r="CJ113" i="4"/>
  <c r="CN113" i="4"/>
  <c r="CR113" i="4"/>
  <c r="CV113" i="4"/>
  <c r="CZ113" i="4"/>
  <c r="AW113" i="4"/>
  <c r="BA113" i="4"/>
  <c r="BE113" i="4"/>
  <c r="BI113" i="4"/>
  <c r="BM113" i="4"/>
  <c r="BQ113" i="4"/>
  <c r="BU113" i="4"/>
  <c r="BY113" i="4"/>
  <c r="CC113" i="4"/>
  <c r="CG113" i="4"/>
  <c r="CK113" i="4"/>
  <c r="CO113" i="4"/>
  <c r="CS113" i="4"/>
  <c r="CW113" i="4"/>
  <c r="DA113" i="4"/>
  <c r="CR85" i="10" l="1"/>
  <c r="GD7" i="19"/>
  <c r="T85" i="10"/>
  <c r="BH85" i="10"/>
  <c r="F71" i="10"/>
  <c r="BC85" i="10"/>
  <c r="F80" i="10"/>
  <c r="AM10" i="10"/>
  <c r="BS10" i="10"/>
  <c r="AR10" i="10"/>
  <c r="BH10" i="10"/>
  <c r="BX10" i="10"/>
  <c r="AS10" i="10"/>
  <c r="BY10" i="10"/>
  <c r="AX10" i="10"/>
  <c r="CD10" i="10"/>
  <c r="AV10" i="10"/>
  <c r="BL10" i="10"/>
  <c r="CB10" i="10"/>
  <c r="BA10" i="10"/>
  <c r="CG10" i="10"/>
  <c r="AL10" i="10"/>
  <c r="BB10" i="10"/>
  <c r="BR10" i="10"/>
  <c r="CH10" i="10"/>
  <c r="CX10" i="10"/>
  <c r="CU10" i="10"/>
  <c r="BC10" i="10"/>
  <c r="CE10" i="10"/>
  <c r="CY10" i="10"/>
  <c r="AE10" i="10"/>
  <c r="X10" i="10"/>
  <c r="AN10" i="10"/>
  <c r="BT10" i="10"/>
  <c r="CJ10" i="10"/>
  <c r="CZ10" i="10"/>
  <c r="BU10" i="10"/>
  <c r="CS10" i="10"/>
  <c r="AK10" i="10"/>
  <c r="AA10" i="10"/>
  <c r="BG10" i="10"/>
  <c r="CM10" i="10"/>
  <c r="DC10" i="10"/>
  <c r="F62" i="10"/>
  <c r="I37" i="11"/>
  <c r="F84" i="10"/>
  <c r="G84" i="10"/>
  <c r="CI85" i="10"/>
  <c r="CY85" i="10"/>
  <c r="G67" i="10"/>
  <c r="F67" i="10"/>
  <c r="I37" i="10"/>
  <c r="DF100" i="5"/>
  <c r="G100" i="5"/>
  <c r="H7" i="5"/>
  <c r="DF115" i="5"/>
  <c r="DE115" i="5"/>
  <c r="G115" i="5"/>
  <c r="F115" i="5"/>
  <c r="H112" i="5"/>
  <c r="BP10" i="10"/>
  <c r="CN10" i="10"/>
  <c r="AB10" i="10"/>
  <c r="AO10" i="10"/>
  <c r="BK10" i="10"/>
  <c r="BT85" i="10"/>
  <c r="AN85" i="10"/>
  <c r="BL85" i="10"/>
  <c r="CB85" i="10"/>
  <c r="BK85" i="10"/>
  <c r="AU10" i="10"/>
  <c r="CA10" i="10"/>
  <c r="AJ10" i="10"/>
  <c r="AZ10" i="10"/>
  <c r="CF10" i="10"/>
  <c r="CV10" i="10"/>
  <c r="Y10" i="10"/>
  <c r="BE10" i="10"/>
  <c r="CK10" i="10"/>
  <c r="DA10" i="10"/>
  <c r="AD10" i="10"/>
  <c r="AT10" i="10"/>
  <c r="BJ10" i="10"/>
  <c r="BZ10" i="10"/>
  <c r="CP10" i="10"/>
  <c r="AQ10" i="10"/>
  <c r="BW10" i="10"/>
  <c r="AV85" i="10"/>
  <c r="DF113" i="4"/>
  <c r="BX85" i="10"/>
  <c r="AR85" i="10"/>
  <c r="AZ85" i="10"/>
  <c r="BS85" i="10"/>
  <c r="AU85" i="10"/>
  <c r="CJ85" i="10"/>
  <c r="CN85" i="10"/>
  <c r="AM85" i="10"/>
  <c r="CA85" i="10"/>
  <c r="CQ85" i="10"/>
  <c r="CZ85" i="10"/>
  <c r="CC85" i="10"/>
  <c r="CO85" i="10"/>
  <c r="BM85" i="10"/>
  <c r="AT85" i="10"/>
  <c r="BQ85" i="10"/>
  <c r="AS85" i="10"/>
  <c r="BI85" i="10"/>
  <c r="BU85" i="10"/>
  <c r="O85" i="10"/>
  <c r="AO85" i="10"/>
  <c r="AE85" i="10"/>
  <c r="I85" i="10"/>
  <c r="AG85" i="10"/>
  <c r="X85" i="10"/>
  <c r="AC85" i="10"/>
  <c r="N85" i="10"/>
  <c r="P85" i="10"/>
  <c r="V85" i="10"/>
  <c r="AL85" i="10"/>
  <c r="AK85" i="10"/>
  <c r="U85" i="10"/>
  <c r="AF85" i="10"/>
  <c r="AJ85" i="10"/>
  <c r="CS85" i="10"/>
  <c r="BP85" i="10"/>
  <c r="CF85" i="10"/>
  <c r="CV85" i="10"/>
  <c r="AB85" i="10"/>
  <c r="L85" i="10"/>
  <c r="AD85" i="10"/>
  <c r="W85" i="10"/>
  <c r="H10" i="10"/>
  <c r="M85" i="10"/>
  <c r="AI85" i="10"/>
  <c r="BJ85" i="10"/>
  <c r="BZ85" i="10"/>
  <c r="CP85" i="10"/>
  <c r="AH85" i="10"/>
  <c r="AX85" i="10"/>
  <c r="BN85" i="10"/>
  <c r="CD85" i="10"/>
  <c r="CT85" i="10"/>
  <c r="CK85" i="10"/>
  <c r="CW85" i="10"/>
  <c r="Y85" i="10"/>
  <c r="R85" i="10"/>
  <c r="BE85" i="10"/>
  <c r="BR85" i="10"/>
  <c r="CX85" i="10"/>
  <c r="BB85" i="10"/>
  <c r="CH85" i="10"/>
  <c r="AW85" i="10"/>
  <c r="AP85" i="10"/>
  <c r="BF85" i="10"/>
  <c r="BV85" i="10"/>
  <c r="CL85" i="10"/>
  <c r="DB85" i="10"/>
  <c r="BA85" i="10"/>
  <c r="CG85" i="10"/>
  <c r="J85" i="10"/>
  <c r="Z85" i="10"/>
  <c r="S85" i="10"/>
  <c r="BO85" i="10"/>
  <c r="H112" i="4"/>
  <c r="G113" i="4"/>
  <c r="F113" i="4"/>
  <c r="CH112" i="4"/>
  <c r="CE85" i="10"/>
  <c r="CM85" i="10"/>
  <c r="BG85" i="10"/>
  <c r="AA85" i="10"/>
  <c r="AY85" i="10"/>
  <c r="DC85" i="10"/>
  <c r="BW85" i="10"/>
  <c r="AQ85" i="10"/>
  <c r="K85" i="10"/>
  <c r="CU85" i="10"/>
  <c r="F26" i="10"/>
  <c r="CP112" i="4"/>
  <c r="BJ112" i="4"/>
  <c r="BN112" i="4"/>
  <c r="CT112" i="4"/>
  <c r="DC112" i="4"/>
  <c r="G26" i="10"/>
  <c r="AQ112" i="4"/>
  <c r="CD112" i="4"/>
  <c r="CQ112" i="4"/>
  <c r="BF112" i="4"/>
  <c r="AY112" i="4"/>
  <c r="AT112" i="4"/>
  <c r="CE112" i="4"/>
  <c r="CL112" i="4"/>
  <c r="F44" i="10"/>
  <c r="CU112" i="4"/>
  <c r="CY112" i="4"/>
  <c r="G80" i="10"/>
  <c r="G44" i="10"/>
  <c r="G62" i="10"/>
  <c r="BB112" i="4"/>
  <c r="AD112" i="4"/>
  <c r="AC112" i="4"/>
  <c r="BV112" i="4"/>
  <c r="DB112" i="4"/>
  <c r="CI112" i="4"/>
  <c r="BZ112" i="4"/>
  <c r="AA112" i="4"/>
  <c r="CM112" i="4"/>
  <c r="AI112" i="4"/>
  <c r="Y112" i="4"/>
  <c r="AH112" i="4"/>
  <c r="AX112" i="4"/>
  <c r="BK112" i="4"/>
  <c r="CK112" i="4"/>
  <c r="AE112" i="4"/>
  <c r="AU112" i="4"/>
  <c r="CG112" i="4"/>
  <c r="AG112" i="4"/>
  <c r="AS112" i="4"/>
  <c r="AF112" i="4"/>
  <c r="CS112" i="4"/>
  <c r="BU112" i="4"/>
  <c r="AL112" i="4"/>
  <c r="BR112" i="4"/>
  <c r="CX112" i="4"/>
  <c r="BO112" i="4"/>
  <c r="AV112" i="4"/>
  <c r="BL112" i="4"/>
  <c r="CB112" i="4"/>
  <c r="CR112" i="4"/>
  <c r="BQ112" i="4"/>
  <c r="CC112" i="4"/>
  <c r="BE112" i="4"/>
  <c r="Z112" i="4"/>
  <c r="AP112" i="4"/>
  <c r="AM112" i="4"/>
  <c r="BC112" i="4"/>
  <c r="BS112" i="4"/>
  <c r="AJ112" i="4"/>
  <c r="AZ112" i="4"/>
  <c r="BP112" i="4"/>
  <c r="CF112" i="4"/>
  <c r="CV112" i="4"/>
  <c r="BA112" i="4"/>
  <c r="BM112" i="4"/>
  <c r="CW112" i="4"/>
  <c r="CA112" i="4"/>
  <c r="AB112" i="4"/>
  <c r="AR112" i="4"/>
  <c r="BH112" i="4"/>
  <c r="BX112" i="4"/>
  <c r="CN112" i="4"/>
  <c r="DA112" i="4"/>
  <c r="AO112" i="4"/>
  <c r="BG112" i="4"/>
  <c r="BW112" i="4"/>
  <c r="X112" i="4"/>
  <c r="AN112" i="4"/>
  <c r="BD112" i="4"/>
  <c r="BT112" i="4"/>
  <c r="CJ112" i="4"/>
  <c r="CZ112" i="4"/>
  <c r="AK112" i="4"/>
  <c r="BI112" i="4"/>
  <c r="AW112" i="4"/>
  <c r="CO112" i="4"/>
  <c r="BY112" i="4"/>
  <c r="H82" i="10"/>
  <c r="I36" i="13"/>
  <c r="I39" i="13" s="1"/>
  <c r="DB36" i="13"/>
  <c r="DB39" i="13" s="1"/>
  <c r="BI36" i="13"/>
  <c r="BI39" i="13" s="1"/>
  <c r="BJ29" i="13"/>
  <c r="BJ32" i="13" s="1"/>
  <c r="AE29" i="13"/>
  <c r="AE32" i="13" s="1"/>
  <c r="I29" i="13"/>
  <c r="I32" i="13" s="1"/>
  <c r="AD29" i="13"/>
  <c r="AD32" i="13" s="1"/>
  <c r="U29" i="13"/>
  <c r="U32" i="13" s="1"/>
  <c r="CE29" i="13"/>
  <c r="CE32" i="13" s="1"/>
  <c r="Z22" i="13"/>
  <c r="Z25" i="13" s="1"/>
  <c r="CC22" i="13"/>
  <c r="CC25" i="13" s="1"/>
  <c r="CN22" i="13"/>
  <c r="CN25" i="13" s="1"/>
  <c r="BX22" i="13"/>
  <c r="BX25" i="13" s="1"/>
  <c r="BA22" i="13"/>
  <c r="BA25" i="13" s="1"/>
  <c r="CZ15" i="13"/>
  <c r="CZ18" i="13" s="1"/>
  <c r="AY15" i="13"/>
  <c r="AY18" i="13" s="1"/>
  <c r="BN15" i="13"/>
  <c r="BN18" i="13" s="1"/>
  <c r="BI15" i="13"/>
  <c r="BI18" i="13" s="1"/>
  <c r="BK36" i="13"/>
  <c r="BK39" i="13" s="1"/>
  <c r="AK36" i="13"/>
  <c r="AK39" i="13" s="1"/>
  <c r="R36" i="13"/>
  <c r="R39" i="13" s="1"/>
  <c r="BV36" i="13"/>
  <c r="BV39" i="13" s="1"/>
  <c r="AM29" i="13"/>
  <c r="AM32" i="13" s="1"/>
  <c r="CD29" i="13"/>
  <c r="CD32" i="13" s="1"/>
  <c r="CY29" i="13"/>
  <c r="CY32" i="13" s="1"/>
  <c r="CJ22" i="13"/>
  <c r="CJ25" i="13" s="1"/>
  <c r="X22" i="13"/>
  <c r="X25" i="13" s="1"/>
  <c r="CZ22" i="13"/>
  <c r="CZ25" i="13" s="1"/>
  <c r="AZ22" i="13"/>
  <c r="AZ25" i="13" s="1"/>
  <c r="AJ22" i="13"/>
  <c r="AJ25" i="13" s="1"/>
  <c r="BP22" i="13"/>
  <c r="BP25" i="13" s="1"/>
  <c r="AN22" i="13"/>
  <c r="AN25" i="13" s="1"/>
  <c r="BZ22" i="13"/>
  <c r="BZ25" i="13" s="1"/>
  <c r="AT22" i="13"/>
  <c r="AT25" i="13" s="1"/>
  <c r="CL22" i="13"/>
  <c r="CL25" i="13" s="1"/>
  <c r="CQ22" i="13"/>
  <c r="CQ25" i="13" s="1"/>
  <c r="CF22" i="13"/>
  <c r="CF25" i="13" s="1"/>
  <c r="CU22" i="13"/>
  <c r="CU25" i="13" s="1"/>
  <c r="BD22" i="13"/>
  <c r="BD25" i="13" s="1"/>
  <c r="AV15" i="13"/>
  <c r="AV18" i="13" s="1"/>
  <c r="CB15" i="13"/>
  <c r="CB18" i="13" s="1"/>
  <c r="AF15" i="13"/>
  <c r="AF18" i="13" s="1"/>
  <c r="CJ15" i="13"/>
  <c r="CJ18" i="13" s="1"/>
  <c r="BT15" i="13"/>
  <c r="BT18" i="13" s="1"/>
  <c r="BD15" i="13"/>
  <c r="BD18" i="13" s="1"/>
  <c r="AN15" i="13"/>
  <c r="AN18" i="13" s="1"/>
  <c r="X15" i="13"/>
  <c r="X18" i="13" s="1"/>
  <c r="CX15" i="13"/>
  <c r="CX18" i="13" s="1"/>
  <c r="BL15" i="13"/>
  <c r="BL18" i="13" s="1"/>
  <c r="CY15" i="13"/>
  <c r="CY18" i="13" s="1"/>
  <c r="CR15" i="13"/>
  <c r="CR18" i="13" s="1"/>
  <c r="AE15" i="13"/>
  <c r="AE18" i="13" s="1"/>
  <c r="S36" i="13"/>
  <c r="S39" i="13" s="1"/>
  <c r="AL36" i="13"/>
  <c r="AL39" i="13" s="1"/>
  <c r="BH36" i="13"/>
  <c r="BH39" i="13" s="1"/>
  <c r="CC36" i="13"/>
  <c r="CC39" i="13" s="1"/>
  <c r="AN36" i="13"/>
  <c r="AN39" i="13" s="1"/>
  <c r="CD36" i="13"/>
  <c r="CD39" i="13" s="1"/>
  <c r="CZ36" i="13"/>
  <c r="CZ39" i="13" s="1"/>
  <c r="AO36" i="13"/>
  <c r="AO39" i="13" s="1"/>
  <c r="BJ36" i="13"/>
  <c r="BJ39" i="13" s="1"/>
  <c r="AM36" i="13"/>
  <c r="AM39" i="13" s="1"/>
  <c r="BC36" i="13"/>
  <c r="BC39" i="13" s="1"/>
  <c r="BS36" i="13"/>
  <c r="BS39" i="13" s="1"/>
  <c r="CY36" i="13"/>
  <c r="CY39" i="13" s="1"/>
  <c r="Z36" i="13"/>
  <c r="Z39" i="13" s="1"/>
  <c r="V36" i="13"/>
  <c r="V39" i="13" s="1"/>
  <c r="W36" i="13"/>
  <c r="W39" i="13" s="1"/>
  <c r="AR36" i="13"/>
  <c r="AR39" i="13" s="1"/>
  <c r="CH36" i="13"/>
  <c r="CH39" i="13" s="1"/>
  <c r="X36" i="13"/>
  <c r="X39" i="13" s="1"/>
  <c r="BN36" i="13"/>
  <c r="BN39" i="13" s="1"/>
  <c r="CJ36" i="13"/>
  <c r="CJ39" i="13" s="1"/>
  <c r="Y36" i="13"/>
  <c r="Y39" i="13" s="1"/>
  <c r="BP36" i="13"/>
  <c r="BP39" i="13" s="1"/>
  <c r="AA36" i="13"/>
  <c r="AA39" i="13" s="1"/>
  <c r="AQ36" i="13"/>
  <c r="AQ39" i="13" s="1"/>
  <c r="BG36" i="13"/>
  <c r="BG39" i="13" s="1"/>
  <c r="BW36" i="13"/>
  <c r="BW39" i="13" s="1"/>
  <c r="CL36" i="13"/>
  <c r="CL39" i="13" s="1"/>
  <c r="J36" i="13"/>
  <c r="J39" i="13" s="1"/>
  <c r="CG36" i="13"/>
  <c r="CG39" i="13" s="1"/>
  <c r="K36" i="13"/>
  <c r="K39" i="13" s="1"/>
  <c r="AB36" i="13"/>
  <c r="AB39" i="13" s="1"/>
  <c r="BR36" i="13"/>
  <c r="BR39" i="13" s="1"/>
  <c r="CN36" i="13"/>
  <c r="CN39" i="13" s="1"/>
  <c r="L36" i="13"/>
  <c r="L39" i="13" s="1"/>
  <c r="AC36" i="13"/>
  <c r="AC39" i="13" s="1"/>
  <c r="AX36" i="13"/>
  <c r="AX39" i="13" s="1"/>
  <c r="BT36" i="13"/>
  <c r="BT39" i="13" s="1"/>
  <c r="CO36" i="13"/>
  <c r="CO39" i="13" s="1"/>
  <c r="AU36" i="13"/>
  <c r="AU39" i="13" s="1"/>
  <c r="CA36" i="13"/>
  <c r="CA39" i="13" s="1"/>
  <c r="BA36" i="13"/>
  <c r="BA39" i="13" s="1"/>
  <c r="BL36" i="13"/>
  <c r="BL39" i="13" s="1"/>
  <c r="O36" i="13"/>
  <c r="O39" i="13" s="1"/>
  <c r="AG36" i="13"/>
  <c r="AG39" i="13" s="1"/>
  <c r="BB36" i="13"/>
  <c r="BB39" i="13" s="1"/>
  <c r="BX36" i="13"/>
  <c r="BX39" i="13" s="1"/>
  <c r="P36" i="13"/>
  <c r="P39" i="13" s="1"/>
  <c r="BD36" i="13"/>
  <c r="BD39" i="13" s="1"/>
  <c r="CT36" i="13"/>
  <c r="CT39" i="13" s="1"/>
  <c r="CV36" i="13"/>
  <c r="CV39" i="13" s="1"/>
  <c r="AY36" i="13"/>
  <c r="AY39" i="13" s="1"/>
  <c r="BO36" i="13"/>
  <c r="BO39" i="13" s="1"/>
  <c r="CE36" i="13"/>
  <c r="CE39" i="13" s="1"/>
  <c r="CU36" i="13"/>
  <c r="CU39" i="13" s="1"/>
  <c r="AF36" i="13"/>
  <c r="AF39" i="13" s="1"/>
  <c r="DA36" i="13"/>
  <c r="DA39" i="13" s="1"/>
  <c r="CK36" i="13"/>
  <c r="CK39" i="13" s="1"/>
  <c r="BU36" i="13"/>
  <c r="BU39" i="13" s="1"/>
  <c r="AP36" i="13"/>
  <c r="AP39" i="13" s="1"/>
  <c r="J29" i="13"/>
  <c r="J32" i="13" s="1"/>
  <c r="Z29" i="13"/>
  <c r="Z32" i="13" s="1"/>
  <c r="BN29" i="13"/>
  <c r="BN32" i="13" s="1"/>
  <c r="CI29" i="13"/>
  <c r="CI32" i="13" s="1"/>
  <c r="K29" i="13"/>
  <c r="K32" i="13" s="1"/>
  <c r="AA29" i="13"/>
  <c r="AA32" i="13" s="1"/>
  <c r="AT29" i="13"/>
  <c r="AT32" i="13" s="1"/>
  <c r="BO29" i="13"/>
  <c r="BO32" i="13" s="1"/>
  <c r="AP29" i="13"/>
  <c r="AP32" i="13" s="1"/>
  <c r="BK29" i="13"/>
  <c r="BK32" i="13" s="1"/>
  <c r="CF29" i="13"/>
  <c r="CF32" i="13" s="1"/>
  <c r="DB29" i="13"/>
  <c r="DB32" i="13" s="1"/>
  <c r="AL29" i="13"/>
  <c r="AL32" i="13" s="1"/>
  <c r="BG29" i="13"/>
  <c r="BG32" i="13" s="1"/>
  <c r="CB29" i="13"/>
  <c r="CB32" i="13" s="1"/>
  <c r="CX29" i="13"/>
  <c r="CX32" i="13" s="1"/>
  <c r="BI29" i="13"/>
  <c r="BI32" i="13" s="1"/>
  <c r="N29" i="13"/>
  <c r="N32" i="13" s="1"/>
  <c r="AX29" i="13"/>
  <c r="AX32" i="13" s="1"/>
  <c r="BS29" i="13"/>
  <c r="BS32" i="13" s="1"/>
  <c r="O29" i="13"/>
  <c r="O32" i="13" s="1"/>
  <c r="AY29" i="13"/>
  <c r="AY32" i="13" s="1"/>
  <c r="BT29" i="13"/>
  <c r="BT32" i="13" s="1"/>
  <c r="CP29" i="13"/>
  <c r="CP32" i="13" s="1"/>
  <c r="L29" i="13"/>
  <c r="L32" i="13" s="1"/>
  <c r="AU29" i="13"/>
  <c r="AU32" i="13" s="1"/>
  <c r="CL29" i="13"/>
  <c r="CL32" i="13" s="1"/>
  <c r="Y29" i="13"/>
  <c r="Y32" i="13" s="1"/>
  <c r="AQ29" i="13"/>
  <c r="AQ32" i="13" s="1"/>
  <c r="BL29" i="13"/>
  <c r="BL32" i="13" s="1"/>
  <c r="CH29" i="13"/>
  <c r="CH32" i="13" s="1"/>
  <c r="DC29" i="13"/>
  <c r="DC32" i="13" s="1"/>
  <c r="AW29" i="13"/>
  <c r="AW32" i="13" s="1"/>
  <c r="BM29" i="13"/>
  <c r="BM32" i="13" s="1"/>
  <c r="CC29" i="13"/>
  <c r="CC32" i="13" s="1"/>
  <c r="CS29" i="13"/>
  <c r="CS32" i="13" s="1"/>
  <c r="CN29" i="13"/>
  <c r="CN32" i="13" s="1"/>
  <c r="AR29" i="13"/>
  <c r="AR32" i="13" s="1"/>
  <c r="AB29" i="13"/>
  <c r="AB32" i="13" s="1"/>
  <c r="R29" i="13"/>
  <c r="R32" i="13" s="1"/>
  <c r="AH29" i="13"/>
  <c r="AH32" i="13" s="1"/>
  <c r="BC29" i="13"/>
  <c r="BC32" i="13" s="1"/>
  <c r="BX29" i="13"/>
  <c r="BX32" i="13" s="1"/>
  <c r="CT29" i="13"/>
  <c r="CT32" i="13" s="1"/>
  <c r="AI29" i="13"/>
  <c r="AI32" i="13" s="1"/>
  <c r="BD29" i="13"/>
  <c r="BD32" i="13" s="1"/>
  <c r="BZ29" i="13"/>
  <c r="BZ32" i="13" s="1"/>
  <c r="CU29" i="13"/>
  <c r="CU32" i="13" s="1"/>
  <c r="AF29" i="13"/>
  <c r="AF32" i="13" s="1"/>
  <c r="BV29" i="13"/>
  <c r="BV32" i="13" s="1"/>
  <c r="AV29" i="13"/>
  <c r="AV32" i="13" s="1"/>
  <c r="BR29" i="13"/>
  <c r="BR32" i="13" s="1"/>
  <c r="CM29" i="13"/>
  <c r="CM32" i="13" s="1"/>
  <c r="AK29" i="13"/>
  <c r="AK32" i="13" s="1"/>
  <c r="BQ29" i="13"/>
  <c r="BQ32" i="13" s="1"/>
  <c r="CG29" i="13"/>
  <c r="CG32" i="13" s="1"/>
  <c r="CW29" i="13"/>
  <c r="CW32" i="13" s="1"/>
  <c r="V29" i="13"/>
  <c r="V32" i="13" s="1"/>
  <c r="BH29" i="13"/>
  <c r="BH32" i="13" s="1"/>
  <c r="W29" i="13"/>
  <c r="W32" i="13" s="1"/>
  <c r="AN29" i="13"/>
  <c r="AN32" i="13" s="1"/>
  <c r="CZ29" i="13"/>
  <c r="CZ32" i="13" s="1"/>
  <c r="T29" i="13"/>
  <c r="T32" i="13" s="1"/>
  <c r="BF29" i="13"/>
  <c r="BF32" i="13" s="1"/>
  <c r="CA29" i="13"/>
  <c r="CA32" i="13" s="1"/>
  <c r="CV29" i="13"/>
  <c r="CV32" i="13" s="1"/>
  <c r="Q29" i="13"/>
  <c r="Q32" i="13" s="1"/>
  <c r="AG29" i="13"/>
  <c r="AG32" i="13" s="1"/>
  <c r="BW29" i="13"/>
  <c r="BW32" i="13" s="1"/>
  <c r="CR29" i="13"/>
  <c r="CR32" i="13" s="1"/>
  <c r="AO29" i="13"/>
  <c r="AO32" i="13" s="1"/>
  <c r="BE29" i="13"/>
  <c r="BE32" i="13" s="1"/>
  <c r="BU29" i="13"/>
  <c r="BU32" i="13" s="1"/>
  <c r="CK29" i="13"/>
  <c r="CK32" i="13" s="1"/>
  <c r="DA29" i="13"/>
  <c r="DA32" i="13" s="1"/>
  <c r="CO29" i="13"/>
  <c r="CO32" i="13" s="1"/>
  <c r="BY29" i="13"/>
  <c r="BY32" i="13" s="1"/>
  <c r="AS29" i="13"/>
  <c r="AS32" i="13" s="1"/>
  <c r="AC29" i="13"/>
  <c r="AC32" i="13" s="1"/>
  <c r="M29" i="13"/>
  <c r="M32" i="13" s="1"/>
  <c r="BP29" i="13"/>
  <c r="BP32" i="13" s="1"/>
  <c r="AZ29" i="13"/>
  <c r="AZ32" i="13" s="1"/>
  <c r="CH22" i="13"/>
  <c r="CH25" i="13" s="1"/>
  <c r="CV22" i="13"/>
  <c r="CV25" i="13" s="1"/>
  <c r="AF22" i="13"/>
  <c r="AF25" i="13" s="1"/>
  <c r="DB22" i="13"/>
  <c r="DB25" i="13" s="1"/>
  <c r="BV22" i="13"/>
  <c r="BV25" i="13" s="1"/>
  <c r="CS22" i="13"/>
  <c r="CS25" i="13" s="1"/>
  <c r="BH22" i="13"/>
  <c r="BH25" i="13" s="1"/>
  <c r="AL22" i="13"/>
  <c r="AL25" i="13" s="1"/>
  <c r="AV22" i="13"/>
  <c r="AV25" i="13" s="1"/>
  <c r="CO22" i="13"/>
  <c r="CO25" i="13" s="1"/>
  <c r="BY22" i="13"/>
  <c r="BY25" i="13" s="1"/>
  <c r="BI22" i="13"/>
  <c r="BI25" i="13" s="1"/>
  <c r="AS22" i="13"/>
  <c r="AS25" i="13" s="1"/>
  <c r="AC22" i="13"/>
  <c r="AC25" i="13" s="1"/>
  <c r="CX22" i="13"/>
  <c r="CX25" i="13" s="1"/>
  <c r="BB22" i="13"/>
  <c r="BB25" i="13" s="1"/>
  <c r="AG22" i="13"/>
  <c r="AG25" i="13" s="1"/>
  <c r="BL22" i="13"/>
  <c r="BL25" i="13" s="1"/>
  <c r="AP22" i="13"/>
  <c r="AP25" i="13" s="1"/>
  <c r="CT22" i="13"/>
  <c r="CT25" i="13" s="1"/>
  <c r="CD22" i="13"/>
  <c r="CD25" i="13" s="1"/>
  <c r="BN22" i="13"/>
  <c r="BN25" i="13" s="1"/>
  <c r="AX22" i="13"/>
  <c r="AX25" i="13" s="1"/>
  <c r="AH22" i="13"/>
  <c r="AH25" i="13" s="1"/>
  <c r="DA22" i="13"/>
  <c r="DA25" i="13" s="1"/>
  <c r="CK22" i="13"/>
  <c r="CK25" i="13" s="1"/>
  <c r="BU22" i="13"/>
  <c r="BU25" i="13" s="1"/>
  <c r="BE22" i="13"/>
  <c r="BE25" i="13" s="1"/>
  <c r="AO22" i="13"/>
  <c r="AO25" i="13" s="1"/>
  <c r="CP22" i="13"/>
  <c r="CP25" i="13" s="1"/>
  <c r="BR22" i="13"/>
  <c r="BR25" i="13" s="1"/>
  <c r="AW22" i="13"/>
  <c r="AW25" i="13" s="1"/>
  <c r="I22" i="13"/>
  <c r="I25" i="13" s="1"/>
  <c r="CB22" i="13"/>
  <c r="CB25" i="13" s="1"/>
  <c r="BF22" i="13"/>
  <c r="BF25" i="13" s="1"/>
  <c r="CW22" i="13"/>
  <c r="CW25" i="13" s="1"/>
  <c r="DC15" i="13"/>
  <c r="DC18" i="13" s="1"/>
  <c r="CM15" i="13"/>
  <c r="CM18" i="13" s="1"/>
  <c r="BW15" i="13"/>
  <c r="BW18" i="13" s="1"/>
  <c r="BG15" i="13"/>
  <c r="BG18" i="13" s="1"/>
  <c r="AQ15" i="13"/>
  <c r="AQ18" i="13" s="1"/>
  <c r="AA15" i="13"/>
  <c r="AA18" i="13" s="1"/>
  <c r="CV15" i="13"/>
  <c r="CV18" i="13" s="1"/>
  <c r="BP15" i="13"/>
  <c r="BP18" i="13" s="1"/>
  <c r="AJ15" i="13"/>
  <c r="AJ18" i="13" s="1"/>
  <c r="CH15" i="13"/>
  <c r="CH18" i="13" s="1"/>
  <c r="BR15" i="13"/>
  <c r="BR18" i="13" s="1"/>
  <c r="BB15" i="13"/>
  <c r="BB18" i="13" s="1"/>
  <c r="CS15" i="13"/>
  <c r="CS18" i="13" s="1"/>
  <c r="CC15" i="13"/>
  <c r="CC18" i="13" s="1"/>
  <c r="BM15" i="13"/>
  <c r="BM18" i="13" s="1"/>
  <c r="AW15" i="13"/>
  <c r="AW18" i="13" s="1"/>
  <c r="AG15" i="13"/>
  <c r="AG18" i="13" s="1"/>
  <c r="CI15" i="13"/>
  <c r="CI18" i="13" s="1"/>
  <c r="BS15" i="13"/>
  <c r="BS18" i="13" s="1"/>
  <c r="BC15" i="13"/>
  <c r="BC18" i="13" s="1"/>
  <c r="AM15" i="13"/>
  <c r="AM18" i="13" s="1"/>
  <c r="AL15" i="13"/>
  <c r="AL18" i="13" s="1"/>
  <c r="CN15" i="13"/>
  <c r="CN18" i="13" s="1"/>
  <c r="BH15" i="13"/>
  <c r="BH18" i="13" s="1"/>
  <c r="AB15" i="13"/>
  <c r="AB18" i="13" s="1"/>
  <c r="CT15" i="13"/>
  <c r="CT18" i="13" s="1"/>
  <c r="CD15" i="13"/>
  <c r="CD18" i="13" s="1"/>
  <c r="AX15" i="13"/>
  <c r="AX18" i="13" s="1"/>
  <c r="CO15" i="13"/>
  <c r="CO18" i="13" s="1"/>
  <c r="BY15" i="13"/>
  <c r="BY18" i="13" s="1"/>
  <c r="AS15" i="13"/>
  <c r="AS18" i="13" s="1"/>
  <c r="AC15" i="13"/>
  <c r="AC18" i="13" s="1"/>
  <c r="CU15" i="13"/>
  <c r="CU18" i="13" s="1"/>
  <c r="CE15" i="13"/>
  <c r="CE18" i="13" s="1"/>
  <c r="BO15" i="13"/>
  <c r="BO18" i="13" s="1"/>
  <c r="AI15" i="13"/>
  <c r="AI18" i="13" s="1"/>
  <c r="AH15" i="13"/>
  <c r="AH18" i="13" s="1"/>
  <c r="CF15" i="13"/>
  <c r="CF18" i="13" s="1"/>
  <c r="AZ15" i="13"/>
  <c r="AZ18" i="13" s="1"/>
  <c r="CP15" i="13"/>
  <c r="CP18" i="13" s="1"/>
  <c r="BZ15" i="13"/>
  <c r="BZ18" i="13" s="1"/>
  <c r="BJ15" i="13"/>
  <c r="BJ18" i="13" s="1"/>
  <c r="AT15" i="13"/>
  <c r="AT18" i="13" s="1"/>
  <c r="DA15" i="13"/>
  <c r="DA18" i="13" s="1"/>
  <c r="CK15" i="13"/>
  <c r="CK18" i="13" s="1"/>
  <c r="BU15" i="13"/>
  <c r="BU18" i="13" s="1"/>
  <c r="BE15" i="13"/>
  <c r="BE18" i="13" s="1"/>
  <c r="AO15" i="13"/>
  <c r="AO18" i="13" s="1"/>
  <c r="Y15" i="13"/>
  <c r="Y18" i="13" s="1"/>
  <c r="I15" i="13"/>
  <c r="I18" i="13" s="1"/>
  <c r="CQ15" i="13"/>
  <c r="CQ18" i="13" s="1"/>
  <c r="CA15" i="13"/>
  <c r="CA18" i="13" s="1"/>
  <c r="BK15" i="13"/>
  <c r="BK18" i="13" s="1"/>
  <c r="AU15" i="13"/>
  <c r="AU18" i="13" s="1"/>
  <c r="AD15" i="13"/>
  <c r="AD18" i="13" s="1"/>
  <c r="BX15" i="13"/>
  <c r="BX18" i="13" s="1"/>
  <c r="AR15" i="13"/>
  <c r="AR18" i="13" s="1"/>
  <c r="DB15" i="13"/>
  <c r="DB18" i="13" s="1"/>
  <c r="CL15" i="13"/>
  <c r="CL18" i="13" s="1"/>
  <c r="BV15" i="13"/>
  <c r="BV18" i="13" s="1"/>
  <c r="BF15" i="13"/>
  <c r="BF18" i="13" s="1"/>
  <c r="AP15" i="13"/>
  <c r="AP18" i="13" s="1"/>
  <c r="Z15" i="13"/>
  <c r="Z18" i="13" s="1"/>
  <c r="CW15" i="13"/>
  <c r="CW18" i="13" s="1"/>
  <c r="CG15" i="13"/>
  <c r="CG18" i="13" s="1"/>
  <c r="BQ15" i="13"/>
  <c r="BQ18" i="13" s="1"/>
  <c r="BA15" i="13"/>
  <c r="BA18" i="13" s="1"/>
  <c r="AK15" i="13"/>
  <c r="AK18" i="13" s="1"/>
  <c r="CJ112" i="15"/>
  <c r="BZ112" i="16"/>
  <c r="CW112" i="16"/>
  <c r="BL112" i="16"/>
  <c r="BB112" i="16"/>
  <c r="BY112" i="15"/>
  <c r="BV112" i="15"/>
  <c r="CN112" i="16"/>
  <c r="AI112" i="16"/>
  <c r="Y112" i="16"/>
  <c r="AJ112" i="15"/>
  <c r="AW112" i="15"/>
  <c r="BU112" i="15"/>
  <c r="AV112" i="16"/>
  <c r="AB112" i="16"/>
  <c r="BH112" i="16"/>
  <c r="AC112" i="16"/>
  <c r="CP112" i="15"/>
  <c r="AF112" i="16"/>
  <c r="CL112" i="15"/>
  <c r="AD112" i="15"/>
  <c r="AC112" i="15"/>
  <c r="CL112" i="16"/>
  <c r="BJ112" i="16"/>
  <c r="AM112" i="16"/>
  <c r="BX112" i="16"/>
  <c r="H112" i="15"/>
  <c r="AR112" i="16"/>
  <c r="AH112" i="16"/>
  <c r="CC112" i="15"/>
  <c r="BG112" i="16"/>
  <c r="AO112" i="16"/>
  <c r="AJ112" i="16"/>
  <c r="BL112" i="15"/>
  <c r="BW112" i="16"/>
  <c r="BT112" i="15"/>
  <c r="CO112" i="15"/>
  <c r="CI112" i="16"/>
  <c r="BM112" i="15"/>
  <c r="AU112" i="16"/>
  <c r="AZ112" i="15"/>
  <c r="BR112" i="16"/>
  <c r="CJ112" i="16"/>
  <c r="BV112" i="16"/>
  <c r="AD112" i="16"/>
  <c r="BC112" i="15"/>
  <c r="BC112" i="16"/>
  <c r="CR112" i="15"/>
  <c r="AE112" i="15"/>
  <c r="BN112" i="15"/>
  <c r="CN112" i="15"/>
  <c r="BW112" i="15"/>
  <c r="AA112" i="15"/>
  <c r="AA112" i="16"/>
  <c r="BE112" i="15"/>
  <c r="AY112" i="15"/>
  <c r="BN112" i="16"/>
  <c r="CW112" i="15"/>
  <c r="AG112" i="15"/>
  <c r="AL112" i="15"/>
  <c r="CB112" i="16"/>
  <c r="CF112" i="15"/>
  <c r="AK112" i="16"/>
  <c r="AX112" i="16"/>
  <c r="CS112" i="16"/>
  <c r="Z112" i="15"/>
  <c r="AO112" i="15"/>
  <c r="CM112" i="16"/>
  <c r="BS112" i="16"/>
  <c r="CB112" i="15"/>
  <c r="CU112" i="16"/>
  <c r="CX112" i="16"/>
  <c r="DB112" i="15"/>
  <c r="CS112" i="15"/>
  <c r="AB112" i="15"/>
  <c r="BT112" i="16"/>
  <c r="AR112" i="15"/>
  <c r="CI112" i="15"/>
  <c r="CF112" i="16"/>
  <c r="BO112" i="16"/>
  <c r="BF112" i="16"/>
  <c r="BY112" i="16"/>
  <c r="AP112" i="15"/>
  <c r="DB112" i="16"/>
  <c r="BQ112" i="15"/>
  <c r="BQ112" i="16"/>
  <c r="AS112" i="16"/>
  <c r="CD112" i="16"/>
  <c r="BG112" i="15"/>
  <c r="AZ112" i="16"/>
  <c r="CG112" i="16"/>
  <c r="AU112" i="15"/>
  <c r="CQ112" i="16"/>
  <c r="AY112" i="16"/>
  <c r="CE112" i="16"/>
  <c r="BM112" i="16"/>
  <c r="CR112" i="16"/>
  <c r="AM112" i="15"/>
  <c r="CH112" i="15"/>
  <c r="CK112" i="16"/>
  <c r="CZ112" i="15"/>
  <c r="AF112" i="15"/>
  <c r="BJ112" i="15"/>
  <c r="CT112" i="15"/>
  <c r="AT112" i="15"/>
  <c r="AP112" i="16"/>
  <c r="CX112" i="15"/>
  <c r="BD112" i="15"/>
  <c r="CP112" i="16"/>
  <c r="AN112" i="15"/>
  <c r="X112" i="16"/>
  <c r="BA112" i="15"/>
  <c r="BD112" i="16"/>
  <c r="CA112" i="15"/>
  <c r="CY112" i="15"/>
  <c r="BF112" i="15"/>
  <c r="AW112" i="16"/>
  <c r="BK112" i="15"/>
  <c r="BO112" i="15"/>
  <c r="BK112" i="16"/>
  <c r="BS112" i="15"/>
  <c r="AV112" i="15"/>
  <c r="CC112" i="16"/>
  <c r="BP112" i="15"/>
  <c r="DC112" i="16"/>
  <c r="CK112" i="15"/>
  <c r="BI112" i="15"/>
  <c r="AQ112" i="16"/>
  <c r="BB112" i="15"/>
  <c r="BZ112" i="15"/>
  <c r="BX112" i="15"/>
  <c r="DC112" i="15"/>
  <c r="AQ112" i="15"/>
  <c r="BH112" i="15"/>
  <c r="AN112" i="16"/>
  <c r="AH112" i="15"/>
  <c r="Z112" i="16"/>
  <c r="CO112" i="16"/>
  <c r="CA112" i="16"/>
  <c r="X112" i="15"/>
  <c r="AI112" i="15"/>
  <c r="BA112" i="16"/>
  <c r="DA112" i="15"/>
  <c r="CY112" i="16"/>
  <c r="CG112" i="15"/>
  <c r="CV112" i="15"/>
  <c r="CV112" i="16"/>
  <c r="BR112" i="15"/>
  <c r="CD112" i="15"/>
  <c r="AG112" i="16"/>
  <c r="CM112" i="15"/>
  <c r="AS112" i="15"/>
  <c r="CZ112" i="16"/>
  <c r="Y112" i="15"/>
  <c r="CT112" i="16"/>
  <c r="H112" i="16"/>
  <c r="CQ112" i="15"/>
  <c r="CU112" i="15"/>
  <c r="AL112" i="16"/>
  <c r="AE112" i="16"/>
  <c r="CE112" i="15"/>
  <c r="BP112" i="16"/>
  <c r="CH112" i="16"/>
  <c r="AT112" i="16"/>
  <c r="DA112" i="16"/>
  <c r="AK112" i="15"/>
  <c r="BE112" i="16"/>
  <c r="BU112" i="16"/>
  <c r="BI112" i="16"/>
  <c r="AX112" i="15"/>
  <c r="AW135" i="15" l="1"/>
  <c r="AR135" i="15"/>
  <c r="BP135" i="15"/>
  <c r="BE135" i="15"/>
  <c r="CX135" i="15"/>
  <c r="CG135" i="15"/>
  <c r="AI135" i="15"/>
  <c r="CL135" i="15"/>
  <c r="BI135" i="15"/>
  <c r="BW135" i="15"/>
  <c r="AZ135" i="15"/>
  <c r="CC135" i="15"/>
  <c r="BR135" i="15"/>
  <c r="AU135" i="15"/>
  <c r="CM135" i="15"/>
  <c r="BB135" i="15"/>
  <c r="CE135" i="15"/>
  <c r="DC135" i="15"/>
  <c r="CH135" i="15"/>
  <c r="AK135" i="15"/>
  <c r="BG135" i="15"/>
  <c r="CA135" i="15"/>
  <c r="AJ135" i="15"/>
  <c r="BQ135" i="15"/>
  <c r="AL135" i="15"/>
  <c r="AT135" i="15"/>
  <c r="CT135" i="15"/>
  <c r="AO135" i="15"/>
  <c r="CW135" i="15"/>
  <c r="BS135" i="15"/>
  <c r="CR135" i="15"/>
  <c r="BU135" i="15"/>
  <c r="CK135" i="15"/>
  <c r="BZ135" i="15"/>
  <c r="AY135" i="15"/>
  <c r="BN135" i="15"/>
  <c r="CZ135" i="15"/>
  <c r="CJ135" i="15"/>
  <c r="DA135" i="15"/>
  <c r="BM135" i="15"/>
  <c r="BC135" i="15"/>
  <c r="CB135" i="15"/>
  <c r="CS135" i="15"/>
  <c r="BK135" i="15"/>
  <c r="CI135" i="15"/>
  <c r="BF135" i="15"/>
  <c r="BJ135" i="15"/>
  <c r="BT135" i="15"/>
  <c r="CN135" i="15"/>
  <c r="BA135" i="15"/>
  <c r="AM135" i="15"/>
  <c r="BL135" i="15"/>
  <c r="AX135" i="15"/>
  <c r="DB135" i="15"/>
  <c r="CY135" i="15"/>
  <c r="CQ135" i="15"/>
  <c r="CP135" i="15"/>
  <c r="BY135" i="15"/>
  <c r="BD135" i="15"/>
  <c r="BX135" i="15"/>
  <c r="CV135" i="15"/>
  <c r="AP135" i="15"/>
  <c r="AV135" i="15"/>
  <c r="AS135" i="15"/>
  <c r="AH135" i="15"/>
  <c r="BV135" i="15"/>
  <c r="CU135" i="15"/>
  <c r="CD135" i="15"/>
  <c r="CO135" i="15"/>
  <c r="AN135" i="15"/>
  <c r="BH135" i="15"/>
  <c r="CF135" i="15"/>
  <c r="BO135" i="15"/>
  <c r="AQ135" i="15"/>
  <c r="X135" i="15"/>
  <c r="AD135" i="15"/>
  <c r="AB135" i="15"/>
  <c r="AE135" i="15"/>
  <c r="AA135" i="15"/>
  <c r="AF135" i="15"/>
  <c r="Z135" i="15"/>
  <c r="AG135" i="15"/>
  <c r="Y135" i="15"/>
  <c r="AC135" i="15"/>
  <c r="H135" i="15"/>
  <c r="GH7" i="19"/>
  <c r="H85" i="10"/>
  <c r="F82" i="10"/>
  <c r="H37" i="10"/>
  <c r="H37" i="11"/>
  <c r="G31" i="14"/>
  <c r="F64" i="11"/>
  <c r="G30" i="14"/>
  <c r="F56" i="11"/>
  <c r="AJ36" i="13"/>
  <c r="AJ39" i="13" s="1"/>
  <c r="CP36" i="13"/>
  <c r="CP39" i="13" s="1"/>
  <c r="AD36" i="13"/>
  <c r="AD39" i="13" s="1"/>
  <c r="BY36" i="13"/>
  <c r="BY39" i="13" s="1"/>
  <c r="AS36" i="13"/>
  <c r="AS39" i="13" s="1"/>
  <c r="DC36" i="13"/>
  <c r="DC39" i="13" s="1"/>
  <c r="M36" i="13"/>
  <c r="M39" i="13" s="1"/>
  <c r="AW36" i="13"/>
  <c r="AW39" i="13" s="1"/>
  <c r="BA29" i="13"/>
  <c r="BA32" i="13" s="1"/>
  <c r="AJ29" i="13"/>
  <c r="AJ32" i="13" s="1"/>
  <c r="CQ29" i="13"/>
  <c r="CQ32" i="13" s="1"/>
  <c r="X29" i="13"/>
  <c r="X32" i="13" s="1"/>
  <c r="CJ29" i="13"/>
  <c r="CJ32" i="13" s="1"/>
  <c r="BB29" i="13"/>
  <c r="BB32" i="13" s="1"/>
  <c r="S29" i="13"/>
  <c r="S32" i="13" s="1"/>
  <c r="BC22" i="13"/>
  <c r="BC25" i="13" s="1"/>
  <c r="AK22" i="13"/>
  <c r="AK25" i="13" s="1"/>
  <c r="Y22" i="13"/>
  <c r="Y25" i="13" s="1"/>
  <c r="AB22" i="13"/>
  <c r="AB25" i="13" s="1"/>
  <c r="BM22" i="13"/>
  <c r="BM25" i="13" s="1"/>
  <c r="BQ22" i="13"/>
  <c r="BQ25" i="13" s="1"/>
  <c r="CB36" i="13"/>
  <c r="CB39" i="13" s="1"/>
  <c r="G82" i="10"/>
  <c r="CF36" i="13"/>
  <c r="CF39" i="13" s="1"/>
  <c r="T36" i="13"/>
  <c r="T39" i="13" s="1"/>
  <c r="BE36" i="13"/>
  <c r="BE39" i="13" s="1"/>
  <c r="AV36" i="13"/>
  <c r="AV39" i="13" s="1"/>
  <c r="BZ36" i="13"/>
  <c r="BZ39" i="13" s="1"/>
  <c r="CS36" i="13"/>
  <c r="CS39" i="13" s="1"/>
  <c r="BQ36" i="13"/>
  <c r="BQ39" i="13" s="1"/>
  <c r="BM36" i="13"/>
  <c r="BM39" i="13" s="1"/>
  <c r="CM36" i="13"/>
  <c r="CM39" i="13" s="1"/>
  <c r="CW36" i="13"/>
  <c r="CW39" i="13" s="1"/>
  <c r="CI36" i="13"/>
  <c r="CI39" i="13" s="1"/>
  <c r="BF36" i="13"/>
  <c r="BF39" i="13" s="1"/>
  <c r="AE36" i="13"/>
  <c r="AE39" i="13" s="1"/>
  <c r="AI36" i="13"/>
  <c r="AI39" i="13" s="1"/>
  <c r="Q36" i="13"/>
  <c r="Q39" i="13" s="1"/>
  <c r="AH36" i="13"/>
  <c r="AH39" i="13" s="1"/>
  <c r="CQ36" i="13"/>
  <c r="CQ39" i="13" s="1"/>
  <c r="AZ36" i="13"/>
  <c r="AZ39" i="13" s="1"/>
  <c r="AT36" i="13"/>
  <c r="AT39" i="13" s="1"/>
  <c r="N36" i="13"/>
  <c r="N39" i="13" s="1"/>
  <c r="U36" i="13"/>
  <c r="U39" i="13" s="1"/>
  <c r="CX36" i="13"/>
  <c r="CX39" i="13" s="1"/>
  <c r="CR36" i="13"/>
  <c r="CR39" i="13" s="1"/>
  <c r="G64" i="10"/>
  <c r="AR22" i="13"/>
  <c r="AR25" i="13" s="1"/>
  <c r="CG22" i="13"/>
  <c r="CG25" i="13" s="1"/>
  <c r="AE22" i="13"/>
  <c r="AE25" i="13" s="1"/>
  <c r="P29" i="13"/>
  <c r="P32" i="13" s="1"/>
  <c r="H29" i="13"/>
  <c r="H32" i="13" s="1"/>
  <c r="GL7" i="19" l="1"/>
  <c r="F85" i="10"/>
  <c r="F89" i="10"/>
  <c r="G85" i="10"/>
  <c r="G63" i="10"/>
  <c r="F70" i="10"/>
  <c r="G27" i="10"/>
  <c r="F88" i="10"/>
  <c r="G81" i="10"/>
  <c r="F30" i="14"/>
  <c r="F74" i="10"/>
  <c r="E30" i="14" s="1"/>
  <c r="G73" i="10"/>
  <c r="F54" i="11"/>
  <c r="G53" i="11"/>
  <c r="G45" i="10"/>
  <c r="H36" i="13"/>
  <c r="H39" i="13" s="1"/>
  <c r="H22" i="13"/>
  <c r="H25" i="13" s="1"/>
  <c r="H15" i="13"/>
  <c r="H18" i="13" s="1"/>
  <c r="GP7" i="19" l="1"/>
  <c r="F87" i="10"/>
  <c r="F69" i="10"/>
  <c r="G91" i="10"/>
  <c r="F92" i="10"/>
  <c r="E31" i="14" s="1"/>
  <c r="F31" i="14"/>
  <c r="F62" i="11"/>
  <c r="G61" i="11"/>
  <c r="GT7" i="19" l="1"/>
  <c r="DE105" i="4"/>
  <c r="G105" i="4"/>
  <c r="F105" i="4"/>
  <c r="B105" i="4"/>
  <c r="DE104" i="4"/>
  <c r="G104" i="4"/>
  <c r="F104" i="4"/>
  <c r="B104" i="4"/>
  <c r="DE103" i="4"/>
  <c r="G103" i="4"/>
  <c r="F103" i="4"/>
  <c r="B103" i="4"/>
  <c r="DE102" i="4"/>
  <c r="G102" i="4"/>
  <c r="F102" i="4"/>
  <c r="B102" i="4"/>
  <c r="DE101" i="4"/>
  <c r="G101" i="4"/>
  <c r="F101" i="4"/>
  <c r="B101" i="4"/>
  <c r="B94" i="4"/>
  <c r="B93" i="4"/>
  <c r="B92" i="4"/>
  <c r="B91" i="4"/>
  <c r="B90" i="4"/>
  <c r="GX7" i="19" l="1"/>
  <c r="O17" i="14"/>
  <c r="H8" i="12"/>
  <c r="B8" i="11"/>
  <c r="B16" i="11"/>
  <c r="HB7" i="19" l="1"/>
  <c r="F52" i="3"/>
  <c r="E52" i="3"/>
  <c r="F9" i="12"/>
  <c r="HF7" i="19" l="1"/>
  <c r="C23" i="14"/>
  <c r="C22" i="14"/>
  <c r="C21" i="14"/>
  <c r="C20" i="14"/>
  <c r="C19" i="14"/>
  <c r="C15" i="14"/>
  <c r="C14" i="14"/>
  <c r="C13" i="14"/>
  <c r="F11" i="12"/>
  <c r="F10" i="12"/>
  <c r="HJ7" i="19" l="1"/>
  <c r="B6" i="11"/>
  <c r="HN7" i="19" l="1"/>
  <c r="F11" i="10"/>
  <c r="HR7" i="19" l="1"/>
  <c r="DE129" i="4"/>
  <c r="B129" i="4"/>
  <c r="DE128" i="4"/>
  <c r="B128" i="4"/>
  <c r="DE127" i="4"/>
  <c r="B127" i="4"/>
  <c r="DC126" i="4"/>
  <c r="DB126" i="4"/>
  <c r="DA126" i="4"/>
  <c r="CZ126" i="4"/>
  <c r="CY126" i="4"/>
  <c r="CX126" i="4"/>
  <c r="CW126" i="4"/>
  <c r="CV126" i="4"/>
  <c r="CU126" i="4"/>
  <c r="CT126" i="4"/>
  <c r="CS126" i="4"/>
  <c r="CR126" i="4"/>
  <c r="CQ126" i="4"/>
  <c r="CP126" i="4"/>
  <c r="CO126" i="4"/>
  <c r="CN126" i="4"/>
  <c r="CM126" i="4"/>
  <c r="CL126" i="4"/>
  <c r="CK126" i="4"/>
  <c r="CJ126" i="4"/>
  <c r="CI126" i="4"/>
  <c r="CH126" i="4"/>
  <c r="CG126" i="4"/>
  <c r="CF126" i="4"/>
  <c r="CE126" i="4"/>
  <c r="CD126" i="4"/>
  <c r="CC126" i="4"/>
  <c r="CB126" i="4"/>
  <c r="CA126" i="4"/>
  <c r="BZ126" i="4"/>
  <c r="BY126" i="4"/>
  <c r="BX126" i="4"/>
  <c r="BW126" i="4"/>
  <c r="BV126" i="4"/>
  <c r="BU126" i="4"/>
  <c r="BT126" i="4"/>
  <c r="BS126" i="4"/>
  <c r="BR126" i="4"/>
  <c r="BQ126" i="4"/>
  <c r="BP126" i="4"/>
  <c r="BO126" i="4"/>
  <c r="BN126" i="4"/>
  <c r="BM126" i="4"/>
  <c r="BL126" i="4"/>
  <c r="BK126" i="4"/>
  <c r="BJ126" i="4"/>
  <c r="BI126" i="4"/>
  <c r="BH126" i="4"/>
  <c r="BG126" i="4"/>
  <c r="BF126" i="4"/>
  <c r="BE126" i="4"/>
  <c r="BD126" i="4"/>
  <c r="BC126" i="4"/>
  <c r="BB126" i="4"/>
  <c r="BA126" i="4"/>
  <c r="AZ126" i="4"/>
  <c r="AY126" i="4"/>
  <c r="AX126" i="4"/>
  <c r="AW126" i="4"/>
  <c r="AV126" i="4"/>
  <c r="AU126" i="4"/>
  <c r="AT126" i="4"/>
  <c r="AS126" i="4"/>
  <c r="AR126" i="4"/>
  <c r="AQ126" i="4"/>
  <c r="AP126" i="4"/>
  <c r="AO126" i="4"/>
  <c r="AN126" i="4"/>
  <c r="AM126" i="4"/>
  <c r="AL126" i="4"/>
  <c r="AK126" i="4"/>
  <c r="AJ126" i="4"/>
  <c r="AI126" i="4"/>
  <c r="AH126" i="4"/>
  <c r="AG126" i="4"/>
  <c r="AF126" i="4"/>
  <c r="AE126" i="4"/>
  <c r="AD126" i="4"/>
  <c r="AC126" i="4"/>
  <c r="AB126" i="4"/>
  <c r="AA126" i="4"/>
  <c r="Z126" i="4"/>
  <c r="Y126" i="4"/>
  <c r="X126" i="4"/>
  <c r="W126" i="4"/>
  <c r="V126" i="4"/>
  <c r="U126" i="4"/>
  <c r="T126" i="4"/>
  <c r="S126" i="4"/>
  <c r="R126" i="4"/>
  <c r="Q126" i="4"/>
  <c r="P126" i="4"/>
  <c r="O126" i="4"/>
  <c r="N126" i="4"/>
  <c r="M126" i="4"/>
  <c r="L126" i="4"/>
  <c r="K126" i="4"/>
  <c r="J126" i="4"/>
  <c r="I126" i="4"/>
  <c r="H126" i="4"/>
  <c r="DE125" i="4"/>
  <c r="B125" i="4"/>
  <c r="DE124" i="4"/>
  <c r="B124" i="4"/>
  <c r="DE123" i="4"/>
  <c r="B123" i="4"/>
  <c r="DE122" i="4"/>
  <c r="B122" i="4"/>
  <c r="DE121" i="4"/>
  <c r="B121" i="4"/>
  <c r="DE120" i="4"/>
  <c r="B120" i="4"/>
  <c r="DE119" i="4"/>
  <c r="B119" i="4"/>
  <c r="DC118" i="4"/>
  <c r="DB118" i="4"/>
  <c r="DA118" i="4"/>
  <c r="CZ118" i="4"/>
  <c r="CY118" i="4"/>
  <c r="CX118" i="4"/>
  <c r="CW118" i="4"/>
  <c r="CV118" i="4"/>
  <c r="CU118" i="4"/>
  <c r="CT118" i="4"/>
  <c r="CS118" i="4"/>
  <c r="CR118" i="4"/>
  <c r="CQ118" i="4"/>
  <c r="CP118" i="4"/>
  <c r="CO118" i="4"/>
  <c r="CN118" i="4"/>
  <c r="CM118" i="4"/>
  <c r="CL118" i="4"/>
  <c r="CK118" i="4"/>
  <c r="CJ118" i="4"/>
  <c r="CI118" i="4"/>
  <c r="CH118" i="4"/>
  <c r="CG118" i="4"/>
  <c r="CF118" i="4"/>
  <c r="CE118" i="4"/>
  <c r="CD118" i="4"/>
  <c r="CC118" i="4"/>
  <c r="CB118" i="4"/>
  <c r="CA118" i="4"/>
  <c r="BZ118" i="4"/>
  <c r="BY118" i="4"/>
  <c r="BX118" i="4"/>
  <c r="BW118" i="4"/>
  <c r="BV118" i="4"/>
  <c r="BU118" i="4"/>
  <c r="BT118" i="4"/>
  <c r="BS118" i="4"/>
  <c r="BR118" i="4"/>
  <c r="BQ118" i="4"/>
  <c r="BP118" i="4"/>
  <c r="BO118" i="4"/>
  <c r="BN118" i="4"/>
  <c r="BM118" i="4"/>
  <c r="BL118" i="4"/>
  <c r="BK118" i="4"/>
  <c r="BJ118" i="4"/>
  <c r="BI118" i="4"/>
  <c r="BH118" i="4"/>
  <c r="BG118" i="4"/>
  <c r="BF118" i="4"/>
  <c r="BE118" i="4"/>
  <c r="BD118" i="4"/>
  <c r="BC118" i="4"/>
  <c r="BB118" i="4"/>
  <c r="BA118" i="4"/>
  <c r="AZ118" i="4"/>
  <c r="AY118" i="4"/>
  <c r="AX118" i="4"/>
  <c r="AW118" i="4"/>
  <c r="AV118" i="4"/>
  <c r="AU118" i="4"/>
  <c r="AT118" i="4"/>
  <c r="AS118" i="4"/>
  <c r="AR118" i="4"/>
  <c r="AQ118" i="4"/>
  <c r="AP118" i="4"/>
  <c r="AO118" i="4"/>
  <c r="AN118" i="4"/>
  <c r="AM118" i="4"/>
  <c r="AL118" i="4"/>
  <c r="AK118" i="4"/>
  <c r="AJ118" i="4"/>
  <c r="AI118" i="4"/>
  <c r="AH118" i="4"/>
  <c r="AG118" i="4"/>
  <c r="AF118" i="4"/>
  <c r="AE118" i="4"/>
  <c r="AD118" i="4"/>
  <c r="AC118" i="4"/>
  <c r="AB118" i="4"/>
  <c r="AA118" i="4"/>
  <c r="Z118" i="4"/>
  <c r="Y118" i="4"/>
  <c r="X118" i="4"/>
  <c r="W118" i="4"/>
  <c r="V118" i="4"/>
  <c r="U118" i="4"/>
  <c r="T118" i="4"/>
  <c r="S118" i="4"/>
  <c r="R118" i="4"/>
  <c r="Q118" i="4"/>
  <c r="P118" i="4"/>
  <c r="O118" i="4"/>
  <c r="N118" i="4"/>
  <c r="M118" i="4"/>
  <c r="L118" i="4"/>
  <c r="K118" i="4"/>
  <c r="J118" i="4"/>
  <c r="I118" i="4"/>
  <c r="H118" i="4"/>
  <c r="B112" i="14"/>
  <c r="B110" i="14"/>
  <c r="B109" i="14"/>
  <c r="B107" i="14"/>
  <c r="B111" i="14"/>
  <c r="B108" i="14"/>
  <c r="B113" i="14"/>
  <c r="HV7" i="19" l="1"/>
  <c r="DC117" i="4"/>
  <c r="DC8" i="10" s="1"/>
  <c r="DF126" i="4"/>
  <c r="DF118" i="4"/>
  <c r="K117" i="4"/>
  <c r="K8" i="10" s="1"/>
  <c r="O117" i="4"/>
  <c r="O8" i="10" s="1"/>
  <c r="S117" i="4"/>
  <c r="W117" i="4"/>
  <c r="AA117" i="4"/>
  <c r="AA8" i="10" s="1"/>
  <c r="AE117" i="4"/>
  <c r="AE8" i="10" s="1"/>
  <c r="AI117" i="4"/>
  <c r="AM117" i="4"/>
  <c r="AQ117" i="4"/>
  <c r="AQ8" i="10" s="1"/>
  <c r="AU117" i="4"/>
  <c r="AU8" i="10" s="1"/>
  <c r="AY117" i="4"/>
  <c r="BC117" i="4"/>
  <c r="BC8" i="10" s="1"/>
  <c r="BG117" i="4"/>
  <c r="BG8" i="10" s="1"/>
  <c r="BK117" i="4"/>
  <c r="BK8" i="10" s="1"/>
  <c r="BO117" i="4"/>
  <c r="BS117" i="4"/>
  <c r="BW117" i="4"/>
  <c r="BW8" i="10" s="1"/>
  <c r="CA117" i="4"/>
  <c r="CA8" i="10" s="1"/>
  <c r="CE117" i="4"/>
  <c r="CE8" i="10" s="1"/>
  <c r="CI117" i="4"/>
  <c r="CM117" i="4"/>
  <c r="CM8" i="10" s="1"/>
  <c r="CQ117" i="4"/>
  <c r="CQ8" i="10" s="1"/>
  <c r="CU117" i="4"/>
  <c r="CY117" i="4"/>
  <c r="L117" i="4"/>
  <c r="L8" i="10" s="1"/>
  <c r="P117" i="4"/>
  <c r="P8" i="10" s="1"/>
  <c r="T117" i="4"/>
  <c r="X117" i="4"/>
  <c r="AB117" i="4"/>
  <c r="AB8" i="10" s="1"/>
  <c r="AF117" i="4"/>
  <c r="AF8" i="10" s="1"/>
  <c r="AJ117" i="4"/>
  <c r="AN117" i="4"/>
  <c r="AR117" i="4"/>
  <c r="AR8" i="10" s="1"/>
  <c r="AV117" i="4"/>
  <c r="AV8" i="10" s="1"/>
  <c r="AZ117" i="4"/>
  <c r="BD117" i="4"/>
  <c r="BD8" i="10" s="1"/>
  <c r="BH117" i="4"/>
  <c r="BH8" i="10" s="1"/>
  <c r="BL117" i="4"/>
  <c r="BL8" i="10" s="1"/>
  <c r="BP117" i="4"/>
  <c r="BT117" i="4"/>
  <c r="BX117" i="4"/>
  <c r="BX8" i="10" s="1"/>
  <c r="CB117" i="4"/>
  <c r="CB8" i="10" s="1"/>
  <c r="CF117" i="4"/>
  <c r="CJ117" i="4"/>
  <c r="CN117" i="4"/>
  <c r="CN8" i="10" s="1"/>
  <c r="CR117" i="4"/>
  <c r="CR8" i="10" s="1"/>
  <c r="CV117" i="4"/>
  <c r="CV8" i="10" s="1"/>
  <c r="CZ117" i="4"/>
  <c r="I117" i="4"/>
  <c r="I8" i="10" s="1"/>
  <c r="M117" i="4"/>
  <c r="M8" i="10" s="1"/>
  <c r="Q117" i="4"/>
  <c r="U117" i="4"/>
  <c r="Y117" i="4"/>
  <c r="Y8" i="10" s="1"/>
  <c r="AC117" i="4"/>
  <c r="AC8" i="10" s="1"/>
  <c r="AG117" i="4"/>
  <c r="AK117" i="4"/>
  <c r="AO117" i="4"/>
  <c r="AO8" i="10" s="1"/>
  <c r="AS117" i="4"/>
  <c r="AS8" i="10" s="1"/>
  <c r="AW117" i="4"/>
  <c r="BA117" i="4"/>
  <c r="BE117" i="4"/>
  <c r="BE8" i="10" s="1"/>
  <c r="BI117" i="4"/>
  <c r="BI8" i="10" s="1"/>
  <c r="BM117" i="4"/>
  <c r="BQ117" i="4"/>
  <c r="BQ8" i="10" s="1"/>
  <c r="BU117" i="4"/>
  <c r="BU8" i="10" s="1"/>
  <c r="BY117" i="4"/>
  <c r="BY8" i="10" s="1"/>
  <c r="CC117" i="4"/>
  <c r="CG117" i="4"/>
  <c r="CK117" i="4"/>
  <c r="CK8" i="10" s="1"/>
  <c r="CO117" i="4"/>
  <c r="CO8" i="10" s="1"/>
  <c r="CS117" i="4"/>
  <c r="CW117" i="4"/>
  <c r="DA117" i="4"/>
  <c r="DA8" i="10" s="1"/>
  <c r="H117" i="4"/>
  <c r="G118" i="4"/>
  <c r="J117" i="4"/>
  <c r="N117" i="4"/>
  <c r="N8" i="10" s="1"/>
  <c r="R117" i="4"/>
  <c r="R8" i="10" s="1"/>
  <c r="V117" i="4"/>
  <c r="V8" i="10" s="1"/>
  <c r="Z117" i="4"/>
  <c r="AD117" i="4"/>
  <c r="AD8" i="10" s="1"/>
  <c r="AH117" i="4"/>
  <c r="AH8" i="10" s="1"/>
  <c r="AL117" i="4"/>
  <c r="AP117" i="4"/>
  <c r="AP8" i="10" s="1"/>
  <c r="AT117" i="4"/>
  <c r="AT8" i="10" s="1"/>
  <c r="AX117" i="4"/>
  <c r="BB117" i="4"/>
  <c r="BF117" i="4"/>
  <c r="BF8" i="10" s="1"/>
  <c r="BJ117" i="4"/>
  <c r="BJ8" i="10" s="1"/>
  <c r="BN117" i="4"/>
  <c r="BN8" i="10" s="1"/>
  <c r="BR117" i="4"/>
  <c r="BV117" i="4"/>
  <c r="BZ117" i="4"/>
  <c r="BZ8" i="10" s="1"/>
  <c r="CD117" i="4"/>
  <c r="CD8" i="10" s="1"/>
  <c r="CH117" i="4"/>
  <c r="CL117" i="4"/>
  <c r="CP117" i="4"/>
  <c r="CP8" i="10" s="1"/>
  <c r="CT117" i="4"/>
  <c r="CT8" i="10" s="1"/>
  <c r="CX117" i="4"/>
  <c r="DB117" i="4"/>
  <c r="DB8" i="10" s="1"/>
  <c r="G126" i="4"/>
  <c r="AX8" i="10"/>
  <c r="G11" i="10"/>
  <c r="HZ7" i="19" l="1"/>
  <c r="DF117" i="4"/>
  <c r="W8" i="10"/>
  <c r="CX8" i="10"/>
  <c r="CH8" i="10"/>
  <c r="BR8" i="10"/>
  <c r="BB8" i="10"/>
  <c r="AL8" i="10"/>
  <c r="CC8" i="10"/>
  <c r="CY8" i="10"/>
  <c r="CJ8" i="10"/>
  <c r="X8" i="10"/>
  <c r="CI8" i="10"/>
  <c r="AM8" i="10"/>
  <c r="Z8" i="10"/>
  <c r="CG8" i="10"/>
  <c r="U8" i="10"/>
  <c r="CS8" i="10"/>
  <c r="BM8" i="10"/>
  <c r="AW8" i="10"/>
  <c r="AG8" i="10"/>
  <c r="Q8" i="10"/>
  <c r="CF8" i="10"/>
  <c r="BP8" i="10"/>
  <c r="AJ8" i="10"/>
  <c r="T8" i="10"/>
  <c r="CU8" i="10"/>
  <c r="AY8" i="10"/>
  <c r="AI8" i="10"/>
  <c r="S8" i="10"/>
  <c r="BS8" i="10"/>
  <c r="BV8" i="10"/>
  <c r="CW8" i="10"/>
  <c r="AK8" i="10"/>
  <c r="CZ8" i="10"/>
  <c r="BT8" i="10"/>
  <c r="AN8" i="10"/>
  <c r="BO8" i="10"/>
  <c r="AZ8" i="10"/>
  <c r="CL8" i="10"/>
  <c r="J8" i="10"/>
  <c r="BA8" i="10"/>
  <c r="H8" i="10"/>
  <c r="G117" i="4"/>
  <c r="ID7" i="19" l="1"/>
  <c r="F8" i="10"/>
  <c r="G8" i="10"/>
  <c r="B22" i="11"/>
  <c r="B21" i="11"/>
  <c r="B20" i="11"/>
  <c r="B19" i="11"/>
  <c r="B18" i="11"/>
  <c r="B14" i="11"/>
  <c r="B13" i="11"/>
  <c r="B12" i="11"/>
  <c r="B11" i="11"/>
  <c r="B10" i="11"/>
  <c r="IH7" i="19" l="1"/>
  <c r="B88" i="4"/>
  <c r="B77" i="4"/>
  <c r="B66" i="4"/>
  <c r="B55" i="4"/>
  <c r="B43" i="4"/>
  <c r="B32" i="4"/>
  <c r="B21" i="4"/>
  <c r="IL7" i="19" l="1"/>
  <c r="D4" i="2"/>
  <c r="D5" i="2"/>
  <c r="D6" i="2"/>
  <c r="D7" i="2"/>
  <c r="D8" i="2"/>
  <c r="D9" i="2"/>
  <c r="D10" i="2"/>
  <c r="D11" i="2"/>
  <c r="D12" i="2"/>
  <c r="D13" i="2"/>
  <c r="D14" i="2"/>
  <c r="D15" i="2"/>
  <c r="D16" i="2"/>
  <c r="D17" i="2"/>
  <c r="D18" i="2"/>
  <c r="D19" i="2"/>
  <c r="D20" i="2"/>
  <c r="D21" i="2"/>
  <c r="D22" i="2"/>
  <c r="D23" i="2"/>
  <c r="D24" i="2"/>
  <c r="D25" i="2"/>
  <c r="D26" i="2"/>
  <c r="D27" i="2"/>
  <c r="D28" i="2"/>
  <c r="D29" i="2"/>
  <c r="D30" i="2"/>
  <c r="D31" i="2"/>
  <c r="D32" i="2"/>
  <c r="D33" i="2"/>
  <c r="D34" i="2"/>
  <c r="D35" i="2"/>
  <c r="D36" i="2"/>
  <c r="IP7" i="19" l="1"/>
  <c r="C83" i="12"/>
  <c r="C82" i="12"/>
  <c r="C81" i="12"/>
  <c r="C80" i="12"/>
  <c r="C79" i="12"/>
  <c r="C78" i="12"/>
  <c r="C77" i="12"/>
  <c r="C76" i="12"/>
  <c r="C70" i="12"/>
  <c r="B70" i="12" s="1"/>
  <c r="C69" i="12"/>
  <c r="B69" i="12" s="1"/>
  <c r="C68" i="12"/>
  <c r="B68" i="12" s="1"/>
  <c r="C67" i="12"/>
  <c r="B67" i="12" s="1"/>
  <c r="C66" i="12"/>
  <c r="B66" i="12" s="1"/>
  <c r="C65" i="12"/>
  <c r="B65" i="12" s="1"/>
  <c r="C64" i="12"/>
  <c r="B64" i="12" s="1"/>
  <c r="C63" i="12"/>
  <c r="B63" i="12" s="1"/>
  <c r="C57" i="12"/>
  <c r="C56" i="12"/>
  <c r="C55" i="12"/>
  <c r="C54" i="12"/>
  <c r="C53" i="12"/>
  <c r="C52" i="12"/>
  <c r="C51" i="12"/>
  <c r="C50" i="12"/>
  <c r="C44" i="12"/>
  <c r="C43" i="12"/>
  <c r="C42" i="12"/>
  <c r="C41" i="12"/>
  <c r="C40" i="12"/>
  <c r="C39" i="12"/>
  <c r="C38" i="12"/>
  <c r="C37" i="12"/>
  <c r="C31" i="12"/>
  <c r="C30" i="12"/>
  <c r="C29" i="12"/>
  <c r="C28" i="12"/>
  <c r="C27" i="12"/>
  <c r="C26" i="12"/>
  <c r="C25" i="12"/>
  <c r="C24" i="12"/>
  <c r="IT7" i="19" l="1"/>
  <c r="H6" i="4"/>
  <c r="IX7" i="19" l="1"/>
  <c r="JB7" i="19" l="1"/>
  <c r="H35" i="13"/>
  <c r="H28" i="13"/>
  <c r="H21" i="13"/>
  <c r="H14" i="13"/>
  <c r="H7" i="13"/>
  <c r="I7" i="13" s="1"/>
  <c r="H9" i="11"/>
  <c r="H59" i="11" s="1"/>
  <c r="JF7" i="19" l="1"/>
  <c r="H43" i="11"/>
  <c r="H51" i="11"/>
  <c r="H27" i="11"/>
  <c r="H35" i="11"/>
  <c r="I9" i="11"/>
  <c r="P35" i="13"/>
  <c r="T35" i="13"/>
  <c r="X35" i="13"/>
  <c r="AF35" i="13"/>
  <c r="AJ35" i="13"/>
  <c r="AN35" i="13"/>
  <c r="AR35" i="13"/>
  <c r="AV35" i="13"/>
  <c r="AZ35" i="13"/>
  <c r="BD35" i="13"/>
  <c r="BH35" i="13"/>
  <c r="BL35" i="13"/>
  <c r="BP35" i="13"/>
  <c r="BT35" i="13"/>
  <c r="BX35" i="13"/>
  <c r="CB35" i="13"/>
  <c r="CF35" i="13"/>
  <c r="CJ35" i="13"/>
  <c r="CN35" i="13"/>
  <c r="CR35" i="13"/>
  <c r="CV35" i="13"/>
  <c r="CZ35" i="13"/>
  <c r="I35" i="13"/>
  <c r="M35" i="13"/>
  <c r="Q35" i="13"/>
  <c r="U35" i="13"/>
  <c r="Y35" i="13"/>
  <c r="AC35" i="13"/>
  <c r="AG35" i="13"/>
  <c r="AK35" i="13"/>
  <c r="AO35" i="13"/>
  <c r="AS35" i="13"/>
  <c r="AW35" i="13"/>
  <c r="BA35" i="13"/>
  <c r="BE35" i="13"/>
  <c r="BI35" i="13"/>
  <c r="BM35" i="13"/>
  <c r="BQ35" i="13"/>
  <c r="BU35" i="13"/>
  <c r="BY35" i="13"/>
  <c r="CC35" i="13"/>
  <c r="CG35" i="13"/>
  <c r="CK35" i="13"/>
  <c r="CO35" i="13"/>
  <c r="CS35" i="13"/>
  <c r="CW35" i="13"/>
  <c r="DA35" i="13"/>
  <c r="L35" i="13"/>
  <c r="AB35" i="13"/>
  <c r="J35" i="13"/>
  <c r="N35" i="13"/>
  <c r="R35" i="13"/>
  <c r="V35" i="13"/>
  <c r="Z35" i="13"/>
  <c r="AD35" i="13"/>
  <c r="AH35" i="13"/>
  <c r="AL35" i="13"/>
  <c r="AP35" i="13"/>
  <c r="AT35" i="13"/>
  <c r="AX35" i="13"/>
  <c r="BB35" i="13"/>
  <c r="BF35" i="13"/>
  <c r="BJ35" i="13"/>
  <c r="BN35" i="13"/>
  <c r="BR35" i="13"/>
  <c r="BV35" i="13"/>
  <c r="BZ35" i="13"/>
  <c r="CD35" i="13"/>
  <c r="CH35" i="13"/>
  <c r="CL35" i="13"/>
  <c r="CP35" i="13"/>
  <c r="CT35" i="13"/>
  <c r="CX35" i="13"/>
  <c r="DB35" i="13"/>
  <c r="K35" i="13"/>
  <c r="O35" i="13"/>
  <c r="S35" i="13"/>
  <c r="W35" i="13"/>
  <c r="AA35" i="13"/>
  <c r="AE35" i="13"/>
  <c r="AI35" i="13"/>
  <c r="AM35" i="13"/>
  <c r="AQ35" i="13"/>
  <c r="AU35" i="13"/>
  <c r="AY35" i="13"/>
  <c r="BC35" i="13"/>
  <c r="BG35" i="13"/>
  <c r="BK35" i="13"/>
  <c r="BO35" i="13"/>
  <c r="BS35" i="13"/>
  <c r="BW35" i="13"/>
  <c r="CA35" i="13"/>
  <c r="CE35" i="13"/>
  <c r="CI35" i="13"/>
  <c r="CM35" i="13"/>
  <c r="CQ35" i="13"/>
  <c r="CU35" i="13"/>
  <c r="CY35" i="13"/>
  <c r="DC35" i="13"/>
  <c r="L28" i="13"/>
  <c r="T28" i="13"/>
  <c r="AB28" i="13"/>
  <c r="AJ28" i="13"/>
  <c r="AR28" i="13"/>
  <c r="AZ28" i="13"/>
  <c r="BH28" i="13"/>
  <c r="BP28" i="13"/>
  <c r="CB28" i="13"/>
  <c r="CV28" i="13"/>
  <c r="M28" i="13"/>
  <c r="U28" i="13"/>
  <c r="AG28" i="13"/>
  <c r="AO28" i="13"/>
  <c r="BQ28" i="13"/>
  <c r="J28" i="13"/>
  <c r="N28" i="13"/>
  <c r="R28" i="13"/>
  <c r="V28" i="13"/>
  <c r="Z28" i="13"/>
  <c r="AD28" i="13"/>
  <c r="AH28" i="13"/>
  <c r="AL28" i="13"/>
  <c r="AP28" i="13"/>
  <c r="AT28" i="13"/>
  <c r="AX28" i="13"/>
  <c r="BB28" i="13"/>
  <c r="BF28" i="13"/>
  <c r="BJ28" i="13"/>
  <c r="BN28" i="13"/>
  <c r="BR28" i="13"/>
  <c r="BV28" i="13"/>
  <c r="BZ28" i="13"/>
  <c r="CD28" i="13"/>
  <c r="CH28" i="13"/>
  <c r="CL28" i="13"/>
  <c r="CP28" i="13"/>
  <c r="CT28" i="13"/>
  <c r="CX28" i="13"/>
  <c r="DB28" i="13"/>
  <c r="P28" i="13"/>
  <c r="X28" i="13"/>
  <c r="AF28" i="13"/>
  <c r="AN28" i="13"/>
  <c r="AV28" i="13"/>
  <c r="BD28" i="13"/>
  <c r="BL28" i="13"/>
  <c r="BT28" i="13"/>
  <c r="BX28" i="13"/>
  <c r="CF28" i="13"/>
  <c r="CJ28" i="13"/>
  <c r="CN28" i="13"/>
  <c r="CR28" i="13"/>
  <c r="CZ28" i="13"/>
  <c r="I28" i="13"/>
  <c r="Q28" i="13"/>
  <c r="Y28" i="13"/>
  <c r="AC28" i="13"/>
  <c r="AK28" i="13"/>
  <c r="AS28" i="13"/>
  <c r="AW28" i="13"/>
  <c r="BA28" i="13"/>
  <c r="BE28" i="13"/>
  <c r="BI28" i="13"/>
  <c r="BM28" i="13"/>
  <c r="BU28" i="13"/>
  <c r="BY28" i="13"/>
  <c r="CC28" i="13"/>
  <c r="CG28" i="13"/>
  <c r="CK28" i="13"/>
  <c r="CO28" i="13"/>
  <c r="CS28" i="13"/>
  <c r="CW28" i="13"/>
  <c r="DA28" i="13"/>
  <c r="K28" i="13"/>
  <c r="O28" i="13"/>
  <c r="S28" i="13"/>
  <c r="W28" i="13"/>
  <c r="AA28" i="13"/>
  <c r="AE28" i="13"/>
  <c r="AI28" i="13"/>
  <c r="AM28" i="13"/>
  <c r="AQ28" i="13"/>
  <c r="AU28" i="13"/>
  <c r="AY28" i="13"/>
  <c r="BC28" i="13"/>
  <c r="BG28" i="13"/>
  <c r="BK28" i="13"/>
  <c r="BO28" i="13"/>
  <c r="BS28" i="13"/>
  <c r="BW28" i="13"/>
  <c r="CA28" i="13"/>
  <c r="CE28" i="13"/>
  <c r="CI28" i="13"/>
  <c r="CM28" i="13"/>
  <c r="CQ28" i="13"/>
  <c r="CU28" i="13"/>
  <c r="CY28" i="13"/>
  <c r="DC28" i="13"/>
  <c r="BE7" i="13"/>
  <c r="AO7" i="13"/>
  <c r="M21" i="13"/>
  <c r="U21" i="13"/>
  <c r="AC21" i="13"/>
  <c r="AO21" i="13"/>
  <c r="AS21" i="13"/>
  <c r="AW21" i="13"/>
  <c r="BE21" i="13"/>
  <c r="BI21" i="13"/>
  <c r="BM21" i="13"/>
  <c r="BQ21" i="13"/>
  <c r="BU21" i="13"/>
  <c r="BY21" i="13"/>
  <c r="CC21" i="13"/>
  <c r="CG21" i="13"/>
  <c r="CK21" i="13"/>
  <c r="CO21" i="13"/>
  <c r="CS21" i="13"/>
  <c r="CW21" i="13"/>
  <c r="DA21" i="13"/>
  <c r="CK7" i="13"/>
  <c r="Y7" i="13"/>
  <c r="J21" i="13"/>
  <c r="N21" i="13"/>
  <c r="R21" i="13"/>
  <c r="V21" i="13"/>
  <c r="Z21" i="13"/>
  <c r="AD21" i="13"/>
  <c r="AH21" i="13"/>
  <c r="AL21" i="13"/>
  <c r="AP21" i="13"/>
  <c r="AT21" i="13"/>
  <c r="AX21" i="13"/>
  <c r="BB21" i="13"/>
  <c r="BF21" i="13"/>
  <c r="BJ21" i="13"/>
  <c r="BN21" i="13"/>
  <c r="BR21" i="13"/>
  <c r="BV21" i="13"/>
  <c r="BZ21" i="13"/>
  <c r="CD21" i="13"/>
  <c r="CH21" i="13"/>
  <c r="CL21" i="13"/>
  <c r="CP21" i="13"/>
  <c r="CT21" i="13"/>
  <c r="CX21" i="13"/>
  <c r="DB21" i="13"/>
  <c r="L21" i="13"/>
  <c r="P21" i="13"/>
  <c r="T21" i="13"/>
  <c r="X21" i="13"/>
  <c r="AB21" i="13"/>
  <c r="AF21" i="13"/>
  <c r="AJ21" i="13"/>
  <c r="AN21" i="13"/>
  <c r="AR21" i="13"/>
  <c r="AV21" i="13"/>
  <c r="AZ21" i="13"/>
  <c r="BD21" i="13"/>
  <c r="BH21" i="13"/>
  <c r="BL21" i="13"/>
  <c r="BP21" i="13"/>
  <c r="BT21" i="13"/>
  <c r="BX21" i="13"/>
  <c r="CB21" i="13"/>
  <c r="CF21" i="13"/>
  <c r="CJ21" i="13"/>
  <c r="CN21" i="13"/>
  <c r="CR21" i="13"/>
  <c r="CV21" i="13"/>
  <c r="CZ21" i="13"/>
  <c r="DA7" i="13"/>
  <c r="I21" i="13"/>
  <c r="Q21" i="13"/>
  <c r="Y21" i="13"/>
  <c r="AG21" i="13"/>
  <c r="AK21" i="13"/>
  <c r="BA21" i="13"/>
  <c r="BU7" i="13"/>
  <c r="K21" i="13"/>
  <c r="O21" i="13"/>
  <c r="S21" i="13"/>
  <c r="W21" i="13"/>
  <c r="AA21" i="13"/>
  <c r="AE21" i="13"/>
  <c r="AI21" i="13"/>
  <c r="AM21" i="13"/>
  <c r="AQ21" i="13"/>
  <c r="AU21" i="13"/>
  <c r="AY21" i="13"/>
  <c r="BC21" i="13"/>
  <c r="BG21" i="13"/>
  <c r="BK21" i="13"/>
  <c r="BO21" i="13"/>
  <c r="BS21" i="13"/>
  <c r="BW21" i="13"/>
  <c r="CA21" i="13"/>
  <c r="CE21" i="13"/>
  <c r="CI21" i="13"/>
  <c r="CM21" i="13"/>
  <c r="CQ21" i="13"/>
  <c r="CU21" i="13"/>
  <c r="CY21" i="13"/>
  <c r="DC21" i="13"/>
  <c r="L14" i="13"/>
  <c r="P14" i="13"/>
  <c r="T14" i="13"/>
  <c r="X14" i="13"/>
  <c r="AB14" i="13"/>
  <c r="AF14" i="13"/>
  <c r="AJ14" i="13"/>
  <c r="AN14" i="13"/>
  <c r="AR14" i="13"/>
  <c r="AV14" i="13"/>
  <c r="AZ14" i="13"/>
  <c r="BD14" i="13"/>
  <c r="BH14" i="13"/>
  <c r="BL14" i="13"/>
  <c r="BP14" i="13"/>
  <c r="BT14" i="13"/>
  <c r="BX14" i="13"/>
  <c r="CB14" i="13"/>
  <c r="CF14" i="13"/>
  <c r="CJ14" i="13"/>
  <c r="CN14" i="13"/>
  <c r="CR14" i="13"/>
  <c r="CV14" i="13"/>
  <c r="CZ14" i="13"/>
  <c r="CW7" i="13"/>
  <c r="CG7" i="13"/>
  <c r="BQ7" i="13"/>
  <c r="BA7" i="13"/>
  <c r="AK7" i="13"/>
  <c r="U7" i="13"/>
  <c r="I14" i="13"/>
  <c r="M14" i="13"/>
  <c r="Q14" i="13"/>
  <c r="U14" i="13"/>
  <c r="Y14" i="13"/>
  <c r="AC14" i="13"/>
  <c r="AG14" i="13"/>
  <c r="AK14" i="13"/>
  <c r="AO14" i="13"/>
  <c r="AS14" i="13"/>
  <c r="AW14" i="13"/>
  <c r="BA14" i="13"/>
  <c r="BE14" i="13"/>
  <c r="BI14" i="13"/>
  <c r="BM14" i="13"/>
  <c r="BQ14" i="13"/>
  <c r="BU14" i="13"/>
  <c r="BY14" i="13"/>
  <c r="CC14" i="13"/>
  <c r="CG14" i="13"/>
  <c r="CK14" i="13"/>
  <c r="CO14" i="13"/>
  <c r="CS14" i="13"/>
  <c r="CW14" i="13"/>
  <c r="DA14" i="13"/>
  <c r="CS7" i="13"/>
  <c r="CC7" i="13"/>
  <c r="BM7" i="13"/>
  <c r="AW7" i="13"/>
  <c r="AG7" i="13"/>
  <c r="Q7" i="13"/>
  <c r="J14" i="13"/>
  <c r="N14" i="13"/>
  <c r="R14" i="13"/>
  <c r="V14" i="13"/>
  <c r="Z14" i="13"/>
  <c r="AD14" i="13"/>
  <c r="AH14" i="13"/>
  <c r="AL14" i="13"/>
  <c r="AP14" i="13"/>
  <c r="AT14" i="13"/>
  <c r="AX14" i="13"/>
  <c r="BB14" i="13"/>
  <c r="BF14" i="13"/>
  <c r="BJ14" i="13"/>
  <c r="BN14" i="13"/>
  <c r="BR14" i="13"/>
  <c r="BV14" i="13"/>
  <c r="BZ14" i="13"/>
  <c r="CD14" i="13"/>
  <c r="CH14" i="13"/>
  <c r="CL14" i="13"/>
  <c r="CP14" i="13"/>
  <c r="CT14" i="13"/>
  <c r="CX14" i="13"/>
  <c r="DB14" i="13"/>
  <c r="CO7" i="13"/>
  <c r="BY7" i="13"/>
  <c r="BI7" i="13"/>
  <c r="AS7" i="13"/>
  <c r="AC7" i="13"/>
  <c r="M7" i="13"/>
  <c r="K14" i="13"/>
  <c r="O14" i="13"/>
  <c r="S14" i="13"/>
  <c r="W14" i="13"/>
  <c r="AA14" i="13"/>
  <c r="AE14" i="13"/>
  <c r="AI14" i="13"/>
  <c r="AM14" i="13"/>
  <c r="AQ14" i="13"/>
  <c r="AU14" i="13"/>
  <c r="AY14" i="13"/>
  <c r="BC14" i="13"/>
  <c r="BG14" i="13"/>
  <c r="BK14" i="13"/>
  <c r="BO14" i="13"/>
  <c r="BS14" i="13"/>
  <c r="BW14" i="13"/>
  <c r="CA14" i="13"/>
  <c r="CE14" i="13"/>
  <c r="CI14" i="13"/>
  <c r="CM14" i="13"/>
  <c r="CQ14" i="13"/>
  <c r="CU14" i="13"/>
  <c r="CY14" i="13"/>
  <c r="DC14" i="13"/>
  <c r="CZ7" i="13"/>
  <c r="CV7" i="13"/>
  <c r="CR7" i="13"/>
  <c r="CN7" i="13"/>
  <c r="CJ7" i="13"/>
  <c r="CF7" i="13"/>
  <c r="CB7" i="13"/>
  <c r="BX7" i="13"/>
  <c r="BT7" i="13"/>
  <c r="BP7" i="13"/>
  <c r="BL7" i="13"/>
  <c r="BH7" i="13"/>
  <c r="BD7" i="13"/>
  <c r="AZ7" i="13"/>
  <c r="AV7" i="13"/>
  <c r="AR7" i="13"/>
  <c r="AN7" i="13"/>
  <c r="AJ7" i="13"/>
  <c r="AF7" i="13"/>
  <c r="AB7" i="13"/>
  <c r="X7" i="13"/>
  <c r="T7" i="13"/>
  <c r="P7" i="13"/>
  <c r="L7" i="13"/>
  <c r="DC7" i="13"/>
  <c r="CY7" i="13"/>
  <c r="CU7" i="13"/>
  <c r="CQ7" i="13"/>
  <c r="CM7" i="13"/>
  <c r="CI7" i="13"/>
  <c r="CE7" i="13"/>
  <c r="CA7" i="13"/>
  <c r="BW7" i="13"/>
  <c r="BS7" i="13"/>
  <c r="BO7" i="13"/>
  <c r="BK7" i="13"/>
  <c r="BG7" i="13"/>
  <c r="BC7" i="13"/>
  <c r="AY7" i="13"/>
  <c r="AU7" i="13"/>
  <c r="AQ7" i="13"/>
  <c r="AM7" i="13"/>
  <c r="AI7" i="13"/>
  <c r="AE7" i="13"/>
  <c r="AA7" i="13"/>
  <c r="W7" i="13"/>
  <c r="S7" i="13"/>
  <c r="O7" i="13"/>
  <c r="K7" i="13"/>
  <c r="DB7" i="13"/>
  <c r="CX7" i="13"/>
  <c r="CT7" i="13"/>
  <c r="CP7" i="13"/>
  <c r="CL7" i="13"/>
  <c r="CH7" i="13"/>
  <c r="CD7" i="13"/>
  <c r="BZ7" i="13"/>
  <c r="BV7" i="13"/>
  <c r="BR7" i="13"/>
  <c r="BN7" i="13"/>
  <c r="BJ7" i="13"/>
  <c r="BF7" i="13"/>
  <c r="BB7" i="13"/>
  <c r="AX7" i="13"/>
  <c r="AT7" i="13"/>
  <c r="AP7" i="13"/>
  <c r="AL7" i="13"/>
  <c r="AH7" i="13"/>
  <c r="AD7" i="13"/>
  <c r="Z7" i="13"/>
  <c r="V7" i="13"/>
  <c r="R7" i="13"/>
  <c r="N7" i="13"/>
  <c r="J7" i="13"/>
  <c r="AG9" i="11"/>
  <c r="CS9" i="11"/>
  <c r="CS59" i="11" s="1"/>
  <c r="CC9" i="11"/>
  <c r="CC59" i="11" s="1"/>
  <c r="BM9" i="11"/>
  <c r="BM59" i="11" s="1"/>
  <c r="AW9" i="11"/>
  <c r="AW59" i="11" s="1"/>
  <c r="Q9" i="11"/>
  <c r="CO9" i="11"/>
  <c r="CO59" i="11" s="1"/>
  <c r="BY9" i="11"/>
  <c r="BY59" i="11" s="1"/>
  <c r="BI9" i="11"/>
  <c r="BI59" i="11" s="1"/>
  <c r="AS9" i="11"/>
  <c r="AS59" i="11" s="1"/>
  <c r="DA9" i="11"/>
  <c r="DA59" i="11" s="1"/>
  <c r="CK9" i="11"/>
  <c r="CK59" i="11" s="1"/>
  <c r="BU9" i="11"/>
  <c r="BU59" i="11" s="1"/>
  <c r="BE9" i="11"/>
  <c r="BE59" i="11" s="1"/>
  <c r="AO9" i="11"/>
  <c r="AO59" i="11" s="1"/>
  <c r="CW9" i="11"/>
  <c r="CW59" i="11" s="1"/>
  <c r="CG9" i="11"/>
  <c r="CG59" i="11" s="1"/>
  <c r="BQ9" i="11"/>
  <c r="BQ59" i="11" s="1"/>
  <c r="BA9" i="11"/>
  <c r="BA59" i="11" s="1"/>
  <c r="AK9" i="11"/>
  <c r="AK59" i="11" s="1"/>
  <c r="AC9" i="11"/>
  <c r="M9" i="11"/>
  <c r="CZ9" i="11"/>
  <c r="CZ59" i="11" s="1"/>
  <c r="CV9" i="11"/>
  <c r="CV59" i="11" s="1"/>
  <c r="CR9" i="11"/>
  <c r="CR59" i="11" s="1"/>
  <c r="CN9" i="11"/>
  <c r="CN59" i="11" s="1"/>
  <c r="CJ9" i="11"/>
  <c r="CJ59" i="11" s="1"/>
  <c r="CF9" i="11"/>
  <c r="CF59" i="11" s="1"/>
  <c r="CB9" i="11"/>
  <c r="CB59" i="11" s="1"/>
  <c r="BX9" i="11"/>
  <c r="BX59" i="11" s="1"/>
  <c r="BT9" i="11"/>
  <c r="BT59" i="11" s="1"/>
  <c r="BP9" i="11"/>
  <c r="BP59" i="11" s="1"/>
  <c r="BL9" i="11"/>
  <c r="BL59" i="11" s="1"/>
  <c r="BH9" i="11"/>
  <c r="BH59" i="11" s="1"/>
  <c r="BD9" i="11"/>
  <c r="BD59" i="11" s="1"/>
  <c r="AZ9" i="11"/>
  <c r="AZ59" i="11" s="1"/>
  <c r="AV9" i="11"/>
  <c r="AV59" i="11" s="1"/>
  <c r="AR9" i="11"/>
  <c r="AR59" i="11" s="1"/>
  <c r="AN9" i="11"/>
  <c r="AN59" i="11" s="1"/>
  <c r="AJ9" i="11"/>
  <c r="AJ59" i="11" s="1"/>
  <c r="Y9" i="11"/>
  <c r="DC9" i="11"/>
  <c r="DC59" i="11" s="1"/>
  <c r="CY9" i="11"/>
  <c r="CY59" i="11" s="1"/>
  <c r="CU9" i="11"/>
  <c r="CU59" i="11" s="1"/>
  <c r="CQ9" i="11"/>
  <c r="CQ59" i="11" s="1"/>
  <c r="CM9" i="11"/>
  <c r="CM59" i="11" s="1"/>
  <c r="CI9" i="11"/>
  <c r="CI59" i="11" s="1"/>
  <c r="CE9" i="11"/>
  <c r="CE59" i="11" s="1"/>
  <c r="CA9" i="11"/>
  <c r="CA59" i="11" s="1"/>
  <c r="BW9" i="11"/>
  <c r="BW59" i="11" s="1"/>
  <c r="BS9" i="11"/>
  <c r="BS59" i="11" s="1"/>
  <c r="BO9" i="11"/>
  <c r="BO59" i="11" s="1"/>
  <c r="BK9" i="11"/>
  <c r="BK59" i="11" s="1"/>
  <c r="BG9" i="11"/>
  <c r="BG59" i="11" s="1"/>
  <c r="BC9" i="11"/>
  <c r="BC59" i="11" s="1"/>
  <c r="AY9" i="11"/>
  <c r="AY59" i="11" s="1"/>
  <c r="AU9" i="11"/>
  <c r="AU59" i="11" s="1"/>
  <c r="AQ9" i="11"/>
  <c r="AQ59" i="11" s="1"/>
  <c r="AM9" i="11"/>
  <c r="AM59" i="11" s="1"/>
  <c r="AI9" i="11"/>
  <c r="AI59" i="11" s="1"/>
  <c r="U9" i="11"/>
  <c r="DB9" i="11"/>
  <c r="DB59" i="11" s="1"/>
  <c r="CX9" i="11"/>
  <c r="CX59" i="11" s="1"/>
  <c r="CT9" i="11"/>
  <c r="CT59" i="11" s="1"/>
  <c r="CP9" i="11"/>
  <c r="CP59" i="11" s="1"/>
  <c r="CL9" i="11"/>
  <c r="CL59" i="11" s="1"/>
  <c r="CH9" i="11"/>
  <c r="CH59" i="11" s="1"/>
  <c r="CD9" i="11"/>
  <c r="CD59" i="11" s="1"/>
  <c r="BZ9" i="11"/>
  <c r="BZ59" i="11" s="1"/>
  <c r="BV9" i="11"/>
  <c r="BV59" i="11" s="1"/>
  <c r="BR9" i="11"/>
  <c r="BR59" i="11" s="1"/>
  <c r="BN9" i="11"/>
  <c r="BN59" i="11" s="1"/>
  <c r="BJ9" i="11"/>
  <c r="BJ59" i="11" s="1"/>
  <c r="BF9" i="11"/>
  <c r="BF59" i="11" s="1"/>
  <c r="BB9" i="11"/>
  <c r="BB59" i="11" s="1"/>
  <c r="AX9" i="11"/>
  <c r="AX59" i="11" s="1"/>
  <c r="AT9" i="11"/>
  <c r="AT59" i="11" s="1"/>
  <c r="AP9" i="11"/>
  <c r="AP59" i="11" s="1"/>
  <c r="AL9" i="11"/>
  <c r="AL59" i="11" s="1"/>
  <c r="AH9" i="11"/>
  <c r="AF9" i="11"/>
  <c r="AB9" i="11"/>
  <c r="X9" i="11"/>
  <c r="T9" i="11"/>
  <c r="P9" i="11"/>
  <c r="L9" i="11"/>
  <c r="AE9" i="11"/>
  <c r="AA9" i="11"/>
  <c r="W9" i="11"/>
  <c r="S9" i="11"/>
  <c r="O9" i="11"/>
  <c r="K9" i="11"/>
  <c r="AD9" i="11"/>
  <c r="Z9" i="11"/>
  <c r="V9" i="11"/>
  <c r="R9" i="11"/>
  <c r="N9" i="11"/>
  <c r="J9" i="11"/>
  <c r="JJ7" i="19" l="1"/>
  <c r="O51" i="11"/>
  <c r="O59" i="11"/>
  <c r="Z51" i="11"/>
  <c r="Z59" i="11"/>
  <c r="AB51" i="11"/>
  <c r="AB59" i="11"/>
  <c r="N51" i="11"/>
  <c r="N59" i="11"/>
  <c r="AD51" i="11"/>
  <c r="AD59" i="11"/>
  <c r="W51" i="11"/>
  <c r="W59" i="11"/>
  <c r="P51" i="11"/>
  <c r="P59" i="11"/>
  <c r="AF51" i="11"/>
  <c r="AF59" i="11"/>
  <c r="U51" i="11"/>
  <c r="U59" i="11"/>
  <c r="Y51" i="11"/>
  <c r="Y59" i="11"/>
  <c r="AC51" i="11"/>
  <c r="AC59" i="11"/>
  <c r="AG51" i="11"/>
  <c r="AG59" i="11"/>
  <c r="J51" i="11"/>
  <c r="J59" i="11"/>
  <c r="L51" i="11"/>
  <c r="L59" i="11"/>
  <c r="R51" i="11"/>
  <c r="R59" i="11"/>
  <c r="K51" i="11"/>
  <c r="K59" i="11"/>
  <c r="AA51" i="11"/>
  <c r="AA59" i="11"/>
  <c r="T51" i="11"/>
  <c r="T59" i="11"/>
  <c r="AH51" i="11"/>
  <c r="AH59" i="11"/>
  <c r="AE51" i="11"/>
  <c r="AE59" i="11"/>
  <c r="V51" i="11"/>
  <c r="V59" i="11"/>
  <c r="X51" i="11"/>
  <c r="X59" i="11"/>
  <c r="S51" i="11"/>
  <c r="S59" i="11"/>
  <c r="M51" i="11"/>
  <c r="M59" i="11"/>
  <c r="Q51" i="11"/>
  <c r="Q59" i="11"/>
  <c r="I51" i="11"/>
  <c r="I59" i="11"/>
  <c r="AP43" i="11"/>
  <c r="AP51" i="11"/>
  <c r="CL43" i="11"/>
  <c r="CL51" i="11"/>
  <c r="AT43" i="11"/>
  <c r="AT51" i="11"/>
  <c r="BJ43" i="11"/>
  <c r="BJ51" i="11"/>
  <c r="BZ43" i="11"/>
  <c r="BZ51" i="11"/>
  <c r="CP43" i="11"/>
  <c r="CP51" i="11"/>
  <c r="AU43" i="11"/>
  <c r="AU51" i="11"/>
  <c r="BK43" i="11"/>
  <c r="BK51" i="11"/>
  <c r="CA43" i="11"/>
  <c r="CA51" i="11"/>
  <c r="CQ43" i="11"/>
  <c r="CQ51" i="11"/>
  <c r="AV43" i="11"/>
  <c r="AV51" i="11"/>
  <c r="BL43" i="11"/>
  <c r="BL51" i="11"/>
  <c r="CB43" i="11"/>
  <c r="CB51" i="11"/>
  <c r="CR43" i="11"/>
  <c r="CR51" i="11"/>
  <c r="CG43" i="11"/>
  <c r="CG51" i="11"/>
  <c r="BU43" i="11"/>
  <c r="BU51" i="11"/>
  <c r="BI43" i="11"/>
  <c r="BI51" i="11"/>
  <c r="AW43" i="11"/>
  <c r="AW51" i="11"/>
  <c r="BF43" i="11"/>
  <c r="BF51" i="11"/>
  <c r="AQ43" i="11"/>
  <c r="AQ51" i="11"/>
  <c r="AX43" i="11"/>
  <c r="AX51" i="11"/>
  <c r="BN43" i="11"/>
  <c r="BN51" i="11"/>
  <c r="CD43" i="11"/>
  <c r="CD51" i="11"/>
  <c r="CT43" i="11"/>
  <c r="CT51" i="11"/>
  <c r="AI43" i="11"/>
  <c r="AI51" i="11"/>
  <c r="AY43" i="11"/>
  <c r="AY51" i="11"/>
  <c r="BO43" i="11"/>
  <c r="BO51" i="11"/>
  <c r="CE43" i="11"/>
  <c r="CE51" i="11"/>
  <c r="CU43" i="11"/>
  <c r="CU51" i="11"/>
  <c r="AJ43" i="11"/>
  <c r="AJ51" i="11"/>
  <c r="AZ43" i="11"/>
  <c r="AZ51" i="11"/>
  <c r="BP43" i="11"/>
  <c r="BP51" i="11"/>
  <c r="CF43" i="11"/>
  <c r="CF51" i="11"/>
  <c r="CV43" i="11"/>
  <c r="CV51" i="11"/>
  <c r="AK43" i="11"/>
  <c r="AK51" i="11"/>
  <c r="CW43" i="11"/>
  <c r="CW51" i="11"/>
  <c r="CK43" i="11"/>
  <c r="CK51" i="11"/>
  <c r="BY43" i="11"/>
  <c r="BY51" i="11"/>
  <c r="BM43" i="11"/>
  <c r="BM51" i="11"/>
  <c r="BB43" i="11"/>
  <c r="BB51" i="11"/>
  <c r="BR43" i="11"/>
  <c r="BR51" i="11"/>
  <c r="CH43" i="11"/>
  <c r="CH51" i="11"/>
  <c r="CX43" i="11"/>
  <c r="CX51" i="11"/>
  <c r="AM43" i="11"/>
  <c r="AM51" i="11"/>
  <c r="BC43" i="11"/>
  <c r="BC51" i="11"/>
  <c r="BS43" i="11"/>
  <c r="BS51" i="11"/>
  <c r="CI43" i="11"/>
  <c r="CI51" i="11"/>
  <c r="CY43" i="11"/>
  <c r="CY51" i="11"/>
  <c r="AN43" i="11"/>
  <c r="AN51" i="11"/>
  <c r="BD43" i="11"/>
  <c r="BD51" i="11"/>
  <c r="BT43" i="11"/>
  <c r="BT51" i="11"/>
  <c r="CJ43" i="11"/>
  <c r="CJ51" i="11"/>
  <c r="CZ43" i="11"/>
  <c r="CZ51" i="11"/>
  <c r="BA43" i="11"/>
  <c r="BA51" i="11"/>
  <c r="AO43" i="11"/>
  <c r="AO51" i="11"/>
  <c r="DA43" i="11"/>
  <c r="DA51" i="11"/>
  <c r="CO43" i="11"/>
  <c r="CO51" i="11"/>
  <c r="CC43" i="11"/>
  <c r="CC51" i="11"/>
  <c r="AL43" i="11"/>
  <c r="AL51" i="11"/>
  <c r="BV43" i="11"/>
  <c r="BV51" i="11"/>
  <c r="DB43" i="11"/>
  <c r="DB51" i="11"/>
  <c r="BG43" i="11"/>
  <c r="BG51" i="11"/>
  <c r="BW43" i="11"/>
  <c r="BW51" i="11"/>
  <c r="CM43" i="11"/>
  <c r="CM51" i="11"/>
  <c r="DC43" i="11"/>
  <c r="DC51" i="11"/>
  <c r="AR43" i="11"/>
  <c r="AR51" i="11"/>
  <c r="BH43" i="11"/>
  <c r="BH51" i="11"/>
  <c r="BX43" i="11"/>
  <c r="BX51" i="11"/>
  <c r="CN43" i="11"/>
  <c r="CN51" i="11"/>
  <c r="BQ43" i="11"/>
  <c r="BQ51" i="11"/>
  <c r="BE43" i="11"/>
  <c r="BE51" i="11"/>
  <c r="AS43" i="11"/>
  <c r="AS51" i="11"/>
  <c r="CS43" i="11"/>
  <c r="CS51" i="11"/>
  <c r="V35" i="11"/>
  <c r="V43" i="11"/>
  <c r="AE35" i="11"/>
  <c r="AE43" i="11"/>
  <c r="X35" i="11"/>
  <c r="X43" i="11"/>
  <c r="R35" i="11"/>
  <c r="R43" i="11"/>
  <c r="AA35" i="11"/>
  <c r="AA43" i="11"/>
  <c r="O35" i="11"/>
  <c r="O43" i="11"/>
  <c r="J35" i="11"/>
  <c r="J43" i="11"/>
  <c r="Z35" i="11"/>
  <c r="Z43" i="11"/>
  <c r="S35" i="11"/>
  <c r="S43" i="11"/>
  <c r="L35" i="11"/>
  <c r="L43" i="11"/>
  <c r="AB35" i="11"/>
  <c r="AB43" i="11"/>
  <c r="M35" i="11"/>
  <c r="M43" i="11"/>
  <c r="Q35" i="11"/>
  <c r="Q43" i="11"/>
  <c r="I35" i="11"/>
  <c r="I43" i="11"/>
  <c r="N35" i="11"/>
  <c r="N43" i="11"/>
  <c r="AD35" i="11"/>
  <c r="AD43" i="11"/>
  <c r="W35" i="11"/>
  <c r="W43" i="11"/>
  <c r="P35" i="11"/>
  <c r="P43" i="11"/>
  <c r="AF35" i="11"/>
  <c r="AF43" i="11"/>
  <c r="U35" i="11"/>
  <c r="U43" i="11"/>
  <c r="Y35" i="11"/>
  <c r="Y43" i="11"/>
  <c r="AC35" i="11"/>
  <c r="AC43" i="11"/>
  <c r="AG35" i="11"/>
  <c r="AG43" i="11"/>
  <c r="K35" i="11"/>
  <c r="K43" i="11"/>
  <c r="T35" i="11"/>
  <c r="T43" i="11"/>
  <c r="AH35" i="11"/>
  <c r="AH43" i="11"/>
  <c r="AL27" i="11"/>
  <c r="AL35" i="11"/>
  <c r="BB27" i="11"/>
  <c r="BB35" i="11"/>
  <c r="BR27" i="11"/>
  <c r="BR35" i="11"/>
  <c r="CH27" i="11"/>
  <c r="CH35" i="11"/>
  <c r="CX27" i="11"/>
  <c r="CX35" i="11"/>
  <c r="AM27" i="11"/>
  <c r="AM35" i="11"/>
  <c r="BC27" i="11"/>
  <c r="BC35" i="11"/>
  <c r="BS27" i="11"/>
  <c r="BS35" i="11"/>
  <c r="CI27" i="11"/>
  <c r="CI35" i="11"/>
  <c r="CY27" i="11"/>
  <c r="CY35" i="11"/>
  <c r="AN27" i="11"/>
  <c r="AN35" i="11"/>
  <c r="BD27" i="11"/>
  <c r="BD35" i="11"/>
  <c r="BT27" i="11"/>
  <c r="BT35" i="11"/>
  <c r="CJ27" i="11"/>
  <c r="CJ35" i="11"/>
  <c r="CZ27" i="11"/>
  <c r="CZ35" i="11"/>
  <c r="BA27" i="11"/>
  <c r="BA35" i="11"/>
  <c r="AO27" i="11"/>
  <c r="AO35" i="11"/>
  <c r="DA27" i="11"/>
  <c r="DA35" i="11"/>
  <c r="CO27" i="11"/>
  <c r="CO35" i="11"/>
  <c r="CC27" i="11"/>
  <c r="CC35" i="11"/>
  <c r="AP27" i="11"/>
  <c r="AP35" i="11"/>
  <c r="BF27" i="11"/>
  <c r="BF35" i="11"/>
  <c r="BV27" i="11"/>
  <c r="BV35" i="11"/>
  <c r="CL27" i="11"/>
  <c r="CL35" i="11"/>
  <c r="DB27" i="11"/>
  <c r="DB35" i="11"/>
  <c r="AQ27" i="11"/>
  <c r="AQ35" i="11"/>
  <c r="BG27" i="11"/>
  <c r="BG35" i="11"/>
  <c r="BW27" i="11"/>
  <c r="BW35" i="11"/>
  <c r="CM27" i="11"/>
  <c r="CM35" i="11"/>
  <c r="DC27" i="11"/>
  <c r="DC35" i="11"/>
  <c r="AR27" i="11"/>
  <c r="AR35" i="11"/>
  <c r="BH27" i="11"/>
  <c r="BH35" i="11"/>
  <c r="BX27" i="11"/>
  <c r="BX35" i="11"/>
  <c r="CN27" i="11"/>
  <c r="CN35" i="11"/>
  <c r="BQ27" i="11"/>
  <c r="BQ35" i="11"/>
  <c r="BE27" i="11"/>
  <c r="BE35" i="11"/>
  <c r="AS27" i="11"/>
  <c r="AS35" i="11"/>
  <c r="CS27" i="11"/>
  <c r="CS35" i="11"/>
  <c r="AT27" i="11"/>
  <c r="AT35" i="11"/>
  <c r="BJ27" i="11"/>
  <c r="BJ35" i="11"/>
  <c r="BZ27" i="11"/>
  <c r="BZ35" i="11"/>
  <c r="CP27" i="11"/>
  <c r="CP35" i="11"/>
  <c r="AU27" i="11"/>
  <c r="AU35" i="11"/>
  <c r="BK27" i="11"/>
  <c r="BK35" i="11"/>
  <c r="CA27" i="11"/>
  <c r="CA35" i="11"/>
  <c r="CQ27" i="11"/>
  <c r="CQ35" i="11"/>
  <c r="AV27" i="11"/>
  <c r="AV35" i="11"/>
  <c r="BL27" i="11"/>
  <c r="BL35" i="11"/>
  <c r="CB27" i="11"/>
  <c r="CB35" i="11"/>
  <c r="CR27" i="11"/>
  <c r="CR35" i="11"/>
  <c r="CG27" i="11"/>
  <c r="CG35" i="11"/>
  <c r="BU27" i="11"/>
  <c r="BU35" i="11"/>
  <c r="BI27" i="11"/>
  <c r="BI35" i="11"/>
  <c r="AW27" i="11"/>
  <c r="AW35" i="11"/>
  <c r="AX27" i="11"/>
  <c r="AX35" i="11"/>
  <c r="BN27" i="11"/>
  <c r="BN35" i="11"/>
  <c r="CD27" i="11"/>
  <c r="CD35" i="11"/>
  <c r="CT27" i="11"/>
  <c r="CT35" i="11"/>
  <c r="AI27" i="11"/>
  <c r="AI35" i="11"/>
  <c r="AY27" i="11"/>
  <c r="AY35" i="11"/>
  <c r="BO27" i="11"/>
  <c r="BO35" i="11"/>
  <c r="CE27" i="11"/>
  <c r="CE35" i="11"/>
  <c r="CU27" i="11"/>
  <c r="CU35" i="11"/>
  <c r="AJ27" i="11"/>
  <c r="AJ35" i="11"/>
  <c r="AZ27" i="11"/>
  <c r="AZ35" i="11"/>
  <c r="BP27" i="11"/>
  <c r="BP35" i="11"/>
  <c r="CF27" i="11"/>
  <c r="CF35" i="11"/>
  <c r="CV27" i="11"/>
  <c r="CV35" i="11"/>
  <c r="AK27" i="11"/>
  <c r="AK35" i="11"/>
  <c r="CW27" i="11"/>
  <c r="CW35" i="11"/>
  <c r="CK27" i="11"/>
  <c r="CK35" i="11"/>
  <c r="BY27" i="11"/>
  <c r="BY35" i="11"/>
  <c r="BM27" i="11"/>
  <c r="BM35" i="11"/>
  <c r="AD27" i="11"/>
  <c r="AA27" i="11"/>
  <c r="AH27" i="11"/>
  <c r="O27" i="11"/>
  <c r="P27" i="11"/>
  <c r="K27" i="11"/>
  <c r="T27" i="11"/>
  <c r="V27" i="11"/>
  <c r="AE27" i="11"/>
  <c r="X27" i="11"/>
  <c r="J27" i="11"/>
  <c r="Z27" i="11"/>
  <c r="S27" i="11"/>
  <c r="L27" i="11"/>
  <c r="AB27" i="11"/>
  <c r="M27" i="11"/>
  <c r="Q27" i="11"/>
  <c r="I27" i="11"/>
  <c r="N27" i="11"/>
  <c r="U27" i="11"/>
  <c r="Y27" i="11"/>
  <c r="AC27" i="11"/>
  <c r="AG27" i="11"/>
  <c r="W27" i="11"/>
  <c r="AF27" i="11"/>
  <c r="R27" i="11"/>
  <c r="H7" i="10"/>
  <c r="DE110" i="4"/>
  <c r="DE109" i="4"/>
  <c r="DE108" i="4"/>
  <c r="DE107" i="4"/>
  <c r="DE106" i="4"/>
  <c r="DE99" i="4"/>
  <c r="DE98" i="4"/>
  <c r="DE97" i="4"/>
  <c r="DE96" i="4"/>
  <c r="DE88" i="4"/>
  <c r="DE87" i="4"/>
  <c r="DE86" i="4"/>
  <c r="DE85" i="4"/>
  <c r="DE84" i="4"/>
  <c r="DE83" i="4"/>
  <c r="DE82" i="4"/>
  <c r="DE81" i="4"/>
  <c r="DE80" i="4"/>
  <c r="DE79" i="4"/>
  <c r="DE77" i="4"/>
  <c r="DE76" i="4"/>
  <c r="DE75" i="4"/>
  <c r="DE74" i="4"/>
  <c r="DE73" i="4"/>
  <c r="DE72" i="4"/>
  <c r="DE71" i="4"/>
  <c r="DE70" i="4"/>
  <c r="DE69" i="4"/>
  <c r="DE68" i="4"/>
  <c r="DE66" i="4"/>
  <c r="DE65" i="4"/>
  <c r="DE64" i="4"/>
  <c r="DE63" i="4"/>
  <c r="DE62" i="4"/>
  <c r="DE61" i="4"/>
  <c r="DE60" i="4"/>
  <c r="DE59" i="4"/>
  <c r="DE58" i="4"/>
  <c r="DE57" i="4"/>
  <c r="DE55" i="4"/>
  <c r="DE54" i="4"/>
  <c r="DE53" i="4"/>
  <c r="DE52" i="4"/>
  <c r="DE51" i="4"/>
  <c r="DE50" i="4"/>
  <c r="DE49" i="4"/>
  <c r="DE48" i="4"/>
  <c r="DE47" i="4"/>
  <c r="DE46" i="4"/>
  <c r="DE43" i="4"/>
  <c r="DE42" i="4"/>
  <c r="DE41" i="4"/>
  <c r="DE40" i="4"/>
  <c r="DE39" i="4"/>
  <c r="DE38" i="4"/>
  <c r="DE37" i="4"/>
  <c r="DE36" i="4"/>
  <c r="DE35" i="4"/>
  <c r="DE34" i="4"/>
  <c r="DE32" i="4"/>
  <c r="DE31" i="4"/>
  <c r="DE30" i="4"/>
  <c r="DE29" i="4"/>
  <c r="DE28" i="4"/>
  <c r="DE27" i="4"/>
  <c r="DE26" i="4"/>
  <c r="DE25" i="4"/>
  <c r="DE24" i="4"/>
  <c r="DE23" i="4"/>
  <c r="DE20" i="4"/>
  <c r="DE21" i="4"/>
  <c r="JN7" i="19" l="1"/>
  <c r="CZ79" i="10"/>
  <c r="CZ90" i="10" s="1"/>
  <c r="CV79" i="10"/>
  <c r="CV90" i="10" s="1"/>
  <c r="CR79" i="10"/>
  <c r="CR90" i="10" s="1"/>
  <c r="CN79" i="10"/>
  <c r="CN90" i="10" s="1"/>
  <c r="CJ79" i="10"/>
  <c r="CJ90" i="10" s="1"/>
  <c r="DB79" i="10"/>
  <c r="DB90" i="10" s="1"/>
  <c r="CX79" i="10"/>
  <c r="CX90" i="10" s="1"/>
  <c r="CT79" i="10"/>
  <c r="CT90" i="10" s="1"/>
  <c r="CP79" i="10"/>
  <c r="CP90" i="10" s="1"/>
  <c r="CL79" i="10"/>
  <c r="CL90" i="10" s="1"/>
  <c r="DC79" i="10"/>
  <c r="DC90" i="10" s="1"/>
  <c r="CU79" i="10"/>
  <c r="CU90" i="10" s="1"/>
  <c r="CM79" i="10"/>
  <c r="CM90" i="10" s="1"/>
  <c r="CG79" i="10"/>
  <c r="CG90" i="10" s="1"/>
  <c r="CC79" i="10"/>
  <c r="CC90" i="10" s="1"/>
  <c r="BY79" i="10"/>
  <c r="BY90" i="10" s="1"/>
  <c r="BU79" i="10"/>
  <c r="BU90" i="10" s="1"/>
  <c r="BQ79" i="10"/>
  <c r="BQ90" i="10" s="1"/>
  <c r="BM79" i="10"/>
  <c r="BM90" i="10" s="1"/>
  <c r="BI79" i="10"/>
  <c r="BI90" i="10" s="1"/>
  <c r="BE79" i="10"/>
  <c r="BE90" i="10" s="1"/>
  <c r="BA79" i="10"/>
  <c r="BA90" i="10" s="1"/>
  <c r="AW79" i="10"/>
  <c r="AW90" i="10" s="1"/>
  <c r="AS79" i="10"/>
  <c r="AS90" i="10" s="1"/>
  <c r="AO79" i="10"/>
  <c r="AO90" i="10" s="1"/>
  <c r="AK79" i="10"/>
  <c r="AK90" i="10" s="1"/>
  <c r="AG79" i="10"/>
  <c r="AG90" i="10" s="1"/>
  <c r="AC79" i="10"/>
  <c r="AC90" i="10" s="1"/>
  <c r="Y79" i="10"/>
  <c r="Y90" i="10" s="1"/>
  <c r="U79" i="10"/>
  <c r="U90" i="10" s="1"/>
  <c r="Q79" i="10"/>
  <c r="Q90" i="10" s="1"/>
  <c r="M79" i="10"/>
  <c r="M90" i="10" s="1"/>
  <c r="I79" i="10"/>
  <c r="I90" i="10" s="1"/>
  <c r="DA79" i="10"/>
  <c r="DA90" i="10" s="1"/>
  <c r="CS79" i="10"/>
  <c r="CS90" i="10" s="1"/>
  <c r="CK79" i="10"/>
  <c r="CK90" i="10" s="1"/>
  <c r="CF79" i="10"/>
  <c r="CF90" i="10" s="1"/>
  <c r="CB79" i="10"/>
  <c r="CB90" i="10" s="1"/>
  <c r="BX79" i="10"/>
  <c r="BX90" i="10" s="1"/>
  <c r="BT79" i="10"/>
  <c r="BT90" i="10" s="1"/>
  <c r="BP79" i="10"/>
  <c r="BP90" i="10" s="1"/>
  <c r="BL79" i="10"/>
  <c r="BL90" i="10" s="1"/>
  <c r="BH79" i="10"/>
  <c r="BH90" i="10" s="1"/>
  <c r="BD79" i="10"/>
  <c r="BD90" i="10" s="1"/>
  <c r="AZ79" i="10"/>
  <c r="AZ90" i="10" s="1"/>
  <c r="AV79" i="10"/>
  <c r="AV90" i="10" s="1"/>
  <c r="AR79" i="10"/>
  <c r="AR90" i="10" s="1"/>
  <c r="AN79" i="10"/>
  <c r="AN90" i="10" s="1"/>
  <c r="AJ79" i="10"/>
  <c r="AJ90" i="10" s="1"/>
  <c r="AF79" i="10"/>
  <c r="AF90" i="10" s="1"/>
  <c r="AB79" i="10"/>
  <c r="AB90" i="10" s="1"/>
  <c r="X79" i="10"/>
  <c r="X90" i="10" s="1"/>
  <c r="T79" i="10"/>
  <c r="T90" i="10" s="1"/>
  <c r="P79" i="10"/>
  <c r="P90" i="10" s="1"/>
  <c r="L79" i="10"/>
  <c r="L90" i="10" s="1"/>
  <c r="CY79" i="10"/>
  <c r="CY90" i="10" s="1"/>
  <c r="CQ79" i="10"/>
  <c r="CQ90" i="10" s="1"/>
  <c r="CI79" i="10"/>
  <c r="CI90" i="10" s="1"/>
  <c r="CE79" i="10"/>
  <c r="CE90" i="10" s="1"/>
  <c r="CA79" i="10"/>
  <c r="CA90" i="10" s="1"/>
  <c r="BW79" i="10"/>
  <c r="BW90" i="10" s="1"/>
  <c r="BS79" i="10"/>
  <c r="BS90" i="10" s="1"/>
  <c r="BO79" i="10"/>
  <c r="BO90" i="10" s="1"/>
  <c r="BK79" i="10"/>
  <c r="BK90" i="10" s="1"/>
  <c r="BG79" i="10"/>
  <c r="BG90" i="10" s="1"/>
  <c r="BC79" i="10"/>
  <c r="BC90" i="10" s="1"/>
  <c r="AY79" i="10"/>
  <c r="AY90" i="10" s="1"/>
  <c r="AU79" i="10"/>
  <c r="AU90" i="10" s="1"/>
  <c r="AQ79" i="10"/>
  <c r="AQ90" i="10" s="1"/>
  <c r="AM79" i="10"/>
  <c r="AM90" i="10" s="1"/>
  <c r="AI79" i="10"/>
  <c r="AI90" i="10" s="1"/>
  <c r="AE79" i="10"/>
  <c r="AE90" i="10" s="1"/>
  <c r="AA79" i="10"/>
  <c r="AA90" i="10" s="1"/>
  <c r="W79" i="10"/>
  <c r="W90" i="10" s="1"/>
  <c r="S79" i="10"/>
  <c r="S90" i="10" s="1"/>
  <c r="O79" i="10"/>
  <c r="O90" i="10" s="1"/>
  <c r="K79" i="10"/>
  <c r="K90" i="10" s="1"/>
  <c r="CW79" i="10"/>
  <c r="CW90" i="10" s="1"/>
  <c r="CO79" i="10"/>
  <c r="CO90" i="10" s="1"/>
  <c r="CH79" i="10"/>
  <c r="CH90" i="10" s="1"/>
  <c r="CD79" i="10"/>
  <c r="CD90" i="10" s="1"/>
  <c r="BZ79" i="10"/>
  <c r="BZ90" i="10" s="1"/>
  <c r="BV79" i="10"/>
  <c r="BV90" i="10" s="1"/>
  <c r="BR79" i="10"/>
  <c r="BR90" i="10" s="1"/>
  <c r="BN79" i="10"/>
  <c r="BN90" i="10" s="1"/>
  <c r="BJ79" i="10"/>
  <c r="BJ90" i="10" s="1"/>
  <c r="BF79" i="10"/>
  <c r="BF90" i="10" s="1"/>
  <c r="BB79" i="10"/>
  <c r="BB90" i="10" s="1"/>
  <c r="AX79" i="10"/>
  <c r="AX90" i="10" s="1"/>
  <c r="AT79" i="10"/>
  <c r="AT90" i="10" s="1"/>
  <c r="AP79" i="10"/>
  <c r="AP90" i="10" s="1"/>
  <c r="AL79" i="10"/>
  <c r="AL90" i="10" s="1"/>
  <c r="AH79" i="10"/>
  <c r="AH90" i="10" s="1"/>
  <c r="AD79" i="10"/>
  <c r="AD90" i="10" s="1"/>
  <c r="Z79" i="10"/>
  <c r="Z90" i="10" s="1"/>
  <c r="V79" i="10"/>
  <c r="V90" i="10" s="1"/>
  <c r="R79" i="10"/>
  <c r="R90" i="10" s="1"/>
  <c r="N79" i="10"/>
  <c r="N90" i="10" s="1"/>
  <c r="J79" i="10"/>
  <c r="J90" i="10" s="1"/>
  <c r="DB61" i="10"/>
  <c r="DB72" i="10" s="1"/>
  <c r="CX61" i="10"/>
  <c r="CX72" i="10" s="1"/>
  <c r="CT61" i="10"/>
  <c r="CT72" i="10" s="1"/>
  <c r="CP61" i="10"/>
  <c r="CP72" i="10" s="1"/>
  <c r="CL61" i="10"/>
  <c r="CL72" i="10" s="1"/>
  <c r="CH61" i="10"/>
  <c r="CH72" i="10" s="1"/>
  <c r="DC61" i="10"/>
  <c r="DC72" i="10" s="1"/>
  <c r="CW61" i="10"/>
  <c r="CW72" i="10" s="1"/>
  <c r="CR61" i="10"/>
  <c r="CR72" i="10" s="1"/>
  <c r="CM61" i="10"/>
  <c r="CM72" i="10" s="1"/>
  <c r="CG61" i="10"/>
  <c r="CG72" i="10" s="1"/>
  <c r="CC61" i="10"/>
  <c r="CC72" i="10" s="1"/>
  <c r="BY61" i="10"/>
  <c r="BY72" i="10" s="1"/>
  <c r="BU61" i="10"/>
  <c r="BU72" i="10" s="1"/>
  <c r="BQ61" i="10"/>
  <c r="BQ72" i="10" s="1"/>
  <c r="BM61" i="10"/>
  <c r="BM72" i="10" s="1"/>
  <c r="BI61" i="10"/>
  <c r="BI72" i="10" s="1"/>
  <c r="BE61" i="10"/>
  <c r="BE72" i="10" s="1"/>
  <c r="BA61" i="10"/>
  <c r="BA72" i="10" s="1"/>
  <c r="AW61" i="10"/>
  <c r="AW72" i="10" s="1"/>
  <c r="AS61" i="10"/>
  <c r="AS72" i="10" s="1"/>
  <c r="AO61" i="10"/>
  <c r="AO72" i="10" s="1"/>
  <c r="AK61" i="10"/>
  <c r="AK72" i="10" s="1"/>
  <c r="AG61" i="10"/>
  <c r="AG72" i="10" s="1"/>
  <c r="AC61" i="10"/>
  <c r="AC72" i="10" s="1"/>
  <c r="Y61" i="10"/>
  <c r="Y72" i="10" s="1"/>
  <c r="U61" i="10"/>
  <c r="U72" i="10" s="1"/>
  <c r="Q61" i="10"/>
  <c r="Q72" i="10" s="1"/>
  <c r="M61" i="10"/>
  <c r="M72" i="10" s="1"/>
  <c r="I61" i="10"/>
  <c r="I72" i="10" s="1"/>
  <c r="DA61" i="10"/>
  <c r="DA72" i="10" s="1"/>
  <c r="CV61" i="10"/>
  <c r="CV72" i="10" s="1"/>
  <c r="CQ61" i="10"/>
  <c r="CQ72" i="10" s="1"/>
  <c r="CK61" i="10"/>
  <c r="CK72" i="10" s="1"/>
  <c r="CF61" i="10"/>
  <c r="CF72" i="10" s="1"/>
  <c r="CB61" i="10"/>
  <c r="CB72" i="10" s="1"/>
  <c r="BX61" i="10"/>
  <c r="BX72" i="10" s="1"/>
  <c r="BT61" i="10"/>
  <c r="BT72" i="10" s="1"/>
  <c r="BP61" i="10"/>
  <c r="BP72" i="10" s="1"/>
  <c r="BL61" i="10"/>
  <c r="BL72" i="10" s="1"/>
  <c r="BH61" i="10"/>
  <c r="BH72" i="10" s="1"/>
  <c r="BD61" i="10"/>
  <c r="BD72" i="10" s="1"/>
  <c r="AZ61" i="10"/>
  <c r="AZ72" i="10" s="1"/>
  <c r="AV61" i="10"/>
  <c r="AV72" i="10" s="1"/>
  <c r="AR61" i="10"/>
  <c r="AR72" i="10" s="1"/>
  <c r="AN61" i="10"/>
  <c r="AN72" i="10" s="1"/>
  <c r="AJ61" i="10"/>
  <c r="AJ72" i="10" s="1"/>
  <c r="AF61" i="10"/>
  <c r="AF72" i="10" s="1"/>
  <c r="AB61" i="10"/>
  <c r="AB72" i="10" s="1"/>
  <c r="X61" i="10"/>
  <c r="X72" i="10" s="1"/>
  <c r="T61" i="10"/>
  <c r="T72" i="10" s="1"/>
  <c r="P61" i="10"/>
  <c r="P72" i="10" s="1"/>
  <c r="L61" i="10"/>
  <c r="L72" i="10" s="1"/>
  <c r="CZ61" i="10"/>
  <c r="CZ72" i="10" s="1"/>
  <c r="CU61" i="10"/>
  <c r="CU72" i="10" s="1"/>
  <c r="CO61" i="10"/>
  <c r="CO72" i="10" s="1"/>
  <c r="CJ61" i="10"/>
  <c r="CJ72" i="10" s="1"/>
  <c r="CE61" i="10"/>
  <c r="CE72" i="10" s="1"/>
  <c r="CA61" i="10"/>
  <c r="CA72" i="10" s="1"/>
  <c r="BW61" i="10"/>
  <c r="BW72" i="10" s="1"/>
  <c r="BS61" i="10"/>
  <c r="BS72" i="10" s="1"/>
  <c r="BO61" i="10"/>
  <c r="BO72" i="10" s="1"/>
  <c r="BK61" i="10"/>
  <c r="BK72" i="10" s="1"/>
  <c r="BG61" i="10"/>
  <c r="BG72" i="10" s="1"/>
  <c r="BC61" i="10"/>
  <c r="BC72" i="10" s="1"/>
  <c r="AY61" i="10"/>
  <c r="AY72" i="10" s="1"/>
  <c r="AU61" i="10"/>
  <c r="AU72" i="10" s="1"/>
  <c r="AQ61" i="10"/>
  <c r="AQ72" i="10" s="1"/>
  <c r="AM61" i="10"/>
  <c r="AM72" i="10" s="1"/>
  <c r="AI61" i="10"/>
  <c r="AI72" i="10" s="1"/>
  <c r="AE61" i="10"/>
  <c r="AE72" i="10" s="1"/>
  <c r="AA61" i="10"/>
  <c r="AA72" i="10" s="1"/>
  <c r="W61" i="10"/>
  <c r="W72" i="10" s="1"/>
  <c r="S61" i="10"/>
  <c r="S72" i="10" s="1"/>
  <c r="O61" i="10"/>
  <c r="O72" i="10" s="1"/>
  <c r="K61" i="10"/>
  <c r="K72" i="10" s="1"/>
  <c r="CY61" i="10"/>
  <c r="CY72" i="10" s="1"/>
  <c r="CS61" i="10"/>
  <c r="CS72" i="10" s="1"/>
  <c r="CN61" i="10"/>
  <c r="CN72" i="10" s="1"/>
  <c r="CI61" i="10"/>
  <c r="CI72" i="10" s="1"/>
  <c r="CD61" i="10"/>
  <c r="CD72" i="10" s="1"/>
  <c r="BZ61" i="10"/>
  <c r="BZ72" i="10" s="1"/>
  <c r="BV61" i="10"/>
  <c r="BV72" i="10" s="1"/>
  <c r="BR61" i="10"/>
  <c r="BR72" i="10" s="1"/>
  <c r="BN61" i="10"/>
  <c r="BN72" i="10" s="1"/>
  <c r="BJ61" i="10"/>
  <c r="BJ72" i="10" s="1"/>
  <c r="BF61" i="10"/>
  <c r="BF72" i="10" s="1"/>
  <c r="BB61" i="10"/>
  <c r="BB72" i="10" s="1"/>
  <c r="AX61" i="10"/>
  <c r="AX72" i="10" s="1"/>
  <c r="AT61" i="10"/>
  <c r="AT72" i="10" s="1"/>
  <c r="AP61" i="10"/>
  <c r="AP72" i="10" s="1"/>
  <c r="AL61" i="10"/>
  <c r="AL72" i="10" s="1"/>
  <c r="AH61" i="10"/>
  <c r="AH72" i="10" s="1"/>
  <c r="AD61" i="10"/>
  <c r="AD72" i="10" s="1"/>
  <c r="Z61" i="10"/>
  <c r="Z72" i="10" s="1"/>
  <c r="V61" i="10"/>
  <c r="V72" i="10" s="1"/>
  <c r="R61" i="10"/>
  <c r="R72" i="10" s="1"/>
  <c r="N61" i="10"/>
  <c r="N72" i="10" s="1"/>
  <c r="J61" i="10"/>
  <c r="J72" i="10" s="1"/>
  <c r="DB43" i="10"/>
  <c r="DB54" i="10" s="1"/>
  <c r="CX43" i="10"/>
  <c r="CX54" i="10" s="1"/>
  <c r="CT43" i="10"/>
  <c r="CT54" i="10" s="1"/>
  <c r="CP43" i="10"/>
  <c r="CP54" i="10" s="1"/>
  <c r="CL43" i="10"/>
  <c r="CL54" i="10" s="1"/>
  <c r="CH43" i="10"/>
  <c r="CH54" i="10" s="1"/>
  <c r="CY43" i="10"/>
  <c r="CY54" i="10" s="1"/>
  <c r="CS43" i="10"/>
  <c r="CS54" i="10" s="1"/>
  <c r="CN43" i="10"/>
  <c r="CN54" i="10" s="1"/>
  <c r="CI43" i="10"/>
  <c r="CI54" i="10" s="1"/>
  <c r="CD43" i="10"/>
  <c r="CD54" i="10" s="1"/>
  <c r="BZ43" i="10"/>
  <c r="BZ54" i="10" s="1"/>
  <c r="BV43" i="10"/>
  <c r="BV54" i="10" s="1"/>
  <c r="BR43" i="10"/>
  <c r="BR54" i="10" s="1"/>
  <c r="BN43" i="10"/>
  <c r="BN54" i="10" s="1"/>
  <c r="BJ43" i="10"/>
  <c r="BJ54" i="10" s="1"/>
  <c r="BF43" i="10"/>
  <c r="BF54" i="10" s="1"/>
  <c r="BB43" i="10"/>
  <c r="BB54" i="10" s="1"/>
  <c r="AX43" i="10"/>
  <c r="AX54" i="10" s="1"/>
  <c r="AT43" i="10"/>
  <c r="AT54" i="10" s="1"/>
  <c r="AP43" i="10"/>
  <c r="AP54" i="10" s="1"/>
  <c r="AL43" i="10"/>
  <c r="AL54" i="10" s="1"/>
  <c r="AH43" i="10"/>
  <c r="AH54" i="10" s="1"/>
  <c r="AD43" i="10"/>
  <c r="AD54" i="10" s="1"/>
  <c r="Z43" i="10"/>
  <c r="Z54" i="10" s="1"/>
  <c r="V43" i="10"/>
  <c r="V54" i="10" s="1"/>
  <c r="R43" i="10"/>
  <c r="R54" i="10" s="1"/>
  <c r="N43" i="10"/>
  <c r="N54" i="10" s="1"/>
  <c r="J43" i="10"/>
  <c r="J54" i="10" s="1"/>
  <c r="DC43" i="10"/>
  <c r="DC54" i="10" s="1"/>
  <c r="CW43" i="10"/>
  <c r="CW54" i="10" s="1"/>
  <c r="CR43" i="10"/>
  <c r="CR54" i="10" s="1"/>
  <c r="CM43" i="10"/>
  <c r="CM54" i="10" s="1"/>
  <c r="CG43" i="10"/>
  <c r="CG54" i="10" s="1"/>
  <c r="CC43" i="10"/>
  <c r="CC54" i="10" s="1"/>
  <c r="BY43" i="10"/>
  <c r="BY54" i="10" s="1"/>
  <c r="BU43" i="10"/>
  <c r="BU54" i="10" s="1"/>
  <c r="BQ43" i="10"/>
  <c r="BQ54" i="10" s="1"/>
  <c r="BM43" i="10"/>
  <c r="BM54" i="10" s="1"/>
  <c r="BI43" i="10"/>
  <c r="BI54" i="10" s="1"/>
  <c r="BE43" i="10"/>
  <c r="BE54" i="10" s="1"/>
  <c r="BA43" i="10"/>
  <c r="BA54" i="10" s="1"/>
  <c r="AW43" i="10"/>
  <c r="AW54" i="10" s="1"/>
  <c r="AS43" i="10"/>
  <c r="AS54" i="10" s="1"/>
  <c r="AO43" i="10"/>
  <c r="AO54" i="10" s="1"/>
  <c r="AK43" i="10"/>
  <c r="AK54" i="10" s="1"/>
  <c r="AG43" i="10"/>
  <c r="AG54" i="10" s="1"/>
  <c r="AC43" i="10"/>
  <c r="AC54" i="10" s="1"/>
  <c r="Y43" i="10"/>
  <c r="Y54" i="10" s="1"/>
  <c r="U43" i="10"/>
  <c r="U54" i="10" s="1"/>
  <c r="Q43" i="10"/>
  <c r="Q54" i="10" s="1"/>
  <c r="M43" i="10"/>
  <c r="M54" i="10" s="1"/>
  <c r="I43" i="10"/>
  <c r="I54" i="10" s="1"/>
  <c r="DA43" i="10"/>
  <c r="DA54" i="10" s="1"/>
  <c r="CV43" i="10"/>
  <c r="CV54" i="10" s="1"/>
  <c r="CQ43" i="10"/>
  <c r="CQ54" i="10" s="1"/>
  <c r="CK43" i="10"/>
  <c r="CK54" i="10" s="1"/>
  <c r="CF43" i="10"/>
  <c r="CF54" i="10" s="1"/>
  <c r="CB43" i="10"/>
  <c r="CB54" i="10" s="1"/>
  <c r="BX43" i="10"/>
  <c r="BX54" i="10" s="1"/>
  <c r="BT43" i="10"/>
  <c r="BT54" i="10" s="1"/>
  <c r="BP43" i="10"/>
  <c r="BP54" i="10" s="1"/>
  <c r="BL43" i="10"/>
  <c r="BL54" i="10" s="1"/>
  <c r="BH43" i="10"/>
  <c r="BH54" i="10" s="1"/>
  <c r="BD43" i="10"/>
  <c r="BD54" i="10" s="1"/>
  <c r="AZ43" i="10"/>
  <c r="AZ54" i="10" s="1"/>
  <c r="AV43" i="10"/>
  <c r="AV54" i="10" s="1"/>
  <c r="AR43" i="10"/>
  <c r="AR54" i="10" s="1"/>
  <c r="AN43" i="10"/>
  <c r="AN54" i="10" s="1"/>
  <c r="AJ43" i="10"/>
  <c r="AJ54" i="10" s="1"/>
  <c r="AF43" i="10"/>
  <c r="AF54" i="10" s="1"/>
  <c r="AB43" i="10"/>
  <c r="AB54" i="10" s="1"/>
  <c r="X43" i="10"/>
  <c r="X54" i="10" s="1"/>
  <c r="T43" i="10"/>
  <c r="T54" i="10" s="1"/>
  <c r="P43" i="10"/>
  <c r="P54" i="10" s="1"/>
  <c r="L43" i="10"/>
  <c r="L54" i="10" s="1"/>
  <c r="CZ43" i="10"/>
  <c r="CZ54" i="10" s="1"/>
  <c r="CU43" i="10"/>
  <c r="CU54" i="10" s="1"/>
  <c r="CO43" i="10"/>
  <c r="CO54" i="10" s="1"/>
  <c r="CJ43" i="10"/>
  <c r="CJ54" i="10" s="1"/>
  <c r="CE43" i="10"/>
  <c r="CE54" i="10" s="1"/>
  <c r="CA43" i="10"/>
  <c r="CA54" i="10" s="1"/>
  <c r="BW43" i="10"/>
  <c r="BW54" i="10" s="1"/>
  <c r="BS43" i="10"/>
  <c r="BS54" i="10" s="1"/>
  <c r="BO43" i="10"/>
  <c r="BO54" i="10" s="1"/>
  <c r="BK43" i="10"/>
  <c r="BK54" i="10" s="1"/>
  <c r="BG43" i="10"/>
  <c r="BG54" i="10" s="1"/>
  <c r="BC43" i="10"/>
  <c r="BC54" i="10" s="1"/>
  <c r="AY43" i="10"/>
  <c r="AY54" i="10" s="1"/>
  <c r="AU43" i="10"/>
  <c r="AU54" i="10" s="1"/>
  <c r="AQ43" i="10"/>
  <c r="AQ54" i="10" s="1"/>
  <c r="AM43" i="10"/>
  <c r="AM54" i="10" s="1"/>
  <c r="AI43" i="10"/>
  <c r="AI54" i="10" s="1"/>
  <c r="AE43" i="10"/>
  <c r="AE54" i="10" s="1"/>
  <c r="AA43" i="10"/>
  <c r="AA54" i="10" s="1"/>
  <c r="W43" i="10"/>
  <c r="W54" i="10" s="1"/>
  <c r="S43" i="10"/>
  <c r="S54" i="10" s="1"/>
  <c r="O43" i="10"/>
  <c r="O54" i="10" s="1"/>
  <c r="K43" i="10"/>
  <c r="K54" i="10" s="1"/>
  <c r="CZ25" i="10"/>
  <c r="CZ36" i="10" s="1"/>
  <c r="CV25" i="10"/>
  <c r="CV36" i="10" s="1"/>
  <c r="CR25" i="10"/>
  <c r="CR36" i="10" s="1"/>
  <c r="CN25" i="10"/>
  <c r="CN36" i="10" s="1"/>
  <c r="CJ25" i="10"/>
  <c r="CJ36" i="10" s="1"/>
  <c r="DC25" i="10"/>
  <c r="DC36" i="10" s="1"/>
  <c r="CX25" i="10"/>
  <c r="CX36" i="10" s="1"/>
  <c r="CS25" i="10"/>
  <c r="CS36" i="10" s="1"/>
  <c r="CM25" i="10"/>
  <c r="CM36" i="10" s="1"/>
  <c r="CH25" i="10"/>
  <c r="CH36" i="10" s="1"/>
  <c r="CD25" i="10"/>
  <c r="CD36" i="10" s="1"/>
  <c r="BZ25" i="10"/>
  <c r="BZ36" i="10" s="1"/>
  <c r="BV25" i="10"/>
  <c r="BV36" i="10" s="1"/>
  <c r="BR25" i="10"/>
  <c r="BR36" i="10" s="1"/>
  <c r="BN25" i="10"/>
  <c r="BN36" i="10" s="1"/>
  <c r="BJ25" i="10"/>
  <c r="BJ36" i="10" s="1"/>
  <c r="BF25" i="10"/>
  <c r="BF36" i="10" s="1"/>
  <c r="BB25" i="10"/>
  <c r="BB36" i="10" s="1"/>
  <c r="AX25" i="10"/>
  <c r="AX36" i="10" s="1"/>
  <c r="AT25" i="10"/>
  <c r="AT36" i="10" s="1"/>
  <c r="AP25" i="10"/>
  <c r="AP36" i="10" s="1"/>
  <c r="AL25" i="10"/>
  <c r="AL36" i="10" s="1"/>
  <c r="AH25" i="10"/>
  <c r="AH36" i="10" s="1"/>
  <c r="AD25" i="10"/>
  <c r="AD36" i="10" s="1"/>
  <c r="Z25" i="10"/>
  <c r="Z36" i="10" s="1"/>
  <c r="V25" i="10"/>
  <c r="V36" i="10" s="1"/>
  <c r="R25" i="10"/>
  <c r="R36" i="10" s="1"/>
  <c r="N25" i="10"/>
  <c r="N36" i="10" s="1"/>
  <c r="J25" i="10"/>
  <c r="J36" i="10" s="1"/>
  <c r="CY25" i="10"/>
  <c r="CY36" i="10" s="1"/>
  <c r="CT25" i="10"/>
  <c r="CT36" i="10" s="1"/>
  <c r="CO25" i="10"/>
  <c r="CO36" i="10" s="1"/>
  <c r="CI25" i="10"/>
  <c r="CI36" i="10" s="1"/>
  <c r="CE25" i="10"/>
  <c r="CE36" i="10" s="1"/>
  <c r="CA25" i="10"/>
  <c r="CA36" i="10" s="1"/>
  <c r="BW25" i="10"/>
  <c r="BW36" i="10" s="1"/>
  <c r="BS25" i="10"/>
  <c r="BS36" i="10" s="1"/>
  <c r="BO25" i="10"/>
  <c r="BO36" i="10" s="1"/>
  <c r="BK25" i="10"/>
  <c r="BK36" i="10" s="1"/>
  <c r="BG25" i="10"/>
  <c r="BG36" i="10" s="1"/>
  <c r="BC25" i="10"/>
  <c r="BC36" i="10" s="1"/>
  <c r="AY25" i="10"/>
  <c r="AY36" i="10" s="1"/>
  <c r="AU25" i="10"/>
  <c r="AU36" i="10" s="1"/>
  <c r="AQ25" i="10"/>
  <c r="AQ36" i="10" s="1"/>
  <c r="AM25" i="10"/>
  <c r="AM36" i="10" s="1"/>
  <c r="AI25" i="10"/>
  <c r="AI36" i="10" s="1"/>
  <c r="AE25" i="10"/>
  <c r="AE36" i="10" s="1"/>
  <c r="AA25" i="10"/>
  <c r="AA36" i="10" s="1"/>
  <c r="W25" i="10"/>
  <c r="W36" i="10" s="1"/>
  <c r="S25" i="10"/>
  <c r="S36" i="10" s="1"/>
  <c r="O25" i="10"/>
  <c r="O36" i="10" s="1"/>
  <c r="K25" i="10"/>
  <c r="K36" i="10" s="1"/>
  <c r="DB25" i="10"/>
  <c r="DB36" i="10" s="1"/>
  <c r="CW25" i="10"/>
  <c r="CW36" i="10" s="1"/>
  <c r="CQ25" i="10"/>
  <c r="CQ36" i="10" s="1"/>
  <c r="CL25" i="10"/>
  <c r="CL36" i="10" s="1"/>
  <c r="CG25" i="10"/>
  <c r="CG36" i="10" s="1"/>
  <c r="CC25" i="10"/>
  <c r="CC36" i="10" s="1"/>
  <c r="BY25" i="10"/>
  <c r="BY36" i="10" s="1"/>
  <c r="BU25" i="10"/>
  <c r="BU36" i="10" s="1"/>
  <c r="BQ25" i="10"/>
  <c r="BQ36" i="10" s="1"/>
  <c r="BM25" i="10"/>
  <c r="BM36" i="10" s="1"/>
  <c r="BI25" i="10"/>
  <c r="BI36" i="10" s="1"/>
  <c r="BE25" i="10"/>
  <c r="BE36" i="10" s="1"/>
  <c r="BA25" i="10"/>
  <c r="BA36" i="10" s="1"/>
  <c r="AW25" i="10"/>
  <c r="AW36" i="10" s="1"/>
  <c r="AS25" i="10"/>
  <c r="AS36" i="10" s="1"/>
  <c r="AO25" i="10"/>
  <c r="AO36" i="10" s="1"/>
  <c r="AK25" i="10"/>
  <c r="AK36" i="10" s="1"/>
  <c r="AG25" i="10"/>
  <c r="AG36" i="10" s="1"/>
  <c r="AC25" i="10"/>
  <c r="AC36" i="10" s="1"/>
  <c r="Y25" i="10"/>
  <c r="Y36" i="10" s="1"/>
  <c r="U25" i="10"/>
  <c r="U36" i="10" s="1"/>
  <c r="Q25" i="10"/>
  <c r="Q36" i="10" s="1"/>
  <c r="M25" i="10"/>
  <c r="M36" i="10" s="1"/>
  <c r="I25" i="10"/>
  <c r="I36" i="10" s="1"/>
  <c r="DA25" i="10"/>
  <c r="DA36" i="10" s="1"/>
  <c r="CU25" i="10"/>
  <c r="CU36" i="10" s="1"/>
  <c r="CP25" i="10"/>
  <c r="CP36" i="10" s="1"/>
  <c r="CK25" i="10"/>
  <c r="CK36" i="10" s="1"/>
  <c r="CF25" i="10"/>
  <c r="CF36" i="10" s="1"/>
  <c r="CB25" i="10"/>
  <c r="CB36" i="10" s="1"/>
  <c r="BX25" i="10"/>
  <c r="BX36" i="10" s="1"/>
  <c r="BT25" i="10"/>
  <c r="BT36" i="10" s="1"/>
  <c r="BP25" i="10"/>
  <c r="BP36" i="10" s="1"/>
  <c r="BL25" i="10"/>
  <c r="BL36" i="10" s="1"/>
  <c r="BH25" i="10"/>
  <c r="BH36" i="10" s="1"/>
  <c r="BD25" i="10"/>
  <c r="BD36" i="10" s="1"/>
  <c r="AZ25" i="10"/>
  <c r="AZ36" i="10" s="1"/>
  <c r="AV25" i="10"/>
  <c r="AV36" i="10" s="1"/>
  <c r="AR25" i="10"/>
  <c r="AR36" i="10" s="1"/>
  <c r="AN25" i="10"/>
  <c r="AN36" i="10" s="1"/>
  <c r="AJ25" i="10"/>
  <c r="AJ36" i="10" s="1"/>
  <c r="AF25" i="10"/>
  <c r="AF36" i="10" s="1"/>
  <c r="AB25" i="10"/>
  <c r="AB36" i="10" s="1"/>
  <c r="X25" i="10"/>
  <c r="X36" i="10" s="1"/>
  <c r="T25" i="10"/>
  <c r="T36" i="10" s="1"/>
  <c r="P25" i="10"/>
  <c r="P36" i="10" s="1"/>
  <c r="L25" i="10"/>
  <c r="L36" i="10" s="1"/>
  <c r="H18" i="10"/>
  <c r="I7" i="10"/>
  <c r="I18" i="10" s="1"/>
  <c r="BU7" i="10"/>
  <c r="BU18" i="10" s="1"/>
  <c r="BE7" i="10"/>
  <c r="BE18" i="10" s="1"/>
  <c r="DA7" i="10"/>
  <c r="DA18" i="10" s="1"/>
  <c r="AO7" i="10"/>
  <c r="AO18" i="10" s="1"/>
  <c r="CK7" i="10"/>
  <c r="CK18" i="10" s="1"/>
  <c r="Y7" i="10"/>
  <c r="Y18" i="10" s="1"/>
  <c r="CW7" i="10"/>
  <c r="CW18" i="10" s="1"/>
  <c r="CG7" i="10"/>
  <c r="CG18" i="10" s="1"/>
  <c r="BQ7" i="10"/>
  <c r="BQ18" i="10" s="1"/>
  <c r="BA7" i="10"/>
  <c r="BA18" i="10" s="1"/>
  <c r="AK7" i="10"/>
  <c r="AK18" i="10" s="1"/>
  <c r="U7" i="10"/>
  <c r="U18" i="10" s="1"/>
  <c r="CS7" i="10"/>
  <c r="CS18" i="10" s="1"/>
  <c r="CC7" i="10"/>
  <c r="CC18" i="10" s="1"/>
  <c r="BM7" i="10"/>
  <c r="BM18" i="10" s="1"/>
  <c r="AW7" i="10"/>
  <c r="AW18" i="10" s="1"/>
  <c r="AG7" i="10"/>
  <c r="AG18" i="10" s="1"/>
  <c r="Q7" i="10"/>
  <c r="Q18" i="10" s="1"/>
  <c r="CO7" i="10"/>
  <c r="CO18" i="10" s="1"/>
  <c r="BY7" i="10"/>
  <c r="BY18" i="10" s="1"/>
  <c r="BI7" i="10"/>
  <c r="BI18" i="10" s="1"/>
  <c r="AS7" i="10"/>
  <c r="AS18" i="10" s="1"/>
  <c r="AC7" i="10"/>
  <c r="AC18" i="10" s="1"/>
  <c r="M7" i="10"/>
  <c r="M18" i="10" s="1"/>
  <c r="CZ7" i="10"/>
  <c r="CZ18" i="10" s="1"/>
  <c r="CV7" i="10"/>
  <c r="CV18" i="10" s="1"/>
  <c r="CR7" i="10"/>
  <c r="CR18" i="10" s="1"/>
  <c r="CN7" i="10"/>
  <c r="CN18" i="10" s="1"/>
  <c r="CJ7" i="10"/>
  <c r="CJ18" i="10" s="1"/>
  <c r="CF7" i="10"/>
  <c r="CF18" i="10" s="1"/>
  <c r="CB7" i="10"/>
  <c r="CB18" i="10" s="1"/>
  <c r="BX7" i="10"/>
  <c r="BX18" i="10" s="1"/>
  <c r="BT7" i="10"/>
  <c r="BT18" i="10" s="1"/>
  <c r="BP7" i="10"/>
  <c r="BP18" i="10" s="1"/>
  <c r="BL7" i="10"/>
  <c r="BL18" i="10" s="1"/>
  <c r="BH7" i="10"/>
  <c r="BH18" i="10" s="1"/>
  <c r="BD7" i="10"/>
  <c r="BD18" i="10" s="1"/>
  <c r="AZ7" i="10"/>
  <c r="AZ18" i="10" s="1"/>
  <c r="AV7" i="10"/>
  <c r="AV18" i="10" s="1"/>
  <c r="AR7" i="10"/>
  <c r="AR18" i="10" s="1"/>
  <c r="AN7" i="10"/>
  <c r="AN18" i="10" s="1"/>
  <c r="AJ7" i="10"/>
  <c r="AJ18" i="10" s="1"/>
  <c r="AF7" i="10"/>
  <c r="AF18" i="10" s="1"/>
  <c r="AB7" i="10"/>
  <c r="AB18" i="10" s="1"/>
  <c r="X7" i="10"/>
  <c r="X18" i="10" s="1"/>
  <c r="T7" i="10"/>
  <c r="T18" i="10" s="1"/>
  <c r="P7" i="10"/>
  <c r="P18" i="10" s="1"/>
  <c r="L7" i="10"/>
  <c r="L18" i="10" s="1"/>
  <c r="DC7" i="10"/>
  <c r="DC18" i="10" s="1"/>
  <c r="CY7" i="10"/>
  <c r="CY18" i="10" s="1"/>
  <c r="CU7" i="10"/>
  <c r="CU18" i="10" s="1"/>
  <c r="CQ7" i="10"/>
  <c r="CQ18" i="10" s="1"/>
  <c r="CM7" i="10"/>
  <c r="CM18" i="10" s="1"/>
  <c r="CI7" i="10"/>
  <c r="CI18" i="10" s="1"/>
  <c r="CE7" i="10"/>
  <c r="CE18" i="10" s="1"/>
  <c r="CA7" i="10"/>
  <c r="CA18" i="10" s="1"/>
  <c r="BW7" i="10"/>
  <c r="BW18" i="10" s="1"/>
  <c r="BS7" i="10"/>
  <c r="BS18" i="10" s="1"/>
  <c r="BO7" i="10"/>
  <c r="BO18" i="10" s="1"/>
  <c r="BK7" i="10"/>
  <c r="BK18" i="10" s="1"/>
  <c r="BG7" i="10"/>
  <c r="BG18" i="10" s="1"/>
  <c r="BC7" i="10"/>
  <c r="BC18" i="10" s="1"/>
  <c r="AY7" i="10"/>
  <c r="AY18" i="10" s="1"/>
  <c r="AU7" i="10"/>
  <c r="AU18" i="10" s="1"/>
  <c r="AQ7" i="10"/>
  <c r="AQ18" i="10" s="1"/>
  <c r="AM7" i="10"/>
  <c r="AM18" i="10" s="1"/>
  <c r="AI7" i="10"/>
  <c r="AI18" i="10" s="1"/>
  <c r="AE7" i="10"/>
  <c r="AE18" i="10" s="1"/>
  <c r="AA7" i="10"/>
  <c r="AA18" i="10" s="1"/>
  <c r="W7" i="10"/>
  <c r="W18" i="10" s="1"/>
  <c r="S7" i="10"/>
  <c r="S18" i="10" s="1"/>
  <c r="O7" i="10"/>
  <c r="O18" i="10" s="1"/>
  <c r="K7" i="10"/>
  <c r="K18" i="10" s="1"/>
  <c r="DB7" i="10"/>
  <c r="DB18" i="10" s="1"/>
  <c r="CX7" i="10"/>
  <c r="CX18" i="10" s="1"/>
  <c r="CT7" i="10"/>
  <c r="CT18" i="10" s="1"/>
  <c r="CP7" i="10"/>
  <c r="CP18" i="10" s="1"/>
  <c r="CL7" i="10"/>
  <c r="CL18" i="10" s="1"/>
  <c r="CH7" i="10"/>
  <c r="CH18" i="10" s="1"/>
  <c r="CD7" i="10"/>
  <c r="CD18" i="10" s="1"/>
  <c r="BZ7" i="10"/>
  <c r="BZ18" i="10" s="1"/>
  <c r="BV7" i="10"/>
  <c r="BV18" i="10" s="1"/>
  <c r="BR7" i="10"/>
  <c r="BR18" i="10" s="1"/>
  <c r="BN7" i="10"/>
  <c r="BN18" i="10" s="1"/>
  <c r="BJ7" i="10"/>
  <c r="BJ18" i="10" s="1"/>
  <c r="BF7" i="10"/>
  <c r="BF18" i="10" s="1"/>
  <c r="BB7" i="10"/>
  <c r="BB18" i="10" s="1"/>
  <c r="AX7" i="10"/>
  <c r="AX18" i="10" s="1"/>
  <c r="AT7" i="10"/>
  <c r="AT18" i="10" s="1"/>
  <c r="AP7" i="10"/>
  <c r="AP18" i="10" s="1"/>
  <c r="AL7" i="10"/>
  <c r="AL18" i="10" s="1"/>
  <c r="AH7" i="10"/>
  <c r="AH18" i="10" s="1"/>
  <c r="AD7" i="10"/>
  <c r="AD18" i="10" s="1"/>
  <c r="Z7" i="10"/>
  <c r="Z18" i="10" s="1"/>
  <c r="V7" i="10"/>
  <c r="V18" i="10" s="1"/>
  <c r="R7" i="10"/>
  <c r="R18" i="10" s="1"/>
  <c r="N7" i="10"/>
  <c r="N18" i="10" s="1"/>
  <c r="J7" i="10"/>
  <c r="J18" i="10" s="1"/>
  <c r="JR7" i="19" l="1"/>
  <c r="F12" i="4"/>
  <c r="F11" i="11"/>
  <c r="F12" i="11"/>
  <c r="G12" i="11"/>
  <c r="F13" i="11"/>
  <c r="F21" i="11" s="1"/>
  <c r="G13" i="11"/>
  <c r="O22" i="14" s="1"/>
  <c r="F14" i="11"/>
  <c r="F22" i="11" s="1"/>
  <c r="G14" i="11"/>
  <c r="O23" i="14" s="1"/>
  <c r="DC33" i="4"/>
  <c r="DB33" i="4"/>
  <c r="DA33" i="4"/>
  <c r="CZ33" i="4"/>
  <c r="CY33" i="4"/>
  <c r="CX33" i="4"/>
  <c r="CW33" i="4"/>
  <c r="CV33" i="4"/>
  <c r="CU33" i="4"/>
  <c r="CT33" i="4"/>
  <c r="CS33" i="4"/>
  <c r="CR33" i="4"/>
  <c r="CQ33" i="4"/>
  <c r="CP33" i="4"/>
  <c r="CO33" i="4"/>
  <c r="CN33" i="4"/>
  <c r="CM33" i="4"/>
  <c r="CL33" i="4"/>
  <c r="CK33" i="4"/>
  <c r="CJ33" i="4"/>
  <c r="CI33" i="4"/>
  <c r="CH33" i="4"/>
  <c r="CG33" i="4"/>
  <c r="CF33" i="4"/>
  <c r="CE33" i="4"/>
  <c r="CD33" i="4"/>
  <c r="CC33" i="4"/>
  <c r="CB33" i="4"/>
  <c r="CA33" i="4"/>
  <c r="BZ33" i="4"/>
  <c r="BY33" i="4"/>
  <c r="BX33" i="4"/>
  <c r="BW33" i="4"/>
  <c r="BV33" i="4"/>
  <c r="BU33" i="4"/>
  <c r="BT33" i="4"/>
  <c r="BS33" i="4"/>
  <c r="BR33" i="4"/>
  <c r="BQ33" i="4"/>
  <c r="BP33" i="4"/>
  <c r="BO33" i="4"/>
  <c r="BN33" i="4"/>
  <c r="BM33" i="4"/>
  <c r="BL33" i="4"/>
  <c r="BK33" i="4"/>
  <c r="BJ33" i="4"/>
  <c r="BI33" i="4"/>
  <c r="BH33" i="4"/>
  <c r="BG33" i="4"/>
  <c r="BF33" i="4"/>
  <c r="BE33" i="4"/>
  <c r="BD33" i="4"/>
  <c r="BC33" i="4"/>
  <c r="BB33" i="4"/>
  <c r="BA33" i="4"/>
  <c r="AZ33" i="4"/>
  <c r="AY33" i="4"/>
  <c r="AX33" i="4"/>
  <c r="AW33" i="4"/>
  <c r="AV33" i="4"/>
  <c r="AU33" i="4"/>
  <c r="AT33" i="4"/>
  <c r="AS33" i="4"/>
  <c r="AR33" i="4"/>
  <c r="AQ33" i="4"/>
  <c r="AP33" i="4"/>
  <c r="AO33" i="4"/>
  <c r="AN33" i="4"/>
  <c r="AM33" i="4"/>
  <c r="AL33" i="4"/>
  <c r="AK33" i="4"/>
  <c r="AJ33" i="4"/>
  <c r="AI33" i="4"/>
  <c r="AH33" i="4"/>
  <c r="AG33" i="4"/>
  <c r="AF33" i="4"/>
  <c r="AE33" i="4"/>
  <c r="AD33" i="4"/>
  <c r="AC33" i="4"/>
  <c r="AB33" i="4"/>
  <c r="AA33" i="4"/>
  <c r="Z33" i="4"/>
  <c r="Y33" i="4"/>
  <c r="X33" i="4"/>
  <c r="W33" i="4"/>
  <c r="V33" i="4"/>
  <c r="U33" i="4"/>
  <c r="T33" i="4"/>
  <c r="S33" i="4"/>
  <c r="R33" i="4"/>
  <c r="Q33" i="4"/>
  <c r="P33" i="4"/>
  <c r="O33" i="4"/>
  <c r="N33" i="4"/>
  <c r="M33" i="4"/>
  <c r="L33" i="4"/>
  <c r="K33" i="4"/>
  <c r="J33" i="4"/>
  <c r="I33" i="4"/>
  <c r="H33" i="4"/>
  <c r="I45" i="4"/>
  <c r="J45" i="4"/>
  <c r="K45" i="4"/>
  <c r="L45" i="4"/>
  <c r="M45" i="4"/>
  <c r="N45" i="4"/>
  <c r="O45" i="4"/>
  <c r="P45" i="4"/>
  <c r="Q45" i="4"/>
  <c r="R45" i="4"/>
  <c r="S45" i="4"/>
  <c r="T45" i="4"/>
  <c r="U45" i="4"/>
  <c r="V45" i="4"/>
  <c r="W45" i="4"/>
  <c r="X45" i="4"/>
  <c r="Y45" i="4"/>
  <c r="Z45" i="4"/>
  <c r="AA45" i="4"/>
  <c r="AB45" i="4"/>
  <c r="AC45" i="4"/>
  <c r="AD45" i="4"/>
  <c r="AE45" i="4"/>
  <c r="AF45" i="4"/>
  <c r="AG45" i="4"/>
  <c r="AH45" i="4"/>
  <c r="AI45" i="4"/>
  <c r="AJ45" i="4"/>
  <c r="AK45" i="4"/>
  <c r="AL45" i="4"/>
  <c r="AM45" i="4"/>
  <c r="AN45" i="4"/>
  <c r="AO45" i="4"/>
  <c r="AP45" i="4"/>
  <c r="AQ45" i="4"/>
  <c r="AR45" i="4"/>
  <c r="AS45" i="4"/>
  <c r="AT45" i="4"/>
  <c r="AU45" i="4"/>
  <c r="AV45" i="4"/>
  <c r="AW45" i="4"/>
  <c r="AX45" i="4"/>
  <c r="AY45" i="4"/>
  <c r="AZ45" i="4"/>
  <c r="BA45" i="4"/>
  <c r="BB45" i="4"/>
  <c r="BC45" i="4"/>
  <c r="BD45" i="4"/>
  <c r="BE45" i="4"/>
  <c r="BF45" i="4"/>
  <c r="BG45" i="4"/>
  <c r="BH45" i="4"/>
  <c r="BI45" i="4"/>
  <c r="BJ45" i="4"/>
  <c r="BK45" i="4"/>
  <c r="BL45" i="4"/>
  <c r="BM45" i="4"/>
  <c r="BN45" i="4"/>
  <c r="BO45" i="4"/>
  <c r="BP45" i="4"/>
  <c r="BQ45" i="4"/>
  <c r="BR45" i="4"/>
  <c r="BS45" i="4"/>
  <c r="BT45" i="4"/>
  <c r="BU45" i="4"/>
  <c r="BV45" i="4"/>
  <c r="BW45" i="4"/>
  <c r="BX45" i="4"/>
  <c r="BY45" i="4"/>
  <c r="BZ45" i="4"/>
  <c r="CA45" i="4"/>
  <c r="CB45" i="4"/>
  <c r="CC45" i="4"/>
  <c r="CD45" i="4"/>
  <c r="CE45" i="4"/>
  <c r="CF45" i="4"/>
  <c r="CG45" i="4"/>
  <c r="CH45" i="4"/>
  <c r="CI45" i="4"/>
  <c r="CJ45" i="4"/>
  <c r="CK45" i="4"/>
  <c r="CL45" i="4"/>
  <c r="CM45" i="4"/>
  <c r="CN45" i="4"/>
  <c r="CO45" i="4"/>
  <c r="CP45" i="4"/>
  <c r="CQ45" i="4"/>
  <c r="CR45" i="4"/>
  <c r="CS45" i="4"/>
  <c r="CT45" i="4"/>
  <c r="CU45" i="4"/>
  <c r="CV45" i="4"/>
  <c r="CW45" i="4"/>
  <c r="CX45" i="4"/>
  <c r="CY45" i="4"/>
  <c r="CZ45" i="4"/>
  <c r="DA45" i="4"/>
  <c r="DB45" i="4"/>
  <c r="DC45" i="4"/>
  <c r="H45" i="4"/>
  <c r="I56" i="4"/>
  <c r="J56" i="4"/>
  <c r="K56" i="4"/>
  <c r="L56" i="4"/>
  <c r="M56" i="4"/>
  <c r="N56" i="4"/>
  <c r="O56" i="4"/>
  <c r="P56" i="4"/>
  <c r="Q56" i="4"/>
  <c r="R56" i="4"/>
  <c r="S56" i="4"/>
  <c r="T56" i="4"/>
  <c r="U56" i="4"/>
  <c r="V56" i="4"/>
  <c r="W56" i="4"/>
  <c r="X56" i="4"/>
  <c r="Y56" i="4"/>
  <c r="Z56" i="4"/>
  <c r="AA56" i="4"/>
  <c r="AB56" i="4"/>
  <c r="AC56" i="4"/>
  <c r="AD56" i="4"/>
  <c r="AE56" i="4"/>
  <c r="AF56" i="4"/>
  <c r="AG56" i="4"/>
  <c r="AH56" i="4"/>
  <c r="AI56" i="4"/>
  <c r="AJ56" i="4"/>
  <c r="AK56" i="4"/>
  <c r="AL56" i="4"/>
  <c r="AM56" i="4"/>
  <c r="AN56" i="4"/>
  <c r="AO56" i="4"/>
  <c r="AP56" i="4"/>
  <c r="AQ56" i="4"/>
  <c r="AR56" i="4"/>
  <c r="AS56" i="4"/>
  <c r="AT56" i="4"/>
  <c r="AU56" i="4"/>
  <c r="AV56" i="4"/>
  <c r="AW56" i="4"/>
  <c r="AX56" i="4"/>
  <c r="AY56" i="4"/>
  <c r="AZ56" i="4"/>
  <c r="BA56" i="4"/>
  <c r="BB56" i="4"/>
  <c r="BC56" i="4"/>
  <c r="BD56" i="4"/>
  <c r="BE56" i="4"/>
  <c r="BF56" i="4"/>
  <c r="BG56" i="4"/>
  <c r="BH56" i="4"/>
  <c r="BI56" i="4"/>
  <c r="BJ56" i="4"/>
  <c r="BK56" i="4"/>
  <c r="BL56" i="4"/>
  <c r="BM56" i="4"/>
  <c r="BN56" i="4"/>
  <c r="BO56" i="4"/>
  <c r="BP56" i="4"/>
  <c r="BQ56" i="4"/>
  <c r="BR56" i="4"/>
  <c r="BS56" i="4"/>
  <c r="BT56" i="4"/>
  <c r="BU56" i="4"/>
  <c r="BV56" i="4"/>
  <c r="BW56" i="4"/>
  <c r="BX56" i="4"/>
  <c r="BY56" i="4"/>
  <c r="BZ56" i="4"/>
  <c r="CA56" i="4"/>
  <c r="CB56" i="4"/>
  <c r="CC56" i="4"/>
  <c r="CD56" i="4"/>
  <c r="CE56" i="4"/>
  <c r="CF56" i="4"/>
  <c r="CG56" i="4"/>
  <c r="CH56" i="4"/>
  <c r="CI56" i="4"/>
  <c r="CJ56" i="4"/>
  <c r="CK56" i="4"/>
  <c r="CL56" i="4"/>
  <c r="CM56" i="4"/>
  <c r="CN56" i="4"/>
  <c r="CO56" i="4"/>
  <c r="CP56" i="4"/>
  <c r="CQ56" i="4"/>
  <c r="CR56" i="4"/>
  <c r="CS56" i="4"/>
  <c r="CT56" i="4"/>
  <c r="CU56" i="4"/>
  <c r="CV56" i="4"/>
  <c r="CW56" i="4"/>
  <c r="CX56" i="4"/>
  <c r="CY56" i="4"/>
  <c r="CZ56" i="4"/>
  <c r="DA56" i="4"/>
  <c r="DB56" i="4"/>
  <c r="DC56" i="4"/>
  <c r="H56" i="4"/>
  <c r="I67" i="4"/>
  <c r="J67" i="4"/>
  <c r="K67" i="4"/>
  <c r="L67" i="4"/>
  <c r="M67" i="4"/>
  <c r="N67" i="4"/>
  <c r="O67" i="4"/>
  <c r="P67" i="4"/>
  <c r="Q67" i="4"/>
  <c r="R67" i="4"/>
  <c r="S67" i="4"/>
  <c r="T67" i="4"/>
  <c r="U67" i="4"/>
  <c r="V67" i="4"/>
  <c r="W67" i="4"/>
  <c r="X67" i="4"/>
  <c r="Y67" i="4"/>
  <c r="Z67" i="4"/>
  <c r="AA67" i="4"/>
  <c r="AB67" i="4"/>
  <c r="AC67" i="4"/>
  <c r="AD67" i="4"/>
  <c r="AE67" i="4"/>
  <c r="AF67" i="4"/>
  <c r="AG67" i="4"/>
  <c r="AH67" i="4"/>
  <c r="AI67" i="4"/>
  <c r="AJ67" i="4"/>
  <c r="AK67" i="4"/>
  <c r="AL67" i="4"/>
  <c r="AM67" i="4"/>
  <c r="AN67" i="4"/>
  <c r="AO67" i="4"/>
  <c r="AP67" i="4"/>
  <c r="AQ67" i="4"/>
  <c r="AR67" i="4"/>
  <c r="AS67" i="4"/>
  <c r="AT67" i="4"/>
  <c r="AU67" i="4"/>
  <c r="AV67" i="4"/>
  <c r="AW67" i="4"/>
  <c r="AX67" i="4"/>
  <c r="AY67" i="4"/>
  <c r="AZ67" i="4"/>
  <c r="BA67" i="4"/>
  <c r="BB67" i="4"/>
  <c r="BC67" i="4"/>
  <c r="BD67" i="4"/>
  <c r="BE67" i="4"/>
  <c r="BF67" i="4"/>
  <c r="BG67" i="4"/>
  <c r="BH67" i="4"/>
  <c r="BI67" i="4"/>
  <c r="BJ67" i="4"/>
  <c r="BK67" i="4"/>
  <c r="BL67" i="4"/>
  <c r="BM67" i="4"/>
  <c r="BN67" i="4"/>
  <c r="BO67" i="4"/>
  <c r="BP67" i="4"/>
  <c r="BQ67" i="4"/>
  <c r="BR67" i="4"/>
  <c r="BS67" i="4"/>
  <c r="BT67" i="4"/>
  <c r="BU67" i="4"/>
  <c r="BV67" i="4"/>
  <c r="BW67" i="4"/>
  <c r="BX67" i="4"/>
  <c r="BY67" i="4"/>
  <c r="BZ67" i="4"/>
  <c r="CA67" i="4"/>
  <c r="CB67" i="4"/>
  <c r="CC67" i="4"/>
  <c r="CD67" i="4"/>
  <c r="CE67" i="4"/>
  <c r="CF67" i="4"/>
  <c r="CG67" i="4"/>
  <c r="CH67" i="4"/>
  <c r="CI67" i="4"/>
  <c r="CJ67" i="4"/>
  <c r="CK67" i="4"/>
  <c r="CL67" i="4"/>
  <c r="CM67" i="4"/>
  <c r="CN67" i="4"/>
  <c r="CO67" i="4"/>
  <c r="CP67" i="4"/>
  <c r="CQ67" i="4"/>
  <c r="CR67" i="4"/>
  <c r="CS67" i="4"/>
  <c r="CT67" i="4"/>
  <c r="CU67" i="4"/>
  <c r="CV67" i="4"/>
  <c r="CW67" i="4"/>
  <c r="CX67" i="4"/>
  <c r="CY67" i="4"/>
  <c r="CZ67" i="4"/>
  <c r="DA67" i="4"/>
  <c r="DB67" i="4"/>
  <c r="DC67" i="4"/>
  <c r="H67" i="4"/>
  <c r="H78" i="4"/>
  <c r="AK78" i="4"/>
  <c r="AL78" i="4"/>
  <c r="AM78" i="4"/>
  <c r="AN78" i="4"/>
  <c r="AO78" i="4"/>
  <c r="AP78" i="4"/>
  <c r="AQ78" i="4"/>
  <c r="AR78" i="4"/>
  <c r="AS78" i="4"/>
  <c r="AT78" i="4"/>
  <c r="AU78" i="4"/>
  <c r="AV78" i="4"/>
  <c r="AW78" i="4"/>
  <c r="AX78" i="4"/>
  <c r="AY78" i="4"/>
  <c r="AZ78" i="4"/>
  <c r="BA78" i="4"/>
  <c r="BB78" i="4"/>
  <c r="BC78" i="4"/>
  <c r="BD78" i="4"/>
  <c r="BE78" i="4"/>
  <c r="BF78" i="4"/>
  <c r="BG78" i="4"/>
  <c r="BH78" i="4"/>
  <c r="BI78" i="4"/>
  <c r="BJ78" i="4"/>
  <c r="BK78" i="4"/>
  <c r="BL78" i="4"/>
  <c r="BM78" i="4"/>
  <c r="BN78" i="4"/>
  <c r="BO78" i="4"/>
  <c r="BP78" i="4"/>
  <c r="BQ78" i="4"/>
  <c r="BR78" i="4"/>
  <c r="BS78" i="4"/>
  <c r="BT78" i="4"/>
  <c r="BU78" i="4"/>
  <c r="BV78" i="4"/>
  <c r="BW78" i="4"/>
  <c r="BX78" i="4"/>
  <c r="BY78" i="4"/>
  <c r="BZ78" i="4"/>
  <c r="CA78" i="4"/>
  <c r="CB78" i="4"/>
  <c r="CC78" i="4"/>
  <c r="CD78" i="4"/>
  <c r="CE78" i="4"/>
  <c r="CF78" i="4"/>
  <c r="CG78" i="4"/>
  <c r="CH78" i="4"/>
  <c r="CI78" i="4"/>
  <c r="CJ78" i="4"/>
  <c r="CK78" i="4"/>
  <c r="CL78" i="4"/>
  <c r="CM78" i="4"/>
  <c r="CN78" i="4"/>
  <c r="CO78" i="4"/>
  <c r="CP78" i="4"/>
  <c r="CQ78" i="4"/>
  <c r="CR78" i="4"/>
  <c r="CS78" i="4"/>
  <c r="CT78" i="4"/>
  <c r="CU78" i="4"/>
  <c r="CV78" i="4"/>
  <c r="CW78" i="4"/>
  <c r="CX78" i="4"/>
  <c r="CY78" i="4"/>
  <c r="CZ78" i="4"/>
  <c r="DA78" i="4"/>
  <c r="DB78" i="4"/>
  <c r="I78" i="4"/>
  <c r="J78" i="4"/>
  <c r="K78" i="4"/>
  <c r="L78" i="4"/>
  <c r="M78" i="4"/>
  <c r="N78" i="4"/>
  <c r="O78" i="4"/>
  <c r="P78" i="4"/>
  <c r="Q78" i="4"/>
  <c r="R78" i="4"/>
  <c r="S78" i="4"/>
  <c r="T78" i="4"/>
  <c r="U78" i="4"/>
  <c r="V78" i="4"/>
  <c r="W78" i="4"/>
  <c r="X78" i="4"/>
  <c r="Y78" i="4"/>
  <c r="Z78" i="4"/>
  <c r="AA78" i="4"/>
  <c r="AB78" i="4"/>
  <c r="AC78" i="4"/>
  <c r="AD78" i="4"/>
  <c r="AE78" i="4"/>
  <c r="AF78" i="4"/>
  <c r="AG78" i="4"/>
  <c r="AH78" i="4"/>
  <c r="AI78" i="4"/>
  <c r="AJ78" i="4"/>
  <c r="G79" i="4"/>
  <c r="F110" i="4"/>
  <c r="F109" i="4"/>
  <c r="F108" i="4"/>
  <c r="F107" i="4"/>
  <c r="F106" i="4"/>
  <c r="F99" i="4"/>
  <c r="F98" i="4"/>
  <c r="F97" i="4"/>
  <c r="F96" i="4"/>
  <c r="F88" i="4"/>
  <c r="F87" i="4"/>
  <c r="F86" i="4"/>
  <c r="F85" i="4"/>
  <c r="F84" i="4"/>
  <c r="F83" i="4"/>
  <c r="F82" i="4"/>
  <c r="F81" i="4"/>
  <c r="F80" i="4"/>
  <c r="F79" i="4"/>
  <c r="F77" i="4"/>
  <c r="F76" i="4"/>
  <c r="F75" i="4"/>
  <c r="F74" i="4"/>
  <c r="F73" i="4"/>
  <c r="F72" i="4"/>
  <c r="F71" i="4"/>
  <c r="F70" i="4"/>
  <c r="F69" i="4"/>
  <c r="F68" i="4"/>
  <c r="F66" i="4"/>
  <c r="F65" i="4"/>
  <c r="F64" i="4"/>
  <c r="F63" i="4"/>
  <c r="F62" i="4"/>
  <c r="F61" i="4"/>
  <c r="F60" i="4"/>
  <c r="F59" i="4"/>
  <c r="F58" i="4"/>
  <c r="F57" i="4"/>
  <c r="F55" i="4"/>
  <c r="F54" i="4"/>
  <c r="F53" i="4"/>
  <c r="F52" i="4"/>
  <c r="F51" i="4"/>
  <c r="F50" i="4"/>
  <c r="F49" i="4"/>
  <c r="F48" i="4"/>
  <c r="F47" i="4"/>
  <c r="F46" i="4"/>
  <c r="F43" i="4"/>
  <c r="F42" i="4"/>
  <c r="F41" i="4"/>
  <c r="F40" i="4"/>
  <c r="F39" i="4"/>
  <c r="F38" i="4"/>
  <c r="F37" i="4"/>
  <c r="F36" i="4"/>
  <c r="F35" i="4"/>
  <c r="F34" i="4"/>
  <c r="F32" i="4"/>
  <c r="F31" i="4"/>
  <c r="F30" i="4"/>
  <c r="F29" i="4"/>
  <c r="F28" i="4"/>
  <c r="F27" i="4"/>
  <c r="F26" i="4"/>
  <c r="F25" i="4"/>
  <c r="F24" i="4"/>
  <c r="F23" i="4"/>
  <c r="F21" i="4"/>
  <c r="F20" i="4"/>
  <c r="F19" i="4"/>
  <c r="F18" i="4"/>
  <c r="F17" i="4"/>
  <c r="F16" i="4"/>
  <c r="F15" i="4"/>
  <c r="F14" i="4"/>
  <c r="F13" i="4"/>
  <c r="JV7" i="19" l="1"/>
  <c r="DF56" i="4"/>
  <c r="DF67" i="4"/>
  <c r="DF45" i="4"/>
  <c r="DF33" i="4"/>
  <c r="DF78" i="4"/>
  <c r="DF22" i="4"/>
  <c r="F8" i="4"/>
  <c r="J10" i="4"/>
  <c r="N10" i="4"/>
  <c r="R10" i="4"/>
  <c r="V10" i="4"/>
  <c r="Z10" i="4"/>
  <c r="AD10" i="4"/>
  <c r="AH10" i="4"/>
  <c r="AL10" i="4"/>
  <c r="AP10" i="4"/>
  <c r="AT10" i="4"/>
  <c r="AX10" i="4"/>
  <c r="BB10" i="4"/>
  <c r="BF10" i="4"/>
  <c r="BJ10" i="4"/>
  <c r="BN10" i="4"/>
  <c r="BR10" i="4"/>
  <c r="BV10" i="4"/>
  <c r="BZ10" i="4"/>
  <c r="CD10" i="4"/>
  <c r="CH10" i="4"/>
  <c r="CL10" i="4"/>
  <c r="CP10" i="4"/>
  <c r="CT10" i="4"/>
  <c r="CX10" i="4"/>
  <c r="DB10" i="4"/>
  <c r="K10" i="4"/>
  <c r="O10" i="4"/>
  <c r="S10" i="4"/>
  <c r="W10" i="4"/>
  <c r="AA10" i="4"/>
  <c r="AE10" i="4"/>
  <c r="AI10" i="4"/>
  <c r="AM10" i="4"/>
  <c r="AQ10" i="4"/>
  <c r="AU10" i="4"/>
  <c r="AY10" i="4"/>
  <c r="BC10" i="4"/>
  <c r="BG10" i="4"/>
  <c r="BK10" i="4"/>
  <c r="BO10" i="4"/>
  <c r="BS10" i="4"/>
  <c r="BW10" i="4"/>
  <c r="CA10" i="4"/>
  <c r="CE10" i="4"/>
  <c r="CI10" i="4"/>
  <c r="CM10" i="4"/>
  <c r="CQ10" i="4"/>
  <c r="CU10" i="4"/>
  <c r="CY10" i="4"/>
  <c r="DC10" i="4"/>
  <c r="H10" i="4"/>
  <c r="L10" i="4"/>
  <c r="P10" i="4"/>
  <c r="T10" i="4"/>
  <c r="X10" i="4"/>
  <c r="AB10" i="4"/>
  <c r="AF10" i="4"/>
  <c r="AJ10" i="4"/>
  <c r="AN10" i="4"/>
  <c r="AR10" i="4"/>
  <c r="AV10" i="4"/>
  <c r="AZ10" i="4"/>
  <c r="BD10" i="4"/>
  <c r="BH10" i="4"/>
  <c r="BL10" i="4"/>
  <c r="BP10" i="4"/>
  <c r="BT10" i="4"/>
  <c r="BX10" i="4"/>
  <c r="CB10" i="4"/>
  <c r="CF10" i="4"/>
  <c r="CJ10" i="4"/>
  <c r="CN10" i="4"/>
  <c r="CR10" i="4"/>
  <c r="CV10" i="4"/>
  <c r="CZ10" i="4"/>
  <c r="I10" i="4"/>
  <c r="M10" i="4"/>
  <c r="Q10" i="4"/>
  <c r="U10" i="4"/>
  <c r="Y10" i="4"/>
  <c r="AC10" i="4"/>
  <c r="AG10" i="4"/>
  <c r="AK10" i="4"/>
  <c r="AO10" i="4"/>
  <c r="AS10" i="4"/>
  <c r="AW10" i="4"/>
  <c r="BA10" i="4"/>
  <c r="BE10" i="4"/>
  <c r="BI10" i="4"/>
  <c r="BM10" i="4"/>
  <c r="BQ10" i="4"/>
  <c r="BU10" i="4"/>
  <c r="BY10" i="4"/>
  <c r="CC10" i="4"/>
  <c r="CG10" i="4"/>
  <c r="CK10" i="4"/>
  <c r="CO10" i="4"/>
  <c r="CS10" i="4"/>
  <c r="CW10" i="4"/>
  <c r="DA10" i="4"/>
  <c r="H13" i="12"/>
  <c r="H12" i="12"/>
  <c r="F100" i="4"/>
  <c r="G67" i="4"/>
  <c r="G78" i="4"/>
  <c r="H44" i="4"/>
  <c r="F33" i="4"/>
  <c r="F56" i="4"/>
  <c r="F45" i="4"/>
  <c r="F78" i="4"/>
  <c r="F11" i="4"/>
  <c r="F67" i="4"/>
  <c r="G19" i="14"/>
  <c r="JZ7" i="19" l="1"/>
  <c r="H12" i="10"/>
  <c r="DF10" i="4"/>
  <c r="G10" i="4"/>
  <c r="I10" i="10"/>
  <c r="I112" i="4"/>
  <c r="H9" i="4"/>
  <c r="F44" i="4"/>
  <c r="I112" i="15"/>
  <c r="I112" i="16"/>
  <c r="I135" i="15" l="1"/>
  <c r="KD7" i="19"/>
  <c r="H7" i="4"/>
  <c r="H9" i="10"/>
  <c r="F36" i="13"/>
  <c r="G36" i="13"/>
  <c r="G29" i="13"/>
  <c r="F29" i="13"/>
  <c r="KH7" i="19" l="1"/>
  <c r="H19" i="10"/>
  <c r="H13" i="10"/>
  <c r="H29" i="11"/>
  <c r="H8" i="13"/>
  <c r="H11" i="13" s="1"/>
  <c r="G39" i="13"/>
  <c r="N23" i="14" s="1"/>
  <c r="F39" i="13"/>
  <c r="M23" i="14" s="1"/>
  <c r="F32" i="13"/>
  <c r="M22" i="14" s="1"/>
  <c r="G32" i="13"/>
  <c r="N22" i="14" s="1"/>
  <c r="F22" i="4"/>
  <c r="G28" i="4"/>
  <c r="G29" i="4"/>
  <c r="G30" i="4"/>
  <c r="G31" i="4"/>
  <c r="G32" i="4"/>
  <c r="G34" i="4"/>
  <c r="G35" i="4"/>
  <c r="G36" i="4"/>
  <c r="G37" i="4"/>
  <c r="G38" i="4"/>
  <c r="G39" i="4"/>
  <c r="G40" i="4"/>
  <c r="G41" i="4"/>
  <c r="G42" i="4"/>
  <c r="G43" i="4"/>
  <c r="G46" i="4"/>
  <c r="G47" i="4"/>
  <c r="G48" i="4"/>
  <c r="G49" i="4"/>
  <c r="G50" i="4"/>
  <c r="G51" i="4"/>
  <c r="G52" i="4"/>
  <c r="G53" i="4"/>
  <c r="G54" i="4"/>
  <c r="G55" i="4"/>
  <c r="G57" i="4"/>
  <c r="G58" i="4"/>
  <c r="G59" i="4"/>
  <c r="G60" i="4"/>
  <c r="G61" i="4"/>
  <c r="G62" i="4"/>
  <c r="G63" i="4"/>
  <c r="G64" i="4"/>
  <c r="G65" i="4"/>
  <c r="G66" i="4"/>
  <c r="G68" i="4"/>
  <c r="G69" i="4"/>
  <c r="G70" i="4"/>
  <c r="G71" i="4"/>
  <c r="G72" i="4"/>
  <c r="G73" i="4"/>
  <c r="G74" i="4"/>
  <c r="G75" i="4"/>
  <c r="G76" i="4"/>
  <c r="G77" i="4"/>
  <c r="G80" i="4"/>
  <c r="G81" i="4"/>
  <c r="G82" i="4"/>
  <c r="G83" i="4"/>
  <c r="G84" i="4"/>
  <c r="G85" i="4"/>
  <c r="G86" i="4"/>
  <c r="G87" i="4"/>
  <c r="G88" i="4"/>
  <c r="G96" i="4"/>
  <c r="G97" i="4"/>
  <c r="G98" i="4"/>
  <c r="G99" i="4"/>
  <c r="G106" i="4"/>
  <c r="G107" i="4"/>
  <c r="G108" i="4"/>
  <c r="G109" i="4"/>
  <c r="G110" i="4"/>
  <c r="KL7" i="19" l="1"/>
  <c r="G100" i="4"/>
  <c r="F10" i="4"/>
  <c r="F9" i="4" s="1"/>
  <c r="G8" i="4"/>
  <c r="AG6" i="4"/>
  <c r="E19" i="14"/>
  <c r="H19" i="14"/>
  <c r="KP7" i="19" l="1"/>
  <c r="AG40" i="14"/>
  <c r="AG33" i="14" s="1"/>
  <c r="I6" i="4"/>
  <c r="Z6" i="4"/>
  <c r="R6" i="4"/>
  <c r="J6" i="4"/>
  <c r="CV6" i="4"/>
  <c r="CR6" i="4"/>
  <c r="CN6" i="4"/>
  <c r="CF6" i="4"/>
  <c r="BX6" i="4"/>
  <c r="BP6" i="4"/>
  <c r="BH6" i="4"/>
  <c r="AZ6" i="4"/>
  <c r="AN6" i="4"/>
  <c r="Y6" i="4"/>
  <c r="Q6" i="4"/>
  <c r="DC6" i="4"/>
  <c r="CU6" i="4"/>
  <c r="CM6" i="4"/>
  <c r="CE6" i="4"/>
  <c r="BW6" i="4"/>
  <c r="BS6" i="4"/>
  <c r="BK6" i="4"/>
  <c r="BC6" i="4"/>
  <c r="AU6" i="4"/>
  <c r="AI6" i="4"/>
  <c r="AF6" i="4"/>
  <c r="AB6" i="4"/>
  <c r="X6" i="4"/>
  <c r="T6" i="4"/>
  <c r="P6" i="4"/>
  <c r="L6" i="4"/>
  <c r="DB6" i="4"/>
  <c r="CX6" i="4"/>
  <c r="CT6" i="4"/>
  <c r="CP6" i="4"/>
  <c r="CL6" i="4"/>
  <c r="CH6" i="4"/>
  <c r="CD6" i="4"/>
  <c r="BZ6" i="4"/>
  <c r="BV6" i="4"/>
  <c r="BR6" i="4"/>
  <c r="BN6" i="4"/>
  <c r="BJ6" i="4"/>
  <c r="BF6" i="4"/>
  <c r="BB6" i="4"/>
  <c r="AX6" i="4"/>
  <c r="AT6" i="4"/>
  <c r="AP6" i="4"/>
  <c r="AL6" i="4"/>
  <c r="AH6" i="4"/>
  <c r="AD6" i="4"/>
  <c r="V6" i="4"/>
  <c r="N6" i="4"/>
  <c r="CZ6" i="4"/>
  <c r="CJ6" i="4"/>
  <c r="CB6" i="4"/>
  <c r="BT6" i="4"/>
  <c r="BL6" i="4"/>
  <c r="BD6" i="4"/>
  <c r="AV6" i="4"/>
  <c r="AR6" i="4"/>
  <c r="AJ6" i="4"/>
  <c r="AC6" i="4"/>
  <c r="U6" i="4"/>
  <c r="M6" i="4"/>
  <c r="CY6" i="4"/>
  <c r="CQ6" i="4"/>
  <c r="CI6" i="4"/>
  <c r="CA6" i="4"/>
  <c r="BO6" i="4"/>
  <c r="BG6" i="4"/>
  <c r="AY6" i="4"/>
  <c r="AQ6" i="4"/>
  <c r="AM6" i="4"/>
  <c r="AE6" i="4"/>
  <c r="AA6" i="4"/>
  <c r="W6" i="4"/>
  <c r="S6" i="4"/>
  <c r="O6" i="4"/>
  <c r="K6" i="4"/>
  <c r="DA6" i="4"/>
  <c r="CW6" i="4"/>
  <c r="CS6" i="4"/>
  <c r="CO6" i="4"/>
  <c r="CK6" i="4"/>
  <c r="CG6" i="4"/>
  <c r="CC6" i="4"/>
  <c r="BY6" i="4"/>
  <c r="BU6" i="4"/>
  <c r="BQ6" i="4"/>
  <c r="BM6" i="4"/>
  <c r="BI6" i="4"/>
  <c r="BE6" i="4"/>
  <c r="BA6" i="4"/>
  <c r="AW6" i="4"/>
  <c r="AS6" i="4"/>
  <c r="AO6" i="4"/>
  <c r="AK6" i="4"/>
  <c r="J3" i="1"/>
  <c r="KT7" i="19" l="1"/>
  <c r="AS40" i="14"/>
  <c r="AS33" i="14" s="1"/>
  <c r="CO40" i="14"/>
  <c r="CO33" i="14" s="1"/>
  <c r="CI40" i="14"/>
  <c r="CI33" i="14" s="1"/>
  <c r="AK40" i="14"/>
  <c r="AK33" i="14" s="1"/>
  <c r="BA40" i="14"/>
  <c r="BA33" i="14" s="1"/>
  <c r="BQ40" i="14"/>
  <c r="BQ33" i="14" s="1"/>
  <c r="CG40" i="14"/>
  <c r="CG33" i="14" s="1"/>
  <c r="CW40" i="14"/>
  <c r="CW33" i="14" s="1"/>
  <c r="S40" i="14"/>
  <c r="S33" i="14" s="1"/>
  <c r="AM40" i="14"/>
  <c r="AM33" i="14" s="1"/>
  <c r="BO40" i="14"/>
  <c r="BO33" i="14" s="1"/>
  <c r="CY40" i="14"/>
  <c r="CY33" i="14" s="1"/>
  <c r="AJ40" i="14"/>
  <c r="AJ33" i="14" s="1"/>
  <c r="BL40" i="14"/>
  <c r="BL33" i="14" s="1"/>
  <c r="CZ40" i="14"/>
  <c r="CZ33" i="14" s="1"/>
  <c r="AH40" i="14"/>
  <c r="AH33" i="14" s="1"/>
  <c r="AX40" i="14"/>
  <c r="AX33" i="14" s="1"/>
  <c r="BN40" i="14"/>
  <c r="BN33" i="14" s="1"/>
  <c r="CD40" i="14"/>
  <c r="CD33" i="14" s="1"/>
  <c r="CT40" i="14"/>
  <c r="CT33" i="14" s="1"/>
  <c r="P40" i="14"/>
  <c r="AF40" i="14"/>
  <c r="AF33" i="14" s="1"/>
  <c r="BK40" i="14"/>
  <c r="BK33" i="14" s="1"/>
  <c r="CM40" i="14"/>
  <c r="CM33" i="14" s="1"/>
  <c r="Y40" i="14"/>
  <c r="Y33" i="14" s="1"/>
  <c r="BP40" i="14"/>
  <c r="BP33" i="14" s="1"/>
  <c r="CR40" i="14"/>
  <c r="CR33" i="14" s="1"/>
  <c r="Z40" i="14"/>
  <c r="Z33" i="14" s="1"/>
  <c r="BI40" i="14"/>
  <c r="BI33" i="14" s="1"/>
  <c r="K40" i="14"/>
  <c r="K33" i="14" s="1"/>
  <c r="AY40" i="14"/>
  <c r="AY33" i="14" s="1"/>
  <c r="AO40" i="14"/>
  <c r="AO33" i="14" s="1"/>
  <c r="BE40" i="14"/>
  <c r="BE33" i="14" s="1"/>
  <c r="BU40" i="14"/>
  <c r="BU33" i="14" s="1"/>
  <c r="CK40" i="14"/>
  <c r="CK33" i="14" s="1"/>
  <c r="DA40" i="14"/>
  <c r="DA33" i="14" s="1"/>
  <c r="W40" i="14"/>
  <c r="W33" i="14" s="1"/>
  <c r="AQ40" i="14"/>
  <c r="AQ33" i="14" s="1"/>
  <c r="CA40" i="14"/>
  <c r="CA33" i="14" s="1"/>
  <c r="M40" i="14"/>
  <c r="M33" i="14" s="1"/>
  <c r="AR40" i="14"/>
  <c r="AR33" i="14" s="1"/>
  <c r="BT40" i="14"/>
  <c r="BT33" i="14" s="1"/>
  <c r="N40" i="14"/>
  <c r="N33" i="14" s="1"/>
  <c r="AL40" i="14"/>
  <c r="AL33" i="14" s="1"/>
  <c r="BB40" i="14"/>
  <c r="BB33" i="14" s="1"/>
  <c r="BR40" i="14"/>
  <c r="BR33" i="14" s="1"/>
  <c r="CH40" i="14"/>
  <c r="CH33" i="14" s="1"/>
  <c r="CX40" i="14"/>
  <c r="CX33" i="14" s="1"/>
  <c r="T40" i="14"/>
  <c r="AI40" i="14"/>
  <c r="AI33" i="14" s="1"/>
  <c r="BS40" i="14"/>
  <c r="BS33" i="14" s="1"/>
  <c r="CU40" i="14"/>
  <c r="CU33" i="14" s="1"/>
  <c r="AN40" i="14"/>
  <c r="AN33" i="14" s="1"/>
  <c r="BX40" i="14"/>
  <c r="BX33" i="14" s="1"/>
  <c r="CV40" i="14"/>
  <c r="CV33" i="14" s="1"/>
  <c r="I40" i="14"/>
  <c r="H40" i="14" s="1"/>
  <c r="BY40" i="14"/>
  <c r="BY33" i="14" s="1"/>
  <c r="AA40" i="14"/>
  <c r="AA33" i="14" s="1"/>
  <c r="U40" i="14"/>
  <c r="U33" i="14" s="1"/>
  <c r="AV40" i="14"/>
  <c r="AV33" i="14" s="1"/>
  <c r="CB40" i="14"/>
  <c r="CB33" i="14" s="1"/>
  <c r="V40" i="14"/>
  <c r="V33" i="14" s="1"/>
  <c r="AP40" i="14"/>
  <c r="AP33" i="14" s="1"/>
  <c r="BF40" i="14"/>
  <c r="BF33" i="14" s="1"/>
  <c r="BV40" i="14"/>
  <c r="BV33" i="14" s="1"/>
  <c r="CL40" i="14"/>
  <c r="CL33" i="14" s="1"/>
  <c r="DB40" i="14"/>
  <c r="DB33" i="14" s="1"/>
  <c r="X40" i="14"/>
  <c r="X33" i="14" s="1"/>
  <c r="AU40" i="14"/>
  <c r="AU33" i="14" s="1"/>
  <c r="BW40" i="14"/>
  <c r="BW33" i="14" s="1"/>
  <c r="DC40" i="14"/>
  <c r="DC33" i="14" s="1"/>
  <c r="AZ40" i="14"/>
  <c r="AZ33" i="14" s="1"/>
  <c r="CF40" i="14"/>
  <c r="CF33" i="14" s="1"/>
  <c r="J40" i="14"/>
  <c r="J33" i="14" s="1"/>
  <c r="AW40" i="14"/>
  <c r="AW33" i="14" s="1"/>
  <c r="BM40" i="14"/>
  <c r="BM33" i="14" s="1"/>
  <c r="CC40" i="14"/>
  <c r="CC33" i="14" s="1"/>
  <c r="CS40" i="14"/>
  <c r="CS33" i="14" s="1"/>
  <c r="O40" i="14"/>
  <c r="O33" i="14" s="1"/>
  <c r="AE40" i="14"/>
  <c r="AE33" i="14" s="1"/>
  <c r="BG40" i="14"/>
  <c r="BG33" i="14" s="1"/>
  <c r="CQ40" i="14"/>
  <c r="CQ33" i="14" s="1"/>
  <c r="AC40" i="14"/>
  <c r="AC33" i="14" s="1"/>
  <c r="BD40" i="14"/>
  <c r="BD33" i="14" s="1"/>
  <c r="CJ40" i="14"/>
  <c r="CJ33" i="14" s="1"/>
  <c r="AD40" i="14"/>
  <c r="AD33" i="14" s="1"/>
  <c r="AT40" i="14"/>
  <c r="AT33" i="14" s="1"/>
  <c r="BJ40" i="14"/>
  <c r="BJ33" i="14" s="1"/>
  <c r="BZ40" i="14"/>
  <c r="BZ33" i="14" s="1"/>
  <c r="CP40" i="14"/>
  <c r="CP33" i="14" s="1"/>
  <c r="L40" i="14"/>
  <c r="AB40" i="14"/>
  <c r="AB33" i="14" s="1"/>
  <c r="BC40" i="14"/>
  <c r="BC33" i="14" s="1"/>
  <c r="CE40" i="14"/>
  <c r="CE33" i="14" s="1"/>
  <c r="Q40" i="14"/>
  <c r="Q33" i="14" s="1"/>
  <c r="BH40" i="14"/>
  <c r="BH33" i="14" s="1"/>
  <c r="CN40" i="14"/>
  <c r="CN33" i="14" s="1"/>
  <c r="R40" i="14"/>
  <c r="R33" i="14" s="1"/>
  <c r="V6" i="19" l="1"/>
  <c r="Z6" i="19"/>
  <c r="AD6" i="19"/>
  <c r="AH6" i="19"/>
  <c r="AL6" i="19"/>
  <c r="AP6" i="19"/>
  <c r="AT6" i="19"/>
  <c r="AX6" i="19"/>
  <c r="BB6" i="19"/>
  <c r="BF6" i="19"/>
  <c r="BJ6" i="19"/>
  <c r="BN6" i="19"/>
  <c r="BR6" i="19"/>
  <c r="BV6" i="19"/>
  <c r="BZ6" i="19"/>
  <c r="CD6" i="19"/>
  <c r="CH6" i="19"/>
  <c r="CL6" i="19"/>
  <c r="CP6" i="19"/>
  <c r="CT6" i="19"/>
  <c r="CX6" i="19"/>
  <c r="DB6" i="19"/>
  <c r="DF6" i="19"/>
  <c r="DJ6" i="19"/>
  <c r="DN6" i="19"/>
  <c r="DR6" i="19"/>
  <c r="DV6" i="19"/>
  <c r="DZ6" i="19"/>
  <c r="ED6" i="19"/>
  <c r="EH6" i="19"/>
  <c r="EL6" i="19"/>
  <c r="EP6" i="19"/>
  <c r="ET6" i="19"/>
  <c r="EX6" i="19"/>
  <c r="FB6" i="19"/>
  <c r="FF6" i="19"/>
  <c r="FJ6" i="19"/>
  <c r="FN6" i="19"/>
  <c r="FR6" i="19"/>
  <c r="FV6" i="19"/>
  <c r="FZ6" i="19"/>
  <c r="GD6" i="19"/>
  <c r="GH6" i="19"/>
  <c r="GL6" i="19"/>
  <c r="GP6" i="19"/>
  <c r="GT6" i="19"/>
  <c r="GX6" i="19"/>
  <c r="HB6" i="19"/>
  <c r="HF6" i="19"/>
  <c r="HJ6" i="19"/>
  <c r="HN6" i="19"/>
  <c r="HR6" i="19"/>
  <c r="HV6" i="19"/>
  <c r="HZ6" i="19"/>
  <c r="ID6" i="19"/>
  <c r="IH6" i="19"/>
  <c r="IL6" i="19"/>
  <c r="IP6" i="19"/>
  <c r="IT6" i="19"/>
  <c r="IX6" i="19"/>
  <c r="JB6" i="19"/>
  <c r="JF6" i="19"/>
  <c r="JJ6" i="19"/>
  <c r="JN6" i="19"/>
  <c r="JR6" i="19"/>
  <c r="JV6" i="19"/>
  <c r="JZ6" i="19"/>
  <c r="KD6" i="19"/>
  <c r="KH6" i="19"/>
  <c r="KL6" i="19"/>
  <c r="KT6" i="19"/>
  <c r="KP6" i="19"/>
  <c r="F6" i="19"/>
  <c r="J6" i="19"/>
  <c r="N6" i="19"/>
  <c r="R6" i="19"/>
  <c r="T33" i="14"/>
  <c r="L33" i="14"/>
  <c r="P33" i="14"/>
  <c r="F108" i="19"/>
  <c r="J108" i="19"/>
  <c r="N108" i="19"/>
  <c r="R108" i="19"/>
  <c r="V108" i="19"/>
  <c r="Z108" i="19"/>
  <c r="AD108" i="19"/>
  <c r="AH108" i="19"/>
  <c r="AL108" i="19"/>
  <c r="AP108" i="19"/>
  <c r="AT108" i="19"/>
  <c r="AX108" i="19"/>
  <c r="BB108" i="19"/>
  <c r="BF108" i="19"/>
  <c r="BJ108" i="19"/>
  <c r="BN108" i="19"/>
  <c r="BR108" i="19"/>
  <c r="BV108" i="19"/>
  <c r="BZ108" i="19"/>
  <c r="CD108" i="19"/>
  <c r="CH108" i="19"/>
  <c r="CL108" i="19"/>
  <c r="CP108" i="19"/>
  <c r="CT108" i="19"/>
  <c r="CX108" i="19"/>
  <c r="DB108" i="19"/>
  <c r="DF108" i="19"/>
  <c r="DJ108" i="19"/>
  <c r="DN108" i="19"/>
  <c r="DR108" i="19"/>
  <c r="DV108" i="19"/>
  <c r="DZ108" i="19"/>
  <c r="ED108" i="19"/>
  <c r="EH108" i="19"/>
  <c r="EL108" i="19"/>
  <c r="EP108" i="19"/>
  <c r="ET108" i="19"/>
  <c r="EX108" i="19"/>
  <c r="FB108" i="19"/>
  <c r="FF108" i="19"/>
  <c r="FJ108" i="19"/>
  <c r="FN108" i="19"/>
  <c r="FR108" i="19"/>
  <c r="FV108" i="19"/>
  <c r="FZ108" i="19"/>
  <c r="GD108" i="19"/>
  <c r="GH108" i="19"/>
  <c r="GL108" i="19"/>
  <c r="GP108" i="19"/>
  <c r="GT108" i="19"/>
  <c r="GX108" i="19"/>
  <c r="HB108" i="19"/>
  <c r="HF108" i="19"/>
  <c r="HJ108" i="19"/>
  <c r="HN108" i="19"/>
  <c r="HR108" i="19"/>
  <c r="HV108" i="19"/>
  <c r="HZ108" i="19"/>
  <c r="ID108" i="19"/>
  <c r="IH108" i="19"/>
  <c r="IL108" i="19"/>
  <c r="IP108" i="19"/>
  <c r="IT108" i="19"/>
  <c r="IX108" i="19"/>
  <c r="JB108" i="19"/>
  <c r="JF108" i="19"/>
  <c r="JJ108" i="19"/>
  <c r="JN108" i="19"/>
  <c r="JR108" i="19"/>
  <c r="JV108" i="19"/>
  <c r="JZ108" i="19"/>
  <c r="KD108" i="19"/>
  <c r="KH108" i="19"/>
  <c r="KL108" i="19"/>
  <c r="KT108" i="19"/>
  <c r="KP108" i="19"/>
  <c r="BV107" i="19"/>
  <c r="BZ107" i="19"/>
  <c r="CD107" i="19"/>
  <c r="CH107" i="19"/>
  <c r="CL107" i="19"/>
  <c r="CP107" i="19"/>
  <c r="CT107" i="19"/>
  <c r="CX107" i="19"/>
  <c r="DB107" i="19"/>
  <c r="DF107" i="19"/>
  <c r="DJ107" i="19"/>
  <c r="DN107" i="19"/>
  <c r="DR107" i="19"/>
  <c r="DV107" i="19"/>
  <c r="DZ107" i="19"/>
  <c r="ED107" i="19"/>
  <c r="EH107" i="19"/>
  <c r="EL107" i="19"/>
  <c r="EP107" i="19"/>
  <c r="ET107" i="19"/>
  <c r="EX107" i="19"/>
  <c r="FB107" i="19"/>
  <c r="FF107" i="19"/>
  <c r="FJ107" i="19"/>
  <c r="FN107" i="19"/>
  <c r="FR107" i="19"/>
  <c r="FV107" i="19"/>
  <c r="FZ107" i="19"/>
  <c r="GD107" i="19"/>
  <c r="GH107" i="19"/>
  <c r="GL107" i="19"/>
  <c r="GP107" i="19"/>
  <c r="GT107" i="19"/>
  <c r="GX107" i="19"/>
  <c r="HB107" i="19"/>
  <c r="HF107" i="19"/>
  <c r="HJ107" i="19"/>
  <c r="HN107" i="19"/>
  <c r="HR107" i="19"/>
  <c r="HV107" i="19"/>
  <c r="HZ107" i="19"/>
  <c r="ID107" i="19"/>
  <c r="IH107" i="19"/>
  <c r="IL107" i="19"/>
  <c r="IP107" i="19"/>
  <c r="IT107" i="19"/>
  <c r="IX107" i="19"/>
  <c r="JB107" i="19"/>
  <c r="JF107" i="19"/>
  <c r="JJ107" i="19"/>
  <c r="JN107" i="19"/>
  <c r="JR107" i="19"/>
  <c r="JV107" i="19"/>
  <c r="JZ107" i="19"/>
  <c r="KD107" i="19"/>
  <c r="KH107" i="19"/>
  <c r="KL107" i="19"/>
  <c r="KT107" i="19"/>
  <c r="KP107" i="19"/>
  <c r="KX7" i="19"/>
  <c r="H33" i="14"/>
  <c r="I33" i="14"/>
  <c r="G33" i="4"/>
  <c r="G11" i="4"/>
  <c r="B87" i="4"/>
  <c r="B86" i="4"/>
  <c r="B85" i="4"/>
  <c r="B84" i="4"/>
  <c r="B83" i="4"/>
  <c r="B82" i="4"/>
  <c r="B81" i="4"/>
  <c r="B80" i="4"/>
  <c r="B79" i="4"/>
  <c r="B76" i="4"/>
  <c r="B75" i="4"/>
  <c r="B74" i="4"/>
  <c r="B73" i="4"/>
  <c r="B72" i="4"/>
  <c r="B71" i="4"/>
  <c r="B70" i="4"/>
  <c r="B69" i="4"/>
  <c r="B68" i="4"/>
  <c r="B65" i="4"/>
  <c r="B64" i="4"/>
  <c r="B63" i="4"/>
  <c r="B62" i="4"/>
  <c r="B61" i="4"/>
  <c r="B60" i="4"/>
  <c r="B59" i="4"/>
  <c r="B58" i="4"/>
  <c r="B57" i="4"/>
  <c r="B54" i="4"/>
  <c r="B53" i="4"/>
  <c r="B52" i="4"/>
  <c r="B51" i="4"/>
  <c r="B50" i="4"/>
  <c r="B49" i="4"/>
  <c r="B48" i="4"/>
  <c r="B47" i="4"/>
  <c r="B46" i="4"/>
  <c r="B42" i="4"/>
  <c r="B41" i="4"/>
  <c r="B40" i="4"/>
  <c r="B39" i="4"/>
  <c r="B38" i="4"/>
  <c r="B37" i="4"/>
  <c r="B36" i="4"/>
  <c r="B35" i="4"/>
  <c r="B34" i="4"/>
  <c r="B31" i="4"/>
  <c r="B30" i="4"/>
  <c r="B29" i="4"/>
  <c r="B28" i="4"/>
  <c r="B27" i="4"/>
  <c r="B26" i="4"/>
  <c r="B25" i="4"/>
  <c r="B24" i="4"/>
  <c r="B23" i="4"/>
  <c r="B20" i="4"/>
  <c r="B19" i="4"/>
  <c r="B18" i="4"/>
  <c r="B17" i="4"/>
  <c r="B16" i="4"/>
  <c r="B15" i="4"/>
  <c r="B14" i="4"/>
  <c r="B13" i="4"/>
  <c r="B12" i="4"/>
  <c r="KX108" i="19" l="1"/>
  <c r="KX6" i="19"/>
  <c r="KX107" i="19"/>
  <c r="IH106" i="19"/>
  <c r="HR106" i="19"/>
  <c r="HJ106" i="19"/>
  <c r="GT106" i="19"/>
  <c r="FV106" i="19"/>
  <c r="FN106" i="19"/>
  <c r="FF106" i="19"/>
  <c r="EP106" i="19"/>
  <c r="DZ106" i="19"/>
  <c r="CT106" i="19"/>
  <c r="JZ106" i="19"/>
  <c r="HV106" i="19"/>
  <c r="HF106" i="19"/>
  <c r="FJ106" i="19"/>
  <c r="ED106" i="19"/>
  <c r="CH106" i="19"/>
  <c r="JN106" i="19"/>
  <c r="DJ106" i="19"/>
  <c r="KP106" i="19"/>
  <c r="KL106" i="19"/>
  <c r="KD106" i="19"/>
  <c r="JV106" i="19"/>
  <c r="JF106" i="19"/>
  <c r="IX106" i="19"/>
  <c r="IP106" i="19"/>
  <c r="HZ106" i="19"/>
  <c r="HB106" i="19"/>
  <c r="GL106" i="19"/>
  <c r="GD106" i="19"/>
  <c r="EX106" i="19"/>
  <c r="EH106" i="19"/>
  <c r="DR106" i="19"/>
  <c r="DB106" i="19"/>
  <c r="CL106" i="19"/>
  <c r="CD106" i="19"/>
  <c r="BV106" i="19"/>
  <c r="KT106" i="19"/>
  <c r="KH106" i="19"/>
  <c r="JR106" i="19"/>
  <c r="JJ106" i="19"/>
  <c r="JB106" i="19"/>
  <c r="IT106" i="19"/>
  <c r="IL106" i="19"/>
  <c r="ID106" i="19"/>
  <c r="HN106" i="19"/>
  <c r="GX106" i="19"/>
  <c r="GP106" i="19"/>
  <c r="GH106" i="19"/>
  <c r="FZ106" i="19"/>
  <c r="FR106" i="19"/>
  <c r="FB106" i="19"/>
  <c r="ET106" i="19"/>
  <c r="EL106" i="19"/>
  <c r="DV106" i="19"/>
  <c r="DN106" i="19"/>
  <c r="DF106" i="19"/>
  <c r="CX106" i="19"/>
  <c r="CP106" i="19"/>
  <c r="BZ106" i="19"/>
  <c r="LB7" i="19"/>
  <c r="B75" i="12"/>
  <c r="BW44" i="4"/>
  <c r="BV44" i="4"/>
  <c r="BT44" i="4"/>
  <c r="BR44" i="4"/>
  <c r="BP44" i="4"/>
  <c r="BN44" i="4"/>
  <c r="BJ44" i="4"/>
  <c r="BH44" i="4"/>
  <c r="BF44" i="4"/>
  <c r="BD44" i="4"/>
  <c r="BB44" i="4"/>
  <c r="AZ44" i="4"/>
  <c r="AX44" i="4"/>
  <c r="AT44" i="4"/>
  <c r="AR44" i="4"/>
  <c r="AP44" i="4"/>
  <c r="AN44" i="4"/>
  <c r="AL44" i="4"/>
  <c r="AJ44" i="4"/>
  <c r="AH44" i="4"/>
  <c r="AD44" i="4"/>
  <c r="AB44" i="4"/>
  <c r="Z44" i="4"/>
  <c r="X44" i="4"/>
  <c r="V44" i="4"/>
  <c r="T44" i="4"/>
  <c r="R44" i="4"/>
  <c r="P44" i="4"/>
  <c r="N44" i="4"/>
  <c r="L44" i="4"/>
  <c r="J44" i="4"/>
  <c r="I44" i="4"/>
  <c r="DC44" i="4"/>
  <c r="DB44" i="4"/>
  <c r="DA44" i="4"/>
  <c r="CZ44" i="4"/>
  <c r="CY44" i="4"/>
  <c r="CX44" i="4"/>
  <c r="CW44" i="4"/>
  <c r="CV44" i="4"/>
  <c r="CU44" i="4"/>
  <c r="CT44" i="4"/>
  <c r="CS44" i="4"/>
  <c r="CR44" i="4"/>
  <c r="CQ44" i="4"/>
  <c r="CP44" i="4"/>
  <c r="CO44" i="4"/>
  <c r="CN44" i="4"/>
  <c r="CM44" i="4"/>
  <c r="CL44" i="4"/>
  <c r="CK44" i="4"/>
  <c r="CJ44" i="4"/>
  <c r="CI44" i="4"/>
  <c r="CH44" i="4"/>
  <c r="CG44" i="4"/>
  <c r="CF44" i="4"/>
  <c r="CE44" i="4"/>
  <c r="CD44" i="4"/>
  <c r="CC44" i="4"/>
  <c r="CB44" i="4"/>
  <c r="CA44" i="4"/>
  <c r="BZ44" i="4"/>
  <c r="BY44" i="4"/>
  <c r="BX44" i="4"/>
  <c r="BU44" i="4"/>
  <c r="BS44" i="4"/>
  <c r="BQ44" i="4"/>
  <c r="BO44" i="4"/>
  <c r="BM44" i="4"/>
  <c r="BL44" i="4"/>
  <c r="BK44" i="4"/>
  <c r="BI44" i="4"/>
  <c r="BG44" i="4"/>
  <c r="BE44" i="4"/>
  <c r="BC44" i="4"/>
  <c r="BA44" i="4"/>
  <c r="AY44" i="4"/>
  <c r="AW44" i="4"/>
  <c r="AV44" i="4"/>
  <c r="AU44" i="4"/>
  <c r="AS44" i="4"/>
  <c r="AQ44" i="4"/>
  <c r="AO44" i="4"/>
  <c r="AM44" i="4"/>
  <c r="AK44" i="4"/>
  <c r="AI44" i="4"/>
  <c r="AG44" i="4"/>
  <c r="AF44" i="4"/>
  <c r="AE44" i="4"/>
  <c r="AC44" i="4"/>
  <c r="AA44" i="4"/>
  <c r="Y44" i="4"/>
  <c r="W44" i="4"/>
  <c r="U44" i="4"/>
  <c r="S44" i="4"/>
  <c r="Q44" i="4"/>
  <c r="O44" i="4"/>
  <c r="M44" i="4"/>
  <c r="K44" i="4"/>
  <c r="LB108" i="19" l="1"/>
  <c r="LB6" i="19"/>
  <c r="LB107" i="19"/>
  <c r="KX106" i="19"/>
  <c r="LF7" i="19"/>
  <c r="Q9" i="4"/>
  <c r="S9" i="4"/>
  <c r="M9" i="4"/>
  <c r="U9" i="4"/>
  <c r="AC9" i="4"/>
  <c r="L9" i="4"/>
  <c r="T9" i="4"/>
  <c r="AB9" i="4"/>
  <c r="K9" i="4"/>
  <c r="O9" i="4"/>
  <c r="W9" i="4"/>
  <c r="AE9" i="4"/>
  <c r="N9" i="4"/>
  <c r="V9" i="4"/>
  <c r="AD9" i="4"/>
  <c r="AF9" i="4"/>
  <c r="P9" i="4"/>
  <c r="X9" i="4"/>
  <c r="Y9" i="4"/>
  <c r="AA9" i="4"/>
  <c r="AG9" i="4"/>
  <c r="J9" i="4"/>
  <c r="R9" i="4"/>
  <c r="Z9" i="4"/>
  <c r="I9" i="4"/>
  <c r="DF44" i="4"/>
  <c r="AO9" i="4"/>
  <c r="AO12" i="10"/>
  <c r="AQ9" i="4"/>
  <c r="AQ12" i="10"/>
  <c r="BL9" i="4"/>
  <c r="BL12" i="10"/>
  <c r="BZ9" i="4"/>
  <c r="BZ12" i="10"/>
  <c r="CH9" i="4"/>
  <c r="CH12" i="10"/>
  <c r="CP9" i="4"/>
  <c r="CP12" i="10"/>
  <c r="CX9" i="4"/>
  <c r="CX12" i="10"/>
  <c r="AK9" i="4"/>
  <c r="AK12" i="10"/>
  <c r="AS9" i="4"/>
  <c r="AS12" i="10"/>
  <c r="AY9" i="4"/>
  <c r="AY12" i="10"/>
  <c r="BG9" i="4"/>
  <c r="BG12" i="10"/>
  <c r="BM9" i="4"/>
  <c r="BM12" i="10"/>
  <c r="BU9" i="4"/>
  <c r="BU12" i="10"/>
  <c r="CA9" i="4"/>
  <c r="CA12" i="10"/>
  <c r="CE9" i="4"/>
  <c r="CE12" i="10"/>
  <c r="CI9" i="4"/>
  <c r="CI12" i="10"/>
  <c r="CM9" i="4"/>
  <c r="CM12" i="10"/>
  <c r="CQ9" i="4"/>
  <c r="CQ12" i="10"/>
  <c r="CU9" i="4"/>
  <c r="CU12" i="10"/>
  <c r="CY9" i="4"/>
  <c r="CY12" i="10"/>
  <c r="DC9" i="4"/>
  <c r="DC12" i="10"/>
  <c r="AN9" i="4"/>
  <c r="AN12" i="10"/>
  <c r="AX9" i="4"/>
  <c r="AX12" i="10"/>
  <c r="BF9" i="4"/>
  <c r="BF12" i="10"/>
  <c r="BP9" i="4"/>
  <c r="BP12" i="10"/>
  <c r="BW9" i="4"/>
  <c r="BW12" i="10"/>
  <c r="BE9" i="4"/>
  <c r="BE12" i="10"/>
  <c r="AM9" i="4"/>
  <c r="AM12" i="10"/>
  <c r="AU9" i="4"/>
  <c r="AU12" i="10"/>
  <c r="BA9" i="4"/>
  <c r="BA12" i="10"/>
  <c r="BI9" i="4"/>
  <c r="BI12" i="10"/>
  <c r="BO9" i="4"/>
  <c r="BO12" i="10"/>
  <c r="BX9" i="4"/>
  <c r="BX12" i="10"/>
  <c r="CB9" i="4"/>
  <c r="CB12" i="10"/>
  <c r="CF9" i="4"/>
  <c r="CF12" i="10"/>
  <c r="CJ9" i="4"/>
  <c r="CJ12" i="10"/>
  <c r="CN9" i="4"/>
  <c r="CN12" i="10"/>
  <c r="CR9" i="4"/>
  <c r="CR12" i="10"/>
  <c r="CV9" i="4"/>
  <c r="CV12" i="10"/>
  <c r="CZ9" i="4"/>
  <c r="CZ12" i="10"/>
  <c r="AH9" i="4"/>
  <c r="AH12" i="10"/>
  <c r="AP9" i="4"/>
  <c r="AP12" i="10"/>
  <c r="AZ9" i="4"/>
  <c r="AZ12" i="10"/>
  <c r="BH9" i="4"/>
  <c r="BH12" i="10"/>
  <c r="BR9" i="4"/>
  <c r="BR12" i="10"/>
  <c r="AV9" i="4"/>
  <c r="AV12" i="10"/>
  <c r="BC9" i="4"/>
  <c r="BC12" i="10"/>
  <c r="BK9" i="4"/>
  <c r="BK12" i="10"/>
  <c r="BQ9" i="4"/>
  <c r="BQ12" i="10"/>
  <c r="BY9" i="4"/>
  <c r="BY12" i="10"/>
  <c r="CC9" i="4"/>
  <c r="CC12" i="10"/>
  <c r="CG9" i="4"/>
  <c r="CG12" i="10"/>
  <c r="CK9" i="4"/>
  <c r="CK12" i="10"/>
  <c r="CO9" i="4"/>
  <c r="CO12" i="10"/>
  <c r="CS9" i="4"/>
  <c r="CS12" i="10"/>
  <c r="CW9" i="4"/>
  <c r="CW12" i="10"/>
  <c r="DA9" i="4"/>
  <c r="DA12" i="10"/>
  <c r="AJ9" i="4"/>
  <c r="AJ12" i="10"/>
  <c r="AR9" i="4"/>
  <c r="AR12" i="10"/>
  <c r="BB9" i="4"/>
  <c r="BB12" i="10"/>
  <c r="BJ9" i="4"/>
  <c r="BJ12" i="10"/>
  <c r="BT9" i="4"/>
  <c r="BT12" i="10"/>
  <c r="AI9" i="4"/>
  <c r="AI12" i="10"/>
  <c r="AW9" i="4"/>
  <c r="AW12" i="10"/>
  <c r="BS9" i="4"/>
  <c r="BS12" i="10"/>
  <c r="CD9" i="4"/>
  <c r="CD12" i="10"/>
  <c r="CL9" i="4"/>
  <c r="CL12" i="10"/>
  <c r="CT9" i="4"/>
  <c r="CT12" i="10"/>
  <c r="DB9" i="4"/>
  <c r="DB12" i="10"/>
  <c r="AL9" i="4"/>
  <c r="AL12" i="10"/>
  <c r="AT9" i="4"/>
  <c r="AT12" i="10"/>
  <c r="BD9" i="4"/>
  <c r="BD12" i="10"/>
  <c r="BN9" i="4"/>
  <c r="BN12" i="10"/>
  <c r="BV9" i="4"/>
  <c r="BV12" i="10"/>
  <c r="CE9" i="10"/>
  <c r="S12" i="10"/>
  <c r="T12" i="10"/>
  <c r="AB12" i="10"/>
  <c r="O12" i="10"/>
  <c r="W12" i="10"/>
  <c r="AE12" i="10"/>
  <c r="N12" i="10"/>
  <c r="V12" i="10"/>
  <c r="AD12" i="10"/>
  <c r="AA12" i="10"/>
  <c r="AG12" i="10"/>
  <c r="J12" i="10"/>
  <c r="Z12" i="10"/>
  <c r="M12" i="10"/>
  <c r="AC9" i="10"/>
  <c r="AC12" i="10"/>
  <c r="L12" i="10"/>
  <c r="Q12" i="10"/>
  <c r="Y12" i="10"/>
  <c r="AF12" i="10"/>
  <c r="I12" i="10"/>
  <c r="P12" i="10"/>
  <c r="X12" i="10"/>
  <c r="K12" i="10"/>
  <c r="R12" i="10"/>
  <c r="U12" i="10"/>
  <c r="G44" i="4"/>
  <c r="G45" i="4"/>
  <c r="G56" i="4"/>
  <c r="AA7" i="4" l="1"/>
  <c r="AA19" i="10" s="1"/>
  <c r="BN7" i="4"/>
  <c r="DB7" i="4"/>
  <c r="BS7" i="4"/>
  <c r="BJ7" i="4"/>
  <c r="BJ20" i="10" s="1"/>
  <c r="DA7" i="4"/>
  <c r="DA20" i="10" s="1"/>
  <c r="CK7" i="4"/>
  <c r="CK19" i="10" s="1"/>
  <c r="BQ7" i="4"/>
  <c r="BQ8" i="13" s="1"/>
  <c r="BQ11" i="13" s="1"/>
  <c r="BR7" i="4"/>
  <c r="AH7" i="4"/>
  <c r="CN7" i="4"/>
  <c r="BX7" i="4"/>
  <c r="AU7" i="4"/>
  <c r="AU19" i="10" s="1"/>
  <c r="BP7" i="4"/>
  <c r="BP8" i="13" s="1"/>
  <c r="BP11" i="13" s="1"/>
  <c r="DC7" i="4"/>
  <c r="DC20" i="10" s="1"/>
  <c r="CM7" i="4"/>
  <c r="CM8" i="13" s="1"/>
  <c r="CM11" i="13" s="1"/>
  <c r="BU7" i="4"/>
  <c r="AS7" i="4"/>
  <c r="CH7" i="4"/>
  <c r="AO7" i="4"/>
  <c r="Y7" i="4"/>
  <c r="Y19" i="10" s="1"/>
  <c r="X7" i="4"/>
  <c r="X19" i="10" s="1"/>
  <c r="BD7" i="4"/>
  <c r="BD20" i="10" s="1"/>
  <c r="CT7" i="4"/>
  <c r="CT19" i="10" s="1"/>
  <c r="AW7" i="4"/>
  <c r="BB7" i="4"/>
  <c r="CW7" i="4"/>
  <c r="CG7" i="4"/>
  <c r="BK7" i="4"/>
  <c r="BK8" i="13" s="1"/>
  <c r="BK11" i="13" s="1"/>
  <c r="BH7" i="4"/>
  <c r="BH19" i="10" s="1"/>
  <c r="CZ7" i="4"/>
  <c r="CZ29" i="11" s="1"/>
  <c r="CJ7" i="4"/>
  <c r="CJ19" i="10" s="1"/>
  <c r="BO7" i="4"/>
  <c r="AM7" i="4"/>
  <c r="BF7" i="4"/>
  <c r="CY7" i="4"/>
  <c r="CI7" i="4"/>
  <c r="CI8" i="13" s="1"/>
  <c r="CI11" i="13" s="1"/>
  <c r="BM7" i="4"/>
  <c r="BM19" i="10" s="1"/>
  <c r="AK7" i="4"/>
  <c r="AK19" i="10" s="1"/>
  <c r="BZ7" i="4"/>
  <c r="BZ8" i="13" s="1"/>
  <c r="BZ11" i="13" s="1"/>
  <c r="P9" i="10"/>
  <c r="Q9" i="10"/>
  <c r="Z7" i="4"/>
  <c r="Z19" i="10" s="1"/>
  <c r="AF7" i="4"/>
  <c r="AF19" i="10" s="1"/>
  <c r="AB7" i="4"/>
  <c r="AB19" i="10" s="1"/>
  <c r="AT7" i="4"/>
  <c r="AT8" i="13" s="1"/>
  <c r="AT11" i="13" s="1"/>
  <c r="CL7" i="4"/>
  <c r="CL19" i="10" s="1"/>
  <c r="AI7" i="4"/>
  <c r="AI20" i="10" s="1"/>
  <c r="AR7" i="4"/>
  <c r="CS7" i="4"/>
  <c r="CC7" i="4"/>
  <c r="CC20" i="10" s="1"/>
  <c r="BC7" i="4"/>
  <c r="AZ7" i="4"/>
  <c r="AZ19" i="10" s="1"/>
  <c r="CV7" i="4"/>
  <c r="CV20" i="10" s="1"/>
  <c r="CF7" i="4"/>
  <c r="CF19" i="10" s="1"/>
  <c r="BI7" i="4"/>
  <c r="BI20" i="10" s="1"/>
  <c r="BE7" i="4"/>
  <c r="AX7" i="4"/>
  <c r="CU7" i="4"/>
  <c r="CU20" i="10" s="1"/>
  <c r="CE7" i="4"/>
  <c r="BG7" i="4"/>
  <c r="BG19" i="10" s="1"/>
  <c r="CX7" i="4"/>
  <c r="CX19" i="10" s="1"/>
  <c r="BL7" i="4"/>
  <c r="BL8" i="13" s="1"/>
  <c r="BL11" i="13" s="1"/>
  <c r="R9" i="10"/>
  <c r="AD7" i="4"/>
  <c r="AD29" i="11" s="1"/>
  <c r="V9" i="10"/>
  <c r="BV7" i="4"/>
  <c r="BV20" i="10" s="1"/>
  <c r="AL7" i="4"/>
  <c r="AL20" i="10" s="1"/>
  <c r="CD7" i="4"/>
  <c r="CD20" i="10" s="1"/>
  <c r="BT7" i="4"/>
  <c r="BT19" i="10" s="1"/>
  <c r="AJ7" i="4"/>
  <c r="AJ29" i="11" s="1"/>
  <c r="CO7" i="4"/>
  <c r="CO8" i="13" s="1"/>
  <c r="CO11" i="13" s="1"/>
  <c r="BY7" i="4"/>
  <c r="AV7" i="4"/>
  <c r="AP7" i="4"/>
  <c r="AP20" i="10" s="1"/>
  <c r="CR7" i="4"/>
  <c r="CR20" i="10" s="1"/>
  <c r="CB7" i="4"/>
  <c r="CB8" i="13" s="1"/>
  <c r="CB11" i="13" s="1"/>
  <c r="BA7" i="4"/>
  <c r="BA20" i="10" s="1"/>
  <c r="BW7" i="4"/>
  <c r="BW19" i="10" s="1"/>
  <c r="AN7" i="4"/>
  <c r="AN8" i="13" s="1"/>
  <c r="AN11" i="13" s="1"/>
  <c r="CQ7" i="4"/>
  <c r="CA7" i="4"/>
  <c r="AY7" i="4"/>
  <c r="AY20" i="10" s="1"/>
  <c r="CP7" i="4"/>
  <c r="AQ7" i="4"/>
  <c r="AQ19" i="10" s="1"/>
  <c r="AG7" i="4"/>
  <c r="AG19" i="10" s="1"/>
  <c r="AC7" i="4"/>
  <c r="AC19" i="10" s="1"/>
  <c r="AE7" i="4"/>
  <c r="AE19" i="10" s="1"/>
  <c r="AW9" i="10"/>
  <c r="AW13" i="10" s="1"/>
  <c r="X9" i="10"/>
  <c r="X13" i="10" s="1"/>
  <c r="LF108" i="19"/>
  <c r="LF6" i="19"/>
  <c r="LF107" i="19"/>
  <c r="LB106" i="19"/>
  <c r="LJ7" i="19"/>
  <c r="I7" i="4"/>
  <c r="I8" i="13" s="1"/>
  <c r="I11" i="13" s="1"/>
  <c r="M9" i="10"/>
  <c r="CR9" i="10"/>
  <c r="CR13" i="10" s="1"/>
  <c r="CA9" i="10"/>
  <c r="CA13" i="10" s="1"/>
  <c r="I9" i="10"/>
  <c r="I13" i="10" s="1"/>
  <c r="AG9" i="10"/>
  <c r="AG13" i="10" s="1"/>
  <c r="BZ9" i="10"/>
  <c r="BZ13" i="10" s="1"/>
  <c r="BI9" i="10"/>
  <c r="BI13" i="10" s="1"/>
  <c r="BA9" i="10"/>
  <c r="BA13" i="10" s="1"/>
  <c r="BF9" i="10"/>
  <c r="BF13" i="10" s="1"/>
  <c r="AW20" i="10"/>
  <c r="BB20" i="10"/>
  <c r="CW20" i="10"/>
  <c r="CG20" i="10"/>
  <c r="BY20" i="10"/>
  <c r="AV20" i="10"/>
  <c r="BO20" i="10"/>
  <c r="AM20" i="10"/>
  <c r="BF20" i="10"/>
  <c r="CY20" i="10"/>
  <c r="CQ20" i="10"/>
  <c r="CI20" i="10"/>
  <c r="CA20" i="10"/>
  <c r="AR9" i="10"/>
  <c r="AR13" i="10" s="1"/>
  <c r="AX9" i="10"/>
  <c r="AX13" i="10" s="1"/>
  <c r="Y9" i="10"/>
  <c r="Y13" i="10" s="1"/>
  <c r="AD9" i="10"/>
  <c r="AD13" i="10" s="1"/>
  <c r="BC9" i="10"/>
  <c r="BC13" i="10" s="1"/>
  <c r="AH9" i="10"/>
  <c r="AH13" i="10" s="1"/>
  <c r="AU9" i="10"/>
  <c r="AU13" i="10" s="1"/>
  <c r="CL9" i="10"/>
  <c r="CL13" i="10" s="1"/>
  <c r="BE9" i="10"/>
  <c r="BE13" i="10" s="1"/>
  <c r="CC9" i="10"/>
  <c r="CC13" i="10" s="1"/>
  <c r="CN9" i="10"/>
  <c r="CN13" i="10" s="1"/>
  <c r="BP9" i="10"/>
  <c r="BP13" i="10" s="1"/>
  <c r="Z9" i="10"/>
  <c r="Z13" i="10" s="1"/>
  <c r="AA20" i="10"/>
  <c r="CX9" i="10"/>
  <c r="CX13" i="10" s="1"/>
  <c r="BL9" i="10"/>
  <c r="BL13" i="10" s="1"/>
  <c r="AO9" i="10"/>
  <c r="AO13" i="10" s="1"/>
  <c r="CS9" i="10"/>
  <c r="CS13" i="10" s="1"/>
  <c r="CV9" i="10"/>
  <c r="CV13" i="10" s="1"/>
  <c r="CH9" i="10"/>
  <c r="CH13" i="10" s="1"/>
  <c r="BU9" i="10"/>
  <c r="BU13" i="10" s="1"/>
  <c r="BX9" i="10"/>
  <c r="BX13" i="10" s="1"/>
  <c r="CU9" i="10"/>
  <c r="CU13" i="10" s="1"/>
  <c r="BN20" i="10"/>
  <c r="DB20" i="10"/>
  <c r="BS20" i="10"/>
  <c r="AR20" i="10"/>
  <c r="CS20" i="10"/>
  <c r="BC20" i="10"/>
  <c r="BR20" i="10"/>
  <c r="AH20" i="10"/>
  <c r="CN20" i="10"/>
  <c r="BX20" i="10"/>
  <c r="AU20" i="10"/>
  <c r="BE20" i="10"/>
  <c r="AX20" i="10"/>
  <c r="CE20" i="10"/>
  <c r="BU20" i="10"/>
  <c r="AS20" i="10"/>
  <c r="CH20" i="10"/>
  <c r="BQ9" i="10"/>
  <c r="BQ13" i="10" s="1"/>
  <c r="CF9" i="10"/>
  <c r="CF13" i="10" s="1"/>
  <c r="AO20" i="10"/>
  <c r="CP20" i="10"/>
  <c r="Y29" i="11"/>
  <c r="G12" i="10"/>
  <c r="F12" i="10"/>
  <c r="Z29" i="11"/>
  <c r="AA29" i="11"/>
  <c r="AF29" i="11"/>
  <c r="AF9" i="10"/>
  <c r="AF13" i="10" s="1"/>
  <c r="L9" i="10"/>
  <c r="AE9" i="10"/>
  <c r="AE13" i="10" s="1"/>
  <c r="AB9" i="10"/>
  <c r="AB13" i="10" s="1"/>
  <c r="BN19" i="10"/>
  <c r="BN29" i="11"/>
  <c r="AT29" i="11"/>
  <c r="DB19" i="10"/>
  <c r="DB29" i="11"/>
  <c r="BS19" i="10"/>
  <c r="BS29" i="11"/>
  <c r="AR19" i="10"/>
  <c r="AR29" i="11"/>
  <c r="CS19" i="10"/>
  <c r="CS29" i="11"/>
  <c r="BC19" i="10"/>
  <c r="BC29" i="11"/>
  <c r="BR19" i="10"/>
  <c r="BR29" i="11"/>
  <c r="AH19" i="10"/>
  <c r="AH29" i="11"/>
  <c r="CN19" i="10"/>
  <c r="CN29" i="11"/>
  <c r="BX19" i="10"/>
  <c r="BX29" i="11"/>
  <c r="BE19" i="10"/>
  <c r="BE29" i="11"/>
  <c r="AX19" i="10"/>
  <c r="AX29" i="11"/>
  <c r="CU19" i="10"/>
  <c r="CE19" i="10"/>
  <c r="CE29" i="11"/>
  <c r="BU19" i="10"/>
  <c r="BU29" i="11"/>
  <c r="AS19" i="10"/>
  <c r="AS29" i="11"/>
  <c r="CH19" i="10"/>
  <c r="CH29" i="11"/>
  <c r="AO19" i="10"/>
  <c r="AO29" i="11"/>
  <c r="AL19" i="10"/>
  <c r="AL29" i="11"/>
  <c r="AW19" i="10"/>
  <c r="AW29" i="11"/>
  <c r="BB19" i="10"/>
  <c r="BB29" i="11"/>
  <c r="CW19" i="10"/>
  <c r="CW29" i="11"/>
  <c r="CG19" i="10"/>
  <c r="CG29" i="11"/>
  <c r="BY19" i="10"/>
  <c r="BY29" i="11"/>
  <c r="BK19" i="10"/>
  <c r="BK29" i="11"/>
  <c r="AV19" i="10"/>
  <c r="AV29" i="11"/>
  <c r="AP29" i="11"/>
  <c r="CR19" i="10"/>
  <c r="CR29" i="11"/>
  <c r="BO19" i="10"/>
  <c r="BO29" i="11"/>
  <c r="AM19" i="10"/>
  <c r="AM29" i="11"/>
  <c r="BF19" i="10"/>
  <c r="BF29" i="11"/>
  <c r="CY19" i="10"/>
  <c r="CY29" i="11"/>
  <c r="CQ19" i="10"/>
  <c r="CQ29" i="11"/>
  <c r="CI19" i="10"/>
  <c r="CI29" i="11"/>
  <c r="CA19" i="10"/>
  <c r="CA29" i="11"/>
  <c r="CP19" i="10"/>
  <c r="CP29" i="11"/>
  <c r="BJ9" i="10"/>
  <c r="BJ13" i="10" s="1"/>
  <c r="BS9" i="10"/>
  <c r="BS13" i="10" s="1"/>
  <c r="AI9" i="10"/>
  <c r="AI13" i="10" s="1"/>
  <c r="DA9" i="10"/>
  <c r="DA13" i="10" s="1"/>
  <c r="AQ9" i="10"/>
  <c r="AQ13" i="10" s="1"/>
  <c r="CW9" i="10"/>
  <c r="CW13" i="10" s="1"/>
  <c r="CP9" i="10"/>
  <c r="CP13" i="10" s="1"/>
  <c r="BH9" i="10"/>
  <c r="BH13" i="10" s="1"/>
  <c r="AK9" i="10"/>
  <c r="AK13" i="10" s="1"/>
  <c r="BB9" i="10"/>
  <c r="BB13" i="10" s="1"/>
  <c r="BW9" i="10"/>
  <c r="BW13" i="10" s="1"/>
  <c r="BV9" i="10"/>
  <c r="BV13" i="10" s="1"/>
  <c r="BY9" i="10"/>
  <c r="BY13" i="10" s="1"/>
  <c r="CZ9" i="10"/>
  <c r="CZ13" i="10" s="1"/>
  <c r="CB9" i="10"/>
  <c r="CB13" i="10" s="1"/>
  <c r="AP9" i="10"/>
  <c r="AP13" i="10" s="1"/>
  <c r="CI9" i="10"/>
  <c r="CI13" i="10" s="1"/>
  <c r="AV9" i="10"/>
  <c r="AV13" i="10" s="1"/>
  <c r="BD9" i="10"/>
  <c r="BD13" i="10" s="1"/>
  <c r="AY9" i="10"/>
  <c r="AY13" i="10" s="1"/>
  <c r="BM9" i="10"/>
  <c r="BM13" i="10" s="1"/>
  <c r="AL9" i="10"/>
  <c r="AL13" i="10" s="1"/>
  <c r="CG9" i="10"/>
  <c r="CG13" i="10" s="1"/>
  <c r="BT9" i="10"/>
  <c r="BT13" i="10" s="1"/>
  <c r="AJ9" i="10"/>
  <c r="AJ13" i="10" s="1"/>
  <c r="CJ9" i="10"/>
  <c r="CJ13" i="10" s="1"/>
  <c r="BO9" i="10"/>
  <c r="BO13" i="10" s="1"/>
  <c r="DF9" i="4"/>
  <c r="CE13" i="10"/>
  <c r="AN9" i="10"/>
  <c r="AN13" i="10" s="1"/>
  <c r="AT9" i="10"/>
  <c r="AT13" i="10" s="1"/>
  <c r="AS9" i="10"/>
  <c r="AS13" i="10" s="1"/>
  <c r="BR9" i="10"/>
  <c r="BR13" i="10" s="1"/>
  <c r="CO9" i="10"/>
  <c r="CO13" i="10" s="1"/>
  <c r="CY9" i="10"/>
  <c r="CY13" i="10" s="1"/>
  <c r="DB9" i="10"/>
  <c r="DB13" i="10" s="1"/>
  <c r="CQ9" i="10"/>
  <c r="CQ13" i="10" s="1"/>
  <c r="BN9" i="10"/>
  <c r="BN13" i="10" s="1"/>
  <c r="W9" i="10"/>
  <c r="AM9" i="10"/>
  <c r="AM13" i="10" s="1"/>
  <c r="N9" i="10"/>
  <c r="K9" i="10"/>
  <c r="CW8" i="13"/>
  <c r="CW11" i="13" s="1"/>
  <c r="J9" i="10"/>
  <c r="CK9" i="10"/>
  <c r="CK13" i="10" s="1"/>
  <c r="BK9" i="10"/>
  <c r="BK13" i="10" s="1"/>
  <c r="DC9" i="10"/>
  <c r="DC13" i="10" s="1"/>
  <c r="CM9" i="10"/>
  <c r="CM13" i="10" s="1"/>
  <c r="AF8" i="13"/>
  <c r="AF11" i="13" s="1"/>
  <c r="O9" i="10"/>
  <c r="BC8" i="13"/>
  <c r="BC11" i="13" s="1"/>
  <c r="T9" i="10"/>
  <c r="CD9" i="10"/>
  <c r="CD13" i="10" s="1"/>
  <c r="AA9" i="10"/>
  <c r="AA13" i="10" s="1"/>
  <c r="AZ9" i="10"/>
  <c r="AZ13" i="10" s="1"/>
  <c r="CT9" i="10"/>
  <c r="CT13" i="10" s="1"/>
  <c r="BG9" i="10"/>
  <c r="BG13" i="10" s="1"/>
  <c r="Z8" i="13"/>
  <c r="Z11" i="13" s="1"/>
  <c r="AC13" i="10"/>
  <c r="U9" i="10"/>
  <c r="S9" i="10"/>
  <c r="CN8" i="13"/>
  <c r="CN11" i="13" s="1"/>
  <c r="BX8" i="13"/>
  <c r="BX11" i="13" s="1"/>
  <c r="AX8" i="13"/>
  <c r="AX11" i="13" s="1"/>
  <c r="CQ8" i="13"/>
  <c r="CQ11" i="13" s="1"/>
  <c r="BN8" i="13"/>
  <c r="BN11" i="13" s="1"/>
  <c r="CH8" i="13"/>
  <c r="CH11" i="13" s="1"/>
  <c r="BY8" i="13"/>
  <c r="BY11" i="13" s="1"/>
  <c r="BU8" i="13"/>
  <c r="BU11" i="13" s="1"/>
  <c r="BR8" i="13"/>
  <c r="BR11" i="13" s="1"/>
  <c r="BO8" i="13"/>
  <c r="BO11" i="13" s="1"/>
  <c r="AM8" i="13"/>
  <c r="AM11" i="13" s="1"/>
  <c r="CD8" i="13"/>
  <c r="CD11" i="13" s="1"/>
  <c r="CY8" i="13"/>
  <c r="CY11" i="13" s="1"/>
  <c r="AL8" i="13"/>
  <c r="AL11" i="13" s="1"/>
  <c r="CP8" i="13"/>
  <c r="CP11" i="13" s="1"/>
  <c r="CG8" i="13"/>
  <c r="CG11" i="13" s="1"/>
  <c r="AV8" i="13"/>
  <c r="AV11" i="13" s="1"/>
  <c r="BE8" i="13"/>
  <c r="BE11" i="13" s="1"/>
  <c r="AS8" i="13"/>
  <c r="AS11" i="13" s="1"/>
  <c r="CR8" i="13"/>
  <c r="CR11" i="13" s="1"/>
  <c r="BF8" i="13"/>
  <c r="BF11" i="13" s="1"/>
  <c r="CE8" i="13"/>
  <c r="CE11" i="13" s="1"/>
  <c r="BV8" i="13"/>
  <c r="BV11" i="13" s="1"/>
  <c r="DB8" i="13"/>
  <c r="DB11" i="13" s="1"/>
  <c r="BS8" i="13"/>
  <c r="BS11" i="13" s="1"/>
  <c r="AR8" i="13"/>
  <c r="AR11" i="13" s="1"/>
  <c r="CS8" i="13"/>
  <c r="CS11" i="13" s="1"/>
  <c r="CC8" i="13"/>
  <c r="CC11" i="13" s="1"/>
  <c r="AO8" i="13"/>
  <c r="AO11" i="13" s="1"/>
  <c r="BB8" i="13"/>
  <c r="BB11" i="13" s="1"/>
  <c r="AA8" i="13"/>
  <c r="AA11" i="13" s="1"/>
  <c r="AF20" i="10" l="1"/>
  <c r="CX29" i="11"/>
  <c r="CV29" i="11"/>
  <c r="CX20" i="10"/>
  <c r="CC29" i="11"/>
  <c r="BV19" i="10"/>
  <c r="AP8" i="13"/>
  <c r="AP11" i="13" s="1"/>
  <c r="AY29" i="11"/>
  <c r="AY8" i="13"/>
  <c r="AY11" i="13" s="1"/>
  <c r="AQ8" i="13"/>
  <c r="AQ11" i="13" s="1"/>
  <c r="AY19" i="10"/>
  <c r="CU29" i="11"/>
  <c r="AQ20" i="10"/>
  <c r="AT20" i="10"/>
  <c r="AP19" i="10"/>
  <c r="CC19" i="10"/>
  <c r="BV29" i="11"/>
  <c r="AD19" i="10"/>
  <c r="AD20" i="10"/>
  <c r="Z20" i="10"/>
  <c r="CV19" i="10"/>
  <c r="AT19" i="10"/>
  <c r="AZ8" i="13"/>
  <c r="AZ11" i="13" s="1"/>
  <c r="BM8" i="13"/>
  <c r="BM11" i="13" s="1"/>
  <c r="BJ8" i="13"/>
  <c r="BJ11" i="13" s="1"/>
  <c r="AQ29" i="11"/>
  <c r="CB29" i="11"/>
  <c r="CD29" i="11"/>
  <c r="BP29" i="11"/>
  <c r="DA29" i="11"/>
  <c r="AZ20" i="10"/>
  <c r="BT20" i="10"/>
  <c r="DA8" i="13"/>
  <c r="DA11" i="13" s="1"/>
  <c r="CB19" i="10"/>
  <c r="CD19" i="10"/>
  <c r="BP19" i="10"/>
  <c r="DA19" i="10"/>
  <c r="AG29" i="11"/>
  <c r="BP20" i="10"/>
  <c r="BM20" i="10"/>
  <c r="CB20" i="10"/>
  <c r="Y8" i="13"/>
  <c r="Y11" i="13" s="1"/>
  <c r="CV8" i="13"/>
  <c r="CV11" i="13" s="1"/>
  <c r="BG8" i="13"/>
  <c r="BG11" i="13" s="1"/>
  <c r="BA29" i="11"/>
  <c r="BT29" i="11"/>
  <c r="AU29" i="11"/>
  <c r="BJ29" i="11"/>
  <c r="BG20" i="10"/>
  <c r="BH20" i="10"/>
  <c r="X20" i="10"/>
  <c r="BA8" i="13"/>
  <c r="BA11" i="13" s="1"/>
  <c r="BT8" i="13"/>
  <c r="BT11" i="13" s="1"/>
  <c r="X8" i="13"/>
  <c r="X11" i="13" s="1"/>
  <c r="BA19" i="10"/>
  <c r="BJ19" i="10"/>
  <c r="AB29" i="11"/>
  <c r="AB20" i="10"/>
  <c r="BH8" i="13"/>
  <c r="BH11" i="13" s="1"/>
  <c r="BM29" i="11"/>
  <c r="BH29" i="11"/>
  <c r="BG29" i="11"/>
  <c r="AZ29" i="11"/>
  <c r="X29" i="11"/>
  <c r="Y20" i="10"/>
  <c r="BK20" i="10"/>
  <c r="DC8" i="13"/>
  <c r="DC11" i="13" s="1"/>
  <c r="DC29" i="11"/>
  <c r="AJ8" i="13"/>
  <c r="AJ11" i="13" s="1"/>
  <c r="BL29" i="11"/>
  <c r="AJ19" i="10"/>
  <c r="CZ19" i="10"/>
  <c r="CL29" i="11"/>
  <c r="CL20" i="10"/>
  <c r="CZ20" i="10"/>
  <c r="CL8" i="13"/>
  <c r="CL11" i="13" s="1"/>
  <c r="BL19" i="10"/>
  <c r="DC19" i="10"/>
  <c r="BL20" i="10"/>
  <c r="AK20" i="10"/>
  <c r="BW20" i="10"/>
  <c r="AK29" i="11"/>
  <c r="BW29" i="11"/>
  <c r="BD29" i="11"/>
  <c r="CF20" i="10"/>
  <c r="CK20" i="10"/>
  <c r="AK8" i="13"/>
  <c r="AK11" i="13" s="1"/>
  <c r="CK8" i="13"/>
  <c r="CK11" i="13" s="1"/>
  <c r="BD19" i="10"/>
  <c r="AC29" i="11"/>
  <c r="CF29" i="11"/>
  <c r="CK29" i="11"/>
  <c r="AJ20" i="10"/>
  <c r="AC20" i="10"/>
  <c r="CT20" i="10"/>
  <c r="BI19" i="10"/>
  <c r="BQ20" i="10"/>
  <c r="CM20" i="10"/>
  <c r="AI19" i="10"/>
  <c r="AE29" i="11"/>
  <c r="CT8" i="13"/>
  <c r="CT11" i="13" s="1"/>
  <c r="CJ8" i="13"/>
  <c r="CJ11" i="13" s="1"/>
  <c r="BZ29" i="11"/>
  <c r="CJ29" i="11"/>
  <c r="CT29" i="11"/>
  <c r="CM29" i="11"/>
  <c r="BQ29" i="11"/>
  <c r="AE20" i="10"/>
  <c r="CJ20" i="10"/>
  <c r="CO20" i="10"/>
  <c r="AE8" i="13"/>
  <c r="AE11" i="13" s="1"/>
  <c r="BZ19" i="10"/>
  <c r="CM19" i="10"/>
  <c r="BQ19" i="10"/>
  <c r="AN20" i="10"/>
  <c r="AN29" i="11"/>
  <c r="CO29" i="11"/>
  <c r="BZ20" i="10"/>
  <c r="AN19" i="10"/>
  <c r="CO19" i="10"/>
  <c r="BI8" i="13"/>
  <c r="BI11" i="13" s="1"/>
  <c r="AI8" i="13"/>
  <c r="AI11" i="13" s="1"/>
  <c r="BI29" i="11"/>
  <c r="AI29" i="11"/>
  <c r="AG20" i="10"/>
  <c r="I19" i="10"/>
  <c r="LJ108" i="19"/>
  <c r="LJ6" i="19"/>
  <c r="LJ107" i="19"/>
  <c r="LF106" i="19"/>
  <c r="I29" i="11"/>
  <c r="F9" i="10"/>
  <c r="AG8" i="13"/>
  <c r="AG11" i="13" s="1"/>
  <c r="CU8" i="13"/>
  <c r="CU11" i="13" s="1"/>
  <c r="BW8" i="13"/>
  <c r="BW11" i="13" s="1"/>
  <c r="CX8" i="13"/>
  <c r="CX11" i="13" s="1"/>
  <c r="AD8" i="13"/>
  <c r="AD11" i="13" s="1"/>
  <c r="AH8" i="13"/>
  <c r="AH11" i="13" s="1"/>
  <c r="CA8" i="13"/>
  <c r="CA11" i="13" s="1"/>
  <c r="AU8" i="13"/>
  <c r="AU11" i="13" s="1"/>
  <c r="CF8" i="13"/>
  <c r="CF11" i="13" s="1"/>
  <c r="G9" i="10"/>
  <c r="CZ8" i="13"/>
  <c r="CZ11" i="13" s="1"/>
  <c r="AW8" i="13"/>
  <c r="AW11" i="13" s="1"/>
  <c r="BD8" i="13"/>
  <c r="BD11" i="13" s="1"/>
  <c r="AB8" i="13"/>
  <c r="AB11" i="13" s="1"/>
  <c r="AC8" i="13"/>
  <c r="AC11" i="13" s="1"/>
  <c r="D108" i="19" l="1"/>
  <c r="D110" i="19"/>
  <c r="E98" i="19"/>
  <c r="E99" i="19"/>
  <c r="LJ106" i="19"/>
  <c r="B62" i="12"/>
  <c r="B49" i="12"/>
  <c r="B36" i="12"/>
  <c r="B24" i="12"/>
  <c r="B23" i="12"/>
  <c r="B9" i="12"/>
  <c r="B10" i="12"/>
  <c r="B11" i="12"/>
  <c r="B12" i="12"/>
  <c r="B13" i="12"/>
  <c r="B14" i="12"/>
  <c r="B15" i="12"/>
  <c r="B16" i="12"/>
  <c r="B8" i="12"/>
  <c r="D17" i="12"/>
  <c r="B30" i="12"/>
  <c r="E30" i="12" s="1"/>
  <c r="B28" i="12"/>
  <c r="E28" i="12" s="1"/>
  <c r="B26" i="12"/>
  <c r="E26" i="12" s="1"/>
  <c r="D109" i="19" l="1"/>
  <c r="E24" i="12"/>
  <c r="B38" i="12"/>
  <c r="E38" i="12" s="1"/>
  <c r="B44" i="12"/>
  <c r="E44" i="12" s="1"/>
  <c r="B40" i="12"/>
  <c r="E40" i="12" s="1"/>
  <c r="B42" i="12"/>
  <c r="E42" i="12" s="1"/>
  <c r="B29" i="12"/>
  <c r="E29" i="12" s="1"/>
  <c r="B25" i="12"/>
  <c r="E25" i="12" s="1"/>
  <c r="B31" i="12"/>
  <c r="E31" i="12" s="1"/>
  <c r="B27" i="12"/>
  <c r="E27" i="12" s="1"/>
  <c r="B57" i="12" l="1"/>
  <c r="E57" i="12" s="1"/>
  <c r="B55" i="12"/>
  <c r="E55" i="12" s="1"/>
  <c r="B53" i="12"/>
  <c r="E53" i="12" s="1"/>
  <c r="B51" i="12"/>
  <c r="E51" i="12" s="1"/>
  <c r="B37" i="12"/>
  <c r="E37" i="12" s="1"/>
  <c r="B39" i="12"/>
  <c r="E39" i="12" s="1"/>
  <c r="B43" i="12"/>
  <c r="E43" i="12" s="1"/>
  <c r="B41" i="12"/>
  <c r="E41" i="12" s="1"/>
  <c r="E64" i="12" l="1"/>
  <c r="B77" i="12"/>
  <c r="E77" i="12" s="1"/>
  <c r="E66" i="12"/>
  <c r="B79" i="12"/>
  <c r="E79" i="12" s="1"/>
  <c r="E68" i="12"/>
  <c r="B81" i="12"/>
  <c r="E81" i="12" s="1"/>
  <c r="E70" i="12"/>
  <c r="B83" i="12"/>
  <c r="E83" i="12" s="1"/>
  <c r="B54" i="12"/>
  <c r="E54" i="12" s="1"/>
  <c r="B52" i="12"/>
  <c r="E52" i="12" s="1"/>
  <c r="B56" i="12"/>
  <c r="E56" i="12" s="1"/>
  <c r="B50" i="12"/>
  <c r="E50" i="12" s="1"/>
  <c r="E63" i="12" l="1"/>
  <c r="B76" i="12"/>
  <c r="E76" i="12" s="1"/>
  <c r="E69" i="12"/>
  <c r="B82" i="12"/>
  <c r="E82" i="12" s="1"/>
  <c r="E65" i="12"/>
  <c r="B78" i="12"/>
  <c r="E78" i="12" s="1"/>
  <c r="E67" i="12"/>
  <c r="B80" i="12"/>
  <c r="E80" i="12" s="1"/>
  <c r="C124" i="1" l="1"/>
  <c r="C123" i="1"/>
  <c r="C122" i="1"/>
  <c r="C121" i="1"/>
  <c r="C118" i="1"/>
  <c r="C117" i="1"/>
  <c r="C116" i="1"/>
  <c r="C115" i="1"/>
  <c r="C114" i="1"/>
  <c r="C111" i="1"/>
  <c r="C110" i="1"/>
  <c r="C109" i="1"/>
  <c r="C108" i="1"/>
  <c r="C107" i="1"/>
  <c r="C106" i="1"/>
  <c r="C105" i="1"/>
  <c r="C104" i="1"/>
  <c r="C103" i="1"/>
  <c r="C102" i="1"/>
  <c r="C101" i="1"/>
  <c r="C100" i="1"/>
  <c r="C99" i="1"/>
  <c r="C98" i="1"/>
  <c r="C97" i="1"/>
  <c r="C96" i="1"/>
  <c r="C95" i="1"/>
  <c r="C94" i="1"/>
  <c r="C93" i="1"/>
  <c r="C92" i="1"/>
  <c r="C91" i="1"/>
  <c r="C90" i="1"/>
  <c r="C89" i="1"/>
  <c r="C88" i="1"/>
  <c r="C87" i="1"/>
  <c r="C86" i="1"/>
  <c r="C85" i="1"/>
  <c r="C84" i="1"/>
  <c r="C83" i="1"/>
  <c r="C82" i="1"/>
  <c r="C81" i="1"/>
  <c r="C80" i="1"/>
  <c r="C79" i="1"/>
  <c r="C78" i="1"/>
  <c r="C77" i="1"/>
  <c r="C76" i="1"/>
  <c r="C75" i="1"/>
  <c r="C74" i="1"/>
  <c r="C73" i="1"/>
  <c r="C72" i="1"/>
  <c r="C71" i="1"/>
  <c r="C70" i="1"/>
  <c r="C69" i="1"/>
  <c r="C68" i="1"/>
  <c r="C67" i="1"/>
  <c r="C66" i="1"/>
  <c r="C65" i="1"/>
  <c r="C64" i="1"/>
  <c r="C63" i="1"/>
  <c r="C62" i="1"/>
  <c r="C61" i="1"/>
  <c r="C60" i="1"/>
  <c r="C59" i="1"/>
  <c r="C58" i="1"/>
  <c r="C57" i="1"/>
  <c r="C56" i="1"/>
  <c r="C55" i="1"/>
  <c r="C54" i="1"/>
  <c r="C53" i="1"/>
  <c r="C52" i="1"/>
  <c r="C51" i="1"/>
  <c r="C50" i="1"/>
  <c r="C49" i="1"/>
  <c r="C48" i="1"/>
  <c r="C47" i="1"/>
  <c r="C46" i="1"/>
  <c r="C45" i="1"/>
  <c r="C44" i="1"/>
  <c r="C43" i="1"/>
  <c r="C42" i="1"/>
  <c r="C41" i="1"/>
  <c r="C40" i="1"/>
  <c r="C39" i="1"/>
  <c r="C38" i="1"/>
  <c r="C12" i="1"/>
  <c r="C11" i="1"/>
  <c r="C10" i="1"/>
  <c r="C9" i="1"/>
  <c r="C8" i="1"/>
  <c r="C7" i="1"/>
  <c r="C6" i="1"/>
  <c r="C5" i="1"/>
  <c r="C4" i="1"/>
  <c r="C3" i="1"/>
  <c r="C2" i="1"/>
  <c r="G9" i="4" l="1"/>
  <c r="F19" i="14"/>
  <c r="E14" i="14" l="1"/>
  <c r="E15" i="14"/>
  <c r="J23" i="13" l="1"/>
  <c r="DE95" i="6"/>
  <c r="G95" i="6"/>
  <c r="F95" i="6"/>
  <c r="DF95" i="6"/>
  <c r="J9" i="13" l="1"/>
  <c r="G90" i="6"/>
  <c r="DF90" i="6"/>
  <c r="F107" i="19" l="1"/>
  <c r="J16" i="13"/>
  <c r="DE90" i="5"/>
  <c r="DF90" i="5"/>
  <c r="G90" i="5"/>
  <c r="F90" i="5"/>
  <c r="Q89" i="6"/>
  <c r="Q7" i="6" s="1"/>
  <c r="Q55" i="10" s="1"/>
  <c r="M89" i="6"/>
  <c r="M7" i="6" s="1"/>
  <c r="M55" i="10" s="1"/>
  <c r="S89" i="6"/>
  <c r="S7" i="6" s="1"/>
  <c r="N89" i="6"/>
  <c r="N7" i="6" s="1"/>
  <c r="N55" i="10" s="1"/>
  <c r="U89" i="6"/>
  <c r="V89" i="6"/>
  <c r="V7" i="6" s="1"/>
  <c r="V55" i="10" s="1"/>
  <c r="L89" i="6"/>
  <c r="L7" i="6" s="1"/>
  <c r="L45" i="11" s="1"/>
  <c r="R89" i="6"/>
  <c r="R7" i="6" s="1"/>
  <c r="R45" i="11" s="1"/>
  <c r="O89" i="6"/>
  <c r="O7" i="6" s="1"/>
  <c r="O45" i="11" s="1"/>
  <c r="T89" i="6"/>
  <c r="T7" i="6" s="1"/>
  <c r="K89" i="6"/>
  <c r="K7" i="6" s="1"/>
  <c r="P89" i="6"/>
  <c r="P7" i="6" s="1"/>
  <c r="F106" i="19" l="1"/>
  <c r="L55" i="10"/>
  <c r="T45" i="11"/>
  <c r="T55" i="10"/>
  <c r="P45" i="11"/>
  <c r="P55" i="10"/>
  <c r="K45" i="11"/>
  <c r="K55" i="10"/>
  <c r="R55" i="10"/>
  <c r="S45" i="11"/>
  <c r="O55" i="10"/>
  <c r="V45" i="11"/>
  <c r="M45" i="11"/>
  <c r="S55" i="10"/>
  <c r="Q45" i="11"/>
  <c r="N45" i="11"/>
  <c r="U7" i="6"/>
  <c r="U55" i="10" l="1"/>
  <c r="U45" i="11"/>
  <c r="M114" i="6"/>
  <c r="M46" i="10" s="1"/>
  <c r="M49" i="10" s="1"/>
  <c r="W114" i="6"/>
  <c r="W112" i="6" s="1"/>
  <c r="L114" i="6"/>
  <c r="L46" i="10" s="1"/>
  <c r="L49" i="10" s="1"/>
  <c r="Q114" i="6"/>
  <c r="Q46" i="10" s="1"/>
  <c r="Q49" i="10" s="1"/>
  <c r="N114" i="6"/>
  <c r="N46" i="10" s="1"/>
  <c r="N49" i="10" s="1"/>
  <c r="T114" i="6"/>
  <c r="T46" i="10" s="1"/>
  <c r="T49" i="10" s="1"/>
  <c r="S114" i="6"/>
  <c r="S46" i="10" s="1"/>
  <c r="S49" i="10" s="1"/>
  <c r="K114" i="6"/>
  <c r="K46" i="10" s="1"/>
  <c r="K49" i="10" s="1"/>
  <c r="U114" i="6"/>
  <c r="U46" i="10" s="1"/>
  <c r="U49" i="10" s="1"/>
  <c r="R114" i="6"/>
  <c r="R46" i="10" s="1"/>
  <c r="R49" i="10" s="1"/>
  <c r="V114" i="6"/>
  <c r="V46" i="10" s="1"/>
  <c r="V49" i="10" s="1"/>
  <c r="F90" i="6"/>
  <c r="J114" i="6"/>
  <c r="J112" i="6" s="1"/>
  <c r="P114" i="6"/>
  <c r="P46" i="10" s="1"/>
  <c r="P49" i="10" s="1"/>
  <c r="O114" i="6"/>
  <c r="O46" i="10" s="1"/>
  <c r="O49" i="10" s="1"/>
  <c r="J89" i="6"/>
  <c r="J7" i="6" s="1"/>
  <c r="O112" i="6" l="1"/>
  <c r="O22" i="13" s="1"/>
  <c r="P112" i="6"/>
  <c r="P22" i="13" s="1"/>
  <c r="J22" i="13"/>
  <c r="J55" i="10"/>
  <c r="J45" i="11"/>
  <c r="J46" i="10"/>
  <c r="R112" i="6"/>
  <c r="R22" i="13" s="1"/>
  <c r="K112" i="6"/>
  <c r="K22" i="13" s="1"/>
  <c r="T112" i="6"/>
  <c r="T22" i="13" s="1"/>
  <c r="Q112" i="6"/>
  <c r="Q22" i="13" s="1"/>
  <c r="G114" i="6"/>
  <c r="DF114" i="6"/>
  <c r="F114" i="6"/>
  <c r="F112" i="6" s="1"/>
  <c r="V112" i="6"/>
  <c r="V22" i="13" s="1"/>
  <c r="U112" i="6"/>
  <c r="U22" i="13" s="1"/>
  <c r="S112" i="6"/>
  <c r="S22" i="13" s="1"/>
  <c r="N112" i="6"/>
  <c r="N22" i="13" s="1"/>
  <c r="L112" i="6"/>
  <c r="L22" i="13" s="1"/>
  <c r="M112" i="6"/>
  <c r="M22" i="13" s="1"/>
  <c r="P23" i="13"/>
  <c r="N23" i="13"/>
  <c r="T23" i="13"/>
  <c r="R23" i="13"/>
  <c r="U23" i="13"/>
  <c r="V23" i="13"/>
  <c r="L23" i="13"/>
  <c r="F91" i="6"/>
  <c r="DF91" i="6"/>
  <c r="G91" i="6"/>
  <c r="DE91" i="6"/>
  <c r="W89" i="6"/>
  <c r="DF89" i="6" s="1"/>
  <c r="DE93" i="6"/>
  <c r="F93" i="6"/>
  <c r="DF93" i="6"/>
  <c r="G93" i="6"/>
  <c r="S16" i="13"/>
  <c r="S23" i="13"/>
  <c r="M16" i="13"/>
  <c r="M23" i="13"/>
  <c r="W16" i="13"/>
  <c r="W23" i="13"/>
  <c r="Q16" i="13"/>
  <c r="Q23" i="13"/>
  <c r="K16" i="13"/>
  <c r="K23" i="13"/>
  <c r="O16" i="13"/>
  <c r="O23" i="13"/>
  <c r="P16" i="13"/>
  <c r="N16" i="13"/>
  <c r="T16" i="13"/>
  <c r="R16" i="13"/>
  <c r="U16" i="13"/>
  <c r="V16" i="13"/>
  <c r="L16" i="13"/>
  <c r="DE90" i="6"/>
  <c r="G92" i="6"/>
  <c r="DF92" i="6"/>
  <c r="DE92" i="6"/>
  <c r="F92" i="6"/>
  <c r="F94" i="6"/>
  <c r="DF94" i="6"/>
  <c r="DE94" i="6"/>
  <c r="G94" i="6"/>
  <c r="DE6" i="6" l="1"/>
  <c r="W46" i="10"/>
  <c r="W49" i="10" s="1"/>
  <c r="F89" i="6"/>
  <c r="F7" i="6" s="1"/>
  <c r="P25" i="13"/>
  <c r="O25" i="13"/>
  <c r="F16" i="13"/>
  <c r="G16" i="13"/>
  <c r="F23" i="13"/>
  <c r="G23" i="13"/>
  <c r="Q9" i="13"/>
  <c r="V9" i="13"/>
  <c r="R9" i="13"/>
  <c r="N9" i="13"/>
  <c r="L25" i="13"/>
  <c r="V25" i="13"/>
  <c r="R25" i="13"/>
  <c r="S9" i="13"/>
  <c r="N25" i="13"/>
  <c r="Q25" i="13"/>
  <c r="DF112" i="6"/>
  <c r="K9" i="13"/>
  <c r="DE95" i="4"/>
  <c r="F95" i="4"/>
  <c r="G95" i="4"/>
  <c r="DF95" i="4"/>
  <c r="O9" i="13"/>
  <c r="F95" i="5"/>
  <c r="G95" i="5"/>
  <c r="DF95" i="5"/>
  <c r="DE95" i="5"/>
  <c r="M9" i="13"/>
  <c r="W7" i="6"/>
  <c r="G89" i="6"/>
  <c r="J114" i="5"/>
  <c r="J89" i="5"/>
  <c r="L9" i="13"/>
  <c r="U9" i="13"/>
  <c r="T9" i="13"/>
  <c r="P9" i="13"/>
  <c r="S25" i="13"/>
  <c r="T25" i="13"/>
  <c r="F46" i="10"/>
  <c r="F52" i="10" s="1"/>
  <c r="G46" i="10"/>
  <c r="J49" i="10"/>
  <c r="G112" i="6"/>
  <c r="W9" i="13"/>
  <c r="M25" i="13"/>
  <c r="U25" i="13"/>
  <c r="K25" i="13"/>
  <c r="J25" i="13"/>
  <c r="J21" i="14"/>
  <c r="I21" i="14"/>
  <c r="F53" i="10" l="1"/>
  <c r="F48" i="11"/>
  <c r="F58" i="10"/>
  <c r="G29" i="14" s="1"/>
  <c r="F20" i="11"/>
  <c r="E13" i="14" s="1"/>
  <c r="J112" i="5"/>
  <c r="F9" i="13"/>
  <c r="G9" i="13"/>
  <c r="F49" i="10"/>
  <c r="F51" i="10" s="1"/>
  <c r="O21" i="14" s="1"/>
  <c r="G49" i="10"/>
  <c r="J7" i="5"/>
  <c r="J28" i="10"/>
  <c r="W55" i="10"/>
  <c r="W45" i="11"/>
  <c r="W22" i="13"/>
  <c r="DF7" i="6"/>
  <c r="DF6" i="6" s="1"/>
  <c r="G7" i="6"/>
  <c r="K21" i="14"/>
  <c r="L21" i="14"/>
  <c r="H11" i="12" l="1"/>
  <c r="G45" i="11"/>
  <c r="F46" i="11"/>
  <c r="F47" i="11"/>
  <c r="J31" i="10"/>
  <c r="W25" i="13"/>
  <c r="G22" i="13"/>
  <c r="F22" i="13"/>
  <c r="F56" i="10"/>
  <c r="E29" i="14" s="1"/>
  <c r="F57" i="10"/>
  <c r="F29" i="14" s="1"/>
  <c r="G55" i="10"/>
  <c r="J37" i="11"/>
  <c r="J37" i="10"/>
  <c r="J15" i="13"/>
  <c r="F25" i="13" l="1"/>
  <c r="M21" i="14" s="1"/>
  <c r="G25" i="13"/>
  <c r="N21" i="14" s="1"/>
  <c r="J18" i="13"/>
  <c r="DF90" i="4" l="1"/>
  <c r="G90" i="4"/>
  <c r="DE90" i="4"/>
  <c r="F90" i="4"/>
  <c r="DF94" i="5" l="1"/>
  <c r="F94" i="5"/>
  <c r="DE94" i="5"/>
  <c r="G94" i="5"/>
  <c r="F94" i="4"/>
  <c r="DE94" i="4"/>
  <c r="DF94" i="4"/>
  <c r="G94" i="4"/>
  <c r="DF93" i="5" l="1"/>
  <c r="DE93" i="5"/>
  <c r="F93" i="5"/>
  <c r="G93" i="5"/>
  <c r="F93" i="4"/>
  <c r="G93" i="4"/>
  <c r="DE93" i="4"/>
  <c r="DF93" i="4"/>
  <c r="DE106" i="16"/>
  <c r="E80" i="15"/>
  <c r="DG81" i="15"/>
  <c r="C23" i="15"/>
  <c r="BE118" i="14"/>
  <c r="E154" i="15"/>
  <c r="E108" i="15"/>
  <c r="BF118" i="14"/>
  <c r="CU118" i="14"/>
  <c r="DG61" i="15"/>
  <c r="C42" i="15"/>
  <c r="DG50" i="16"/>
  <c r="E46" i="15"/>
  <c r="DG36" i="16"/>
  <c r="C114" i="15"/>
  <c r="E52" i="15"/>
  <c r="C74" i="15"/>
  <c r="DG66" i="15"/>
  <c r="C106" i="15"/>
  <c r="C59" i="15"/>
  <c r="AT118" i="14"/>
  <c r="C55" i="15"/>
  <c r="DG51" i="15"/>
  <c r="DG48" i="15"/>
  <c r="E103" i="15"/>
  <c r="DE119" i="16"/>
  <c r="B106" i="16"/>
  <c r="E90" i="15"/>
  <c r="Q118" i="14"/>
  <c r="C57" i="15"/>
  <c r="DG18" i="16"/>
  <c r="BO118" i="14"/>
  <c r="C13" i="15"/>
  <c r="DG80" i="16"/>
  <c r="DG51" i="16"/>
  <c r="DE96" i="15"/>
  <c r="C119" i="15"/>
  <c r="C51" i="15"/>
  <c r="DA118" i="14"/>
  <c r="E91" i="15"/>
  <c r="DG59" i="16"/>
  <c r="DG95" i="15"/>
  <c r="DE109" i="15"/>
  <c r="C47" i="15"/>
  <c r="C76" i="15"/>
  <c r="DG101" i="16"/>
  <c r="DG108" i="15"/>
  <c r="C127" i="15"/>
  <c r="DG42" i="15"/>
  <c r="DG102" i="15"/>
  <c r="DE105" i="16"/>
  <c r="E23" i="15"/>
  <c r="DG76" i="15"/>
  <c r="CX118" i="14"/>
  <c r="T118" i="14"/>
  <c r="E123" i="15"/>
  <c r="DG58" i="15"/>
  <c r="DG103" i="15"/>
  <c r="DG53" i="15"/>
  <c r="E30" i="15"/>
  <c r="C78" i="15"/>
  <c r="E121" i="15"/>
  <c r="E128" i="15"/>
  <c r="E63" i="15"/>
  <c r="DG79" i="16"/>
  <c r="C71" i="15"/>
  <c r="E118" i="15"/>
  <c r="E96" i="15"/>
  <c r="DG85" i="16"/>
  <c r="DG96" i="16"/>
  <c r="CT118" i="14"/>
  <c r="DG97" i="15"/>
  <c r="DG34" i="15"/>
  <c r="BU118" i="14"/>
  <c r="C35" i="15"/>
  <c r="B129" i="16"/>
  <c r="DG98" i="16"/>
  <c r="DE55" i="16"/>
  <c r="DE128" i="16"/>
  <c r="E75" i="15"/>
  <c r="DG48" i="16"/>
  <c r="B124" i="16"/>
  <c r="E21" i="15"/>
  <c r="DE12" i="16"/>
  <c r="E22" i="15"/>
  <c r="E18" i="15"/>
  <c r="BD118" i="14"/>
  <c r="E13" i="15"/>
  <c r="C16" i="15"/>
  <c r="E110" i="15"/>
  <c r="DG107" i="15"/>
  <c r="C112" i="15"/>
  <c r="DG19" i="16"/>
  <c r="DG91" i="15"/>
  <c r="DG70" i="16"/>
  <c r="B120" i="16"/>
  <c r="BX118" i="14"/>
  <c r="E117" i="15"/>
  <c r="E156" i="15"/>
  <c r="DG27" i="16"/>
  <c r="C88" i="15"/>
  <c r="C25" i="15"/>
  <c r="E67" i="15"/>
  <c r="E50" i="15"/>
  <c r="C99" i="15"/>
  <c r="DG87" i="16"/>
  <c r="C126" i="15"/>
  <c r="AR118" i="14"/>
  <c r="B96" i="16"/>
  <c r="DG64" i="16"/>
  <c r="DG12" i="16"/>
  <c r="DG105" i="15"/>
  <c r="DG29" i="16"/>
  <c r="E61" i="15"/>
  <c r="DC118" i="14"/>
  <c r="CZ118" i="14"/>
  <c r="C91" i="15"/>
  <c r="C73" i="15"/>
  <c r="AZ118" i="14"/>
  <c r="BQ118" i="14"/>
  <c r="DG50" i="15"/>
  <c r="DG59" i="15"/>
  <c r="C24" i="15"/>
  <c r="E77" i="15"/>
  <c r="E158" i="15"/>
  <c r="CS118" i="14"/>
  <c r="E74" i="15"/>
  <c r="DE107" i="15"/>
  <c r="DG102" i="16"/>
  <c r="DG49" i="16"/>
  <c r="E157" i="15"/>
  <c r="E114" i="15"/>
  <c r="C60" i="15"/>
  <c r="E88" i="15"/>
  <c r="E129" i="15"/>
  <c r="DG40" i="16"/>
  <c r="DG76" i="16"/>
  <c r="DG19" i="15"/>
  <c r="CM118" i="14"/>
  <c r="C44" i="15"/>
  <c r="C80" i="15"/>
  <c r="E57" i="15"/>
  <c r="E59" i="15"/>
  <c r="B122" i="16"/>
  <c r="DG94" i="16"/>
  <c r="DG63" i="16"/>
  <c r="E76" i="15"/>
  <c r="DE124" i="16"/>
  <c r="DG94" i="15"/>
  <c r="DG72" i="15"/>
  <c r="DG55" i="15"/>
  <c r="C68" i="15"/>
  <c r="AP118" i="14"/>
  <c r="C96" i="15"/>
  <c r="C61" i="15"/>
  <c r="E106" i="15"/>
  <c r="DG26" i="15"/>
  <c r="DG39" i="15"/>
  <c r="E55" i="15"/>
  <c r="DE43" i="16"/>
  <c r="DG75" i="15"/>
  <c r="C116" i="16"/>
  <c r="AM118" i="14"/>
  <c r="C93" i="15"/>
  <c r="DE109" i="16"/>
  <c r="C103" i="15"/>
  <c r="DG108" i="16"/>
  <c r="DE108" i="15"/>
  <c r="DG58" i="16"/>
  <c r="E120" i="15"/>
  <c r="C81" i="15"/>
  <c r="DG69" i="16"/>
  <c r="DE92" i="16"/>
  <c r="DE88" i="16"/>
  <c r="C31" i="15"/>
  <c r="DE98" i="16"/>
  <c r="DG28" i="15"/>
  <c r="B107" i="16"/>
  <c r="DG109" i="15"/>
  <c r="B99" i="16"/>
  <c r="DG80" i="15"/>
  <c r="DE125" i="16"/>
  <c r="DG29" i="15"/>
  <c r="E43" i="15"/>
  <c r="B104" i="16"/>
  <c r="E42" i="15"/>
  <c r="E124" i="15"/>
  <c r="DG43" i="15"/>
  <c r="E127" i="15"/>
  <c r="B77" i="16"/>
  <c r="DG49" i="15"/>
  <c r="AQ118" i="14"/>
  <c r="AN118" i="14"/>
  <c r="E36" i="15"/>
  <c r="C116" i="15"/>
  <c r="CA118" i="14"/>
  <c r="E104" i="15"/>
  <c r="C46" i="15"/>
  <c r="C14" i="15"/>
  <c r="B119" i="16"/>
  <c r="C110" i="15"/>
  <c r="C37" i="15"/>
  <c r="E94" i="15"/>
  <c r="BC118" i="14"/>
  <c r="DG41" i="16"/>
  <c r="H118" i="14"/>
  <c r="C129" i="15"/>
  <c r="E119" i="15"/>
  <c r="E66" i="15"/>
  <c r="E47" i="15"/>
  <c r="DE77" i="16"/>
  <c r="C115" i="15"/>
  <c r="DE102" i="16"/>
  <c r="CP118" i="14"/>
  <c r="AE118" i="14"/>
  <c r="DG74" i="16"/>
  <c r="DG24" i="16"/>
  <c r="DG26" i="16"/>
  <c r="DG101" i="15"/>
  <c r="C95" i="15"/>
  <c r="C45" i="15"/>
  <c r="DG63" i="15"/>
  <c r="DG52" i="15"/>
  <c r="C22" i="15"/>
  <c r="CF118" i="14"/>
  <c r="E113" i="15"/>
  <c r="E17" i="15"/>
  <c r="E153" i="15"/>
  <c r="DG88" i="15"/>
  <c r="DG25" i="16"/>
  <c r="AH118" i="14"/>
  <c r="DG79" i="15"/>
  <c r="DE66" i="16"/>
  <c r="BR118" i="14"/>
  <c r="E60" i="15"/>
  <c r="DG109" i="16"/>
  <c r="DE107" i="16"/>
  <c r="DG104" i="16"/>
  <c r="C27" i="15"/>
  <c r="E16" i="15"/>
  <c r="E56" i="15"/>
  <c r="E65" i="15"/>
  <c r="DE112" i="15"/>
  <c r="C83" i="15"/>
  <c r="DG38" i="16"/>
  <c r="DG105" i="16"/>
  <c r="C108" i="15"/>
  <c r="B123" i="16"/>
  <c r="C36" i="15"/>
  <c r="B108" i="16"/>
  <c r="DE121" i="16"/>
  <c r="E81" i="15"/>
  <c r="DG15" i="15"/>
  <c r="C30" i="15"/>
  <c r="DG62" i="15"/>
  <c r="DG53" i="16"/>
  <c r="C49" i="15"/>
  <c r="DE98" i="15"/>
  <c r="DG46" i="15"/>
  <c r="C90" i="15"/>
  <c r="C122" i="15"/>
  <c r="DG95" i="16"/>
  <c r="E79" i="15"/>
  <c r="BI118" i="14"/>
  <c r="B95" i="16"/>
  <c r="CW118" i="14"/>
  <c r="E19" i="15"/>
  <c r="E15" i="15"/>
  <c r="DG14" i="15"/>
  <c r="AK118" i="14"/>
  <c r="DG93" i="15"/>
  <c r="DG86" i="16"/>
  <c r="DG43" i="16"/>
  <c r="C58" i="15"/>
  <c r="AC118" i="14"/>
  <c r="DG23" i="15"/>
  <c r="DG31" i="15"/>
  <c r="Z118" i="14"/>
  <c r="DE103" i="16"/>
  <c r="DG37" i="16"/>
  <c r="DG36" i="15"/>
  <c r="DG85" i="15"/>
  <c r="DE126" i="15"/>
  <c r="DG65" i="15"/>
  <c r="AA118" i="14"/>
  <c r="E27" i="15"/>
  <c r="DG41" i="15"/>
  <c r="C113" i="15"/>
  <c r="DE99" i="15"/>
  <c r="C21" i="15"/>
  <c r="DG60" i="15"/>
  <c r="AB118" i="14"/>
  <c r="E51" i="15"/>
  <c r="E73" i="15"/>
  <c r="DG74" i="15"/>
  <c r="DG46" i="16"/>
  <c r="C123" i="15"/>
  <c r="E32" i="15"/>
  <c r="DG93" i="16"/>
  <c r="DE113" i="15"/>
  <c r="C64" i="15"/>
  <c r="DE91" i="16"/>
  <c r="DE106" i="15"/>
  <c r="C70" i="15"/>
  <c r="AI118" i="14"/>
  <c r="B55" i="16"/>
  <c r="DG99" i="15"/>
  <c r="C38" i="15"/>
  <c r="E105" i="15"/>
  <c r="DG60" i="16"/>
  <c r="C63" i="15"/>
  <c r="DG83" i="15"/>
  <c r="DG91" i="16"/>
  <c r="C87" i="15"/>
  <c r="DG32" i="16"/>
  <c r="DG13" i="16"/>
  <c r="DG64" i="15"/>
  <c r="DE108" i="16"/>
  <c r="CB118" i="14"/>
  <c r="DE111" i="15"/>
  <c r="DB118" i="14"/>
  <c r="B121" i="16"/>
  <c r="DG12" i="15"/>
  <c r="DG55" i="16"/>
  <c r="E35" i="15"/>
  <c r="E68" i="15"/>
  <c r="E160" i="15"/>
  <c r="DG28" i="16"/>
  <c r="E45" i="15"/>
  <c r="DG57" i="15"/>
  <c r="E38" i="15"/>
  <c r="E155" i="15"/>
  <c r="CL118" i="14"/>
  <c r="DE104" i="16"/>
  <c r="DE94" i="16"/>
  <c r="E112" i="15"/>
  <c r="DG27" i="15"/>
  <c r="DG73" i="15"/>
  <c r="DG34" i="16"/>
  <c r="DE32" i="16"/>
  <c r="AS118" i="14"/>
  <c r="DG15" i="16"/>
  <c r="E82" i="15"/>
  <c r="C50" i="15"/>
  <c r="B109" i="16"/>
  <c r="E71" i="15"/>
  <c r="DE99" i="16"/>
  <c r="E24" i="15"/>
  <c r="DG106" i="15"/>
  <c r="DG86" i="15"/>
  <c r="C98" i="15"/>
  <c r="C28" i="15"/>
  <c r="B128" i="16"/>
  <c r="DG90" i="16"/>
  <c r="E98" i="15"/>
  <c r="B43" i="16"/>
  <c r="M118" i="14"/>
  <c r="C102" i="15"/>
  <c r="BS118" i="14"/>
  <c r="DG30" i="16"/>
  <c r="BL118" i="14"/>
  <c r="C100" i="15"/>
  <c r="DG18" i="15"/>
  <c r="AJ118" i="14"/>
  <c r="E72" i="15"/>
  <c r="C54" i="15"/>
  <c r="C101" i="15"/>
  <c r="C120" i="15"/>
  <c r="C77" i="15"/>
  <c r="C82" i="15"/>
  <c r="DG47" i="15"/>
  <c r="DE116" i="15"/>
  <c r="E62" i="15"/>
  <c r="B92" i="16"/>
  <c r="C40" i="15"/>
  <c r="B32" i="16"/>
  <c r="DE110" i="15"/>
  <c r="C104" i="15"/>
  <c r="B94" i="16"/>
  <c r="E95" i="15"/>
  <c r="C43" i="15"/>
  <c r="B91" i="16"/>
  <c r="B105" i="16"/>
  <c r="C84" i="15"/>
  <c r="DG14" i="16"/>
  <c r="E83" i="15"/>
  <c r="BK118" i="14"/>
  <c r="E159" i="15"/>
  <c r="B98" i="16"/>
  <c r="DG37" i="15"/>
  <c r="CE118" i="14"/>
  <c r="DG92" i="16"/>
  <c r="DG90" i="15"/>
  <c r="B93" i="16"/>
  <c r="DG30" i="15"/>
  <c r="E97" i="15"/>
  <c r="R118" i="14"/>
  <c r="C75" i="15"/>
  <c r="DE93" i="16"/>
  <c r="DG16" i="15"/>
  <c r="CQ118" i="14"/>
  <c r="B103" i="16"/>
  <c r="C12" i="15"/>
  <c r="DG65" i="16"/>
  <c r="W118" i="14"/>
  <c r="DE21" i="16"/>
  <c r="C117" i="15"/>
  <c r="DG52" i="16"/>
  <c r="DG25" i="15"/>
  <c r="CN118" i="14"/>
  <c r="DG92" i="15"/>
  <c r="CY118" i="14"/>
  <c r="DG17" i="16"/>
  <c r="DG57" i="16"/>
  <c r="DE114" i="15"/>
  <c r="C65" i="15"/>
  <c r="V118" i="14"/>
  <c r="B125" i="16"/>
  <c r="AG118" i="14"/>
  <c r="C86" i="15"/>
  <c r="C128" i="15"/>
  <c r="DG103" i="16"/>
  <c r="CH118" i="14"/>
  <c r="AV118" i="14"/>
  <c r="DE127" i="16"/>
  <c r="B101" i="16"/>
  <c r="E26" i="15"/>
  <c r="DG77" i="16"/>
  <c r="DG16" i="16"/>
  <c r="E102" i="15"/>
  <c r="DG17" i="15"/>
  <c r="DG66" i="16"/>
  <c r="C67" i="15"/>
  <c r="C53" i="15"/>
  <c r="C41" i="15"/>
  <c r="C34" i="15"/>
  <c r="E125" i="15"/>
  <c r="DG54" i="16"/>
  <c r="E99" i="15"/>
  <c r="H44" i="14"/>
  <c r="E44" i="15"/>
  <c r="E89" i="15"/>
  <c r="E39" i="15"/>
  <c r="CC118" i="14"/>
  <c r="C19" i="15"/>
  <c r="C97" i="15"/>
  <c r="E31" i="15"/>
  <c r="C18" i="15"/>
  <c r="DG35" i="16"/>
  <c r="B88" i="16"/>
  <c r="DG24" i="15"/>
  <c r="DG71" i="16"/>
  <c r="J118" i="14"/>
  <c r="CG118" i="14"/>
  <c r="C39" i="15"/>
  <c r="DE97" i="16"/>
  <c r="E92" i="15"/>
  <c r="DG38" i="15"/>
  <c r="E122" i="15"/>
  <c r="DG87" i="15"/>
  <c r="DG20" i="16"/>
  <c r="E86" i="15"/>
  <c r="E54" i="15"/>
  <c r="E107" i="15"/>
  <c r="AY118" i="14"/>
  <c r="E58" i="15"/>
  <c r="DE101" i="16"/>
  <c r="DG40" i="15"/>
  <c r="I117" i="14"/>
  <c r="E49" i="15"/>
  <c r="CV118" i="14"/>
  <c r="P118" i="14"/>
  <c r="U118" i="14"/>
  <c r="B90" i="16"/>
  <c r="DE97" i="15"/>
  <c r="BH118" i="14"/>
  <c r="BJ118" i="14"/>
  <c r="B127" i="16"/>
  <c r="E126" i="15"/>
  <c r="E93" i="15"/>
  <c r="C72" i="15"/>
  <c r="BZ118" i="14"/>
  <c r="AF118" i="14"/>
  <c r="DG84" i="15"/>
  <c r="E41" i="15"/>
  <c r="BP118" i="14"/>
  <c r="E14" i="15"/>
  <c r="E20" i="15"/>
  <c r="E87" i="15"/>
  <c r="BT118" i="14"/>
  <c r="E84" i="15"/>
  <c r="E116" i="15"/>
  <c r="DE129" i="16"/>
  <c r="C105" i="15"/>
  <c r="C17" i="15"/>
  <c r="AL118" i="14"/>
  <c r="E100" i="15"/>
  <c r="C94" i="15"/>
  <c r="C92" i="15"/>
  <c r="AW118" i="14"/>
  <c r="Y118" i="14"/>
  <c r="S118" i="14"/>
  <c r="B21" i="16"/>
  <c r="E70" i="15"/>
  <c r="DG77" i="15"/>
  <c r="C118" i="15"/>
  <c r="C62" i="15"/>
  <c r="DG106" i="16"/>
  <c r="DG72" i="16"/>
  <c r="E12" i="15"/>
  <c r="BM118" i="14"/>
  <c r="C79" i="15"/>
  <c r="C124" i="15"/>
  <c r="DE118" i="15"/>
  <c r="DE110" i="16"/>
  <c r="DG68" i="16"/>
  <c r="C48" i="15"/>
  <c r="E85" i="15"/>
  <c r="DG47" i="16"/>
  <c r="E28" i="15"/>
  <c r="DG69" i="15"/>
  <c r="DG62" i="16"/>
  <c r="E53" i="15"/>
  <c r="DE120" i="16"/>
  <c r="DG99" i="16"/>
  <c r="E33" i="15"/>
  <c r="BG118" i="14"/>
  <c r="E25" i="15"/>
  <c r="BV118" i="14"/>
  <c r="DG13" i="15"/>
  <c r="N118" i="14"/>
  <c r="DG35" i="15"/>
  <c r="E40" i="15"/>
  <c r="DE122" i="16"/>
  <c r="DG54" i="15"/>
  <c r="DG107" i="16"/>
  <c r="C89" i="15"/>
  <c r="DG82" i="15"/>
  <c r="DG97" i="16"/>
  <c r="C107" i="15"/>
  <c r="DG23" i="16"/>
  <c r="BW118" i="14"/>
  <c r="DE13" i="16"/>
  <c r="E48" i="15"/>
  <c r="CO118" i="14"/>
  <c r="DG31" i="16"/>
  <c r="DG21" i="15"/>
  <c r="E29" i="15"/>
  <c r="DG21" i="16"/>
  <c r="C85" i="15"/>
  <c r="C111" i="15"/>
  <c r="C109" i="15"/>
  <c r="DE123" i="16"/>
  <c r="C33" i="15"/>
  <c r="C125" i="15"/>
  <c r="L118" i="14"/>
  <c r="BB118" i="14"/>
  <c r="DG81" i="16"/>
  <c r="DG68" i="15"/>
  <c r="BY118" i="14"/>
  <c r="C69" i="15"/>
  <c r="X118" i="14"/>
  <c r="BN118" i="14"/>
  <c r="C56" i="15"/>
  <c r="B102" i="16"/>
  <c r="E101" i="15"/>
  <c r="DG71" i="15"/>
  <c r="C29" i="15"/>
  <c r="DG42" i="16"/>
  <c r="B66" i="16"/>
  <c r="AX118" i="14"/>
  <c r="DG82" i="16"/>
  <c r="DE117" i="15"/>
  <c r="E37" i="15"/>
  <c r="E78" i="15"/>
  <c r="CK118" i="14"/>
  <c r="CD118" i="14"/>
  <c r="C32" i="15"/>
  <c r="E115" i="15"/>
  <c r="I118" i="14"/>
  <c r="AU118" i="14"/>
  <c r="B97" i="16"/>
  <c r="E109" i="15"/>
  <c r="E111" i="15"/>
  <c r="E34" i="15"/>
  <c r="DG73" i="16"/>
  <c r="C15" i="15"/>
  <c r="DG98" i="15"/>
  <c r="DG70" i="15"/>
  <c r="O118" i="14"/>
  <c r="DE90" i="16"/>
  <c r="E64" i="15"/>
  <c r="DG84" i="16"/>
  <c r="DG32" i="15"/>
  <c r="AO118" i="14"/>
  <c r="DG110" i="16"/>
  <c r="BA118" i="14"/>
  <c r="DE115" i="15"/>
  <c r="C121" i="15"/>
  <c r="K118" i="14"/>
  <c r="E69" i="15"/>
  <c r="DE95" i="16"/>
  <c r="C52" i="15"/>
  <c r="DE96" i="16"/>
  <c r="DG75" i="16"/>
  <c r="C66" i="15"/>
  <c r="DG104" i="15"/>
  <c r="DE95" i="15"/>
  <c r="DG39" i="16"/>
  <c r="B110" i="16"/>
  <c r="CR118" i="14"/>
  <c r="DG88" i="16"/>
  <c r="DG20" i="15"/>
  <c r="DG83" i="16"/>
  <c r="C26" i="15"/>
  <c r="CI118" i="14"/>
  <c r="AD118" i="14"/>
  <c r="DG96" i="15"/>
  <c r="CJ118" i="14"/>
  <c r="DG61" i="16"/>
  <c r="DG110" i="15"/>
  <c r="DF88" i="16" l="1"/>
  <c r="DF122" i="16"/>
  <c r="DF104" i="16"/>
  <c r="DF124" i="16"/>
  <c r="DF91" i="16"/>
  <c r="DF90" i="16"/>
  <c r="DF99" i="16"/>
  <c r="DF109" i="16"/>
  <c r="DF123" i="16"/>
  <c r="DF103" i="16"/>
  <c r="DF96" i="16"/>
  <c r="DF21" i="16"/>
  <c r="DF102" i="16"/>
  <c r="DF128" i="16"/>
  <c r="DF12" i="16"/>
  <c r="DF105" i="16"/>
  <c r="DF125" i="16"/>
  <c r="DF92" i="16"/>
  <c r="DF43" i="16"/>
  <c r="DF108" i="16"/>
  <c r="DF13" i="16"/>
  <c r="DF127" i="16"/>
  <c r="DF119" i="16"/>
  <c r="DF129" i="16"/>
  <c r="DF121" i="16"/>
  <c r="DF77" i="16"/>
  <c r="DF120" i="16"/>
  <c r="DF97" i="16"/>
  <c r="DF94" i="16"/>
  <c r="DF66" i="16"/>
  <c r="DF98" i="16"/>
  <c r="DF93" i="16"/>
  <c r="DF101" i="16"/>
  <c r="DF32" i="16"/>
  <c r="DF95" i="16"/>
  <c r="DF110" i="16"/>
  <c r="DF55" i="16"/>
  <c r="DF107" i="16"/>
  <c r="DF106" i="16"/>
  <c r="H115" i="15"/>
  <c r="P115" i="15"/>
  <c r="P147" i="15" s="1"/>
  <c r="X115" i="15"/>
  <c r="X147" i="15" s="1"/>
  <c r="AF115" i="15"/>
  <c r="AF147" i="15" s="1"/>
  <c r="AN115" i="15"/>
  <c r="AN147" i="15" s="1"/>
  <c r="AV115" i="15"/>
  <c r="AV147" i="15" s="1"/>
  <c r="BD115" i="15"/>
  <c r="BD147" i="15" s="1"/>
  <c r="BL115" i="15"/>
  <c r="BL147" i="15" s="1"/>
  <c r="BT115" i="15"/>
  <c r="BT147" i="15" s="1"/>
  <c r="CB115" i="15"/>
  <c r="CB147" i="15" s="1"/>
  <c r="CJ115" i="15"/>
  <c r="CJ147" i="15" s="1"/>
  <c r="CR115" i="15"/>
  <c r="CR147" i="15" s="1"/>
  <c r="CZ115" i="15"/>
  <c r="CZ147" i="15" s="1"/>
  <c r="CP115" i="15"/>
  <c r="CP147" i="15" s="1"/>
  <c r="AM115" i="15"/>
  <c r="AM147" i="15" s="1"/>
  <c r="I115" i="15"/>
  <c r="I147" i="15" s="1"/>
  <c r="Q115" i="15"/>
  <c r="Q147" i="15" s="1"/>
  <c r="Y115" i="15"/>
  <c r="Y147" i="15" s="1"/>
  <c r="AG115" i="15"/>
  <c r="AG147" i="15" s="1"/>
  <c r="AO115" i="15"/>
  <c r="AO147" i="15" s="1"/>
  <c r="AW115" i="15"/>
  <c r="AW147" i="15" s="1"/>
  <c r="BE115" i="15"/>
  <c r="BE147" i="15" s="1"/>
  <c r="BM115" i="15"/>
  <c r="BM147" i="15" s="1"/>
  <c r="BU115" i="15"/>
  <c r="BU147" i="15" s="1"/>
  <c r="CC115" i="15"/>
  <c r="CC147" i="15" s="1"/>
  <c r="CK115" i="15"/>
  <c r="CK147" i="15" s="1"/>
  <c r="CS115" i="15"/>
  <c r="CS147" i="15" s="1"/>
  <c r="DA115" i="15"/>
  <c r="DA147" i="15" s="1"/>
  <c r="R115" i="15"/>
  <c r="R147" i="15" s="1"/>
  <c r="AH115" i="15"/>
  <c r="AH147" i="15" s="1"/>
  <c r="AX115" i="15"/>
  <c r="AX147" i="15" s="1"/>
  <c r="BF115" i="15"/>
  <c r="BF147" i="15" s="1"/>
  <c r="BV115" i="15"/>
  <c r="BV147" i="15" s="1"/>
  <c r="CL115" i="15"/>
  <c r="CL147" i="15" s="1"/>
  <c r="CT115" i="15"/>
  <c r="CT147" i="15" s="1"/>
  <c r="S115" i="15"/>
  <c r="S147" i="15" s="1"/>
  <c r="AQ115" i="15"/>
  <c r="AQ147" i="15" s="1"/>
  <c r="AY115" i="15"/>
  <c r="AY147" i="15" s="1"/>
  <c r="BO115" i="15"/>
  <c r="BO147" i="15" s="1"/>
  <c r="BW115" i="15"/>
  <c r="BW147" i="15" s="1"/>
  <c r="CU115" i="15"/>
  <c r="CU147" i="15" s="1"/>
  <c r="CV115" i="15"/>
  <c r="CV147" i="15" s="1"/>
  <c r="N115" i="15"/>
  <c r="N147" i="15" s="1"/>
  <c r="AT115" i="15"/>
  <c r="AT147" i="15" s="1"/>
  <c r="BJ115" i="15"/>
  <c r="BJ147" i="15" s="1"/>
  <c r="CX115" i="15"/>
  <c r="CX147" i="15" s="1"/>
  <c r="AE115" i="15"/>
  <c r="AE147" i="15" s="1"/>
  <c r="BC115" i="15"/>
  <c r="BC147" i="15" s="1"/>
  <c r="CI115" i="15"/>
  <c r="CI147" i="15" s="1"/>
  <c r="J115" i="15"/>
  <c r="J147" i="15" s="1"/>
  <c r="Z115" i="15"/>
  <c r="Z147" i="15" s="1"/>
  <c r="AP115" i="15"/>
  <c r="AP147" i="15" s="1"/>
  <c r="BN115" i="15"/>
  <c r="BN147" i="15" s="1"/>
  <c r="CD115" i="15"/>
  <c r="CD147" i="15" s="1"/>
  <c r="DB115" i="15"/>
  <c r="DB147" i="15" s="1"/>
  <c r="K115" i="15"/>
  <c r="K147" i="15" s="1"/>
  <c r="AA115" i="15"/>
  <c r="AA147" i="15" s="1"/>
  <c r="BG115" i="15"/>
  <c r="BG147" i="15" s="1"/>
  <c r="CE115" i="15"/>
  <c r="CE147" i="15" s="1"/>
  <c r="DC115" i="15"/>
  <c r="DC147" i="15" s="1"/>
  <c r="CH115" i="15"/>
  <c r="CH147" i="15" s="1"/>
  <c r="CQ115" i="15"/>
  <c r="CQ147" i="15" s="1"/>
  <c r="AI115" i="15"/>
  <c r="AI147" i="15" s="1"/>
  <c r="CM115" i="15"/>
  <c r="CM147" i="15" s="1"/>
  <c r="AL115" i="15"/>
  <c r="AL147" i="15" s="1"/>
  <c r="BS115" i="15"/>
  <c r="BS147" i="15" s="1"/>
  <c r="L115" i="15"/>
  <c r="L147" i="15" s="1"/>
  <c r="T115" i="15"/>
  <c r="T147" i="15" s="1"/>
  <c r="AB115" i="15"/>
  <c r="AB147" i="15" s="1"/>
  <c r="AJ115" i="15"/>
  <c r="AJ147" i="15" s="1"/>
  <c r="AR115" i="15"/>
  <c r="AR147" i="15" s="1"/>
  <c r="AZ115" i="15"/>
  <c r="AZ147" i="15" s="1"/>
  <c r="BH115" i="15"/>
  <c r="BH147" i="15" s="1"/>
  <c r="BP115" i="15"/>
  <c r="BP147" i="15" s="1"/>
  <c r="BX115" i="15"/>
  <c r="BX147" i="15" s="1"/>
  <c r="CF115" i="15"/>
  <c r="CF147" i="15" s="1"/>
  <c r="CN115" i="15"/>
  <c r="CN147" i="15" s="1"/>
  <c r="AD115" i="15"/>
  <c r="AD147" i="15" s="1"/>
  <c r="BR115" i="15"/>
  <c r="BR147" i="15" s="1"/>
  <c r="W115" i="15"/>
  <c r="W147" i="15" s="1"/>
  <c r="CA115" i="15"/>
  <c r="CA147" i="15" s="1"/>
  <c r="M115" i="15"/>
  <c r="M147" i="15" s="1"/>
  <c r="U115" i="15"/>
  <c r="U147" i="15" s="1"/>
  <c r="AC115" i="15"/>
  <c r="AC147" i="15" s="1"/>
  <c r="AK115" i="15"/>
  <c r="AK147" i="15" s="1"/>
  <c r="AS115" i="15"/>
  <c r="AS147" i="15" s="1"/>
  <c r="BA115" i="15"/>
  <c r="BA147" i="15" s="1"/>
  <c r="BI115" i="15"/>
  <c r="BI147" i="15" s="1"/>
  <c r="BQ115" i="15"/>
  <c r="BQ147" i="15" s="1"/>
  <c r="BY115" i="15"/>
  <c r="BY147" i="15" s="1"/>
  <c r="CG115" i="15"/>
  <c r="CG147" i="15" s="1"/>
  <c r="CO115" i="15"/>
  <c r="CO147" i="15" s="1"/>
  <c r="CW115" i="15"/>
  <c r="CW147" i="15" s="1"/>
  <c r="V115" i="15"/>
  <c r="V147" i="15" s="1"/>
  <c r="BB115" i="15"/>
  <c r="BB147" i="15" s="1"/>
  <c r="BZ115" i="15"/>
  <c r="BZ147" i="15" s="1"/>
  <c r="O115" i="15"/>
  <c r="O147" i="15" s="1"/>
  <c r="AU115" i="15"/>
  <c r="AU147" i="15" s="1"/>
  <c r="BK115" i="15"/>
  <c r="BK147" i="15" s="1"/>
  <c r="CY115" i="15"/>
  <c r="CY147" i="15" s="1"/>
  <c r="M137" i="15"/>
  <c r="U137" i="15"/>
  <c r="AC137" i="15"/>
  <c r="AI137" i="15"/>
  <c r="AQ137" i="15"/>
  <c r="AY137" i="15"/>
  <c r="BG137" i="15"/>
  <c r="BO137" i="15"/>
  <c r="BW137" i="15"/>
  <c r="CE137" i="15"/>
  <c r="CM137" i="15"/>
  <c r="I137" i="15"/>
  <c r="Q137" i="15"/>
  <c r="Y137" i="15"/>
  <c r="AG137" i="15"/>
  <c r="AM137" i="15"/>
  <c r="AU137" i="15"/>
  <c r="BC137" i="15"/>
  <c r="BK137" i="15"/>
  <c r="BS137" i="15"/>
  <c r="CA137" i="15"/>
  <c r="CI137" i="15"/>
  <c r="Z137" i="15"/>
  <c r="AS137" i="15"/>
  <c r="BN137" i="15"/>
  <c r="P137" i="15"/>
  <c r="AA137" i="15"/>
  <c r="AJ137" i="15"/>
  <c r="AT137" i="15"/>
  <c r="BE137" i="15"/>
  <c r="BP137" i="15"/>
  <c r="BZ137" i="15"/>
  <c r="CK137" i="15"/>
  <c r="CT137" i="15"/>
  <c r="DB137" i="15"/>
  <c r="R137" i="15"/>
  <c r="AB137" i="15"/>
  <c r="H137" i="15"/>
  <c r="S137" i="15"/>
  <c r="AD137" i="15"/>
  <c r="AL137" i="15"/>
  <c r="AW137" i="15"/>
  <c r="BH137" i="15"/>
  <c r="BR137" i="15"/>
  <c r="CC137" i="15"/>
  <c r="CN137" i="15"/>
  <c r="CV137" i="15"/>
  <c r="BI137" i="15"/>
  <c r="CW137" i="15"/>
  <c r="J137" i="15"/>
  <c r="T137" i="15"/>
  <c r="AE137" i="15"/>
  <c r="AN137" i="15"/>
  <c r="AX137" i="15"/>
  <c r="BT137" i="15"/>
  <c r="CD137" i="15"/>
  <c r="CO137" i="15"/>
  <c r="K137" i="15"/>
  <c r="V137" i="15"/>
  <c r="AF137" i="15"/>
  <c r="AO137" i="15"/>
  <c r="AZ137" i="15"/>
  <c r="BJ137" i="15"/>
  <c r="BU137" i="15"/>
  <c r="CF137" i="15"/>
  <c r="CP137" i="15"/>
  <c r="CX137" i="15"/>
  <c r="N137" i="15"/>
  <c r="X137" i="15"/>
  <c r="AR137" i="15"/>
  <c r="BB137" i="15"/>
  <c r="BM137" i="15"/>
  <c r="BX137" i="15"/>
  <c r="CH137" i="15"/>
  <c r="CR137" i="15"/>
  <c r="CZ137" i="15"/>
  <c r="O137" i="15"/>
  <c r="AH137" i="15"/>
  <c r="BD137" i="15"/>
  <c r="BY137" i="15"/>
  <c r="AK137" i="15"/>
  <c r="CB137" i="15"/>
  <c r="DA137" i="15"/>
  <c r="AP137" i="15"/>
  <c r="CG137" i="15"/>
  <c r="DC137" i="15"/>
  <c r="AV137" i="15"/>
  <c r="CJ137" i="15"/>
  <c r="BA137" i="15"/>
  <c r="CL137" i="15"/>
  <c r="BF137" i="15"/>
  <c r="CQ137" i="15"/>
  <c r="L137" i="15"/>
  <c r="BL137" i="15"/>
  <c r="CS137" i="15"/>
  <c r="W137" i="15"/>
  <c r="BQ137" i="15"/>
  <c r="CU137" i="15"/>
  <c r="BV137" i="15"/>
  <c r="CY137" i="15"/>
  <c r="K114" i="15"/>
  <c r="K131" i="15" s="1"/>
  <c r="S114" i="15"/>
  <c r="S131" i="15" s="1"/>
  <c r="AA114" i="15"/>
  <c r="AA131" i="15" s="1"/>
  <c r="J114" i="15"/>
  <c r="J131" i="15" s="1"/>
  <c r="L114" i="15"/>
  <c r="L131" i="15" s="1"/>
  <c r="T114" i="15"/>
  <c r="T131" i="15" s="1"/>
  <c r="AB114" i="15"/>
  <c r="AB131" i="15" s="1"/>
  <c r="V114" i="15"/>
  <c r="V131" i="15" s="1"/>
  <c r="M114" i="15"/>
  <c r="M131" i="15" s="1"/>
  <c r="U114" i="15"/>
  <c r="U131" i="15" s="1"/>
  <c r="AC114" i="15"/>
  <c r="AC131" i="15" s="1"/>
  <c r="Z114" i="15"/>
  <c r="Z131" i="15" s="1"/>
  <c r="N114" i="15"/>
  <c r="N131" i="15" s="1"/>
  <c r="AD114" i="15"/>
  <c r="AD131" i="15" s="1"/>
  <c r="R114" i="15"/>
  <c r="R131" i="15" s="1"/>
  <c r="O114" i="15"/>
  <c r="O131" i="15" s="1"/>
  <c r="W114" i="15"/>
  <c r="W131" i="15" s="1"/>
  <c r="AE114" i="15"/>
  <c r="AE131" i="15" s="1"/>
  <c r="H114" i="15"/>
  <c r="P114" i="15"/>
  <c r="P131" i="15" s="1"/>
  <c r="X114" i="15"/>
  <c r="X131" i="15" s="1"/>
  <c r="AF114" i="15"/>
  <c r="AF131" i="15" s="1"/>
  <c r="I114" i="15"/>
  <c r="I131" i="15" s="1"/>
  <c r="Q114" i="15"/>
  <c r="Q131" i="15" s="1"/>
  <c r="Y114" i="15"/>
  <c r="Y131" i="15" s="1"/>
  <c r="AG114" i="15"/>
  <c r="AG131" i="15" s="1"/>
  <c r="AL114" i="15"/>
  <c r="AL131" i="15" s="1"/>
  <c r="AT114" i="15"/>
  <c r="AT131" i="15" s="1"/>
  <c r="BB114" i="15"/>
  <c r="BB131" i="15" s="1"/>
  <c r="BJ114" i="15"/>
  <c r="BJ131" i="15" s="1"/>
  <c r="BR114" i="15"/>
  <c r="BR131" i="15" s="1"/>
  <c r="BZ114" i="15"/>
  <c r="BZ131" i="15" s="1"/>
  <c r="CH114" i="15"/>
  <c r="CH131" i="15" s="1"/>
  <c r="CP114" i="15"/>
  <c r="CP131" i="15" s="1"/>
  <c r="CX114" i="15"/>
  <c r="CX131" i="15" s="1"/>
  <c r="AM114" i="15"/>
  <c r="AM131" i="15" s="1"/>
  <c r="AU114" i="15"/>
  <c r="AU131" i="15" s="1"/>
  <c r="BC114" i="15"/>
  <c r="BC131" i="15" s="1"/>
  <c r="BK114" i="15"/>
  <c r="BK131" i="15" s="1"/>
  <c r="BS114" i="15"/>
  <c r="BS131" i="15" s="1"/>
  <c r="CA114" i="15"/>
  <c r="CA131" i="15" s="1"/>
  <c r="CI114" i="15"/>
  <c r="CI131" i="15" s="1"/>
  <c r="CQ114" i="15"/>
  <c r="CQ131" i="15" s="1"/>
  <c r="CY114" i="15"/>
  <c r="CY131" i="15" s="1"/>
  <c r="AN114" i="15"/>
  <c r="AN131" i="15" s="1"/>
  <c r="AV114" i="15"/>
  <c r="AV131" i="15" s="1"/>
  <c r="BD114" i="15"/>
  <c r="BD131" i="15" s="1"/>
  <c r="BL114" i="15"/>
  <c r="BL131" i="15" s="1"/>
  <c r="BT114" i="15"/>
  <c r="BT131" i="15" s="1"/>
  <c r="CB114" i="15"/>
  <c r="CB131" i="15" s="1"/>
  <c r="CJ114" i="15"/>
  <c r="CJ131" i="15" s="1"/>
  <c r="CR114" i="15"/>
  <c r="CR131" i="15" s="1"/>
  <c r="CZ114" i="15"/>
  <c r="CZ131" i="15" s="1"/>
  <c r="AO114" i="15"/>
  <c r="AO131" i="15" s="1"/>
  <c r="AW114" i="15"/>
  <c r="AW131" i="15" s="1"/>
  <c r="BE114" i="15"/>
  <c r="BE131" i="15" s="1"/>
  <c r="BM114" i="15"/>
  <c r="BM131" i="15" s="1"/>
  <c r="BU114" i="15"/>
  <c r="BU131" i="15" s="1"/>
  <c r="CC114" i="15"/>
  <c r="CC131" i="15" s="1"/>
  <c r="CK114" i="15"/>
  <c r="CK131" i="15" s="1"/>
  <c r="CS114" i="15"/>
  <c r="CS131" i="15" s="1"/>
  <c r="DA114" i="15"/>
  <c r="DA131" i="15" s="1"/>
  <c r="AH114" i="15"/>
  <c r="AH131" i="15" s="1"/>
  <c r="AP114" i="15"/>
  <c r="AP131" i="15" s="1"/>
  <c r="AX114" i="15"/>
  <c r="AX131" i="15" s="1"/>
  <c r="BF114" i="15"/>
  <c r="BF131" i="15" s="1"/>
  <c r="BN114" i="15"/>
  <c r="BN131" i="15" s="1"/>
  <c r="BV114" i="15"/>
  <c r="BV131" i="15" s="1"/>
  <c r="CD114" i="15"/>
  <c r="CD131" i="15" s="1"/>
  <c r="CL114" i="15"/>
  <c r="CL131" i="15" s="1"/>
  <c r="CT114" i="15"/>
  <c r="CT131" i="15" s="1"/>
  <c r="DB114" i="15"/>
  <c r="DB131" i="15" s="1"/>
  <c r="AI114" i="15"/>
  <c r="AI131" i="15" s="1"/>
  <c r="AQ114" i="15"/>
  <c r="AQ131" i="15" s="1"/>
  <c r="AY114" i="15"/>
  <c r="AY131" i="15" s="1"/>
  <c r="BG114" i="15"/>
  <c r="BG131" i="15" s="1"/>
  <c r="BO114" i="15"/>
  <c r="BO131" i="15" s="1"/>
  <c r="BW114" i="15"/>
  <c r="BW131" i="15" s="1"/>
  <c r="CE114" i="15"/>
  <c r="CE131" i="15" s="1"/>
  <c r="CM114" i="15"/>
  <c r="CM131" i="15" s="1"/>
  <c r="CU114" i="15"/>
  <c r="CU131" i="15" s="1"/>
  <c r="DC114" i="15"/>
  <c r="DC131" i="15" s="1"/>
  <c r="AJ114" i="15"/>
  <c r="AJ131" i="15" s="1"/>
  <c r="AR114" i="15"/>
  <c r="AR131" i="15" s="1"/>
  <c r="AZ114" i="15"/>
  <c r="AZ131" i="15" s="1"/>
  <c r="BH114" i="15"/>
  <c r="BH131" i="15" s="1"/>
  <c r="BP114" i="15"/>
  <c r="BP131" i="15" s="1"/>
  <c r="BX114" i="15"/>
  <c r="BX131" i="15" s="1"/>
  <c r="CF114" i="15"/>
  <c r="CF131" i="15" s="1"/>
  <c r="CN114" i="15"/>
  <c r="CN131" i="15" s="1"/>
  <c r="CV114" i="15"/>
  <c r="CV131" i="15" s="1"/>
  <c r="AK114" i="15"/>
  <c r="AK131" i="15" s="1"/>
  <c r="AS114" i="15"/>
  <c r="AS131" i="15" s="1"/>
  <c r="BA114" i="15"/>
  <c r="BA131" i="15" s="1"/>
  <c r="BI114" i="15"/>
  <c r="BI131" i="15" s="1"/>
  <c r="BQ114" i="15"/>
  <c r="BQ131" i="15" s="1"/>
  <c r="BY114" i="15"/>
  <c r="BY131" i="15" s="1"/>
  <c r="CG114" i="15"/>
  <c r="CG131" i="15" s="1"/>
  <c r="CO114" i="15"/>
  <c r="CO131" i="15" s="1"/>
  <c r="CW114" i="15"/>
  <c r="CW131" i="15" s="1"/>
  <c r="K136" i="15"/>
  <c r="S136" i="15"/>
  <c r="AA136" i="15"/>
  <c r="AA138" i="15" s="1"/>
  <c r="AO136" i="15"/>
  <c r="AW136" i="15"/>
  <c r="BE136" i="15"/>
  <c r="BE138" i="15" s="1"/>
  <c r="BM136" i="15"/>
  <c r="BU136" i="15"/>
  <c r="BU138" i="15" s="1"/>
  <c r="CC136" i="15"/>
  <c r="CK136" i="15"/>
  <c r="CS136" i="15"/>
  <c r="DA136" i="15"/>
  <c r="O136" i="15"/>
  <c r="W136" i="15"/>
  <c r="AE136" i="15"/>
  <c r="AK136" i="15"/>
  <c r="AS136" i="15"/>
  <c r="BA136" i="15"/>
  <c r="BI136" i="15"/>
  <c r="BQ136" i="15"/>
  <c r="BY136" i="15"/>
  <c r="CG136" i="15"/>
  <c r="CO136" i="15"/>
  <c r="CW136" i="15"/>
  <c r="J136" i="15"/>
  <c r="U136" i="15"/>
  <c r="AF136" i="15"/>
  <c r="AN136" i="15"/>
  <c r="AY136" i="15"/>
  <c r="BT136" i="15"/>
  <c r="CE136" i="15"/>
  <c r="CP136" i="15"/>
  <c r="CZ136" i="15"/>
  <c r="L136" i="15"/>
  <c r="V136" i="15"/>
  <c r="AG136" i="15"/>
  <c r="AP136" i="15"/>
  <c r="AZ136" i="15"/>
  <c r="AZ138" i="15" s="1"/>
  <c r="BK136" i="15"/>
  <c r="BV136" i="15"/>
  <c r="CF136" i="15"/>
  <c r="CF138" i="15" s="1"/>
  <c r="CQ136" i="15"/>
  <c r="DB136" i="15"/>
  <c r="DB138" i="15" s="1"/>
  <c r="M136" i="15"/>
  <c r="X136" i="15"/>
  <c r="AQ136" i="15"/>
  <c r="BB136" i="15"/>
  <c r="BB138" i="15" s="1"/>
  <c r="BL136" i="15"/>
  <c r="BW136" i="15"/>
  <c r="BW138" i="15" s="1"/>
  <c r="CH136" i="15"/>
  <c r="CH138" i="15" s="1"/>
  <c r="CR136" i="15"/>
  <c r="CR138" i="15" s="1"/>
  <c r="DC136" i="15"/>
  <c r="N136" i="15"/>
  <c r="Y136" i="15"/>
  <c r="Y138" i="15" s="1"/>
  <c r="AH136" i="15"/>
  <c r="AR136" i="15"/>
  <c r="BC136" i="15"/>
  <c r="BN136" i="15"/>
  <c r="BX136" i="15"/>
  <c r="CI136" i="15"/>
  <c r="CT136" i="15"/>
  <c r="P136" i="15"/>
  <c r="Z136" i="15"/>
  <c r="Z138" i="15" s="1"/>
  <c r="AI136" i="15"/>
  <c r="AT136" i="15"/>
  <c r="BD136" i="15"/>
  <c r="BO136" i="15"/>
  <c r="BZ136" i="15"/>
  <c r="CJ136" i="15"/>
  <c r="CU136" i="15"/>
  <c r="Q136" i="15"/>
  <c r="AB136" i="15"/>
  <c r="AJ136" i="15"/>
  <c r="AU136" i="15"/>
  <c r="BF136" i="15"/>
  <c r="BF138" i="15" s="1"/>
  <c r="BP136" i="15"/>
  <c r="CA136" i="15"/>
  <c r="CA138" i="15" s="1"/>
  <c r="CL136" i="15"/>
  <c r="CV136" i="15"/>
  <c r="CV138" i="15" s="1"/>
  <c r="H136" i="15"/>
  <c r="R136" i="15"/>
  <c r="I136" i="15"/>
  <c r="T136" i="15"/>
  <c r="AD136" i="15"/>
  <c r="AM136" i="15"/>
  <c r="AX136" i="15"/>
  <c r="AX138" i="15" s="1"/>
  <c r="BH136" i="15"/>
  <c r="BS136" i="15"/>
  <c r="CD136" i="15"/>
  <c r="CN136" i="15"/>
  <c r="CY136" i="15"/>
  <c r="BJ136" i="15"/>
  <c r="BG136" i="15"/>
  <c r="BR136" i="15"/>
  <c r="CB136" i="15"/>
  <c r="CM136" i="15"/>
  <c r="CX136" i="15"/>
  <c r="AC136" i="15"/>
  <c r="AL136" i="15"/>
  <c r="AV136" i="15"/>
  <c r="I113" i="15"/>
  <c r="I130" i="15" s="1"/>
  <c r="Q113" i="15"/>
  <c r="Q130" i="15" s="1"/>
  <c r="Y113" i="15"/>
  <c r="Y130" i="15" s="1"/>
  <c r="AG113" i="15"/>
  <c r="AG130" i="15" s="1"/>
  <c r="AM113" i="15"/>
  <c r="AM130" i="15" s="1"/>
  <c r="AU113" i="15"/>
  <c r="AU130" i="15" s="1"/>
  <c r="BC113" i="15"/>
  <c r="BC130" i="15" s="1"/>
  <c r="BK113" i="15"/>
  <c r="BK130" i="15" s="1"/>
  <c r="BS113" i="15"/>
  <c r="BS130" i="15" s="1"/>
  <c r="CA113" i="15"/>
  <c r="CA130" i="15" s="1"/>
  <c r="CI113" i="15"/>
  <c r="CI130" i="15" s="1"/>
  <c r="CQ113" i="15"/>
  <c r="CQ130" i="15" s="1"/>
  <c r="CY113" i="15"/>
  <c r="CY130" i="15" s="1"/>
  <c r="AT113" i="15"/>
  <c r="AT130" i="15" s="1"/>
  <c r="J113" i="15"/>
  <c r="J130" i="15" s="1"/>
  <c r="R113" i="15"/>
  <c r="R130" i="15" s="1"/>
  <c r="Z113" i="15"/>
  <c r="Z130" i="15" s="1"/>
  <c r="AN113" i="15"/>
  <c r="AN130" i="15" s="1"/>
  <c r="AV113" i="15"/>
  <c r="AV130" i="15" s="1"/>
  <c r="BD113" i="15"/>
  <c r="BD130" i="15" s="1"/>
  <c r="BL113" i="15"/>
  <c r="BL130" i="15" s="1"/>
  <c r="BT113" i="15"/>
  <c r="BT130" i="15" s="1"/>
  <c r="CB113" i="15"/>
  <c r="CB130" i="15" s="1"/>
  <c r="CJ113" i="15"/>
  <c r="CJ130" i="15" s="1"/>
  <c r="CR113" i="15"/>
  <c r="CR130" i="15" s="1"/>
  <c r="CZ113" i="15"/>
  <c r="CZ130" i="15" s="1"/>
  <c r="AF113" i="15"/>
  <c r="AF130" i="15" s="1"/>
  <c r="BJ113" i="15"/>
  <c r="BJ130" i="15" s="1"/>
  <c r="CP113" i="15"/>
  <c r="CP130" i="15" s="1"/>
  <c r="K113" i="15"/>
  <c r="K130" i="15" s="1"/>
  <c r="S113" i="15"/>
  <c r="S130" i="15" s="1"/>
  <c r="AA113" i="15"/>
  <c r="AA130" i="15" s="1"/>
  <c r="AO113" i="15"/>
  <c r="AO130" i="15" s="1"/>
  <c r="AW113" i="15"/>
  <c r="AW130" i="15" s="1"/>
  <c r="BE113" i="15"/>
  <c r="BE130" i="15" s="1"/>
  <c r="BM113" i="15"/>
  <c r="BM130" i="15" s="1"/>
  <c r="BU113" i="15"/>
  <c r="BU130" i="15" s="1"/>
  <c r="CC113" i="15"/>
  <c r="CC130" i="15" s="1"/>
  <c r="CK113" i="15"/>
  <c r="CK130" i="15" s="1"/>
  <c r="CS113" i="15"/>
  <c r="CS130" i="15" s="1"/>
  <c r="DA113" i="15"/>
  <c r="DA130" i="15" s="1"/>
  <c r="X113" i="15"/>
  <c r="X130" i="15" s="1"/>
  <c r="BR113" i="15"/>
  <c r="BR130" i="15" s="1"/>
  <c r="L113" i="15"/>
  <c r="L130" i="15" s="1"/>
  <c r="T113" i="15"/>
  <c r="T130" i="15" s="1"/>
  <c r="AB113" i="15"/>
  <c r="AB130" i="15" s="1"/>
  <c r="AH113" i="15"/>
  <c r="AH130" i="15" s="1"/>
  <c r="AH134" i="15" s="1"/>
  <c r="AP113" i="15"/>
  <c r="AP130" i="15" s="1"/>
  <c r="AP134" i="15" s="1"/>
  <c r="AX113" i="15"/>
  <c r="AX130" i="15" s="1"/>
  <c r="AX134" i="15" s="1"/>
  <c r="BF113" i="15"/>
  <c r="BF130" i="15" s="1"/>
  <c r="BN113" i="15"/>
  <c r="BN130" i="15" s="1"/>
  <c r="BN134" i="15" s="1"/>
  <c r="BV113" i="15"/>
  <c r="BV130" i="15" s="1"/>
  <c r="BV134" i="15" s="1"/>
  <c r="CD113" i="15"/>
  <c r="CD130" i="15" s="1"/>
  <c r="CD134" i="15" s="1"/>
  <c r="CL113" i="15"/>
  <c r="CL130" i="15" s="1"/>
  <c r="CL134" i="15" s="1"/>
  <c r="CT113" i="15"/>
  <c r="CT130" i="15" s="1"/>
  <c r="CT134" i="15" s="1"/>
  <c r="DB113" i="15"/>
  <c r="DB130" i="15" s="1"/>
  <c r="DB134" i="15" s="1"/>
  <c r="P113" i="15"/>
  <c r="P130" i="15" s="1"/>
  <c r="M113" i="15"/>
  <c r="M130" i="15" s="1"/>
  <c r="U113" i="15"/>
  <c r="U130" i="15" s="1"/>
  <c r="AC113" i="15"/>
  <c r="AC130" i="15" s="1"/>
  <c r="AI113" i="15"/>
  <c r="AI130" i="15" s="1"/>
  <c r="AQ113" i="15"/>
  <c r="AQ130" i="15" s="1"/>
  <c r="AY113" i="15"/>
  <c r="AY130" i="15" s="1"/>
  <c r="BG113" i="15"/>
  <c r="BG130" i="15" s="1"/>
  <c r="BO113" i="15"/>
  <c r="BO130" i="15" s="1"/>
  <c r="BW113" i="15"/>
  <c r="BW130" i="15" s="1"/>
  <c r="CE113" i="15"/>
  <c r="CE130" i="15" s="1"/>
  <c r="CM113" i="15"/>
  <c r="CM130" i="15" s="1"/>
  <c r="CU113" i="15"/>
  <c r="CU130" i="15" s="1"/>
  <c r="DC113" i="15"/>
  <c r="DC130" i="15" s="1"/>
  <c r="AL113" i="15"/>
  <c r="AL130" i="15" s="1"/>
  <c r="CH113" i="15"/>
  <c r="CH130" i="15" s="1"/>
  <c r="N113" i="15"/>
  <c r="N130" i="15" s="1"/>
  <c r="V113" i="15"/>
  <c r="V130" i="15" s="1"/>
  <c r="AD113" i="15"/>
  <c r="AD130" i="15" s="1"/>
  <c r="AJ113" i="15"/>
  <c r="AJ130" i="15" s="1"/>
  <c r="AR113" i="15"/>
  <c r="AR130" i="15" s="1"/>
  <c r="AZ113" i="15"/>
  <c r="AZ130" i="15" s="1"/>
  <c r="BH113" i="15"/>
  <c r="BH130" i="15" s="1"/>
  <c r="BP113" i="15"/>
  <c r="BP130" i="15" s="1"/>
  <c r="BX113" i="15"/>
  <c r="BX130" i="15" s="1"/>
  <c r="CF113" i="15"/>
  <c r="CF130" i="15" s="1"/>
  <c r="CN113" i="15"/>
  <c r="CN130" i="15" s="1"/>
  <c r="CV113" i="15"/>
  <c r="CV130" i="15" s="1"/>
  <c r="O113" i="15"/>
  <c r="O130" i="15" s="1"/>
  <c r="W113" i="15"/>
  <c r="W130" i="15" s="1"/>
  <c r="AE113" i="15"/>
  <c r="AE130" i="15" s="1"/>
  <c r="AK113" i="15"/>
  <c r="AK130" i="15" s="1"/>
  <c r="AS113" i="15"/>
  <c r="AS130" i="15" s="1"/>
  <c r="BA113" i="15"/>
  <c r="BA130" i="15" s="1"/>
  <c r="BI113" i="15"/>
  <c r="BI130" i="15" s="1"/>
  <c r="BQ113" i="15"/>
  <c r="BQ130" i="15" s="1"/>
  <c r="BY113" i="15"/>
  <c r="BY130" i="15" s="1"/>
  <c r="CG113" i="15"/>
  <c r="CG130" i="15" s="1"/>
  <c r="CO113" i="15"/>
  <c r="CO130" i="15" s="1"/>
  <c r="CW113" i="15"/>
  <c r="CW130" i="15" s="1"/>
  <c r="H113" i="15"/>
  <c r="BB113" i="15"/>
  <c r="BB130" i="15" s="1"/>
  <c r="BZ113" i="15"/>
  <c r="BZ130" i="15" s="1"/>
  <c r="CX113" i="15"/>
  <c r="CX130" i="15" s="1"/>
  <c r="G118" i="14"/>
  <c r="F112" i="19"/>
  <c r="DH32" i="16"/>
  <c r="IL112" i="19"/>
  <c r="EP112" i="19"/>
  <c r="FJ112" i="19"/>
  <c r="BR112" i="19"/>
  <c r="HZ112" i="19"/>
  <c r="GH112" i="19"/>
  <c r="DN112" i="19"/>
  <c r="IP112" i="19"/>
  <c r="DH88" i="15"/>
  <c r="V112" i="19"/>
  <c r="LB112" i="19"/>
  <c r="AP112" i="19"/>
  <c r="FB112" i="19"/>
  <c r="KT112" i="19"/>
  <c r="KL112" i="19"/>
  <c r="DR112" i="19"/>
  <c r="JN112" i="19"/>
  <c r="JJ112" i="19"/>
  <c r="HJ112" i="19"/>
  <c r="FF112" i="19"/>
  <c r="GP112" i="19"/>
  <c r="GT112" i="19"/>
  <c r="DH88" i="16"/>
  <c r="AL112" i="19"/>
  <c r="CX112" i="19"/>
  <c r="LJ112" i="19"/>
  <c r="HB112" i="19"/>
  <c r="DH43" i="16"/>
  <c r="HF112" i="19"/>
  <c r="N112" i="19"/>
  <c r="BV112" i="19"/>
  <c r="LF112" i="19"/>
  <c r="AH112" i="19"/>
  <c r="FZ112" i="19"/>
  <c r="GX112" i="19"/>
  <c r="BF112" i="19"/>
  <c r="DB112" i="19"/>
  <c r="JV112" i="19"/>
  <c r="BB112" i="19"/>
  <c r="HV112" i="19"/>
  <c r="GL112" i="19"/>
  <c r="EL112" i="19"/>
  <c r="FV112" i="19"/>
  <c r="JR112" i="19"/>
  <c r="FN112" i="19"/>
  <c r="DZ112" i="19"/>
  <c r="EH112" i="19"/>
  <c r="EX112" i="19"/>
  <c r="JF112" i="19"/>
  <c r="ED112" i="19"/>
  <c r="AD112" i="19"/>
  <c r="CL112" i="19"/>
  <c r="KH112" i="19"/>
  <c r="DV112" i="19"/>
  <c r="ID112" i="19"/>
  <c r="IT112" i="19"/>
  <c r="HR112" i="19"/>
  <c r="JZ112" i="19"/>
  <c r="IX112" i="19"/>
  <c r="AX112" i="19"/>
  <c r="DH66" i="16"/>
  <c r="BJ112" i="19"/>
  <c r="HN112" i="19"/>
  <c r="BN112" i="19"/>
  <c r="CH112" i="19"/>
  <c r="IH112" i="19"/>
  <c r="KX112" i="19"/>
  <c r="CT112" i="19"/>
  <c r="Z112" i="19"/>
  <c r="ET112" i="19"/>
  <c r="GD112" i="19"/>
  <c r="JB112" i="19"/>
  <c r="BZ112" i="19"/>
  <c r="KD112" i="19"/>
  <c r="DH55" i="15"/>
  <c r="DJ112" i="19"/>
  <c r="DH21" i="16"/>
  <c r="CP112" i="19"/>
  <c r="DH21" i="15"/>
  <c r="DH77" i="16"/>
  <c r="FR112" i="19"/>
  <c r="KP112" i="19"/>
  <c r="DH77" i="15"/>
  <c r="DH66" i="15"/>
  <c r="AT112" i="19"/>
  <c r="CD112" i="19"/>
  <c r="DF112" i="19"/>
  <c r="DH55" i="16"/>
  <c r="DH43" i="15"/>
  <c r="J112" i="19"/>
  <c r="DH32" i="15"/>
  <c r="R112" i="19"/>
  <c r="F92" i="5"/>
  <c r="DF92" i="5"/>
  <c r="G92" i="5"/>
  <c r="DE92" i="5"/>
  <c r="F92" i="4"/>
  <c r="DE92" i="4"/>
  <c r="DF92" i="4"/>
  <c r="G92" i="4"/>
  <c r="BF134" i="15" l="1"/>
  <c r="AE134" i="15"/>
  <c r="CG134" i="15"/>
  <c r="X138" i="15"/>
  <c r="CO134" i="15"/>
  <c r="AL134" i="15"/>
  <c r="AY134" i="15"/>
  <c r="CX134" i="15"/>
  <c r="AC134" i="15"/>
  <c r="BH134" i="15"/>
  <c r="CW134" i="15"/>
  <c r="AK134" i="15"/>
  <c r="DC134" i="15"/>
  <c r="CV134" i="15"/>
  <c r="AJ134" i="15"/>
  <c r="CC134" i="15"/>
  <c r="AA134" i="15"/>
  <c r="BG134" i="15"/>
  <c r="AQ134" i="15"/>
  <c r="CN134" i="15"/>
  <c r="U134" i="15"/>
  <c r="AD134" i="15"/>
  <c r="BA134" i="15"/>
  <c r="BW134" i="15"/>
  <c r="T134" i="15"/>
  <c r="BD138" i="15"/>
  <c r="N134" i="15"/>
  <c r="BB134" i="15"/>
  <c r="AZ134" i="15"/>
  <c r="L134" i="15"/>
  <c r="X134" i="15"/>
  <c r="AF134" i="15"/>
  <c r="CF134" i="15"/>
  <c r="CZ134" i="15"/>
  <c r="AN134" i="15"/>
  <c r="AS134" i="15"/>
  <c r="CL138" i="15"/>
  <c r="CU138" i="15"/>
  <c r="BO134" i="15"/>
  <c r="AL138" i="15"/>
  <c r="BX138" i="15"/>
  <c r="AU134" i="15"/>
  <c r="AU138" i="15"/>
  <c r="BN138" i="15"/>
  <c r="CK138" i="15"/>
  <c r="CO138" i="15"/>
  <c r="S134" i="15"/>
  <c r="CN138" i="15"/>
  <c r="BJ134" i="15"/>
  <c r="P134" i="15"/>
  <c r="DA134" i="15"/>
  <c r="AR134" i="15"/>
  <c r="AO134" i="15"/>
  <c r="BG138" i="15"/>
  <c r="AD138" i="15"/>
  <c r="BZ138" i="15"/>
  <c r="AT134" i="15"/>
  <c r="K134" i="15"/>
  <c r="BT134" i="15"/>
  <c r="BY134" i="15"/>
  <c r="CU134" i="15"/>
  <c r="AI134" i="15"/>
  <c r="AT138" i="15"/>
  <c r="Y134" i="15"/>
  <c r="M134" i="15"/>
  <c r="CA134" i="15"/>
  <c r="AQ138" i="15"/>
  <c r="CH134" i="15"/>
  <c r="CS134" i="15"/>
  <c r="CJ134" i="15"/>
  <c r="AV138" i="15"/>
  <c r="BJ138" i="15"/>
  <c r="BP138" i="15"/>
  <c r="CI138" i="15"/>
  <c r="AG138" i="15"/>
  <c r="CC138" i="15"/>
  <c r="BM134" i="15"/>
  <c r="CQ134" i="15"/>
  <c r="AG134" i="15"/>
  <c r="AR138" i="15"/>
  <c r="BI134" i="15"/>
  <c r="CE134" i="15"/>
  <c r="I134" i="15"/>
  <c r="BP134" i="15"/>
  <c r="R134" i="15"/>
  <c r="AC138" i="15"/>
  <c r="AB134" i="15"/>
  <c r="BU134" i="15"/>
  <c r="CP134" i="15"/>
  <c r="CX138" i="15"/>
  <c r="BD134" i="15"/>
  <c r="CM138" i="15"/>
  <c r="BR134" i="15"/>
  <c r="BH138" i="15"/>
  <c r="BK138" i="15"/>
  <c r="AW134" i="15"/>
  <c r="CY134" i="15"/>
  <c r="AM134" i="15"/>
  <c r="CD138" i="15"/>
  <c r="BC138" i="15"/>
  <c r="AS138" i="15"/>
  <c r="AV134" i="15"/>
  <c r="CB138" i="15"/>
  <c r="CE138" i="15"/>
  <c r="CR134" i="15"/>
  <c r="Z134" i="15"/>
  <c r="AM138" i="15"/>
  <c r="CJ138" i="15"/>
  <c r="CT138" i="15"/>
  <c r="AY138" i="15"/>
  <c r="BY138" i="15"/>
  <c r="AW138" i="15"/>
  <c r="CK134" i="15"/>
  <c r="CB134" i="15"/>
  <c r="J134" i="15"/>
  <c r="BC134" i="15"/>
  <c r="BO138" i="15"/>
  <c r="BI138" i="15"/>
  <c r="CS138" i="15"/>
  <c r="AB138" i="15"/>
  <c r="CW138" i="15"/>
  <c r="AN138" i="15"/>
  <c r="BK134" i="15"/>
  <c r="DC138" i="15"/>
  <c r="CP138" i="15"/>
  <c r="BL138" i="15"/>
  <c r="AK138" i="15"/>
  <c r="BA138" i="15"/>
  <c r="CI134" i="15"/>
  <c r="AH138" i="15"/>
  <c r="BM138" i="15"/>
  <c r="CY138" i="15"/>
  <c r="AF138" i="15"/>
  <c r="I138" i="15"/>
  <c r="CQ138" i="15"/>
  <c r="O134" i="15"/>
  <c r="BL134" i="15"/>
  <c r="AJ138" i="15"/>
  <c r="CZ138" i="15"/>
  <c r="BQ134" i="15"/>
  <c r="CM134" i="15"/>
  <c r="BS138" i="15"/>
  <c r="AI138" i="15"/>
  <c r="BV138" i="15"/>
  <c r="BZ134" i="15"/>
  <c r="BE134" i="15"/>
  <c r="AE138" i="15"/>
  <c r="V134" i="15"/>
  <c r="Q134" i="15"/>
  <c r="BR138" i="15"/>
  <c r="BT138" i="15"/>
  <c r="BX134" i="15"/>
  <c r="BS134" i="15"/>
  <c r="AP138" i="15"/>
  <c r="BQ138" i="15"/>
  <c r="DA138" i="15"/>
  <c r="AO138" i="15"/>
  <c r="CG138" i="15"/>
  <c r="H133" i="15"/>
  <c r="W133" i="15"/>
  <c r="W134" i="15" s="1"/>
  <c r="G136" i="15"/>
  <c r="F136" i="15"/>
  <c r="H138" i="15"/>
  <c r="F114" i="15"/>
  <c r="H131" i="15"/>
  <c r="G137" i="15"/>
  <c r="F137" i="15"/>
  <c r="F113" i="15"/>
  <c r="G113" i="15"/>
  <c r="H130" i="15"/>
  <c r="G115" i="15"/>
  <c r="G114" i="15" s="1"/>
  <c r="F115" i="15"/>
  <c r="G143" i="15" s="1"/>
  <c r="F143" i="15" s="1"/>
  <c r="H147" i="15"/>
  <c r="D112" i="19"/>
  <c r="J89" i="4"/>
  <c r="J114" i="4"/>
  <c r="F148" i="15" l="1"/>
  <c r="F149" i="15"/>
  <c r="F131" i="15"/>
  <c r="G131" i="15"/>
  <c r="F130" i="15"/>
  <c r="G130" i="15"/>
  <c r="H134" i="15"/>
  <c r="F133" i="15"/>
  <c r="G133" i="15"/>
  <c r="E118" i="19"/>
  <c r="E124" i="19"/>
  <c r="E122" i="19"/>
  <c r="E115" i="19"/>
  <c r="E127" i="19"/>
  <c r="E125" i="19"/>
  <c r="E119" i="19"/>
  <c r="E112" i="19"/>
  <c r="E128" i="19"/>
  <c r="E121" i="19"/>
  <c r="E129" i="19"/>
  <c r="E116" i="19"/>
  <c r="J107" i="19"/>
  <c r="J7" i="4"/>
  <c r="J19" i="10" s="1"/>
  <c r="J10" i="10"/>
  <c r="W89" i="5"/>
  <c r="W114" i="5"/>
  <c r="W112" i="5" s="1"/>
  <c r="W114" i="4"/>
  <c r="W89" i="4"/>
  <c r="J112" i="4"/>
  <c r="G140" i="15" l="1"/>
  <c r="F140" i="15" s="1"/>
  <c r="G134" i="15"/>
  <c r="G142" i="15"/>
  <c r="F142" i="15" s="1"/>
  <c r="F134" i="15"/>
  <c r="G141" i="15" s="1"/>
  <c r="F141" i="15" s="1"/>
  <c r="E120" i="19"/>
  <c r="E123" i="19"/>
  <c r="E117" i="19"/>
  <c r="E126" i="19"/>
  <c r="E114" i="19"/>
  <c r="BR107" i="19"/>
  <c r="BR106" i="19" s="1"/>
  <c r="J106" i="19"/>
  <c r="W112" i="4"/>
  <c r="J13" i="10"/>
  <c r="V114" i="4"/>
  <c r="V89" i="4"/>
  <c r="J8" i="13"/>
  <c r="J29" i="11"/>
  <c r="W7" i="5"/>
  <c r="W28" i="10"/>
  <c r="V114" i="5"/>
  <c r="V112" i="5" s="1"/>
  <c r="V89" i="5"/>
  <c r="W7" i="4"/>
  <c r="W10" i="10"/>
  <c r="W13" i="10" s="1"/>
  <c r="E113" i="19" l="1"/>
  <c r="V112" i="4"/>
  <c r="U114" i="4"/>
  <c r="U89" i="4"/>
  <c r="W19" i="10"/>
  <c r="W8" i="13"/>
  <c r="W11" i="13" s="1"/>
  <c r="W29" i="11"/>
  <c r="J11" i="13"/>
  <c r="U114" i="5"/>
  <c r="U112" i="5" s="1"/>
  <c r="U89" i="5"/>
  <c r="V7" i="5"/>
  <c r="V28" i="10"/>
  <c r="V31" i="10" s="1"/>
  <c r="W15" i="13"/>
  <c r="W18" i="13" s="1"/>
  <c r="V10" i="10"/>
  <c r="V13" i="10" s="1"/>
  <c r="V7" i="4"/>
  <c r="U112" i="4" l="1"/>
  <c r="V19" i="10"/>
  <c r="V8" i="13"/>
  <c r="V11" i="13" s="1"/>
  <c r="V29" i="11"/>
  <c r="T89" i="5"/>
  <c r="T114" i="5"/>
  <c r="T112" i="5" s="1"/>
  <c r="T114" i="4"/>
  <c r="T89" i="4"/>
  <c r="V15" i="13"/>
  <c r="V18" i="13" s="1"/>
  <c r="V37" i="10"/>
  <c r="V37" i="11"/>
  <c r="U7" i="5"/>
  <c r="U28" i="10"/>
  <c r="U31" i="10" s="1"/>
  <c r="U7" i="4"/>
  <c r="U10" i="10"/>
  <c r="U13" i="10" s="1"/>
  <c r="T7" i="5" l="1"/>
  <c r="T28" i="10"/>
  <c r="T31" i="10" s="1"/>
  <c r="T10" i="10"/>
  <c r="T13" i="10" s="1"/>
  <c r="T7" i="4"/>
  <c r="T112" i="4"/>
  <c r="S89" i="5"/>
  <c r="S114" i="5"/>
  <c r="S112" i="5" s="1"/>
  <c r="S114" i="4"/>
  <c r="S89" i="4"/>
  <c r="U29" i="11"/>
  <c r="U8" i="13"/>
  <c r="U11" i="13" s="1"/>
  <c r="U19" i="10"/>
  <c r="U37" i="10"/>
  <c r="U37" i="11"/>
  <c r="U15" i="13"/>
  <c r="U18" i="13" s="1"/>
  <c r="S10" i="10" l="1"/>
  <c r="S13" i="10" s="1"/>
  <c r="S7" i="4"/>
  <c r="S112" i="4"/>
  <c r="T37" i="10"/>
  <c r="T37" i="11"/>
  <c r="T15" i="13"/>
  <c r="T18" i="13" s="1"/>
  <c r="R89" i="5"/>
  <c r="R114" i="5"/>
  <c r="R112" i="5" s="1"/>
  <c r="R114" i="4"/>
  <c r="R89" i="4"/>
  <c r="S7" i="5"/>
  <c r="S28" i="10"/>
  <c r="S31" i="10" s="1"/>
  <c r="T29" i="11"/>
  <c r="T19" i="10"/>
  <c r="T8" i="13"/>
  <c r="T11" i="13" s="1"/>
  <c r="R112" i="4" l="1"/>
  <c r="S19" i="10"/>
  <c r="S29" i="11"/>
  <c r="S8" i="13"/>
  <c r="S11" i="13" s="1"/>
  <c r="Q89" i="5"/>
  <c r="Q114" i="5"/>
  <c r="Q112" i="5" s="1"/>
  <c r="S37" i="10"/>
  <c r="S37" i="11"/>
  <c r="S15" i="13"/>
  <c r="S18" i="13" s="1"/>
  <c r="R7" i="5"/>
  <c r="R28" i="10"/>
  <c r="R31" i="10" s="1"/>
  <c r="Q114" i="4"/>
  <c r="Q89" i="4"/>
  <c r="R7" i="4"/>
  <c r="R10" i="10"/>
  <c r="R13" i="10" s="1"/>
  <c r="P114" i="4" l="1"/>
  <c r="P89" i="4"/>
  <c r="R37" i="10"/>
  <c r="R37" i="11"/>
  <c r="R15" i="13"/>
  <c r="R18" i="13" s="1"/>
  <c r="Q10" i="10"/>
  <c r="Q13" i="10" s="1"/>
  <c r="Q7" i="4"/>
  <c r="Q7" i="5"/>
  <c r="Q28" i="10"/>
  <c r="Q31" i="10" s="1"/>
  <c r="Q112" i="4"/>
  <c r="P89" i="5"/>
  <c r="P114" i="5"/>
  <c r="P112" i="5" s="1"/>
  <c r="R29" i="11"/>
  <c r="R19" i="10"/>
  <c r="R8" i="13"/>
  <c r="R11" i="13" s="1"/>
  <c r="Q37" i="10" l="1"/>
  <c r="Q37" i="11"/>
  <c r="Q15" i="13"/>
  <c r="Q18" i="13" s="1"/>
  <c r="P10" i="10"/>
  <c r="P13" i="10" s="1"/>
  <c r="P7" i="4"/>
  <c r="P7" i="5"/>
  <c r="P28" i="10"/>
  <c r="P31" i="10" s="1"/>
  <c r="O89" i="5"/>
  <c r="O114" i="5"/>
  <c r="O112" i="5" s="1"/>
  <c r="Q19" i="10"/>
  <c r="Q29" i="11"/>
  <c r="Q8" i="13"/>
  <c r="Q11" i="13" s="1"/>
  <c r="P112" i="4"/>
  <c r="O114" i="4"/>
  <c r="O89" i="4"/>
  <c r="N114" i="4" l="1"/>
  <c r="N89" i="4"/>
  <c r="O7" i="5"/>
  <c r="O28" i="10"/>
  <c r="O31" i="10" s="1"/>
  <c r="P37" i="11"/>
  <c r="P37" i="10"/>
  <c r="P15" i="13"/>
  <c r="P18" i="13" s="1"/>
  <c r="N114" i="5"/>
  <c r="N112" i="5" s="1"/>
  <c r="N89" i="5"/>
  <c r="O10" i="10"/>
  <c r="O13" i="10" s="1"/>
  <c r="O7" i="4"/>
  <c r="P19" i="10"/>
  <c r="P29" i="11"/>
  <c r="P8" i="13"/>
  <c r="P11" i="13" s="1"/>
  <c r="O112" i="4"/>
  <c r="O19" i="10" l="1"/>
  <c r="O29" i="11"/>
  <c r="O8" i="13"/>
  <c r="O11" i="13" s="1"/>
  <c r="N7" i="5"/>
  <c r="N28" i="10"/>
  <c r="N31" i="10" s="1"/>
  <c r="N10" i="10"/>
  <c r="N13" i="10" s="1"/>
  <c r="N7" i="4"/>
  <c r="O37" i="11"/>
  <c r="O37" i="10"/>
  <c r="O15" i="13"/>
  <c r="O18" i="13" s="1"/>
  <c r="N112" i="4"/>
  <c r="M89" i="5"/>
  <c r="M114" i="5"/>
  <c r="M112" i="5" s="1"/>
  <c r="M114" i="4"/>
  <c r="M89" i="4"/>
  <c r="N29" i="11" l="1"/>
  <c r="N19" i="10"/>
  <c r="N8" i="13"/>
  <c r="N11" i="13" s="1"/>
  <c r="L114" i="4"/>
  <c r="L89" i="4"/>
  <c r="M7" i="5"/>
  <c r="M28" i="10"/>
  <c r="M31" i="10" s="1"/>
  <c r="L89" i="5"/>
  <c r="L114" i="5"/>
  <c r="L112" i="5" s="1"/>
  <c r="M10" i="10"/>
  <c r="M13" i="10" s="1"/>
  <c r="M7" i="4"/>
  <c r="M112" i="4"/>
  <c r="N37" i="10"/>
  <c r="N15" i="13"/>
  <c r="N18" i="13" s="1"/>
  <c r="N37" i="11"/>
  <c r="L7" i="4" l="1"/>
  <c r="L10" i="10"/>
  <c r="L13" i="10" s="1"/>
  <c r="L112" i="4"/>
  <c r="L7" i="5"/>
  <c r="L28" i="10"/>
  <c r="L31" i="10" s="1"/>
  <c r="K114" i="5"/>
  <c r="K89" i="5"/>
  <c r="DE91" i="5"/>
  <c r="G91" i="5"/>
  <c r="DF91" i="5"/>
  <c r="F91" i="5"/>
  <c r="F89" i="5" s="1"/>
  <c r="F7" i="5" s="1"/>
  <c r="M8" i="13"/>
  <c r="M11" i="13" s="1"/>
  <c r="M19" i="10"/>
  <c r="M29" i="11"/>
  <c r="K114" i="4"/>
  <c r="K89" i="4"/>
  <c r="DE91" i="4"/>
  <c r="DE6" i="4" s="1"/>
  <c r="DF91" i="4"/>
  <c r="F91" i="4"/>
  <c r="F89" i="4" s="1"/>
  <c r="G91" i="4"/>
  <c r="G89" i="4" s="1"/>
  <c r="M37" i="11"/>
  <c r="M37" i="10"/>
  <c r="M15" i="13"/>
  <c r="M18" i="13" s="1"/>
  <c r="I20" i="14"/>
  <c r="F22" i="10" l="1"/>
  <c r="G27" i="14" s="1"/>
  <c r="F7" i="4"/>
  <c r="F32" i="11"/>
  <c r="K112" i="4"/>
  <c r="G114" i="4"/>
  <c r="G112" i="4" s="1"/>
  <c r="DF114" i="4"/>
  <c r="F114" i="4"/>
  <c r="F112" i="4" s="1"/>
  <c r="K7" i="5"/>
  <c r="K28" i="10"/>
  <c r="DF89" i="5"/>
  <c r="G89" i="5"/>
  <c r="L29" i="11"/>
  <c r="L19" i="10"/>
  <c r="L8" i="13"/>
  <c r="L11" i="13" s="1"/>
  <c r="K112" i="5"/>
  <c r="G114" i="5"/>
  <c r="DF114" i="5"/>
  <c r="F114" i="5"/>
  <c r="F112" i="5" s="1"/>
  <c r="K10" i="10"/>
  <c r="K7" i="4"/>
  <c r="K19" i="10" s="1"/>
  <c r="DF89" i="4"/>
  <c r="L15" i="13"/>
  <c r="L18" i="13" s="1"/>
  <c r="L37" i="11"/>
  <c r="L37" i="10"/>
  <c r="K20" i="14"/>
  <c r="J20" i="14"/>
  <c r="G19" i="10" l="1"/>
  <c r="K8" i="13"/>
  <c r="K29" i="11"/>
  <c r="DF7" i="4"/>
  <c r="G7" i="4"/>
  <c r="K37" i="10"/>
  <c r="K37" i="11"/>
  <c r="K15" i="13"/>
  <c r="DF7" i="5"/>
  <c r="G7" i="5"/>
  <c r="F18" i="11"/>
  <c r="K13" i="10"/>
  <c r="G10" i="10"/>
  <c r="F10" i="10"/>
  <c r="F16" i="10" s="1"/>
  <c r="DF112" i="5"/>
  <c r="G112" i="5"/>
  <c r="K31" i="10"/>
  <c r="F28" i="10"/>
  <c r="G28" i="10"/>
  <c r="DF112" i="4"/>
  <c r="L20" i="14"/>
  <c r="CN103" i="16"/>
  <c r="CB125" i="16"/>
  <c r="T108" i="16"/>
  <c r="BZ104" i="16"/>
  <c r="CY106" i="16"/>
  <c r="AA107" i="16"/>
  <c r="BQ102" i="16"/>
  <c r="BC95" i="16"/>
  <c r="CM103" i="16"/>
  <c r="CU125" i="16"/>
  <c r="DA109" i="16"/>
  <c r="AC129" i="16"/>
  <c r="L95" i="16"/>
  <c r="Q96" i="16"/>
  <c r="BF12" i="16"/>
  <c r="BD55" i="16"/>
  <c r="AE101" i="16"/>
  <c r="AJ102" i="16"/>
  <c r="CW106" i="16"/>
  <c r="AI55" i="16"/>
  <c r="CI109" i="16"/>
  <c r="BP101" i="16"/>
  <c r="CV107" i="16"/>
  <c r="W97" i="16"/>
  <c r="H21" i="16"/>
  <c r="BM124" i="16"/>
  <c r="AG121" i="16"/>
  <c r="AN66" i="16"/>
  <c r="CH90" i="16"/>
  <c r="AJ129" i="16"/>
  <c r="CZ43" i="16"/>
  <c r="CU104" i="16"/>
  <c r="BM110" i="16"/>
  <c r="AO55" i="16"/>
  <c r="AQ13" i="16"/>
  <c r="CO103" i="16"/>
  <c r="CR55" i="16"/>
  <c r="BI95" i="16"/>
  <c r="AI43" i="16"/>
  <c r="AW106" i="16"/>
  <c r="Q128" i="16"/>
  <c r="O129" i="16"/>
  <c r="I101" i="16"/>
  <c r="Y124" i="16"/>
  <c r="AI128" i="16"/>
  <c r="CP12" i="16"/>
  <c r="CZ97" i="16"/>
  <c r="AH12" i="16"/>
  <c r="AX124" i="16"/>
  <c r="CQ109" i="16"/>
  <c r="CG90" i="16"/>
  <c r="AH94" i="16"/>
  <c r="BX32" i="16"/>
  <c r="BA106" i="16"/>
  <c r="BD125" i="16"/>
  <c r="AW102" i="16"/>
  <c r="CS93" i="16"/>
  <c r="W55" i="16"/>
  <c r="CX106" i="16"/>
  <c r="U117" i="14"/>
  <c r="BC102" i="16"/>
  <c r="BA90" i="16"/>
  <c r="CK91" i="16"/>
  <c r="CS77" i="16"/>
  <c r="AF120" i="16"/>
  <c r="CK21" i="16"/>
  <c r="Y104" i="16"/>
  <c r="AC105" i="16"/>
  <c r="I120" i="16"/>
  <c r="BR96" i="16"/>
  <c r="CU128" i="16"/>
  <c r="J125" i="16"/>
  <c r="BB77" i="16"/>
  <c r="BA94" i="16"/>
  <c r="AM91" i="16"/>
  <c r="BI96" i="16"/>
  <c r="BO95" i="16"/>
  <c r="BQ124" i="16"/>
  <c r="AV55" i="16"/>
  <c r="BJ66" i="16"/>
  <c r="CE122" i="16"/>
  <c r="AA125" i="16"/>
  <c r="AN128" i="16"/>
  <c r="CO13" i="16"/>
  <c r="X21" i="16"/>
  <c r="N117" i="14"/>
  <c r="AF101" i="16"/>
  <c r="AQ98" i="16"/>
  <c r="BC125" i="16"/>
  <c r="U90" i="16"/>
  <c r="CU129" i="16"/>
  <c r="L92" i="16"/>
  <c r="U120" i="16"/>
  <c r="DC90" i="16"/>
  <c r="CV92" i="16"/>
  <c r="O121" i="16"/>
  <c r="CS13" i="16"/>
  <c r="BB129" i="16"/>
  <c r="CY43" i="16"/>
  <c r="AO124" i="16"/>
  <c r="CF13" i="16"/>
  <c r="S110" i="16"/>
  <c r="DA106" i="16"/>
  <c r="BI21" i="16"/>
  <c r="CG119" i="16"/>
  <c r="M108" i="16"/>
  <c r="CP119" i="16"/>
  <c r="BO91" i="16"/>
  <c r="DB97" i="16"/>
  <c r="BO77" i="16"/>
  <c r="W107" i="16"/>
  <c r="DA13" i="16"/>
  <c r="T127" i="16"/>
  <c r="AK93" i="16"/>
  <c r="BG91" i="16"/>
  <c r="O94" i="16"/>
  <c r="CG43" i="16"/>
  <c r="AR32" i="16"/>
  <c r="V103" i="16"/>
  <c r="AX110" i="16"/>
  <c r="Q117" i="14"/>
  <c r="Q125" i="16"/>
  <c r="CQ12" i="16"/>
  <c r="CA13" i="16"/>
  <c r="BH125" i="16"/>
  <c r="BJ93" i="16"/>
  <c r="CP102" i="16"/>
  <c r="BX110" i="16"/>
  <c r="CY128" i="16"/>
  <c r="BK106" i="16"/>
  <c r="K94" i="16"/>
  <c r="BI109" i="16"/>
  <c r="AW99" i="16"/>
  <c r="DA124" i="16"/>
  <c r="AS101" i="16"/>
  <c r="AT123" i="16"/>
  <c r="BJ120" i="16"/>
  <c r="H128" i="16"/>
  <c r="O128" i="16"/>
  <c r="AZ32" i="16"/>
  <c r="BT119" i="16"/>
  <c r="CZ90" i="16"/>
  <c r="AH97" i="16"/>
  <c r="CK101" i="16"/>
  <c r="CO32" i="16"/>
  <c r="AQ110" i="16"/>
  <c r="I13" i="16"/>
  <c r="CX93" i="16"/>
  <c r="BV108" i="16"/>
  <c r="CU21" i="16"/>
  <c r="AT98" i="16"/>
  <c r="X106" i="16"/>
  <c r="BI125" i="16"/>
  <c r="CN93" i="16"/>
  <c r="CH55" i="16"/>
  <c r="BN93" i="16"/>
  <c r="CX96" i="16"/>
  <c r="BZ128" i="16"/>
  <c r="DC21" i="16"/>
  <c r="BD104" i="16"/>
  <c r="AO96" i="16"/>
  <c r="AU110" i="16"/>
  <c r="BL98" i="16"/>
  <c r="AV91" i="16"/>
  <c r="CI110" i="16"/>
  <c r="BT55" i="16"/>
  <c r="T95" i="16"/>
  <c r="BR128" i="16"/>
  <c r="BV43" i="16"/>
  <c r="Z110" i="16"/>
  <c r="CW110" i="16"/>
  <c r="AR109" i="16"/>
  <c r="AE122" i="16"/>
  <c r="Z109" i="16"/>
  <c r="L123" i="16"/>
  <c r="AB66" i="16"/>
  <c r="M120" i="16"/>
  <c r="U77" i="16"/>
  <c r="AT13" i="16"/>
  <c r="AE66" i="16"/>
  <c r="AD129" i="16"/>
  <c r="AH102" i="16"/>
  <c r="BO96" i="16"/>
  <c r="BB96" i="16"/>
  <c r="BC121" i="16"/>
  <c r="AA123" i="16"/>
  <c r="DC43" i="16"/>
  <c r="H13" i="16"/>
  <c r="BQ125" i="16"/>
  <c r="AG123" i="16"/>
  <c r="DA94" i="16"/>
  <c r="AH121" i="16"/>
  <c r="CW122" i="16"/>
  <c r="AT104" i="16"/>
  <c r="N77" i="16"/>
  <c r="AL108" i="16"/>
  <c r="BH43" i="16"/>
  <c r="BD97" i="16"/>
  <c r="BL127" i="16"/>
  <c r="BR123" i="16"/>
  <c r="Z12" i="16"/>
  <c r="X108" i="16"/>
  <c r="AQ127" i="16"/>
  <c r="L109" i="16"/>
  <c r="AJ12" i="16"/>
  <c r="DA32" i="16"/>
  <c r="DB107" i="16"/>
  <c r="CS124" i="16"/>
  <c r="CJ101" i="16"/>
  <c r="CK129" i="16"/>
  <c r="CJ94" i="16"/>
  <c r="BO13" i="16"/>
  <c r="Z13" i="16"/>
  <c r="Y96" i="16"/>
  <c r="DA77" i="16"/>
  <c r="BE95" i="16"/>
  <c r="BB55" i="16"/>
  <c r="H121" i="16"/>
  <c r="CD106" i="16"/>
  <c r="M127" i="16"/>
  <c r="BL90" i="16"/>
  <c r="BT90" i="16"/>
  <c r="J105" i="16"/>
  <c r="CD96" i="16"/>
  <c r="BE122" i="16"/>
  <c r="AG104" i="16"/>
  <c r="CB110" i="16"/>
  <c r="BI94" i="16"/>
  <c r="CP129" i="16"/>
  <c r="AF124" i="16"/>
  <c r="BG96" i="16"/>
  <c r="BS108" i="16"/>
  <c r="AV94" i="16"/>
  <c r="AI94" i="16"/>
  <c r="BP107" i="16"/>
  <c r="BR124" i="16"/>
  <c r="BA129" i="16"/>
  <c r="V128" i="16"/>
  <c r="AU124" i="16"/>
  <c r="CR43" i="16"/>
  <c r="CP122" i="16"/>
  <c r="CY93" i="16"/>
  <c r="CT108" i="16"/>
  <c r="L103" i="16"/>
  <c r="AS109" i="16"/>
  <c r="CO93" i="16"/>
  <c r="CW107" i="16"/>
  <c r="N105" i="16"/>
  <c r="M55" i="16"/>
  <c r="CZ109" i="16"/>
  <c r="BU120" i="16"/>
  <c r="CO109" i="16"/>
  <c r="BF32" i="16"/>
  <c r="CV103" i="16"/>
  <c r="CZ21" i="16"/>
  <c r="H110" i="16"/>
  <c r="AC66" i="16"/>
  <c r="BE128" i="16"/>
  <c r="DB125" i="16"/>
  <c r="AP121" i="16"/>
  <c r="CZ95" i="16"/>
  <c r="Y93" i="16"/>
  <c r="U12" i="16"/>
  <c r="BY98" i="16"/>
  <c r="I98" i="16"/>
  <c r="AR104" i="16"/>
  <c r="BC55" i="16"/>
  <c r="O109" i="16"/>
  <c r="CU108" i="16"/>
  <c r="BS123" i="16"/>
  <c r="AZ110" i="16"/>
  <c r="AN32" i="16"/>
  <c r="O105" i="16"/>
  <c r="AK124" i="16"/>
  <c r="U21" i="16"/>
  <c r="X120" i="16"/>
  <c r="BU94" i="16"/>
  <c r="CT92" i="16"/>
  <c r="T120" i="16"/>
  <c r="CA108" i="16"/>
  <c r="I92" i="16"/>
  <c r="BK90" i="16"/>
  <c r="Z108" i="16"/>
  <c r="CN121" i="16"/>
  <c r="U93" i="16"/>
  <c r="CA122" i="16"/>
  <c r="W124" i="16"/>
  <c r="AA13" i="16"/>
  <c r="AG94" i="16"/>
  <c r="CU43" i="16"/>
  <c r="AD92" i="16"/>
  <c r="CF101" i="16"/>
  <c r="AZ94" i="16"/>
  <c r="AS121" i="16"/>
  <c r="CP97" i="16"/>
  <c r="J104" i="16"/>
  <c r="X125" i="16"/>
  <c r="S95" i="16"/>
  <c r="AT124" i="16"/>
  <c r="CE120" i="16"/>
  <c r="BU106" i="16"/>
  <c r="AX127" i="16"/>
  <c r="BX97" i="16"/>
  <c r="CD66" i="16"/>
  <c r="DA12" i="16"/>
  <c r="CE128" i="16"/>
  <c r="P129" i="16"/>
  <c r="CP32" i="16"/>
  <c r="DB106" i="16"/>
  <c r="CE97" i="16"/>
  <c r="CO119" i="16"/>
  <c r="BZ90" i="16"/>
  <c r="AS110" i="16"/>
  <c r="CN119" i="16"/>
  <c r="AQ55" i="16"/>
  <c r="BE120" i="16"/>
  <c r="CQ66" i="16"/>
  <c r="BJ12" i="16"/>
  <c r="Y122" i="16"/>
  <c r="AO120" i="16"/>
  <c r="AM106" i="16"/>
  <c r="AP128" i="16"/>
  <c r="BQ110" i="16"/>
  <c r="DB98" i="16"/>
  <c r="CZ103" i="16"/>
  <c r="DA96" i="16"/>
  <c r="CS104" i="16"/>
  <c r="CF124" i="16"/>
  <c r="N129" i="16"/>
  <c r="CS125" i="16"/>
  <c r="BM102" i="16"/>
  <c r="BS102" i="16"/>
  <c r="AQ99" i="16"/>
  <c r="CR109" i="16"/>
  <c r="CX121" i="16"/>
  <c r="CC129" i="16"/>
  <c r="CJ66" i="16"/>
  <c r="U106" i="16"/>
  <c r="AJ125" i="16"/>
  <c r="AI122" i="16"/>
  <c r="BH108" i="16"/>
  <c r="AM108" i="16"/>
  <c r="AA91" i="16"/>
  <c r="DC91" i="16"/>
  <c r="CE96" i="16"/>
  <c r="BD127" i="16"/>
  <c r="X123" i="16"/>
  <c r="AO92" i="16"/>
  <c r="AF105" i="16"/>
  <c r="BN32" i="16"/>
  <c r="CN97" i="16"/>
  <c r="BU110" i="16"/>
  <c r="N99" i="16"/>
  <c r="BI107" i="16"/>
  <c r="U55" i="16"/>
  <c r="CN129" i="16"/>
  <c r="AP109" i="16"/>
  <c r="AG90" i="16"/>
  <c r="AC104" i="16"/>
  <c r="AG103" i="16"/>
  <c r="AG124" i="16"/>
  <c r="CC102" i="16"/>
  <c r="CV129" i="16"/>
  <c r="AI109" i="16"/>
  <c r="AE108" i="16"/>
  <c r="V125" i="16"/>
  <c r="N97" i="16"/>
  <c r="BM129" i="16"/>
  <c r="AZ123" i="16"/>
  <c r="AN77" i="16"/>
  <c r="AC32" i="16"/>
  <c r="O93" i="16"/>
  <c r="CA123" i="16"/>
  <c r="AG119" i="16"/>
  <c r="AK108" i="16"/>
  <c r="AE92" i="16"/>
  <c r="BG13" i="16"/>
  <c r="I93" i="16"/>
  <c r="R123" i="16"/>
  <c r="CI96" i="16"/>
  <c r="AF90" i="16"/>
  <c r="BB91" i="16"/>
  <c r="CI105" i="16"/>
  <c r="CJ128" i="16"/>
  <c r="W95" i="16"/>
  <c r="BP93" i="16"/>
  <c r="CN110" i="16"/>
  <c r="CV109" i="16"/>
  <c r="CV55" i="16"/>
  <c r="BN91" i="16"/>
  <c r="BC96" i="16"/>
  <c r="S105" i="16"/>
  <c r="AX97" i="16"/>
  <c r="AQ125" i="16"/>
  <c r="V12" i="16"/>
  <c r="CQ128" i="16"/>
  <c r="BB107" i="16"/>
  <c r="BF123" i="16"/>
  <c r="I19" i="14"/>
  <c r="CK104" i="16"/>
  <c r="CA129" i="16"/>
  <c r="CR104" i="16"/>
  <c r="CE21" i="16"/>
  <c r="AJ55" i="16"/>
  <c r="BC129" i="16"/>
  <c r="CL103" i="16"/>
  <c r="J92" i="16"/>
  <c r="CK97" i="16"/>
  <c r="O107" i="16"/>
  <c r="BW43" i="16"/>
  <c r="AS107" i="16"/>
  <c r="I119" i="16"/>
  <c r="AT77" i="16"/>
  <c r="BQ101" i="16"/>
  <c r="BS92" i="16"/>
  <c r="BT107" i="16"/>
  <c r="BD107" i="16"/>
  <c r="AB55" i="16"/>
  <c r="AI92" i="16"/>
  <c r="CI94" i="16"/>
  <c r="S92" i="16"/>
  <c r="BH99" i="16"/>
  <c r="CJ32" i="16"/>
  <c r="BR98" i="16"/>
  <c r="CY121" i="16"/>
  <c r="BG122" i="16"/>
  <c r="CU124" i="16"/>
  <c r="S90" i="16"/>
  <c r="CH98" i="16"/>
  <c r="AE93" i="16"/>
  <c r="BU55" i="16"/>
  <c r="J43" i="16"/>
  <c r="W112" i="16"/>
  <c r="CR96" i="16"/>
  <c r="CC110" i="16"/>
  <c r="CM102" i="16"/>
  <c r="AN97" i="16"/>
  <c r="U125" i="16"/>
  <c r="O112" i="15"/>
  <c r="BY55" i="16"/>
  <c r="DB77" i="16"/>
  <c r="AP108" i="16"/>
  <c r="BX101" i="16"/>
  <c r="CF108" i="16"/>
  <c r="BQ128" i="16"/>
  <c r="CI107" i="16"/>
  <c r="BU119" i="16"/>
  <c r="BI13" i="16"/>
  <c r="BZ120" i="16"/>
  <c r="CE107" i="16"/>
  <c r="R112" i="16"/>
  <c r="CY122" i="16"/>
  <c r="S101" i="16"/>
  <c r="X55" i="16"/>
  <c r="DA105" i="16"/>
  <c r="AN107" i="16"/>
  <c r="R92" i="16"/>
  <c r="BO109" i="16"/>
  <c r="CR12" i="16"/>
  <c r="K129" i="16"/>
  <c r="O119" i="16"/>
  <c r="CZ104" i="16"/>
  <c r="AQ105" i="16"/>
  <c r="AU97" i="16"/>
  <c r="DC106" i="16"/>
  <c r="BN12" i="16"/>
  <c r="AP102" i="16"/>
  <c r="BV109" i="16"/>
  <c r="BT98" i="16"/>
  <c r="BV99" i="16"/>
  <c r="CH12" i="16"/>
  <c r="CV12" i="16"/>
  <c r="AJ21" i="16"/>
  <c r="BH12" i="16"/>
  <c r="DC95" i="16"/>
  <c r="CJ124" i="16"/>
  <c r="BP121" i="16"/>
  <c r="BZ91" i="16"/>
  <c r="AR66" i="16"/>
  <c r="CU32" i="16"/>
  <c r="CN109" i="16"/>
  <c r="AZ77" i="16"/>
  <c r="CR93" i="16"/>
  <c r="T103" i="16"/>
  <c r="BD106" i="16"/>
  <c r="AT92" i="16"/>
  <c r="AL77" i="16"/>
  <c r="R13" i="16"/>
  <c r="AA102" i="16"/>
  <c r="CE125" i="16"/>
  <c r="J90" i="16"/>
  <c r="CS21" i="16"/>
  <c r="AS98" i="16"/>
  <c r="AF98" i="16"/>
  <c r="CJ107" i="16"/>
  <c r="AH21" i="16"/>
  <c r="CF119" i="16"/>
  <c r="BU108" i="16"/>
  <c r="CB120" i="16"/>
  <c r="CA128" i="16"/>
  <c r="W119" i="16"/>
  <c r="CT109" i="16"/>
  <c r="BN55" i="16"/>
  <c r="CC109" i="16"/>
  <c r="DB94" i="16"/>
  <c r="X110" i="16"/>
  <c r="BJ94" i="16"/>
  <c r="P92" i="16"/>
  <c r="BB105" i="16"/>
  <c r="BD12" i="16"/>
  <c r="CQ93" i="16"/>
  <c r="AS105" i="16"/>
  <c r="AF104" i="16"/>
  <c r="CU92" i="16"/>
  <c r="AX66" i="16"/>
  <c r="T109" i="16"/>
  <c r="CD43" i="16"/>
  <c r="BH110" i="16"/>
  <c r="AV102" i="16"/>
  <c r="AG12" i="16"/>
  <c r="CQ122" i="16"/>
  <c r="CT97" i="16"/>
  <c r="BG124" i="16"/>
  <c r="CL110" i="16"/>
  <c r="W110" i="16"/>
  <c r="P104" i="16"/>
  <c r="J112" i="16"/>
  <c r="BA125" i="16"/>
  <c r="AE77" i="16"/>
  <c r="AH127" i="16"/>
  <c r="AE43" i="16"/>
  <c r="AT94" i="16"/>
  <c r="CX103" i="16"/>
  <c r="AJ99" i="16"/>
  <c r="BL120" i="16"/>
  <c r="CV121" i="16"/>
  <c r="O77" i="16"/>
  <c r="CD77" i="16"/>
  <c r="CB97" i="16"/>
  <c r="P110" i="16"/>
  <c r="BG97" i="16"/>
  <c r="AG109" i="16"/>
  <c r="CD124" i="16"/>
  <c r="CE102" i="16"/>
  <c r="BK95" i="16"/>
  <c r="BH90" i="16"/>
  <c r="AQ103" i="16"/>
  <c r="BL105" i="16"/>
  <c r="CA21" i="16"/>
  <c r="AQ12" i="16"/>
  <c r="BQ94" i="16"/>
  <c r="X119" i="16"/>
  <c r="CP94" i="16"/>
  <c r="BH104" i="16"/>
  <c r="CZ102" i="16"/>
  <c r="AC91" i="16"/>
  <c r="AZ66" i="16"/>
  <c r="AY120" i="16"/>
  <c r="CA97" i="16"/>
  <c r="W106" i="16"/>
  <c r="CH97" i="16"/>
  <c r="M90" i="16"/>
  <c r="CT91" i="16"/>
  <c r="AW21" i="16"/>
  <c r="AH110" i="16"/>
  <c r="AN110" i="16"/>
  <c r="CP101" i="16"/>
  <c r="O98" i="16"/>
  <c r="CH66" i="16"/>
  <c r="CL12" i="16"/>
  <c r="CJ123" i="16"/>
  <c r="CE90" i="16"/>
  <c r="BV103" i="16"/>
  <c r="Z121" i="16"/>
  <c r="BY106" i="16"/>
  <c r="CQ125" i="16"/>
  <c r="BB66" i="16"/>
  <c r="AO21" i="16"/>
  <c r="AV103" i="16"/>
  <c r="CW120" i="16"/>
  <c r="CV13" i="16"/>
  <c r="K124" i="16"/>
  <c r="CG108" i="16"/>
  <c r="AT95" i="16"/>
  <c r="BQ123" i="16"/>
  <c r="Z95" i="16"/>
  <c r="DA43" i="16"/>
  <c r="U108" i="16"/>
  <c r="AG110" i="16"/>
  <c r="DB128" i="16"/>
  <c r="AJ91" i="16"/>
  <c r="BU95" i="16"/>
  <c r="CO102" i="16"/>
  <c r="AF103" i="16"/>
  <c r="J109" i="16"/>
  <c r="Y98" i="16"/>
  <c r="AF108" i="16"/>
  <c r="P123" i="16"/>
  <c r="CG110" i="16"/>
  <c r="BR105" i="16"/>
  <c r="BQ12" i="16"/>
  <c r="CO125" i="16"/>
  <c r="AI66" i="16"/>
  <c r="AD12" i="16"/>
  <c r="BR97" i="16"/>
  <c r="CC105" i="16"/>
  <c r="CD102" i="16"/>
  <c r="U112" i="16"/>
  <c r="BE13" i="16"/>
  <c r="CR121" i="16"/>
  <c r="AR128" i="16"/>
  <c r="K122" i="16"/>
  <c r="AE103" i="16"/>
  <c r="Z93" i="16"/>
  <c r="BR99" i="16"/>
  <c r="AA129" i="16"/>
  <c r="AF13" i="16"/>
  <c r="BE106" i="16"/>
  <c r="AV127" i="16"/>
  <c r="W92" i="16"/>
  <c r="AJ66" i="16"/>
  <c r="AN123" i="16"/>
  <c r="AW124" i="16"/>
  <c r="BD92" i="16"/>
  <c r="CL55" i="16"/>
  <c r="DA108" i="16"/>
  <c r="AB99" i="16"/>
  <c r="U66" i="16"/>
  <c r="BJ43" i="16"/>
  <c r="BQ92" i="16"/>
  <c r="AC12" i="16"/>
  <c r="W77" i="16"/>
  <c r="BH96" i="16"/>
  <c r="T96" i="16"/>
  <c r="CT101" i="16"/>
  <c r="BS98" i="16"/>
  <c r="AB124" i="16"/>
  <c r="AV95" i="16"/>
  <c r="K21" i="16"/>
  <c r="AL95" i="16"/>
  <c r="Q101" i="16"/>
  <c r="AX101" i="16"/>
  <c r="BL96" i="16"/>
  <c r="AB101" i="16"/>
  <c r="CN104" i="16"/>
  <c r="AW95" i="16"/>
  <c r="M121" i="16"/>
  <c r="CP92" i="16"/>
  <c r="AE119" i="16"/>
  <c r="AJ105" i="16"/>
  <c r="U110" i="16"/>
  <c r="CW43" i="16"/>
  <c r="AD13" i="16"/>
  <c r="AI97" i="16"/>
  <c r="BP66" i="16"/>
  <c r="CK98" i="16"/>
  <c r="BV93" i="16"/>
  <c r="CW95" i="16"/>
  <c r="AI129" i="16"/>
  <c r="AD120" i="16"/>
  <c r="BQ108" i="16"/>
  <c r="CQ108" i="16"/>
  <c r="CR32" i="16"/>
  <c r="AI119" i="16"/>
  <c r="BQ55" i="16"/>
  <c r="Y109" i="16"/>
  <c r="T122" i="16"/>
  <c r="CF90" i="16"/>
  <c r="BL103" i="16"/>
  <c r="AM97" i="16"/>
  <c r="CB99" i="16"/>
  <c r="BJ129" i="16"/>
  <c r="CV122" i="16"/>
  <c r="BU21" i="16"/>
  <c r="V98" i="16"/>
  <c r="BF43" i="16"/>
  <c r="BM109" i="16"/>
  <c r="AP127" i="16"/>
  <c r="K91" i="16"/>
  <c r="O95" i="16"/>
  <c r="BU123" i="16"/>
  <c r="BW128" i="16"/>
  <c r="BX120" i="16"/>
  <c r="CB90" i="16"/>
  <c r="CW98" i="16"/>
  <c r="AN21" i="16"/>
  <c r="AA108" i="16"/>
  <c r="CX21" i="16"/>
  <c r="S123" i="16"/>
  <c r="AA122" i="16"/>
  <c r="BK55" i="16"/>
  <c r="CQ121" i="16"/>
  <c r="AK119" i="16"/>
  <c r="AK104" i="16"/>
  <c r="BM95" i="16"/>
  <c r="L125" i="16"/>
  <c r="X12" i="16"/>
  <c r="CX90" i="16"/>
  <c r="CO105" i="16"/>
  <c r="BD103" i="16"/>
  <c r="BW95" i="16"/>
  <c r="J21" i="16"/>
  <c r="L55" i="16"/>
  <c r="AV109" i="16"/>
  <c r="CB123" i="16"/>
  <c r="CG107" i="16"/>
  <c r="AL97" i="16"/>
  <c r="L99" i="16"/>
  <c r="CQ102" i="16"/>
  <c r="AM90" i="16"/>
  <c r="BF120" i="16"/>
  <c r="CG128" i="16"/>
  <c r="AS95" i="16"/>
  <c r="AK106" i="16"/>
  <c r="BQ119" i="16"/>
  <c r="AF21" i="16"/>
  <c r="T110" i="16"/>
  <c r="Z98" i="16"/>
  <c r="AU94" i="16"/>
  <c r="CB43" i="16"/>
  <c r="BH122" i="16"/>
  <c r="BR127" i="16"/>
  <c r="BO110" i="16"/>
  <c r="BQ120" i="16"/>
  <c r="BR110" i="16"/>
  <c r="H90" i="16"/>
  <c r="CZ119" i="16"/>
  <c r="AK101" i="16"/>
  <c r="BB103" i="16"/>
  <c r="CY32" i="16"/>
  <c r="CA103" i="16"/>
  <c r="K43" i="16"/>
  <c r="AG66" i="16"/>
  <c r="Z97" i="16"/>
  <c r="AY91" i="16"/>
  <c r="CU94" i="16"/>
  <c r="AH93" i="16"/>
  <c r="P122" i="16"/>
  <c r="AB123" i="16"/>
  <c r="BN106" i="16"/>
  <c r="U32" i="16"/>
  <c r="CT106" i="16"/>
  <c r="BH129" i="16"/>
  <c r="BO102" i="16"/>
  <c r="I107" i="16"/>
  <c r="CX104" i="16"/>
  <c r="AC109" i="16"/>
  <c r="H43" i="16"/>
  <c r="CB104" i="16"/>
  <c r="CS109" i="16"/>
  <c r="L90" i="16"/>
  <c r="M103" i="16"/>
  <c r="BN105" i="16"/>
  <c r="AU104" i="16"/>
  <c r="CJ12" i="16"/>
  <c r="BY107" i="16"/>
  <c r="CN12" i="16"/>
  <c r="BY103" i="16"/>
  <c r="CD123" i="16"/>
  <c r="R102" i="16"/>
  <c r="BF127" i="16"/>
  <c r="AG122" i="16"/>
  <c r="CB108" i="16"/>
  <c r="AM127" i="16"/>
  <c r="X109" i="16"/>
  <c r="BO121" i="16"/>
  <c r="CK127" i="16"/>
  <c r="CF105" i="16"/>
  <c r="BN109" i="16"/>
  <c r="AT66" i="16"/>
  <c r="CZ127" i="16"/>
  <c r="K102" i="16"/>
  <c r="W13" i="16"/>
  <c r="AG129" i="16"/>
  <c r="BG106" i="16"/>
  <c r="CN127" i="16"/>
  <c r="AW129" i="16"/>
  <c r="BB21" i="16"/>
  <c r="AB120" i="16"/>
  <c r="CT122" i="16"/>
  <c r="AQ101" i="16"/>
  <c r="BD119" i="16"/>
  <c r="AN104" i="16"/>
  <c r="BI108" i="16"/>
  <c r="CG124" i="16"/>
  <c r="CV120" i="16"/>
  <c r="W93" i="16"/>
  <c r="AC21" i="16"/>
  <c r="CZ106" i="16"/>
  <c r="AG98" i="16"/>
  <c r="CU55" i="16"/>
  <c r="CF12" i="16"/>
  <c r="CQ98" i="16"/>
  <c r="CP120" i="16"/>
  <c r="AJ94" i="16"/>
  <c r="CI21" i="16"/>
  <c r="BQ21" i="16"/>
  <c r="CT110" i="16"/>
  <c r="BG123" i="16"/>
  <c r="W96" i="16"/>
  <c r="AT121" i="16"/>
  <c r="AW91" i="16"/>
  <c r="J93" i="16"/>
  <c r="BF110" i="16"/>
  <c r="BN13" i="16"/>
  <c r="CD109" i="16"/>
  <c r="CT94" i="16"/>
  <c r="R43" i="16"/>
  <c r="BC122" i="16"/>
  <c r="CN90" i="16"/>
  <c r="BG125" i="16"/>
  <c r="DC125" i="16"/>
  <c r="BE124" i="16"/>
  <c r="BE92" i="16"/>
  <c r="U107" i="16"/>
  <c r="AM102" i="16"/>
  <c r="AJ97" i="16"/>
  <c r="CL129" i="16"/>
  <c r="J19" i="14"/>
  <c r="CS127" i="16"/>
  <c r="CF96" i="16"/>
  <c r="P124" i="16"/>
  <c r="BR121" i="16"/>
  <c r="AB97" i="16"/>
  <c r="BX77" i="16"/>
  <c r="W91" i="16"/>
  <c r="AB91" i="16"/>
  <c r="Y43" i="16"/>
  <c r="BC13" i="16"/>
  <c r="BF106" i="16"/>
  <c r="AE32" i="16"/>
  <c r="DA99" i="16"/>
  <c r="J110" i="16"/>
  <c r="AM120" i="16"/>
  <c r="BZ124" i="16"/>
  <c r="CI98" i="16"/>
  <c r="T117" i="14"/>
  <c r="BK97" i="16"/>
  <c r="S104" i="16"/>
  <c r="BE110" i="16"/>
  <c r="CR102" i="16"/>
  <c r="BT102" i="16"/>
  <c r="BT43" i="16"/>
  <c r="Y123" i="16"/>
  <c r="BP13" i="16"/>
  <c r="AK109" i="16"/>
  <c r="BQ107" i="16"/>
  <c r="BO106" i="16"/>
  <c r="AM93" i="16"/>
  <c r="AJ110" i="16"/>
  <c r="CH108" i="16"/>
  <c r="BH121" i="16"/>
  <c r="CK120" i="16"/>
  <c r="AX125" i="16"/>
  <c r="AU122" i="16"/>
  <c r="BW13" i="16"/>
  <c r="BT110" i="16"/>
  <c r="CT98" i="16"/>
  <c r="AI101" i="16"/>
  <c r="M106" i="16"/>
  <c r="AJ32" i="16"/>
  <c r="CJ96" i="16"/>
  <c r="L119" i="16"/>
  <c r="CK96" i="16"/>
  <c r="BD13" i="16"/>
  <c r="BO107" i="16"/>
  <c r="N124" i="16"/>
  <c r="AU101" i="16"/>
  <c r="BH109" i="16"/>
  <c r="BK13" i="16"/>
  <c r="AR12" i="16"/>
  <c r="BF66" i="16"/>
  <c r="AK21" i="16"/>
  <c r="CJ21" i="16"/>
  <c r="AJ43" i="16"/>
  <c r="BN121" i="16"/>
  <c r="N103" i="16"/>
  <c r="AV101" i="16"/>
  <c r="BP119" i="16"/>
  <c r="AQ108" i="16"/>
  <c r="CT77" i="16"/>
  <c r="AE120" i="16"/>
  <c r="AU95" i="16"/>
  <c r="BU127" i="16"/>
  <c r="BK93" i="16"/>
  <c r="CS92" i="16"/>
  <c r="K127" i="16"/>
  <c r="R110" i="16"/>
  <c r="AE128" i="16"/>
  <c r="CL93" i="16"/>
  <c r="DB123" i="16"/>
  <c r="CQ127" i="16"/>
  <c r="CB32" i="16"/>
  <c r="AG21" i="16"/>
  <c r="X90" i="16"/>
  <c r="U96" i="16"/>
  <c r="CK13" i="16"/>
  <c r="AO108" i="16"/>
  <c r="CQ106" i="16"/>
  <c r="BC43" i="16"/>
  <c r="CO96" i="16"/>
  <c r="BI101" i="16"/>
  <c r="V117" i="14"/>
  <c r="I12" i="16"/>
  <c r="DB99" i="16"/>
  <c r="CA107" i="16"/>
  <c r="AE98" i="16"/>
  <c r="AD106" i="16"/>
  <c r="BA101" i="16"/>
  <c r="BH119" i="16"/>
  <c r="CP21" i="16"/>
  <c r="O97" i="16"/>
  <c r="AW43" i="16"/>
  <c r="P43" i="16"/>
  <c r="K13" i="16"/>
  <c r="AB104" i="16"/>
  <c r="T125" i="16"/>
  <c r="AT32" i="16"/>
  <c r="O106" i="16"/>
  <c r="CI120" i="16"/>
  <c r="CW109" i="16"/>
  <c r="BN128" i="16"/>
  <c r="BP105" i="16"/>
  <c r="CL119" i="16"/>
  <c r="BL77" i="16"/>
  <c r="CA32" i="16"/>
  <c r="Q120" i="16"/>
  <c r="BC120" i="16"/>
  <c r="CY91" i="16"/>
  <c r="L112" i="15"/>
  <c r="Y101" i="16"/>
  <c r="BG120" i="16"/>
  <c r="O101" i="16"/>
  <c r="DC55" i="16"/>
  <c r="AB129" i="16"/>
  <c r="AW66" i="16"/>
  <c r="AR13" i="16"/>
  <c r="BD121" i="16"/>
  <c r="K90" i="16"/>
  <c r="CS96" i="16"/>
  <c r="BI124" i="16"/>
  <c r="AV66" i="16"/>
  <c r="M32" i="16"/>
  <c r="CW105" i="16"/>
  <c r="AX90" i="16"/>
  <c r="AX108" i="16"/>
  <c r="N128" i="16"/>
  <c r="CK124" i="16"/>
  <c r="BS95" i="16"/>
  <c r="P90" i="16"/>
  <c r="AS77" i="16"/>
  <c r="R105" i="16"/>
  <c r="AZ55" i="16"/>
  <c r="CZ124" i="16"/>
  <c r="AK127" i="16"/>
  <c r="P94" i="16"/>
  <c r="AD127" i="16"/>
  <c r="BY94" i="16"/>
  <c r="CF97" i="16"/>
  <c r="P103" i="16"/>
  <c r="AI104" i="16"/>
  <c r="AZ122" i="16"/>
  <c r="AC110" i="16"/>
  <c r="BT32" i="16"/>
  <c r="DA21" i="16"/>
  <c r="AK90" i="16"/>
  <c r="AW97" i="16"/>
  <c r="BW125" i="16"/>
  <c r="AN120" i="16"/>
  <c r="BZ21" i="16"/>
  <c r="BT99" i="16"/>
  <c r="M124" i="16"/>
  <c r="V107" i="16"/>
  <c r="BR13" i="16"/>
  <c r="P109" i="16"/>
  <c r="DB43" i="16"/>
  <c r="CE12" i="16"/>
  <c r="CD120" i="16"/>
  <c r="O127" i="16"/>
  <c r="AO123" i="16"/>
  <c r="I43" i="16"/>
  <c r="BS13" i="16"/>
  <c r="BI106" i="16"/>
  <c r="CS121" i="16"/>
  <c r="BS101" i="16"/>
  <c r="BY91" i="16"/>
  <c r="BL92" i="16"/>
  <c r="AF121" i="16"/>
  <c r="AH98" i="16"/>
  <c r="CU95" i="16"/>
  <c r="M110" i="16"/>
  <c r="CT103" i="16"/>
  <c r="CJ125" i="16"/>
  <c r="AD109" i="16"/>
  <c r="BS129" i="16"/>
  <c r="CE123" i="16"/>
  <c r="Q104" i="16"/>
  <c r="AS12" i="16"/>
  <c r="AI90" i="16"/>
  <c r="AM110" i="16"/>
  <c r="BZ13" i="16"/>
  <c r="H99" i="16"/>
  <c r="AG93" i="16"/>
  <c r="CZ110" i="16"/>
  <c r="AA96" i="16"/>
  <c r="BK77" i="16"/>
  <c r="BX55" i="16"/>
  <c r="AP94" i="16"/>
  <c r="DA128" i="16"/>
  <c r="CM127" i="16"/>
  <c r="S102" i="16"/>
  <c r="CF125" i="16"/>
  <c r="CT21" i="16"/>
  <c r="P96" i="16"/>
  <c r="AU128" i="16"/>
  <c r="CY129" i="16"/>
  <c r="DA91" i="16"/>
  <c r="M96" i="16"/>
  <c r="N93" i="16"/>
  <c r="CP125" i="16"/>
  <c r="AW122" i="16"/>
  <c r="L101" i="16"/>
  <c r="CM119" i="16"/>
  <c r="BE55" i="16"/>
  <c r="W102" i="16"/>
  <c r="BB98" i="16"/>
  <c r="BK109" i="16"/>
  <c r="CQ92" i="16"/>
  <c r="AA94" i="16"/>
  <c r="BX21" i="16"/>
  <c r="CF103" i="16"/>
  <c r="CM125" i="16"/>
  <c r="BV102" i="16"/>
  <c r="CU77" i="16"/>
  <c r="CD121" i="16"/>
  <c r="BQ93" i="16"/>
  <c r="BM128" i="16"/>
  <c r="BX109" i="16"/>
  <c r="CR107" i="16"/>
  <c r="N91" i="16"/>
  <c r="AB13" i="16"/>
  <c r="CU97" i="16"/>
  <c r="CL90" i="16"/>
  <c r="V122" i="16"/>
  <c r="AS93" i="16"/>
  <c r="BR95" i="16"/>
  <c r="BG66" i="16"/>
  <c r="BZ105" i="16"/>
  <c r="BC98" i="16"/>
  <c r="AA120" i="16"/>
  <c r="AY94" i="16"/>
  <c r="CO101" i="16"/>
  <c r="I104" i="16"/>
  <c r="BC94" i="16"/>
  <c r="CJ127" i="16"/>
  <c r="CB96" i="16"/>
  <c r="BV120" i="16"/>
  <c r="AQ121" i="16"/>
  <c r="AR122" i="16"/>
  <c r="BU125" i="16"/>
  <c r="CA99" i="16"/>
  <c r="AN121" i="16"/>
  <c r="BQ77" i="16"/>
  <c r="T97" i="16"/>
  <c r="AX106" i="16"/>
  <c r="AU93" i="16"/>
  <c r="M77" i="16"/>
  <c r="CF121" i="16"/>
  <c r="BD95" i="16"/>
  <c r="AE129" i="16"/>
  <c r="CA55" i="16"/>
  <c r="K128" i="16"/>
  <c r="BI93" i="16"/>
  <c r="BB122" i="16"/>
  <c r="T21" i="16"/>
  <c r="AV12" i="16"/>
  <c r="BS119" i="16"/>
  <c r="BZ110" i="16"/>
  <c r="CH119" i="16"/>
  <c r="BY128" i="16"/>
  <c r="BC106" i="16"/>
  <c r="BJ124" i="16"/>
  <c r="P119" i="16"/>
  <c r="BD110" i="16"/>
  <c r="CT13" i="16"/>
  <c r="BX66" i="16"/>
  <c r="CJ119" i="16"/>
  <c r="AP98" i="16"/>
  <c r="T94" i="16"/>
  <c r="BU122" i="16"/>
  <c r="CA66" i="16"/>
  <c r="CP106" i="16"/>
  <c r="AA101" i="16"/>
  <c r="BQ99" i="16"/>
  <c r="BH92" i="16"/>
  <c r="CG109" i="16"/>
  <c r="AE91" i="16"/>
  <c r="AO95" i="16"/>
  <c r="BM13" i="16"/>
  <c r="CO110" i="16"/>
  <c r="AO107" i="16"/>
  <c r="BW94" i="16"/>
  <c r="X92" i="16"/>
  <c r="I97" i="16"/>
  <c r="CV93" i="16"/>
  <c r="DB121" i="16"/>
  <c r="X43" i="16"/>
  <c r="AT122" i="16"/>
  <c r="AC108" i="16"/>
  <c r="H96" i="16"/>
  <c r="S128" i="16"/>
  <c r="AT110" i="16"/>
  <c r="AK32" i="16"/>
  <c r="AO105" i="16"/>
  <c r="BD102" i="16"/>
  <c r="CT120" i="16"/>
  <c r="CZ93" i="16"/>
  <c r="AF77" i="16"/>
  <c r="CL128" i="16"/>
  <c r="BW110" i="16"/>
  <c r="BS105" i="16"/>
  <c r="BN98" i="16"/>
  <c r="AQ90" i="16"/>
  <c r="T112" i="16"/>
  <c r="BL99" i="16"/>
  <c r="N106" i="16"/>
  <c r="AG101" i="16"/>
  <c r="CH109" i="16"/>
  <c r="AI125" i="16"/>
  <c r="AT107" i="16"/>
  <c r="BX91" i="16"/>
  <c r="K123" i="16"/>
  <c r="CA109" i="16"/>
  <c r="H91" i="16"/>
  <c r="AR125" i="16"/>
  <c r="AX95" i="16"/>
  <c r="BN125" i="16"/>
  <c r="CC122" i="16"/>
  <c r="BV105" i="16"/>
  <c r="BG119" i="16"/>
  <c r="BK96" i="16"/>
  <c r="AK125" i="16"/>
  <c r="H119" i="16"/>
  <c r="AO66" i="16"/>
  <c r="CA121" i="16"/>
  <c r="AI12" i="16"/>
  <c r="AG77" i="16"/>
  <c r="N107" i="16"/>
  <c r="CS95" i="16"/>
  <c r="BN123" i="16"/>
  <c r="AQ102" i="16"/>
  <c r="AR103" i="16"/>
  <c r="CW99" i="16"/>
  <c r="CX105" i="16"/>
  <c r="DA123" i="16"/>
  <c r="Q103" i="16"/>
  <c r="AC122" i="16"/>
  <c r="N119" i="16"/>
  <c r="BP122" i="16"/>
  <c r="CI93" i="16"/>
  <c r="BY109" i="16"/>
  <c r="CQ103" i="16"/>
  <c r="BT125" i="16"/>
  <c r="U94" i="16"/>
  <c r="BD21" i="16"/>
  <c r="R117" i="14"/>
  <c r="CU119" i="16"/>
  <c r="AP32" i="16"/>
  <c r="AL122" i="16"/>
  <c r="AG43" i="16"/>
  <c r="AH43" i="16"/>
  <c r="BL119" i="16"/>
  <c r="BY21" i="16"/>
  <c r="W117" i="14"/>
  <c r="BP94" i="16"/>
  <c r="CE108" i="16"/>
  <c r="BS32" i="16"/>
  <c r="CF91" i="16"/>
  <c r="CR66" i="16"/>
  <c r="CL108" i="16"/>
  <c r="BS110" i="16"/>
  <c r="CD95" i="16"/>
  <c r="BA109" i="16"/>
  <c r="BY43" i="16"/>
  <c r="BO32" i="16"/>
  <c r="AJ107" i="16"/>
  <c r="AJ95" i="16"/>
  <c r="CM123" i="16"/>
  <c r="M66" i="16"/>
  <c r="CC92" i="16"/>
  <c r="BP103" i="16"/>
  <c r="AI121" i="16"/>
  <c r="AJ93" i="16"/>
  <c r="AZ119" i="16"/>
  <c r="BH21" i="16"/>
  <c r="CW129" i="16"/>
  <c r="R55" i="16"/>
  <c r="AR90" i="16"/>
  <c r="S119" i="16"/>
  <c r="CN55" i="16"/>
  <c r="BM32" i="16"/>
  <c r="DB12" i="16"/>
  <c r="AT106" i="16"/>
  <c r="CQ105" i="16"/>
  <c r="AH13" i="16"/>
  <c r="CD119" i="16"/>
  <c r="U109" i="16"/>
  <c r="CS107" i="16"/>
  <c r="W43" i="16"/>
  <c r="O112" i="16"/>
  <c r="CM109" i="16"/>
  <c r="V104" i="16"/>
  <c r="BL123" i="16"/>
  <c r="AL21" i="16"/>
  <c r="AD43" i="16"/>
  <c r="CL127" i="16"/>
  <c r="CY107" i="16"/>
  <c r="T112" i="15"/>
  <c r="AA104" i="16"/>
  <c r="AA55" i="16"/>
  <c r="AM105" i="16"/>
  <c r="AM98" i="16"/>
  <c r="AJ119" i="16"/>
  <c r="AA66" i="16"/>
  <c r="AA121" i="16"/>
  <c r="AK94" i="16"/>
  <c r="CK99" i="16"/>
  <c r="AA119" i="16"/>
  <c r="BM105" i="16"/>
  <c r="O92" i="16"/>
  <c r="Y99" i="16"/>
  <c r="AC97" i="16"/>
  <c r="CR129" i="16"/>
  <c r="AW96" i="16"/>
  <c r="BF125" i="16"/>
  <c r="R96" i="16"/>
  <c r="AR106" i="16"/>
  <c r="Q93" i="16"/>
  <c r="AU129" i="16"/>
  <c r="AZ93" i="16"/>
  <c r="AS21" i="16"/>
  <c r="AG105" i="16"/>
  <c r="AV105" i="16"/>
  <c r="AZ105" i="16"/>
  <c r="BA98" i="16"/>
  <c r="AJ127" i="16"/>
  <c r="CC121" i="16"/>
  <c r="BG43" i="16"/>
  <c r="BC109" i="16"/>
  <c r="CX92" i="16"/>
  <c r="BE98" i="16"/>
  <c r="CD21" i="16"/>
  <c r="BX93" i="16"/>
  <c r="BU98" i="16"/>
  <c r="AI127" i="16"/>
  <c r="CG21" i="16"/>
  <c r="DC97" i="16"/>
  <c r="BP91" i="16"/>
  <c r="BF128" i="16"/>
  <c r="BX122" i="16"/>
  <c r="CF77" i="16"/>
  <c r="BJ91" i="16"/>
  <c r="AX43" i="16"/>
  <c r="BG12" i="16"/>
  <c r="AV119" i="16"/>
  <c r="BQ127" i="16"/>
  <c r="CK94" i="16"/>
  <c r="BN110" i="16"/>
  <c r="BT121" i="16"/>
  <c r="CE106" i="16"/>
  <c r="AO125" i="16"/>
  <c r="V106" i="16"/>
  <c r="AL120" i="16"/>
  <c r="P95" i="16"/>
  <c r="AM21" i="16"/>
  <c r="AL124" i="16"/>
  <c r="CX102" i="16"/>
  <c r="BR101" i="16"/>
  <c r="CR97" i="16"/>
  <c r="V124" i="16"/>
  <c r="CP96" i="16"/>
  <c r="BC90" i="16"/>
  <c r="AS91" i="16"/>
  <c r="CT32" i="16"/>
  <c r="AH106" i="16"/>
  <c r="CW32" i="16"/>
  <c r="AL123" i="16"/>
  <c r="CX95" i="16"/>
  <c r="J117" i="14"/>
  <c r="BL32" i="16"/>
  <c r="AH128" i="16"/>
  <c r="CY66" i="16"/>
  <c r="H66" i="16"/>
  <c r="K97" i="16"/>
  <c r="CF95" i="16"/>
  <c r="CC106" i="16"/>
  <c r="BY127" i="16"/>
  <c r="BM55" i="16"/>
  <c r="H108" i="16"/>
  <c r="AK97" i="16"/>
  <c r="CE99" i="16"/>
  <c r="BW103" i="16"/>
  <c r="BH13" i="16"/>
  <c r="Z94" i="16"/>
  <c r="BE119" i="16"/>
  <c r="CT43" i="16"/>
  <c r="V102" i="16"/>
  <c r="BB13" i="16"/>
  <c r="AI123" i="16"/>
  <c r="K19" i="14"/>
  <c r="AN98" i="16"/>
  <c r="AK12" i="16"/>
  <c r="CI95" i="16"/>
  <c r="AB106" i="16"/>
  <c r="BL93" i="16"/>
  <c r="CS122" i="16"/>
  <c r="X32" i="16"/>
  <c r="AV106" i="16"/>
  <c r="CX123" i="16"/>
  <c r="BX98" i="16"/>
  <c r="T43" i="16"/>
  <c r="Z107" i="16"/>
  <c r="BT120" i="16"/>
  <c r="R109" i="16"/>
  <c r="CU101" i="16"/>
  <c r="BZ107" i="16"/>
  <c r="AD119" i="16"/>
  <c r="CL122" i="16"/>
  <c r="CS123" i="16"/>
  <c r="AX123" i="16"/>
  <c r="BA92" i="16"/>
  <c r="R77" i="16"/>
  <c r="BO103" i="16"/>
  <c r="S96" i="16"/>
  <c r="BK108" i="16"/>
  <c r="AL110" i="16"/>
  <c r="AR110" i="16"/>
  <c r="BZ12" i="16"/>
  <c r="BZ97" i="16"/>
  <c r="CF104" i="16"/>
  <c r="R120" i="16"/>
  <c r="N55" i="16"/>
  <c r="BM43" i="16"/>
  <c r="BJ92" i="16"/>
  <c r="CH43" i="16"/>
  <c r="AQ129" i="16"/>
  <c r="X66" i="16"/>
  <c r="AB128" i="16"/>
  <c r="U124" i="16"/>
  <c r="W129" i="16"/>
  <c r="CB93" i="16"/>
  <c r="BG93" i="16"/>
  <c r="AT12" i="16"/>
  <c r="CS97" i="16"/>
  <c r="CZ12" i="16"/>
  <c r="CP95" i="16"/>
  <c r="BC101" i="16"/>
  <c r="Q32" i="16"/>
  <c r="CR92" i="16"/>
  <c r="P107" i="16"/>
  <c r="AC121" i="16"/>
  <c r="CQ91" i="16"/>
  <c r="AR95" i="16"/>
  <c r="I95" i="16"/>
  <c r="CS98" i="16"/>
  <c r="CX55" i="16"/>
  <c r="AH90" i="16"/>
  <c r="W66" i="16"/>
  <c r="DA110" i="16"/>
  <c r="CD97" i="16"/>
  <c r="Y125" i="16"/>
  <c r="AI102" i="16"/>
  <c r="AH101" i="16"/>
  <c r="L43" i="16"/>
  <c r="CY105" i="16"/>
  <c r="AA127" i="16"/>
  <c r="BM12" i="16"/>
  <c r="X77" i="16"/>
  <c r="K92" i="16"/>
  <c r="CB55" i="16"/>
  <c r="L66" i="16"/>
  <c r="AI96" i="16"/>
  <c r="CL124" i="16"/>
  <c r="BI119" i="16"/>
  <c r="AX93" i="16"/>
  <c r="V120" i="16"/>
  <c r="CX122" i="16"/>
  <c r="BA99" i="16"/>
  <c r="AX103" i="16"/>
  <c r="CY103" i="16"/>
  <c r="CY127" i="16"/>
  <c r="BN101" i="16"/>
  <c r="BO99" i="16"/>
  <c r="BU93" i="16"/>
  <c r="DB110" i="16"/>
  <c r="CD110" i="16"/>
  <c r="BI105" i="16"/>
  <c r="AP107" i="16"/>
  <c r="BO104" i="16"/>
  <c r="CP123" i="16"/>
  <c r="AD98" i="16"/>
  <c r="AE102" i="16"/>
  <c r="BO55" i="16"/>
  <c r="CC124" i="16"/>
  <c r="I124" i="16"/>
  <c r="Q99" i="16"/>
  <c r="AP101" i="16"/>
  <c r="BF129" i="16"/>
  <c r="BU92" i="16"/>
  <c r="AX102" i="16"/>
  <c r="CB13" i="16"/>
  <c r="H102" i="16"/>
  <c r="DA90" i="16"/>
  <c r="CY125" i="16"/>
  <c r="BC108" i="16"/>
  <c r="CG97" i="16"/>
  <c r="DC124" i="16"/>
  <c r="BT91" i="16"/>
  <c r="CW77" i="16"/>
  <c r="BF102" i="16"/>
  <c r="AO93" i="16"/>
  <c r="DB102" i="16"/>
  <c r="AJ128" i="16"/>
  <c r="DB96" i="16"/>
  <c r="AC106" i="16"/>
  <c r="BB102" i="16"/>
  <c r="AN99" i="16"/>
  <c r="BK102" i="16"/>
  <c r="H125" i="16"/>
  <c r="CL13" i="16"/>
  <c r="AZ98" i="16"/>
  <c r="BH94" i="16"/>
  <c r="CO127" i="16"/>
  <c r="CA92" i="16"/>
  <c r="T92" i="16"/>
  <c r="CD122" i="16"/>
  <c r="L110" i="16"/>
  <c r="BJ96" i="16"/>
  <c r="CN125" i="16"/>
  <c r="CZ32" i="16"/>
  <c r="M13" i="16"/>
  <c r="AR120" i="16"/>
  <c r="BA123" i="16"/>
  <c r="CB12" i="16"/>
  <c r="BT66" i="16"/>
  <c r="AI32" i="16"/>
  <c r="I55" i="16"/>
  <c r="BN102" i="16"/>
  <c r="BJ105" i="16"/>
  <c r="AW93" i="16"/>
  <c r="BK94" i="16"/>
  <c r="O103" i="16"/>
  <c r="AL128" i="16"/>
  <c r="BJ32" i="16"/>
  <c r="O99" i="16"/>
  <c r="BY124" i="16"/>
  <c r="AO122" i="16"/>
  <c r="CN95" i="16"/>
  <c r="CE77" i="16"/>
  <c r="CL107" i="16"/>
  <c r="CV95" i="16"/>
  <c r="M112" i="15"/>
  <c r="H93" i="16"/>
  <c r="N112" i="15"/>
  <c r="CI122" i="16"/>
  <c r="BC123" i="16"/>
  <c r="BP12" i="16"/>
  <c r="BE77" i="16"/>
  <c r="BA12" i="16"/>
  <c r="P98" i="16"/>
  <c r="R112" i="15"/>
  <c r="CQ101" i="16"/>
  <c r="AC123" i="16"/>
  <c r="AG91" i="16"/>
  <c r="H92" i="16"/>
  <c r="CM93" i="16"/>
  <c r="CH107" i="16"/>
  <c r="AS122" i="16"/>
  <c r="CM91" i="16"/>
  <c r="CK122" i="16"/>
  <c r="AC98" i="16"/>
  <c r="BM101" i="16"/>
  <c r="AS90" i="16"/>
  <c r="CI106" i="16"/>
  <c r="CH106" i="16"/>
  <c r="AH91" i="16"/>
  <c r="O123" i="16"/>
  <c r="AB121" i="16"/>
  <c r="BC105" i="16"/>
  <c r="BG77" i="16"/>
  <c r="P128" i="16"/>
  <c r="CK105" i="16"/>
  <c r="Z66" i="16"/>
  <c r="BA77" i="16"/>
  <c r="AR101" i="16"/>
  <c r="BM94" i="16"/>
  <c r="R128" i="16"/>
  <c r="BR106" i="16"/>
  <c r="P108" i="16"/>
  <c r="CC96" i="16"/>
  <c r="AY119" i="16"/>
  <c r="BW104" i="16"/>
  <c r="BX123" i="16"/>
  <c r="CR120" i="16"/>
  <c r="AF102" i="16"/>
  <c r="CA104" i="16"/>
  <c r="BZ66" i="16"/>
  <c r="BV13" i="16"/>
  <c r="AZ124" i="16"/>
  <c r="V94" i="16"/>
  <c r="AK77" i="16"/>
  <c r="CV94" i="16"/>
  <c r="CH91" i="16"/>
  <c r="BC110" i="16"/>
  <c r="M125" i="16"/>
  <c r="CG122" i="16"/>
  <c r="CV66" i="16"/>
  <c r="BX119" i="16"/>
  <c r="V32" i="16"/>
  <c r="V43" i="16"/>
  <c r="BC97" i="16"/>
  <c r="AD97" i="16"/>
  <c r="CS94" i="16"/>
  <c r="CI97" i="16"/>
  <c r="BK124" i="16"/>
  <c r="AV99" i="16"/>
  <c r="BF119" i="16"/>
  <c r="CU110" i="16"/>
  <c r="AE106" i="16"/>
  <c r="BA121" i="16"/>
  <c r="AU125" i="16"/>
  <c r="X124" i="16"/>
  <c r="CL104" i="16"/>
  <c r="AO119" i="16"/>
  <c r="CM66" i="16"/>
  <c r="AV121" i="16"/>
  <c r="AM101" i="16"/>
  <c r="CV123" i="16"/>
  <c r="P55" i="16"/>
  <c r="DA92" i="16"/>
  <c r="BA120" i="16"/>
  <c r="S117" i="14"/>
  <c r="CY21" i="16"/>
  <c r="BW121" i="16"/>
  <c r="CW102" i="16"/>
  <c r="AI21" i="16"/>
  <c r="AW121" i="16"/>
  <c r="AL12" i="16"/>
  <c r="CZ66" i="16"/>
  <c r="BP99" i="16"/>
  <c r="P93" i="16"/>
  <c r="BR122" i="16"/>
  <c r="Y13" i="16"/>
  <c r="AQ104" i="16"/>
  <c r="CL123" i="16"/>
  <c r="BV124" i="16"/>
  <c r="BS109" i="16"/>
  <c r="BS120" i="16"/>
  <c r="CG12" i="16"/>
  <c r="CZ77" i="16"/>
  <c r="AD108" i="16"/>
  <c r="CP93" i="16"/>
  <c r="CB124" i="16"/>
  <c r="BN129" i="16"/>
  <c r="Y121" i="16"/>
  <c r="CU98" i="16"/>
  <c r="CJ109" i="16"/>
  <c r="BR107" i="16"/>
  <c r="CA93" i="16"/>
  <c r="U112" i="15"/>
  <c r="CR105" i="16"/>
  <c r="BQ106" i="16"/>
  <c r="CU106" i="16"/>
  <c r="CK108" i="16"/>
  <c r="AY93" i="16"/>
  <c r="DC92" i="16"/>
  <c r="CR90" i="16"/>
  <c r="AC107" i="16"/>
  <c r="CA120" i="16"/>
  <c r="CY119" i="16"/>
  <c r="CJ105" i="16"/>
  <c r="CI91" i="16"/>
  <c r="CP13" i="16"/>
  <c r="N123" i="16"/>
  <c r="CA90" i="16"/>
  <c r="BR55" i="16"/>
  <c r="BJ108" i="16"/>
  <c r="BT128" i="16"/>
  <c r="AR98" i="16"/>
  <c r="AK98" i="16"/>
  <c r="Y102" i="16"/>
  <c r="AB109" i="16"/>
  <c r="J123" i="16"/>
  <c r="Y92" i="16"/>
  <c r="AA12" i="16"/>
  <c r="BU105" i="16"/>
  <c r="BT104" i="16"/>
  <c r="CG125" i="16"/>
  <c r="BL104" i="16"/>
  <c r="CU66" i="16"/>
  <c r="U103" i="16"/>
  <c r="CY102" i="16"/>
  <c r="AW94" i="16"/>
  <c r="BZ93" i="16"/>
  <c r="M92" i="16"/>
  <c r="I108" i="16"/>
  <c r="M107" i="16"/>
  <c r="BS55" i="16"/>
  <c r="T105" i="16"/>
  <c r="BS122" i="16"/>
  <c r="AL98" i="16"/>
  <c r="Q97" i="16"/>
  <c r="BQ66" i="16"/>
  <c r="R32" i="16"/>
  <c r="BU101" i="16"/>
  <c r="CO106" i="16"/>
  <c r="CB122" i="16"/>
  <c r="CQ21" i="16"/>
  <c r="Y95" i="16"/>
  <c r="BR91" i="16"/>
  <c r="AS13" i="16"/>
  <c r="AH95" i="16"/>
  <c r="AD93" i="16"/>
  <c r="AD21" i="16"/>
  <c r="AN101" i="16"/>
  <c r="AO91" i="16"/>
  <c r="BQ13" i="16"/>
  <c r="AL125" i="16"/>
  <c r="BJ103" i="16"/>
  <c r="CI108" i="16"/>
  <c r="X94" i="16"/>
  <c r="AA124" i="16"/>
  <c r="AL102" i="16"/>
  <c r="BR103" i="16"/>
  <c r="BQ95" i="16"/>
  <c r="CI128" i="16"/>
  <c r="Y107" i="16"/>
  <c r="BW92" i="16"/>
  <c r="Z77" i="16"/>
  <c r="AU91" i="16"/>
  <c r="R108" i="16"/>
  <c r="BS103" i="16"/>
  <c r="CW90" i="16"/>
  <c r="Z103" i="16"/>
  <c r="AJ104" i="16"/>
  <c r="CL97" i="16"/>
  <c r="AD102" i="16"/>
  <c r="CS128" i="16"/>
  <c r="BR119" i="16"/>
  <c r="N32" i="16"/>
  <c r="AL91" i="16"/>
  <c r="CM99" i="16"/>
  <c r="BE21" i="16"/>
  <c r="CH124" i="16"/>
  <c r="CX125" i="16"/>
  <c r="CC55" i="16"/>
  <c r="AS123" i="16"/>
  <c r="AF119" i="16"/>
  <c r="BL12" i="16"/>
  <c r="X91" i="16"/>
  <c r="BV121" i="16"/>
  <c r="BV128" i="16"/>
  <c r="L104" i="16"/>
  <c r="CC66" i="16"/>
  <c r="AM104" i="16"/>
  <c r="CE32" i="16"/>
  <c r="X95" i="16"/>
  <c r="X107" i="16"/>
  <c r="CH93" i="16"/>
  <c r="BH102" i="16"/>
  <c r="AY101" i="16"/>
  <c r="AU108" i="16"/>
  <c r="BI122" i="16"/>
  <c r="CK106" i="16"/>
  <c r="BN120" i="16"/>
  <c r="CU13" i="16"/>
  <c r="BL125" i="16"/>
  <c r="AN124" i="16"/>
  <c r="AF66" i="16"/>
  <c r="AB127" i="16"/>
  <c r="K106" i="16"/>
  <c r="CR125" i="16"/>
  <c r="BK105" i="16"/>
  <c r="BI128" i="16"/>
  <c r="CY12" i="16"/>
  <c r="O55" i="16"/>
  <c r="Y110" i="16"/>
  <c r="BJ97" i="16"/>
  <c r="AC92" i="16"/>
  <c r="BN94" i="16"/>
  <c r="CG93" i="16"/>
  <c r="AL104" i="16"/>
  <c r="BV12" i="16"/>
  <c r="AZ90" i="16"/>
  <c r="BW122" i="16"/>
  <c r="BJ99" i="16"/>
  <c r="AX12" i="16"/>
  <c r="I99" i="16"/>
  <c r="Q129" i="16"/>
  <c r="P97" i="16"/>
  <c r="AG55" i="16"/>
  <c r="AW32" i="16"/>
  <c r="U104" i="16"/>
  <c r="I110" i="16"/>
  <c r="T106" i="16"/>
  <c r="CA43" i="16"/>
  <c r="BA108" i="16"/>
  <c r="AE99" i="16"/>
  <c r="BZ123" i="16"/>
  <c r="CX129" i="16"/>
  <c r="CW21" i="16"/>
  <c r="CE93" i="16"/>
  <c r="CQ124" i="16"/>
  <c r="AX55" i="16"/>
  <c r="BO108" i="16"/>
  <c r="DB90" i="16"/>
  <c r="BY122" i="16"/>
  <c r="BW105" i="16"/>
  <c r="AS103" i="16"/>
  <c r="CR98" i="16"/>
  <c r="AR43" i="16"/>
  <c r="CH96" i="16"/>
  <c r="CQ129" i="16"/>
  <c r="AP124" i="16"/>
  <c r="CJ104" i="16"/>
  <c r="W99" i="16"/>
  <c r="BI66" i="16"/>
  <c r="CJ121" i="16"/>
  <c r="AR92" i="16"/>
  <c r="AR99" i="16"/>
  <c r="AD55" i="16"/>
  <c r="CI99" i="16"/>
  <c r="CR101" i="16"/>
  <c r="Q119" i="16"/>
  <c r="Y90" i="16"/>
  <c r="AD103" i="16"/>
  <c r="BX103" i="16"/>
  <c r="AG32" i="16"/>
  <c r="AU96" i="16"/>
  <c r="N98" i="16"/>
  <c r="BY110" i="16"/>
  <c r="AK13" i="16"/>
  <c r="T128" i="16"/>
  <c r="BV101" i="16"/>
  <c r="AD96" i="16"/>
  <c r="CK95" i="16"/>
  <c r="V123" i="16"/>
  <c r="AK105" i="16"/>
  <c r="BA102" i="16"/>
  <c r="BS97" i="16"/>
  <c r="AJ120" i="16"/>
  <c r="AV123" i="16"/>
  <c r="BS104" i="16"/>
  <c r="AZ91" i="16"/>
  <c r="U13" i="16"/>
  <c r="BU103" i="16"/>
  <c r="BO12" i="16"/>
  <c r="CD94" i="16"/>
  <c r="BW101" i="16"/>
  <c r="CE124" i="16"/>
  <c r="AJ92" i="16"/>
  <c r="BZ119" i="16"/>
  <c r="CV32" i="16"/>
  <c r="BU12" i="16"/>
  <c r="Z120" i="16"/>
  <c r="AI103" i="16"/>
  <c r="DC102" i="16"/>
  <c r="AM94" i="16"/>
  <c r="H105" i="16"/>
  <c r="P91" i="16"/>
  <c r="CD55" i="16"/>
  <c r="AH55" i="16"/>
  <c r="CX124" i="16"/>
  <c r="BA119" i="16"/>
  <c r="CF32" i="16"/>
  <c r="Z90" i="16"/>
  <c r="BA103" i="16"/>
  <c r="BM21" i="16"/>
  <c r="CE43" i="16"/>
  <c r="AR21" i="16"/>
  <c r="W105" i="16"/>
  <c r="CB98" i="16"/>
  <c r="CO108" i="16"/>
  <c r="CD91" i="16"/>
  <c r="AS97" i="16"/>
  <c r="CO129" i="16"/>
  <c r="U127" i="16"/>
  <c r="AC103" i="16"/>
  <c r="N104" i="16"/>
  <c r="BB123" i="16"/>
  <c r="AC43" i="16"/>
  <c r="N125" i="16"/>
  <c r="AV128" i="16"/>
  <c r="L91" i="16"/>
  <c r="CJ108" i="16"/>
  <c r="CH122" i="16"/>
  <c r="X104" i="16"/>
  <c r="O120" i="16"/>
  <c r="CN101" i="16"/>
  <c r="AR108" i="16"/>
  <c r="CB128" i="16"/>
  <c r="AS94" i="16"/>
  <c r="CS43" i="16"/>
  <c r="AL101" i="16"/>
  <c r="AE107" i="16"/>
  <c r="CY13" i="16"/>
  <c r="CA125" i="16"/>
  <c r="CM97" i="16"/>
  <c r="BS96" i="16"/>
  <c r="BS66" i="16"/>
  <c r="CJ98" i="16"/>
  <c r="AE125" i="16"/>
  <c r="BV123" i="16"/>
  <c r="BK12" i="16"/>
  <c r="AX94" i="16"/>
  <c r="V91" i="16"/>
  <c r="BE99" i="16"/>
  <c r="CG77" i="16"/>
  <c r="CE127" i="16"/>
  <c r="BP96" i="16"/>
  <c r="V92" i="16"/>
  <c r="CC77" i="16"/>
  <c r="BY104" i="16"/>
  <c r="CB94" i="16"/>
  <c r="CA96" i="16"/>
  <c r="P112" i="16"/>
  <c r="CO94" i="16"/>
  <c r="CD98" i="16"/>
  <c r="BW55" i="16"/>
  <c r="DA125" i="16"/>
  <c r="BX106" i="16"/>
  <c r="CA124" i="16"/>
  <c r="BA97" i="16"/>
  <c r="Z21" i="16"/>
  <c r="BI98" i="16"/>
  <c r="BL110" i="16"/>
  <c r="AR121" i="16"/>
  <c r="BE123" i="16"/>
  <c r="AE96" i="16"/>
  <c r="CB129" i="16"/>
  <c r="CX97" i="16"/>
  <c r="R94" i="16"/>
  <c r="AP90" i="16"/>
  <c r="BU96" i="16"/>
  <c r="Z43" i="16"/>
  <c r="AZ125" i="16"/>
  <c r="M129" i="16"/>
  <c r="AO12" i="16"/>
  <c r="DA120" i="16"/>
  <c r="Z129" i="16"/>
  <c r="CN123" i="16"/>
  <c r="CB105" i="16"/>
  <c r="U105" i="16"/>
  <c r="CU122" i="16"/>
  <c r="BH101" i="16"/>
  <c r="M21" i="16"/>
  <c r="AS102" i="16"/>
  <c r="CV119" i="16"/>
  <c r="AT125" i="16"/>
  <c r="BQ121" i="16"/>
  <c r="AX107" i="16"/>
  <c r="AM125" i="16"/>
  <c r="CS110" i="16"/>
  <c r="DA122" i="16"/>
  <c r="CW128" i="16"/>
  <c r="BI120" i="16"/>
  <c r="Q55" i="16"/>
  <c r="AZ99" i="16"/>
  <c r="CM124" i="16"/>
  <c r="I122" i="16"/>
  <c r="CT129" i="16"/>
  <c r="CE110" i="16"/>
  <c r="Y127" i="16"/>
  <c r="BO119" i="16"/>
  <c r="AY110" i="16"/>
  <c r="BI91" i="16"/>
  <c r="AP93" i="16"/>
  <c r="CG103" i="16"/>
  <c r="BF97" i="16"/>
  <c r="BG129" i="16"/>
  <c r="CS32" i="16"/>
  <c r="AN93" i="16"/>
  <c r="CP124" i="16"/>
  <c r="BB92" i="16"/>
  <c r="DC129" i="16"/>
  <c r="T77" i="16"/>
  <c r="AN103" i="16"/>
  <c r="CX94" i="16"/>
  <c r="Z96" i="16"/>
  <c r="BL107" i="16"/>
  <c r="CO43" i="16"/>
  <c r="CR108" i="16"/>
  <c r="CT95" i="16"/>
  <c r="AA106" i="16"/>
  <c r="S21" i="16"/>
  <c r="I102" i="16"/>
  <c r="BD122" i="16"/>
  <c r="CV124" i="16"/>
  <c r="CS106" i="16"/>
  <c r="K125" i="16"/>
  <c r="AD125" i="16"/>
  <c r="BX127" i="16"/>
  <c r="BA95" i="16"/>
  <c r="BR125" i="16"/>
  <c r="J121" i="16"/>
  <c r="AF122" i="16"/>
  <c r="CL101" i="16"/>
  <c r="AN108" i="16"/>
  <c r="L97" i="16"/>
  <c r="BG121" i="16"/>
  <c r="BU13" i="16"/>
  <c r="BR94" i="16"/>
  <c r="CN32" i="16"/>
  <c r="BK99" i="16"/>
  <c r="AY106" i="16"/>
  <c r="H12" i="16"/>
  <c r="AD124" i="16"/>
  <c r="BY129" i="16"/>
  <c r="CX101" i="16"/>
  <c r="CT123" i="16"/>
  <c r="AP97" i="16"/>
  <c r="CU105" i="16"/>
  <c r="M94" i="16"/>
  <c r="BT123" i="16"/>
  <c r="J12" i="16"/>
  <c r="AC101" i="16"/>
  <c r="CO120" i="16"/>
  <c r="AF43" i="16"/>
  <c r="BF13" i="16"/>
  <c r="AW128" i="16"/>
  <c r="BX128" i="16"/>
  <c r="DA55" i="16"/>
  <c r="CF109" i="16"/>
  <c r="CA95" i="16"/>
  <c r="BL128" i="16"/>
  <c r="O124" i="16"/>
  <c r="P13" i="16"/>
  <c r="DB104" i="16"/>
  <c r="N101" i="16"/>
  <c r="BU66" i="16"/>
  <c r="CD127" i="16"/>
  <c r="CK107" i="16"/>
  <c r="BY120" i="16"/>
  <c r="BZ101" i="16"/>
  <c r="BP109" i="16"/>
  <c r="T101" i="16"/>
  <c r="CB109" i="16"/>
  <c r="BQ32" i="16"/>
  <c r="V127" i="16"/>
  <c r="CN43" i="16"/>
  <c r="BG95" i="16"/>
  <c r="BH127" i="16"/>
  <c r="BE97" i="16"/>
  <c r="AN125" i="16"/>
  <c r="AB105" i="16"/>
  <c r="CI125" i="16"/>
  <c r="CZ122" i="16"/>
  <c r="K55" i="16"/>
  <c r="AM103" i="16"/>
  <c r="AL105" i="16"/>
  <c r="AB102" i="16"/>
  <c r="DB122" i="16"/>
  <c r="N66" i="16"/>
  <c r="Q127" i="16"/>
  <c r="CX12" i="16"/>
  <c r="BW90" i="16"/>
  <c r="AF12" i="16"/>
  <c r="BZ109" i="16"/>
  <c r="CV127" i="16"/>
  <c r="AP13" i="16"/>
  <c r="M112" i="16"/>
  <c r="BT106" i="16"/>
  <c r="AK120" i="16"/>
  <c r="L96" i="16"/>
  <c r="BS94" i="16"/>
  <c r="BI90" i="16"/>
  <c r="Y120" i="16"/>
  <c r="CO99" i="16"/>
  <c r="AK43" i="16"/>
  <c r="CR94" i="16"/>
  <c r="AN90" i="16"/>
  <c r="CJ43" i="16"/>
  <c r="AF109" i="16"/>
  <c r="BW119" i="16"/>
  <c r="L127" i="16"/>
  <c r="BB43" i="16"/>
  <c r="N43" i="16"/>
  <c r="AY122" i="16"/>
  <c r="N95" i="16"/>
  <c r="BD128" i="16"/>
  <c r="AU120" i="16"/>
  <c r="K93" i="16"/>
  <c r="S43" i="16"/>
  <c r="CQ120" i="16"/>
  <c r="DB32" i="16"/>
  <c r="S93" i="16"/>
  <c r="DC128" i="16"/>
  <c r="S127" i="16"/>
  <c r="BD91" i="16"/>
  <c r="CY99" i="16"/>
  <c r="AK55" i="16"/>
  <c r="CG96" i="16"/>
  <c r="BZ103" i="16"/>
  <c r="AJ123" i="16"/>
  <c r="AR97" i="16"/>
  <c r="AR123" i="16"/>
  <c r="CM92" i="16"/>
  <c r="BB104" i="16"/>
  <c r="AA97" i="16"/>
  <c r="Z91" i="16"/>
  <c r="L77" i="16"/>
  <c r="DB21" i="16"/>
  <c r="CD125" i="16"/>
  <c r="AY13" i="16"/>
  <c r="BA110" i="16"/>
  <c r="CQ99" i="16"/>
  <c r="CI66" i="16"/>
  <c r="BW107" i="16"/>
  <c r="CP91" i="16"/>
  <c r="CS129" i="16"/>
  <c r="AU98" i="16"/>
  <c r="P66" i="16"/>
  <c r="AM99" i="16"/>
  <c r="CK32" i="16"/>
  <c r="CD101" i="16"/>
  <c r="W12" i="16"/>
  <c r="BM97" i="16"/>
  <c r="BG107" i="16"/>
  <c r="AI105" i="16"/>
  <c r="L129" i="16"/>
  <c r="BP129" i="16"/>
  <c r="CI13" i="16"/>
  <c r="M98" i="16"/>
  <c r="AE12" i="16"/>
  <c r="AI110" i="16"/>
  <c r="AE90" i="16"/>
  <c r="BR104" i="16"/>
  <c r="AO110" i="16"/>
  <c r="AM107" i="16"/>
  <c r="BB94" i="16"/>
  <c r="T55" i="16"/>
  <c r="CR106" i="16"/>
  <c r="AI13" i="16"/>
  <c r="CF92" i="16"/>
  <c r="AG96" i="16"/>
  <c r="CF99" i="16"/>
  <c r="J101" i="16"/>
  <c r="V66" i="16"/>
  <c r="BU102" i="16"/>
  <c r="AF99" i="16"/>
  <c r="BH123" i="16"/>
  <c r="CW104" i="16"/>
  <c r="CW93" i="16"/>
  <c r="BQ122" i="16"/>
  <c r="AQ107" i="16"/>
  <c r="CB66" i="16"/>
  <c r="X101" i="16"/>
  <c r="DB127" i="16"/>
  <c r="CC97" i="16"/>
  <c r="AP91" i="16"/>
  <c r="M119" i="16"/>
  <c r="R103" i="16"/>
  <c r="N21" i="16"/>
  <c r="AZ121" i="16"/>
  <c r="DA103" i="16"/>
  <c r="BE66" i="16"/>
  <c r="AR105" i="16"/>
  <c r="AT55" i="16"/>
  <c r="AX96" i="16"/>
  <c r="BL129" i="16"/>
  <c r="AA90" i="16"/>
  <c r="BH91" i="16"/>
  <c r="BR93" i="16"/>
  <c r="CJ91" i="16"/>
  <c r="BV129" i="16"/>
  <c r="AW101" i="16"/>
  <c r="BK127" i="16"/>
  <c r="BC92" i="16"/>
  <c r="Q107" i="16"/>
  <c r="K95" i="16"/>
  <c r="BS91" i="16"/>
  <c r="BD66" i="16"/>
  <c r="CF21" i="16"/>
  <c r="AE104" i="16"/>
  <c r="L106" i="16"/>
  <c r="CH127" i="16"/>
  <c r="V95" i="16"/>
  <c r="BJ77" i="16"/>
  <c r="DA104" i="16"/>
  <c r="Q43" i="16"/>
  <c r="BV110" i="16"/>
  <c r="AN91" i="16"/>
  <c r="K104" i="16"/>
  <c r="AY123" i="16"/>
  <c r="AD99" i="16"/>
  <c r="BA104" i="16"/>
  <c r="W121" i="16"/>
  <c r="BV104" i="16"/>
  <c r="H129" i="16"/>
  <c r="CJ90" i="16"/>
  <c r="AB77" i="16"/>
  <c r="BY96" i="16"/>
  <c r="DC101" i="16"/>
  <c r="BW91" i="16"/>
  <c r="J106" i="16"/>
  <c r="CG98" i="16"/>
  <c r="BD123" i="16"/>
  <c r="CF102" i="16"/>
  <c r="AX122" i="16"/>
  <c r="I109" i="16"/>
  <c r="AP99" i="16"/>
  <c r="BF122" i="16"/>
  <c r="AN94" i="16"/>
  <c r="H124" i="16"/>
  <c r="BT12" i="16"/>
  <c r="BB125" i="16"/>
  <c r="CA12" i="16"/>
  <c r="AS92" i="16"/>
  <c r="J77" i="16"/>
  <c r="AF107" i="16"/>
  <c r="BL122" i="16"/>
  <c r="BK66" i="16"/>
  <c r="AE127" i="16"/>
  <c r="CG32" i="16"/>
  <c r="CE109" i="16"/>
  <c r="BY77" i="16"/>
  <c r="CD128" i="16"/>
  <c r="BO97" i="16"/>
  <c r="AF128" i="16"/>
  <c r="BA93" i="16"/>
  <c r="CR128" i="16"/>
  <c r="BY99" i="16"/>
  <c r="CK128" i="16"/>
  <c r="AI99" i="16"/>
  <c r="CT105" i="16"/>
  <c r="BG109" i="16"/>
  <c r="BH93" i="16"/>
  <c r="AC120" i="16"/>
  <c r="CG104" i="16"/>
  <c r="R101" i="16"/>
  <c r="CI77" i="16"/>
  <c r="J98" i="16"/>
  <c r="M122" i="16"/>
  <c r="W128" i="16"/>
  <c r="CU102" i="16"/>
  <c r="BJ98" i="16"/>
  <c r="O125" i="16"/>
  <c r="J119" i="16"/>
  <c r="BP110" i="16"/>
  <c r="CF110" i="16"/>
  <c r="AR91" i="16"/>
  <c r="CO98" i="16"/>
  <c r="BG127" i="16"/>
  <c r="CI101" i="16"/>
  <c r="AU99" i="16"/>
  <c r="BI127" i="16"/>
  <c r="AV98" i="16"/>
  <c r="AB110" i="16"/>
  <c r="CB102" i="16"/>
  <c r="CQ90" i="16"/>
  <c r="M12" i="16"/>
  <c r="AB107" i="16"/>
  <c r="CK92" i="16"/>
  <c r="AD123" i="16"/>
  <c r="L122" i="16"/>
  <c r="BV127" i="16"/>
  <c r="CT128" i="16"/>
  <c r="BD129" i="16"/>
  <c r="DB93" i="16"/>
  <c r="BV106" i="16"/>
  <c r="CO122" i="16"/>
  <c r="BP77" i="16"/>
  <c r="K99" i="16"/>
  <c r="AL103" i="16"/>
  <c r="AV96" i="16"/>
  <c r="DC120" i="16"/>
  <c r="BV94" i="16"/>
  <c r="AW119" i="16"/>
  <c r="CR77" i="16"/>
  <c r="AS106" i="16"/>
  <c r="J122" i="16"/>
  <c r="R121" i="16"/>
  <c r="BP95" i="16"/>
  <c r="U119" i="16"/>
  <c r="AP122" i="16"/>
  <c r="R21" i="16"/>
  <c r="BN92" i="16"/>
  <c r="BW98" i="16"/>
  <c r="DA121" i="16"/>
  <c r="CA101" i="16"/>
  <c r="CK55" i="16"/>
  <c r="BX43" i="16"/>
  <c r="BO127" i="16"/>
  <c r="BK101" i="16"/>
  <c r="CL21" i="16"/>
  <c r="BH107" i="16"/>
  <c r="AZ109" i="16"/>
  <c r="AA110" i="16"/>
  <c r="N96" i="16"/>
  <c r="CU90" i="16"/>
  <c r="BY121" i="16"/>
  <c r="AW77" i="16"/>
  <c r="BU77" i="16"/>
  <c r="BK107" i="16"/>
  <c r="CX108" i="16"/>
  <c r="M104" i="16"/>
  <c r="AK95" i="16"/>
  <c r="AB32" i="16"/>
  <c r="CY120" i="16"/>
  <c r="BS127" i="16"/>
  <c r="AY109" i="16"/>
  <c r="AU121" i="16"/>
  <c r="AH119" i="16"/>
  <c r="BS99" i="16"/>
  <c r="CC123" i="16"/>
  <c r="AZ127" i="16"/>
  <c r="CF129" i="16"/>
  <c r="AL127" i="16"/>
  <c r="AX104" i="16"/>
  <c r="CH121" i="16"/>
  <c r="H98" i="16"/>
  <c r="BW12" i="16"/>
  <c r="DB101" i="16"/>
  <c r="BT13" i="16"/>
  <c r="CM55" i="16"/>
  <c r="AA109" i="16"/>
  <c r="CP107" i="16"/>
  <c r="BK120" i="16"/>
  <c r="AZ120" i="16"/>
  <c r="X102" i="16"/>
  <c r="CJ92" i="16"/>
  <c r="AJ121" i="16"/>
  <c r="DC103" i="16"/>
  <c r="J108" i="16"/>
  <c r="AO43" i="16"/>
  <c r="CP128" i="16"/>
  <c r="Z102" i="16"/>
  <c r="AK121" i="16"/>
  <c r="CO21" i="16"/>
  <c r="BP21" i="16"/>
  <c r="CX110" i="16"/>
  <c r="BU124" i="16"/>
  <c r="CL99" i="16"/>
  <c r="AI120" i="16"/>
  <c r="BY123" i="16"/>
  <c r="BB95" i="16"/>
  <c r="AQ106" i="16"/>
  <c r="CQ97" i="16"/>
  <c r="AB108" i="16"/>
  <c r="AB96" i="16"/>
  <c r="CL77" i="16"/>
  <c r="AP95" i="16"/>
  <c r="DB129" i="16"/>
  <c r="AO90" i="16"/>
  <c r="BT122" i="16"/>
  <c r="AT91" i="16"/>
  <c r="N12" i="16"/>
  <c r="CY96" i="16"/>
  <c r="BN96" i="16"/>
  <c r="CI32" i="16"/>
  <c r="DA127" i="16"/>
  <c r="Z104" i="16"/>
  <c r="V109" i="16"/>
  <c r="V121" i="16"/>
  <c r="BH106" i="16"/>
  <c r="AK103" i="16"/>
  <c r="AD122" i="16"/>
  <c r="CS102" i="16"/>
  <c r="AO32" i="16"/>
  <c r="BR66" i="16"/>
  <c r="BV92" i="16"/>
  <c r="BD32" i="16"/>
  <c r="R12" i="16"/>
  <c r="I94" i="16"/>
  <c r="BN108" i="16"/>
  <c r="Y21" i="16"/>
  <c r="AG120" i="16"/>
  <c r="AL129" i="16"/>
  <c r="S108" i="16"/>
  <c r="M43" i="16"/>
  <c r="BP128" i="16"/>
  <c r="U43" i="16"/>
  <c r="AF125" i="16"/>
  <c r="CT127" i="16"/>
  <c r="AN106" i="16"/>
  <c r="AR127" i="16"/>
  <c r="AZ106" i="16"/>
  <c r="N102" i="16"/>
  <c r="CX66" i="16"/>
  <c r="Q98" i="16"/>
  <c r="CU99" i="16"/>
  <c r="J103" i="16"/>
  <c r="S99" i="16"/>
  <c r="AD95" i="16"/>
  <c r="AN92" i="16"/>
  <c r="AI95" i="16"/>
  <c r="AO97" i="16"/>
  <c r="AA21" i="16"/>
  <c r="Q109" i="16"/>
  <c r="BN104" i="16"/>
  <c r="Y77" i="16"/>
  <c r="BC77" i="16"/>
  <c r="I127" i="16"/>
  <c r="Y91" i="16"/>
  <c r="BJ13" i="16"/>
  <c r="BW97" i="16"/>
  <c r="CO104" i="16"/>
  <c r="AZ13" i="16"/>
  <c r="M93" i="16"/>
  <c r="AC55" i="16"/>
  <c r="BW109" i="16"/>
  <c r="AM124" i="16"/>
  <c r="BR109" i="16"/>
  <c r="CP105" i="16"/>
  <c r="S124" i="16"/>
  <c r="AW108" i="16"/>
  <c r="CH95" i="16"/>
  <c r="BF93" i="16"/>
  <c r="BT129" i="16"/>
  <c r="CM106" i="16"/>
  <c r="BN21" i="16"/>
  <c r="CK110" i="16"/>
  <c r="BM125" i="16"/>
  <c r="AZ97" i="16"/>
  <c r="AX105" i="16"/>
  <c r="Q102" i="16"/>
  <c r="CL95" i="16"/>
  <c r="BO90" i="16"/>
  <c r="CV43" i="16"/>
  <c r="CY110" i="16"/>
  <c r="P120" i="16"/>
  <c r="CX120" i="16"/>
  <c r="J96" i="16"/>
  <c r="CN128" i="16"/>
  <c r="T99" i="16"/>
  <c r="Q110" i="16"/>
  <c r="BW93" i="16"/>
  <c r="AT93" i="16"/>
  <c r="CL120" i="16"/>
  <c r="CH101" i="16"/>
  <c r="CX127" i="16"/>
  <c r="AX99" i="16"/>
  <c r="M128" i="16"/>
  <c r="AE94" i="16"/>
  <c r="BY93" i="16"/>
  <c r="CL105" i="16"/>
  <c r="BV119" i="16"/>
  <c r="R129" i="16"/>
  <c r="BX124" i="16"/>
  <c r="Y105" i="16"/>
  <c r="AY77" i="16"/>
  <c r="CN91" i="16"/>
  <c r="AY128" i="16"/>
  <c r="BI103" i="16"/>
  <c r="BC12" i="16"/>
  <c r="BU32" i="16"/>
  <c r="AS32" i="16"/>
  <c r="BC103" i="16"/>
  <c r="AR124" i="16"/>
  <c r="CM121" i="16"/>
  <c r="BR12" i="16"/>
  <c r="AM55" i="16"/>
  <c r="K103" i="16"/>
  <c r="BD93" i="16"/>
  <c r="AD101" i="16"/>
  <c r="CU107" i="16"/>
  <c r="BK123" i="16"/>
  <c r="BJ21" i="16"/>
  <c r="AT109" i="16"/>
  <c r="BY95" i="16"/>
  <c r="K98" i="16"/>
  <c r="W32" i="16"/>
  <c r="DB66" i="16"/>
  <c r="AT103" i="16"/>
  <c r="CJ122" i="16"/>
  <c r="Q94" i="16"/>
  <c r="CT125" i="16"/>
  <c r="AM121" i="16"/>
  <c r="BB93" i="16"/>
  <c r="CP121" i="16"/>
  <c r="BA107" i="16"/>
  <c r="AM66" i="16"/>
  <c r="BW124" i="16"/>
  <c r="J55" i="16"/>
  <c r="CF94" i="16"/>
  <c r="BQ96" i="16"/>
  <c r="CM129" i="16"/>
  <c r="CV106" i="16"/>
  <c r="BE91" i="16"/>
  <c r="BZ55" i="16"/>
  <c r="O43" i="16"/>
  <c r="CE91" i="16"/>
  <c r="AD91" i="16"/>
  <c r="CV96" i="16"/>
  <c r="Q12" i="16"/>
  <c r="AT127" i="16"/>
  <c r="CU96" i="16"/>
  <c r="I128" i="16"/>
  <c r="AB95" i="16"/>
  <c r="CI104" i="16"/>
  <c r="W112" i="15"/>
  <c r="AJ106" i="16"/>
  <c r="S107" i="16"/>
  <c r="AV90" i="16"/>
  <c r="AP119" i="16"/>
  <c r="AS129" i="16"/>
  <c r="W123" i="16"/>
  <c r="O21" i="16"/>
  <c r="CD105" i="16"/>
  <c r="AR107" i="16"/>
  <c r="BC93" i="16"/>
  <c r="CZ123" i="16"/>
  <c r="CJ110" i="16"/>
  <c r="CA77" i="16"/>
  <c r="CI121" i="16"/>
  <c r="DC110" i="16"/>
  <c r="AP96" i="16"/>
  <c r="J91" i="16"/>
  <c r="CB107" i="16"/>
  <c r="BA127" i="16"/>
  <c r="BO21" i="16"/>
  <c r="H106" i="16"/>
  <c r="CQ96" i="16"/>
  <c r="CK93" i="16"/>
  <c r="W103" i="16"/>
  <c r="CW127" i="16"/>
  <c r="BM127" i="16"/>
  <c r="BJ109" i="16"/>
  <c r="AN13" i="16"/>
  <c r="R97" i="16"/>
  <c r="BM106" i="16"/>
  <c r="BH77" i="16"/>
  <c r="AV125" i="16"/>
  <c r="CA119" i="16"/>
  <c r="AP12" i="16"/>
  <c r="BG99" i="16"/>
  <c r="BO128" i="16"/>
  <c r="CB127" i="16"/>
  <c r="AB119" i="16"/>
  <c r="AD105" i="16"/>
  <c r="AY127" i="16"/>
  <c r="BZ121" i="16"/>
  <c r="CH102" i="16"/>
  <c r="Z105" i="16"/>
  <c r="AF91" i="16"/>
  <c r="AG125" i="16"/>
  <c r="Y128" i="16"/>
  <c r="CJ93" i="16"/>
  <c r="Z128" i="16"/>
  <c r="O96" i="16"/>
  <c r="AY99" i="16"/>
  <c r="CK119" i="16"/>
  <c r="S103" i="16"/>
  <c r="AY92" i="16"/>
  <c r="BX99" i="16"/>
  <c r="BC91" i="16"/>
  <c r="AF93" i="16"/>
  <c r="DC107" i="16"/>
  <c r="CW101" i="16"/>
  <c r="AF123" i="16"/>
  <c r="BB101" i="16"/>
  <c r="CO66" i="16"/>
  <c r="BK32" i="16"/>
  <c r="CN77" i="16"/>
  <c r="CW66" i="16"/>
  <c r="R106" i="16"/>
  <c r="CB103" i="16"/>
  <c r="AB90" i="16"/>
  <c r="AK99" i="16"/>
  <c r="K119" i="16"/>
  <c r="CN21" i="16"/>
  <c r="BG21" i="16"/>
  <c r="CN99" i="16"/>
  <c r="CT55" i="16"/>
  <c r="U97" i="16"/>
  <c r="Y119" i="16"/>
  <c r="AU77" i="16"/>
  <c r="DC104" i="16"/>
  <c r="AZ95" i="16"/>
  <c r="L121" i="16"/>
  <c r="Y55" i="16"/>
  <c r="BL91" i="16"/>
  <c r="R98" i="16"/>
  <c r="N13" i="16"/>
  <c r="BE104" i="16"/>
  <c r="AE110" i="16"/>
  <c r="CF128" i="16"/>
  <c r="CT124" i="16"/>
  <c r="CX109" i="16"/>
  <c r="BX108" i="16"/>
  <c r="AQ95" i="16"/>
  <c r="BM123" i="16"/>
  <c r="CG99" i="16"/>
  <c r="CX77" i="16"/>
  <c r="R125" i="16"/>
  <c r="AE13" i="16"/>
  <c r="AH129" i="16"/>
  <c r="P99" i="16"/>
  <c r="K110" i="16"/>
  <c r="BV55" i="16"/>
  <c r="CH13" i="16"/>
  <c r="R93" i="16"/>
  <c r="CO97" i="16"/>
  <c r="AM109" i="16"/>
  <c r="BY125" i="16"/>
  <c r="U128" i="16"/>
  <c r="BN107" i="16"/>
  <c r="BF98" i="16"/>
  <c r="AH104" i="16"/>
  <c r="AO128" i="16"/>
  <c r="BW32" i="16"/>
  <c r="BI77" i="16"/>
  <c r="S91" i="16"/>
  <c r="CS91" i="16"/>
  <c r="AT90" i="16"/>
  <c r="BO129" i="16"/>
  <c r="BU128" i="16"/>
  <c r="CF43" i="16"/>
  <c r="AP66" i="16"/>
  <c r="P112" i="15"/>
  <c r="AO13" i="16"/>
  <c r="BQ98" i="16"/>
  <c r="AL109" i="16"/>
  <c r="CH120" i="16"/>
  <c r="BJ125" i="16"/>
  <c r="BW77" i="16"/>
  <c r="BL94" i="16"/>
  <c r="M105" i="16"/>
  <c r="AR55" i="16"/>
  <c r="T91" i="16"/>
  <c r="AR129" i="16"/>
  <c r="CO92" i="16"/>
  <c r="CJ55" i="16"/>
  <c r="M123" i="16"/>
  <c r="CC93" i="16"/>
  <c r="AY125" i="16"/>
  <c r="BC104" i="16"/>
  <c r="AQ123" i="16"/>
  <c r="CS12" i="16"/>
  <c r="O91" i="16"/>
  <c r="CL96" i="16"/>
  <c r="Z55" i="16"/>
  <c r="BT127" i="16"/>
  <c r="BX12" i="16"/>
  <c r="V110" i="16"/>
  <c r="AC102" i="16"/>
  <c r="AT129" i="16"/>
  <c r="CJ106" i="16"/>
  <c r="CM107" i="16"/>
  <c r="X127" i="16"/>
  <c r="CV104" i="16"/>
  <c r="AU66" i="16"/>
  <c r="CU127" i="16"/>
  <c r="N121" i="16"/>
  <c r="BJ122" i="16"/>
  <c r="AB92" i="16"/>
  <c r="AN119" i="16"/>
  <c r="AY43" i="16"/>
  <c r="BP43" i="16"/>
  <c r="BR43" i="16"/>
  <c r="Q112" i="15"/>
  <c r="BV97" i="16"/>
  <c r="AZ21" i="16"/>
  <c r="CJ77" i="16"/>
  <c r="DC119" i="16"/>
  <c r="AN129" i="16"/>
  <c r="AX129" i="16"/>
  <c r="BZ32" i="16"/>
  <c r="V129" i="16"/>
  <c r="AW109" i="16"/>
  <c r="CH21" i="16"/>
  <c r="BG98" i="16"/>
  <c r="Z123" i="16"/>
  <c r="K109" i="16"/>
  <c r="CS105" i="16"/>
  <c r="DA107" i="16"/>
  <c r="AU123" i="16"/>
  <c r="BL121" i="16"/>
  <c r="BA124" i="16"/>
  <c r="AW103" i="16"/>
  <c r="BT101" i="16"/>
  <c r="CZ129" i="16"/>
  <c r="DC105" i="16"/>
  <c r="CV102" i="16"/>
  <c r="BQ109" i="16"/>
  <c r="AC93" i="16"/>
  <c r="H107" i="16"/>
  <c r="AV107" i="16"/>
  <c r="AH103" i="16"/>
  <c r="CP90" i="16"/>
  <c r="BU129" i="16"/>
  <c r="BF94" i="16"/>
  <c r="CY77" i="16"/>
  <c r="BH32" i="16"/>
  <c r="BY92" i="16"/>
  <c r="CY98" i="16"/>
  <c r="CC104" i="16"/>
  <c r="AO129" i="16"/>
  <c r="U92" i="16"/>
  <c r="CE121" i="16"/>
  <c r="T129" i="16"/>
  <c r="AJ77" i="16"/>
  <c r="AB122" i="16"/>
  <c r="CJ95" i="16"/>
  <c r="K32" i="16"/>
  <c r="CX98" i="16"/>
  <c r="L12" i="16"/>
  <c r="K112" i="16"/>
  <c r="BU99" i="16"/>
  <c r="AC99" i="16"/>
  <c r="AR77" i="16"/>
  <c r="AL43" i="16"/>
  <c r="CG102" i="16"/>
  <c r="AM92" i="16"/>
  <c r="BJ90" i="16"/>
  <c r="L21" i="16"/>
  <c r="CS55" i="16"/>
  <c r="BJ106" i="16"/>
  <c r="CG66" i="16"/>
  <c r="U122" i="16"/>
  <c r="BD124" i="16"/>
  <c r="BT103" i="16"/>
  <c r="J32" i="16"/>
  <c r="BN90" i="16"/>
  <c r="BO94" i="16"/>
  <c r="CC90" i="16"/>
  <c r="BN43" i="16"/>
  <c r="BA91" i="16"/>
  <c r="CW119" i="16"/>
  <c r="AC13" i="16"/>
  <c r="CK109" i="16"/>
  <c r="CX119" i="16"/>
  <c r="AS125" i="16"/>
  <c r="CC107" i="16"/>
  <c r="BR32" i="16"/>
  <c r="AI91" i="16"/>
  <c r="BJ127" i="16"/>
  <c r="AO77" i="16"/>
  <c r="DC13" i="16"/>
  <c r="BM98" i="16"/>
  <c r="BG103" i="16"/>
  <c r="S120" i="16"/>
  <c r="BW99" i="16"/>
  <c r="DC109" i="16"/>
  <c r="V13" i="16"/>
  <c r="CL43" i="16"/>
  <c r="CK77" i="16"/>
  <c r="CP104" i="16"/>
  <c r="CT119" i="16"/>
  <c r="CA106" i="16"/>
  <c r="CU109" i="16"/>
  <c r="BQ91" i="16"/>
  <c r="BS93" i="16"/>
  <c r="BW129" i="16"/>
  <c r="BE96" i="16"/>
  <c r="AP125" i="16"/>
  <c r="CO77" i="16"/>
  <c r="CC98" i="16"/>
  <c r="BL21" i="16"/>
  <c r="P21" i="16"/>
  <c r="W127" i="16"/>
  <c r="BX121" i="16"/>
  <c r="CI12" i="16"/>
  <c r="BA128" i="16"/>
  <c r="N112" i="16"/>
  <c r="AO101" i="16"/>
  <c r="AV77" i="16"/>
  <c r="CZ108" i="16"/>
  <c r="P101" i="16"/>
  <c r="AS128" i="16"/>
  <c r="I105" i="16"/>
  <c r="I21" i="16"/>
  <c r="AY105" i="16"/>
  <c r="CM32" i="16"/>
  <c r="AQ94" i="16"/>
  <c r="AP105" i="16"/>
  <c r="CN102" i="16"/>
  <c r="BB110" i="16"/>
  <c r="BE101" i="16"/>
  <c r="CG101" i="16"/>
  <c r="CZ98" i="16"/>
  <c r="V105" i="16"/>
  <c r="CL109" i="16"/>
  <c r="AJ109" i="16"/>
  <c r="AQ92" i="16"/>
  <c r="CZ121" i="16"/>
  <c r="AA92" i="16"/>
  <c r="L128" i="16"/>
  <c r="T93" i="16"/>
  <c r="AW104" i="16"/>
  <c r="CK103" i="16"/>
  <c r="BK128" i="16"/>
  <c r="AK91" i="16"/>
  <c r="BS124" i="16"/>
  <c r="I125" i="16"/>
  <c r="S77" i="16"/>
  <c r="AM119" i="16"/>
  <c r="AS124" i="16"/>
  <c r="BT97" i="16"/>
  <c r="BF92" i="16"/>
  <c r="CI55" i="16"/>
  <c r="CM108" i="16"/>
  <c r="CI102" i="16"/>
  <c r="BL108" i="16"/>
  <c r="BR120" i="16"/>
  <c r="AW55" i="16"/>
  <c r="AY21" i="16"/>
  <c r="BS128" i="16"/>
  <c r="CV21" i="16"/>
  <c r="Y66" i="16"/>
  <c r="CL66" i="16"/>
  <c r="Q90" i="16"/>
  <c r="CT104" i="16"/>
  <c r="BN124" i="16"/>
  <c r="CF106" i="16"/>
  <c r="AO99" i="16"/>
  <c r="CP43" i="16"/>
  <c r="Y103" i="16"/>
  <c r="AV108" i="16"/>
  <c r="BM122" i="16"/>
  <c r="AD121" i="16"/>
  <c r="CV91" i="16"/>
  <c r="BE127" i="16"/>
  <c r="AE97" i="16"/>
  <c r="Q66" i="16"/>
  <c r="AZ108" i="16"/>
  <c r="CT121" i="16"/>
  <c r="AZ101" i="16"/>
  <c r="AF55" i="16"/>
  <c r="BQ104" i="16"/>
  <c r="CF98" i="16"/>
  <c r="AP129" i="16"/>
  <c r="CE105" i="16"/>
  <c r="CW125" i="16"/>
  <c r="CN122" i="16"/>
  <c r="AU92" i="16"/>
  <c r="AN12" i="16"/>
  <c r="BC99" i="16"/>
  <c r="BA13" i="16"/>
  <c r="BT109" i="16"/>
  <c r="BI92" i="16"/>
  <c r="CE92" i="16"/>
  <c r="BY13" i="16"/>
  <c r="AP43" i="16"/>
  <c r="AF97" i="16"/>
  <c r="Z124" i="16"/>
  <c r="AB12" i="16"/>
  <c r="CI90" i="16"/>
  <c r="AJ13" i="16"/>
  <c r="BZ108" i="16"/>
  <c r="AL93" i="16"/>
  <c r="BX104" i="16"/>
  <c r="AL96" i="16"/>
  <c r="BC66" i="16"/>
  <c r="CN106" i="16"/>
  <c r="AT101" i="16"/>
  <c r="BD101" i="16"/>
  <c r="BL102" i="16"/>
  <c r="DB95" i="16"/>
  <c r="I91" i="16"/>
  <c r="BJ102" i="16"/>
  <c r="J13" i="16"/>
  <c r="Q13" i="16"/>
  <c r="BL106" i="16"/>
  <c r="CG55" i="16"/>
  <c r="DB13" i="16"/>
  <c r="AT120" i="16"/>
  <c r="AY107" i="16"/>
  <c r="BP106" i="16"/>
  <c r="W122" i="16"/>
  <c r="P105" i="16"/>
  <c r="CA127" i="16"/>
  <c r="BM77" i="16"/>
  <c r="AY124" i="16"/>
  <c r="DB55" i="16"/>
  <c r="Q91" i="16"/>
  <c r="BE105" i="16"/>
  <c r="CZ125" i="16"/>
  <c r="AM122" i="16"/>
  <c r="AJ96" i="16"/>
  <c r="BB121" i="16"/>
  <c r="CR103" i="16"/>
  <c r="S32" i="16"/>
  <c r="CV108" i="16"/>
  <c r="H103" i="16"/>
  <c r="CG94" i="16"/>
  <c r="AH122" i="16"/>
  <c r="BX92" i="16"/>
  <c r="BK92" i="16"/>
  <c r="AW125" i="16"/>
  <c r="AU13" i="16"/>
  <c r="CI43" i="16"/>
  <c r="BX95" i="16"/>
  <c r="CR124" i="16"/>
  <c r="CE101" i="16"/>
  <c r="AF106" i="16"/>
  <c r="BV96" i="16"/>
  <c r="BP125" i="16"/>
  <c r="BS90" i="16"/>
  <c r="BP98" i="16"/>
  <c r="AO127" i="16"/>
  <c r="AM95" i="16"/>
  <c r="BZ106" i="16"/>
  <c r="AW110" i="16"/>
  <c r="R91" i="16"/>
  <c r="U99" i="16"/>
  <c r="CY123" i="16"/>
  <c r="BA122" i="16"/>
  <c r="AT21" i="16"/>
  <c r="H95" i="16"/>
  <c r="AN102" i="16"/>
  <c r="T121" i="16"/>
  <c r="J97" i="16"/>
  <c r="AK123" i="16"/>
  <c r="AQ128" i="16"/>
  <c r="BU91" i="16"/>
  <c r="V96" i="16"/>
  <c r="M109" i="16"/>
  <c r="L124" i="16"/>
  <c r="BJ121" i="16"/>
  <c r="AL94" i="16"/>
  <c r="BM108" i="16"/>
  <c r="BE129" i="16"/>
  <c r="O13" i="16"/>
  <c r="L98" i="16"/>
  <c r="BO66" i="16"/>
  <c r="BD108" i="16"/>
  <c r="BK91" i="16"/>
  <c r="K105" i="16"/>
  <c r="BR92" i="16"/>
  <c r="BV107" i="16"/>
  <c r="W101" i="16"/>
  <c r="AU102" i="16"/>
  <c r="CM95" i="16"/>
  <c r="DC123" i="16"/>
  <c r="BG55" i="16"/>
  <c r="AX109" i="16"/>
  <c r="BY97" i="16"/>
  <c r="BC21" i="16"/>
  <c r="CQ104" i="16"/>
  <c r="BZ125" i="16"/>
  <c r="AD107" i="16"/>
  <c r="V90" i="16"/>
  <c r="BJ107" i="16"/>
  <c r="BH103" i="16"/>
  <c r="BL109" i="16"/>
  <c r="AH125" i="16"/>
  <c r="CP55" i="16"/>
  <c r="BI104" i="16"/>
  <c r="BI99" i="16"/>
  <c r="BI110" i="16"/>
  <c r="CL125" i="16"/>
  <c r="CQ13" i="16"/>
  <c r="BT108" i="16"/>
  <c r="CD104" i="16"/>
  <c r="O90" i="16"/>
  <c r="CF66" i="16"/>
  <c r="L105" i="16"/>
  <c r="W108" i="16"/>
  <c r="AC127" i="16"/>
  <c r="AY98" i="16"/>
  <c r="AG13" i="16"/>
  <c r="BN97" i="16"/>
  <c r="BM120" i="16"/>
  <c r="I66" i="16"/>
  <c r="AV13" i="16"/>
  <c r="CC95" i="16"/>
  <c r="BW123" i="16"/>
  <c r="AQ96" i="16"/>
  <c r="O117" i="14"/>
  <c r="AU32" i="16"/>
  <c r="BL124" i="16"/>
  <c r="W104" i="16"/>
  <c r="BW66" i="16"/>
  <c r="CE94" i="16"/>
  <c r="AF129" i="16"/>
  <c r="BP102" i="16"/>
  <c r="CM96" i="16"/>
  <c r="AV104" i="16"/>
  <c r="BB97" i="16"/>
  <c r="R66" i="16"/>
  <c r="BD98" i="16"/>
  <c r="CX128" i="16"/>
  <c r="AI107" i="16"/>
  <c r="R99" i="16"/>
  <c r="CU93" i="16"/>
  <c r="CB101" i="16"/>
  <c r="AS66" i="16"/>
  <c r="M117" i="14"/>
  <c r="BB108" i="16"/>
  <c r="AS99" i="16"/>
  <c r="CS101" i="16"/>
  <c r="T104" i="16"/>
  <c r="AA128" i="16"/>
  <c r="S121" i="16"/>
  <c r="T12" i="16"/>
  <c r="BN77" i="16"/>
  <c r="P12" i="16"/>
  <c r="BU121" i="16"/>
  <c r="BP92" i="16"/>
  <c r="BE12" i="16"/>
  <c r="AV129" i="16"/>
  <c r="CO95" i="16"/>
  <c r="AS43" i="16"/>
  <c r="CW121" i="16"/>
  <c r="Z119" i="16"/>
  <c r="CW108" i="16"/>
  <c r="CF107" i="16"/>
  <c r="CG91" i="16"/>
  <c r="O66" i="16"/>
  <c r="V77" i="16"/>
  <c r="AX91" i="16"/>
  <c r="CI123" i="16"/>
  <c r="CM122" i="16"/>
  <c r="H104" i="16"/>
  <c r="CT90" i="16"/>
  <c r="CM43" i="16"/>
  <c r="P32" i="16"/>
  <c r="DC77" i="16"/>
  <c r="BT21" i="16"/>
  <c r="AE123" i="16"/>
  <c r="DC127" i="16"/>
  <c r="BO43" i="16"/>
  <c r="J128" i="16"/>
  <c r="AB43" i="16"/>
  <c r="CU103" i="16"/>
  <c r="BF101" i="16"/>
  <c r="AT97" i="16"/>
  <c r="BO98" i="16"/>
  <c r="BQ90" i="16"/>
  <c r="BF99" i="16"/>
  <c r="AU90" i="16"/>
  <c r="BL13" i="16"/>
  <c r="CH128" i="16"/>
  <c r="CR21" i="16"/>
  <c r="Z101" i="16"/>
  <c r="AB125" i="16"/>
  <c r="Z92" i="16"/>
  <c r="CL106" i="16"/>
  <c r="CR122" i="16"/>
  <c r="CW12" i="16"/>
  <c r="CW96" i="16"/>
  <c r="CS120" i="16"/>
  <c r="BP123" i="16"/>
  <c r="BL97" i="16"/>
  <c r="AU105" i="16"/>
  <c r="BF55" i="16"/>
  <c r="CX32" i="16"/>
  <c r="R90" i="16"/>
  <c r="CV98" i="16"/>
  <c r="BA105" i="16"/>
  <c r="CY101" i="16"/>
  <c r="BG110" i="16"/>
  <c r="Q122" i="16"/>
  <c r="BY12" i="16"/>
  <c r="H94" i="16"/>
  <c r="AC96" i="16"/>
  <c r="AA99" i="16"/>
  <c r="CK43" i="16"/>
  <c r="AU21" i="16"/>
  <c r="AW107" i="16"/>
  <c r="BU90" i="16"/>
  <c r="BW106" i="16"/>
  <c r="O102" i="16"/>
  <c r="CS103" i="16"/>
  <c r="AQ119" i="16"/>
  <c r="AB103" i="16"/>
  <c r="BS12" i="16"/>
  <c r="AD66" i="16"/>
  <c r="J99" i="16"/>
  <c r="AH77" i="16"/>
  <c r="BG104" i="16"/>
  <c r="BM93" i="16"/>
  <c r="CZ13" i="16"/>
  <c r="BH95" i="16"/>
  <c r="AM13" i="16"/>
  <c r="BW96" i="16"/>
  <c r="U121" i="16"/>
  <c r="N90" i="16"/>
  <c r="CH125" i="16"/>
  <c r="AO106" i="16"/>
  <c r="AG128" i="16"/>
  <c r="DC93" i="16"/>
  <c r="BT94" i="16"/>
  <c r="AU55" i="16"/>
  <c r="AF95" i="16"/>
  <c r="CE104" i="16"/>
  <c r="BO124" i="16"/>
  <c r="BC107" i="16"/>
  <c r="CZ91" i="16"/>
  <c r="M99" i="16"/>
  <c r="DA101" i="16"/>
  <c r="AZ43" i="16"/>
  <c r="Z127" i="16"/>
  <c r="H122" i="16"/>
  <c r="AX21" i="16"/>
  <c r="CH77" i="16"/>
  <c r="AX98" i="16"/>
  <c r="BH128" i="16"/>
  <c r="CW97" i="16"/>
  <c r="AO94" i="16"/>
  <c r="U91" i="16"/>
  <c r="K108" i="16"/>
  <c r="R104" i="16"/>
  <c r="AZ92" i="16"/>
  <c r="Y94" i="16"/>
  <c r="N127" i="16"/>
  <c r="I32" i="16"/>
  <c r="CO107" i="16"/>
  <c r="AE21" i="16"/>
  <c r="Z122" i="16"/>
  <c r="CC101" i="16"/>
  <c r="O122" i="16"/>
  <c r="AH105" i="16"/>
  <c r="CG95" i="16"/>
  <c r="CH99" i="16"/>
  <c r="I96" i="16"/>
  <c r="W98" i="16"/>
  <c r="AZ12" i="16"/>
  <c r="AJ122" i="16"/>
  <c r="AA105" i="16"/>
  <c r="R119" i="16"/>
  <c r="AK110" i="16"/>
  <c r="L102" i="16"/>
  <c r="AA77" i="16"/>
  <c r="CD92" i="16"/>
  <c r="AL106" i="16"/>
  <c r="CP99" i="16"/>
  <c r="X99" i="16"/>
  <c r="CX91" i="16"/>
  <c r="CX107" i="16"/>
  <c r="BY105" i="16"/>
  <c r="CH94" i="16"/>
  <c r="J94" i="16"/>
  <c r="CK102" i="16"/>
  <c r="CT12" i="16"/>
  <c r="O104" i="16"/>
  <c r="BS107" i="16"/>
  <c r="L32" i="16"/>
  <c r="CC43" i="16"/>
  <c r="CO123" i="16"/>
  <c r="AP55" i="16"/>
  <c r="CG120" i="16"/>
  <c r="BI102" i="16"/>
  <c r="AI124" i="16"/>
  <c r="CV90" i="16"/>
  <c r="W90" i="16"/>
  <c r="Q108" i="16"/>
  <c r="J112" i="15"/>
  <c r="H120" i="16"/>
  <c r="CQ95" i="16"/>
  <c r="BR90" i="16"/>
  <c r="AV43" i="16"/>
  <c r="AG102" i="16"/>
  <c r="CU12" i="16"/>
  <c r="BT93" i="16"/>
  <c r="Q112" i="16"/>
  <c r="AD90" i="16"/>
  <c r="BE102" i="16"/>
  <c r="BY119" i="16"/>
  <c r="BO92" i="16"/>
  <c r="AC95" i="16"/>
  <c r="Q123" i="16"/>
  <c r="BZ77" i="16"/>
  <c r="BX96" i="16"/>
  <c r="BD43" i="16"/>
  <c r="AH96" i="16"/>
  <c r="CU120" i="16"/>
  <c r="AZ96" i="16"/>
  <c r="CF55" i="16"/>
  <c r="AG95" i="16"/>
  <c r="AL13" i="16"/>
  <c r="BL43" i="16"/>
  <c r="CK66" i="16"/>
  <c r="CD12" i="16"/>
  <c r="AK66" i="16"/>
  <c r="BA21" i="16"/>
  <c r="L107" i="16"/>
  <c r="K96" i="16"/>
  <c r="BJ104" i="16"/>
  <c r="CB106" i="16"/>
  <c r="BZ122" i="16"/>
  <c r="CC125" i="16"/>
  <c r="AQ120" i="16"/>
  <c r="AB93" i="16"/>
  <c r="CX13" i="16"/>
  <c r="AB98" i="16"/>
  <c r="W21" i="16"/>
  <c r="AW92" i="16"/>
  <c r="BU104" i="16"/>
  <c r="BO125" i="16"/>
  <c r="AU127" i="16"/>
  <c r="CV110" i="16"/>
  <c r="BO123" i="16"/>
  <c r="R124" i="16"/>
  <c r="AW105" i="16"/>
  <c r="Y12" i="16"/>
  <c r="W109" i="16"/>
  <c r="CH103" i="16"/>
  <c r="CD129" i="16"/>
  <c r="AI106" i="16"/>
  <c r="CZ105" i="16"/>
  <c r="S97" i="16"/>
  <c r="AP77" i="16"/>
  <c r="DA119" i="16"/>
  <c r="AR102" i="16"/>
  <c r="CF122" i="16"/>
  <c r="CU123" i="16"/>
  <c r="CJ13" i="16"/>
  <c r="CS108" i="16"/>
  <c r="CC128" i="16"/>
  <c r="W125" i="16"/>
  <c r="BT105" i="16"/>
  <c r="CK125" i="16"/>
  <c r="K120" i="16"/>
  <c r="AK122" i="16"/>
  <c r="T98" i="16"/>
  <c r="BK122" i="16"/>
  <c r="BA66" i="16"/>
  <c r="J124" i="16"/>
  <c r="BB106" i="16"/>
  <c r="BJ101" i="16"/>
  <c r="L112" i="16"/>
  <c r="CJ103" i="16"/>
  <c r="CM94" i="16"/>
  <c r="CU91" i="16"/>
  <c r="N110" i="16"/>
  <c r="BP104" i="16"/>
  <c r="CR95" i="16"/>
  <c r="CN107" i="16"/>
  <c r="AL92" i="16"/>
  <c r="CE103" i="16"/>
  <c r="AQ97" i="16"/>
  <c r="BG32" i="16"/>
  <c r="BJ110" i="16"/>
  <c r="BF108" i="16"/>
  <c r="CM12" i="16"/>
  <c r="CN98" i="16"/>
  <c r="BG108" i="16"/>
  <c r="CG92" i="16"/>
  <c r="H97" i="16"/>
  <c r="BJ119" i="16"/>
  <c r="BD96" i="16"/>
  <c r="CP108" i="16"/>
  <c r="AJ98" i="16"/>
  <c r="CH105" i="16"/>
  <c r="BZ92" i="16"/>
  <c r="CQ119" i="16"/>
  <c r="BE32" i="16"/>
  <c r="BB124" i="16"/>
  <c r="S94" i="16"/>
  <c r="AX120" i="16"/>
  <c r="AM77" i="16"/>
  <c r="AM123" i="16"/>
  <c r="AV122" i="16"/>
  <c r="CV97" i="16"/>
  <c r="AV120" i="16"/>
  <c r="DB91" i="16"/>
  <c r="AW90" i="16"/>
  <c r="BT95" i="16"/>
  <c r="BY108" i="16"/>
  <c r="AP92" i="16"/>
  <c r="CO124" i="16"/>
  <c r="CD99" i="16"/>
  <c r="AN55" i="16"/>
  <c r="CY90" i="16"/>
  <c r="AH123" i="16"/>
  <c r="CL102" i="16"/>
  <c r="BA96" i="16"/>
  <c r="BZ43" i="16"/>
  <c r="CN66" i="16"/>
  <c r="AA98" i="16"/>
  <c r="BW21" i="16"/>
  <c r="X103" i="16"/>
  <c r="CN13" i="16"/>
  <c r="T13" i="16"/>
  <c r="R127" i="16"/>
  <c r="AT108" i="16"/>
  <c r="AN96" i="16"/>
  <c r="AK102" i="16"/>
  <c r="AY103" i="16"/>
  <c r="AS127" i="16"/>
  <c r="CZ120" i="16"/>
  <c r="BY90" i="16"/>
  <c r="CZ99" i="16"/>
  <c r="BZ95" i="16"/>
  <c r="CM21" i="16"/>
  <c r="CP66" i="16"/>
  <c r="CV128" i="16"/>
  <c r="AW13" i="16"/>
  <c r="CX43" i="16"/>
  <c r="CM90" i="16"/>
  <c r="AH66" i="16"/>
  <c r="BN95" i="16"/>
  <c r="CF127" i="16"/>
  <c r="AT105" i="16"/>
  <c r="BZ102" i="16"/>
  <c r="BS21" i="16"/>
  <c r="M95" i="16"/>
  <c r="AM32" i="16"/>
  <c r="BB99" i="16"/>
  <c r="CC120" i="16"/>
  <c r="T66" i="16"/>
  <c r="BA32" i="16"/>
  <c r="AG97" i="16"/>
  <c r="BX107" i="16"/>
  <c r="X128" i="16"/>
  <c r="CI92" i="16"/>
  <c r="BV125" i="16"/>
  <c r="AG127" i="16"/>
  <c r="V119" i="16"/>
  <c r="DC122" i="16"/>
  <c r="BK98" i="16"/>
  <c r="AA95" i="16"/>
  <c r="BM66" i="16"/>
  <c r="BK121" i="16"/>
  <c r="AN43" i="16"/>
  <c r="CM77" i="16"/>
  <c r="CS99" i="16"/>
  <c r="AN105" i="16"/>
  <c r="DB119" i="16"/>
  <c r="AO109" i="16"/>
  <c r="CL91" i="16"/>
  <c r="AK107" i="16"/>
  <c r="J66" i="16"/>
  <c r="AL90" i="16"/>
  <c r="CC108" i="16"/>
  <c r="AA43" i="16"/>
  <c r="CC21" i="16"/>
  <c r="L94" i="16"/>
  <c r="BM92" i="16"/>
  <c r="CB95" i="16"/>
  <c r="T102" i="16"/>
  <c r="AJ108" i="16"/>
  <c r="AA93" i="16"/>
  <c r="AN122" i="16"/>
  <c r="AY96" i="16"/>
  <c r="AR94" i="16"/>
  <c r="BF109" i="16"/>
  <c r="BB109" i="16"/>
  <c r="BD90" i="16"/>
  <c r="AX13" i="16"/>
  <c r="I123" i="16"/>
  <c r="W120" i="16"/>
  <c r="BD105" i="16"/>
  <c r="AS55" i="16"/>
  <c r="AG92" i="16"/>
  <c r="BI121" i="16"/>
  <c r="AR93" i="16"/>
  <c r="BT77" i="16"/>
  <c r="O12" i="16"/>
  <c r="CA94" i="16"/>
  <c r="BM91" i="16"/>
  <c r="CD103" i="16"/>
  <c r="CL98" i="16"/>
  <c r="V99" i="16"/>
  <c r="AQ32" i="16"/>
  <c r="BQ105" i="16"/>
  <c r="X97" i="16"/>
  <c r="CW91" i="16"/>
  <c r="BV77" i="16"/>
  <c r="K121" i="16"/>
  <c r="CP103" i="16"/>
  <c r="AE105" i="16"/>
  <c r="CY97" i="16"/>
  <c r="BY101" i="16"/>
  <c r="CD90" i="16"/>
  <c r="AK96" i="16"/>
  <c r="BE43" i="16"/>
  <c r="BC124" i="16"/>
  <c r="Q77" i="16"/>
  <c r="CH32" i="16"/>
  <c r="BZ129" i="16"/>
  <c r="BM119" i="16"/>
  <c r="DB124" i="16"/>
  <c r="BH98" i="16"/>
  <c r="CL94" i="16"/>
  <c r="R107" i="16"/>
  <c r="CQ94" i="16"/>
  <c r="AY55" i="16"/>
  <c r="BI55" i="16"/>
  <c r="CT93" i="16"/>
  <c r="CM98" i="16"/>
  <c r="BG94" i="16"/>
  <c r="L93" i="16"/>
  <c r="CV77" i="16"/>
  <c r="L13" i="16"/>
  <c r="H77" i="16"/>
  <c r="BS106" i="16"/>
  <c r="V101" i="16"/>
  <c r="CE13" i="16"/>
  <c r="BR21" i="16"/>
  <c r="CF120" i="16"/>
  <c r="BK119" i="16"/>
  <c r="BH66" i="16"/>
  <c r="BF21" i="16"/>
  <c r="AS119" i="16"/>
  <c r="BH120" i="16"/>
  <c r="CL32" i="16"/>
  <c r="CJ97" i="16"/>
  <c r="AD32" i="16"/>
  <c r="AN127" i="16"/>
  <c r="I106" i="16"/>
  <c r="AQ109" i="16"/>
  <c r="AZ128" i="16"/>
  <c r="CW13" i="16"/>
  <c r="BD94" i="16"/>
  <c r="Y32" i="16"/>
  <c r="AS96" i="16"/>
  <c r="BI97" i="16"/>
  <c r="AC94" i="16"/>
  <c r="CA98" i="16"/>
  <c r="P127" i="16"/>
  <c r="BO93" i="16"/>
  <c r="AE95" i="16"/>
  <c r="CA105" i="16"/>
  <c r="BF77" i="16"/>
  <c r="AW123" i="16"/>
  <c r="BJ95" i="16"/>
  <c r="AQ77" i="16"/>
  <c r="CY94" i="16"/>
  <c r="AY32" i="16"/>
  <c r="CQ107" i="16"/>
  <c r="AL119" i="16"/>
  <c r="AA32" i="16"/>
  <c r="BF124" i="16"/>
  <c r="U101" i="16"/>
  <c r="DB105" i="16"/>
  <c r="CM128" i="16"/>
  <c r="AR119" i="16"/>
  <c r="CG106" i="16"/>
  <c r="M101" i="16"/>
  <c r="BG128" i="16"/>
  <c r="AX121" i="16"/>
  <c r="CY124" i="16"/>
  <c r="BF121" i="16"/>
  <c r="BV90" i="16"/>
  <c r="BG90" i="16"/>
  <c r="CL92" i="16"/>
  <c r="CQ32" i="16"/>
  <c r="AH120" i="16"/>
  <c r="S109" i="16"/>
  <c r="BT124" i="16"/>
  <c r="CW92" i="16"/>
  <c r="AL55" i="16"/>
  <c r="K101" i="16"/>
  <c r="AP104" i="16"/>
  <c r="H55" i="16"/>
  <c r="AQ91" i="16"/>
  <c r="V21" i="16"/>
  <c r="N120" i="16"/>
  <c r="CV101" i="16"/>
  <c r="CY108" i="16"/>
  <c r="CQ55" i="16"/>
  <c r="CZ101" i="16"/>
  <c r="AU107" i="16"/>
  <c r="AF96" i="16"/>
  <c r="CG129" i="16"/>
  <c r="AK129" i="16"/>
  <c r="AU119" i="16"/>
  <c r="CT107" i="16"/>
  <c r="CR13" i="16"/>
  <c r="AX92" i="16"/>
  <c r="AP21" i="16"/>
  <c r="N92" i="16"/>
  <c r="AH107" i="16"/>
  <c r="BF95" i="16"/>
  <c r="AW127" i="16"/>
  <c r="CI103" i="16"/>
  <c r="AL107" i="16"/>
  <c r="BZ99" i="16"/>
  <c r="CK90" i="16"/>
  <c r="X122" i="16"/>
  <c r="BJ128" i="16"/>
  <c r="BG92" i="16"/>
  <c r="AV21" i="16"/>
  <c r="CR110" i="16"/>
  <c r="P106" i="16"/>
  <c r="AV93" i="16"/>
  <c r="BU107" i="16"/>
  <c r="BO101" i="16"/>
  <c r="AV110" i="16"/>
  <c r="CS66" i="16"/>
  <c r="CM101" i="16"/>
  <c r="CC99" i="16"/>
  <c r="AC90" i="16"/>
  <c r="CI127" i="16"/>
  <c r="M91" i="16"/>
  <c r="BF103" i="16"/>
  <c r="BP90" i="16"/>
  <c r="Y97" i="16"/>
  <c r="CW103" i="16"/>
  <c r="CC91" i="16"/>
  <c r="AP103" i="16"/>
  <c r="CW94" i="16"/>
  <c r="AL66" i="16"/>
  <c r="AG107" i="16"/>
  <c r="BI12" i="16"/>
  <c r="CA91" i="16"/>
  <c r="Q106" i="16"/>
  <c r="CP77" i="16"/>
  <c r="Q105" i="16"/>
  <c r="AE109" i="16"/>
  <c r="AQ93" i="16"/>
  <c r="BU109" i="16"/>
  <c r="BI43" i="16"/>
  <c r="DA95" i="16"/>
  <c r="CO121" i="16"/>
  <c r="CC94" i="16"/>
  <c r="CI119" i="16"/>
  <c r="CP127" i="16"/>
  <c r="BR77" i="16"/>
  <c r="BN103" i="16"/>
  <c r="AW120" i="16"/>
  <c r="S98" i="16"/>
  <c r="CR119" i="16"/>
  <c r="BH124" i="16"/>
  <c r="AG99" i="16"/>
  <c r="BT96" i="16"/>
  <c r="CU121" i="16"/>
  <c r="BQ97" i="16"/>
  <c r="DC98" i="16"/>
  <c r="BV95" i="16"/>
  <c r="AE121" i="16"/>
  <c r="Q21" i="16"/>
  <c r="BV98" i="16"/>
  <c r="I103" i="16"/>
  <c r="AP106" i="16"/>
  <c r="Y129" i="16"/>
  <c r="AO103" i="16"/>
  <c r="AV92" i="16"/>
  <c r="J107" i="16"/>
  <c r="DB92" i="16"/>
  <c r="BM90" i="16"/>
  <c r="BW120" i="16"/>
  <c r="BY102" i="16"/>
  <c r="S122" i="16"/>
  <c r="BG102" i="16"/>
  <c r="AD94" i="16"/>
  <c r="BN66" i="16"/>
  <c r="AT43" i="16"/>
  <c r="BW102" i="16"/>
  <c r="AJ103" i="16"/>
  <c r="BN99" i="16"/>
  <c r="AK92" i="16"/>
  <c r="BA55" i="16"/>
  <c r="BX94" i="16"/>
  <c r="CH92" i="16"/>
  <c r="CI129" i="16"/>
  <c r="CF93" i="16"/>
  <c r="AU12" i="16"/>
  <c r="BP124" i="16"/>
  <c r="BF91" i="16"/>
  <c r="BA43" i="16"/>
  <c r="AM43" i="16"/>
  <c r="H32" i="16"/>
  <c r="AE124" i="16"/>
  <c r="BU97" i="16"/>
  <c r="CP110" i="16"/>
  <c r="CE95" i="16"/>
  <c r="AY102" i="16"/>
  <c r="BW108" i="16"/>
  <c r="AB21" i="16"/>
  <c r="CR123" i="16"/>
  <c r="AV32" i="16"/>
  <c r="AZ102" i="16"/>
  <c r="X105" i="16"/>
  <c r="DC96" i="16"/>
  <c r="N109" i="16"/>
  <c r="AC119" i="16"/>
  <c r="CK12" i="16"/>
  <c r="T90" i="16"/>
  <c r="CE119" i="16"/>
  <c r="S129" i="16"/>
  <c r="CH110" i="16"/>
  <c r="BE125" i="16"/>
  <c r="N108" i="16"/>
  <c r="R122" i="16"/>
  <c r="AN109" i="16"/>
  <c r="S106" i="16"/>
  <c r="CN120" i="16"/>
  <c r="BR108" i="16"/>
  <c r="CO91" i="16"/>
  <c r="J120" i="16"/>
  <c r="BO105" i="16"/>
  <c r="I90" i="16"/>
  <c r="AZ107" i="16"/>
  <c r="DB108" i="16"/>
  <c r="J129" i="16"/>
  <c r="BN127" i="16"/>
  <c r="Q121" i="16"/>
  <c r="BP127" i="16"/>
  <c r="CK121" i="16"/>
  <c r="BE103" i="16"/>
  <c r="AL32" i="16"/>
  <c r="BC32" i="16"/>
  <c r="K66" i="16"/>
  <c r="CS119" i="16"/>
  <c r="CT99" i="16"/>
  <c r="S13" i="16"/>
  <c r="AD104" i="16"/>
  <c r="AH108" i="16"/>
  <c r="AL99" i="16"/>
  <c r="BV66" i="16"/>
  <c r="CZ94" i="16"/>
  <c r="CX99" i="16"/>
  <c r="V112" i="15"/>
  <c r="AS108" i="16"/>
  <c r="AQ122" i="16"/>
  <c r="BP120" i="16"/>
  <c r="R95" i="16"/>
  <c r="AC124" i="16"/>
  <c r="CO90" i="16"/>
  <c r="CD108" i="16"/>
  <c r="Y108" i="16"/>
  <c r="J102" i="16"/>
  <c r="CM13" i="16"/>
  <c r="AV124" i="16"/>
  <c r="AQ124" i="16"/>
  <c r="DC32" i="16"/>
  <c r="BV21" i="16"/>
  <c r="AZ129" i="16"/>
  <c r="BM104" i="16"/>
  <c r="BK129" i="16"/>
  <c r="X13" i="16"/>
  <c r="T119" i="16"/>
  <c r="AV97" i="16"/>
  <c r="CF123" i="16"/>
  <c r="I77" i="16"/>
  <c r="CE129" i="16"/>
  <c r="BP32" i="16"/>
  <c r="AE55" i="16"/>
  <c r="CO128" i="16"/>
  <c r="CT96" i="16"/>
  <c r="CM105" i="16"/>
  <c r="BS121" i="16"/>
  <c r="BJ55" i="16"/>
  <c r="CK123" i="16"/>
  <c r="BG105" i="16"/>
  <c r="CS90" i="16"/>
  <c r="P77" i="16"/>
  <c r="BH97" i="16"/>
  <c r="CB77" i="16"/>
  <c r="CT102" i="16"/>
  <c r="AT128" i="16"/>
  <c r="P125" i="16"/>
  <c r="AY90" i="16"/>
  <c r="BJ123" i="16"/>
  <c r="N94" i="16"/>
  <c r="AN95" i="16"/>
  <c r="AR96" i="16"/>
  <c r="AW12" i="16"/>
  <c r="CM120" i="16"/>
  <c r="H123" i="16"/>
  <c r="S66" i="16"/>
  <c r="CN96" i="16"/>
  <c r="CW55" i="16"/>
  <c r="Q92" i="16"/>
  <c r="U95" i="16"/>
  <c r="CC13" i="16"/>
  <c r="CN94" i="16"/>
  <c r="BE109" i="16"/>
  <c r="BD99" i="16"/>
  <c r="AO98" i="16"/>
  <c r="CO12" i="16"/>
  <c r="Q95" i="16"/>
  <c r="BC127" i="16"/>
  <c r="AH109" i="16"/>
  <c r="S125" i="16"/>
  <c r="S112" i="15"/>
  <c r="CD107" i="16"/>
  <c r="X98" i="16"/>
  <c r="AU106" i="16"/>
  <c r="CI124" i="16"/>
  <c r="U102" i="16"/>
  <c r="CO55" i="16"/>
  <c r="H109" i="16"/>
  <c r="AT119" i="16"/>
  <c r="AJ124" i="16"/>
  <c r="CV105" i="16"/>
  <c r="BD77" i="16"/>
  <c r="AU43" i="16"/>
  <c r="CP109" i="16"/>
  <c r="T123" i="16"/>
  <c r="BL95" i="16"/>
  <c r="AY97" i="16"/>
  <c r="AI93" i="16"/>
  <c r="DC108" i="16"/>
  <c r="BB90" i="16"/>
  <c r="DA97" i="16"/>
  <c r="CB119" i="16"/>
  <c r="BM103" i="16"/>
  <c r="CW123" i="16"/>
  <c r="AW98" i="16"/>
  <c r="BB120" i="16"/>
  <c r="BI32" i="16"/>
  <c r="K77" i="16"/>
  <c r="DB120" i="16"/>
  <c r="AX128" i="16"/>
  <c r="BD120" i="16"/>
  <c r="CH123" i="16"/>
  <c r="Z32" i="16"/>
  <c r="CH104" i="16"/>
  <c r="P117" i="14"/>
  <c r="CC127" i="16"/>
  <c r="BZ94" i="16"/>
  <c r="BR129" i="16"/>
  <c r="CA102" i="16"/>
  <c r="DC94" i="16"/>
  <c r="CE98" i="16"/>
  <c r="L120" i="16"/>
  <c r="AD77" i="16"/>
  <c r="BX102" i="16"/>
  <c r="M97" i="16"/>
  <c r="CB92" i="16"/>
  <c r="AM128" i="16"/>
  <c r="CZ107" i="16"/>
  <c r="BV32" i="16"/>
  <c r="BM96" i="16"/>
  <c r="BI129" i="16"/>
  <c r="CY95" i="16"/>
  <c r="J127" i="16"/>
  <c r="CE66" i="16"/>
  <c r="CY104" i="16"/>
  <c r="AF127" i="16"/>
  <c r="BS125" i="16"/>
  <c r="BU43" i="16"/>
  <c r="AI108" i="16"/>
  <c r="CC32" i="16"/>
  <c r="AL121" i="16"/>
  <c r="BB12" i="16"/>
  <c r="V55" i="16"/>
  <c r="AO121" i="16"/>
  <c r="CC12" i="16"/>
  <c r="V108" i="16"/>
  <c r="DB103" i="16"/>
  <c r="I121" i="16"/>
  <c r="CN92" i="16"/>
  <c r="CB21" i="16"/>
  <c r="BX13" i="16"/>
  <c r="BK110" i="16"/>
  <c r="BZ127" i="16"/>
  <c r="CP98" i="16"/>
  <c r="CA110" i="16"/>
  <c r="BW127" i="16"/>
  <c r="DC99" i="16"/>
  <c r="BL101" i="16"/>
  <c r="Y106" i="16"/>
  <c r="BK43" i="16"/>
  <c r="M102" i="16"/>
  <c r="AO102" i="16"/>
  <c r="AQ43" i="16"/>
  <c r="BM99" i="16"/>
  <c r="BX90" i="16"/>
  <c r="BQ103" i="16"/>
  <c r="CJ129" i="16"/>
  <c r="BX129" i="16"/>
  <c r="BB127" i="16"/>
  <c r="BS77" i="16"/>
  <c r="AA103" i="16"/>
  <c r="BB119" i="16"/>
  <c r="CD93" i="16"/>
  <c r="AU103" i="16"/>
  <c r="K107" i="16"/>
  <c r="AC128" i="16"/>
  <c r="DB109" i="16"/>
  <c r="AP120" i="16"/>
  <c r="O108" i="16"/>
  <c r="BX125" i="16"/>
  <c r="AY108" i="16"/>
  <c r="CN108" i="16"/>
  <c r="Z106" i="16"/>
  <c r="U98" i="16"/>
  <c r="CR99" i="16"/>
  <c r="AJ90" i="16"/>
  <c r="AJ101" i="16"/>
  <c r="CJ99" i="16"/>
  <c r="U123" i="16"/>
  <c r="AX77" i="16"/>
  <c r="CC103" i="16"/>
  <c r="BB128" i="16"/>
  <c r="BC119" i="16"/>
  <c r="X96" i="16"/>
  <c r="BK21" i="16"/>
  <c r="L108" i="16"/>
  <c r="BR102" i="16"/>
  <c r="BK125" i="16"/>
  <c r="P102" i="16"/>
  <c r="CG127" i="16"/>
  <c r="BO120" i="16"/>
  <c r="AH124" i="16"/>
  <c r="BV122" i="16"/>
  <c r="BY66" i="16"/>
  <c r="AX32" i="16"/>
  <c r="BE108" i="16"/>
  <c r="DA93" i="16"/>
  <c r="CJ120" i="16"/>
  <c r="AM129" i="16"/>
  <c r="CW124" i="16"/>
  <c r="BS43" i="16"/>
  <c r="CG13" i="16"/>
  <c r="V97" i="16"/>
  <c r="BB32" i="16"/>
  <c r="AH92" i="16"/>
  <c r="AY129" i="16"/>
  <c r="W94" i="16"/>
  <c r="AS104" i="16"/>
  <c r="BQ129" i="16"/>
  <c r="BF104" i="16"/>
  <c r="AT96" i="16"/>
  <c r="AO104" i="16"/>
  <c r="AF94" i="16"/>
  <c r="CZ128" i="16"/>
  <c r="CM104" i="16"/>
  <c r="AY95" i="16"/>
  <c r="H127" i="16"/>
  <c r="X129" i="16"/>
  <c r="BF107" i="16"/>
  <c r="AD128" i="16"/>
  <c r="CZ96" i="16"/>
  <c r="CL121" i="16"/>
  <c r="CY92" i="16"/>
  <c r="AG108" i="16"/>
  <c r="S112" i="16"/>
  <c r="AI98" i="16"/>
  <c r="DC12" i="16"/>
  <c r="BD109" i="16"/>
  <c r="AI77" i="16"/>
  <c r="BP55" i="16"/>
  <c r="BO122" i="16"/>
  <c r="BN122" i="16"/>
  <c r="CR127" i="16"/>
  <c r="CE55" i="16"/>
  <c r="BE94" i="16"/>
  <c r="CB91" i="16"/>
  <c r="CR91" i="16"/>
  <c r="BH105" i="16"/>
  <c r="Q124" i="16"/>
  <c r="AS120" i="16"/>
  <c r="AF32" i="16"/>
  <c r="AH99" i="16"/>
  <c r="AQ21" i="16"/>
  <c r="CB121" i="16"/>
  <c r="BP108" i="16"/>
  <c r="BE90" i="16"/>
  <c r="AT99" i="16"/>
  <c r="DC121" i="16"/>
  <c r="S12" i="16"/>
  <c r="H101" i="16"/>
  <c r="AY104" i="16"/>
  <c r="AC125" i="16"/>
  <c r="CV125" i="16"/>
  <c r="AK128" i="16"/>
  <c r="BG101" i="16"/>
  <c r="CQ123" i="16"/>
  <c r="BT92" i="16"/>
  <c r="BE121" i="16"/>
  <c r="BN119" i="16"/>
  <c r="AQ66" i="16"/>
  <c r="CN105" i="16"/>
  <c r="BZ98" i="16"/>
  <c r="BF96" i="16"/>
  <c r="CG121" i="16"/>
  <c r="CZ92" i="16"/>
  <c r="AU109" i="16"/>
  <c r="DC66" i="16"/>
  <c r="BE93" i="16"/>
  <c r="CT66" i="16"/>
  <c r="AX119" i="16"/>
  <c r="T107" i="16"/>
  <c r="CY109" i="16"/>
  <c r="AY121" i="16"/>
  <c r="CD32" i="16"/>
  <c r="V93" i="16"/>
  <c r="T124" i="16"/>
  <c r="CG105" i="16"/>
  <c r="AZ103" i="16"/>
  <c r="AC77" i="16"/>
  <c r="BF105" i="16"/>
  <c r="BL66" i="16"/>
  <c r="AP110" i="16"/>
  <c r="BE107" i="16"/>
  <c r="CY55" i="16"/>
  <c r="S55" i="16"/>
  <c r="CN124" i="16"/>
  <c r="CJ102" i="16"/>
  <c r="BK104" i="16"/>
  <c r="BM107" i="16"/>
  <c r="V112" i="16"/>
  <c r="BH55" i="16"/>
  <c r="X93" i="16"/>
  <c r="Z125" i="16"/>
  <c r="O32" i="16"/>
  <c r="CH129" i="16"/>
  <c r="AZ104" i="16"/>
  <c r="I129" i="16"/>
  <c r="BP97" i="16"/>
  <c r="AF92" i="16"/>
  <c r="AY12" i="16"/>
  <c r="P121" i="16"/>
  <c r="AG106" i="16"/>
  <c r="AB94" i="16"/>
  <c r="K12" i="16"/>
  <c r="DA129" i="16"/>
  <c r="BF90" i="16"/>
  <c r="DA102" i="16"/>
  <c r="BC128" i="16"/>
  <c r="CG123" i="16"/>
  <c r="BL55" i="16"/>
  <c r="BM121" i="16"/>
  <c r="Z99" i="16"/>
  <c r="J95" i="16"/>
  <c r="X121" i="16"/>
  <c r="BK103" i="16"/>
  <c r="CQ77" i="16"/>
  <c r="DA98" i="16"/>
  <c r="AP123" i="16"/>
  <c r="AM12" i="16"/>
  <c r="T32" i="16"/>
  <c r="CM110" i="16"/>
  <c r="BX105" i="16"/>
  <c r="AH32" i="16"/>
  <c r="U129" i="16"/>
  <c r="CV99" i="16"/>
  <c r="AT102" i="16"/>
  <c r="CC119" i="16"/>
  <c r="CQ43" i="16"/>
  <c r="K112" i="15"/>
  <c r="O110" i="16"/>
  <c r="BI123" i="16"/>
  <c r="DA66" i="16"/>
  <c r="BV91" i="16"/>
  <c r="AF110" i="16"/>
  <c r="AD110" i="16"/>
  <c r="CD13" i="16"/>
  <c r="N122" i="16"/>
  <c r="AM96" i="16"/>
  <c r="CZ55" i="16"/>
  <c r="BZ96" i="16"/>
  <c r="CQ110" i="16"/>
  <c r="AY66" i="16"/>
  <c r="BQ43" i="16"/>
  <c r="BY32" i="16"/>
  <c r="I126" i="16" l="1"/>
  <c r="BT100" i="16"/>
  <c r="BT115" i="16"/>
  <c r="AD132" i="16"/>
  <c r="R135" i="15"/>
  <c r="R138" i="15" s="1"/>
  <c r="CB132" i="16"/>
  <c r="Q115" i="16"/>
  <c r="Q100" i="16"/>
  <c r="BF132" i="16"/>
  <c r="AQ118" i="16"/>
  <c r="CS126" i="16"/>
  <c r="BC118" i="16"/>
  <c r="BD89" i="16"/>
  <c r="BD114" i="16"/>
  <c r="N132" i="16"/>
  <c r="BC137" i="16"/>
  <c r="CT132" i="16"/>
  <c r="BZ136" i="16"/>
  <c r="CW118" i="16"/>
  <c r="BH137" i="16"/>
  <c r="AP126" i="16"/>
  <c r="F93" i="16"/>
  <c r="G93" i="16"/>
  <c r="BM132" i="16"/>
  <c r="N118" i="16"/>
  <c r="F107" i="16"/>
  <c r="G107" i="16"/>
  <c r="CE132" i="16"/>
  <c r="AG89" i="16"/>
  <c r="AG114" i="16"/>
  <c r="R136" i="16"/>
  <c r="AJ118" i="16"/>
  <c r="BW114" i="16"/>
  <c r="BW89" i="16"/>
  <c r="AX132" i="16"/>
  <c r="BP136" i="16"/>
  <c r="CW126" i="16"/>
  <c r="BT126" i="16"/>
  <c r="J137" i="16"/>
  <c r="V115" i="16"/>
  <c r="V100" i="16"/>
  <c r="G94" i="16"/>
  <c r="F94" i="16"/>
  <c r="AD136" i="16"/>
  <c r="CZ115" i="16"/>
  <c r="CZ100" i="16"/>
  <c r="AR132" i="16"/>
  <c r="CL136" i="16"/>
  <c r="AR126" i="16"/>
  <c r="H118" i="16"/>
  <c r="G119" i="16"/>
  <c r="F119" i="16"/>
  <c r="BT137" i="16"/>
  <c r="BR118" i="16"/>
  <c r="BU115" i="16"/>
  <c r="BU100" i="16"/>
  <c r="BA126" i="16"/>
  <c r="BH118" i="16"/>
  <c r="AO136" i="16"/>
  <c r="AJ132" i="16"/>
  <c r="AH118" i="16"/>
  <c r="AM132" i="16"/>
  <c r="R132" i="16"/>
  <c r="AE118" i="16"/>
  <c r="AP136" i="16"/>
  <c r="AX136" i="16"/>
  <c r="CY100" i="16"/>
  <c r="CY115" i="16"/>
  <c r="BL89" i="16"/>
  <c r="BL114" i="16"/>
  <c r="BN126" i="16"/>
  <c r="CN132" i="16"/>
  <c r="AB137" i="16"/>
  <c r="BY89" i="16"/>
  <c r="BY114" i="16"/>
  <c r="CO137" i="16"/>
  <c r="BH136" i="16"/>
  <c r="AO137" i="16"/>
  <c r="CF118" i="16"/>
  <c r="AW118" i="16"/>
  <c r="AP115" i="16"/>
  <c r="AP100" i="16"/>
  <c r="CY136" i="16"/>
  <c r="T137" i="16"/>
  <c r="W132" i="16"/>
  <c r="I137" i="16"/>
  <c r="K126" i="16"/>
  <c r="V126" i="16"/>
  <c r="S118" i="16"/>
  <c r="BF136" i="16"/>
  <c r="BU136" i="16"/>
  <c r="AC115" i="16"/>
  <c r="AC100" i="16"/>
  <c r="BB115" i="16"/>
  <c r="BB100" i="16"/>
  <c r="G77" i="16"/>
  <c r="F77" i="16"/>
  <c r="CG114" i="16"/>
  <c r="CG89" i="16"/>
  <c r="AD114" i="16"/>
  <c r="AD89" i="16"/>
  <c r="X89" i="16"/>
  <c r="X114" i="16"/>
  <c r="BJ136" i="16"/>
  <c r="M100" i="16"/>
  <c r="M115" i="16"/>
  <c r="CP132" i="16"/>
  <c r="BP118" i="16"/>
  <c r="AT136" i="16"/>
  <c r="BE118" i="16"/>
  <c r="CY137" i="16"/>
  <c r="CO136" i="16"/>
  <c r="AB126" i="16"/>
  <c r="AN100" i="16"/>
  <c r="AN115" i="16"/>
  <c r="CS136" i="16"/>
  <c r="G32" i="16"/>
  <c r="F32" i="16"/>
  <c r="L136" i="16"/>
  <c r="M126" i="16"/>
  <c r="V114" i="16"/>
  <c r="V89" i="16"/>
  <c r="BZ126" i="16"/>
  <c r="T118" i="16"/>
  <c r="BY115" i="16"/>
  <c r="BY100" i="16"/>
  <c r="H114" i="16"/>
  <c r="F90" i="16"/>
  <c r="G90" i="16"/>
  <c r="H89" i="16"/>
  <c r="G104" i="16"/>
  <c r="F104" i="16"/>
  <c r="AP89" i="16"/>
  <c r="AP114" i="16"/>
  <c r="AP131" i="16" s="1"/>
  <c r="CG100" i="16"/>
  <c r="CG115" i="16"/>
  <c r="BK114" i="16"/>
  <c r="BK89" i="16"/>
  <c r="BC89" i="16"/>
  <c r="BC114" i="16"/>
  <c r="N136" i="16"/>
  <c r="AK118" i="16"/>
  <c r="W136" i="16"/>
  <c r="Z132" i="16"/>
  <c r="CB137" i="16"/>
  <c r="K137" i="16"/>
  <c r="CL126" i="16"/>
  <c r="DB132" i="16"/>
  <c r="BJ118" i="16"/>
  <c r="AB118" i="16"/>
  <c r="AE137" i="16"/>
  <c r="BJ132" i="16"/>
  <c r="BX115" i="16"/>
  <c r="BX100" i="16"/>
  <c r="BM126" i="16"/>
  <c r="BY126" i="16"/>
  <c r="BR126" i="16"/>
  <c r="BB132" i="16"/>
  <c r="CX114" i="16"/>
  <c r="CX89" i="16"/>
  <c r="CI136" i="16"/>
  <c r="CZ136" i="16"/>
  <c r="BH126" i="16"/>
  <c r="AX137" i="16"/>
  <c r="CW132" i="16"/>
  <c r="BH115" i="16"/>
  <c r="BH100" i="16"/>
  <c r="CQ136" i="16"/>
  <c r="X132" i="16"/>
  <c r="F123" i="16"/>
  <c r="G123" i="16"/>
  <c r="CU136" i="16"/>
  <c r="CF126" i="16"/>
  <c r="AL107" i="19"/>
  <c r="AL106" i="19" s="1"/>
  <c r="AN118" i="16"/>
  <c r="BV137" i="16"/>
  <c r="S136" i="16"/>
  <c r="BL115" i="16"/>
  <c r="BL100" i="16"/>
  <c r="AZ137" i="16"/>
  <c r="BV114" i="16"/>
  <c r="BV89" i="16"/>
  <c r="DA118" i="16"/>
  <c r="X100" i="16"/>
  <c r="X115" i="16"/>
  <c r="K118" i="16"/>
  <c r="BN107" i="19"/>
  <c r="BN106" i="19" s="1"/>
  <c r="DB137" i="16"/>
  <c r="BX126" i="16"/>
  <c r="T135" i="15"/>
  <c r="T138" i="15" s="1"/>
  <c r="CR115" i="16"/>
  <c r="CR100" i="16"/>
  <c r="DC118" i="16"/>
  <c r="M136" i="16"/>
  <c r="CX115" i="16"/>
  <c r="CX100" i="16"/>
  <c r="BO136" i="16"/>
  <c r="AU136" i="16"/>
  <c r="P137" i="16"/>
  <c r="CM115" i="16"/>
  <c r="CM100" i="16"/>
  <c r="I100" i="16"/>
  <c r="I115" i="16"/>
  <c r="AM100" i="16"/>
  <c r="AM115" i="16"/>
  <c r="BX114" i="16"/>
  <c r="BX131" i="16" s="1"/>
  <c r="BX89" i="16"/>
  <c r="BI118" i="16"/>
  <c r="CH118" i="16"/>
  <c r="BJ107" i="19"/>
  <c r="BJ106" i="19" s="1"/>
  <c r="CU89" i="16"/>
  <c r="CU114" i="16"/>
  <c r="CB126" i="16"/>
  <c r="BD126" i="16"/>
  <c r="BR136" i="16"/>
  <c r="CD132" i="16"/>
  <c r="Z115" i="16"/>
  <c r="Z100" i="16"/>
  <c r="BE100" i="16"/>
  <c r="BE115" i="16"/>
  <c r="K114" i="16"/>
  <c r="K89" i="16"/>
  <c r="DC89" i="16"/>
  <c r="DC114" i="16"/>
  <c r="CU132" i="16"/>
  <c r="P126" i="16"/>
  <c r="CZ126" i="16"/>
  <c r="AW132" i="16"/>
  <c r="BE137" i="16"/>
  <c r="CX137" i="16"/>
  <c r="AX114" i="16"/>
  <c r="AX89" i="16"/>
  <c r="CP126" i="16"/>
  <c r="CQ100" i="16"/>
  <c r="CQ115" i="16"/>
  <c r="DB118" i="16"/>
  <c r="F125" i="16"/>
  <c r="G125" i="16"/>
  <c r="Y118" i="16"/>
  <c r="AZ89" i="16"/>
  <c r="AZ114" i="16"/>
  <c r="Y137" i="16"/>
  <c r="AS136" i="16"/>
  <c r="CE118" i="16"/>
  <c r="DC137" i="16"/>
  <c r="V135" i="15"/>
  <c r="V138" i="15" s="1"/>
  <c r="AY115" i="16"/>
  <c r="AY100" i="16"/>
  <c r="CC126" i="16"/>
  <c r="G109" i="16"/>
  <c r="F109" i="16"/>
  <c r="U136" i="16"/>
  <c r="N135" i="15"/>
  <c r="N138" i="15" s="1"/>
  <c r="BI137" i="16"/>
  <c r="AG100" i="16"/>
  <c r="AG115" i="16"/>
  <c r="L114" i="16"/>
  <c r="L89" i="16"/>
  <c r="BT118" i="16"/>
  <c r="M132" i="16"/>
  <c r="F121" i="16"/>
  <c r="G121" i="16"/>
  <c r="BD115" i="16"/>
  <c r="BD100" i="16"/>
  <c r="AX115" i="16"/>
  <c r="AX100" i="16"/>
  <c r="AQ136" i="16"/>
  <c r="BB114" i="16"/>
  <c r="BB89" i="16"/>
  <c r="BC132" i="16"/>
  <c r="BJ89" i="16"/>
  <c r="BJ114" i="16"/>
  <c r="CZ118" i="16"/>
  <c r="BP89" i="16"/>
  <c r="BP114" i="16"/>
  <c r="AC126" i="16"/>
  <c r="AU126" i="16"/>
  <c r="CX132" i="16"/>
  <c r="CO118" i="16"/>
  <c r="W114" i="16"/>
  <c r="W89" i="16"/>
  <c r="BS132" i="16"/>
  <c r="BN136" i="16"/>
  <c r="CY114" i="16"/>
  <c r="CY89" i="16"/>
  <c r="BZ137" i="16"/>
  <c r="CW136" i="16"/>
  <c r="CA136" i="16"/>
  <c r="BG137" i="16"/>
  <c r="Q118" i="16"/>
  <c r="DC115" i="16"/>
  <c r="DC100" i="16"/>
  <c r="J126" i="16"/>
  <c r="AD118" i="16"/>
  <c r="CJ137" i="16"/>
  <c r="BT132" i="16"/>
  <c r="CM89" i="16"/>
  <c r="CM114" i="16"/>
  <c r="R89" i="16"/>
  <c r="R114" i="16"/>
  <c r="V136" i="16"/>
  <c r="BD137" i="16"/>
  <c r="AI136" i="16"/>
  <c r="AW100" i="16"/>
  <c r="AW115" i="16"/>
  <c r="L132" i="16"/>
  <c r="CY126" i="16"/>
  <c r="CH136" i="16"/>
  <c r="AH136" i="16"/>
  <c r="Z118" i="16"/>
  <c r="CA115" i="16"/>
  <c r="CA100" i="16"/>
  <c r="V118" i="16"/>
  <c r="AK132" i="16"/>
  <c r="AY137" i="16"/>
  <c r="BO132" i="16"/>
  <c r="BI132" i="16"/>
  <c r="DB136" i="16"/>
  <c r="M118" i="16"/>
  <c r="AV126" i="16"/>
  <c r="CU118" i="16"/>
  <c r="AW126" i="16"/>
  <c r="Z89" i="16"/>
  <c r="Z114" i="16"/>
  <c r="CI137" i="16"/>
  <c r="BF126" i="16"/>
  <c r="O115" i="16"/>
  <c r="O100" i="16"/>
  <c r="CL137" i="16"/>
  <c r="N114" i="16"/>
  <c r="N89" i="16"/>
  <c r="CK136" i="16"/>
  <c r="AK137" i="16"/>
  <c r="CD137" i="16"/>
  <c r="CJ126" i="16"/>
  <c r="AI132" i="16"/>
  <c r="DC126" i="16"/>
  <c r="AY136" i="16"/>
  <c r="Q89" i="16"/>
  <c r="Q114" i="16"/>
  <c r="F106" i="16"/>
  <c r="G106" i="16"/>
  <c r="H137" i="16"/>
  <c r="BJ126" i="16"/>
  <c r="CK114" i="16"/>
  <c r="CK89" i="16"/>
  <c r="BE132" i="16"/>
  <c r="G91" i="16"/>
  <c r="F91" i="16"/>
  <c r="CZ89" i="16"/>
  <c r="CZ114" i="16"/>
  <c r="P135" i="15"/>
  <c r="P138" i="15" s="1"/>
  <c r="BB126" i="16"/>
  <c r="AI118" i="16"/>
  <c r="J114" i="16"/>
  <c r="J89" i="16"/>
  <c r="O136" i="16"/>
  <c r="BK118" i="16"/>
  <c r="AJ126" i="16"/>
  <c r="Y126" i="16"/>
  <c r="AY132" i="16"/>
  <c r="DC136" i="16"/>
  <c r="AL89" i="16"/>
  <c r="AL114" i="16"/>
  <c r="CD136" i="16"/>
  <c r="BP115" i="16"/>
  <c r="BP100" i="16"/>
  <c r="CV136" i="16"/>
  <c r="U137" i="16"/>
  <c r="DA114" i="16"/>
  <c r="DA89" i="16"/>
  <c r="CK118" i="16"/>
  <c r="BR137" i="16"/>
  <c r="BG114" i="16"/>
  <c r="BG89" i="16"/>
  <c r="Q126" i="16"/>
  <c r="AT89" i="16"/>
  <c r="AT114" i="16"/>
  <c r="AN126" i="16"/>
  <c r="BW132" i="16"/>
  <c r="CS115" i="16"/>
  <c r="CS100" i="16"/>
  <c r="AO126" i="16"/>
  <c r="BK136" i="16"/>
  <c r="AO100" i="16"/>
  <c r="AO115" i="16"/>
  <c r="AD107" i="19"/>
  <c r="AD106" i="19" s="1"/>
  <c r="G98" i="16"/>
  <c r="F98" i="16"/>
  <c r="S132" i="16"/>
  <c r="O137" i="16"/>
  <c r="AV132" i="16"/>
  <c r="T89" i="16"/>
  <c r="T114" i="16"/>
  <c r="W137" i="16"/>
  <c r="CN126" i="16"/>
  <c r="CV137" i="16"/>
  <c r="AF126" i="16"/>
  <c r="AC118" i="16"/>
  <c r="BI136" i="16"/>
  <c r="BA136" i="16"/>
  <c r="AH126" i="16"/>
  <c r="BK126" i="16"/>
  <c r="AO132" i="16"/>
  <c r="L118" i="16"/>
  <c r="CG126" i="16"/>
  <c r="CA118" i="16"/>
  <c r="AY118" i="16"/>
  <c r="CR132" i="16"/>
  <c r="AR118" i="16"/>
  <c r="AR117" i="16" s="1"/>
  <c r="AU118" i="16"/>
  <c r="AG137" i="16"/>
  <c r="AQ132" i="16"/>
  <c r="AM118" i="16"/>
  <c r="AT132" i="16"/>
  <c r="G12" i="16"/>
  <c r="F12" i="16"/>
  <c r="AG132" i="16"/>
  <c r="BZ118" i="16"/>
  <c r="AK136" i="16"/>
  <c r="BH132" i="16"/>
  <c r="DA136" i="16"/>
  <c r="BO137" i="16"/>
  <c r="F97" i="16"/>
  <c r="G97" i="16"/>
  <c r="CL89" i="16"/>
  <c r="CL114" i="16"/>
  <c r="CI114" i="16"/>
  <c r="CI89" i="16"/>
  <c r="BC136" i="16"/>
  <c r="BG118" i="16"/>
  <c r="CH137" i="16"/>
  <c r="AD115" i="16"/>
  <c r="AD100" i="16"/>
  <c r="CS132" i="16"/>
  <c r="CE136" i="16"/>
  <c r="U132" i="16"/>
  <c r="AB114" i="16"/>
  <c r="AB131" i="16" s="1"/>
  <c r="AB89" i="16"/>
  <c r="AW114" i="16"/>
  <c r="AW89" i="16"/>
  <c r="CY132" i="16"/>
  <c r="AS137" i="16"/>
  <c r="BA114" i="16"/>
  <c r="BA89" i="16"/>
  <c r="AZ118" i="16"/>
  <c r="AR137" i="16"/>
  <c r="W115" i="16"/>
  <c r="W100" i="16"/>
  <c r="CB115" i="16"/>
  <c r="CB100" i="16"/>
  <c r="Z136" i="16"/>
  <c r="BA137" i="16"/>
  <c r="BG136" i="16"/>
  <c r="P136" i="16"/>
  <c r="AS126" i="16"/>
  <c r="F108" i="16"/>
  <c r="G108" i="16"/>
  <c r="CM137" i="16"/>
  <c r="CS137" i="16"/>
  <c r="BF107" i="19"/>
  <c r="BF106" i="19" s="1"/>
  <c r="AR100" i="16"/>
  <c r="AR115" i="16"/>
  <c r="P132" i="16"/>
  <c r="BV136" i="16"/>
  <c r="CO126" i="16"/>
  <c r="BM137" i="16"/>
  <c r="CP89" i="16"/>
  <c r="CP114" i="16"/>
  <c r="AO118" i="16"/>
  <c r="W118" i="16"/>
  <c r="AH89" i="16"/>
  <c r="AH114" i="16"/>
  <c r="AH107" i="19"/>
  <c r="AH106" i="19" s="1"/>
  <c r="BK115" i="16"/>
  <c r="BK100" i="16"/>
  <c r="BO126" i="16"/>
  <c r="AB132" i="16"/>
  <c r="AL137" i="16"/>
  <c r="BN118" i="16"/>
  <c r="CV114" i="16"/>
  <c r="CV89" i="16"/>
  <c r="CX118" i="16"/>
  <c r="U118" i="16"/>
  <c r="CD115" i="16"/>
  <c r="CD100" i="16"/>
  <c r="AN136" i="16"/>
  <c r="CU137" i="16"/>
  <c r="CZ137" i="16"/>
  <c r="AP118" i="16"/>
  <c r="AP117" i="16" s="1"/>
  <c r="AE136" i="16"/>
  <c r="CG137" i="16"/>
  <c r="CX126" i="16"/>
  <c r="BY118" i="16"/>
  <c r="BY117" i="16" s="1"/>
  <c r="U115" i="16"/>
  <c r="U100" i="16"/>
  <c r="AD137" i="16"/>
  <c r="CC137" i="16"/>
  <c r="Q137" i="16"/>
  <c r="CK132" i="16"/>
  <c r="AE115" i="16"/>
  <c r="AE100" i="16"/>
  <c r="CJ118" i="16"/>
  <c r="CJ117" i="16" s="1"/>
  <c r="AY126" i="16"/>
  <c r="BQ126" i="16"/>
  <c r="CH132" i="16"/>
  <c r="BS114" i="16"/>
  <c r="BS89" i="16"/>
  <c r="CE89" i="16"/>
  <c r="CE114" i="16"/>
  <c r="BQ137" i="16"/>
  <c r="BY136" i="16"/>
  <c r="CH100" i="16"/>
  <c r="CH115" i="16"/>
  <c r="AN137" i="16"/>
  <c r="BB137" i="16"/>
  <c r="CA132" i="16"/>
  <c r="CF136" i="16"/>
  <c r="BY132" i="16"/>
  <c r="AK114" i="16"/>
  <c r="AK89" i="16"/>
  <c r="AG126" i="16"/>
  <c r="AZ132" i="16"/>
  <c r="AV118" i="16"/>
  <c r="CK137" i="16"/>
  <c r="BP132" i="16"/>
  <c r="AS132" i="16"/>
  <c r="BR132" i="16"/>
  <c r="CA89" i="16"/>
  <c r="CA114" i="16"/>
  <c r="AT137" i="16"/>
  <c r="AC132" i="16"/>
  <c r="I136" i="16"/>
  <c r="BS118" i="16"/>
  <c r="BL118" i="16"/>
  <c r="M135" i="15"/>
  <c r="M138" i="15" s="1"/>
  <c r="AQ137" i="16"/>
  <c r="DA132" i="16"/>
  <c r="CD126" i="16"/>
  <c r="CO132" i="16"/>
  <c r="BG100" i="16"/>
  <c r="BG115" i="16"/>
  <c r="AC137" i="16"/>
  <c r="BQ114" i="16"/>
  <c r="BQ89" i="16"/>
  <c r="BR100" i="16"/>
  <c r="BR115" i="16"/>
  <c r="X118" i="16"/>
  <c r="AJ136" i="16"/>
  <c r="BV118" i="16"/>
  <c r="U135" i="15"/>
  <c r="U138" i="15" s="1"/>
  <c r="AV114" i="16"/>
  <c r="AV89" i="16"/>
  <c r="BC100" i="16"/>
  <c r="BC115" i="16"/>
  <c r="CP136" i="16"/>
  <c r="CT126" i="16"/>
  <c r="P89" i="16"/>
  <c r="P114" i="16"/>
  <c r="AD126" i="16"/>
  <c r="G66" i="16"/>
  <c r="F66" i="16"/>
  <c r="CN115" i="16"/>
  <c r="CN100" i="16"/>
  <c r="O135" i="15"/>
  <c r="O138" i="15" s="1"/>
  <c r="BM136" i="16"/>
  <c r="AA137" i="16"/>
  <c r="AO114" i="16"/>
  <c r="AO89" i="16"/>
  <c r="O126" i="16"/>
  <c r="CV126" i="16"/>
  <c r="AX118" i="16"/>
  <c r="BQ115" i="16"/>
  <c r="BQ100" i="16"/>
  <c r="Q135" i="15"/>
  <c r="Q138" i="15" s="1"/>
  <c r="G92" i="16"/>
  <c r="F92" i="16"/>
  <c r="CU126" i="16"/>
  <c r="AV115" i="16"/>
  <c r="AV100" i="16"/>
  <c r="AW137" i="16"/>
  <c r="BH89" i="16"/>
  <c r="BH114" i="16"/>
  <c r="BZ89" i="16"/>
  <c r="BZ114" i="16"/>
  <c r="CQ89" i="16"/>
  <c r="CQ114" i="16"/>
  <c r="AA114" i="16"/>
  <c r="AA89" i="16"/>
  <c r="CX136" i="16"/>
  <c r="BB136" i="16"/>
  <c r="T132" i="16"/>
  <c r="N137" i="16"/>
  <c r="CG132" i="16"/>
  <c r="AI126" i="16"/>
  <c r="CD89" i="16"/>
  <c r="CD114" i="16"/>
  <c r="CQ137" i="16"/>
  <c r="BU118" i="16"/>
  <c r="BE126" i="16"/>
  <c r="AY114" i="16"/>
  <c r="AY89" i="16"/>
  <c r="CS89" i="16"/>
  <c r="CS114" i="16"/>
  <c r="J118" i="16"/>
  <c r="J117" i="16" s="1"/>
  <c r="CT136" i="16"/>
  <c r="R126" i="16"/>
  <c r="K135" i="15"/>
  <c r="K138" i="15" s="1"/>
  <c r="BS136" i="16"/>
  <c r="BU126" i="16"/>
  <c r="AG118" i="16"/>
  <c r="CP100" i="16"/>
  <c r="CP115" i="16"/>
  <c r="T100" i="16"/>
  <c r="T115" i="16"/>
  <c r="AK126" i="16"/>
  <c r="BE136" i="16"/>
  <c r="N100" i="16"/>
  <c r="N115" i="16"/>
  <c r="CQ126" i="16"/>
  <c r="AT126" i="16"/>
  <c r="CR136" i="16"/>
  <c r="BP137" i="16"/>
  <c r="CB118" i="16"/>
  <c r="CB117" i="16" s="1"/>
  <c r="R100" i="16"/>
  <c r="R115" i="16"/>
  <c r="I118" i="16"/>
  <c r="H100" i="16"/>
  <c r="H115" i="16"/>
  <c r="G101" i="16"/>
  <c r="F101" i="16"/>
  <c r="BG132" i="16"/>
  <c r="AJ137" i="16"/>
  <c r="O118" i="16"/>
  <c r="O117" i="16" s="1"/>
  <c r="BV132" i="16"/>
  <c r="AU100" i="16"/>
  <c r="AU115" i="16"/>
  <c r="G96" i="16"/>
  <c r="F96" i="16"/>
  <c r="X126" i="16"/>
  <c r="CH126" i="16"/>
  <c r="CH117" i="16" s="1"/>
  <c r="S89" i="16"/>
  <c r="S114" i="16"/>
  <c r="CT118" i="16"/>
  <c r="AC89" i="16"/>
  <c r="AC114" i="16"/>
  <c r="CW89" i="16"/>
  <c r="CW114" i="16"/>
  <c r="CT115" i="16"/>
  <c r="CT100" i="16"/>
  <c r="W135" i="15"/>
  <c r="W138" i="15" s="1"/>
  <c r="S100" i="16"/>
  <c r="S115" i="16"/>
  <c r="CM126" i="16"/>
  <c r="AV137" i="16"/>
  <c r="CU100" i="16"/>
  <c r="CU115" i="16"/>
  <c r="Y132" i="16"/>
  <c r="CE115" i="16"/>
  <c r="CE100" i="16"/>
  <c r="AL132" i="16"/>
  <c r="BL137" i="16"/>
  <c r="L137" i="16"/>
  <c r="AH137" i="16"/>
  <c r="F124" i="16"/>
  <c r="G124" i="16"/>
  <c r="AQ89" i="16"/>
  <c r="AQ114" i="16"/>
  <c r="BX136" i="16"/>
  <c r="DB89" i="16"/>
  <c r="DB114" i="16"/>
  <c r="F13" i="16"/>
  <c r="G13" i="16"/>
  <c r="AP137" i="16"/>
  <c r="F122" i="16"/>
  <c r="G122" i="16"/>
  <c r="AT107" i="19"/>
  <c r="AT106" i="19" s="1"/>
  <c r="G99" i="16"/>
  <c r="F99" i="16"/>
  <c r="L126" i="16"/>
  <c r="AT118" i="16"/>
  <c r="CC136" i="16"/>
  <c r="CI118" i="16"/>
  <c r="AS118" i="16"/>
  <c r="X137" i="16"/>
  <c r="BI114" i="16"/>
  <c r="BI89" i="16"/>
  <c r="BS100" i="16"/>
  <c r="BS115" i="16"/>
  <c r="CJ89" i="16"/>
  <c r="CJ114" i="16"/>
  <c r="BO89" i="16"/>
  <c r="BO114" i="16"/>
  <c r="BQ136" i="16"/>
  <c r="CL115" i="16"/>
  <c r="CL100" i="16"/>
  <c r="F129" i="16"/>
  <c r="G129" i="16"/>
  <c r="Z126" i="16"/>
  <c r="BS137" i="16"/>
  <c r="J136" i="16"/>
  <c r="BW118" i="16"/>
  <c r="CB136" i="16"/>
  <c r="CM118" i="16"/>
  <c r="L115" i="16"/>
  <c r="L100" i="16"/>
  <c r="Y115" i="16"/>
  <c r="Y100" i="16"/>
  <c r="M137" i="16"/>
  <c r="AA115" i="16"/>
  <c r="AA100" i="16"/>
  <c r="CF132" i="16"/>
  <c r="F112" i="15"/>
  <c r="J135" i="15"/>
  <c r="J138" i="15" s="1"/>
  <c r="G112" i="15"/>
  <c r="CA126" i="16"/>
  <c r="BJ137" i="16"/>
  <c r="BM89" i="16"/>
  <c r="BM114" i="16"/>
  <c r="CP137" i="16"/>
  <c r="AE126" i="16"/>
  <c r="Y136" i="16"/>
  <c r="CQ132" i="16"/>
  <c r="R118" i="16"/>
  <c r="AL118" i="16"/>
  <c r="BQ132" i="16"/>
  <c r="S126" i="16"/>
  <c r="G102" i="16"/>
  <c r="F102" i="16"/>
  <c r="AL126" i="16"/>
  <c r="AA118" i="16"/>
  <c r="AA132" i="16"/>
  <c r="AM137" i="16"/>
  <c r="AN114" i="16"/>
  <c r="AN89" i="16"/>
  <c r="CT137" i="16"/>
  <c r="AX126" i="16"/>
  <c r="U114" i="16"/>
  <c r="U89" i="16"/>
  <c r="AI89" i="16"/>
  <c r="AI114" i="16"/>
  <c r="AN132" i="16"/>
  <c r="AZ100" i="16"/>
  <c r="AZ115" i="16"/>
  <c r="BD118" i="16"/>
  <c r="CN118" i="16"/>
  <c r="CN117" i="16" s="1"/>
  <c r="CK126" i="16"/>
  <c r="BF137" i="16"/>
  <c r="BB107" i="19"/>
  <c r="BB106" i="19" s="1"/>
  <c r="L135" i="15"/>
  <c r="L138" i="15" s="1"/>
  <c r="AR136" i="16"/>
  <c r="AI100" i="16"/>
  <c r="AI115" i="16"/>
  <c r="BL132" i="16"/>
  <c r="BX118" i="16"/>
  <c r="BX117" i="16" s="1"/>
  <c r="CM136" i="16"/>
  <c r="CG136" i="16"/>
  <c r="CS118" i="16"/>
  <c r="CS117" i="16" s="1"/>
  <c r="CI132" i="16"/>
  <c r="Q136" i="16"/>
  <c r="AE114" i="16"/>
  <c r="AE89" i="16"/>
  <c r="CL118" i="16"/>
  <c r="AZ126" i="16"/>
  <c r="AK115" i="16"/>
  <c r="AK100" i="16"/>
  <c r="F43" i="16"/>
  <c r="G43" i="16"/>
  <c r="BN137" i="16"/>
  <c r="S135" i="15"/>
  <c r="S138" i="15" s="1"/>
  <c r="S137" i="16"/>
  <c r="BX137" i="16"/>
  <c r="BP126" i="16"/>
  <c r="BU137" i="16"/>
  <c r="CN114" i="16"/>
  <c r="CN89" i="16"/>
  <c r="AF137" i="16"/>
  <c r="BJ115" i="16"/>
  <c r="BJ100" i="16"/>
  <c r="CV100" i="16"/>
  <c r="CV115" i="16"/>
  <c r="AQ115" i="16"/>
  <c r="AQ100" i="16"/>
  <c r="BT136" i="16"/>
  <c r="CR118" i="16"/>
  <c r="BZ115" i="16"/>
  <c r="BZ100" i="16"/>
  <c r="O132" i="16"/>
  <c r="V132" i="16"/>
  <c r="BI126" i="16"/>
  <c r="CN137" i="16"/>
  <c r="BD136" i="16"/>
  <c r="AB136" i="16"/>
  <c r="AH132" i="16"/>
  <c r="CM132" i="16"/>
  <c r="CC100" i="16"/>
  <c r="CC115" i="16"/>
  <c r="CV132" i="16"/>
  <c r="BX132" i="16"/>
  <c r="BW137" i="16"/>
  <c r="I89" i="16"/>
  <c r="I114" i="16"/>
  <c r="AF115" i="16"/>
  <c r="AF100" i="16"/>
  <c r="AS89" i="16"/>
  <c r="AS114" i="16"/>
  <c r="F110" i="16"/>
  <c r="G110" i="16"/>
  <c r="G103" i="16"/>
  <c r="F103" i="16"/>
  <c r="AA126" i="16"/>
  <c r="CY118" i="16"/>
  <c r="AH100" i="16"/>
  <c r="AH115" i="16"/>
  <c r="CZ132" i="16"/>
  <c r="AM126" i="16"/>
  <c r="BI100" i="16"/>
  <c r="BI115" i="16"/>
  <c r="BO100" i="16"/>
  <c r="BO115" i="16"/>
  <c r="F21" i="16"/>
  <c r="G21" i="16"/>
  <c r="H132" i="16"/>
  <c r="BK132" i="16"/>
  <c r="CO114" i="16"/>
  <c r="CO89" i="16"/>
  <c r="P118" i="16"/>
  <c r="P117" i="16" s="1"/>
  <c r="CA137" i="16"/>
  <c r="AQ126" i="16"/>
  <c r="BU114" i="16"/>
  <c r="BU89" i="16"/>
  <c r="CW100" i="16"/>
  <c r="CW115" i="16"/>
  <c r="R137" i="16"/>
  <c r="M114" i="16"/>
  <c r="M89" i="16"/>
  <c r="BW100" i="16"/>
  <c r="BW115" i="16"/>
  <c r="F95" i="16"/>
  <c r="G95" i="16"/>
  <c r="H136" i="16"/>
  <c r="X136" i="16"/>
  <c r="BN100" i="16"/>
  <c r="BN115" i="16"/>
  <c r="H126" i="16"/>
  <c r="H117" i="16" s="1"/>
  <c r="G127" i="16"/>
  <c r="F127" i="16"/>
  <c r="BA132" i="16"/>
  <c r="BL136" i="16"/>
  <c r="DB126" i="16"/>
  <c r="V137" i="16"/>
  <c r="BA118" i="16"/>
  <c r="BA117" i="16" s="1"/>
  <c r="CT89" i="16"/>
  <c r="CT114" i="16"/>
  <c r="AG136" i="16"/>
  <c r="BM115" i="16"/>
  <c r="BM100" i="16"/>
  <c r="BE114" i="16"/>
  <c r="BE89" i="16"/>
  <c r="Z137" i="16"/>
  <c r="BV100" i="16"/>
  <c r="BV115" i="16"/>
  <c r="AZ136" i="16"/>
  <c r="BW126" i="16"/>
  <c r="F55" i="16"/>
  <c r="G55" i="16"/>
  <c r="J100" i="16"/>
  <c r="J115" i="16"/>
  <c r="BD132" i="16"/>
  <c r="CJ115" i="16"/>
  <c r="CJ100" i="16"/>
  <c r="CO100" i="16"/>
  <c r="CO115" i="16"/>
  <c r="CR137" i="16"/>
  <c r="AL136" i="16"/>
  <c r="AM89" i="16"/>
  <c r="AM114" i="16"/>
  <c r="CP118" i="16"/>
  <c r="CP117" i="16" s="1"/>
  <c r="CF100" i="16"/>
  <c r="CF115" i="16"/>
  <c r="CB89" i="16"/>
  <c r="CB114" i="16"/>
  <c r="AJ114" i="16"/>
  <c r="AJ89" i="16"/>
  <c r="CR89" i="16"/>
  <c r="CR114" i="16"/>
  <c r="CI115" i="16"/>
  <c r="CI100" i="16"/>
  <c r="Y89" i="16"/>
  <c r="Y114" i="16"/>
  <c r="K115" i="16"/>
  <c r="K100" i="16"/>
  <c r="CC132" i="16"/>
  <c r="G128" i="16"/>
  <c r="F128" i="16"/>
  <c r="Q132" i="16"/>
  <c r="K132" i="16"/>
  <c r="J132" i="16"/>
  <c r="CF137" i="16"/>
  <c r="DA126" i="16"/>
  <c r="BT89" i="16"/>
  <c r="BT114" i="16"/>
  <c r="CE137" i="16"/>
  <c r="AP107" i="19"/>
  <c r="AP106" i="19" s="1"/>
  <c r="CC89" i="16"/>
  <c r="CC114" i="16"/>
  <c r="CN136" i="16"/>
  <c r="F105" i="16"/>
  <c r="G105" i="16"/>
  <c r="AW136" i="16"/>
  <c r="AR114" i="16"/>
  <c r="AR89" i="16"/>
  <c r="BK137" i="16"/>
  <c r="CF89" i="16"/>
  <c r="CF114" i="16"/>
  <c r="CV118" i="16"/>
  <c r="AV136" i="16"/>
  <c r="AP132" i="16"/>
  <c r="AT115" i="16"/>
  <c r="AT100" i="16"/>
  <c r="DC132" i="16"/>
  <c r="AU132" i="16"/>
  <c r="BZ132" i="16"/>
  <c r="AF132" i="16"/>
  <c r="BQ118" i="16"/>
  <c r="BQ117" i="16" s="1"/>
  <c r="AF136" i="16"/>
  <c r="T126" i="16"/>
  <c r="T117" i="16" s="1"/>
  <c r="CG118" i="16"/>
  <c r="CJ136" i="16"/>
  <c r="CI126" i="16"/>
  <c r="F112" i="16"/>
  <c r="G112" i="16"/>
  <c r="BG126" i="16"/>
  <c r="K136" i="16"/>
  <c r="CJ132" i="16"/>
  <c r="BF115" i="16"/>
  <c r="BF100" i="16"/>
  <c r="AF114" i="16"/>
  <c r="AF89" i="16"/>
  <c r="BF118" i="16"/>
  <c r="BW136" i="16"/>
  <c r="CK100" i="16"/>
  <c r="CK115" i="16"/>
  <c r="BL126" i="16"/>
  <c r="AE132" i="16"/>
  <c r="N126" i="16"/>
  <c r="BB118" i="16"/>
  <c r="O114" i="16"/>
  <c r="O89" i="16"/>
  <c r="AM136" i="16"/>
  <c r="AX107" i="19"/>
  <c r="AX106" i="19" s="1"/>
  <c r="BM118" i="16"/>
  <c r="BN114" i="16"/>
  <c r="BN89" i="16"/>
  <c r="BO118" i="16"/>
  <c r="AB115" i="16"/>
  <c r="AB100" i="16"/>
  <c r="AS115" i="16"/>
  <c r="AS100" i="16"/>
  <c r="AU137" i="16"/>
  <c r="BY137" i="16"/>
  <c r="CE126" i="16"/>
  <c r="CE117" i="16" s="1"/>
  <c r="CH89" i="16"/>
  <c r="CH114" i="16"/>
  <c r="DA100" i="16"/>
  <c r="DA115" i="16"/>
  <c r="BR114" i="16"/>
  <c r="BR89" i="16"/>
  <c r="T136" i="16"/>
  <c r="CQ118" i="16"/>
  <c r="BS126" i="16"/>
  <c r="AF118" i="16"/>
  <c r="AA136" i="16"/>
  <c r="CD118" i="16"/>
  <c r="BF114" i="16"/>
  <c r="BF89" i="16"/>
  <c r="AJ100" i="16"/>
  <c r="AJ115" i="16"/>
  <c r="AL100" i="16"/>
  <c r="AL115" i="16"/>
  <c r="AC136" i="16"/>
  <c r="AI137" i="16"/>
  <c r="CR126" i="16"/>
  <c r="P100" i="16"/>
  <c r="P115" i="16"/>
  <c r="CC118" i="16"/>
  <c r="CC117" i="16" s="1"/>
  <c r="W126" i="16"/>
  <c r="DA137" i="16"/>
  <c r="BC126" i="16"/>
  <c r="CL132" i="16"/>
  <c r="DB115" i="16"/>
  <c r="DB100" i="16"/>
  <c r="I132" i="16"/>
  <c r="BA115" i="16"/>
  <c r="BA100" i="16"/>
  <c r="AU89" i="16"/>
  <c r="AU114" i="16"/>
  <c r="CW137" i="16"/>
  <c r="U126" i="16"/>
  <c r="G120" i="16"/>
  <c r="F120" i="16"/>
  <c r="BN132" i="16"/>
  <c r="BU132" i="16"/>
  <c r="BV126" i="16"/>
  <c r="AT131" i="16"/>
  <c r="L131" i="16"/>
  <c r="BP131" i="16"/>
  <c r="BA131" i="16"/>
  <c r="CK131" i="16"/>
  <c r="BB131" i="16"/>
  <c r="CY131" i="16"/>
  <c r="CP131" i="16"/>
  <c r="DC117" i="16"/>
  <c r="CZ117" i="16"/>
  <c r="BY131" i="16"/>
  <c r="V131" i="16"/>
  <c r="N131" i="16"/>
  <c r="AH117" i="16"/>
  <c r="BK131" i="16"/>
  <c r="AD131" i="16"/>
  <c r="BZ117" i="16"/>
  <c r="BD117" i="16"/>
  <c r="CI131" i="16"/>
  <c r="CU117" i="16"/>
  <c r="E11" i="14"/>
  <c r="H9" i="12"/>
  <c r="K11" i="13"/>
  <c r="G8" i="13"/>
  <c r="F8" i="13"/>
  <c r="F21" i="10"/>
  <c r="F27" i="14" s="1"/>
  <c r="F20" i="10"/>
  <c r="E27" i="14" s="1"/>
  <c r="F13" i="10"/>
  <c r="F15" i="10" s="1"/>
  <c r="O19" i="14" s="1"/>
  <c r="F17" i="10"/>
  <c r="G13" i="10"/>
  <c r="K18" i="13"/>
  <c r="G15" i="13"/>
  <c r="F15" i="13"/>
  <c r="DF6" i="4"/>
  <c r="F31" i="11"/>
  <c r="G29" i="11"/>
  <c r="F30" i="11"/>
  <c r="BS131" i="16" l="1"/>
  <c r="BF117" i="16"/>
  <c r="CQ117" i="16"/>
  <c r="AC117" i="16"/>
  <c r="AB117" i="16"/>
  <c r="BL131" i="16"/>
  <c r="BD131" i="16"/>
  <c r="AI117" i="16"/>
  <c r="BW131" i="16"/>
  <c r="AT117" i="16"/>
  <c r="BV131" i="16"/>
  <c r="BR117" i="16"/>
  <c r="AF117" i="16"/>
  <c r="BO117" i="16"/>
  <c r="Z117" i="16"/>
  <c r="BT117" i="16"/>
  <c r="CV131" i="16"/>
  <c r="CW131" i="16"/>
  <c r="O131" i="16"/>
  <c r="BO131" i="16"/>
  <c r="CH131" i="16"/>
  <c r="M131" i="16"/>
  <c r="CK117" i="16"/>
  <c r="AQ131" i="16"/>
  <c r="BF131" i="16"/>
  <c r="DB131" i="16"/>
  <c r="U131" i="16"/>
  <c r="S131" i="16"/>
  <c r="BH131" i="16"/>
  <c r="AC131" i="16"/>
  <c r="AA117" i="16"/>
  <c r="CQ131" i="16"/>
  <c r="CL131" i="16"/>
  <c r="CA131" i="16"/>
  <c r="AF131" i="16"/>
  <c r="CF131" i="16"/>
  <c r="BE131" i="16"/>
  <c r="BW117" i="16"/>
  <c r="BT131" i="16"/>
  <c r="BV117" i="16"/>
  <c r="CV117" i="16"/>
  <c r="CY117" i="16"/>
  <c r="CT117" i="16"/>
  <c r="CS131" i="16"/>
  <c r="AL131" i="16"/>
  <c r="CC131" i="16"/>
  <c r="Y131" i="16"/>
  <c r="CO131" i="16"/>
  <c r="AR131" i="16"/>
  <c r="G100" i="16"/>
  <c r="F126" i="16"/>
  <c r="BZ131" i="16"/>
  <c r="G89" i="16"/>
  <c r="BQ131" i="16"/>
  <c r="AH131" i="16"/>
  <c r="AW131" i="16"/>
  <c r="DC131" i="16"/>
  <c r="BI117" i="16"/>
  <c r="BU131" i="16"/>
  <c r="F132" i="16"/>
  <c r="BI131" i="16"/>
  <c r="F100" i="16"/>
  <c r="BU117" i="16"/>
  <c r="BL117" i="16"/>
  <c r="BG117" i="16"/>
  <c r="BG131" i="16"/>
  <c r="CZ131" i="16"/>
  <c r="F137" i="16"/>
  <c r="CO117" i="16"/>
  <c r="H131" i="16"/>
  <c r="CT131" i="16"/>
  <c r="K131" i="16"/>
  <c r="CB131" i="16"/>
  <c r="I131" i="16"/>
  <c r="CM131" i="16"/>
  <c r="F114" i="16"/>
  <c r="BR131" i="16"/>
  <c r="M117" i="16"/>
  <c r="CF117" i="16"/>
  <c r="F136" i="16"/>
  <c r="G135" i="15"/>
  <c r="AU131" i="16"/>
  <c r="AJ131" i="16"/>
  <c r="AM131" i="16"/>
  <c r="AI131" i="16"/>
  <c r="R117" i="16"/>
  <c r="AS117" i="16"/>
  <c r="CD131" i="16"/>
  <c r="X117" i="16"/>
  <c r="AV117" i="16"/>
  <c r="BJ131" i="16"/>
  <c r="F135" i="15"/>
  <c r="G137" i="16"/>
  <c r="CX117" i="16"/>
  <c r="DA131" i="16"/>
  <c r="CG131" i="16"/>
  <c r="F118" i="16"/>
  <c r="G126" i="16"/>
  <c r="K117" i="16"/>
  <c r="G132" i="16"/>
  <c r="G115" i="16"/>
  <c r="G136" i="16"/>
  <c r="AO131" i="16"/>
  <c r="AV131" i="16"/>
  <c r="AK131" i="16"/>
  <c r="V117" i="16"/>
  <c r="W131" i="16"/>
  <c r="F115" i="16"/>
  <c r="CN131" i="16"/>
  <c r="CM117" i="16"/>
  <c r="AY117" i="16"/>
  <c r="AZ131" i="16"/>
  <c r="AX131" i="16"/>
  <c r="CX131" i="16"/>
  <c r="F89" i="16"/>
  <c r="AW117" i="16"/>
  <c r="AE117" i="16"/>
  <c r="AJ117" i="16"/>
  <c r="AN131" i="16"/>
  <c r="W117" i="16"/>
  <c r="CA117" i="16"/>
  <c r="AO117" i="16"/>
  <c r="Y117" i="16"/>
  <c r="DA117" i="16"/>
  <c r="AN117" i="16"/>
  <c r="BN117" i="16"/>
  <c r="BM131" i="16"/>
  <c r="P131" i="16"/>
  <c r="BS117" i="16"/>
  <c r="AZ117" i="16"/>
  <c r="AM117" i="16"/>
  <c r="CG117" i="16"/>
  <c r="BK117" i="16"/>
  <c r="AD117" i="16"/>
  <c r="AK117" i="16"/>
  <c r="BE117" i="16"/>
  <c r="X131" i="16"/>
  <c r="CR131" i="16"/>
  <c r="AS131" i="16"/>
  <c r="AL117" i="16"/>
  <c r="AA131" i="16"/>
  <c r="CE131" i="16"/>
  <c r="L117" i="16"/>
  <c r="AU117" i="16"/>
  <c r="BJ117" i="16"/>
  <c r="AG131" i="16"/>
  <c r="AX117" i="16"/>
  <c r="U117" i="16"/>
  <c r="DB117" i="16"/>
  <c r="BP117" i="16"/>
  <c r="BC117" i="16"/>
  <c r="CI117" i="16"/>
  <c r="CD117" i="16"/>
  <c r="J131" i="16"/>
  <c r="Q131" i="16"/>
  <c r="Z131" i="16"/>
  <c r="R131" i="16"/>
  <c r="CU131" i="16"/>
  <c r="BM117" i="16"/>
  <c r="CL117" i="16"/>
  <c r="BC131" i="16"/>
  <c r="CW117" i="16"/>
  <c r="BN131" i="16"/>
  <c r="AE131" i="16"/>
  <c r="CJ131" i="16"/>
  <c r="AY131" i="16"/>
  <c r="AG117" i="16"/>
  <c r="Q117" i="16"/>
  <c r="BH117" i="16"/>
  <c r="G118" i="16"/>
  <c r="AQ117" i="16"/>
  <c r="CR117" i="16"/>
  <c r="T131" i="16"/>
  <c r="BB117" i="16"/>
  <c r="S117" i="16"/>
  <c r="N117" i="16"/>
  <c r="I117" i="16"/>
  <c r="F138" i="15"/>
  <c r="F145" i="15" s="1"/>
  <c r="G138" i="15"/>
  <c r="F18" i="13"/>
  <c r="M20" i="14" s="1"/>
  <c r="G18" i="13"/>
  <c r="N20" i="14" s="1"/>
  <c r="G11" i="13"/>
  <c r="N19" i="14" s="1"/>
  <c r="F11" i="13"/>
  <c r="M19" i="14" s="1"/>
  <c r="G55" i="5"/>
  <c r="F55" i="5"/>
  <c r="DF55" i="5"/>
  <c r="DF6" i="5" s="1"/>
  <c r="W36" i="11"/>
  <c r="G36" i="11" s="1"/>
  <c r="DE55" i="5"/>
  <c r="DE6" i="5" s="1"/>
  <c r="G117" i="16" l="1"/>
  <c r="G114" i="16" s="1"/>
  <c r="G131" i="16"/>
  <c r="F117" i="16"/>
  <c r="F131" i="16"/>
  <c r="F36" i="11"/>
  <c r="W37" i="11"/>
  <c r="F39" i="11" s="1"/>
  <c r="W29" i="10"/>
  <c r="W30" i="10" s="1"/>
  <c r="L19" i="14"/>
  <c r="G37" i="11" l="1"/>
  <c r="F38" i="11"/>
  <c r="F19" i="11"/>
  <c r="F40" i="11"/>
  <c r="W31" i="10"/>
  <c r="G30" i="10"/>
  <c r="F30" i="10"/>
  <c r="F34" i="10" s="1"/>
  <c r="G29" i="10"/>
  <c r="W37" i="10"/>
  <c r="F29" i="10"/>
  <c r="F40" i="10" l="1"/>
  <c r="G28" i="14" s="1"/>
  <c r="H10" i="12"/>
  <c r="E12" i="14"/>
  <c r="L11" i="14" s="1"/>
  <c r="G37" i="10"/>
  <c r="F38" i="10"/>
  <c r="E28" i="14" s="1"/>
  <c r="F39" i="10"/>
  <c r="F28" i="14" s="1"/>
  <c r="F35" i="10"/>
  <c r="G31" i="10"/>
  <c r="F31" i="10"/>
  <c r="F33" i="10" s="1"/>
  <c r="O20" i="14" s="1"/>
  <c r="G11" i="14" s="1"/>
  <c r="N11" i="14" l="1"/>
  <c r="M11" i="14"/>
  <c r="L13" i="14"/>
  <c r="N13" i="14" s="1"/>
  <c r="L14" i="14"/>
  <c r="L15" i="14"/>
  <c r="L12" i="14"/>
  <c r="D36" i="12"/>
  <c r="E36" i="12" s="1"/>
  <c r="E45" i="12" s="1"/>
  <c r="D75" i="12"/>
  <c r="E75" i="12" s="1"/>
  <c r="E84" i="12" s="1"/>
  <c r="D62" i="12"/>
  <c r="E62" i="12" s="1"/>
  <c r="E71" i="12" s="1"/>
  <c r="D49" i="12"/>
  <c r="E49" i="12" s="1"/>
  <c r="E58" i="12" s="1"/>
  <c r="D23" i="12"/>
  <c r="M12" i="14" l="1"/>
  <c r="N12" i="14"/>
  <c r="L10" i="14"/>
  <c r="E23" i="12"/>
  <c r="E32" i="12" s="1"/>
  <c r="M15" i="14"/>
  <c r="N15" i="14"/>
  <c r="M14" i="14"/>
  <c r="N14" i="14"/>
  <c r="M13" i="14"/>
  <c r="N10" i="14" l="1"/>
  <c r="M10" i="14"/>
  <c r="O11" i="14" s="1"/>
  <c r="P11" i="14" s="1"/>
  <c r="N107" i="19" l="1"/>
  <c r="O15" i="14"/>
  <c r="P15" i="14" s="1"/>
  <c r="Q15" i="14" s="1"/>
  <c r="O13" i="14"/>
  <c r="P13" i="14" s="1"/>
  <c r="Q13" i="14" s="1"/>
  <c r="O12" i="14"/>
  <c r="P12" i="14" s="1"/>
  <c r="Q12" i="14" s="1"/>
  <c r="O14" i="14"/>
  <c r="P14" i="14" s="1"/>
  <c r="Q14" i="14" s="1"/>
  <c r="Q11" i="14"/>
  <c r="N106" i="19" l="1"/>
  <c r="P10" i="14"/>
  <c r="F11" i="14" s="1"/>
  <c r="Q10" i="14"/>
  <c r="F4" i="14" s="1"/>
  <c r="F15" i="14" l="1"/>
  <c r="F14" i="14"/>
  <c r="F12" i="14"/>
  <c r="F13" i="14"/>
  <c r="Z107" i="19" l="1"/>
  <c r="Z106" i="19" s="1"/>
  <c r="F152" i="15" l="1"/>
  <c r="F150" i="15"/>
  <c r="BA50" i="14" l="1"/>
  <c r="M69" i="14"/>
  <c r="BH46" i="14"/>
  <c r="BX102" i="14"/>
  <c r="Y59" i="14"/>
  <c r="BX56" i="14"/>
  <c r="AN84" i="14"/>
  <c r="BQ95" i="14"/>
  <c r="O74" i="14"/>
  <c r="AC59" i="14"/>
  <c r="T94" i="14"/>
  <c r="P77" i="14"/>
  <c r="B119" i="15"/>
  <c r="P54" i="14"/>
  <c r="AS72" i="14"/>
  <c r="CT44" i="14"/>
  <c r="AH97" i="14"/>
  <c r="BV104" i="14"/>
  <c r="I50" i="14"/>
  <c r="AK85" i="14"/>
  <c r="AJ84" i="14"/>
  <c r="BM93" i="14"/>
  <c r="AK88" i="14"/>
  <c r="AX97" i="14"/>
  <c r="BB53" i="14"/>
  <c r="AL54" i="14"/>
  <c r="M106" i="14"/>
  <c r="CY76" i="14"/>
  <c r="BM97" i="14"/>
  <c r="CG75" i="14"/>
  <c r="CG95" i="14"/>
  <c r="AJ87" i="14"/>
  <c r="B64" i="16"/>
  <c r="BX99" i="14"/>
  <c r="C76" i="14"/>
  <c r="BD66" i="14"/>
  <c r="CA97" i="14"/>
  <c r="DA86" i="14"/>
  <c r="BM54" i="14"/>
  <c r="DE25" i="16"/>
  <c r="BU54" i="14"/>
  <c r="X75" i="14"/>
  <c r="Z58" i="14"/>
  <c r="CN97" i="14"/>
  <c r="DC73" i="14"/>
  <c r="Q78" i="14"/>
  <c r="CX49" i="14"/>
  <c r="DA90" i="14"/>
  <c r="BN58" i="14"/>
  <c r="BD57" i="14"/>
  <c r="AP63" i="14"/>
  <c r="K79" i="14"/>
  <c r="B61" i="16"/>
  <c r="AK96" i="14"/>
  <c r="AI67" i="14"/>
  <c r="W54" i="14"/>
  <c r="Z88" i="14"/>
  <c r="BB94" i="14"/>
  <c r="C54" i="14"/>
  <c r="BN68" i="14"/>
  <c r="AC34" i="14"/>
  <c r="BG92" i="14"/>
  <c r="BD50" i="14"/>
  <c r="V73" i="14"/>
  <c r="BZ92" i="14"/>
  <c r="BY82" i="14"/>
  <c r="DB84" i="14"/>
  <c r="J87" i="14"/>
  <c r="T45" i="14"/>
  <c r="Y48" i="14"/>
  <c r="AX63" i="14"/>
  <c r="Y47" i="14"/>
  <c r="BZ105" i="14"/>
  <c r="AP91" i="14"/>
  <c r="CM64" i="14"/>
  <c r="H46" i="14"/>
  <c r="DE40" i="16"/>
  <c r="CZ67" i="14"/>
  <c r="BD62" i="14"/>
  <c r="Y56" i="14"/>
  <c r="Z103" i="14"/>
  <c r="CG102" i="14"/>
  <c r="CR54" i="14"/>
  <c r="AR101" i="14"/>
  <c r="BV93" i="14"/>
  <c r="CF95" i="14"/>
  <c r="AL72" i="14"/>
  <c r="AG83" i="14"/>
  <c r="R66" i="14"/>
  <c r="CI69" i="14"/>
  <c r="BA92" i="14"/>
  <c r="CV66" i="14"/>
  <c r="W48" i="14"/>
  <c r="BF46" i="14"/>
  <c r="CF104" i="14"/>
  <c r="CF90" i="14"/>
  <c r="BD102" i="14"/>
  <c r="CQ104" i="14"/>
  <c r="BP88" i="14"/>
  <c r="CM60" i="14"/>
  <c r="I60" i="14"/>
  <c r="AB44" i="14"/>
  <c r="B36" i="16"/>
  <c r="P75" i="14"/>
  <c r="CU64" i="14"/>
  <c r="J88" i="14"/>
  <c r="CH69" i="14"/>
  <c r="DC74" i="14"/>
  <c r="CA69" i="14"/>
  <c r="AT69" i="14"/>
  <c r="DE80" i="16"/>
  <c r="AP68" i="14"/>
  <c r="J67" i="14"/>
  <c r="CY74" i="14"/>
  <c r="CE104" i="14"/>
  <c r="AJ94" i="14"/>
  <c r="AL94" i="14"/>
  <c r="CU59" i="14"/>
  <c r="T64" i="14"/>
  <c r="BG103" i="14"/>
  <c r="AZ83" i="14"/>
  <c r="B74" i="15"/>
  <c r="BF79" i="14"/>
  <c r="CG63" i="14"/>
  <c r="N100" i="14"/>
  <c r="CR87" i="14"/>
  <c r="AO73" i="14"/>
  <c r="AE58" i="14"/>
  <c r="BC86" i="14"/>
  <c r="AR76" i="14"/>
  <c r="B40" i="15"/>
  <c r="BT99" i="14"/>
  <c r="C43" i="14"/>
  <c r="AX69" i="14"/>
  <c r="AO99" i="14"/>
  <c r="CB60" i="14"/>
  <c r="AQ58" i="14"/>
  <c r="CA81" i="14"/>
  <c r="DB82" i="14"/>
  <c r="BT68" i="14"/>
  <c r="BD47" i="14"/>
  <c r="BJ72" i="14"/>
  <c r="CI83" i="14"/>
  <c r="Q103" i="14"/>
  <c r="AF81" i="14"/>
  <c r="BC102" i="14"/>
  <c r="AM60" i="14"/>
  <c r="CL79" i="14"/>
  <c r="BI76" i="14"/>
  <c r="BR105" i="14"/>
  <c r="AF64" i="14"/>
  <c r="BW69" i="14"/>
  <c r="CP91" i="14"/>
  <c r="CR103" i="14"/>
  <c r="CJ74" i="14"/>
  <c r="N55" i="14"/>
  <c r="AW60" i="14"/>
  <c r="BE75" i="14"/>
  <c r="BJ64" i="14"/>
  <c r="BH85" i="14"/>
  <c r="CE58" i="14"/>
  <c r="BC100" i="14"/>
  <c r="DC54" i="14"/>
  <c r="B88" i="14"/>
  <c r="AI64" i="14"/>
  <c r="CS103" i="14"/>
  <c r="CC84" i="14"/>
  <c r="AU94" i="14"/>
  <c r="CL82" i="14"/>
  <c r="AK55" i="14"/>
  <c r="BI99" i="14"/>
  <c r="BS64" i="14"/>
  <c r="AO88" i="14"/>
  <c r="BK90" i="14"/>
  <c r="BP47" i="14"/>
  <c r="CN75" i="14"/>
  <c r="P79" i="14"/>
  <c r="DC83" i="14"/>
  <c r="AI44" i="14"/>
  <c r="V44" i="14"/>
  <c r="K77" i="14"/>
  <c r="BQ62" i="14"/>
  <c r="DA91" i="14"/>
  <c r="BE106" i="14"/>
  <c r="AH68" i="14"/>
  <c r="BH68" i="14"/>
  <c r="C74" i="14"/>
  <c r="B99" i="14"/>
  <c r="AM103" i="14"/>
  <c r="W58" i="14"/>
  <c r="U100" i="14"/>
  <c r="BQ77" i="14"/>
  <c r="BJ96" i="14"/>
  <c r="CG83" i="14"/>
  <c r="J82" i="14"/>
  <c r="Q77" i="14"/>
  <c r="BS73" i="14"/>
  <c r="BG77" i="14"/>
  <c r="BW44" i="14"/>
  <c r="AT102" i="14"/>
  <c r="CI34" i="14"/>
  <c r="AM34" i="14"/>
  <c r="CH67" i="14"/>
  <c r="AS73" i="14"/>
  <c r="BW54" i="14"/>
  <c r="BC93" i="14"/>
  <c r="AJ47" i="14"/>
  <c r="BO67" i="14"/>
  <c r="BF57" i="14"/>
  <c r="B107" i="15"/>
  <c r="DA53" i="14"/>
  <c r="BW65" i="14"/>
  <c r="DB54" i="14"/>
  <c r="DA77" i="14"/>
  <c r="CN68" i="14"/>
  <c r="R46" i="14"/>
  <c r="BF78" i="14"/>
  <c r="BM86" i="14"/>
  <c r="BP90" i="14"/>
  <c r="B46" i="14"/>
  <c r="AN91" i="14"/>
  <c r="DB73" i="14"/>
  <c r="AA72" i="14"/>
  <c r="AE73" i="14"/>
  <c r="CS60" i="14"/>
  <c r="CG58" i="14"/>
  <c r="N62" i="14"/>
  <c r="J75" i="14"/>
  <c r="AP79" i="14"/>
  <c r="CO77" i="14"/>
  <c r="BG65" i="14"/>
  <c r="AU78" i="14"/>
  <c r="AZ100" i="14"/>
  <c r="BS96" i="14"/>
  <c r="W53" i="14"/>
  <c r="Z56" i="14"/>
  <c r="CL87" i="14"/>
  <c r="AB59" i="14"/>
  <c r="CF69" i="14"/>
  <c r="BU102" i="14"/>
  <c r="AO67" i="14"/>
  <c r="BD83" i="14"/>
  <c r="BZ86" i="14"/>
  <c r="CS76" i="14"/>
  <c r="AQ59" i="14"/>
  <c r="BD73" i="14"/>
  <c r="AC62" i="14"/>
  <c r="AS65" i="14"/>
  <c r="AC81" i="14"/>
  <c r="AZ103" i="14"/>
  <c r="AX66" i="14"/>
  <c r="I95" i="14"/>
  <c r="BZ102" i="14"/>
  <c r="BH94" i="14"/>
  <c r="CB34" i="14"/>
  <c r="DE28" i="16"/>
  <c r="R100" i="14"/>
  <c r="CE49" i="14"/>
  <c r="AR50" i="14"/>
  <c r="CX69" i="14"/>
  <c r="AZ78" i="14"/>
  <c r="AG91" i="14"/>
  <c r="BP48" i="14"/>
  <c r="CI79" i="14"/>
  <c r="CR48" i="14"/>
  <c r="AW63" i="14"/>
  <c r="CH95" i="14"/>
  <c r="CH62" i="14"/>
  <c r="BO68" i="14"/>
  <c r="CH79" i="14"/>
  <c r="AS69" i="14"/>
  <c r="BL72" i="14"/>
  <c r="AW47" i="14"/>
  <c r="AH59" i="14"/>
  <c r="BI65" i="14"/>
  <c r="DB49" i="14"/>
  <c r="CG76" i="14"/>
  <c r="CN72" i="14"/>
  <c r="AO95" i="14"/>
  <c r="DE19" i="16"/>
  <c r="BW48" i="14"/>
  <c r="CT88" i="14"/>
  <c r="CV67" i="14"/>
  <c r="BM46" i="14"/>
  <c r="CW47" i="14"/>
  <c r="CK62" i="14"/>
  <c r="X104" i="14"/>
  <c r="CO94" i="14"/>
  <c r="AK100" i="14"/>
  <c r="B42" i="14"/>
  <c r="BC76" i="14"/>
  <c r="BF64" i="14"/>
  <c r="AP69" i="14"/>
  <c r="CU90" i="14"/>
  <c r="T95" i="14"/>
  <c r="DC81" i="14"/>
  <c r="DE101" i="15"/>
  <c r="B72" i="15"/>
  <c r="CN79" i="14"/>
  <c r="DB48" i="14"/>
  <c r="AK53" i="14"/>
  <c r="CJ97" i="14"/>
  <c r="DA85" i="14"/>
  <c r="AW93" i="14"/>
  <c r="AU74" i="14"/>
  <c r="CY64" i="14"/>
  <c r="BS49" i="14"/>
  <c r="J103" i="14"/>
  <c r="CN47" i="14"/>
  <c r="DA97" i="14"/>
  <c r="AY77" i="14"/>
  <c r="BY51" i="14"/>
  <c r="AZ91" i="14"/>
  <c r="BH76" i="14"/>
  <c r="DA63" i="14"/>
  <c r="I72" i="14"/>
  <c r="CB49" i="14"/>
  <c r="AX75" i="14"/>
  <c r="BK84" i="14"/>
  <c r="B37" i="15"/>
  <c r="BL73" i="14"/>
  <c r="AK81" i="14"/>
  <c r="AY45" i="14"/>
  <c r="AE92" i="14"/>
  <c r="AG106" i="14"/>
  <c r="BC72" i="14"/>
  <c r="CO57" i="14"/>
  <c r="BT77" i="14"/>
  <c r="N90" i="14"/>
  <c r="P34" i="14"/>
  <c r="AN86" i="14"/>
  <c r="Q57" i="14"/>
  <c r="BM79" i="14"/>
  <c r="AP81" i="14"/>
  <c r="CT84" i="14"/>
  <c r="DB66" i="14"/>
  <c r="C73" i="14"/>
  <c r="CO85" i="14"/>
  <c r="M99" i="14"/>
  <c r="AZ63" i="14"/>
  <c r="BU50" i="14"/>
  <c r="DE43" i="15"/>
  <c r="BU95" i="14"/>
  <c r="BX93" i="14"/>
  <c r="BU100" i="14"/>
  <c r="AE96" i="14"/>
  <c r="O62" i="14"/>
  <c r="CB86" i="14"/>
  <c r="DA58" i="14"/>
  <c r="CG81" i="14"/>
  <c r="AO75" i="14"/>
  <c r="BB96" i="14"/>
  <c r="CS34" i="14"/>
  <c r="I102" i="14"/>
  <c r="R106" i="14"/>
  <c r="BY86" i="14"/>
  <c r="BE66" i="14"/>
  <c r="AV95" i="14"/>
  <c r="CX104" i="14"/>
  <c r="CQ78" i="14"/>
  <c r="AW49" i="14"/>
  <c r="AN60" i="14"/>
  <c r="BN85" i="14"/>
  <c r="B80" i="14"/>
  <c r="N75" i="14"/>
  <c r="CS84" i="14"/>
  <c r="U87" i="14"/>
  <c r="CU82" i="14"/>
  <c r="CY105" i="14"/>
  <c r="AF90" i="14"/>
  <c r="AQ79" i="14"/>
  <c r="B116" i="15"/>
  <c r="AG34" i="14"/>
  <c r="BD51" i="14"/>
  <c r="CX59" i="14"/>
  <c r="DE26" i="16"/>
  <c r="V97" i="14"/>
  <c r="B66" i="14"/>
  <c r="BI60" i="14"/>
  <c r="E152" i="15"/>
  <c r="BE91" i="14"/>
  <c r="DA84" i="14"/>
  <c r="B90" i="14"/>
  <c r="L101" i="14"/>
  <c r="BQ68" i="14"/>
  <c r="M72" i="14"/>
  <c r="CF57" i="14"/>
  <c r="BS69" i="14"/>
  <c r="AL60" i="14"/>
  <c r="BN95" i="14"/>
  <c r="AO69" i="14"/>
  <c r="M97" i="14"/>
  <c r="I51" i="14"/>
  <c r="BG93" i="14"/>
  <c r="W76" i="14"/>
  <c r="AP85" i="14"/>
  <c r="CY75" i="14"/>
  <c r="BP45" i="14"/>
  <c r="Z94" i="14"/>
  <c r="W74" i="14"/>
  <c r="CD99" i="14"/>
  <c r="BS95" i="14"/>
  <c r="DE34" i="15"/>
  <c r="H57" i="14"/>
  <c r="BD85" i="14"/>
  <c r="W62" i="14"/>
  <c r="AI105" i="14"/>
  <c r="BY56" i="14"/>
  <c r="BF87" i="14"/>
  <c r="BH86" i="14"/>
  <c r="AM104" i="14"/>
  <c r="AO47" i="14"/>
  <c r="AE81" i="14"/>
  <c r="CC50" i="14"/>
  <c r="BU66" i="14"/>
  <c r="CS79" i="14"/>
  <c r="S79" i="14"/>
  <c r="B101" i="15"/>
  <c r="L53" i="14"/>
  <c r="I99" i="14"/>
  <c r="Y63" i="14"/>
  <c r="T88" i="14"/>
  <c r="CD84" i="14"/>
  <c r="J63" i="14"/>
  <c r="BL91" i="14"/>
  <c r="BE94" i="14"/>
  <c r="B68" i="16"/>
  <c r="AM62" i="14"/>
  <c r="CP94" i="14"/>
  <c r="H50" i="14"/>
  <c r="L57" i="14"/>
  <c r="J72" i="14"/>
  <c r="H96" i="14"/>
  <c r="BK95" i="14"/>
  <c r="CB73" i="14"/>
  <c r="R64" i="14"/>
  <c r="CY56" i="14"/>
  <c r="CH56" i="14"/>
  <c r="AH49" i="14"/>
  <c r="CR68" i="14"/>
  <c r="CC57" i="14"/>
  <c r="I85" i="14"/>
  <c r="BB86" i="14"/>
  <c r="AO93" i="14"/>
  <c r="AB74" i="14"/>
  <c r="BC85" i="14"/>
  <c r="AC53" i="14"/>
  <c r="AT66" i="14"/>
  <c r="CU79" i="14"/>
  <c r="J76" i="14"/>
  <c r="CZ101" i="14"/>
  <c r="S88" i="14"/>
  <c r="BC64" i="14"/>
  <c r="CH101" i="14"/>
  <c r="BB54" i="14"/>
  <c r="BX94" i="14"/>
  <c r="BH34" i="14"/>
  <c r="BQ72" i="14"/>
  <c r="AD50" i="14"/>
  <c r="CT67" i="14"/>
  <c r="R81" i="14"/>
  <c r="BE100" i="14"/>
  <c r="DB55" i="14"/>
  <c r="BO88" i="14"/>
  <c r="Q45" i="14"/>
  <c r="CN57" i="14"/>
  <c r="AQ84" i="14"/>
  <c r="AT78" i="14"/>
  <c r="BL96" i="14"/>
  <c r="X97" i="14"/>
  <c r="BO45" i="14"/>
  <c r="AZ74" i="14"/>
  <c r="BD55" i="14"/>
  <c r="CO106" i="14"/>
  <c r="AJ73" i="14"/>
  <c r="CQ63" i="14"/>
  <c r="X60" i="14"/>
  <c r="BK54" i="14"/>
  <c r="O49" i="14"/>
  <c r="AC106" i="14"/>
  <c r="BO66" i="14"/>
  <c r="CT86" i="14"/>
  <c r="DC75" i="14"/>
  <c r="J91" i="14"/>
  <c r="CV48" i="14"/>
  <c r="CB65" i="14"/>
  <c r="B106" i="14"/>
  <c r="CL69" i="14"/>
  <c r="AY96" i="14"/>
  <c r="H87" i="14"/>
  <c r="CD47" i="14"/>
  <c r="BE53" i="14"/>
  <c r="CM53" i="14"/>
  <c r="L34" i="14"/>
  <c r="AL45" i="14"/>
  <c r="AB91" i="14"/>
  <c r="BA96" i="14"/>
  <c r="CZ105" i="14"/>
  <c r="DA100" i="14"/>
  <c r="AE47" i="14"/>
  <c r="AC75" i="14"/>
  <c r="BO78" i="14"/>
  <c r="AG78" i="14"/>
  <c r="BQ101" i="14"/>
  <c r="AK76" i="14"/>
  <c r="B29" i="15"/>
  <c r="CO103" i="14"/>
  <c r="N53" i="14"/>
  <c r="CQ45" i="14"/>
  <c r="CN87" i="14"/>
  <c r="BW104" i="14"/>
  <c r="BA54" i="14"/>
  <c r="W68" i="14"/>
  <c r="BB62" i="14"/>
  <c r="AR95" i="14"/>
  <c r="S104" i="14"/>
  <c r="AV94" i="14"/>
  <c r="BK56" i="14"/>
  <c r="K85" i="14"/>
  <c r="BH62" i="14"/>
  <c r="BP101" i="14"/>
  <c r="BV49" i="14"/>
  <c r="DE71" i="16"/>
  <c r="CV62" i="14"/>
  <c r="K68" i="14"/>
  <c r="AK34" i="14"/>
  <c r="BE73" i="14"/>
  <c r="H34" i="14"/>
  <c r="AQ94" i="14"/>
  <c r="CU56" i="14"/>
  <c r="BE69" i="14"/>
  <c r="O68" i="14"/>
  <c r="CE94" i="14"/>
  <c r="CA83" i="14"/>
  <c r="AL96" i="14"/>
  <c r="C80" i="14"/>
  <c r="AW105" i="14"/>
  <c r="J59" i="14"/>
  <c r="L62" i="14"/>
  <c r="CX86" i="14"/>
  <c r="AX84" i="14"/>
  <c r="AN82" i="14"/>
  <c r="CW48" i="14"/>
  <c r="M95" i="14"/>
  <c r="AM77" i="14"/>
  <c r="BD86" i="14"/>
  <c r="R90" i="14"/>
  <c r="CL95" i="14"/>
  <c r="V59" i="14"/>
  <c r="CM46" i="14"/>
  <c r="CG82" i="14"/>
  <c r="X46" i="14"/>
  <c r="S44" i="14"/>
  <c r="CF86" i="14"/>
  <c r="DB101" i="14"/>
  <c r="CR55" i="14"/>
  <c r="AT96" i="14"/>
  <c r="AH69" i="14"/>
  <c r="CW74" i="14"/>
  <c r="AK97" i="14"/>
  <c r="CR65" i="14"/>
  <c r="Q63" i="14"/>
  <c r="I49" i="14"/>
  <c r="L45" i="14"/>
  <c r="BZ57" i="14"/>
  <c r="X63" i="14"/>
  <c r="AJ51" i="14"/>
  <c r="CP75" i="14"/>
  <c r="BW85" i="14"/>
  <c r="BL53" i="14"/>
  <c r="BG96" i="14"/>
  <c r="BU85" i="14"/>
  <c r="CD91" i="14"/>
  <c r="BZ55" i="14"/>
  <c r="AG49" i="14"/>
  <c r="AZ77" i="14"/>
  <c r="DA48" i="14"/>
  <c r="AF101" i="14"/>
  <c r="AA78" i="14"/>
  <c r="BC75" i="14"/>
  <c r="AB82" i="14"/>
  <c r="U76" i="14"/>
  <c r="CM73" i="14"/>
  <c r="U90" i="14"/>
  <c r="BU51" i="14"/>
  <c r="CQ69" i="14"/>
  <c r="BA91" i="14"/>
  <c r="AR47" i="14"/>
  <c r="P100" i="14"/>
  <c r="CM86" i="14"/>
  <c r="CY63" i="14"/>
  <c r="AE76" i="14"/>
  <c r="DA50" i="14"/>
  <c r="DA82" i="14"/>
  <c r="CA79" i="14"/>
  <c r="BR84" i="14"/>
  <c r="BI88" i="14"/>
  <c r="R72" i="14"/>
  <c r="BH67" i="14"/>
  <c r="CM58" i="14"/>
  <c r="CS48" i="14"/>
  <c r="BU34" i="14"/>
  <c r="CT78" i="14"/>
  <c r="BV62" i="14"/>
  <c r="CO44" i="14"/>
  <c r="AR48" i="14"/>
  <c r="BQ87" i="14"/>
  <c r="AW50" i="14"/>
  <c r="AR55" i="14"/>
  <c r="BU96" i="14"/>
  <c r="BN106" i="14"/>
  <c r="G4" i="14"/>
  <c r="AN44" i="14"/>
  <c r="CH91" i="14"/>
  <c r="P97" i="14"/>
  <c r="AR84" i="14"/>
  <c r="BP60" i="14"/>
  <c r="BZ85" i="14"/>
  <c r="AZ94" i="14"/>
  <c r="BH58" i="14"/>
  <c r="BB55" i="14"/>
  <c r="CI50" i="14"/>
  <c r="AH81" i="14"/>
  <c r="CF45" i="14"/>
  <c r="DE105" i="15"/>
  <c r="Y76" i="14"/>
  <c r="BN44" i="14"/>
  <c r="B81" i="14"/>
  <c r="BM104" i="14"/>
  <c r="N94" i="14"/>
  <c r="DA87" i="14"/>
  <c r="CU74" i="14"/>
  <c r="AI49" i="14"/>
  <c r="CU72" i="14"/>
  <c r="AV78" i="14"/>
  <c r="C96" i="14"/>
  <c r="Y62" i="14"/>
  <c r="CI78" i="14"/>
  <c r="W102" i="14"/>
  <c r="AP82" i="14"/>
  <c r="CE81" i="14"/>
  <c r="CK59" i="14"/>
  <c r="B16" i="15"/>
  <c r="CO34" i="14"/>
  <c r="BZ44" i="14"/>
  <c r="CL63" i="14"/>
  <c r="P51" i="14"/>
  <c r="CA75" i="14"/>
  <c r="CS55" i="14"/>
  <c r="BK103" i="14"/>
  <c r="AB84" i="14"/>
  <c r="CU92" i="14"/>
  <c r="BN60" i="14"/>
  <c r="CX94" i="14"/>
  <c r="DC67" i="14"/>
  <c r="W44" i="14"/>
  <c r="M55" i="14"/>
  <c r="Z78" i="14"/>
  <c r="CB76" i="14"/>
  <c r="BD84" i="14"/>
  <c r="CQ60" i="14"/>
  <c r="BV85" i="14"/>
  <c r="BP67" i="14"/>
  <c r="DE24" i="16"/>
  <c r="DB104" i="14"/>
  <c r="L77" i="14"/>
  <c r="BI68" i="14"/>
  <c r="BZ106" i="14"/>
  <c r="DC47" i="14"/>
  <c r="DE30" i="16"/>
  <c r="BQ103" i="14"/>
  <c r="DC78" i="14"/>
  <c r="C57" i="14"/>
  <c r="BE104" i="14"/>
  <c r="CZ106" i="14"/>
  <c r="K104" i="14"/>
  <c r="S56" i="14"/>
  <c r="B37" i="16"/>
  <c r="AS64" i="14"/>
  <c r="CJ76" i="14"/>
  <c r="AI103" i="14"/>
  <c r="DE16" i="15"/>
  <c r="BL99" i="14"/>
  <c r="DC104" i="14"/>
  <c r="BF100" i="14"/>
  <c r="AF58" i="14"/>
  <c r="BG64" i="14"/>
  <c r="CE78" i="14"/>
  <c r="AH99" i="14"/>
  <c r="CJ101" i="14"/>
  <c r="CU63" i="14"/>
  <c r="L49" i="14"/>
  <c r="BI66" i="14"/>
  <c r="B60" i="15"/>
  <c r="DB78" i="14"/>
  <c r="L85" i="14"/>
  <c r="BM49" i="14"/>
  <c r="DE82" i="15"/>
  <c r="CN81" i="14"/>
  <c r="BU103" i="14"/>
  <c r="AW51" i="14"/>
  <c r="V87" i="14"/>
  <c r="AZ84" i="14"/>
  <c r="AX59" i="14"/>
  <c r="BN63" i="14"/>
  <c r="AW45" i="14"/>
  <c r="AT84" i="14"/>
  <c r="CH104" i="14"/>
  <c r="V54" i="14"/>
  <c r="AU59" i="14"/>
  <c r="BP102" i="14"/>
  <c r="CQ46" i="14"/>
  <c r="CQ79" i="14"/>
  <c r="K34" i="14"/>
  <c r="S76" i="14"/>
  <c r="BG84" i="14"/>
  <c r="BD94" i="14"/>
  <c r="H56" i="14"/>
  <c r="W85" i="14"/>
  <c r="CW64" i="14"/>
  <c r="CT56" i="14"/>
  <c r="BP44" i="14"/>
  <c r="BS76" i="14"/>
  <c r="BB73" i="14"/>
  <c r="BR81" i="14"/>
  <c r="DA54" i="14"/>
  <c r="BX83" i="14"/>
  <c r="BH82" i="14"/>
  <c r="BQ85" i="14"/>
  <c r="BD103" i="14"/>
  <c r="AB48" i="14"/>
  <c r="BW106" i="14"/>
  <c r="AE69" i="14"/>
  <c r="AK60" i="14"/>
  <c r="X83" i="14"/>
  <c r="CB87" i="14"/>
  <c r="CQ72" i="14"/>
  <c r="AI85" i="14"/>
  <c r="CZ47" i="14"/>
  <c r="AS101" i="14"/>
  <c r="CX75" i="14"/>
  <c r="AI51" i="14"/>
  <c r="AK58" i="14"/>
  <c r="Y49" i="14"/>
  <c r="AC67" i="14"/>
  <c r="DE120" i="15"/>
  <c r="BK64" i="14"/>
  <c r="C81" i="14"/>
  <c r="BS104" i="14"/>
  <c r="BF102" i="14"/>
  <c r="AB94" i="14"/>
  <c r="V69" i="14"/>
  <c r="CR100" i="14"/>
  <c r="AP94" i="14"/>
  <c r="BC101" i="14"/>
  <c r="CE79" i="14"/>
  <c r="CI49" i="14"/>
  <c r="BY69" i="14"/>
  <c r="CW79" i="14"/>
  <c r="CM85" i="14"/>
  <c r="BS88" i="14"/>
  <c r="DC58" i="14"/>
  <c r="I84" i="14"/>
  <c r="BW81" i="14"/>
  <c r="CQ84" i="14"/>
  <c r="B54" i="15"/>
  <c r="M101" i="14"/>
  <c r="B27" i="15"/>
  <c r="AU34" i="14"/>
  <c r="BC63" i="14"/>
  <c r="BV57" i="14"/>
  <c r="BJ66" i="14"/>
  <c r="X93" i="14"/>
  <c r="AN48" i="14"/>
  <c r="AK104" i="14"/>
  <c r="CL68" i="14"/>
  <c r="AA49" i="14"/>
  <c r="BZ49" i="14"/>
  <c r="AC44" i="14"/>
  <c r="AV106" i="14"/>
  <c r="BV58" i="14"/>
  <c r="AA54" i="14"/>
  <c r="BW49" i="14"/>
  <c r="CC62" i="14"/>
  <c r="B71" i="14"/>
  <c r="DE47" i="15"/>
  <c r="BK78" i="14"/>
  <c r="O59" i="14"/>
  <c r="BS50" i="14"/>
  <c r="BU87" i="14"/>
  <c r="CM101" i="14"/>
  <c r="CI104" i="14"/>
  <c r="CY97" i="14"/>
  <c r="BM53" i="14"/>
  <c r="CR90" i="14"/>
  <c r="L63" i="14"/>
  <c r="BV53" i="14"/>
  <c r="N57" i="14"/>
  <c r="CD69" i="14"/>
  <c r="V103" i="14"/>
  <c r="AB51" i="14"/>
  <c r="BP84" i="14"/>
  <c r="DC55" i="14"/>
  <c r="BC78" i="14"/>
  <c r="BW95" i="14"/>
  <c r="BO82" i="14"/>
  <c r="CD75" i="14"/>
  <c r="DE82" i="16"/>
  <c r="BF59" i="14"/>
  <c r="BK62" i="14"/>
  <c r="CL55" i="14"/>
  <c r="AI106" i="14"/>
  <c r="BK81" i="14"/>
  <c r="B65" i="16"/>
  <c r="CR105" i="14"/>
  <c r="U104" i="14"/>
  <c r="CA50" i="14"/>
  <c r="BV73" i="14"/>
  <c r="CO79" i="14"/>
  <c r="AM69" i="14"/>
  <c r="CV83" i="14"/>
  <c r="BK88" i="14"/>
  <c r="CT91" i="14"/>
  <c r="Q68" i="14"/>
  <c r="BE57" i="14"/>
  <c r="DC95" i="14"/>
  <c r="AY59" i="14"/>
  <c r="U50" i="14"/>
  <c r="AA101" i="14"/>
  <c r="CZ100" i="14"/>
  <c r="BB99" i="14"/>
  <c r="O50" i="14"/>
  <c r="AP72" i="14"/>
  <c r="C75" i="14"/>
  <c r="B47" i="14"/>
  <c r="DB63" i="14"/>
  <c r="K54" i="14"/>
  <c r="AP34" i="14"/>
  <c r="CP66" i="14"/>
  <c r="L78" i="14"/>
  <c r="BG63" i="14"/>
  <c r="R102" i="14"/>
  <c r="B36" i="15"/>
  <c r="CS94" i="14"/>
  <c r="AQ93" i="14"/>
  <c r="AN63" i="14"/>
  <c r="AI90" i="14"/>
  <c r="CW86" i="14"/>
  <c r="Y96" i="14"/>
  <c r="BO99" i="14"/>
  <c r="CT46" i="14"/>
  <c r="W64" i="14"/>
  <c r="BJ76" i="14"/>
  <c r="O45" i="14"/>
  <c r="AA50" i="14"/>
  <c r="K94" i="14"/>
  <c r="AW76" i="14"/>
  <c r="B110" i="15"/>
  <c r="CX87" i="14"/>
  <c r="BH74" i="14"/>
  <c r="CM88" i="14"/>
  <c r="BF86" i="14"/>
  <c r="BB97" i="14"/>
  <c r="B21" i="15"/>
  <c r="BS105" i="14"/>
  <c r="O83" i="14"/>
  <c r="AM85" i="14"/>
  <c r="CH87" i="14"/>
  <c r="AG68" i="14"/>
  <c r="AH87" i="14"/>
  <c r="CH34" i="14"/>
  <c r="BC83" i="14"/>
  <c r="CT53" i="14"/>
  <c r="DE39" i="15"/>
  <c r="BD63" i="14"/>
  <c r="AV60" i="14"/>
  <c r="T57" i="14"/>
  <c r="CA84" i="14"/>
  <c r="DB94" i="14"/>
  <c r="CI97" i="14"/>
  <c r="CG78" i="14"/>
  <c r="BV83" i="14"/>
  <c r="BE81" i="14"/>
  <c r="CH81" i="14"/>
  <c r="AN100" i="14"/>
  <c r="AM63" i="14"/>
  <c r="BQ97" i="14"/>
  <c r="DA49" i="14"/>
  <c r="AD68" i="14"/>
  <c r="AO48" i="14"/>
  <c r="T67" i="14"/>
  <c r="CZ92" i="14"/>
  <c r="BQ44" i="14"/>
  <c r="AO60" i="14"/>
  <c r="R79" i="14"/>
  <c r="AY48" i="14"/>
  <c r="BI74" i="14"/>
  <c r="CO45" i="14"/>
  <c r="AQ87" i="14"/>
  <c r="CN95" i="14"/>
  <c r="CC86" i="14"/>
  <c r="CS49" i="14"/>
  <c r="BP77" i="14"/>
  <c r="J79" i="14"/>
  <c r="T78" i="14"/>
  <c r="AI99" i="14"/>
  <c r="BO91" i="14"/>
  <c r="R69" i="14"/>
  <c r="V48" i="14"/>
  <c r="C86" i="14"/>
  <c r="R54" i="14"/>
  <c r="Y102" i="14"/>
  <c r="AT77" i="14"/>
  <c r="BE46" i="14"/>
  <c r="BG75" i="14"/>
  <c r="CO54" i="14"/>
  <c r="BM67" i="14"/>
  <c r="BB106" i="14"/>
  <c r="CA63" i="14"/>
  <c r="BS67" i="14"/>
  <c r="BX76" i="14"/>
  <c r="CK65" i="14"/>
  <c r="B65" i="14"/>
  <c r="BG73" i="14"/>
  <c r="DC64" i="14"/>
  <c r="B71" i="16"/>
  <c r="CG87" i="14"/>
  <c r="J66" i="14"/>
  <c r="AB65" i="14"/>
  <c r="BW90" i="14"/>
  <c r="CA100" i="14"/>
  <c r="B39" i="15"/>
  <c r="BB49" i="14"/>
  <c r="B49" i="15"/>
  <c r="CR104" i="14"/>
  <c r="B55" i="14"/>
  <c r="I100" i="14"/>
  <c r="CE57" i="14"/>
  <c r="CY87" i="14"/>
  <c r="BW78" i="14"/>
  <c r="CH78" i="14"/>
  <c r="CT69" i="14"/>
  <c r="AV85" i="14"/>
  <c r="CZ75" i="14"/>
  <c r="AX47" i="14"/>
  <c r="AH84" i="14"/>
  <c r="BU69" i="14"/>
  <c r="AN79" i="14"/>
  <c r="AH79" i="14"/>
  <c r="P95" i="14"/>
  <c r="BA97" i="14"/>
  <c r="Q60" i="14"/>
  <c r="X88" i="14"/>
  <c r="L102" i="14"/>
  <c r="AJ106" i="14"/>
  <c r="CS54" i="14"/>
  <c r="AU67" i="14"/>
  <c r="R87" i="14"/>
  <c r="AS74" i="14"/>
  <c r="CB46" i="14"/>
  <c r="AR45" i="14"/>
  <c r="CC53" i="14"/>
  <c r="AJ99" i="14"/>
  <c r="AY50" i="14"/>
  <c r="AT76" i="14"/>
  <c r="AQ65" i="14"/>
  <c r="L55" i="14"/>
  <c r="AF59" i="14"/>
  <c r="BV101" i="14"/>
  <c r="B52" i="15"/>
  <c r="BO72" i="14"/>
  <c r="B84" i="15"/>
  <c r="CL46" i="14"/>
  <c r="BJ86" i="14"/>
  <c r="AO101" i="14"/>
  <c r="DC92" i="14"/>
  <c r="DE104" i="15"/>
  <c r="I92" i="14"/>
  <c r="CK85" i="14"/>
  <c r="H48" i="14"/>
  <c r="AH74" i="14"/>
  <c r="AH85" i="14"/>
  <c r="AD84" i="14"/>
  <c r="AU81" i="14"/>
  <c r="AV59" i="14"/>
  <c r="AO78" i="14"/>
  <c r="AX95" i="14"/>
  <c r="CD78" i="14"/>
  <c r="AU58" i="14"/>
  <c r="CQ62" i="14"/>
  <c r="AC99" i="14"/>
  <c r="AI72" i="14"/>
  <c r="AZ76" i="14"/>
  <c r="CB94" i="14"/>
  <c r="BJ106" i="14"/>
  <c r="CH106" i="14"/>
  <c r="CO69" i="14"/>
  <c r="CE59" i="14"/>
  <c r="BG58" i="14"/>
  <c r="BS85" i="14"/>
  <c r="BB75" i="14"/>
  <c r="BE58" i="14"/>
  <c r="BB90" i="14"/>
  <c r="BZ104" i="14"/>
  <c r="BI87" i="14"/>
  <c r="DA81" i="14"/>
  <c r="DA99" i="14"/>
  <c r="Q56" i="14"/>
  <c r="AE63" i="14"/>
  <c r="AI101" i="14"/>
  <c r="BI91" i="14"/>
  <c r="AB85" i="14"/>
  <c r="CJ106" i="14"/>
  <c r="AU86" i="14"/>
  <c r="X84" i="14"/>
  <c r="W86" i="14"/>
  <c r="BB48" i="14"/>
  <c r="CI106" i="14"/>
  <c r="CK50" i="14"/>
  <c r="BH99" i="14"/>
  <c r="BY102" i="14"/>
  <c r="CL76" i="14"/>
  <c r="AR59" i="14"/>
  <c r="CS82" i="14"/>
  <c r="BE72" i="14"/>
  <c r="BM55" i="14"/>
  <c r="AM81" i="14"/>
  <c r="L56" i="14"/>
  <c r="BQ105" i="14"/>
  <c r="AO34" i="14"/>
  <c r="CU81" i="14"/>
  <c r="B20" i="16"/>
  <c r="CN99" i="14"/>
  <c r="L79" i="14"/>
  <c r="CE69" i="14"/>
  <c r="BN86" i="14"/>
  <c r="BY44" i="14"/>
  <c r="O84" i="14"/>
  <c r="DC88" i="14"/>
  <c r="H79" i="14"/>
  <c r="CO81" i="14"/>
  <c r="AB88" i="14"/>
  <c r="B82" i="16"/>
  <c r="CG69" i="14"/>
  <c r="CJ58" i="14"/>
  <c r="AS100" i="14"/>
  <c r="O57" i="14"/>
  <c r="AZ81" i="14"/>
  <c r="AD106" i="14"/>
  <c r="BC45" i="14"/>
  <c r="W88" i="14"/>
  <c r="AV69" i="14"/>
  <c r="DE90" i="15"/>
  <c r="AI57" i="14"/>
  <c r="V93" i="14"/>
  <c r="AH56" i="14"/>
  <c r="BZ73" i="14"/>
  <c r="BN93" i="14"/>
  <c r="BF72" i="14"/>
  <c r="AB54" i="14"/>
  <c r="CS88" i="14"/>
  <c r="CE105" i="14"/>
  <c r="BJ50" i="14"/>
  <c r="AW57" i="14"/>
  <c r="AN69" i="14"/>
  <c r="BU67" i="14"/>
  <c r="K65" i="14"/>
  <c r="CF54" i="14"/>
  <c r="BD67" i="14"/>
  <c r="CM48" i="14"/>
  <c r="DE35" i="15"/>
  <c r="AO54" i="14"/>
  <c r="CP97" i="14"/>
  <c r="CS90" i="14"/>
  <c r="S102" i="14"/>
  <c r="DE69" i="15"/>
  <c r="BM73" i="14"/>
  <c r="CF46" i="14"/>
  <c r="BB104" i="14"/>
  <c r="AX105" i="14"/>
  <c r="N74" i="14"/>
  <c r="BI92" i="14"/>
  <c r="R74" i="14"/>
  <c r="AF96" i="14"/>
  <c r="P88" i="14"/>
  <c r="CC67" i="14"/>
  <c r="BI44" i="14"/>
  <c r="BH57" i="14"/>
  <c r="AS81" i="14"/>
  <c r="DE122" i="15"/>
  <c r="B34" i="16"/>
  <c r="AZ45" i="14"/>
  <c r="Q81" i="14"/>
  <c r="B40" i="16"/>
  <c r="F153" i="15"/>
  <c r="CQ85" i="14"/>
  <c r="AC103" i="14"/>
  <c r="AF79" i="14"/>
  <c r="CU55" i="14"/>
  <c r="BC90" i="14"/>
  <c r="BC50" i="14"/>
  <c r="BY85" i="14"/>
  <c r="BN77" i="14"/>
  <c r="AN87" i="14"/>
  <c r="B17" i="15"/>
  <c r="W105" i="14"/>
  <c r="CK69" i="14"/>
  <c r="CA101" i="14"/>
  <c r="CE46" i="14"/>
  <c r="BP94" i="14"/>
  <c r="S99" i="14"/>
  <c r="DE35" i="16"/>
  <c r="AC66" i="14"/>
  <c r="BT85" i="14"/>
  <c r="BO74" i="14"/>
  <c r="N88" i="14"/>
  <c r="AT47" i="14"/>
  <c r="CS64" i="14"/>
  <c r="AN88" i="14"/>
  <c r="BK82" i="14"/>
  <c r="BU92" i="14"/>
  <c r="CG62" i="14"/>
  <c r="BH60" i="14"/>
  <c r="CU76" i="14"/>
  <c r="DC34" i="14"/>
  <c r="BP55" i="14"/>
  <c r="CJ56" i="14"/>
  <c r="BP54" i="14"/>
  <c r="S87" i="14"/>
  <c r="M51" i="14"/>
  <c r="BA47" i="14"/>
  <c r="AL105" i="14"/>
  <c r="CN85" i="14"/>
  <c r="BC65" i="14"/>
  <c r="CD53" i="14"/>
  <c r="BP103" i="14"/>
  <c r="CJ55" i="14"/>
  <c r="B53" i="15"/>
  <c r="AR87" i="14"/>
  <c r="BL58" i="14"/>
  <c r="Y83" i="14"/>
  <c r="W55" i="14"/>
  <c r="CT99" i="14"/>
  <c r="CM79" i="14"/>
  <c r="N58" i="14"/>
  <c r="AC72" i="14"/>
  <c r="AX49" i="14"/>
  <c r="Y101" i="14"/>
  <c r="AJ54" i="14"/>
  <c r="M88" i="14"/>
  <c r="DE64" i="15"/>
  <c r="BT65" i="14"/>
  <c r="CE102" i="14"/>
  <c r="AL67" i="14"/>
  <c r="C48" i="14"/>
  <c r="AU102" i="14"/>
  <c r="W104" i="14"/>
  <c r="BI102" i="14"/>
  <c r="N96" i="14"/>
  <c r="N44" i="14"/>
  <c r="AP51" i="14"/>
  <c r="BJ84" i="14"/>
  <c r="U46" i="14"/>
  <c r="AP100" i="14"/>
  <c r="CA51" i="14"/>
  <c r="CN56" i="14"/>
  <c r="CM49" i="14"/>
  <c r="DE17" i="15"/>
  <c r="C105" i="14"/>
  <c r="J60" i="14"/>
  <c r="BO90" i="14"/>
  <c r="BG74" i="14"/>
  <c r="CR79" i="14"/>
  <c r="AA103" i="14"/>
  <c r="AK49" i="14"/>
  <c r="DE36" i="16"/>
  <c r="I82" i="14"/>
  <c r="M50" i="14"/>
  <c r="AZ53" i="14"/>
  <c r="J102" i="14"/>
  <c r="AN104" i="14"/>
  <c r="BU94" i="14"/>
  <c r="BY45" i="14"/>
  <c r="BF34" i="14"/>
  <c r="BU77" i="14"/>
  <c r="T79" i="14"/>
  <c r="F154" i="16"/>
  <c r="U44" i="14"/>
  <c r="DE60" i="15"/>
  <c r="AZ79" i="14"/>
  <c r="AO82" i="14"/>
  <c r="U94" i="14"/>
  <c r="BZ77" i="14"/>
  <c r="DA64" i="14"/>
  <c r="U81" i="14"/>
  <c r="CG92" i="14"/>
  <c r="M34" i="14"/>
  <c r="P104" i="14"/>
  <c r="CX97" i="14"/>
  <c r="AI77" i="14"/>
  <c r="R77" i="14"/>
  <c r="AG101" i="14"/>
  <c r="CZ49" i="14"/>
  <c r="AX92" i="14"/>
  <c r="AS106" i="14"/>
  <c r="BS51" i="14"/>
  <c r="CF96" i="14"/>
  <c r="CX91" i="14"/>
  <c r="S73" i="14"/>
  <c r="BT66" i="14"/>
  <c r="CB101" i="14"/>
  <c r="AP95" i="14"/>
  <c r="AV66" i="14"/>
  <c r="BW67" i="14"/>
  <c r="CD100" i="14"/>
  <c r="N68" i="14"/>
  <c r="CK51" i="14"/>
  <c r="CT105" i="14"/>
  <c r="AN102" i="14"/>
  <c r="DB64" i="14"/>
  <c r="AT48" i="14"/>
  <c r="AQ47" i="14"/>
  <c r="CE45" i="14"/>
  <c r="BO105" i="14"/>
  <c r="AK93" i="14"/>
  <c r="V76" i="14"/>
  <c r="F160" i="15"/>
  <c r="DA45" i="14"/>
  <c r="BZ51" i="14"/>
  <c r="BI59" i="14"/>
  <c r="AQ85" i="14"/>
  <c r="AV79" i="14"/>
  <c r="AF74" i="14"/>
  <c r="CJ88" i="14"/>
  <c r="Z49" i="14"/>
  <c r="BK74" i="14"/>
  <c r="BZ79" i="14"/>
  <c r="B54" i="14"/>
  <c r="CK74" i="14"/>
  <c r="CW91" i="14"/>
  <c r="AQ104" i="14"/>
  <c r="CJ51" i="14"/>
  <c r="I94" i="14"/>
  <c r="M66" i="14"/>
  <c r="CK45" i="14"/>
  <c r="CX67" i="14"/>
  <c r="AC82" i="14"/>
  <c r="AQ51" i="14"/>
  <c r="CN76" i="14"/>
  <c r="AF87" i="14"/>
  <c r="CG85" i="14"/>
  <c r="P105" i="14"/>
  <c r="DB96" i="14"/>
  <c r="BD96" i="14"/>
  <c r="CV57" i="14"/>
  <c r="CO68" i="14"/>
  <c r="DE30" i="15"/>
  <c r="CO53" i="14"/>
  <c r="BA93" i="14"/>
  <c r="B93" i="15"/>
  <c r="CS63" i="14"/>
  <c r="BU49" i="14"/>
  <c r="J93" i="14"/>
  <c r="CH45" i="14"/>
  <c r="CD104" i="14"/>
  <c r="AN72" i="14"/>
  <c r="W95" i="14"/>
  <c r="I65" i="14"/>
  <c r="CV96" i="14"/>
  <c r="AR104" i="14"/>
  <c r="AX62" i="14"/>
  <c r="CE92" i="14"/>
  <c r="CN100" i="14"/>
  <c r="DA62" i="14"/>
  <c r="R76" i="14"/>
  <c r="BY94" i="14"/>
  <c r="CO65" i="14"/>
  <c r="AE60" i="14"/>
  <c r="CA99" i="14"/>
  <c r="BS75" i="14"/>
  <c r="BD60" i="14"/>
  <c r="AF76" i="14"/>
  <c r="CA74" i="14"/>
  <c r="B125" i="15"/>
  <c r="AT50" i="14"/>
  <c r="CS86" i="14"/>
  <c r="AH105" i="14"/>
  <c r="X77" i="14"/>
  <c r="BI72" i="14"/>
  <c r="DE21" i="15"/>
  <c r="AU62" i="14"/>
  <c r="S62" i="14"/>
  <c r="BV102" i="14"/>
  <c r="H73" i="14"/>
  <c r="BA94" i="14"/>
  <c r="CD65" i="14"/>
  <c r="BM69" i="14"/>
  <c r="K83" i="14"/>
  <c r="BD65" i="14"/>
  <c r="BL95" i="14"/>
  <c r="DC100" i="14"/>
  <c r="AU84" i="14"/>
  <c r="S60" i="14"/>
  <c r="AR91" i="14"/>
  <c r="CQ95" i="14"/>
  <c r="CY62" i="14"/>
  <c r="CA91" i="14"/>
  <c r="BX96" i="14"/>
  <c r="BR69" i="14"/>
  <c r="CN74" i="14"/>
  <c r="AD85" i="14"/>
  <c r="S47" i="14"/>
  <c r="CD46" i="14"/>
  <c r="BA64" i="14"/>
  <c r="BL47" i="14"/>
  <c r="CX62" i="14"/>
  <c r="AE103" i="14"/>
  <c r="CE60" i="14"/>
  <c r="CL96" i="14"/>
  <c r="C99" i="14"/>
  <c r="BG76" i="14"/>
  <c r="BN69" i="14"/>
  <c r="AD94" i="14"/>
  <c r="AJ53" i="14"/>
  <c r="DE52" i="15"/>
  <c r="BG59" i="14"/>
  <c r="AD91" i="14"/>
  <c r="AU66" i="14"/>
  <c r="AF104" i="14"/>
  <c r="M62" i="14"/>
  <c r="CQ86" i="14"/>
  <c r="BJ83" i="14"/>
  <c r="V68" i="14"/>
  <c r="L96" i="14"/>
  <c r="CY94" i="14"/>
  <c r="AK86" i="14"/>
  <c r="CL83" i="14"/>
  <c r="AQ55" i="14"/>
  <c r="CK99" i="14"/>
  <c r="BO56" i="14"/>
  <c r="CI90" i="14"/>
  <c r="P92" i="14"/>
  <c r="Z65" i="14"/>
  <c r="BW63" i="14"/>
  <c r="CF85" i="14"/>
  <c r="AD88" i="14"/>
  <c r="B86" i="15"/>
  <c r="AO83" i="14"/>
  <c r="BG85" i="14"/>
  <c r="AR58" i="14"/>
  <c r="BI75" i="14"/>
  <c r="CE55" i="14"/>
  <c r="B92" i="15"/>
  <c r="BM44" i="14"/>
  <c r="B19" i="15"/>
  <c r="AD83" i="14"/>
  <c r="CF44" i="14"/>
  <c r="CK103" i="14"/>
  <c r="CH54" i="14"/>
  <c r="Q62" i="14"/>
  <c r="AB104" i="14"/>
  <c r="BF69" i="14"/>
  <c r="CH74" i="14"/>
  <c r="CP45" i="14"/>
  <c r="AW79" i="14"/>
  <c r="CA105" i="14"/>
  <c r="BL101" i="14"/>
  <c r="AR100" i="14"/>
  <c r="C58" i="14"/>
  <c r="AV100" i="14"/>
  <c r="CD87" i="14"/>
  <c r="DE59" i="16"/>
  <c r="DE91" i="15"/>
  <c r="BE62" i="14"/>
  <c r="AM78" i="14"/>
  <c r="AD58" i="14"/>
  <c r="AR79" i="14"/>
  <c r="BE79" i="14"/>
  <c r="CR77" i="14"/>
  <c r="CV55" i="14"/>
  <c r="DE88" i="15"/>
  <c r="K67" i="14"/>
  <c r="Y73" i="14"/>
  <c r="CV74" i="14"/>
  <c r="AZ105" i="14"/>
  <c r="N54" i="14"/>
  <c r="BV47" i="14"/>
  <c r="CC78" i="14"/>
  <c r="BX91" i="14"/>
  <c r="BF91" i="14"/>
  <c r="B41" i="16"/>
  <c r="CX45" i="14"/>
  <c r="DB85" i="14"/>
  <c r="X92" i="14"/>
  <c r="CZ62" i="14"/>
  <c r="BH50" i="14"/>
  <c r="U86" i="14"/>
  <c r="BQ102" i="14"/>
  <c r="BB82" i="14"/>
  <c r="BJ53" i="14"/>
  <c r="AP83" i="14"/>
  <c r="AG90" i="14"/>
  <c r="BP64" i="14"/>
  <c r="CL65" i="14"/>
  <c r="AT95" i="14"/>
  <c r="O96" i="14"/>
  <c r="BE47" i="14"/>
  <c r="CU46" i="14"/>
  <c r="F159" i="16"/>
  <c r="BN99" i="14"/>
  <c r="AI59" i="14"/>
  <c r="AD47" i="14"/>
  <c r="CI103" i="14"/>
  <c r="CD83" i="14"/>
  <c r="DE75" i="15"/>
  <c r="AS58" i="14"/>
  <c r="CM76" i="14"/>
  <c r="CX100" i="14"/>
  <c r="R62" i="14"/>
  <c r="B88" i="15"/>
  <c r="AE51" i="14"/>
  <c r="AN106" i="14"/>
  <c r="BP57" i="14"/>
  <c r="BL106" i="14"/>
  <c r="CW46" i="14"/>
  <c r="B48" i="16"/>
  <c r="BF90" i="14"/>
  <c r="DA65" i="14"/>
  <c r="F154" i="15"/>
  <c r="AE105" i="14"/>
  <c r="J44" i="14"/>
  <c r="CD58" i="14"/>
  <c r="BR96" i="14"/>
  <c r="Q76" i="14"/>
  <c r="BS81" i="14"/>
  <c r="DE42" i="16"/>
  <c r="BV97" i="14"/>
  <c r="CQ58" i="14"/>
  <c r="BQ59" i="14"/>
  <c r="U48" i="14"/>
  <c r="AN34" i="14"/>
  <c r="BB66" i="14"/>
  <c r="AX34" i="14"/>
  <c r="AY73" i="14"/>
  <c r="B75" i="14"/>
  <c r="BX85" i="14"/>
  <c r="BX66" i="14"/>
  <c r="AD104" i="14"/>
  <c r="CP96" i="14"/>
  <c r="CT73" i="14"/>
  <c r="J85" i="14"/>
  <c r="CG96" i="14"/>
  <c r="AL90" i="14"/>
  <c r="BY87" i="14"/>
  <c r="CI63" i="14"/>
  <c r="B47" i="16"/>
  <c r="BM90" i="14"/>
  <c r="R59" i="14"/>
  <c r="BY57" i="14"/>
  <c r="AY82" i="14"/>
  <c r="BK97" i="14"/>
  <c r="CO101" i="14"/>
  <c r="AY34" i="14"/>
  <c r="S78" i="14"/>
  <c r="AB47" i="14"/>
  <c r="K47" i="14"/>
  <c r="CI88" i="14"/>
  <c r="J104" i="14"/>
  <c r="AA83" i="14"/>
  <c r="AQ45" i="14"/>
  <c r="AA104" i="14"/>
  <c r="DC90" i="14"/>
  <c r="BT60" i="14"/>
  <c r="CR60" i="14"/>
  <c r="AT81" i="14"/>
  <c r="BZ101" i="14"/>
  <c r="S101" i="14"/>
  <c r="AB103" i="14"/>
  <c r="CH103" i="14"/>
  <c r="AT104" i="14"/>
  <c r="CK87" i="14"/>
  <c r="AQ63" i="14"/>
  <c r="P87" i="14"/>
  <c r="BW75" i="14"/>
  <c r="BQ69" i="14"/>
  <c r="CC56" i="14"/>
  <c r="I56" i="14"/>
  <c r="Y50" i="14"/>
  <c r="U92" i="14"/>
  <c r="AN68" i="14"/>
  <c r="CU68" i="14"/>
  <c r="CJ66" i="14"/>
  <c r="BU59" i="14"/>
  <c r="B99" i="15"/>
  <c r="BD59" i="14"/>
  <c r="AC77" i="14"/>
  <c r="BI58" i="14"/>
  <c r="BH91" i="14"/>
  <c r="BU58" i="14"/>
  <c r="U75" i="14"/>
  <c r="BK93" i="14"/>
  <c r="CQ83" i="14"/>
  <c r="AE34" i="14"/>
  <c r="CN66" i="14"/>
  <c r="CA62" i="14"/>
  <c r="BG87" i="14"/>
  <c r="CE82" i="14"/>
  <c r="O100" i="14"/>
  <c r="CQ54" i="14"/>
  <c r="V47" i="14"/>
  <c r="S83" i="14"/>
  <c r="B71" i="15"/>
  <c r="CD48" i="14"/>
  <c r="BS45" i="14"/>
  <c r="CO67" i="14"/>
  <c r="AE75" i="14"/>
  <c r="CE47" i="14"/>
  <c r="BP86" i="14"/>
  <c r="CZ64" i="14"/>
  <c r="BU91" i="14"/>
  <c r="AV97" i="14"/>
  <c r="Z74" i="14"/>
  <c r="DE53" i="15"/>
  <c r="AY87" i="14"/>
  <c r="V77" i="14"/>
  <c r="BN50" i="14"/>
  <c r="CL59" i="14"/>
  <c r="CG84" i="14"/>
  <c r="B19" i="16"/>
  <c r="CZ82" i="14"/>
  <c r="CH65" i="14"/>
  <c r="BZ45" i="14"/>
  <c r="CV50" i="14"/>
  <c r="CZ57" i="14"/>
  <c r="BC74" i="14"/>
  <c r="DE29" i="15"/>
  <c r="CW102" i="14"/>
  <c r="DC56" i="14"/>
  <c r="T69" i="14"/>
  <c r="C56" i="14"/>
  <c r="CO60" i="14"/>
  <c r="BN81" i="14"/>
  <c r="H74" i="14"/>
  <c r="BO95" i="14"/>
  <c r="AJ60" i="14"/>
  <c r="BJ60" i="14"/>
  <c r="T102" i="14"/>
  <c r="BN65" i="14"/>
  <c r="CB64" i="14"/>
  <c r="CO84" i="14"/>
  <c r="CC81" i="14"/>
  <c r="BT55" i="14"/>
  <c r="BV87" i="14"/>
  <c r="I93" i="14"/>
  <c r="CI91" i="14"/>
  <c r="AV34" i="14"/>
  <c r="AY95" i="14"/>
  <c r="BJ45" i="14"/>
  <c r="BF63" i="14"/>
  <c r="BO53" i="14"/>
  <c r="BV88" i="14"/>
  <c r="AV49" i="14"/>
  <c r="AS92" i="14"/>
  <c r="AL101" i="14"/>
  <c r="BV54" i="14"/>
  <c r="BJ68" i="14"/>
  <c r="B25" i="16"/>
  <c r="DC77" i="14"/>
  <c r="CN53" i="14"/>
  <c r="BI57" i="14"/>
  <c r="CN96" i="14"/>
  <c r="BY105" i="14"/>
  <c r="BJ99" i="14"/>
  <c r="B77" i="15"/>
  <c r="BR72" i="14"/>
  <c r="AE57" i="14"/>
  <c r="N46" i="14"/>
  <c r="C46" i="14"/>
  <c r="AB55" i="14"/>
  <c r="AP78" i="14"/>
  <c r="CZ50" i="14"/>
  <c r="K81" i="14"/>
  <c r="AT100" i="14"/>
  <c r="V56" i="14"/>
  <c r="AX48" i="14"/>
  <c r="DE49" i="15"/>
  <c r="BS77" i="14"/>
  <c r="AR99" i="14"/>
  <c r="J51" i="14"/>
  <c r="CT95" i="14"/>
  <c r="T100" i="14"/>
  <c r="J90" i="14"/>
  <c r="CU51" i="14"/>
  <c r="AF78" i="14"/>
  <c r="AV104" i="14"/>
  <c r="BV74" i="14"/>
  <c r="CM44" i="14"/>
  <c r="CB83" i="14"/>
  <c r="CC83" i="14"/>
  <c r="BH84" i="14"/>
  <c r="CA72" i="14"/>
  <c r="AZ97" i="14"/>
  <c r="K88" i="14"/>
  <c r="BK53" i="14"/>
  <c r="I76" i="14"/>
  <c r="AH95" i="14"/>
  <c r="BD87" i="14"/>
  <c r="C45" i="14"/>
  <c r="CS102" i="14"/>
  <c r="AT46" i="14"/>
  <c r="BG90" i="14"/>
  <c r="CB50" i="14"/>
  <c r="AQ101" i="14"/>
  <c r="BM101" i="14"/>
  <c r="AV63" i="14"/>
  <c r="B45" i="15"/>
  <c r="AB102" i="14"/>
  <c r="CT85" i="14"/>
  <c r="AF72" i="14"/>
  <c r="DA92" i="14"/>
  <c r="CW34" i="14"/>
  <c r="CG74" i="14"/>
  <c r="BA48" i="14"/>
  <c r="BQ34" i="14"/>
  <c r="C92" i="14"/>
  <c r="CM54" i="14"/>
  <c r="AE64" i="14"/>
  <c r="AQ73" i="14"/>
  <c r="AS97" i="14"/>
  <c r="CZ94" i="14"/>
  <c r="O81" i="14"/>
  <c r="DB77" i="14"/>
  <c r="CH72" i="14"/>
  <c r="CP69" i="14"/>
  <c r="AL34" i="14"/>
  <c r="AI92" i="14"/>
  <c r="AH106" i="14"/>
  <c r="AJ34" i="14"/>
  <c r="AD103" i="14"/>
  <c r="AW75" i="14"/>
  <c r="X72" i="14"/>
  <c r="BO55" i="14"/>
  <c r="P53" i="14"/>
  <c r="B64" i="15"/>
  <c r="CO55" i="14"/>
  <c r="CM100" i="14"/>
  <c r="AG59" i="14"/>
  <c r="DB99" i="14"/>
  <c r="BS56" i="14"/>
  <c r="CE87" i="14"/>
  <c r="AV93" i="14"/>
  <c r="CX84" i="14"/>
  <c r="AE48" i="14"/>
  <c r="AR82" i="14"/>
  <c r="BU48" i="14"/>
  <c r="BX92" i="14"/>
  <c r="BR49" i="14"/>
  <c r="AN93" i="14"/>
  <c r="B105" i="14"/>
  <c r="BU82" i="14"/>
  <c r="M54" i="14"/>
  <c r="B113" i="15"/>
  <c r="CA65" i="14"/>
  <c r="T56" i="14"/>
  <c r="B15" i="15"/>
  <c r="DC76" i="14"/>
  <c r="N102" i="14"/>
  <c r="BK83" i="14"/>
  <c r="AP97" i="14"/>
  <c r="CV60" i="14"/>
  <c r="V67" i="14"/>
  <c r="CC99" i="14"/>
  <c r="AB53" i="14"/>
  <c r="CY85" i="14"/>
  <c r="CU93" i="14"/>
  <c r="AP93" i="14"/>
  <c r="CF67" i="14"/>
  <c r="AN62" i="14"/>
  <c r="AG51" i="14"/>
  <c r="W103" i="14"/>
  <c r="B118" i="15"/>
  <c r="CW97" i="14"/>
  <c r="CR58" i="14"/>
  <c r="CY79" i="14"/>
  <c r="BT100" i="14"/>
  <c r="CM83" i="14"/>
  <c r="AL58" i="14"/>
  <c r="CL78" i="14"/>
  <c r="AH57" i="14"/>
  <c r="C63" i="14"/>
  <c r="BU57" i="14"/>
  <c r="AJ88" i="14"/>
  <c r="CX65" i="14"/>
  <c r="CT59" i="14"/>
  <c r="CN63" i="14"/>
  <c r="BG106" i="14"/>
  <c r="C61" i="14"/>
  <c r="CY95" i="14"/>
  <c r="AC55" i="14"/>
  <c r="DE42" i="15"/>
  <c r="CO86" i="14"/>
  <c r="B25" i="15"/>
  <c r="BP74" i="14"/>
  <c r="BN105" i="14"/>
  <c r="AD57" i="14"/>
  <c r="AM87" i="14"/>
  <c r="N66" i="14"/>
  <c r="AY60" i="14"/>
  <c r="BN57" i="14"/>
  <c r="CB48" i="14"/>
  <c r="AU101" i="14"/>
  <c r="W59" i="14"/>
  <c r="X76" i="14"/>
  <c r="BI67" i="14"/>
  <c r="CA87" i="14"/>
  <c r="CX96" i="14"/>
  <c r="AC91" i="14"/>
  <c r="CD49" i="14"/>
  <c r="BV66" i="14"/>
  <c r="AQ67" i="14"/>
  <c r="L93" i="14"/>
  <c r="AN54" i="14"/>
  <c r="CI72" i="14"/>
  <c r="AX55" i="14"/>
  <c r="V75" i="14"/>
  <c r="BE60" i="14"/>
  <c r="BD97" i="14"/>
  <c r="U72" i="14"/>
  <c r="DB88" i="14"/>
  <c r="BG79" i="14"/>
  <c r="CE76" i="14"/>
  <c r="BP95" i="14"/>
  <c r="AA46" i="14"/>
  <c r="CY54" i="14"/>
  <c r="AZ90" i="14"/>
  <c r="AJ105" i="14"/>
  <c r="CO49" i="14"/>
  <c r="CH46" i="14"/>
  <c r="AR63" i="14"/>
  <c r="Z106" i="14"/>
  <c r="CU88" i="14"/>
  <c r="AU87" i="14"/>
  <c r="N49" i="14"/>
  <c r="U88" i="14"/>
  <c r="AF44" i="14"/>
  <c r="BA103" i="14"/>
  <c r="DE123" i="15"/>
  <c r="CD56" i="14"/>
  <c r="AR53" i="14"/>
  <c r="CE85" i="14"/>
  <c r="J100" i="14"/>
  <c r="DB103" i="14"/>
  <c r="L100" i="14"/>
  <c r="F158" i="16"/>
  <c r="CX56" i="14"/>
  <c r="AB75" i="14"/>
  <c r="AL48" i="14"/>
  <c r="CI94" i="14"/>
  <c r="BK58" i="14"/>
  <c r="BQ92" i="14"/>
  <c r="AN77" i="14"/>
  <c r="AQ106" i="14"/>
  <c r="AB105" i="14"/>
  <c r="CU48" i="14"/>
  <c r="AK69" i="14"/>
  <c r="BY64" i="14"/>
  <c r="AR75" i="14"/>
  <c r="BC84" i="14"/>
  <c r="BB57" i="14"/>
  <c r="CV82" i="14"/>
  <c r="AC84" i="14"/>
  <c r="DE38" i="16"/>
  <c r="BV94" i="14"/>
  <c r="BM99" i="14"/>
  <c r="I47" i="14"/>
  <c r="CO47" i="14"/>
  <c r="AQ72" i="14"/>
  <c r="CH58" i="14"/>
  <c r="AP58" i="14"/>
  <c r="X57" i="14"/>
  <c r="AC45" i="14"/>
  <c r="BB78" i="14"/>
  <c r="AH75" i="14"/>
  <c r="O104" i="14"/>
  <c r="CV103" i="14"/>
  <c r="DE47" i="16"/>
  <c r="S34" i="14"/>
  <c r="CS47" i="14"/>
  <c r="AM55" i="14"/>
  <c r="CM67" i="14"/>
  <c r="BX63" i="14"/>
  <c r="AJ93" i="14"/>
  <c r="AL62" i="14"/>
  <c r="AQ88" i="14"/>
  <c r="BX67" i="14"/>
  <c r="DB62" i="14"/>
  <c r="U82" i="14"/>
  <c r="AD69" i="14"/>
  <c r="CX105" i="14"/>
  <c r="CG54" i="14"/>
  <c r="BF77" i="14"/>
  <c r="CF74" i="14"/>
  <c r="AT60" i="14"/>
  <c r="BE56" i="14"/>
  <c r="BB63" i="14"/>
  <c r="DB102" i="14"/>
  <c r="BX73" i="14"/>
  <c r="S64" i="14"/>
  <c r="BR44" i="14"/>
  <c r="AD59" i="14"/>
  <c r="AG44" i="14"/>
  <c r="CA57" i="14"/>
  <c r="T58" i="14"/>
  <c r="CX92" i="14"/>
  <c r="CU96" i="14"/>
  <c r="P45" i="14"/>
  <c r="BE49" i="14"/>
  <c r="BP76" i="14"/>
  <c r="AW58" i="14"/>
  <c r="BK45" i="14"/>
  <c r="CL74" i="14"/>
  <c r="CS85" i="14"/>
  <c r="AH34" i="14"/>
  <c r="AN90" i="14"/>
  <c r="AS91" i="14"/>
  <c r="BJ73" i="14"/>
  <c r="Z93" i="14"/>
  <c r="AM57" i="14"/>
  <c r="AG84" i="14"/>
  <c r="BC96" i="14"/>
  <c r="K74" i="14"/>
  <c r="AH44" i="14"/>
  <c r="BF48" i="14"/>
  <c r="AM49" i="14"/>
  <c r="CF49" i="14"/>
  <c r="BT88" i="14"/>
  <c r="B72" i="16"/>
  <c r="BO75" i="14"/>
  <c r="AG56" i="14"/>
  <c r="U95" i="14"/>
  <c r="Y45" i="14"/>
  <c r="N92" i="14"/>
  <c r="BP106" i="14"/>
  <c r="DE29" i="16"/>
  <c r="S86" i="14"/>
  <c r="CZ56" i="14"/>
  <c r="CQ103" i="14"/>
  <c r="O73" i="14"/>
  <c r="AW102" i="14"/>
  <c r="BE63" i="14"/>
  <c r="AK99" i="14"/>
  <c r="AM73" i="14"/>
  <c r="CG66" i="14"/>
  <c r="AC65" i="14"/>
  <c r="CK57" i="14"/>
  <c r="AC97" i="14"/>
  <c r="DC97" i="14"/>
  <c r="AW97" i="14"/>
  <c r="R95" i="14"/>
  <c r="BL84" i="14"/>
  <c r="BJ105" i="14"/>
  <c r="BV92" i="14"/>
  <c r="CQ91" i="14"/>
  <c r="T66" i="14"/>
  <c r="CR62" i="14"/>
  <c r="L74" i="14"/>
  <c r="CZ58" i="14"/>
  <c r="AW95" i="14"/>
  <c r="CR75" i="14"/>
  <c r="B81" i="15"/>
  <c r="T60" i="14"/>
  <c r="BJ75" i="14"/>
  <c r="B111" i="15"/>
  <c r="B31" i="16"/>
  <c r="AF34" i="14"/>
  <c r="BM92" i="14"/>
  <c r="BC55" i="14"/>
  <c r="CO88" i="14"/>
  <c r="CC93" i="14"/>
  <c r="F158" i="15"/>
  <c r="AK106" i="14"/>
  <c r="CE90" i="14"/>
  <c r="BZ87" i="14"/>
  <c r="BP99" i="14"/>
  <c r="BS46" i="14"/>
  <c r="BD99" i="14"/>
  <c r="AY94" i="14"/>
  <c r="B73" i="16"/>
  <c r="CI60" i="14"/>
  <c r="BY74" i="14"/>
  <c r="BQ94" i="14"/>
  <c r="AB67" i="14"/>
  <c r="X47" i="14"/>
  <c r="BO84" i="14"/>
  <c r="AJ64" i="14"/>
  <c r="CI84" i="14"/>
  <c r="AY46" i="14"/>
  <c r="AI93" i="14"/>
  <c r="B129" i="15"/>
  <c r="B96" i="15"/>
  <c r="CG72" i="14"/>
  <c r="CS66" i="14"/>
  <c r="T104" i="14"/>
  <c r="CK95" i="14"/>
  <c r="AV73" i="14"/>
  <c r="Q64" i="14"/>
  <c r="BS103" i="14"/>
  <c r="BM47" i="14"/>
  <c r="AX87" i="14"/>
  <c r="C104" i="14"/>
  <c r="BO64" i="14"/>
  <c r="CY106" i="14"/>
  <c r="CX106" i="14"/>
  <c r="K87" i="14"/>
  <c r="BZ60" i="14"/>
  <c r="Z53" i="14"/>
  <c r="L44" i="14"/>
  <c r="CY104" i="14"/>
  <c r="CW53" i="14"/>
  <c r="CH100" i="14"/>
  <c r="AB72" i="14"/>
  <c r="BC49" i="14"/>
  <c r="AG53" i="14"/>
  <c r="CQ50" i="14"/>
  <c r="AO102" i="14"/>
  <c r="DE61" i="15"/>
  <c r="B57" i="14"/>
  <c r="J54" i="14"/>
  <c r="AX90" i="14"/>
  <c r="AX102" i="14"/>
  <c r="K62" i="14"/>
  <c r="CX93" i="14"/>
  <c r="CP67" i="14"/>
  <c r="DE69" i="16"/>
  <c r="CR72" i="14"/>
  <c r="T34" i="14"/>
  <c r="BG100" i="14"/>
  <c r="CY46" i="14"/>
  <c r="BJ93" i="14"/>
  <c r="L81" i="14"/>
  <c r="AH82" i="14"/>
  <c r="CP78" i="14"/>
  <c r="P63" i="14"/>
  <c r="X55" i="14"/>
  <c r="CR74" i="14"/>
  <c r="W84" i="14"/>
  <c r="AK95" i="14"/>
  <c r="CH86" i="14"/>
  <c r="CZ97" i="14"/>
  <c r="M64" i="14"/>
  <c r="AK79" i="14"/>
  <c r="BY90" i="14"/>
  <c r="BG45" i="14"/>
  <c r="BV44" i="14"/>
  <c r="BW55" i="14"/>
  <c r="B85" i="15"/>
  <c r="CD44" i="14"/>
  <c r="K86" i="14"/>
  <c r="CZ78" i="14"/>
  <c r="C69" i="14"/>
  <c r="AV92" i="14"/>
  <c r="CZ88" i="14"/>
  <c r="BL51" i="14"/>
  <c r="J86" i="14"/>
  <c r="BP104" i="14"/>
  <c r="M93" i="14"/>
  <c r="CL85" i="14"/>
  <c r="CH96" i="14"/>
  <c r="AM67" i="14"/>
  <c r="BJ57" i="14"/>
  <c r="CV77" i="14"/>
  <c r="AJ58" i="14"/>
  <c r="AZ101" i="14"/>
  <c r="BI64" i="14"/>
  <c r="BF45" i="14"/>
  <c r="BY73" i="14"/>
  <c r="CP64" i="14"/>
  <c r="I75" i="14"/>
  <c r="CL92" i="14"/>
  <c r="AS84" i="14"/>
  <c r="AH78" i="14"/>
  <c r="X49" i="14"/>
  <c r="CS100" i="14"/>
  <c r="BD105" i="14"/>
  <c r="CV91" i="14"/>
  <c r="BP93" i="14"/>
  <c r="X44" i="14"/>
  <c r="CC63" i="14"/>
  <c r="CQ47" i="14"/>
  <c r="AT63" i="14"/>
  <c r="DE27" i="16"/>
  <c r="AX83" i="14"/>
  <c r="B86" i="14"/>
  <c r="BE55" i="14"/>
  <c r="BX64" i="14"/>
  <c r="AR65" i="14"/>
  <c r="V57" i="14"/>
  <c r="AA100" i="14"/>
  <c r="BC87" i="14"/>
  <c r="J50" i="14"/>
  <c r="B41" i="14"/>
  <c r="AJ63" i="14"/>
  <c r="BJ47" i="14"/>
  <c r="AE90" i="14"/>
  <c r="I91" i="14"/>
  <c r="AC56" i="14"/>
  <c r="BX60" i="14"/>
  <c r="BI77" i="14"/>
  <c r="BK106" i="14"/>
  <c r="B86" i="16"/>
  <c r="S55" i="14"/>
  <c r="CT96" i="14"/>
  <c r="AA96" i="14"/>
  <c r="CR83" i="14"/>
  <c r="CA66" i="14"/>
  <c r="AE101" i="14"/>
  <c r="CM106" i="14"/>
  <c r="BD75" i="14"/>
  <c r="CG47" i="14"/>
  <c r="DB45" i="14"/>
  <c r="CR106" i="14"/>
  <c r="CR63" i="14"/>
  <c r="CB62" i="14"/>
  <c r="AL55" i="14"/>
  <c r="AH65" i="14"/>
  <c r="CP83" i="14"/>
  <c r="DE72" i="16"/>
  <c r="CV85" i="14"/>
  <c r="CB57" i="14"/>
  <c r="BA44" i="14"/>
  <c r="H105" i="14"/>
  <c r="BL78" i="14"/>
  <c r="BG94" i="14"/>
  <c r="P69" i="14"/>
  <c r="AK50" i="14"/>
  <c r="BW60" i="14"/>
  <c r="CD88" i="14"/>
  <c r="BE96" i="14"/>
  <c r="AI79" i="14"/>
  <c r="CM93" i="14"/>
  <c r="AA47" i="14"/>
  <c r="BV51" i="14"/>
  <c r="B30" i="15"/>
  <c r="B91" i="15"/>
  <c r="CC85" i="14"/>
  <c r="AV74" i="14"/>
  <c r="AY79" i="14"/>
  <c r="CT82" i="14"/>
  <c r="CB47" i="14"/>
  <c r="CF106" i="14"/>
  <c r="CB100" i="14"/>
  <c r="CY103" i="14"/>
  <c r="CQ56" i="14"/>
  <c r="BU99" i="14"/>
  <c r="CR82" i="14"/>
  <c r="AQ77" i="14"/>
  <c r="I79" i="14"/>
  <c r="H94" i="14"/>
  <c r="CO83" i="14"/>
  <c r="BI78" i="14"/>
  <c r="AP96" i="14"/>
  <c r="BG99" i="14"/>
  <c r="AN57" i="14"/>
  <c r="BJ102" i="14"/>
  <c r="I34" i="14"/>
  <c r="Y54" i="14"/>
  <c r="CM34" i="14"/>
  <c r="BH96" i="14"/>
  <c r="BO57" i="14"/>
  <c r="CD55" i="14"/>
  <c r="DE79" i="16"/>
  <c r="CA44" i="14"/>
  <c r="AV47" i="14"/>
  <c r="V104" i="14"/>
  <c r="AK94" i="14"/>
  <c r="BO49" i="14"/>
  <c r="BK96" i="14"/>
  <c r="CQ90" i="14"/>
  <c r="AJ100" i="14"/>
  <c r="AD76" i="14"/>
  <c r="AR94" i="14"/>
  <c r="BZ54" i="14"/>
  <c r="T50" i="14"/>
  <c r="AU93" i="14"/>
  <c r="BG97" i="14"/>
  <c r="C97" i="14"/>
  <c r="BW59" i="14"/>
  <c r="B34" i="15"/>
  <c r="P57" i="14"/>
  <c r="C72" i="14"/>
  <c r="BA46" i="14"/>
  <c r="CU78" i="14"/>
  <c r="AU100" i="14"/>
  <c r="AU55" i="14"/>
  <c r="DE80" i="15"/>
  <c r="X53" i="14"/>
  <c r="Q84" i="14"/>
  <c r="B95" i="14"/>
  <c r="BG44" i="14"/>
  <c r="AK92" i="14"/>
  <c r="AE106" i="14"/>
  <c r="CU57" i="14"/>
  <c r="CF97" i="14"/>
  <c r="U45" i="14"/>
  <c r="R65" i="14"/>
  <c r="X86" i="14"/>
  <c r="BG83" i="14"/>
  <c r="BU88" i="14"/>
  <c r="BK46" i="14"/>
  <c r="BN84" i="14"/>
  <c r="BX55" i="14"/>
  <c r="CI87" i="14"/>
  <c r="L99" i="14"/>
  <c r="AF62" i="14"/>
  <c r="AG55" i="14"/>
  <c r="CL94" i="14"/>
  <c r="CT51" i="14"/>
  <c r="BA75" i="14"/>
  <c r="AX53" i="14"/>
  <c r="BC77" i="14"/>
  <c r="AT51" i="14"/>
  <c r="AS45" i="14"/>
  <c r="BF51" i="14"/>
  <c r="CS62" i="14"/>
  <c r="AE68" i="14"/>
  <c r="BO102" i="14"/>
  <c r="AK82" i="14"/>
  <c r="J78" i="14"/>
  <c r="AK46" i="14"/>
  <c r="CT68" i="14"/>
  <c r="BR67" i="14"/>
  <c r="AR51" i="14"/>
  <c r="CB67" i="14"/>
  <c r="CA55" i="14"/>
  <c r="Y66" i="14"/>
  <c r="CS57" i="14"/>
  <c r="CZ87" i="14"/>
  <c r="AO100" i="14"/>
  <c r="CN101" i="14"/>
  <c r="B28" i="16"/>
  <c r="CE99" i="14"/>
  <c r="T91" i="14"/>
  <c r="Y93" i="14"/>
  <c r="CG106" i="14"/>
  <c r="AU69" i="14"/>
  <c r="AI60" i="14"/>
  <c r="AJ77" i="14"/>
  <c r="B53" i="14"/>
  <c r="CO46" i="14"/>
  <c r="BJ90" i="14"/>
  <c r="BH78" i="14"/>
  <c r="CG91" i="14"/>
  <c r="AA58" i="14"/>
  <c r="Z92" i="14"/>
  <c r="AN65" i="14"/>
  <c r="BP92" i="14"/>
  <c r="CO104" i="14"/>
  <c r="M63" i="14"/>
  <c r="AS88" i="14"/>
  <c r="Q96" i="14"/>
  <c r="BJ49" i="14"/>
  <c r="BM65" i="14"/>
  <c r="BQ84" i="14"/>
  <c r="AQ96" i="14"/>
  <c r="AG65" i="14"/>
  <c r="BR34" i="14"/>
  <c r="H90" i="14"/>
  <c r="CN48" i="14"/>
  <c r="CO99" i="14"/>
  <c r="BM102" i="14"/>
  <c r="DC105" i="14"/>
  <c r="AO87" i="14"/>
  <c r="CS106" i="14"/>
  <c r="BP56" i="14"/>
  <c r="AT57" i="14"/>
  <c r="BO77" i="14"/>
  <c r="BW88" i="14"/>
  <c r="AG63" i="14"/>
  <c r="BF83" i="14"/>
  <c r="AS78" i="14"/>
  <c r="Y46" i="14"/>
  <c r="AP102" i="14"/>
  <c r="O101" i="14"/>
  <c r="Z45" i="14"/>
  <c r="BS72" i="14"/>
  <c r="DA96" i="14"/>
  <c r="AA102" i="14"/>
  <c r="AP44" i="14"/>
  <c r="BS83" i="14"/>
  <c r="BH101" i="14"/>
  <c r="CQ94" i="14"/>
  <c r="CU99" i="14"/>
  <c r="AW90" i="14"/>
  <c r="M77" i="14"/>
  <c r="B23" i="15"/>
  <c r="AG97" i="14"/>
  <c r="CY86" i="14"/>
  <c r="K102" i="14"/>
  <c r="BL44" i="14"/>
  <c r="AJ101" i="14"/>
  <c r="AP57" i="14"/>
  <c r="CQ101" i="14"/>
  <c r="Z60" i="14"/>
  <c r="BR65" i="14"/>
  <c r="BQ74" i="14"/>
  <c r="DE53" i="16"/>
  <c r="AE77" i="14"/>
  <c r="CV99" i="14"/>
  <c r="CZ91" i="14"/>
  <c r="AB101" i="14"/>
  <c r="CD66" i="14"/>
  <c r="L46" i="14"/>
  <c r="DE65" i="15"/>
  <c r="AW81" i="14"/>
  <c r="AT79" i="14"/>
  <c r="DE23" i="15"/>
  <c r="BU55" i="14"/>
  <c r="BE83" i="14"/>
  <c r="CU62" i="14"/>
  <c r="CD82" i="14"/>
  <c r="CS51" i="14"/>
  <c r="DE87" i="16"/>
  <c r="CI92" i="14"/>
  <c r="Q79" i="14"/>
  <c r="BM83" i="14"/>
  <c r="P84" i="14"/>
  <c r="BS100" i="14"/>
  <c r="AJ49" i="14"/>
  <c r="AF83" i="14"/>
  <c r="BX82" i="14"/>
  <c r="AI34" i="14"/>
  <c r="BN90" i="14"/>
  <c r="BU56" i="14"/>
  <c r="AC92" i="14"/>
  <c r="CH76" i="14"/>
  <c r="AR60" i="14"/>
  <c r="AT49" i="14"/>
  <c r="BS74" i="14"/>
  <c r="I81" i="14"/>
  <c r="BF84" i="14"/>
  <c r="B101" i="14"/>
  <c r="CB106" i="14"/>
  <c r="L75" i="14"/>
  <c r="AM84" i="14"/>
  <c r="DE51" i="15"/>
  <c r="CP103" i="14"/>
  <c r="BH93" i="14"/>
  <c r="AL73" i="14"/>
  <c r="AV45" i="14"/>
  <c r="AT88" i="14"/>
  <c r="CI102" i="14"/>
  <c r="CV64" i="14"/>
  <c r="Q100" i="14"/>
  <c r="N73" i="14"/>
  <c r="BT97" i="14"/>
  <c r="DE83" i="15"/>
  <c r="S57" i="14"/>
  <c r="AJ67" i="14"/>
  <c r="CI101" i="14"/>
  <c r="CW90" i="14"/>
  <c r="CH49" i="14"/>
  <c r="AJ57" i="14"/>
  <c r="V84" i="14"/>
  <c r="CI47" i="14"/>
  <c r="J99" i="14"/>
  <c r="N64" i="14"/>
  <c r="BL45" i="14"/>
  <c r="CL34" i="14"/>
  <c r="Q65" i="14"/>
  <c r="BZ56" i="14"/>
  <c r="BP50" i="14"/>
  <c r="H68" i="14"/>
  <c r="BP83" i="14"/>
  <c r="CD72" i="14"/>
  <c r="BK65" i="14"/>
  <c r="AN78" i="14"/>
  <c r="CR59" i="14"/>
  <c r="BI48" i="14"/>
  <c r="CI44" i="14"/>
  <c r="BH73" i="14"/>
  <c r="BB100" i="14"/>
  <c r="BD69" i="14"/>
  <c r="CF87" i="14"/>
  <c r="T99" i="14"/>
  <c r="AR74" i="14"/>
  <c r="CM78" i="14"/>
  <c r="DA106" i="14"/>
  <c r="CQ66" i="14"/>
  <c r="BV103" i="14"/>
  <c r="BB93" i="14"/>
  <c r="P59" i="14"/>
  <c r="AX68" i="14"/>
  <c r="BI86" i="14"/>
  <c r="AG64" i="14"/>
  <c r="BA72" i="14"/>
  <c r="CX85" i="14"/>
  <c r="CO92" i="14"/>
  <c r="BF44" i="14"/>
  <c r="BN103" i="14"/>
  <c r="S90" i="14"/>
  <c r="BA102" i="14"/>
  <c r="CZ77" i="14"/>
  <c r="CV90" i="14"/>
  <c r="T63" i="14"/>
  <c r="CJ63" i="14"/>
  <c r="AT86" i="14"/>
  <c r="M67" i="14"/>
  <c r="CC92" i="14"/>
  <c r="AU46" i="14"/>
  <c r="N87" i="14"/>
  <c r="CP48" i="14"/>
  <c r="S51" i="14"/>
  <c r="BI81" i="14"/>
  <c r="BR100" i="14"/>
  <c r="CP90" i="14"/>
  <c r="AE82" i="14"/>
  <c r="AV64" i="14"/>
  <c r="BJ44" i="14"/>
  <c r="AS76" i="14"/>
  <c r="BE103" i="14"/>
  <c r="AM106" i="14"/>
  <c r="AC46" i="14"/>
  <c r="BF105" i="14"/>
  <c r="BC59" i="14"/>
  <c r="AT101" i="14"/>
  <c r="BI96" i="14"/>
  <c r="BF75" i="14"/>
  <c r="B62" i="16"/>
  <c r="CU50" i="14"/>
  <c r="BB88" i="14"/>
  <c r="AA48" i="14"/>
  <c r="BC103" i="14"/>
  <c r="I87" i="14"/>
  <c r="DE37" i="16"/>
  <c r="AM91" i="14"/>
  <c r="BP62" i="14"/>
  <c r="T105" i="14"/>
  <c r="CW44" i="14"/>
  <c r="AP88" i="14"/>
  <c r="H88" i="14"/>
  <c r="CY48" i="14"/>
  <c r="AN94" i="14"/>
  <c r="AC58" i="14"/>
  <c r="DB50" i="14"/>
  <c r="AZ51" i="14"/>
  <c r="BV78" i="14"/>
  <c r="AI86" i="14"/>
  <c r="AV51" i="14"/>
  <c r="Q58" i="14"/>
  <c r="B30" i="16"/>
  <c r="CU83" i="14"/>
  <c r="AL99" i="14"/>
  <c r="N59" i="14"/>
  <c r="CJ53" i="14"/>
  <c r="Y90" i="14"/>
  <c r="B17" i="16"/>
  <c r="AS34" i="14"/>
  <c r="P64" i="14"/>
  <c r="AZ67" i="14"/>
  <c r="CZ85" i="14"/>
  <c r="CI77" i="14"/>
  <c r="BA63" i="14"/>
  <c r="CO90" i="14"/>
  <c r="AB79" i="14"/>
  <c r="CY57" i="14"/>
  <c r="CK81" i="14"/>
  <c r="B59" i="14"/>
  <c r="AA94" i="14"/>
  <c r="BI97" i="14"/>
  <c r="AK56" i="14"/>
  <c r="AX60" i="14"/>
  <c r="BA65" i="14"/>
  <c r="CL97" i="14"/>
  <c r="BC51" i="14"/>
  <c r="BA60" i="14"/>
  <c r="DE124" i="15"/>
  <c r="CS44" i="14"/>
  <c r="CX103" i="14"/>
  <c r="AQ82" i="14"/>
  <c r="AS67" i="14"/>
  <c r="R44" i="14"/>
  <c r="AP55" i="14"/>
  <c r="Z73" i="14"/>
  <c r="K46" i="14"/>
  <c r="AQ100" i="14"/>
  <c r="Z100" i="14"/>
  <c r="O48" i="14"/>
  <c r="L47" i="14"/>
  <c r="BK92" i="14"/>
  <c r="CL48" i="14"/>
  <c r="AO94" i="14"/>
  <c r="BX77" i="14"/>
  <c r="AT99" i="14"/>
  <c r="CL66" i="14"/>
  <c r="BS58" i="14"/>
  <c r="BW72" i="14"/>
  <c r="DE74" i="16"/>
  <c r="CX77" i="14"/>
  <c r="AR44" i="14"/>
  <c r="X59" i="14"/>
  <c r="AM92" i="14"/>
  <c r="BB105" i="14"/>
  <c r="BO65" i="14"/>
  <c r="BA86" i="14"/>
  <c r="AS68" i="14"/>
  <c r="BJ97" i="14"/>
  <c r="BA100" i="14"/>
  <c r="BV82" i="14"/>
  <c r="BF73" i="14"/>
  <c r="BR94" i="14"/>
  <c r="BW84" i="14"/>
  <c r="AC64" i="14"/>
  <c r="BK99" i="14"/>
  <c r="CW100" i="14"/>
  <c r="U68" i="14"/>
  <c r="BY54" i="14"/>
  <c r="P103" i="14"/>
  <c r="BS87" i="14"/>
  <c r="CJ105" i="14"/>
  <c r="CI105" i="14"/>
  <c r="AD102" i="14"/>
  <c r="AY51" i="14"/>
  <c r="Y84" i="14"/>
  <c r="CF55" i="14"/>
  <c r="CU97" i="14"/>
  <c r="AC74" i="14"/>
  <c r="DE94" i="15"/>
  <c r="DA44" i="14"/>
  <c r="AO90" i="14"/>
  <c r="Z51" i="14"/>
  <c r="CF72" i="14"/>
  <c r="AH102" i="14"/>
  <c r="B26" i="15"/>
  <c r="CZ53" i="14"/>
  <c r="CN103" i="14"/>
  <c r="AO62" i="14"/>
  <c r="BE102" i="14"/>
  <c r="AX94" i="14"/>
  <c r="AD93" i="14"/>
  <c r="BX88" i="14"/>
  <c r="CN104" i="14"/>
  <c r="CW49" i="14"/>
  <c r="L54" i="14"/>
  <c r="AO85" i="14"/>
  <c r="AZ73" i="14"/>
  <c r="BX105" i="14"/>
  <c r="F156" i="16"/>
  <c r="AL106" i="14"/>
  <c r="AX65" i="14"/>
  <c r="AJ82" i="14"/>
  <c r="BR91" i="14"/>
  <c r="BD53" i="14"/>
  <c r="CD102" i="14"/>
  <c r="BR99" i="14"/>
  <c r="AS87" i="14"/>
  <c r="BK60" i="14"/>
  <c r="CB56" i="14"/>
  <c r="BY97" i="14"/>
  <c r="BN66" i="14"/>
  <c r="CK64" i="14"/>
  <c r="AG58" i="14"/>
  <c r="AF93" i="14"/>
  <c r="CK58" i="14"/>
  <c r="R67" i="14"/>
  <c r="Y75" i="14"/>
  <c r="AK105" i="14"/>
  <c r="CU87" i="14"/>
  <c r="CD90" i="14"/>
  <c r="BY76" i="14"/>
  <c r="CG48" i="14"/>
  <c r="BN76" i="14"/>
  <c r="BM84" i="14"/>
  <c r="DA56" i="14"/>
  <c r="AL93" i="14"/>
  <c r="N91" i="14"/>
  <c r="CA92" i="14"/>
  <c r="BK105" i="14"/>
  <c r="Y97" i="14"/>
  <c r="U83" i="14"/>
  <c r="DA79" i="14"/>
  <c r="AN64" i="14"/>
  <c r="I57" i="14"/>
  <c r="BT67" i="14"/>
  <c r="BB83" i="14"/>
  <c r="CQ81" i="14"/>
  <c r="CK90" i="14"/>
  <c r="CG94" i="14"/>
  <c r="AQ91" i="14"/>
  <c r="AB45" i="14"/>
  <c r="CT55" i="14"/>
  <c r="U102" i="14"/>
  <c r="P44" i="14"/>
  <c r="BO76" i="14"/>
  <c r="I58" i="14"/>
  <c r="B80" i="15"/>
  <c r="DE57" i="16"/>
  <c r="J62" i="14"/>
  <c r="AW56" i="14"/>
  <c r="BO94" i="14"/>
  <c r="CY82" i="14"/>
  <c r="X69" i="14"/>
  <c r="AY81" i="14"/>
  <c r="AJ50" i="14"/>
  <c r="CE97" i="14"/>
  <c r="Y67" i="14"/>
  <c r="BI51" i="14"/>
  <c r="CG64" i="14"/>
  <c r="BM50" i="14"/>
  <c r="DA94" i="14"/>
  <c r="AM90" i="14"/>
  <c r="BS90" i="14"/>
  <c r="DC86" i="14"/>
  <c r="AM68" i="14"/>
  <c r="DC94" i="14"/>
  <c r="AC93" i="14"/>
  <c r="AT56" i="14"/>
  <c r="CE101" i="14"/>
  <c r="S77" i="14"/>
  <c r="J64" i="14"/>
  <c r="BN64" i="14"/>
  <c r="DA83" i="14"/>
  <c r="W82" i="14"/>
  <c r="CE56" i="14"/>
  <c r="AK91" i="14"/>
  <c r="AF95" i="14"/>
  <c r="CP59" i="14"/>
  <c r="AY58" i="14"/>
  <c r="CC64" i="14"/>
  <c r="CU77" i="14"/>
  <c r="DE76" i="15"/>
  <c r="BA49" i="14"/>
  <c r="L103" i="14"/>
  <c r="DC96" i="14"/>
  <c r="BS102" i="14"/>
  <c r="H65" i="14"/>
  <c r="DC106" i="14"/>
  <c r="BZ95" i="14"/>
  <c r="BC92" i="14"/>
  <c r="CR66" i="14"/>
  <c r="AR90" i="14"/>
  <c r="AC88" i="14"/>
  <c r="O34" i="14"/>
  <c r="P74" i="14"/>
  <c r="BR68" i="14"/>
  <c r="AV46" i="14"/>
  <c r="X66" i="14"/>
  <c r="X58" i="14"/>
  <c r="AE62" i="14"/>
  <c r="AW92" i="14"/>
  <c r="AO63" i="14"/>
  <c r="AP99" i="14"/>
  <c r="CD73" i="14"/>
  <c r="CY77" i="14"/>
  <c r="R101" i="14"/>
  <c r="CJ90" i="14"/>
  <c r="AA65" i="14"/>
  <c r="BK44" i="14"/>
  <c r="AT45" i="14"/>
  <c r="BL60" i="14"/>
  <c r="AY84" i="14"/>
  <c r="BQ49" i="14"/>
  <c r="BB76" i="14"/>
  <c r="AT59" i="14"/>
  <c r="B51" i="14"/>
  <c r="CE88" i="14"/>
  <c r="BJ74" i="14"/>
  <c r="BO85" i="14"/>
  <c r="DE32" i="15"/>
  <c r="AU72" i="14"/>
  <c r="CB59" i="14"/>
  <c r="CR95" i="14"/>
  <c r="AD53" i="14"/>
  <c r="CC58" i="14"/>
  <c r="AE95" i="14"/>
  <c r="CH105" i="14"/>
  <c r="Q66" i="14"/>
  <c r="AO45" i="14"/>
  <c r="CT77" i="14"/>
  <c r="K92" i="14"/>
  <c r="AS46" i="14"/>
  <c r="BO44" i="14"/>
  <c r="T72" i="14"/>
  <c r="AS104" i="14"/>
  <c r="BI84" i="14"/>
  <c r="BB92" i="14"/>
  <c r="AQ49" i="14"/>
  <c r="CF53" i="14"/>
  <c r="BJ65" i="14"/>
  <c r="CC65" i="14"/>
  <c r="C93" i="14"/>
  <c r="CW88" i="14"/>
  <c r="AF86" i="14"/>
  <c r="AK51" i="14"/>
  <c r="DA51" i="14"/>
  <c r="CD81" i="14"/>
  <c r="DB51" i="14"/>
  <c r="I103" i="14"/>
  <c r="CV106" i="14"/>
  <c r="X34" i="14"/>
  <c r="BJ67" i="14"/>
  <c r="BJ48" i="14"/>
  <c r="AM101" i="14"/>
  <c r="Q90" i="14"/>
  <c r="B69" i="15"/>
  <c r="BV65" i="14"/>
  <c r="O53" i="14"/>
  <c r="CX55" i="14"/>
  <c r="J56" i="14"/>
  <c r="AA85" i="14"/>
  <c r="CV84" i="14"/>
  <c r="CO96" i="14"/>
  <c r="BP34" i="14"/>
  <c r="BR57" i="14"/>
  <c r="O92" i="14"/>
  <c r="AK59" i="14"/>
  <c r="CX54" i="14"/>
  <c r="CK34" i="14"/>
  <c r="AB50" i="14"/>
  <c r="CA78" i="14"/>
  <c r="CY55" i="14"/>
  <c r="P46" i="14"/>
  <c r="AC79" i="14"/>
  <c r="B123" i="15"/>
  <c r="BK102" i="14"/>
  <c r="AE44" i="14"/>
  <c r="P101" i="14"/>
  <c r="C50" i="14"/>
  <c r="AH96" i="14"/>
  <c r="I68" i="14"/>
  <c r="CE74" i="14"/>
  <c r="AD63" i="14"/>
  <c r="DA93" i="14"/>
  <c r="CI100" i="14"/>
  <c r="BD81" i="14"/>
  <c r="CY66" i="14"/>
  <c r="AS49" i="14"/>
  <c r="Z87" i="14"/>
  <c r="BD74" i="14"/>
  <c r="BA99" i="14"/>
  <c r="B51" i="15"/>
  <c r="AK103" i="14"/>
  <c r="S82" i="14"/>
  <c r="BA81" i="14"/>
  <c r="CC34" i="14"/>
  <c r="CM96" i="14"/>
  <c r="B38" i="16"/>
  <c r="AX81" i="14"/>
  <c r="B85" i="16"/>
  <c r="BX68" i="14"/>
  <c r="B69" i="14"/>
  <c r="T48" i="14"/>
  <c r="AD55" i="14"/>
  <c r="AM94" i="14"/>
  <c r="J69" i="14"/>
  <c r="BC94" i="14"/>
  <c r="CT48" i="14"/>
  <c r="CC46" i="14"/>
  <c r="AP65" i="14"/>
  <c r="CZ93" i="14"/>
  <c r="CS45" i="14"/>
  <c r="CV101" i="14"/>
  <c r="CM87" i="14"/>
  <c r="BK69" i="14"/>
  <c r="AY55" i="14"/>
  <c r="AF66" i="14"/>
  <c r="CC77" i="14"/>
  <c r="CM75" i="14"/>
  <c r="CJ69" i="14"/>
  <c r="BD106" i="14"/>
  <c r="Q83" i="14"/>
  <c r="CR97" i="14"/>
  <c r="BO60" i="14"/>
  <c r="BS92" i="14"/>
  <c r="CZ63" i="14"/>
  <c r="CQ68" i="14"/>
  <c r="CS96" i="14"/>
  <c r="AF75" i="14"/>
  <c r="BY100" i="14"/>
  <c r="AQ75" i="14"/>
  <c r="BA85" i="14"/>
  <c r="BJ101" i="14"/>
  <c r="AL63" i="14"/>
  <c r="P47" i="14"/>
  <c r="CF56" i="14"/>
  <c r="AD54" i="14"/>
  <c r="F156" i="15"/>
  <c r="BV105" i="14"/>
  <c r="BU97" i="14"/>
  <c r="AL65" i="14"/>
  <c r="AV90" i="14"/>
  <c r="BT76" i="14"/>
  <c r="AP74" i="14"/>
  <c r="W90" i="14"/>
  <c r="CI82" i="14"/>
  <c r="AI46" i="14"/>
  <c r="DE15" i="15"/>
  <c r="DE17" i="16"/>
  <c r="AL56" i="14"/>
  <c r="AE97" i="14"/>
  <c r="CW45" i="14"/>
  <c r="BK72" i="14"/>
  <c r="CQ76" i="14"/>
  <c r="AJ81" i="14"/>
  <c r="CB45" i="14"/>
  <c r="CY92" i="14"/>
  <c r="AL51" i="14"/>
  <c r="BV77" i="14"/>
  <c r="AY64" i="14"/>
  <c r="CJ86" i="14"/>
  <c r="AH88" i="14"/>
  <c r="B46" i="15"/>
  <c r="R97" i="14"/>
  <c r="L105" i="14"/>
  <c r="BI53" i="14"/>
  <c r="BT51" i="14"/>
  <c r="B16" i="16"/>
  <c r="AH54" i="14"/>
  <c r="CB58" i="14"/>
  <c r="CJ46" i="14"/>
  <c r="CV49" i="14"/>
  <c r="H54" i="14"/>
  <c r="AP105" i="14"/>
  <c r="Y74" i="14"/>
  <c r="CR86" i="14"/>
  <c r="CT58" i="14"/>
  <c r="CE72" i="14"/>
  <c r="CU73" i="14"/>
  <c r="CF51" i="14"/>
  <c r="CP46" i="14"/>
  <c r="DB75" i="14"/>
  <c r="CJ93" i="14"/>
  <c r="CU45" i="14"/>
  <c r="AX73" i="14"/>
  <c r="AJ45" i="14"/>
  <c r="CD103" i="14"/>
  <c r="AE79" i="14"/>
  <c r="CA53" i="14"/>
  <c r="BO51" i="14"/>
  <c r="CO62" i="14"/>
  <c r="AS82" i="14"/>
  <c r="AB62" i="14"/>
  <c r="I48" i="14"/>
  <c r="BT46" i="14"/>
  <c r="BV75" i="14"/>
  <c r="T92" i="14"/>
  <c r="CJ87" i="14"/>
  <c r="BC105" i="14"/>
  <c r="H45" i="14"/>
  <c r="BG68" i="14"/>
  <c r="B57" i="16"/>
  <c r="CP85" i="14"/>
  <c r="AW65" i="14"/>
  <c r="AF54" i="14"/>
  <c r="CP73" i="14"/>
  <c r="BI85" i="14"/>
  <c r="W50" i="14"/>
  <c r="CZ46" i="14"/>
  <c r="CJ45" i="14"/>
  <c r="BW97" i="14"/>
  <c r="CI65" i="14"/>
  <c r="S45" i="14"/>
  <c r="AC94" i="14"/>
  <c r="R53" i="14"/>
  <c r="CS104" i="14"/>
  <c r="AF49" i="14"/>
  <c r="Q75" i="14"/>
  <c r="BF54" i="14"/>
  <c r="DE27" i="15"/>
  <c r="AQ83" i="14"/>
  <c r="CI62" i="14"/>
  <c r="CU66" i="14"/>
  <c r="BM68" i="14"/>
  <c r="I78" i="14"/>
  <c r="BN46" i="14"/>
  <c r="CH60" i="14"/>
  <c r="BL83" i="14"/>
  <c r="DC51" i="14"/>
  <c r="Z82" i="14"/>
  <c r="B52" i="14"/>
  <c r="CV95" i="14"/>
  <c r="V66" i="14"/>
  <c r="B43" i="14"/>
  <c r="N34" i="14"/>
  <c r="AB63" i="14"/>
  <c r="M94" i="14"/>
  <c r="M91" i="14"/>
  <c r="CT100" i="14"/>
  <c r="BA57" i="14"/>
  <c r="CN64" i="14"/>
  <c r="BU90" i="14"/>
  <c r="H64" i="14"/>
  <c r="CL62" i="14"/>
  <c r="H100" i="14"/>
  <c r="CK86" i="14"/>
  <c r="BK47" i="14"/>
  <c r="B14" i="16"/>
  <c r="BE59" i="14"/>
  <c r="AZ87" i="14"/>
  <c r="CN82" i="14"/>
  <c r="BL74" i="14"/>
  <c r="DE46" i="16"/>
  <c r="CC54" i="14"/>
  <c r="Z55" i="14"/>
  <c r="CF92" i="14"/>
  <c r="AE55" i="14"/>
  <c r="BT53" i="14"/>
  <c r="CV97" i="14"/>
  <c r="BI69" i="14"/>
  <c r="K96" i="14"/>
  <c r="CR81" i="14"/>
  <c r="V81" i="14"/>
  <c r="DB58" i="14"/>
  <c r="AS57" i="14"/>
  <c r="CU105" i="14"/>
  <c r="BU62" i="14"/>
  <c r="AT58" i="14"/>
  <c r="BQ96" i="14"/>
  <c r="CQ49" i="14"/>
  <c r="P76" i="14"/>
  <c r="AZ46" i="14"/>
  <c r="CM59" i="14"/>
  <c r="BR95" i="14"/>
  <c r="AP54" i="14"/>
  <c r="BG86" i="14"/>
  <c r="DE102" i="15"/>
  <c r="AW86" i="14"/>
  <c r="BJ63" i="14"/>
  <c r="J65" i="14"/>
  <c r="CL47" i="14"/>
  <c r="C84" i="14"/>
  <c r="X95" i="14"/>
  <c r="DE121" i="15"/>
  <c r="AA57" i="14"/>
  <c r="X101" i="14"/>
  <c r="CX60" i="14"/>
  <c r="CY65" i="14"/>
  <c r="S74" i="14"/>
  <c r="BA79" i="14"/>
  <c r="BM91" i="14"/>
  <c r="H55" i="14"/>
  <c r="CM99" i="14"/>
  <c r="AK54" i="14"/>
  <c r="M83" i="14"/>
  <c r="BV55" i="14"/>
  <c r="AJ56" i="14"/>
  <c r="P86" i="14"/>
  <c r="BG66" i="14"/>
  <c r="S97" i="14"/>
  <c r="AQ48" i="14"/>
  <c r="U106" i="14"/>
  <c r="CK101" i="14"/>
  <c r="BE87" i="14"/>
  <c r="BX45" i="14"/>
  <c r="B68" i="15"/>
  <c r="AQ74" i="14"/>
  <c r="Z86" i="14"/>
  <c r="J73" i="14"/>
  <c r="CY84" i="14"/>
  <c r="Z50" i="14"/>
  <c r="DA67" i="14"/>
  <c r="H93" i="14"/>
  <c r="BT78" i="14"/>
  <c r="Q87" i="14"/>
  <c r="AN45" i="14"/>
  <c r="AN81" i="14"/>
  <c r="BE78" i="14"/>
  <c r="AT54" i="14"/>
  <c r="BY60" i="14"/>
  <c r="AD86" i="14"/>
  <c r="BT62" i="14"/>
  <c r="CN105" i="14"/>
  <c r="BB67" i="14"/>
  <c r="C83" i="14"/>
  <c r="CQ75" i="14"/>
  <c r="AG105" i="14"/>
  <c r="AP84" i="14"/>
  <c r="BY49" i="14"/>
  <c r="BP97" i="14"/>
  <c r="DE70" i="16"/>
  <c r="CC72" i="14"/>
  <c r="AX88" i="14"/>
  <c r="AF105" i="14"/>
  <c r="M82" i="14"/>
  <c r="AV55" i="14"/>
  <c r="DC66" i="14"/>
  <c r="BZ90" i="14"/>
  <c r="AP49" i="14"/>
  <c r="V34" i="14"/>
  <c r="BQ58" i="14"/>
  <c r="BM96" i="14"/>
  <c r="AR105" i="14"/>
  <c r="AM76" i="14"/>
  <c r="CO58" i="14"/>
  <c r="CX73" i="14"/>
  <c r="AZ49" i="14"/>
  <c r="AR56" i="14"/>
  <c r="AS94" i="14"/>
  <c r="B41" i="15"/>
  <c r="CO91" i="14"/>
  <c r="AW68" i="14"/>
  <c r="U59" i="14"/>
  <c r="AN101" i="14"/>
  <c r="P94" i="14"/>
  <c r="BS94" i="14"/>
  <c r="CP101" i="14"/>
  <c r="BT75" i="14"/>
  <c r="Z48" i="14"/>
  <c r="W101" i="14"/>
  <c r="O76" i="14"/>
  <c r="C59" i="14"/>
  <c r="CB78" i="14"/>
  <c r="Q94" i="14"/>
  <c r="P50" i="14"/>
  <c r="BG53" i="14"/>
  <c r="BC99" i="14"/>
  <c r="AA51" i="14"/>
  <c r="C100" i="14"/>
  <c r="CD74" i="14"/>
  <c r="AU50" i="14"/>
  <c r="CK88" i="14"/>
  <c r="CN69" i="14"/>
  <c r="AZ82" i="14"/>
  <c r="DE62" i="15"/>
  <c r="BL104" i="14"/>
  <c r="O85" i="14"/>
  <c r="AJ48" i="14"/>
  <c r="L88" i="14"/>
  <c r="BU106" i="14"/>
  <c r="AE45" i="14"/>
  <c r="CD67" i="14"/>
  <c r="CH84" i="14"/>
  <c r="CR78" i="14"/>
  <c r="BI54" i="14"/>
  <c r="AY100" i="14"/>
  <c r="AO97" i="14"/>
  <c r="AR46" i="14"/>
  <c r="AF60" i="14"/>
  <c r="AK44" i="14"/>
  <c r="Z68" i="14"/>
  <c r="CP34" i="14"/>
  <c r="CA46" i="14"/>
  <c r="B93" i="14"/>
  <c r="AV58" i="14"/>
  <c r="AZ55" i="14"/>
  <c r="Z75" i="14"/>
  <c r="BT59" i="14"/>
  <c r="BD44" i="14"/>
  <c r="AC68" i="14"/>
  <c r="K56" i="14"/>
  <c r="DC60" i="14"/>
  <c r="BS65" i="14"/>
  <c r="CX53" i="14"/>
  <c r="BF53" i="14"/>
  <c r="AP76" i="14"/>
  <c r="C78" i="14"/>
  <c r="CC75" i="14"/>
  <c r="BP63" i="14"/>
  <c r="AI84" i="14"/>
  <c r="CQ53" i="14"/>
  <c r="BB79" i="14"/>
  <c r="CZ104" i="14"/>
  <c r="CA77" i="14"/>
  <c r="AB81" i="14"/>
  <c r="BE45" i="14"/>
  <c r="AE93" i="14"/>
  <c r="T53" i="14"/>
  <c r="BI56" i="14"/>
  <c r="H91" i="14"/>
  <c r="CE44" i="14"/>
  <c r="N85" i="14"/>
  <c r="BO69" i="14"/>
  <c r="B79" i="16"/>
  <c r="AI58" i="14"/>
  <c r="AA84" i="14"/>
  <c r="BL50" i="14"/>
  <c r="CB79" i="14"/>
  <c r="CU53" i="14"/>
  <c r="AL44" i="14"/>
  <c r="BL102" i="14"/>
  <c r="BG48" i="14"/>
  <c r="AD100" i="14"/>
  <c r="I46" i="14"/>
  <c r="CV105" i="14"/>
  <c r="B112" i="15"/>
  <c r="CL75" i="14"/>
  <c r="CD76" i="14"/>
  <c r="CO63" i="14"/>
  <c r="BY77" i="14"/>
  <c r="AH67" i="14"/>
  <c r="AD75" i="14"/>
  <c r="BH53" i="14"/>
  <c r="BE74" i="14"/>
  <c r="AS86" i="14"/>
  <c r="CC97" i="14"/>
  <c r="AZ62" i="14"/>
  <c r="AM75" i="14"/>
  <c r="AD105" i="14"/>
  <c r="DE73" i="16"/>
  <c r="M92" i="14"/>
  <c r="Q102" i="14"/>
  <c r="BJ87" i="14"/>
  <c r="AI63" i="14"/>
  <c r="CD34" i="14"/>
  <c r="BN59" i="14"/>
  <c r="AR102" i="14"/>
  <c r="CM97" i="14"/>
  <c r="AO55" i="14"/>
  <c r="AD79" i="14"/>
  <c r="Y68" i="14"/>
  <c r="L76" i="14"/>
  <c r="AR81" i="14"/>
  <c r="BD100" i="14"/>
  <c r="AE66" i="14"/>
  <c r="BW105" i="14"/>
  <c r="CP58" i="14"/>
  <c r="DC50" i="14"/>
  <c r="CG73" i="14"/>
  <c r="B35" i="15"/>
  <c r="BL62" i="14"/>
  <c r="BX106" i="14"/>
  <c r="CK96" i="14"/>
  <c r="BP51" i="14"/>
  <c r="V95" i="14"/>
  <c r="CY90" i="14"/>
  <c r="CB92" i="14"/>
  <c r="BN92" i="14"/>
  <c r="AL81" i="14"/>
  <c r="M58" i="14"/>
  <c r="CN34" i="14"/>
  <c r="AA64" i="14"/>
  <c r="CU44" i="14"/>
  <c r="AE99" i="14"/>
  <c r="AJ86" i="14"/>
  <c r="AY91" i="14"/>
  <c r="AO58" i="14"/>
  <c r="CG57" i="14"/>
  <c r="K90" i="14"/>
  <c r="BM34" i="14"/>
  <c r="CV92" i="14"/>
  <c r="H58" i="14"/>
  <c r="I105" i="14"/>
  <c r="DA72" i="14"/>
  <c r="AU75" i="14"/>
  <c r="AA82" i="14"/>
  <c r="AM50" i="14"/>
  <c r="CS46" i="14"/>
  <c r="AF55" i="14"/>
  <c r="R48" i="14"/>
  <c r="L90" i="14"/>
  <c r="AL76" i="14"/>
  <c r="BT73" i="14"/>
  <c r="BQ81" i="14"/>
  <c r="CT72" i="14"/>
  <c r="AR64" i="14"/>
  <c r="K105" i="14"/>
  <c r="CV87" i="14"/>
  <c r="Y78" i="14"/>
  <c r="CY45" i="14"/>
  <c r="K99" i="14"/>
  <c r="BT57" i="14"/>
  <c r="U64" i="14"/>
  <c r="AL64" i="14"/>
  <c r="AV56" i="14"/>
  <c r="AO74" i="14"/>
  <c r="AL68" i="14"/>
  <c r="BB64" i="14"/>
  <c r="AO96" i="14"/>
  <c r="BR51" i="14"/>
  <c r="CP82" i="14"/>
  <c r="CF73" i="14"/>
  <c r="DA95" i="14"/>
  <c r="CS105" i="14"/>
  <c r="CF83" i="14"/>
  <c r="M65" i="14"/>
  <c r="CW67" i="14"/>
  <c r="CZ65" i="14"/>
  <c r="DE34" i="16"/>
  <c r="AP53" i="14"/>
  <c r="V55" i="14"/>
  <c r="CY100" i="14"/>
  <c r="Z97" i="14"/>
  <c r="CD96" i="14"/>
  <c r="BE86" i="14"/>
  <c r="BJ56" i="14"/>
  <c r="CI57" i="14"/>
  <c r="AW59" i="14"/>
  <c r="AC73" i="14"/>
  <c r="Z59" i="14"/>
  <c r="DC45" i="14"/>
  <c r="CO66" i="14"/>
  <c r="BV86" i="14"/>
  <c r="BX62" i="14"/>
  <c r="AS85" i="14"/>
  <c r="CB44" i="14"/>
  <c r="BT105" i="14"/>
  <c r="BH88" i="14"/>
  <c r="AR92" i="14"/>
  <c r="CN93" i="14"/>
  <c r="AI48" i="14"/>
  <c r="O54" i="14"/>
  <c r="DA46" i="14"/>
  <c r="CA60" i="14"/>
  <c r="AU73" i="14"/>
  <c r="AK84" i="14"/>
  <c r="CZ79" i="14"/>
  <c r="DB69" i="14"/>
  <c r="V60" i="14"/>
  <c r="CE68" i="14"/>
  <c r="AF97" i="14"/>
  <c r="CK44" i="14"/>
  <c r="CF76" i="14"/>
  <c r="AX67" i="14"/>
  <c r="CF62" i="14"/>
  <c r="CZ72" i="14"/>
  <c r="CA88" i="14"/>
  <c r="H103" i="14"/>
  <c r="BS47" i="14"/>
  <c r="AR85" i="14"/>
  <c r="AV81" i="14"/>
  <c r="M86" i="14"/>
  <c r="AI56" i="14"/>
  <c r="Z54" i="14"/>
  <c r="AH91" i="14"/>
  <c r="AI45" i="14"/>
  <c r="BO63" i="14"/>
  <c r="P66" i="14"/>
  <c r="CT45" i="14"/>
  <c r="AM66" i="14"/>
  <c r="DA75" i="14"/>
  <c r="CF64" i="14"/>
  <c r="X102" i="14"/>
  <c r="BZ68" i="14"/>
  <c r="Z72" i="14"/>
  <c r="B13" i="15"/>
  <c r="AK101" i="14"/>
  <c r="BE77" i="14"/>
  <c r="AC96" i="14"/>
  <c r="BR53" i="14"/>
  <c r="CY83" i="14"/>
  <c r="CZ51" i="14"/>
  <c r="L69" i="14"/>
  <c r="AY106" i="14"/>
  <c r="CK102" i="14"/>
  <c r="X68" i="14"/>
  <c r="CW78" i="14"/>
  <c r="CN92" i="14"/>
  <c r="CA106" i="14"/>
  <c r="B23" i="16"/>
  <c r="BZ34" i="14"/>
  <c r="AK74" i="14"/>
  <c r="BA76" i="14"/>
  <c r="BI95" i="14"/>
  <c r="AW84" i="14"/>
  <c r="AN46" i="14"/>
  <c r="CN46" i="14"/>
  <c r="U58" i="14"/>
  <c r="CE103" i="14"/>
  <c r="DA105" i="14"/>
  <c r="R104" i="14"/>
  <c r="CR84" i="14"/>
  <c r="AH66" i="14"/>
  <c r="U67" i="14"/>
  <c r="BT93" i="14"/>
  <c r="CP68" i="14"/>
  <c r="BR58" i="14"/>
  <c r="AX91" i="14"/>
  <c r="BT74" i="14"/>
  <c r="AN56" i="14"/>
  <c r="CM95" i="14"/>
  <c r="CJ78" i="14"/>
  <c r="BY99" i="14"/>
  <c r="AM88" i="14"/>
  <c r="B26" i="16"/>
  <c r="CQ77" i="14"/>
  <c r="Y51" i="14"/>
  <c r="DE103" i="15"/>
  <c r="DE85" i="16"/>
  <c r="DA102" i="14"/>
  <c r="AF51" i="14"/>
  <c r="AI74" i="14"/>
  <c r="BZ97" i="14"/>
  <c r="CF79" i="14"/>
  <c r="AA95" i="14"/>
  <c r="L83" i="14"/>
  <c r="N97" i="14"/>
  <c r="BZ75" i="14"/>
  <c r="F157" i="15"/>
  <c r="BT87" i="14"/>
  <c r="CO59" i="14"/>
  <c r="BQ82" i="14"/>
  <c r="K106" i="14"/>
  <c r="L59" i="14"/>
  <c r="X105" i="14"/>
  <c r="BI94" i="14"/>
  <c r="AG57" i="14"/>
  <c r="AY62" i="14"/>
  <c r="BF49" i="14"/>
  <c r="J77" i="14"/>
  <c r="BH95" i="14"/>
  <c r="DE16" i="16"/>
  <c r="CZ76" i="14"/>
  <c r="AM65" i="14"/>
  <c r="AL79" i="14"/>
  <c r="B56" i="14"/>
  <c r="BZ58" i="14"/>
  <c r="B50" i="15"/>
  <c r="BV76" i="14"/>
  <c r="CF102" i="14"/>
  <c r="L66" i="14"/>
  <c r="AW44" i="14"/>
  <c r="BG88" i="14"/>
  <c r="AO84" i="14"/>
  <c r="CH97" i="14"/>
  <c r="BT54" i="14"/>
  <c r="B48" i="15"/>
  <c r="AZ64" i="14"/>
  <c r="CW95" i="14"/>
  <c r="Y77" i="14"/>
  <c r="AW34" i="14"/>
  <c r="BP53" i="14"/>
  <c r="BY88" i="14"/>
  <c r="DE20" i="16"/>
  <c r="AC78" i="14"/>
  <c r="V65" i="14"/>
  <c r="CK68" i="14"/>
  <c r="AX51" i="14"/>
  <c r="BG105" i="14"/>
  <c r="DB56" i="14"/>
  <c r="P85" i="14"/>
  <c r="AY93" i="14"/>
  <c r="CS72" i="14"/>
  <c r="CK56" i="14"/>
  <c r="U84" i="14"/>
  <c r="AW78" i="14"/>
  <c r="B75" i="15"/>
  <c r="CQ59" i="14"/>
  <c r="BS79" i="14"/>
  <c r="V99" i="14"/>
  <c r="BH48" i="14"/>
  <c r="B81" i="16"/>
  <c r="AT65" i="14"/>
  <c r="CZ69" i="14"/>
  <c r="CP84" i="14"/>
  <c r="DA60" i="14"/>
  <c r="BA56" i="14"/>
  <c r="BQ83" i="14"/>
  <c r="CJ99" i="14"/>
  <c r="CB96" i="14"/>
  <c r="CH44" i="14"/>
  <c r="CH82" i="14"/>
  <c r="DE28" i="15"/>
  <c r="Z91" i="14"/>
  <c r="BY48" i="14"/>
  <c r="AA44" i="14"/>
  <c r="CA86" i="14"/>
  <c r="CV59" i="14"/>
  <c r="DE39" i="16"/>
  <c r="AO81" i="14"/>
  <c r="CJ64" i="14"/>
  <c r="BC46" i="14"/>
  <c r="AJ59" i="14"/>
  <c r="AG92" i="14"/>
  <c r="BM78" i="14"/>
  <c r="BW91" i="14"/>
  <c r="O86" i="14"/>
  <c r="CZ95" i="14"/>
  <c r="BW101" i="14"/>
  <c r="CJ94" i="14"/>
  <c r="AS56" i="14"/>
  <c r="BK48" i="14"/>
  <c r="CZ96" i="14"/>
  <c r="AM74" i="14"/>
  <c r="J92" i="14"/>
  <c r="B82" i="14"/>
  <c r="BF56" i="14"/>
  <c r="O67" i="14"/>
  <c r="BJ69" i="14"/>
  <c r="B124" i="15"/>
  <c r="CQ82" i="14"/>
  <c r="BB102" i="14"/>
  <c r="CT63" i="14"/>
  <c r="U96" i="14"/>
  <c r="K101" i="14"/>
  <c r="BV96" i="14"/>
  <c r="AJ69" i="14"/>
  <c r="CE106" i="14"/>
  <c r="DE18" i="15"/>
  <c r="BH66" i="14"/>
  <c r="BU68" i="14"/>
  <c r="BD49" i="14"/>
  <c r="V105" i="14"/>
  <c r="BC97" i="14"/>
  <c r="CU94" i="14"/>
  <c r="I90" i="14"/>
  <c r="BI50" i="14"/>
  <c r="AT82" i="14"/>
  <c r="DE70" i="15"/>
  <c r="CN49" i="14"/>
  <c r="AO92" i="14"/>
  <c r="BH49" i="14"/>
  <c r="CE51" i="14"/>
  <c r="BT47" i="14"/>
  <c r="BS55" i="14"/>
  <c r="DB79" i="14"/>
  <c r="CZ66" i="14"/>
  <c r="CJ50" i="14"/>
  <c r="AO105" i="14"/>
  <c r="CL101" i="14"/>
  <c r="BB51" i="14"/>
  <c r="J57" i="14"/>
  <c r="B59" i="15"/>
  <c r="CJ62" i="14"/>
  <c r="CV63" i="14"/>
  <c r="AF57" i="14"/>
  <c r="BM58" i="14"/>
  <c r="CA59" i="14"/>
  <c r="AT64" i="14"/>
  <c r="BI82" i="14"/>
  <c r="CG86" i="14"/>
  <c r="BC53" i="14"/>
  <c r="CB69" i="14"/>
  <c r="U78" i="14"/>
  <c r="T84" i="14"/>
  <c r="BU86" i="14"/>
  <c r="B94" i="14"/>
  <c r="AC69" i="14"/>
  <c r="DE127" i="15"/>
  <c r="Y44" i="14"/>
  <c r="AP67" i="14"/>
  <c r="S49" i="14"/>
  <c r="BI63" i="14"/>
  <c r="Q72" i="14"/>
  <c r="BT104" i="14"/>
  <c r="X64" i="14"/>
  <c r="AX56" i="14"/>
  <c r="O97" i="14"/>
  <c r="CS68" i="14"/>
  <c r="AT72" i="14"/>
  <c r="DE12" i="15"/>
  <c r="T55" i="14"/>
  <c r="CA54" i="14"/>
  <c r="CY73" i="14"/>
  <c r="CA68" i="14"/>
  <c r="M84" i="14"/>
  <c r="BM48" i="14"/>
  <c r="O87" i="14"/>
  <c r="J97" i="14"/>
  <c r="BL100" i="14"/>
  <c r="L48" i="14"/>
  <c r="CA58" i="14"/>
  <c r="CR101" i="14"/>
  <c r="CG90" i="14"/>
  <c r="BX58" i="14"/>
  <c r="BC73" i="14"/>
  <c r="W91" i="14"/>
  <c r="S92" i="14"/>
  <c r="AB56" i="14"/>
  <c r="CJ54" i="14"/>
  <c r="CH48" i="14"/>
  <c r="W94" i="14"/>
  <c r="AE94" i="14"/>
  <c r="DE40" i="15"/>
  <c r="B89" i="15"/>
  <c r="AZ88" i="14"/>
  <c r="CT92" i="14"/>
  <c r="CS67" i="14"/>
  <c r="CB102" i="14"/>
  <c r="AV65" i="14"/>
  <c r="BR62" i="14"/>
  <c r="W77" i="14"/>
  <c r="AY63" i="14"/>
  <c r="BI79" i="14"/>
  <c r="V100" i="14"/>
  <c r="BK77" i="14"/>
  <c r="M73" i="14"/>
  <c r="AD56" i="14"/>
  <c r="BR106" i="14"/>
  <c r="AV101" i="14"/>
  <c r="H75" i="14"/>
  <c r="AE49" i="14"/>
  <c r="AA69" i="14"/>
  <c r="R103" i="14"/>
  <c r="DB91" i="14"/>
  <c r="R45" i="14"/>
  <c r="BZ66" i="14"/>
  <c r="B105" i="15"/>
  <c r="CT66" i="14"/>
  <c r="BF93" i="14"/>
  <c r="BX44" i="14"/>
  <c r="DE14" i="15"/>
  <c r="AA60" i="14"/>
  <c r="BY95" i="14"/>
  <c r="CO48" i="14"/>
  <c r="BP78" i="14"/>
  <c r="BZ84" i="14"/>
  <c r="BP79" i="14"/>
  <c r="CY60" i="14"/>
  <c r="DC57" i="14"/>
  <c r="CK76" i="14"/>
  <c r="C103" i="14"/>
  <c r="CM94" i="14"/>
  <c r="N105" i="14"/>
  <c r="AP56" i="14"/>
  <c r="BS106" i="14"/>
  <c r="AY68" i="14"/>
  <c r="CT50" i="14"/>
  <c r="BS57" i="14"/>
  <c r="BK86" i="14"/>
  <c r="AV68" i="14"/>
  <c r="B57" i="15"/>
  <c r="BW45" i="14"/>
  <c r="AW77" i="14"/>
  <c r="CW104" i="14"/>
  <c r="BX46" i="14"/>
  <c r="BG82" i="14"/>
  <c r="W92" i="14"/>
  <c r="X96" i="14"/>
  <c r="BG78" i="14"/>
  <c r="CI58" i="14"/>
  <c r="AX44" i="14"/>
  <c r="BF65" i="14"/>
  <c r="DB34" i="14"/>
  <c r="AC85" i="14"/>
  <c r="B18" i="16"/>
  <c r="BR74" i="14"/>
  <c r="BY75" i="14"/>
  <c r="K48" i="14"/>
  <c r="BR101" i="14"/>
  <c r="BV84" i="14"/>
  <c r="AD82" i="14"/>
  <c r="B12" i="15"/>
  <c r="CS69" i="14"/>
  <c r="AC57" i="14"/>
  <c r="DE62" i="16"/>
  <c r="CF77" i="14"/>
  <c r="J106" i="14"/>
  <c r="B108" i="15"/>
  <c r="BY50" i="14"/>
  <c r="B76" i="16"/>
  <c r="B120" i="15"/>
  <c r="BM60" i="14"/>
  <c r="DE23" i="16"/>
  <c r="BW102" i="14"/>
  <c r="BX65" i="14"/>
  <c r="S94" i="14"/>
  <c r="CW106" i="14"/>
  <c r="BM82" i="14"/>
  <c r="BM88" i="14"/>
  <c r="CS99" i="14"/>
  <c r="J81" i="14"/>
  <c r="DE125" i="15"/>
  <c r="CV79" i="14"/>
  <c r="BA69" i="14"/>
  <c r="CI99" i="14"/>
  <c r="BH81" i="14"/>
  <c r="AD49" i="14"/>
  <c r="CV46" i="14"/>
  <c r="AU77" i="14"/>
  <c r="CT93" i="14"/>
  <c r="O91" i="14"/>
  <c r="B87" i="15"/>
  <c r="CE77" i="14"/>
  <c r="CH55" i="14"/>
  <c r="CQ100" i="14"/>
  <c r="CK47" i="14"/>
  <c r="AU104" i="14"/>
  <c r="CK73" i="14"/>
  <c r="BK91" i="14"/>
  <c r="CJ77" i="14"/>
  <c r="AK62" i="14"/>
  <c r="I86" i="14"/>
  <c r="S65" i="14"/>
  <c r="DE18" i="16"/>
  <c r="U77" i="14"/>
  <c r="AS51" i="14"/>
  <c r="W97" i="14"/>
  <c r="CE91" i="14"/>
  <c r="AS79" i="14"/>
  <c r="K103" i="14"/>
  <c r="BT84" i="14"/>
  <c r="CZ84" i="14"/>
  <c r="BH90" i="14"/>
  <c r="I97" i="14"/>
  <c r="AV91" i="14"/>
  <c r="CA82" i="14"/>
  <c r="CX72" i="14"/>
  <c r="BY68" i="14"/>
  <c r="AB100" i="14"/>
  <c r="CT87" i="14"/>
  <c r="AV99" i="14"/>
  <c r="BZ81" i="14"/>
  <c r="CQ64" i="14"/>
  <c r="CP88" i="14"/>
  <c r="AT90" i="14"/>
  <c r="BT48" i="14"/>
  <c r="AA93" i="14"/>
  <c r="BY96" i="14"/>
  <c r="CK54" i="14"/>
  <c r="AY90" i="14"/>
  <c r="AU45" i="14"/>
  <c r="CP56" i="14"/>
  <c r="L50" i="14"/>
  <c r="B73" i="14"/>
  <c r="CZ55" i="14"/>
  <c r="AI97" i="14"/>
  <c r="AC47" i="14"/>
  <c r="CK75" i="14"/>
  <c r="CJ95" i="14"/>
  <c r="AB73" i="14"/>
  <c r="CB99" i="14"/>
  <c r="AP64" i="14"/>
  <c r="CF81" i="14"/>
  <c r="P55" i="14"/>
  <c r="B15" i="16"/>
  <c r="BH63" i="14"/>
  <c r="DE86" i="16"/>
  <c r="AM79" i="14"/>
  <c r="R82" i="14"/>
  <c r="CB103" i="14"/>
  <c r="CS83" i="14"/>
  <c r="B95" i="15"/>
  <c r="CL77" i="14"/>
  <c r="J34" i="14"/>
  <c r="AY72" i="14"/>
  <c r="BR48" i="14"/>
  <c r="T73" i="14"/>
  <c r="CT102" i="14"/>
  <c r="CC105" i="14"/>
  <c r="BG55" i="14"/>
  <c r="DA73" i="14"/>
  <c r="BL67" i="14"/>
  <c r="AU79" i="14"/>
  <c r="BN88" i="14"/>
  <c r="BG34" i="14"/>
  <c r="DE36" i="15"/>
  <c r="Q91" i="14"/>
  <c r="CR50" i="14"/>
  <c r="BA55" i="14"/>
  <c r="AQ50" i="14"/>
  <c r="S85" i="14"/>
  <c r="CC49" i="14"/>
  <c r="CE48" i="14"/>
  <c r="B44" i="15"/>
  <c r="AR72" i="14"/>
  <c r="X48" i="14"/>
  <c r="BM76" i="14"/>
  <c r="M68" i="14"/>
  <c r="S48" i="14"/>
  <c r="AW66" i="14"/>
  <c r="J84" i="14"/>
  <c r="V72" i="14"/>
  <c r="CY50" i="14"/>
  <c r="CF68" i="14"/>
  <c r="CW87" i="14"/>
  <c r="CN84" i="14"/>
  <c r="CU60" i="14"/>
  <c r="AF53" i="14"/>
  <c r="I59" i="14"/>
  <c r="AI54" i="14"/>
  <c r="AZ99" i="14"/>
  <c r="AH83" i="14"/>
  <c r="BD101" i="14"/>
  <c r="Z105" i="14"/>
  <c r="AA63" i="14"/>
  <c r="BT72" i="14"/>
  <c r="CJ103" i="14"/>
  <c r="BR97" i="14"/>
  <c r="CE83" i="14"/>
  <c r="R56" i="14"/>
  <c r="P81" i="14"/>
  <c r="BC67" i="14"/>
  <c r="BZ59" i="14"/>
  <c r="AH55" i="14"/>
  <c r="CL51" i="14"/>
  <c r="CY68" i="14"/>
  <c r="AB49" i="14"/>
  <c r="BH92" i="14"/>
  <c r="CN65" i="14"/>
  <c r="DB67" i="14"/>
  <c r="BH100" i="14"/>
  <c r="CD54" i="14"/>
  <c r="CN102" i="14"/>
  <c r="AH62" i="14"/>
  <c r="AX96" i="14"/>
  <c r="BA82" i="14"/>
  <c r="BC58" i="14"/>
  <c r="BU78" i="14"/>
  <c r="AH53" i="14"/>
  <c r="J101" i="14"/>
  <c r="BA58" i="14"/>
  <c r="BW94" i="14"/>
  <c r="S93" i="14"/>
  <c r="Z95" i="14"/>
  <c r="AV86" i="14"/>
  <c r="BZ96" i="14"/>
  <c r="CC69" i="14"/>
  <c r="DC62" i="14"/>
  <c r="B106" i="15"/>
  <c r="CR93" i="14"/>
  <c r="AS55" i="14"/>
  <c r="AQ53" i="14"/>
  <c r="CW62" i="14"/>
  <c r="BF60" i="14"/>
  <c r="BL56" i="14"/>
  <c r="CQ57" i="14"/>
  <c r="R84" i="14"/>
  <c r="BH102" i="14"/>
  <c r="B97" i="15"/>
  <c r="CY99" i="14"/>
  <c r="BR76" i="14"/>
  <c r="AA68" i="14"/>
  <c r="BQ99" i="14"/>
  <c r="BS78" i="14"/>
  <c r="BG81" i="14"/>
  <c r="CG34" i="14"/>
  <c r="S105" i="14"/>
  <c r="BW57" i="14"/>
  <c r="Q54" i="14"/>
  <c r="T68" i="14"/>
  <c r="AM44" i="14"/>
  <c r="CM69" i="14"/>
  <c r="B45" i="14"/>
  <c r="AU96" i="14"/>
  <c r="DE46" i="15"/>
  <c r="BG69" i="14"/>
  <c r="AZ58" i="14"/>
  <c r="CN73" i="14"/>
  <c r="N69" i="14"/>
  <c r="BZ94" i="14"/>
  <c r="AS90" i="14"/>
  <c r="J48" i="14"/>
  <c r="DB68" i="14"/>
  <c r="CR34" i="14"/>
  <c r="CT49" i="14"/>
  <c r="B67" i="14"/>
  <c r="BQ104" i="14"/>
  <c r="AS62" i="14"/>
  <c r="BQ76" i="14"/>
  <c r="CP92" i="14"/>
  <c r="AP87" i="14"/>
  <c r="AH50" i="14"/>
  <c r="DE20" i="15"/>
  <c r="AS105" i="14"/>
  <c r="BT95" i="14"/>
  <c r="BU81" i="14"/>
  <c r="AO106" i="14"/>
  <c r="BH54" i="14"/>
  <c r="BK75" i="14"/>
  <c r="BQ50" i="14"/>
  <c r="CP51" i="14"/>
  <c r="BI93" i="14"/>
  <c r="AS59" i="14"/>
  <c r="AR62" i="14"/>
  <c r="Q46" i="14"/>
  <c r="K82" i="14"/>
  <c r="DA57" i="14"/>
  <c r="BY58" i="14"/>
  <c r="AL83" i="14"/>
  <c r="CK53" i="14"/>
  <c r="CM55" i="14"/>
  <c r="CS59" i="14"/>
  <c r="AT67" i="14"/>
  <c r="H104" i="14"/>
  <c r="C67" i="14"/>
  <c r="BD82" i="14"/>
  <c r="AL49" i="14"/>
  <c r="CX79" i="14"/>
  <c r="AX100" i="14"/>
  <c r="AM53" i="14"/>
  <c r="CY102" i="14"/>
  <c r="CX46" i="14"/>
  <c r="BK55" i="14"/>
  <c r="BB58" i="14"/>
  <c r="AO46" i="14"/>
  <c r="W72" i="14"/>
  <c r="CY93" i="14"/>
  <c r="BC57" i="14"/>
  <c r="BD58" i="14"/>
  <c r="CM72" i="14"/>
  <c r="CR45" i="14"/>
  <c r="BS34" i="14"/>
  <c r="AD72" i="14"/>
  <c r="B94" i="15"/>
  <c r="CY34" i="14"/>
  <c r="H95" i="14"/>
  <c r="CH57" i="14"/>
  <c r="P91" i="14"/>
  <c r="CE93" i="14"/>
  <c r="CL54" i="14"/>
  <c r="BT45" i="14"/>
  <c r="CL67" i="14"/>
  <c r="AQ57" i="14"/>
  <c r="AH58" i="14"/>
  <c r="CD57" i="14"/>
  <c r="AP106" i="14"/>
  <c r="DE19" i="15"/>
  <c r="Y94" i="14"/>
  <c r="AV50" i="14"/>
  <c r="CH83" i="14"/>
  <c r="CZ60" i="14"/>
  <c r="AI95" i="14"/>
  <c r="BK49" i="14"/>
  <c r="CU104" i="14"/>
  <c r="AU60" i="14"/>
  <c r="T75" i="14"/>
  <c r="M49" i="14"/>
  <c r="BI104" i="14"/>
  <c r="B96" i="14"/>
  <c r="BD79" i="14"/>
  <c r="AJ55" i="14"/>
  <c r="AC76" i="14"/>
  <c r="AW101" i="14"/>
  <c r="CL44" i="14"/>
  <c r="B83" i="15"/>
  <c r="Y65" i="14"/>
  <c r="CG45" i="14"/>
  <c r="X56" i="14"/>
  <c r="B14" i="15"/>
  <c r="B69" i="16"/>
  <c r="B126" i="15"/>
  <c r="BT86" i="14"/>
  <c r="AS48" i="14"/>
  <c r="AB87" i="14"/>
  <c r="CV56" i="14"/>
  <c r="BN34" i="14"/>
  <c r="BJ79" i="14"/>
  <c r="L92" i="14"/>
  <c r="B48" i="14"/>
  <c r="J53" i="14"/>
  <c r="U105" i="14"/>
  <c r="CW94" i="14"/>
  <c r="AO51" i="14"/>
  <c r="AI94" i="14"/>
  <c r="AC51" i="14"/>
  <c r="AV75" i="14"/>
  <c r="CJ81" i="14"/>
  <c r="DE66" i="15"/>
  <c r="AH104" i="14"/>
  <c r="H47" i="14"/>
  <c r="CQ34" i="14"/>
  <c r="S59" i="14"/>
  <c r="AN49" i="14"/>
  <c r="AS53" i="14"/>
  <c r="BQ47" i="14"/>
  <c r="BC68" i="14"/>
  <c r="BJ55" i="14"/>
  <c r="AT87" i="14"/>
  <c r="BN96" i="14"/>
  <c r="BQ53" i="14"/>
  <c r="Y86" i="14"/>
  <c r="BD68" i="14"/>
  <c r="AQ44" i="14"/>
  <c r="BN62" i="14"/>
  <c r="X67" i="14"/>
  <c r="BU76" i="14"/>
  <c r="AU88" i="14"/>
  <c r="B27" i="16"/>
  <c r="CV104" i="14"/>
  <c r="R51" i="14"/>
  <c r="B60" i="14"/>
  <c r="I73" i="14"/>
  <c r="CM90" i="14"/>
  <c r="BN87" i="14"/>
  <c r="AW82" i="14"/>
  <c r="CX68" i="14"/>
  <c r="X87" i="14"/>
  <c r="J55" i="14"/>
  <c r="BQ45" i="14"/>
  <c r="AL75" i="14"/>
  <c r="N95" i="14"/>
  <c r="Y95" i="14"/>
  <c r="BZ93" i="14"/>
  <c r="AG102" i="14"/>
  <c r="BZ88" i="14"/>
  <c r="CK97" i="14"/>
  <c r="CG100" i="14"/>
  <c r="H77" i="14"/>
  <c r="CT83" i="14"/>
  <c r="DE60" i="16"/>
  <c r="AD67" i="14"/>
  <c r="DE85" i="15"/>
  <c r="CT76" i="14"/>
  <c r="C65" i="14"/>
  <c r="BB68" i="14"/>
  <c r="AV67" i="14"/>
  <c r="BE93" i="14"/>
  <c r="S84" i="14"/>
  <c r="CT64" i="14"/>
  <c r="CQ73" i="14"/>
  <c r="BM72" i="14"/>
  <c r="BJ78" i="14"/>
  <c r="AG99" i="14"/>
  <c r="AG93" i="14"/>
  <c r="X73" i="14"/>
  <c r="M48" i="14"/>
  <c r="CD105" i="14"/>
  <c r="AD65" i="14"/>
  <c r="BU101" i="14"/>
  <c r="AB93" i="14"/>
  <c r="CV100" i="14"/>
  <c r="BP46" i="14"/>
  <c r="CB81" i="14"/>
  <c r="B61" i="15"/>
  <c r="CI66" i="14"/>
  <c r="DC103" i="14"/>
  <c r="CN90" i="14"/>
  <c r="Z62" i="14"/>
  <c r="AF48" i="14"/>
  <c r="BA78" i="14"/>
  <c r="W93" i="14"/>
  <c r="BR88" i="14"/>
  <c r="V45" i="14"/>
  <c r="AH90" i="14"/>
  <c r="B91" i="14"/>
  <c r="AS60" i="14"/>
  <c r="CJ91" i="14"/>
  <c r="BV60" i="14"/>
  <c r="CN106" i="14"/>
  <c r="BW93" i="14"/>
  <c r="U93" i="14"/>
  <c r="T87" i="14"/>
  <c r="AU57" i="14"/>
  <c r="K73" i="14"/>
  <c r="K91" i="14"/>
  <c r="CM63" i="14"/>
  <c r="B104" i="14"/>
  <c r="AG69" i="14"/>
  <c r="AP92" i="14"/>
  <c r="N82" i="14"/>
  <c r="L82" i="14"/>
  <c r="BW47" i="14"/>
  <c r="AX99" i="14"/>
  <c r="AF84" i="14"/>
  <c r="Q85" i="14"/>
  <c r="I62" i="14"/>
  <c r="DE49" i="16"/>
  <c r="AT103" i="14"/>
  <c r="BA59" i="14"/>
  <c r="BZ67" i="14"/>
  <c r="CC90" i="14"/>
  <c r="BO106" i="14"/>
  <c r="CP99" i="14"/>
  <c r="BV99" i="14"/>
  <c r="F157" i="16"/>
  <c r="AZ72" i="14"/>
  <c r="L72" i="14"/>
  <c r="BQ46" i="14"/>
  <c r="T90" i="14"/>
  <c r="AQ76" i="14"/>
  <c r="BC82" i="14"/>
  <c r="C44" i="14"/>
  <c r="AA76" i="14"/>
  <c r="AD99" i="14"/>
  <c r="BB84" i="14"/>
  <c r="CQ96" i="14"/>
  <c r="CM77" i="14"/>
  <c r="BR63" i="14"/>
  <c r="DE76" i="16"/>
  <c r="P90" i="14"/>
  <c r="CB93" i="14"/>
  <c r="O95" i="14"/>
  <c r="L117" i="14"/>
  <c r="AH48" i="14"/>
  <c r="K76" i="14"/>
  <c r="O93" i="14"/>
  <c r="B92" i="14"/>
  <c r="BI47" i="14"/>
  <c r="BB45" i="14"/>
  <c r="AK83" i="14"/>
  <c r="CD86" i="14"/>
  <c r="O102" i="14"/>
  <c r="BR90" i="14"/>
  <c r="AL78" i="14"/>
  <c r="AR49" i="14"/>
  <c r="CH75" i="14"/>
  <c r="AG100" i="14"/>
  <c r="S58" i="14"/>
  <c r="BK101" i="14"/>
  <c r="BB65" i="14"/>
  <c r="BD95" i="14"/>
  <c r="CB105" i="14"/>
  <c r="CL99" i="14"/>
  <c r="BT63" i="14"/>
  <c r="DE41" i="15"/>
  <c r="BY103" i="14"/>
  <c r="L97" i="14"/>
  <c r="AS50" i="14"/>
  <c r="BC47" i="14"/>
  <c r="X54" i="14"/>
  <c r="B128" i="15"/>
  <c r="BV48" i="14"/>
  <c r="Z84" i="14"/>
  <c r="DC46" i="14"/>
  <c r="CC94" i="14"/>
  <c r="CW57" i="14"/>
  <c r="AX76" i="14"/>
  <c r="BD88" i="14"/>
  <c r="AO59" i="14"/>
  <c r="M46" i="14"/>
  <c r="R63" i="14"/>
  <c r="CE73" i="14"/>
  <c r="BV67" i="14"/>
  <c r="CP77" i="14"/>
  <c r="AE56" i="14"/>
  <c r="CY91" i="14"/>
  <c r="T59" i="14"/>
  <c r="BY106" i="14"/>
  <c r="P73" i="14"/>
  <c r="AI83" i="14"/>
  <c r="K72" i="14"/>
  <c r="V58" i="14"/>
  <c r="CI96" i="14"/>
  <c r="CT34" i="14"/>
  <c r="AU65" i="14"/>
  <c r="AH45" i="14"/>
  <c r="BP100" i="14"/>
  <c r="CX51" i="14"/>
  <c r="CZ45" i="14"/>
  <c r="N99" i="14"/>
  <c r="AE104" i="14"/>
  <c r="AG81" i="14"/>
  <c r="AM64" i="14"/>
  <c r="BH64" i="14"/>
  <c r="B63" i="16"/>
  <c r="BG102" i="14"/>
  <c r="BL59" i="14"/>
  <c r="AS66" i="14"/>
  <c r="B76" i="14"/>
  <c r="BO50" i="14"/>
  <c r="CR44" i="14"/>
  <c r="CP63" i="14"/>
  <c r="V79" i="14"/>
  <c r="CC73" i="14"/>
  <c r="BV63" i="14"/>
  <c r="AN58" i="14"/>
  <c r="CD45" i="14"/>
  <c r="AZ86" i="14"/>
  <c r="BC95" i="14"/>
  <c r="AA97" i="14"/>
  <c r="AD90" i="14"/>
  <c r="CH64" i="14"/>
  <c r="AI102" i="14"/>
  <c r="AA77" i="14"/>
  <c r="BE65" i="14"/>
  <c r="CI48" i="14"/>
  <c r="O63" i="14"/>
  <c r="CU69" i="14"/>
  <c r="N93" i="14"/>
  <c r="BT50" i="14"/>
  <c r="DE57" i="15"/>
  <c r="BS68" i="14"/>
  <c r="AA91" i="14"/>
  <c r="CI59" i="14"/>
  <c r="T65" i="14"/>
  <c r="BC44" i="14"/>
  <c r="CW55" i="14"/>
  <c r="CZ44" i="14"/>
  <c r="BL34" i="14"/>
  <c r="AN74" i="14"/>
  <c r="BV45" i="14"/>
  <c r="DC53" i="14"/>
  <c r="BN102" i="14"/>
  <c r="CE63" i="14"/>
  <c r="AG45" i="14"/>
  <c r="AT106" i="14"/>
  <c r="DE79" i="15"/>
  <c r="AQ64" i="14"/>
  <c r="B72" i="14"/>
  <c r="BO62" i="14"/>
  <c r="K95" i="14"/>
  <c r="DB76" i="14"/>
  <c r="DB100" i="14"/>
  <c r="AZ92" i="14"/>
  <c r="BT103" i="14"/>
  <c r="BJ104" i="14"/>
  <c r="K97" i="14"/>
  <c r="DB81" i="14"/>
  <c r="CN86" i="14"/>
  <c r="AB106" i="14"/>
  <c r="BU105" i="14"/>
  <c r="K84" i="14"/>
  <c r="AJ85" i="14"/>
  <c r="CM102" i="14"/>
  <c r="AL57" i="14"/>
  <c r="CW60" i="14"/>
  <c r="AF94" i="14"/>
  <c r="BE34" i="14"/>
  <c r="BN49" i="14"/>
  <c r="CQ65" i="14"/>
  <c r="X50" i="14"/>
  <c r="K93" i="14"/>
  <c r="M60" i="14"/>
  <c r="BN75" i="14"/>
  <c r="S75" i="14"/>
  <c r="R96" i="14"/>
  <c r="CJ73" i="14"/>
  <c r="C47" i="14"/>
  <c r="X51" i="14"/>
  <c r="BH87" i="14"/>
  <c r="CM56" i="14"/>
  <c r="I55" i="14"/>
  <c r="H97" i="14"/>
  <c r="B32" i="15"/>
  <c r="BW82" i="14"/>
  <c r="BE99" i="14"/>
  <c r="AL82" i="14"/>
  <c r="CS97" i="14"/>
  <c r="B59" i="16"/>
  <c r="BZ99" i="14"/>
  <c r="J95" i="14"/>
  <c r="CZ99" i="14"/>
  <c r="AC60" i="14"/>
  <c r="Z85" i="14"/>
  <c r="CB51" i="14"/>
  <c r="BA87" i="14"/>
  <c r="CX76" i="14"/>
  <c r="Q49" i="14"/>
  <c r="AO104" i="14"/>
  <c r="DC84" i="14"/>
  <c r="AX82" i="14"/>
  <c r="BU72" i="14"/>
  <c r="CD64" i="14"/>
  <c r="T49" i="14"/>
  <c r="AB95" i="14"/>
  <c r="Y85" i="14"/>
  <c r="BJ81" i="14"/>
  <c r="AR86" i="14"/>
  <c r="CW85" i="14"/>
  <c r="BF58" i="14"/>
  <c r="BM45" i="14"/>
  <c r="T47" i="14"/>
  <c r="CY101" i="14"/>
  <c r="B38" i="15"/>
  <c r="CW66" i="14"/>
  <c r="AT105" i="14"/>
  <c r="CW92" i="14"/>
  <c r="CS101" i="14"/>
  <c r="CR91" i="14"/>
  <c r="BJ95" i="14"/>
  <c r="AZ47" i="14"/>
  <c r="W100" i="14"/>
  <c r="W51" i="14"/>
  <c r="AZ59" i="14"/>
  <c r="CG49" i="14"/>
  <c r="BW66" i="14"/>
  <c r="BK79" i="14"/>
  <c r="BL69" i="14"/>
  <c r="BY84" i="14"/>
  <c r="AE86" i="14"/>
  <c r="BF55" i="14"/>
  <c r="CS87" i="14"/>
  <c r="B18" i="15"/>
  <c r="T96" i="14"/>
  <c r="J58" i="14"/>
  <c r="CA47" i="14"/>
  <c r="CG53" i="14"/>
  <c r="O94" i="14"/>
  <c r="BY34" i="14"/>
  <c r="AA90" i="14"/>
  <c r="BD46" i="14"/>
  <c r="O51" i="14"/>
  <c r="CO93" i="14"/>
  <c r="U54" i="14"/>
  <c r="CH92" i="14"/>
  <c r="L60" i="14"/>
  <c r="BY63" i="14"/>
  <c r="AD64" i="14"/>
  <c r="B31" i="15"/>
  <c r="BQ57" i="14"/>
  <c r="CX83" i="14"/>
  <c r="CV54" i="14"/>
  <c r="AN51" i="14"/>
  <c r="I106" i="14"/>
  <c r="BX74" i="14"/>
  <c r="CB88" i="14"/>
  <c r="S63" i="14"/>
  <c r="CJ47" i="14"/>
  <c r="AZ75" i="14"/>
  <c r="BE51" i="14"/>
  <c r="AG79" i="14"/>
  <c r="AD34" i="14"/>
  <c r="T74" i="14"/>
  <c r="M90" i="14"/>
  <c r="CT54" i="14"/>
  <c r="AR69" i="14"/>
  <c r="AX86" i="14"/>
  <c r="CT104" i="14"/>
  <c r="C53" i="14"/>
  <c r="CG105" i="14"/>
  <c r="BA90" i="14"/>
  <c r="AW88" i="14"/>
  <c r="U69" i="14"/>
  <c r="AT97" i="14"/>
  <c r="B55" i="15"/>
  <c r="R105" i="14"/>
  <c r="R78" i="14"/>
  <c r="AK45" i="14"/>
  <c r="B83" i="14"/>
  <c r="CO82" i="14"/>
  <c r="C102" i="14"/>
  <c r="CO97" i="14"/>
  <c r="BF96" i="14"/>
  <c r="DB87" i="14"/>
  <c r="DE13" i="15"/>
  <c r="Q44" i="14"/>
  <c r="CP106" i="14"/>
  <c r="AA56" i="14"/>
  <c r="M96" i="14"/>
  <c r="AF47" i="14"/>
  <c r="AJ66" i="14"/>
  <c r="AZ93" i="14"/>
  <c r="BP75" i="14"/>
  <c r="CB75" i="14"/>
  <c r="AE74" i="14"/>
  <c r="CF82" i="14"/>
  <c r="BO101" i="14"/>
  <c r="CB66" i="14"/>
  <c r="AX101" i="14"/>
  <c r="CP105" i="14"/>
  <c r="CY78" i="14"/>
  <c r="AP50" i="14"/>
  <c r="Z67" i="14"/>
  <c r="BA105" i="14"/>
  <c r="P102" i="14"/>
  <c r="X82" i="14"/>
  <c r="AH72" i="14"/>
  <c r="CP60" i="14"/>
  <c r="DC91" i="14"/>
  <c r="BC91" i="14"/>
  <c r="BY62" i="14"/>
  <c r="X45" i="14"/>
  <c r="AZ54" i="14"/>
  <c r="CC48" i="14"/>
  <c r="AM45" i="14"/>
  <c r="BK100" i="14"/>
  <c r="BQ100" i="14"/>
  <c r="BJ100" i="14"/>
  <c r="DB44" i="14"/>
  <c r="AI62" i="14"/>
  <c r="H69" i="14"/>
  <c r="DE54" i="16"/>
  <c r="B12" i="16"/>
  <c r="CI75" i="14"/>
  <c r="CU84" i="14"/>
  <c r="CD62" i="14"/>
  <c r="W75" i="14"/>
  <c r="X94" i="14"/>
  <c r="DA34" i="14"/>
  <c r="BT69" i="14"/>
  <c r="CM45" i="14"/>
  <c r="AO57" i="14"/>
  <c r="AJ83" i="14"/>
  <c r="AY69" i="14"/>
  <c r="DE84" i="16"/>
  <c r="AV77" i="14"/>
  <c r="CQ92" i="14"/>
  <c r="U49" i="14"/>
  <c r="V101" i="14"/>
  <c r="CS95" i="14"/>
  <c r="CS56" i="14"/>
  <c r="AC90" i="14"/>
  <c r="CT94" i="14"/>
  <c r="T103" i="14"/>
  <c r="BL55" i="14"/>
  <c r="DE75" i="16"/>
  <c r="BP105" i="14"/>
  <c r="BN82" i="14"/>
  <c r="AO65" i="14"/>
  <c r="AC95" i="14"/>
  <c r="Z47" i="14"/>
  <c r="BB69" i="14"/>
  <c r="BQ55" i="14"/>
  <c r="AK64" i="14"/>
  <c r="BQ88" i="14"/>
  <c r="AH46" i="14"/>
  <c r="CA85" i="14"/>
  <c r="AT73" i="14"/>
  <c r="AY56" i="14"/>
  <c r="AV76" i="14"/>
  <c r="BM94" i="14"/>
  <c r="AO49" i="14"/>
  <c r="CQ55" i="14"/>
  <c r="CM105" i="14"/>
  <c r="BE82" i="14"/>
  <c r="CN83" i="14"/>
  <c r="B20" i="15"/>
  <c r="CH47" i="14"/>
  <c r="I104" i="14"/>
  <c r="Z64" i="14"/>
  <c r="BH83" i="14"/>
  <c r="CG46" i="14"/>
  <c r="BV50" i="14"/>
  <c r="Q67" i="14"/>
  <c r="AB60" i="14"/>
  <c r="J96" i="14"/>
  <c r="AP101" i="14"/>
  <c r="N67" i="14"/>
  <c r="AT91" i="14"/>
  <c r="AU92" i="14"/>
  <c r="BQ64" i="14"/>
  <c r="DC65" i="14"/>
  <c r="DE87" i="15"/>
  <c r="BU84" i="14"/>
  <c r="BO47" i="14"/>
  <c r="AO76" i="14"/>
  <c r="CF103" i="14"/>
  <c r="BK87" i="14"/>
  <c r="CM104" i="14"/>
  <c r="B67" i="15"/>
  <c r="CE54" i="14"/>
  <c r="BQ54" i="14"/>
  <c r="C88" i="14"/>
  <c r="AA62" i="14"/>
  <c r="AN99" i="14"/>
  <c r="AY92" i="14"/>
  <c r="DB47" i="14"/>
  <c r="AF68" i="14"/>
  <c r="S100" i="14"/>
  <c r="BQ79" i="14"/>
  <c r="CH90" i="14"/>
  <c r="AL46" i="14"/>
  <c r="Z83" i="14"/>
  <c r="AT75" i="14"/>
  <c r="AK63" i="14"/>
  <c r="AC102" i="14"/>
  <c r="M79" i="14"/>
  <c r="N104" i="14"/>
  <c r="AC101" i="14"/>
  <c r="CX44" i="14"/>
  <c r="CE66" i="14"/>
  <c r="DB60" i="14"/>
  <c r="BN67" i="14"/>
  <c r="CU95" i="14"/>
  <c r="CW99" i="14"/>
  <c r="U97" i="14"/>
  <c r="DE81" i="15"/>
  <c r="BG56" i="14"/>
  <c r="CM103" i="14"/>
  <c r="DC101" i="14"/>
  <c r="AH94" i="14"/>
  <c r="BF81" i="14"/>
  <c r="AM51" i="14"/>
  <c r="BZ78" i="14"/>
  <c r="BL94" i="14"/>
  <c r="B97" i="14"/>
  <c r="V88" i="14"/>
  <c r="CJ57" i="14"/>
  <c r="V46" i="14"/>
  <c r="BE67" i="14"/>
  <c r="J45" i="14"/>
  <c r="AU51" i="14"/>
  <c r="Z96" i="14"/>
  <c r="AS99" i="14"/>
  <c r="BT56" i="14"/>
  <c r="O103" i="14"/>
  <c r="AI91" i="14"/>
  <c r="AA53" i="14"/>
  <c r="BX90" i="14"/>
  <c r="AL77" i="14"/>
  <c r="BD56" i="14"/>
  <c r="AW73" i="14"/>
  <c r="AZ57" i="14"/>
  <c r="BM105" i="14"/>
  <c r="S103" i="14"/>
  <c r="BJ103" i="14"/>
  <c r="BX53" i="14"/>
  <c r="F155" i="15"/>
  <c r="BH44" i="14"/>
  <c r="F160" i="16"/>
  <c r="CJ79" i="14"/>
  <c r="BD64" i="14"/>
  <c r="CJ67" i="14"/>
  <c r="CV69" i="14"/>
  <c r="B79" i="14"/>
  <c r="DC87" i="14"/>
  <c r="BZ103" i="14"/>
  <c r="CA56" i="14"/>
  <c r="B103" i="14"/>
  <c r="BF82" i="14"/>
  <c r="AC87" i="14"/>
  <c r="CM84" i="14"/>
  <c r="BE105" i="14"/>
  <c r="AN66" i="14"/>
  <c r="CP65" i="14"/>
  <c r="BQ63" i="14"/>
  <c r="B98" i="15"/>
  <c r="BA51" i="14"/>
  <c r="CV73" i="14"/>
  <c r="AX45" i="14"/>
  <c r="BZ100" i="14"/>
  <c r="CA48" i="14"/>
  <c r="BI106" i="14"/>
  <c r="BC104" i="14"/>
  <c r="Z63" i="14"/>
  <c r="AQ86" i="14"/>
  <c r="CO105" i="14"/>
  <c r="AP75" i="14"/>
  <c r="CR57" i="14"/>
  <c r="AL100" i="14"/>
  <c r="AW104" i="14"/>
  <c r="AZ66" i="14"/>
  <c r="CN45" i="14"/>
  <c r="Q97" i="14"/>
  <c r="AG103" i="14"/>
  <c r="CR92" i="14"/>
  <c r="CJ85" i="14"/>
  <c r="CX78" i="14"/>
  <c r="AS44" i="14"/>
  <c r="W45" i="14"/>
  <c r="V78" i="14"/>
  <c r="DA76" i="14"/>
  <c r="BN73" i="14"/>
  <c r="AF67" i="14"/>
  <c r="N83" i="14"/>
  <c r="CG97" i="14"/>
  <c r="CK49" i="14"/>
  <c r="BS60" i="14"/>
  <c r="M74" i="14"/>
  <c r="CX34" i="14"/>
  <c r="BR78" i="14"/>
  <c r="CS75" i="14"/>
  <c r="DE64" i="16"/>
  <c r="AW72" i="14"/>
  <c r="CC45" i="14"/>
  <c r="AH101" i="14"/>
  <c r="L58" i="14"/>
  <c r="BT91" i="14"/>
  <c r="CT47" i="14"/>
  <c r="AX57" i="14"/>
  <c r="BR79" i="14"/>
  <c r="AG54" i="14"/>
  <c r="BZ65" i="14"/>
  <c r="BW96" i="14"/>
  <c r="M76" i="14"/>
  <c r="V91" i="14"/>
  <c r="CZ81" i="14"/>
  <c r="U53" i="14"/>
  <c r="AK78" i="14"/>
  <c r="CX47" i="14"/>
  <c r="BG50" i="14"/>
  <c r="BR102" i="14"/>
  <c r="CK63" i="14"/>
  <c r="AW54" i="14"/>
  <c r="CG60" i="14"/>
  <c r="AF77" i="14"/>
  <c r="AW87" i="14"/>
  <c r="CF99" i="14"/>
  <c r="Y88" i="14"/>
  <c r="Z34" i="14"/>
  <c r="AH76" i="14"/>
  <c r="Z102" i="14"/>
  <c r="BR50" i="14"/>
  <c r="AE102" i="14"/>
  <c r="BA66" i="14"/>
  <c r="R88" i="14"/>
  <c r="BJ91" i="14"/>
  <c r="CY72" i="14"/>
  <c r="CR69" i="14"/>
  <c r="BF62" i="14"/>
  <c r="CJ75" i="14"/>
  <c r="CC102" i="14"/>
  <c r="CN54" i="14"/>
  <c r="CB53" i="14"/>
  <c r="AZ95" i="14"/>
  <c r="BU93" i="14"/>
  <c r="W81" i="14"/>
  <c r="H102" i="14"/>
  <c r="AQ60" i="14"/>
  <c r="BL97" i="14"/>
  <c r="DA104" i="14"/>
  <c r="BB50" i="14"/>
  <c r="BU73" i="14"/>
  <c r="AN95" i="14"/>
  <c r="BJ54" i="14"/>
  <c r="N78" i="14"/>
  <c r="BL76" i="14"/>
  <c r="Z90" i="14"/>
  <c r="T106" i="14"/>
  <c r="BF68" i="14"/>
  <c r="AM54" i="14"/>
  <c r="BQ93" i="14"/>
  <c r="CK105" i="14"/>
  <c r="CM74" i="14"/>
  <c r="CT81" i="14"/>
  <c r="AG75" i="14"/>
  <c r="BP87" i="14"/>
  <c r="BF104" i="14"/>
  <c r="BC79" i="14"/>
  <c r="B117" i="15"/>
  <c r="AF106" i="14"/>
  <c r="CF78" i="14"/>
  <c r="N106" i="14"/>
  <c r="B104" i="15"/>
  <c r="BE88" i="14"/>
  <c r="AQ46" i="14"/>
  <c r="CC88" i="14"/>
  <c r="DA74" i="14"/>
  <c r="AJ95" i="14"/>
  <c r="CH93" i="14"/>
  <c r="B47" i="15"/>
  <c r="CX64" i="14"/>
  <c r="AP77" i="14"/>
  <c r="AR77" i="14"/>
  <c r="O77" i="14"/>
  <c r="P48" i="14"/>
  <c r="AD87" i="14"/>
  <c r="DE37" i="15"/>
  <c r="BU47" i="14"/>
  <c r="CQ48" i="14"/>
  <c r="BQ60" i="14"/>
  <c r="AY83" i="14"/>
  <c r="BH77" i="14"/>
  <c r="BC60" i="14"/>
  <c r="CV72" i="14"/>
  <c r="Z69" i="14"/>
  <c r="CU100" i="14"/>
  <c r="CT101" i="14"/>
  <c r="B24" i="16"/>
  <c r="CK67" i="14"/>
  <c r="DB97" i="14"/>
  <c r="DC69" i="14"/>
  <c r="AW62" i="14"/>
  <c r="CH99" i="14"/>
  <c r="CC44" i="14"/>
  <c r="AN105" i="14"/>
  <c r="AN103" i="14"/>
  <c r="CO56" i="14"/>
  <c r="BQ51" i="14"/>
  <c r="CQ99" i="14"/>
  <c r="AN67" i="14"/>
  <c r="BA62" i="14"/>
  <c r="AK66" i="14"/>
  <c r="CI67" i="14"/>
  <c r="CY69" i="14"/>
  <c r="AW106" i="14"/>
  <c r="AO77" i="14"/>
  <c r="CB84" i="14"/>
  <c r="B62" i="15"/>
  <c r="DC85" i="14"/>
  <c r="B39" i="16"/>
  <c r="AD48" i="14"/>
  <c r="BE85" i="14"/>
  <c r="V63" i="14"/>
  <c r="BD72" i="14"/>
  <c r="AC86" i="14"/>
  <c r="CO95" i="14"/>
  <c r="BW103" i="14"/>
  <c r="B87" i="16"/>
  <c r="AT68" i="14"/>
  <c r="AB96" i="14"/>
  <c r="AK68" i="14"/>
  <c r="AG77" i="14"/>
  <c r="AX103" i="14"/>
  <c r="BV59" i="14"/>
  <c r="CF100" i="14"/>
  <c r="R73" i="14"/>
  <c r="AC50" i="14"/>
  <c r="CU65" i="14"/>
  <c r="P106" i="14"/>
  <c r="BH75" i="14"/>
  <c r="Q47" i="14"/>
  <c r="AU83" i="14"/>
  <c r="BN94" i="14"/>
  <c r="CN78" i="14"/>
  <c r="BB87" i="14"/>
  <c r="I53" i="14"/>
  <c r="AT53" i="14"/>
  <c r="M44" i="14"/>
  <c r="DA101" i="14"/>
  <c r="AU82" i="14"/>
  <c r="BH104" i="14"/>
  <c r="CM81" i="14"/>
  <c r="CW63" i="14"/>
  <c r="AX78" i="14"/>
  <c r="BX69" i="14"/>
  <c r="AY57" i="14"/>
  <c r="BP81" i="14"/>
  <c r="BJ34" i="14"/>
  <c r="CX101" i="14"/>
  <c r="CD106" i="14"/>
  <c r="AN47" i="14"/>
  <c r="CR73" i="14"/>
  <c r="AF50" i="14"/>
  <c r="BR83" i="14"/>
  <c r="AL66" i="14"/>
  <c r="AS83" i="14"/>
  <c r="BM56" i="14"/>
  <c r="K44" i="14"/>
  <c r="CP102" i="14"/>
  <c r="C55" i="14"/>
  <c r="AH73" i="14"/>
  <c r="BU53" i="14"/>
  <c r="AJ103" i="14"/>
  <c r="J46" i="14"/>
  <c r="R49" i="14"/>
  <c r="BR104" i="14"/>
  <c r="V90" i="14"/>
  <c r="AH47" i="14"/>
  <c r="BP69" i="14"/>
  <c r="X91" i="14"/>
  <c r="DC79" i="14"/>
  <c r="BE44" i="14"/>
  <c r="N63" i="14"/>
  <c r="S50" i="14"/>
  <c r="Y99" i="14"/>
  <c r="K45" i="14"/>
  <c r="BL57" i="14"/>
  <c r="X99" i="14"/>
  <c r="BF103" i="14"/>
  <c r="B58" i="14"/>
  <c r="CH50" i="14"/>
  <c r="DA88" i="14"/>
  <c r="BO96" i="14"/>
  <c r="F155" i="16"/>
  <c r="BX51" i="14"/>
  <c r="AB46" i="14"/>
  <c r="CQ87" i="14"/>
  <c r="AL74" i="14"/>
  <c r="CH85" i="14"/>
  <c r="CY53" i="14"/>
  <c r="AX72" i="14"/>
  <c r="I64" i="14"/>
  <c r="CD68" i="14"/>
  <c r="AD96" i="14"/>
  <c r="B87" i="14"/>
  <c r="BG57" i="14"/>
  <c r="BA88" i="14"/>
  <c r="W46" i="14"/>
  <c r="DC68" i="14"/>
  <c r="BV72" i="14"/>
  <c r="CE65" i="14"/>
  <c r="BQ86" i="14"/>
  <c r="BK57" i="14"/>
  <c r="AT44" i="14"/>
  <c r="X62" i="14"/>
  <c r="AK67" i="14"/>
  <c r="AJ44" i="14"/>
  <c r="AE84" i="14"/>
  <c r="BK51" i="14"/>
  <c r="CY49" i="14"/>
  <c r="BA101" i="14"/>
  <c r="K64" i="14"/>
  <c r="DE59" i="15"/>
  <c r="BL75" i="14"/>
  <c r="BN74" i="14"/>
  <c r="BM62" i="14"/>
  <c r="CH66" i="14"/>
  <c r="DE128" i="15"/>
  <c r="CT62" i="14"/>
  <c r="BA106" i="14"/>
  <c r="BS101" i="14"/>
  <c r="Q99" i="14"/>
  <c r="BD45" i="14"/>
  <c r="CZ90" i="14"/>
  <c r="W57" i="14"/>
  <c r="CA90" i="14"/>
  <c r="BS44" i="14"/>
  <c r="AJ90" i="14"/>
  <c r="Y103" i="14"/>
  <c r="BQ73" i="14"/>
  <c r="H99" i="14"/>
  <c r="AQ92" i="14"/>
  <c r="DE55" i="15"/>
  <c r="CG44" i="14"/>
  <c r="CE75" i="14"/>
  <c r="W96" i="14"/>
  <c r="AG66" i="14"/>
  <c r="CU91" i="14"/>
  <c r="L68" i="14"/>
  <c r="CO72" i="14"/>
  <c r="CP55" i="14"/>
  <c r="CG65" i="14"/>
  <c r="BF95" i="14"/>
  <c r="Y53" i="14"/>
  <c r="AJ75" i="14"/>
  <c r="CL73" i="14"/>
  <c r="AX74" i="14"/>
  <c r="AB99" i="14"/>
  <c r="DE38" i="15"/>
  <c r="AH86" i="14"/>
  <c r="AQ34" i="14"/>
  <c r="BP66" i="14"/>
  <c r="AB77" i="14"/>
  <c r="AG47" i="14"/>
  <c r="H72" i="14"/>
  <c r="BI101" i="14"/>
  <c r="BL46" i="14"/>
  <c r="CU67" i="14"/>
  <c r="BZ47" i="14"/>
  <c r="AI75" i="14"/>
  <c r="CP57" i="14"/>
  <c r="B35" i="16"/>
  <c r="CL64" i="14"/>
  <c r="H82" i="14"/>
  <c r="CL104" i="14"/>
  <c r="S66" i="14"/>
  <c r="CA67" i="14"/>
  <c r="AJ97" i="14"/>
  <c r="X81" i="14"/>
  <c r="CS91" i="14"/>
  <c r="AJ74" i="14"/>
  <c r="BJ46" i="14"/>
  <c r="BH56" i="14"/>
  <c r="AY99" i="14"/>
  <c r="AA55" i="14"/>
  <c r="AW74" i="14"/>
  <c r="CV65" i="14"/>
  <c r="AU63" i="14"/>
  <c r="K49" i="14"/>
  <c r="BX84" i="14"/>
  <c r="CW83" i="14"/>
  <c r="AD45" i="14"/>
  <c r="CF88" i="14"/>
  <c r="BD76" i="14"/>
  <c r="AA105" i="14"/>
  <c r="M45" i="14"/>
  <c r="CX63" i="14"/>
  <c r="X106" i="14"/>
  <c r="CG51" i="14"/>
  <c r="AV44" i="14"/>
  <c r="BV69" i="14"/>
  <c r="BG95" i="14"/>
  <c r="BB77" i="14"/>
  <c r="B50" i="16"/>
  <c r="BR87" i="14"/>
  <c r="B100" i="15"/>
  <c r="BJ51" i="14"/>
  <c r="DE51" i="16"/>
  <c r="AR66" i="14"/>
  <c r="BD90" i="14"/>
  <c r="BX100" i="14"/>
  <c r="BW51" i="14"/>
  <c r="U62" i="14"/>
  <c r="C91" i="14"/>
  <c r="BL63" i="14"/>
  <c r="BD77" i="14"/>
  <c r="BF66" i="14"/>
  <c r="P96" i="14"/>
  <c r="N72" i="14"/>
  <c r="W34" i="14"/>
  <c r="BO54" i="14"/>
  <c r="O82" i="14"/>
  <c r="AM93" i="14"/>
  <c r="DE15" i="16"/>
  <c r="BU104" i="14"/>
  <c r="AK57" i="14"/>
  <c r="BM75" i="14"/>
  <c r="U79" i="14"/>
  <c r="B82" i="15"/>
  <c r="AX79" i="14"/>
  <c r="CB55" i="14"/>
  <c r="CY51" i="14"/>
  <c r="Q51" i="14"/>
  <c r="AG82" i="14"/>
  <c r="CF65" i="14"/>
  <c r="DE14" i="16"/>
  <c r="AM99" i="14"/>
  <c r="CC103" i="14"/>
  <c r="AT62" i="14"/>
  <c r="AD97" i="14"/>
  <c r="CR51" i="14"/>
  <c r="AC104" i="14"/>
  <c r="O44" i="14"/>
  <c r="AY67" i="14"/>
  <c r="AL59" i="14"/>
  <c r="AV84" i="14"/>
  <c r="AU47" i="14"/>
  <c r="BL79" i="14"/>
  <c r="CC79" i="14"/>
  <c r="M56" i="14"/>
  <c r="CY96" i="14"/>
  <c r="BU45" i="14"/>
  <c r="BH103" i="14"/>
  <c r="AT93" i="14"/>
  <c r="CU54" i="14"/>
  <c r="BY81" i="14"/>
  <c r="O66" i="14"/>
  <c r="BG49" i="14"/>
  <c r="BH106" i="14"/>
  <c r="CP50" i="14"/>
  <c r="AK75" i="14"/>
  <c r="B70" i="16"/>
  <c r="AW48" i="14"/>
  <c r="CN77" i="14"/>
  <c r="BT58" i="14"/>
  <c r="BW74" i="14"/>
  <c r="AA92" i="14"/>
  <c r="DB106" i="14"/>
  <c r="DE31" i="16"/>
  <c r="BN47" i="14"/>
  <c r="CU85" i="14"/>
  <c r="R60" i="14"/>
  <c r="AS95" i="14"/>
  <c r="BW83" i="14"/>
  <c r="DE71" i="15"/>
  <c r="AQ99" i="14"/>
  <c r="B65" i="15"/>
  <c r="CK84" i="14"/>
  <c r="AO79" i="14"/>
  <c r="CK93" i="14"/>
  <c r="CF66" i="14"/>
  <c r="AK102" i="14"/>
  <c r="AQ90" i="14"/>
  <c r="DB57" i="14"/>
  <c r="BG60" i="14"/>
  <c r="CT57" i="14"/>
  <c r="I66" i="14"/>
  <c r="CW84" i="14"/>
  <c r="CF84" i="14"/>
  <c r="AY97" i="14"/>
  <c r="B89" i="14"/>
  <c r="CH51" i="14"/>
  <c r="CC76" i="14"/>
  <c r="CR88" i="14"/>
  <c r="B60" i="16"/>
  <c r="BR93" i="14"/>
  <c r="C77" i="14"/>
  <c r="BT94" i="14"/>
  <c r="CW65" i="14"/>
  <c r="BR56" i="14"/>
  <c r="AX46" i="14"/>
  <c r="BW79" i="14"/>
  <c r="BS82" i="14"/>
  <c r="BN78" i="14"/>
  <c r="AF69" i="14"/>
  <c r="AY88" i="14"/>
  <c r="CS93" i="14"/>
  <c r="B84" i="16"/>
  <c r="BF85" i="14"/>
  <c r="BJ77" i="14"/>
  <c r="CU101" i="14"/>
  <c r="BN79" i="14"/>
  <c r="CA34" i="14"/>
  <c r="AQ103" i="14"/>
  <c r="CA104" i="14"/>
  <c r="BX97" i="14"/>
  <c r="CX90" i="14"/>
  <c r="O75" i="14"/>
  <c r="BM57" i="14"/>
  <c r="DC59" i="14"/>
  <c r="U57" i="14"/>
  <c r="CP47" i="14"/>
  <c r="CL84" i="14"/>
  <c r="DE24" i="15"/>
  <c r="BM95" i="14"/>
  <c r="B115" i="15"/>
  <c r="AA87" i="14"/>
  <c r="BR86" i="14"/>
  <c r="BJ59" i="14"/>
  <c r="AI66" i="14"/>
  <c r="AA66" i="14"/>
  <c r="AW96" i="14"/>
  <c r="CF105" i="14"/>
  <c r="AY47" i="14"/>
  <c r="CD94" i="14"/>
  <c r="BZ83" i="14"/>
  <c r="AD81" i="14"/>
  <c r="N86" i="14"/>
  <c r="BY67" i="14"/>
  <c r="BW86" i="14"/>
  <c r="AN55" i="14"/>
  <c r="CE34" i="14"/>
  <c r="M103" i="14"/>
  <c r="I45" i="14"/>
  <c r="DE84" i="15"/>
  <c r="CX50" i="14"/>
  <c r="Z101" i="14"/>
  <c r="CE95" i="14"/>
  <c r="AJ96" i="14"/>
  <c r="AV62" i="14"/>
  <c r="CC100" i="14"/>
  <c r="CM82" i="14"/>
  <c r="Y104" i="14"/>
  <c r="CO51" i="14"/>
  <c r="AZ68" i="14"/>
  <c r="AQ68" i="14"/>
  <c r="CQ51" i="14"/>
  <c r="B13" i="16"/>
  <c r="CB104" i="14"/>
  <c r="CU58" i="14"/>
  <c r="CY44" i="14"/>
  <c r="CK83" i="14"/>
  <c r="CO102" i="14"/>
  <c r="CR99" i="14"/>
  <c r="BT79" i="14"/>
  <c r="AK73" i="14"/>
  <c r="BN100" i="14"/>
  <c r="BY92" i="14"/>
  <c r="B58" i="16"/>
  <c r="DE50" i="15"/>
  <c r="BX95" i="14"/>
  <c r="Y100" i="14"/>
  <c r="BG91" i="14"/>
  <c r="CW72" i="14"/>
  <c r="CF48" i="14"/>
  <c r="BY59" i="14"/>
  <c r="M105" i="14"/>
  <c r="AG96" i="14"/>
  <c r="BQ75" i="14"/>
  <c r="CS77" i="14"/>
  <c r="AP45" i="14"/>
  <c r="B42" i="16"/>
  <c r="CK78" i="14"/>
  <c r="R57" i="14"/>
  <c r="CP93" i="14"/>
  <c r="T54" i="14"/>
  <c r="CA102" i="14"/>
  <c r="AQ69" i="14"/>
  <c r="BI62" i="14"/>
  <c r="CR56" i="14"/>
  <c r="AM46" i="14"/>
  <c r="AI69" i="14"/>
  <c r="CG59" i="14"/>
  <c r="S46" i="14"/>
  <c r="AM97" i="14"/>
  <c r="Q34" i="14"/>
  <c r="L84" i="14"/>
  <c r="CO73" i="14"/>
  <c r="BK34" i="14"/>
  <c r="CD59" i="14"/>
  <c r="BY78" i="14"/>
  <c r="AF63" i="14"/>
  <c r="BC66" i="14"/>
  <c r="CN58" i="14"/>
  <c r="AV87" i="14"/>
  <c r="CI55" i="14"/>
  <c r="BM103" i="14"/>
  <c r="CZ73" i="14"/>
  <c r="BO48" i="14"/>
  <c r="AV82" i="14"/>
  <c r="BB56" i="14"/>
  <c r="BP85" i="14"/>
  <c r="Z46" i="14"/>
  <c r="AN97" i="14"/>
  <c r="CJ84" i="14"/>
  <c r="H51" i="14"/>
  <c r="S96" i="14"/>
  <c r="S67" i="14"/>
  <c r="AI47" i="14"/>
  <c r="AR88" i="14"/>
  <c r="AM100" i="14"/>
  <c r="CA94" i="14"/>
  <c r="BX87" i="14"/>
  <c r="CB74" i="14"/>
  <c r="CB82" i="14"/>
  <c r="AU53" i="14"/>
  <c r="T46" i="14"/>
  <c r="H67" i="14"/>
  <c r="AG73" i="14"/>
  <c r="T93" i="14"/>
  <c r="J68" i="14"/>
  <c r="CC95" i="14"/>
  <c r="AA88" i="14"/>
  <c r="V86" i="14"/>
  <c r="AO86" i="14"/>
  <c r="B76" i="15"/>
  <c r="CW51" i="14"/>
  <c r="BX72" i="14"/>
  <c r="DE52" i="16"/>
  <c r="BR66" i="14"/>
  <c r="Q92" i="14"/>
  <c r="AH60" i="14"/>
  <c r="BA34" i="14"/>
  <c r="CI54" i="14"/>
  <c r="DE48" i="16"/>
  <c r="I69" i="14"/>
  <c r="AY102" i="14"/>
  <c r="CF63" i="14"/>
  <c r="BP65" i="14"/>
  <c r="BK73" i="14"/>
  <c r="C49" i="14"/>
  <c r="H76" i="14"/>
  <c r="Q59" i="14"/>
  <c r="M75" i="14"/>
  <c r="CD93" i="14"/>
  <c r="Y81" i="14"/>
  <c r="CR94" i="14"/>
  <c r="B52" i="16"/>
  <c r="AG87" i="14"/>
  <c r="CD101" i="14"/>
  <c r="AC100" i="14"/>
  <c r="CX82" i="14"/>
  <c r="BR85" i="14"/>
  <c r="AK47" i="14"/>
  <c r="U47" i="14"/>
  <c r="CC47" i="14"/>
  <c r="CL45" i="14"/>
  <c r="CX81" i="14"/>
  <c r="AR103" i="14"/>
  <c r="CB90" i="14"/>
  <c r="DB46" i="14"/>
  <c r="T86" i="14"/>
  <c r="AU97" i="14"/>
  <c r="DA66" i="14"/>
  <c r="AD92" i="14"/>
  <c r="AE83" i="14"/>
  <c r="CV88" i="14"/>
  <c r="AD51" i="14"/>
  <c r="Y60" i="14"/>
  <c r="P60" i="14"/>
  <c r="C64" i="14"/>
  <c r="R92" i="14"/>
  <c r="L87" i="14"/>
  <c r="BR103" i="14"/>
  <c r="CG77" i="14"/>
  <c r="BY46" i="14"/>
  <c r="BN72" i="14"/>
  <c r="B121" i="15"/>
  <c r="BH45" i="14"/>
  <c r="CQ102" i="14"/>
  <c r="BT83" i="14"/>
  <c r="AY66" i="14"/>
  <c r="AA75" i="14"/>
  <c r="BC48" i="14"/>
  <c r="CD60" i="14"/>
  <c r="BR75" i="14"/>
  <c r="W65" i="14"/>
  <c r="AF88" i="14"/>
  <c r="CC68" i="14"/>
  <c r="U101" i="14"/>
  <c r="DE63" i="16"/>
  <c r="BM51" i="14"/>
  <c r="K100" i="14"/>
  <c r="BD93" i="14"/>
  <c r="B33" i="15"/>
  <c r="AO53" i="14"/>
  <c r="AX54" i="14"/>
  <c r="CG50" i="14"/>
  <c r="BO97" i="14"/>
  <c r="AR34" i="14"/>
  <c r="B78" i="14"/>
  <c r="CC74" i="14"/>
  <c r="CH59" i="14"/>
  <c r="L51" i="14"/>
  <c r="BR64" i="14"/>
  <c r="AM86" i="14"/>
  <c r="P49" i="14"/>
  <c r="N84" i="14"/>
  <c r="CQ74" i="14"/>
  <c r="BZ91" i="14"/>
  <c r="BR60" i="14"/>
  <c r="BL48" i="14"/>
  <c r="CP100" i="14"/>
  <c r="CF101" i="14"/>
  <c r="C94" i="14"/>
  <c r="B51" i="16"/>
  <c r="BZ82" i="14"/>
  <c r="BW46" i="14"/>
  <c r="CR46" i="14"/>
  <c r="CX74" i="14"/>
  <c r="Q69" i="14"/>
  <c r="DE74" i="15"/>
  <c r="BA83" i="14"/>
  <c r="BN45" i="14"/>
  <c r="CG56" i="14"/>
  <c r="BW50" i="14"/>
  <c r="AG86" i="14"/>
  <c r="CL102" i="14"/>
  <c r="BH79" i="14"/>
  <c r="CN60" i="14"/>
  <c r="AU106" i="14"/>
  <c r="AR83" i="14"/>
  <c r="CN88" i="14"/>
  <c r="BO103" i="14"/>
  <c r="BI34" i="14"/>
  <c r="BT34" i="14"/>
  <c r="AH92" i="14"/>
  <c r="DC93" i="14"/>
  <c r="BE50" i="14"/>
  <c r="CJ34" i="14"/>
  <c r="U91" i="14"/>
  <c r="CR67" i="14"/>
  <c r="C87" i="14"/>
  <c r="BL103" i="14"/>
  <c r="AL85" i="14"/>
  <c r="Z81" i="14"/>
  <c r="BB59" i="14"/>
  <c r="CT103" i="14"/>
  <c r="S53" i="14"/>
  <c r="CE50" i="14"/>
  <c r="R75" i="14"/>
  <c r="CV44" i="14"/>
  <c r="K60" i="14"/>
  <c r="BL66" i="14"/>
  <c r="AX64" i="14"/>
  <c r="BB72" i="14"/>
  <c r="BW53" i="14"/>
  <c r="AL53" i="14"/>
  <c r="BP72" i="14"/>
  <c r="AE65" i="14"/>
  <c r="DE129" i="15"/>
  <c r="CM68" i="14"/>
  <c r="BO79" i="14"/>
  <c r="V83" i="14"/>
  <c r="AO91" i="14"/>
  <c r="BY47" i="14"/>
  <c r="BV81" i="14"/>
  <c r="S68" i="14"/>
  <c r="T76" i="14"/>
  <c r="CZ68" i="14"/>
  <c r="AK87" i="14"/>
  <c r="BY55" i="14"/>
  <c r="N79" i="14"/>
  <c r="DB93" i="14"/>
  <c r="K50" i="14"/>
  <c r="BN48" i="14"/>
  <c r="CI81" i="14"/>
  <c r="BU63" i="14"/>
  <c r="Q53" i="14"/>
  <c r="X65" i="14"/>
  <c r="CJ72" i="14"/>
  <c r="Z79" i="14"/>
  <c r="CS73" i="14"/>
  <c r="K51" i="14"/>
  <c r="AB78" i="14"/>
  <c r="CM66" i="14"/>
  <c r="AK90" i="14"/>
  <c r="CQ106" i="14"/>
  <c r="BR55" i="14"/>
  <c r="AL84" i="14"/>
  <c r="Y79" i="14"/>
  <c r="Y55" i="14"/>
  <c r="CN55" i="14"/>
  <c r="BZ48" i="14"/>
  <c r="CH94" i="14"/>
  <c r="W63" i="14"/>
  <c r="BZ74" i="14"/>
  <c r="BE101" i="14"/>
  <c r="Z44" i="14"/>
  <c r="AC63" i="14"/>
  <c r="CV58" i="14"/>
  <c r="P56" i="14"/>
  <c r="Q82" i="14"/>
  <c r="CG67" i="14"/>
  <c r="AM48" i="14"/>
  <c r="CW59" i="14"/>
  <c r="AV57" i="14"/>
  <c r="AR54" i="14"/>
  <c r="CZ54" i="14"/>
  <c r="AM58" i="14"/>
  <c r="K66" i="14"/>
  <c r="CT75" i="14"/>
  <c r="CW68" i="14"/>
  <c r="AG48" i="14"/>
  <c r="AI50" i="14"/>
  <c r="BY93" i="14"/>
  <c r="BJ88" i="14"/>
  <c r="BD91" i="14"/>
  <c r="CI74" i="14"/>
  <c r="U55" i="14"/>
  <c r="AF92" i="14"/>
  <c r="T51" i="14"/>
  <c r="BH97" i="14"/>
  <c r="CJ68" i="14"/>
  <c r="CQ44" i="14"/>
  <c r="N65" i="14"/>
  <c r="AC54" i="14"/>
  <c r="CF93" i="14"/>
  <c r="BX104" i="14"/>
  <c r="B102" i="15"/>
  <c r="CK72" i="14"/>
  <c r="T85" i="14"/>
  <c r="CI51" i="14"/>
  <c r="AO44" i="14"/>
  <c r="AF103" i="14"/>
  <c r="CA73" i="14"/>
  <c r="B53" i="16"/>
  <c r="BV91" i="14"/>
  <c r="AF45" i="14"/>
  <c r="BZ53" i="14"/>
  <c r="BX47" i="14"/>
  <c r="O99" i="14"/>
  <c r="BR77" i="14"/>
  <c r="BK76" i="14"/>
  <c r="CD50" i="14"/>
  <c r="AS96" i="14"/>
  <c r="BD78" i="14"/>
  <c r="J74" i="14"/>
  <c r="CV75" i="14"/>
  <c r="CW101" i="14"/>
  <c r="I88" i="14"/>
  <c r="AK48" i="14"/>
  <c r="AK72" i="14"/>
  <c r="BX86" i="14"/>
  <c r="CX88" i="14"/>
  <c r="CW76" i="14"/>
  <c r="AP62" i="14"/>
  <c r="AI100" i="14"/>
  <c r="C89" i="14"/>
  <c r="J47" i="14"/>
  <c r="AI68" i="14"/>
  <c r="DC82" i="14"/>
  <c r="AO72" i="14"/>
  <c r="C68" i="14"/>
  <c r="AR67" i="14"/>
  <c r="CR49" i="14"/>
  <c r="BT106" i="14"/>
  <c r="BR82" i="14"/>
  <c r="BB91" i="14"/>
  <c r="BL77" i="14"/>
  <c r="BB81" i="14"/>
  <c r="AG50" i="14"/>
  <c r="CS81" i="14"/>
  <c r="BK63" i="14"/>
  <c r="Y69" i="14"/>
  <c r="T62" i="14"/>
  <c r="BJ58" i="14"/>
  <c r="L67" i="14"/>
  <c r="CL91" i="14"/>
  <c r="AY49" i="14"/>
  <c r="BB44" i="14"/>
  <c r="CZ102" i="14"/>
  <c r="CL72" i="14"/>
  <c r="BS97" i="14"/>
  <c r="CE67" i="14"/>
  <c r="DC72" i="14"/>
  <c r="C62" i="14"/>
  <c r="CW96" i="14"/>
  <c r="BP73" i="14"/>
  <c r="CL105" i="14"/>
  <c r="T77" i="14"/>
  <c r="BG62" i="14"/>
  <c r="L106" i="14"/>
  <c r="BE84" i="14"/>
  <c r="BU64" i="14"/>
  <c r="CN91" i="14"/>
  <c r="CU47" i="14"/>
  <c r="X78" i="14"/>
  <c r="DE92" i="15"/>
  <c r="AU99" i="14"/>
  <c r="AY103" i="14"/>
  <c r="CX58" i="14"/>
  <c r="DA59" i="14"/>
  <c r="CP53" i="14"/>
  <c r="CB77" i="14"/>
  <c r="AP90" i="14"/>
  <c r="AQ105" i="14"/>
  <c r="BM63" i="14"/>
  <c r="CS65" i="14"/>
  <c r="BG67" i="14"/>
  <c r="E152" i="16"/>
  <c r="AP66" i="14"/>
  <c r="AA86" i="14"/>
  <c r="CP81" i="14"/>
  <c r="AY74" i="14"/>
  <c r="BM100" i="14"/>
  <c r="R68" i="14"/>
  <c r="CV93" i="14"/>
  <c r="CC59" i="14"/>
  <c r="BJ85" i="14"/>
  <c r="AG85" i="14"/>
  <c r="R85" i="14"/>
  <c r="F159" i="15"/>
  <c r="CA76" i="14"/>
  <c r="P78" i="14"/>
  <c r="BR54" i="14"/>
  <c r="BA45" i="14"/>
  <c r="BZ72" i="14"/>
  <c r="BF97" i="14"/>
  <c r="N45" i="14"/>
  <c r="AE67" i="14"/>
  <c r="CR47" i="14"/>
  <c r="BD48" i="14"/>
  <c r="K59" i="14"/>
  <c r="M102" i="14"/>
  <c r="V96" i="14"/>
  <c r="CK82" i="14"/>
  <c r="BS48" i="14"/>
  <c r="CF50" i="14"/>
  <c r="AI55" i="14"/>
  <c r="AS63" i="14"/>
  <c r="U56" i="14"/>
  <c r="BN56" i="14"/>
  <c r="AS54" i="14"/>
  <c r="AW94" i="14"/>
  <c r="Y57" i="14"/>
  <c r="BL82" i="14"/>
  <c r="CK79" i="14"/>
  <c r="U60" i="14"/>
  <c r="CF59" i="14"/>
  <c r="BU46" i="14"/>
  <c r="CI56" i="14"/>
  <c r="H62" i="14"/>
  <c r="BC62" i="14"/>
  <c r="AB69" i="14"/>
  <c r="CY81" i="14"/>
  <c r="CV86" i="14"/>
  <c r="AZ60" i="14"/>
  <c r="C71" i="14"/>
  <c r="Y87" i="14"/>
  <c r="U103" i="14"/>
  <c r="B44" i="14"/>
  <c r="AH93" i="14"/>
  <c r="BX49" i="14"/>
  <c r="CV47" i="14"/>
  <c r="AN73" i="14"/>
  <c r="K55" i="14"/>
  <c r="AU76" i="14"/>
  <c r="I77" i="14"/>
  <c r="B78" i="15"/>
  <c r="BK50" i="14"/>
  <c r="AY53" i="14"/>
  <c r="BE68" i="14"/>
  <c r="BG101" i="14"/>
  <c r="BM77" i="14"/>
  <c r="CC66" i="14"/>
  <c r="CA49" i="14"/>
  <c r="BP82" i="14"/>
  <c r="AX93" i="14"/>
  <c r="BR47" i="14"/>
  <c r="H92" i="14"/>
  <c r="BY72" i="14"/>
  <c r="CW75" i="14"/>
  <c r="DA47" i="14"/>
  <c r="H86" i="14"/>
  <c r="BE90" i="14"/>
  <c r="CC104" i="14"/>
  <c r="AL50" i="14"/>
  <c r="AP86" i="14"/>
  <c r="BA84" i="14"/>
  <c r="BE64" i="14"/>
  <c r="S91" i="14"/>
  <c r="P68" i="14"/>
  <c r="BB103" i="14"/>
  <c r="CG99" i="14"/>
  <c r="DE31" i="15"/>
  <c r="CP76" i="14"/>
  <c r="AZ44" i="14"/>
  <c r="CL103" i="14"/>
  <c r="H85" i="14"/>
  <c r="AW53" i="14"/>
  <c r="AG62" i="14"/>
  <c r="BW99" i="14"/>
  <c r="AJ104" i="14"/>
  <c r="BA95" i="14"/>
  <c r="CA95" i="14"/>
  <c r="CW50" i="14"/>
  <c r="BN54" i="14"/>
  <c r="BI83" i="14"/>
  <c r="AD78" i="14"/>
  <c r="BF74" i="14"/>
  <c r="CG68" i="14"/>
  <c r="C85" i="14"/>
  <c r="V102" i="14"/>
  <c r="AJ46" i="14"/>
  <c r="DE25" i="15"/>
  <c r="Q86" i="14"/>
  <c r="DE77" i="15"/>
  <c r="DE72" i="15"/>
  <c r="DE63" i="15"/>
  <c r="W67" i="14"/>
  <c r="BS66" i="14"/>
  <c r="X100" i="14"/>
  <c r="AS103" i="14"/>
  <c r="BC34" i="14"/>
  <c r="BU74" i="14"/>
  <c r="AR57" i="14"/>
  <c r="CR64" i="14"/>
  <c r="CQ88" i="14"/>
  <c r="Y105" i="14"/>
  <c r="CA45" i="14"/>
  <c r="BF47" i="14"/>
  <c r="CC51" i="14"/>
  <c r="B43" i="15"/>
  <c r="BC54" i="14"/>
  <c r="BL85" i="14"/>
  <c r="L73" i="14"/>
  <c r="BN55" i="14"/>
  <c r="CK66" i="14"/>
  <c r="C66" i="14"/>
  <c r="CK48" i="14"/>
  <c r="AT85" i="14"/>
  <c r="CE96" i="14"/>
  <c r="C101" i="14"/>
  <c r="BF101" i="14"/>
  <c r="AZ50" i="14"/>
  <c r="AF65" i="14"/>
  <c r="AO56" i="14"/>
  <c r="AV105" i="14"/>
  <c r="AT74" i="14"/>
  <c r="CN62" i="14"/>
  <c r="BR45" i="14"/>
  <c r="BH72" i="14"/>
  <c r="BH55" i="14"/>
  <c r="BU83" i="14"/>
  <c r="BE95" i="14"/>
  <c r="CO74" i="14"/>
  <c r="K57" i="14"/>
  <c r="AV96" i="14"/>
  <c r="B127" i="15"/>
  <c r="DB59" i="14"/>
  <c r="B56" i="15"/>
  <c r="AG72" i="14"/>
  <c r="U65" i="14"/>
  <c r="BO86" i="14"/>
  <c r="CO100" i="14"/>
  <c r="DC44" i="14"/>
  <c r="CG101" i="14"/>
  <c r="AA59" i="14"/>
  <c r="BY104" i="14"/>
  <c r="B49" i="14"/>
  <c r="AW85" i="14"/>
  <c r="W69" i="14"/>
  <c r="BU65" i="14"/>
  <c r="AN92" i="14"/>
  <c r="BU44" i="14"/>
  <c r="AO64" i="14"/>
  <c r="AL104" i="14"/>
  <c r="Q95" i="14"/>
  <c r="AR78" i="14"/>
  <c r="BS54" i="14"/>
  <c r="BW77" i="14"/>
  <c r="V92" i="14"/>
  <c r="CJ48" i="14"/>
  <c r="AI78" i="14"/>
  <c r="DA103" i="14"/>
  <c r="CX66" i="14"/>
  <c r="T83" i="14"/>
  <c r="BW100" i="14"/>
  <c r="CM91" i="14"/>
  <c r="CE53" i="14"/>
  <c r="BY91" i="14"/>
  <c r="T97" i="14"/>
  <c r="AD73" i="14"/>
  <c r="BL65" i="14"/>
  <c r="AW83" i="14"/>
  <c r="B61" i="14"/>
  <c r="BX75" i="14"/>
  <c r="AF100" i="14"/>
  <c r="AZ106" i="14"/>
  <c r="I63" i="14"/>
  <c r="O78" i="14"/>
  <c r="AA34" i="14"/>
  <c r="CR53" i="14"/>
  <c r="AC49" i="14"/>
  <c r="BG54" i="14"/>
  <c r="CK77" i="14"/>
  <c r="R91" i="14"/>
  <c r="Z76" i="14"/>
  <c r="BO58" i="14"/>
  <c r="CM51" i="14"/>
  <c r="BA77" i="14"/>
  <c r="AB90" i="14"/>
  <c r="CI85" i="14"/>
  <c r="P62" i="14"/>
  <c r="CI86" i="14"/>
  <c r="CN59" i="14"/>
  <c r="CV34" i="14"/>
  <c r="CF94" i="14"/>
  <c r="CS78" i="14"/>
  <c r="AJ72" i="14"/>
  <c r="BU75" i="14"/>
  <c r="Q48" i="14"/>
  <c r="AM96" i="14"/>
  <c r="C79" i="14"/>
  <c r="BV64" i="14"/>
  <c r="B64" i="14"/>
  <c r="CW93" i="14"/>
  <c r="CZ34" i="14"/>
  <c r="T44" i="14"/>
  <c r="CP74" i="14"/>
  <c r="BL86" i="14"/>
  <c r="Q55" i="14"/>
  <c r="BQ90" i="14"/>
  <c r="B100" i="14"/>
  <c r="BQ48" i="14"/>
  <c r="AE87" i="14"/>
  <c r="B114" i="15"/>
  <c r="BF92" i="14"/>
  <c r="CU102" i="14"/>
  <c r="AY65" i="14"/>
  <c r="BZ50" i="14"/>
  <c r="AT34" i="14"/>
  <c r="CC55" i="14"/>
  <c r="AS47" i="14"/>
  <c r="B70" i="14"/>
  <c r="AT55" i="14"/>
  <c r="AD74" i="14"/>
  <c r="B109" i="15"/>
  <c r="Q106" i="14"/>
  <c r="BK68" i="14"/>
  <c r="CK91" i="14"/>
  <c r="CC96" i="14"/>
  <c r="AL69" i="14"/>
  <c r="S95" i="14"/>
  <c r="AS77" i="14"/>
  <c r="AW103" i="14"/>
  <c r="AP47" i="14"/>
  <c r="CS58" i="14"/>
  <c r="CW105" i="14"/>
  <c r="N81" i="14"/>
  <c r="W83" i="14"/>
  <c r="CP54" i="14"/>
  <c r="B83" i="16"/>
  <c r="AL92" i="14"/>
  <c r="BJ92" i="14"/>
  <c r="I96" i="14"/>
  <c r="AA79" i="14"/>
  <c r="BS86" i="14"/>
  <c r="AU64" i="14"/>
  <c r="AR96" i="14"/>
  <c r="AZ102" i="14"/>
  <c r="V85" i="14"/>
  <c r="C90" i="14"/>
  <c r="BC56" i="14"/>
  <c r="AG46" i="14"/>
  <c r="DB74" i="14"/>
  <c r="AE100" i="14"/>
  <c r="BW73" i="14"/>
  <c r="CL106" i="14"/>
  <c r="CN94" i="14"/>
  <c r="Z104" i="14"/>
  <c r="M100" i="14"/>
  <c r="CT97" i="14"/>
  <c r="CQ105" i="14"/>
  <c r="AL87" i="14"/>
  <c r="CO78" i="14"/>
  <c r="BF99" i="14"/>
  <c r="BW62" i="14"/>
  <c r="AY76" i="14"/>
  <c r="M104" i="14"/>
  <c r="BO59" i="14"/>
  <c r="BW34" i="14"/>
  <c r="CW56" i="14"/>
  <c r="AE91" i="14"/>
  <c r="L95" i="14"/>
  <c r="CX48" i="14"/>
  <c r="AI65" i="14"/>
  <c r="BI49" i="14"/>
  <c r="R86" i="14"/>
  <c r="AN53" i="14"/>
  <c r="BT102" i="14"/>
  <c r="AA74" i="14"/>
  <c r="DC48" i="14"/>
  <c r="BI45" i="14"/>
  <c r="BV56" i="14"/>
  <c r="CR85" i="14"/>
  <c r="N101" i="14"/>
  <c r="BY66" i="14"/>
  <c r="BZ63" i="14"/>
  <c r="CL60" i="14"/>
  <c r="AO68" i="14"/>
  <c r="BN101" i="14"/>
  <c r="BV46" i="14"/>
  <c r="BZ46" i="14"/>
  <c r="C51" i="14"/>
  <c r="AU103" i="14"/>
  <c r="CP87" i="14"/>
  <c r="BA73" i="14"/>
  <c r="CL53" i="14"/>
  <c r="AD46" i="14"/>
  <c r="O79" i="14"/>
  <c r="CL88" i="14"/>
  <c r="CJ96" i="14"/>
  <c r="BO81" i="14"/>
  <c r="B68" i="14"/>
  <c r="AN96" i="14"/>
  <c r="CF58" i="14"/>
  <c r="BR59" i="14"/>
  <c r="U34" i="14"/>
  <c r="BQ66" i="14"/>
  <c r="BS91" i="14"/>
  <c r="DE58" i="15"/>
  <c r="H53" i="14"/>
  <c r="CH73" i="14"/>
  <c r="AD95" i="14"/>
  <c r="AE46" i="14"/>
  <c r="BW92" i="14"/>
  <c r="CC87" i="14"/>
  <c r="CX57" i="14"/>
  <c r="AD60" i="14"/>
  <c r="CN50" i="14"/>
  <c r="BX50" i="14"/>
  <c r="AW99" i="14"/>
  <c r="P99" i="14"/>
  <c r="CT90" i="14"/>
  <c r="CT106" i="14"/>
  <c r="BC81" i="14"/>
  <c r="AX106" i="14"/>
  <c r="B77" i="14"/>
  <c r="AD101" i="14"/>
  <c r="CI73" i="14"/>
  <c r="N47" i="14"/>
  <c r="CA96" i="14"/>
  <c r="CH53" i="14"/>
  <c r="CH77" i="14"/>
  <c r="CW103" i="14"/>
  <c r="CL57" i="14"/>
  <c r="BM66" i="14"/>
  <c r="CB68" i="14"/>
  <c r="BV100" i="14"/>
  <c r="CI64" i="14"/>
  <c r="CJ83" i="14"/>
  <c r="R94" i="14"/>
  <c r="AF99" i="14"/>
  <c r="AW46" i="14"/>
  <c r="CV45" i="14"/>
  <c r="O106" i="14"/>
  <c r="H49" i="14"/>
  <c r="T82" i="14"/>
  <c r="BV79" i="14"/>
  <c r="AO103" i="14"/>
  <c r="CC82" i="14"/>
  <c r="S72" i="14"/>
  <c r="AW91" i="14"/>
  <c r="V74" i="14"/>
  <c r="BN53" i="14"/>
  <c r="BF50" i="14"/>
  <c r="BS84" i="14"/>
  <c r="AN85" i="14"/>
  <c r="Y72" i="14"/>
  <c r="V64" i="14"/>
  <c r="BM64" i="14"/>
  <c r="CM92" i="14"/>
  <c r="BQ106" i="14"/>
  <c r="AU54" i="14"/>
  <c r="AA106" i="14"/>
  <c r="B29" i="16"/>
  <c r="CQ97" i="14"/>
  <c r="BG51" i="14"/>
  <c r="AF85" i="14"/>
  <c r="N103" i="14"/>
  <c r="BS59" i="14"/>
  <c r="BA74" i="14"/>
  <c r="W79" i="14"/>
  <c r="I54" i="14"/>
  <c r="AL102" i="14"/>
  <c r="B54" i="16"/>
  <c r="AD44" i="14"/>
  <c r="BO93" i="14"/>
  <c r="K117" i="14"/>
  <c r="Q105" i="14"/>
  <c r="N56" i="14"/>
  <c r="CJ60" i="14"/>
  <c r="BW58" i="14"/>
  <c r="BN91" i="14"/>
  <c r="AE54" i="14"/>
  <c r="BK67" i="14"/>
  <c r="Q74" i="14"/>
  <c r="BB60" i="14"/>
  <c r="BB85" i="14"/>
  <c r="B28" i="15"/>
  <c r="AD77" i="14"/>
  <c r="DE73" i="15"/>
  <c r="AC48" i="14"/>
  <c r="P82" i="14"/>
  <c r="CI46" i="14"/>
  <c r="CO76" i="14"/>
  <c r="BB46" i="14"/>
  <c r="Q50" i="14"/>
  <c r="B74" i="16"/>
  <c r="AM105" i="14"/>
  <c r="CO50" i="14"/>
  <c r="BD92" i="14"/>
  <c r="CE64" i="14"/>
  <c r="B122" i="15"/>
  <c r="AX58" i="14"/>
  <c r="BF106" i="14"/>
  <c r="CI45" i="14"/>
  <c r="CE62" i="14"/>
  <c r="AV83" i="14"/>
  <c r="AQ95" i="14"/>
  <c r="BW76" i="14"/>
  <c r="V53" i="14"/>
  <c r="CV102" i="14"/>
  <c r="DE61" i="16"/>
  <c r="AM59" i="14"/>
  <c r="CU49" i="14"/>
  <c r="AG67" i="14"/>
  <c r="P83" i="14"/>
  <c r="BG46" i="14"/>
  <c r="BF67" i="14"/>
  <c r="BG47" i="14"/>
  <c r="CP49" i="14"/>
  <c r="L94" i="14"/>
  <c r="AJ79" i="14"/>
  <c r="CS53" i="14"/>
  <c r="AK77" i="14"/>
  <c r="AM102" i="14"/>
  <c r="CH102" i="14"/>
  <c r="BM81" i="14"/>
  <c r="CQ93" i="14"/>
  <c r="T101" i="14"/>
  <c r="AW69" i="14"/>
  <c r="BH69" i="14"/>
  <c r="CK94" i="14"/>
  <c r="CF91" i="14"/>
  <c r="CG88" i="14"/>
  <c r="CS74" i="14"/>
  <c r="BV68" i="14"/>
  <c r="AE88" i="14"/>
  <c r="CZ86" i="14"/>
  <c r="CG55" i="14"/>
  <c r="AD66" i="14"/>
  <c r="M57" i="14"/>
  <c r="B22" i="15"/>
  <c r="Y91" i="14"/>
  <c r="AE59" i="14"/>
  <c r="CY67" i="14"/>
  <c r="CR76" i="14"/>
  <c r="R47" i="14"/>
  <c r="CO64" i="14"/>
  <c r="BO100" i="14"/>
  <c r="W106" i="14"/>
  <c r="DE41" i="16"/>
  <c r="CC91" i="14"/>
  <c r="BT64" i="14"/>
  <c r="DB65" i="14"/>
  <c r="BO104" i="14"/>
  <c r="BQ65" i="14"/>
  <c r="O46" i="14"/>
  <c r="S81" i="14"/>
  <c r="AJ65" i="14"/>
  <c r="CJ65" i="14"/>
  <c r="BX79" i="14"/>
  <c r="N50" i="14"/>
  <c r="AG88" i="14"/>
  <c r="C82" i="14"/>
  <c r="BQ91" i="14"/>
  <c r="W73" i="14"/>
  <c r="I101" i="14"/>
  <c r="N48" i="14"/>
  <c r="Q93" i="14"/>
  <c r="CQ67" i="14"/>
  <c r="S54" i="14"/>
  <c r="AM83" i="14"/>
  <c r="BN51" i="14"/>
  <c r="B46" i="16"/>
  <c r="BK59" i="14"/>
  <c r="BT49" i="14"/>
  <c r="AI104" i="14"/>
  <c r="H78" i="14"/>
  <c r="BV106" i="14"/>
  <c r="CF75" i="14"/>
  <c r="CW81" i="14"/>
  <c r="AF102" i="14"/>
  <c r="AL95" i="14"/>
  <c r="BB47" i="14"/>
  <c r="BX34" i="14"/>
  <c r="BL64" i="14"/>
  <c r="BN83" i="14"/>
  <c r="BL87" i="14"/>
  <c r="R58" i="14"/>
  <c r="BN104" i="14"/>
  <c r="DA69" i="14"/>
  <c r="AE50" i="14"/>
  <c r="W60" i="14"/>
  <c r="AM47" i="14"/>
  <c r="CL90" i="14"/>
  <c r="R99" i="14"/>
  <c r="AI88" i="14"/>
  <c r="B58" i="15"/>
  <c r="L64" i="14"/>
  <c r="AS75" i="14"/>
  <c r="O69" i="14"/>
  <c r="DE54" i="15"/>
  <c r="DB92" i="14"/>
  <c r="AB68" i="14"/>
  <c r="CL93" i="14"/>
  <c r="CK60" i="14"/>
  <c r="AP46" i="14"/>
  <c r="BG72" i="14"/>
  <c r="BJ94" i="14"/>
  <c r="BH105" i="14"/>
  <c r="CI76" i="14"/>
  <c r="AI87" i="14"/>
  <c r="J94" i="14"/>
  <c r="AA67" i="14"/>
  <c r="AB58" i="14"/>
  <c r="M87" i="14"/>
  <c r="BA104" i="14"/>
  <c r="BL49" i="14"/>
  <c r="DE93" i="15"/>
  <c r="V51" i="14"/>
  <c r="CP104" i="14"/>
  <c r="AS93" i="14"/>
  <c r="B66" i="15"/>
  <c r="B74" i="14"/>
  <c r="Y82" i="14"/>
  <c r="AW64" i="14"/>
  <c r="W47" i="14"/>
  <c r="AQ78" i="14"/>
  <c r="BK104" i="14"/>
  <c r="AX50" i="14"/>
  <c r="BI55" i="14"/>
  <c r="AN75" i="14"/>
  <c r="M47" i="14"/>
  <c r="BB34" i="14"/>
  <c r="B24" i="15"/>
  <c r="BJ62" i="14"/>
  <c r="W99" i="14"/>
  <c r="CB97" i="14"/>
  <c r="Z66" i="14"/>
  <c r="AH51" i="14"/>
  <c r="BO92" i="14"/>
  <c r="AE53" i="14"/>
  <c r="AB86" i="14"/>
  <c r="AJ62" i="14"/>
  <c r="Y64" i="14"/>
  <c r="BB95" i="14"/>
  <c r="BX54" i="14"/>
  <c r="CE84" i="14"/>
  <c r="AU85" i="14"/>
  <c r="AY105" i="14"/>
  <c r="U66" i="14"/>
  <c r="H59" i="14"/>
  <c r="AN83" i="14"/>
  <c r="CJ82" i="14"/>
  <c r="CW58" i="14"/>
  <c r="DB95" i="14"/>
  <c r="R50" i="14"/>
  <c r="DA68" i="14"/>
  <c r="U63" i="14"/>
  <c r="CB54" i="14"/>
  <c r="AZ56" i="14"/>
  <c r="Y106" i="14"/>
  <c r="CV94" i="14"/>
  <c r="BB101" i="14"/>
  <c r="BA68" i="14"/>
  <c r="CO87" i="14"/>
  <c r="AT92" i="14"/>
  <c r="AL86" i="14"/>
  <c r="H60" i="14"/>
  <c r="CK46" i="14"/>
  <c r="AU48" i="14"/>
  <c r="X90" i="14"/>
  <c r="DB72" i="14"/>
  <c r="AR68" i="14"/>
  <c r="AT94" i="14"/>
  <c r="AE78" i="14"/>
  <c r="AR97" i="14"/>
  <c r="DC99" i="14"/>
  <c r="L91" i="14"/>
  <c r="CZ59" i="14"/>
  <c r="AL88" i="14"/>
  <c r="CM57" i="14"/>
  <c r="BT101" i="14"/>
  <c r="AI53" i="14"/>
  <c r="BV95" i="14"/>
  <c r="X85" i="14"/>
  <c r="AY101" i="14"/>
  <c r="H66" i="14"/>
  <c r="AA45" i="14"/>
  <c r="CG93" i="14"/>
  <c r="AY104" i="14"/>
  <c r="L86" i="14"/>
  <c r="CX99" i="14"/>
  <c r="AH77" i="14"/>
  <c r="I74" i="14"/>
  <c r="CJ92" i="14"/>
  <c r="M81" i="14"/>
  <c r="BA53" i="14"/>
  <c r="Y92" i="14"/>
  <c r="AJ78" i="14"/>
  <c r="CW73" i="14"/>
  <c r="U99" i="14"/>
  <c r="BD34" i="14"/>
  <c r="BV34" i="14"/>
  <c r="AT83" i="14"/>
  <c r="BP59" i="14"/>
  <c r="CH88" i="14"/>
  <c r="CB85" i="14"/>
  <c r="CJ102" i="14"/>
  <c r="CO75" i="14"/>
  <c r="BE48" i="14"/>
  <c r="AG76" i="14"/>
  <c r="Y34" i="14"/>
  <c r="AP73" i="14"/>
  <c r="CN67" i="14"/>
  <c r="AJ91" i="14"/>
  <c r="CL56" i="14"/>
  <c r="BH65" i="14"/>
  <c r="AJ92" i="14"/>
  <c r="CK100" i="14"/>
  <c r="BF94" i="14"/>
  <c r="BV90" i="14"/>
  <c r="N60" i="14"/>
  <c r="AX77" i="14"/>
  <c r="AB92" i="14"/>
  <c r="CZ74" i="14"/>
  <c r="V50" i="14"/>
  <c r="CM50" i="14"/>
  <c r="CL50" i="14"/>
  <c r="BR73" i="14"/>
  <c r="BO46" i="14"/>
  <c r="BX103" i="14"/>
  <c r="H101" i="14"/>
  <c r="AI73" i="14"/>
  <c r="BM85" i="14"/>
  <c r="BL88" i="14"/>
  <c r="CG79" i="14"/>
  <c r="CS50" i="14"/>
  <c r="AU44" i="14"/>
  <c r="BH59" i="14"/>
  <c r="BK94" i="14"/>
  <c r="BX81" i="14"/>
  <c r="AZ65" i="14"/>
  <c r="BZ69" i="14"/>
  <c r="BS53" i="14"/>
  <c r="W66" i="14"/>
  <c r="BX57" i="14"/>
  <c r="BP68" i="14"/>
  <c r="Q73" i="14"/>
  <c r="C98" i="14"/>
  <c r="BA67" i="14"/>
  <c r="J83" i="14"/>
  <c r="O47" i="14"/>
  <c r="CR96" i="14"/>
  <c r="V82" i="14"/>
  <c r="AA73" i="14"/>
  <c r="BU79" i="14"/>
  <c r="CG103" i="14"/>
  <c r="BI90" i="14"/>
  <c r="AV103" i="14"/>
  <c r="C42" i="14"/>
  <c r="AV102" i="14"/>
  <c r="CM47" i="14"/>
  <c r="CM62" i="14"/>
  <c r="AY54" i="14"/>
  <c r="AN59" i="14"/>
  <c r="DB86" i="14"/>
  <c r="BD54" i="14"/>
  <c r="AV53" i="14"/>
  <c r="P67" i="14"/>
  <c r="CP44" i="14"/>
  <c r="AF73" i="14"/>
  <c r="I44" i="14"/>
  <c r="F153" i="16"/>
  <c r="BT81" i="14"/>
  <c r="BM74" i="14"/>
  <c r="AQ102" i="14"/>
  <c r="DE65" i="16"/>
  <c r="M85" i="14"/>
  <c r="Z57" i="14"/>
  <c r="W87" i="14"/>
  <c r="CV78" i="14"/>
  <c r="AZ85" i="14"/>
  <c r="CA64" i="14"/>
  <c r="BS99" i="14"/>
  <c r="DC102" i="14"/>
  <c r="DE50" i="16"/>
  <c r="CB95" i="14"/>
  <c r="B79" i="15"/>
  <c r="AD62" i="14"/>
  <c r="X74" i="14"/>
  <c r="B80" i="16"/>
  <c r="CD97" i="14"/>
  <c r="O56" i="14"/>
  <c r="BT96" i="14"/>
  <c r="AH64" i="14"/>
  <c r="AY86" i="14"/>
  <c r="CH63" i="14"/>
  <c r="DE26" i="15"/>
  <c r="CD79" i="14"/>
  <c r="AB34" i="14"/>
  <c r="AI82" i="14"/>
  <c r="CS92" i="14"/>
  <c r="DB105" i="14"/>
  <c r="AI96" i="14"/>
  <c r="V62" i="14"/>
  <c r="BZ62" i="14"/>
  <c r="AW55" i="14"/>
  <c r="C60" i="14"/>
  <c r="B98" i="14"/>
  <c r="AU105" i="14"/>
  <c r="O65" i="14"/>
  <c r="CE100" i="14"/>
  <c r="CP95" i="14"/>
  <c r="AK65" i="14"/>
  <c r="CG104" i="14"/>
  <c r="M53" i="14"/>
  <c r="CI95" i="14"/>
  <c r="K78" i="14"/>
  <c r="R34" i="14"/>
  <c r="AE85" i="14"/>
  <c r="AP48" i="14"/>
  <c r="BZ76" i="14"/>
  <c r="BU60" i="14"/>
  <c r="BO73" i="14"/>
  <c r="AN76" i="14"/>
  <c r="X103" i="14"/>
  <c r="K75" i="14"/>
  <c r="B63" i="14"/>
  <c r="B90" i="15"/>
  <c r="O90" i="14"/>
  <c r="CZ48" i="14"/>
  <c r="BY83" i="14"/>
  <c r="AX85" i="14"/>
  <c r="CD51" i="14"/>
  <c r="CB91" i="14"/>
  <c r="AY44" i="14"/>
  <c r="B50" i="14"/>
  <c r="AY75" i="14"/>
  <c r="CL100" i="14"/>
  <c r="N76" i="14"/>
  <c r="CA93" i="14"/>
  <c r="O88" i="14"/>
  <c r="AQ56" i="14"/>
  <c r="BM87" i="14"/>
  <c r="CU75" i="14"/>
  <c r="H84" i="14"/>
  <c r="B42" i="15"/>
  <c r="BL90" i="14"/>
  <c r="AR93" i="14"/>
  <c r="BE92" i="14"/>
  <c r="CU106" i="14"/>
  <c r="BX78" i="14"/>
  <c r="BR46" i="14"/>
  <c r="Q104" i="14"/>
  <c r="BL105" i="14"/>
  <c r="AR73" i="14"/>
  <c r="BE76" i="14"/>
  <c r="CD77" i="14"/>
  <c r="AM72" i="14"/>
  <c r="BW87" i="14"/>
  <c r="CP62" i="14"/>
  <c r="BI100" i="14"/>
  <c r="DE86" i="15"/>
  <c r="CJ100" i="14"/>
  <c r="P65" i="14"/>
  <c r="CK106" i="14"/>
  <c r="AB83" i="14"/>
  <c r="AA99" i="14"/>
  <c r="BK66" i="14"/>
  <c r="CT79" i="14"/>
  <c r="BM59" i="14"/>
  <c r="BW64" i="14"/>
  <c r="U74" i="14"/>
  <c r="AY78" i="14"/>
  <c r="BX101" i="14"/>
  <c r="BS93" i="14"/>
  <c r="R93" i="14"/>
  <c r="N77" i="14"/>
  <c r="K63" i="14"/>
  <c r="I83" i="14"/>
  <c r="CN44" i="14"/>
  <c r="CV51" i="14"/>
  <c r="CK92" i="14"/>
  <c r="DE81" i="16"/>
  <c r="AF56" i="14"/>
  <c r="B85" i="14"/>
  <c r="CF34" i="14"/>
  <c r="AM95" i="14"/>
  <c r="CY47" i="14"/>
  <c r="AG104" i="14"/>
  <c r="CP79" i="14"/>
  <c r="AZ69" i="14"/>
  <c r="BX48" i="14"/>
  <c r="BY53" i="14"/>
  <c r="BF76" i="14"/>
  <c r="C70" i="14"/>
  <c r="CC60" i="14"/>
  <c r="AU91" i="14"/>
  <c r="S69" i="14"/>
  <c r="BY101" i="14"/>
  <c r="AM82" i="14"/>
  <c r="P72" i="14"/>
  <c r="AB66" i="14"/>
  <c r="CV76" i="14"/>
  <c r="BE54" i="14"/>
  <c r="O105" i="14"/>
  <c r="BE97" i="14"/>
  <c r="DA78" i="14"/>
  <c r="BL92" i="14"/>
  <c r="I67" i="14"/>
  <c r="BP91" i="14"/>
  <c r="AP59" i="14"/>
  <c r="DE68" i="16"/>
  <c r="CD95" i="14"/>
  <c r="O60" i="14"/>
  <c r="BP49" i="14"/>
  <c r="AF46" i="14"/>
  <c r="AP60" i="14"/>
  <c r="BW56" i="14"/>
  <c r="AO50" i="14"/>
  <c r="CU34" i="14"/>
  <c r="BI73" i="14"/>
  <c r="W78" i="14"/>
  <c r="CD92" i="14"/>
  <c r="CL58" i="14"/>
  <c r="AF82" i="14"/>
  <c r="AE72" i="14"/>
  <c r="AM56" i="14"/>
  <c r="BO83" i="14"/>
  <c r="BT90" i="14"/>
  <c r="O64" i="14"/>
  <c r="CW69" i="14"/>
  <c r="H83" i="14"/>
  <c r="BP58" i="14"/>
  <c r="AU56" i="14"/>
  <c r="AL91" i="14"/>
  <c r="Z77" i="14"/>
  <c r="AV88" i="14"/>
  <c r="CP72" i="14"/>
  <c r="BF88" i="14"/>
  <c r="AB57" i="14"/>
  <c r="B73" i="15"/>
  <c r="BJ82" i="14"/>
  <c r="BL93" i="14"/>
  <c r="V49" i="14"/>
  <c r="CW54" i="14"/>
  <c r="AN50" i="14"/>
  <c r="AH63" i="14"/>
  <c r="BO87" i="14"/>
  <c r="W56" i="14"/>
  <c r="B75" i="16"/>
  <c r="CW82" i="14"/>
  <c r="B70" i="15"/>
  <c r="CP86" i="14"/>
  <c r="H63" i="14"/>
  <c r="AU90" i="14"/>
  <c r="CI53" i="14"/>
  <c r="CL86" i="14"/>
  <c r="BS62" i="14"/>
  <c r="W49" i="14"/>
  <c r="BD104" i="14"/>
  <c r="CW77" i="14"/>
  <c r="B63" i="15"/>
  <c r="BK85" i="14"/>
  <c r="AL97" i="14"/>
  <c r="DB53" i="14"/>
  <c r="CI93" i="14"/>
  <c r="AH100" i="14"/>
  <c r="AW67" i="14"/>
  <c r="AJ102" i="14"/>
  <c r="AJ76" i="14"/>
  <c r="AQ62" i="14"/>
  <c r="AI81" i="14"/>
  <c r="BT44" i="14"/>
  <c r="AU95" i="14"/>
  <c r="C95" i="14"/>
  <c r="BL54" i="14"/>
  <c r="CK55" i="14"/>
  <c r="AU49" i="14"/>
  <c r="BQ67" i="14"/>
  <c r="CJ59" i="14"/>
  <c r="BY79" i="14"/>
  <c r="CE86" i="14"/>
  <c r="CY88" i="14"/>
  <c r="CC101" i="14"/>
  <c r="AG95" i="14"/>
  <c r="CT65" i="14"/>
  <c r="CH68" i="14"/>
  <c r="DE48" i="15"/>
  <c r="AA81" i="14"/>
  <c r="AG94" i="14"/>
  <c r="AG74" i="14"/>
  <c r="AP104" i="14"/>
  <c r="CV68" i="14"/>
  <c r="P93" i="14"/>
  <c r="N51" i="14"/>
  <c r="Z99" i="14"/>
  <c r="V106" i="14"/>
  <c r="B62" i="14"/>
  <c r="CX102" i="14"/>
  <c r="CI68" i="14"/>
  <c r="CK104" i="14"/>
  <c r="BH51" i="14"/>
  <c r="AL103" i="14"/>
  <c r="BW68" i="14"/>
  <c r="AZ34" i="14"/>
  <c r="BS63" i="14"/>
  <c r="CZ83" i="14"/>
  <c r="BB74" i="14"/>
  <c r="B49" i="16"/>
  <c r="AB76" i="14"/>
  <c r="CL81" i="14"/>
  <c r="BC106" i="14"/>
  <c r="BC88" i="14"/>
  <c r="R55" i="14"/>
  <c r="B103" i="15"/>
  <c r="CJ104" i="14"/>
  <c r="AZ104" i="14"/>
  <c r="CB63" i="14"/>
  <c r="AV48" i="14"/>
  <c r="L65" i="14"/>
  <c r="U85" i="14"/>
  <c r="CC106" i="14"/>
  <c r="U51" i="14"/>
  <c r="AB64" i="14"/>
  <c r="H81" i="14"/>
  <c r="BT82" i="14"/>
  <c r="P58" i="14"/>
  <c r="BH47" i="14"/>
  <c r="O58" i="14"/>
  <c r="AY85" i="14"/>
  <c r="DE68" i="15"/>
  <c r="DE119" i="15"/>
  <c r="AU68" i="14"/>
  <c r="BX59" i="14"/>
  <c r="O72" i="14"/>
  <c r="AJ68" i="14"/>
  <c r="U73" i="14"/>
  <c r="AO66" i="14"/>
  <c r="BQ78" i="14"/>
  <c r="AX104" i="14"/>
  <c r="T81" i="14"/>
  <c r="BP96" i="14"/>
  <c r="DC49" i="14"/>
  <c r="AI76" i="14"/>
  <c r="AS102" i="14"/>
  <c r="AB97" i="14"/>
  <c r="AQ97" i="14"/>
  <c r="CJ44" i="14"/>
  <c r="CV81" i="14"/>
  <c r="K58" i="14"/>
  <c r="CF47" i="14"/>
  <c r="CX95" i="14"/>
  <c r="J105" i="14"/>
  <c r="AP103" i="14"/>
  <c r="M78" i="14"/>
  <c r="BQ56" i="14"/>
  <c r="AC83" i="14"/>
  <c r="AZ48" i="14"/>
  <c r="AF91" i="14"/>
  <c r="BT92" i="14"/>
  <c r="V94" i="14"/>
  <c r="B84" i="14"/>
  <c r="AR106" i="14"/>
  <c r="CD85" i="14"/>
  <c r="AQ81" i="14"/>
  <c r="M59" i="14"/>
  <c r="CN51" i="14"/>
  <c r="DB83" i="14"/>
  <c r="CT74" i="14"/>
  <c r="BL81" i="14"/>
  <c r="X79" i="14"/>
  <c r="AL47" i="14"/>
  <c r="AH103" i="14"/>
  <c r="BZ64" i="14"/>
  <c r="AV54" i="14"/>
  <c r="R83" i="14"/>
  <c r="CY58" i="14"/>
  <c r="Q88" i="14"/>
  <c r="Y58" i="14"/>
  <c r="CJ49" i="14"/>
  <c r="CL49" i="14"/>
  <c r="AQ54" i="14"/>
  <c r="AZ96" i="14"/>
  <c r="CU86" i="14"/>
  <c r="Q101" i="14"/>
  <c r="BG104" i="14"/>
  <c r="CY59" i="14"/>
  <c r="O55" i="14"/>
  <c r="BO34" i="14"/>
  <c r="J49" i="14"/>
  <c r="CV53" i="14"/>
  <c r="CU103" i="14"/>
  <c r="BI103" i="14"/>
  <c r="DC63" i="14"/>
  <c r="AQ66" i="14"/>
  <c r="BL68" i="14"/>
  <c r="DE58" i="16"/>
  <c r="BY65" i="14"/>
  <c r="CB72" i="14"/>
  <c r="BI105" i="14"/>
  <c r="C52" i="14"/>
  <c r="DE83" i="16"/>
  <c r="CF60" i="14"/>
  <c r="AC105" i="14"/>
  <c r="CD63" i="14"/>
  <c r="DB90" i="14"/>
  <c r="AV72" i="14"/>
  <c r="BI46" i="14"/>
  <c r="BC69" i="14"/>
  <c r="BR92" i="14"/>
  <c r="BN97" i="14"/>
  <c r="S106" i="14"/>
  <c r="AG60" i="14"/>
  <c r="B102" i="14"/>
  <c r="L104" i="14"/>
  <c r="K53" i="14"/>
  <c r="DA55" i="14"/>
  <c r="AW100" i="14"/>
  <c r="CR102" i="14"/>
  <c r="BM106" i="14"/>
  <c r="K69" i="14"/>
  <c r="CT60" i="14"/>
  <c r="CM65" i="14"/>
  <c r="CZ103" i="14"/>
  <c r="CA103" i="14"/>
  <c r="K52" i="14" l="1"/>
  <c r="AV71" i="14"/>
  <c r="DB89" i="14"/>
  <c r="DF83" i="16"/>
  <c r="CB71" i="14"/>
  <c r="DF58" i="16"/>
  <c r="CV52" i="14"/>
  <c r="IH97" i="19"/>
  <c r="BL80" i="14"/>
  <c r="AQ80" i="14"/>
  <c r="CV80" i="14"/>
  <c r="CJ43" i="14"/>
  <c r="T80" i="14"/>
  <c r="O71" i="14"/>
  <c r="G81" i="14"/>
  <c r="H80" i="14"/>
  <c r="CL80" i="14"/>
  <c r="FZ97" i="19"/>
  <c r="Z98" i="14"/>
  <c r="AA80" i="14"/>
  <c r="BT43" i="14"/>
  <c r="AI80" i="14"/>
  <c r="AQ61" i="14"/>
  <c r="DB52" i="14"/>
  <c r="BS61" i="14"/>
  <c r="CI52" i="14"/>
  <c r="AU89" i="14"/>
  <c r="G63" i="14"/>
  <c r="CP71" i="14"/>
  <c r="G83" i="14"/>
  <c r="BT89" i="14"/>
  <c r="AE71" i="14"/>
  <c r="DF68" i="16"/>
  <c r="P71" i="14"/>
  <c r="BY52" i="14"/>
  <c r="KX97" i="19"/>
  <c r="DF81" i="16"/>
  <c r="CN43" i="14"/>
  <c r="AA98" i="14"/>
  <c r="CP61" i="14"/>
  <c r="AM71" i="14"/>
  <c r="BL89" i="14"/>
  <c r="G84" i="14"/>
  <c r="AY43" i="14"/>
  <c r="O89" i="14"/>
  <c r="AT97" i="19"/>
  <c r="M52" i="14"/>
  <c r="BZ61" i="14"/>
  <c r="V61" i="14"/>
  <c r="CH97" i="19"/>
  <c r="AD61" i="14"/>
  <c r="DF50" i="16"/>
  <c r="BS98" i="14"/>
  <c r="DF65" i="16"/>
  <c r="BT80" i="14"/>
  <c r="I43" i="14"/>
  <c r="G44" i="14"/>
  <c r="CP43" i="14"/>
  <c r="AV52" i="14"/>
  <c r="CM61" i="14"/>
  <c r="BI89" i="14"/>
  <c r="BS52" i="14"/>
  <c r="BX80" i="14"/>
  <c r="AU43" i="14"/>
  <c r="G101" i="14"/>
  <c r="BV89" i="14"/>
  <c r="BV97" i="19"/>
  <c r="JJ97" i="19"/>
  <c r="GP97" i="19"/>
  <c r="U98" i="14"/>
  <c r="BA52" i="14"/>
  <c r="M80" i="14"/>
  <c r="CX98" i="14"/>
  <c r="G66" i="14"/>
  <c r="AI52" i="14"/>
  <c r="DC98" i="14"/>
  <c r="DB71" i="14"/>
  <c r="X89" i="14"/>
  <c r="G60" i="14"/>
  <c r="G59" i="14"/>
  <c r="AJ61" i="14"/>
  <c r="AE52" i="14"/>
  <c r="W98" i="14"/>
  <c r="BJ61" i="14"/>
  <c r="GH97" i="19"/>
  <c r="BG71" i="14"/>
  <c r="R98" i="14"/>
  <c r="CL89" i="14"/>
  <c r="JR97" i="19"/>
  <c r="CW80" i="14"/>
  <c r="G78" i="14"/>
  <c r="S80" i="14"/>
  <c r="DF41" i="16"/>
  <c r="BM80" i="14"/>
  <c r="CS52" i="14"/>
  <c r="DF61" i="16"/>
  <c r="V52" i="14"/>
  <c r="CE61" i="14"/>
  <c r="G117" i="14"/>
  <c r="R107" i="19"/>
  <c r="AD43" i="14"/>
  <c r="Y71" i="14"/>
  <c r="BN52" i="14"/>
  <c r="S71" i="14"/>
  <c r="G49" i="14"/>
  <c r="AF98" i="14"/>
  <c r="CH52" i="14"/>
  <c r="BC80" i="14"/>
  <c r="CT89" i="14"/>
  <c r="P98" i="14"/>
  <c r="AW98" i="14"/>
  <c r="H52" i="14"/>
  <c r="G53" i="14"/>
  <c r="BF97" i="19"/>
  <c r="BO80" i="14"/>
  <c r="CL52" i="14"/>
  <c r="AN52" i="14"/>
  <c r="JN97" i="19"/>
  <c r="BW61" i="14"/>
  <c r="BF98" i="14"/>
  <c r="N80" i="14"/>
  <c r="FB97" i="19"/>
  <c r="BQ89" i="14"/>
  <c r="T43" i="14"/>
  <c r="AJ71" i="14"/>
  <c r="P61" i="14"/>
  <c r="AB89" i="14"/>
  <c r="CR52" i="14"/>
  <c r="CD97" i="19"/>
  <c r="CE52" i="14"/>
  <c r="BU43" i="14"/>
  <c r="DC43" i="14"/>
  <c r="AG71" i="14"/>
  <c r="BH71" i="14"/>
  <c r="CN61" i="14"/>
  <c r="GL97" i="19"/>
  <c r="BW98" i="14"/>
  <c r="AG61" i="14"/>
  <c r="AW52" i="14"/>
  <c r="G85" i="14"/>
  <c r="AZ43" i="14"/>
  <c r="CG98" i="14"/>
  <c r="BE89" i="14"/>
  <c r="G86" i="14"/>
  <c r="BY71" i="14"/>
  <c r="G92" i="14"/>
  <c r="AY52" i="14"/>
  <c r="CY80" i="14"/>
  <c r="BC61" i="14"/>
  <c r="H61" i="14"/>
  <c r="G62" i="14"/>
  <c r="BZ71" i="14"/>
  <c r="CP80" i="14"/>
  <c r="AP89" i="14"/>
  <c r="CP52" i="14"/>
  <c r="AU98" i="14"/>
  <c r="BG61" i="14"/>
  <c r="DC71" i="14"/>
  <c r="CL71" i="14"/>
  <c r="CL70" i="14" s="1"/>
  <c r="BB43" i="14"/>
  <c r="T61" i="14"/>
  <c r="CS80" i="14"/>
  <c r="BB80" i="14"/>
  <c r="AO71" i="14"/>
  <c r="AP61" i="14"/>
  <c r="AK71" i="14"/>
  <c r="O98" i="14"/>
  <c r="BZ52" i="14"/>
  <c r="AO43" i="14"/>
  <c r="CK71" i="14"/>
  <c r="CQ43" i="14"/>
  <c r="Z43" i="14"/>
  <c r="AK89" i="14"/>
  <c r="CJ71" i="14"/>
  <c r="Q52" i="14"/>
  <c r="CI80" i="14"/>
  <c r="BV80" i="14"/>
  <c r="BP71" i="14"/>
  <c r="AL52" i="14"/>
  <c r="BW52" i="14"/>
  <c r="BB71" i="14"/>
  <c r="CV43" i="14"/>
  <c r="S52" i="14"/>
  <c r="Z80" i="14"/>
  <c r="JB97" i="19"/>
  <c r="HJ97" i="19"/>
  <c r="ET97" i="19"/>
  <c r="AO52" i="14"/>
  <c r="DF63" i="16"/>
  <c r="BN71" i="14"/>
  <c r="CB89" i="14"/>
  <c r="CX80" i="14"/>
  <c r="Y80" i="14"/>
  <c r="G76" i="14"/>
  <c r="DF48" i="16"/>
  <c r="GD97" i="19"/>
  <c r="DF52" i="16"/>
  <c r="BX71" i="14"/>
  <c r="BX70" i="14" s="1"/>
  <c r="G67" i="14"/>
  <c r="AU52" i="14"/>
  <c r="G51" i="14"/>
  <c r="HR97" i="19"/>
  <c r="AP97" i="19"/>
  <c r="BI61" i="14"/>
  <c r="CW71" i="14"/>
  <c r="CR98" i="14"/>
  <c r="CY43" i="14"/>
  <c r="AV61" i="14"/>
  <c r="KT97" i="19"/>
  <c r="AD80" i="14"/>
  <c r="CX89" i="14"/>
  <c r="KD97" i="19"/>
  <c r="AQ89" i="14"/>
  <c r="AQ98" i="14"/>
  <c r="DF31" i="16"/>
  <c r="BY80" i="14"/>
  <c r="O43" i="14"/>
  <c r="AT61" i="14"/>
  <c r="AM98" i="14"/>
  <c r="DF14" i="16"/>
  <c r="DF15" i="16"/>
  <c r="BN97" i="19"/>
  <c r="N71" i="14"/>
  <c r="U61" i="14"/>
  <c r="BD89" i="14"/>
  <c r="DF51" i="16"/>
  <c r="AV43" i="14"/>
  <c r="AV42" i="14" s="1"/>
  <c r="AY98" i="14"/>
  <c r="X80" i="14"/>
  <c r="G82" i="14"/>
  <c r="G72" i="14"/>
  <c r="H71" i="14"/>
  <c r="EP97" i="19"/>
  <c r="AB98" i="14"/>
  <c r="Y52" i="14"/>
  <c r="CO71" i="14"/>
  <c r="CG43" i="14"/>
  <c r="G99" i="14"/>
  <c r="H98" i="14"/>
  <c r="AJ89" i="14"/>
  <c r="BS43" i="14"/>
  <c r="BS42" i="14" s="1"/>
  <c r="CA89" i="14"/>
  <c r="CZ89" i="14"/>
  <c r="Q98" i="14"/>
  <c r="CT61" i="14"/>
  <c r="BM61" i="14"/>
  <c r="AJ43" i="14"/>
  <c r="X61" i="14"/>
  <c r="AT43" i="14"/>
  <c r="BV71" i="14"/>
  <c r="BV70" i="14" s="1"/>
  <c r="AX71" i="14"/>
  <c r="CY52" i="14"/>
  <c r="X98" i="14"/>
  <c r="Y98" i="14"/>
  <c r="BE43" i="14"/>
  <c r="V89" i="14"/>
  <c r="BU52" i="14"/>
  <c r="K43" i="14"/>
  <c r="HN97" i="19"/>
  <c r="BP80" i="14"/>
  <c r="CM80" i="14"/>
  <c r="M43" i="14"/>
  <c r="AT52" i="14"/>
  <c r="I52" i="14"/>
  <c r="BD71" i="14"/>
  <c r="BA61" i="14"/>
  <c r="CQ98" i="14"/>
  <c r="CC43" i="14"/>
  <c r="CH98" i="14"/>
  <c r="AW61" i="14"/>
  <c r="CV71" i="14"/>
  <c r="CT80" i="14"/>
  <c r="Z89" i="14"/>
  <c r="G102" i="14"/>
  <c r="W80" i="14"/>
  <c r="CB52" i="14"/>
  <c r="BF61" i="14"/>
  <c r="CY71" i="14"/>
  <c r="BZ97" i="19"/>
  <c r="CF98" i="14"/>
  <c r="U52" i="14"/>
  <c r="CZ80" i="14"/>
  <c r="AW71" i="14"/>
  <c r="DF64" i="16"/>
  <c r="AS43" i="14"/>
  <c r="BH43" i="14"/>
  <c r="BX52" i="14"/>
  <c r="BX89" i="14"/>
  <c r="AA52" i="14"/>
  <c r="AS98" i="14"/>
  <c r="BF80" i="14"/>
  <c r="CW98" i="14"/>
  <c r="CX43" i="14"/>
  <c r="CH89" i="14"/>
  <c r="AN98" i="14"/>
  <c r="AA61" i="14"/>
  <c r="DF75" i="16"/>
  <c r="AC89" i="14"/>
  <c r="DF84" i="16"/>
  <c r="CD61" i="14"/>
  <c r="C193" i="16"/>
  <c r="D262" i="16"/>
  <c r="C263" i="16"/>
  <c r="C241" i="16"/>
  <c r="C200" i="16"/>
  <c r="D166" i="16"/>
  <c r="C248" i="16"/>
  <c r="C242" i="16"/>
  <c r="C223" i="16"/>
  <c r="C204" i="16"/>
  <c r="C253" i="16"/>
  <c r="D238" i="16"/>
  <c r="C258" i="16"/>
  <c r="C246" i="16"/>
  <c r="C216" i="16"/>
  <c r="D256" i="16"/>
  <c r="C169" i="16"/>
  <c r="C197" i="16"/>
  <c r="C229" i="16"/>
  <c r="D265" i="16"/>
  <c r="D185" i="16"/>
  <c r="C244" i="16"/>
  <c r="C176" i="16"/>
  <c r="C231" i="16"/>
  <c r="C173" i="16"/>
  <c r="C212" i="16"/>
  <c r="C255" i="16"/>
  <c r="D241" i="16"/>
  <c r="D244" i="16"/>
  <c r="C243" i="16"/>
  <c r="D266" i="16"/>
  <c r="D242" i="16"/>
  <c r="C267" i="16"/>
  <c r="C207" i="16"/>
  <c r="C174" i="16"/>
  <c r="C206" i="16"/>
  <c r="C251" i="16"/>
  <c r="D247" i="16"/>
  <c r="C237" i="16"/>
  <c r="C265" i="16"/>
  <c r="C179" i="16"/>
  <c r="C194" i="16"/>
  <c r="C172" i="16"/>
  <c r="D267" i="16"/>
  <c r="C177" i="16"/>
  <c r="C262" i="16"/>
  <c r="C230" i="16"/>
  <c r="C209" i="16"/>
  <c r="C218" i="16"/>
  <c r="C208" i="16"/>
  <c r="C264" i="16"/>
  <c r="C211" i="16"/>
  <c r="C210" i="16"/>
  <c r="C227" i="16"/>
  <c r="D240" i="16"/>
  <c r="C178" i="16"/>
  <c r="C221" i="16"/>
  <c r="C247" i="16"/>
  <c r="D259" i="16"/>
  <c r="C171" i="16"/>
  <c r="C180" i="16"/>
  <c r="C257" i="16"/>
  <c r="C226" i="16"/>
  <c r="C238" i="16"/>
  <c r="C235" i="16"/>
  <c r="C224" i="16"/>
  <c r="D255" i="16"/>
  <c r="D235" i="16"/>
  <c r="C261" i="16"/>
  <c r="C195" i="16"/>
  <c r="D264" i="16"/>
  <c r="C254" i="16"/>
  <c r="C186" i="16"/>
  <c r="C214" i="16"/>
  <c r="D236" i="16"/>
  <c r="C239" i="16"/>
  <c r="D261" i="16"/>
  <c r="C185" i="16"/>
  <c r="C187" i="16"/>
  <c r="C191" i="16"/>
  <c r="D251" i="16"/>
  <c r="D195" i="16"/>
  <c r="C175" i="16"/>
  <c r="C260" i="16"/>
  <c r="C219" i="16"/>
  <c r="D215" i="16"/>
  <c r="C228" i="16"/>
  <c r="C249" i="16"/>
  <c r="C252" i="16"/>
  <c r="C190" i="16"/>
  <c r="D239" i="16"/>
  <c r="C170" i="16"/>
  <c r="C202" i="16"/>
  <c r="C250" i="16"/>
  <c r="C199" i="16"/>
  <c r="C222" i="16"/>
  <c r="D225" i="16"/>
  <c r="C266" i="16"/>
  <c r="D248" i="16"/>
  <c r="D175" i="16"/>
  <c r="D250" i="16"/>
  <c r="C232" i="16"/>
  <c r="D167" i="16"/>
  <c r="C188" i="16"/>
  <c r="C217" i="16"/>
  <c r="C181" i="16"/>
  <c r="C168" i="16"/>
  <c r="C205" i="16"/>
  <c r="D246" i="16"/>
  <c r="C225" i="16"/>
  <c r="C192" i="16"/>
  <c r="C220" i="16"/>
  <c r="C234" i="16"/>
  <c r="C189" i="16"/>
  <c r="D254" i="16"/>
  <c r="C245" i="16"/>
  <c r="C166" i="16"/>
  <c r="C167" i="16"/>
  <c r="C196" i="16"/>
  <c r="D252" i="16"/>
  <c r="D243" i="16"/>
  <c r="D260" i="16"/>
  <c r="C233" i="16"/>
  <c r="D263" i="16"/>
  <c r="C203" i="16"/>
  <c r="C215" i="16"/>
  <c r="C256" i="16"/>
  <c r="C184" i="16"/>
  <c r="C213" i="16"/>
  <c r="D257" i="16"/>
  <c r="C182" i="16"/>
  <c r="D245" i="16"/>
  <c r="D237" i="16"/>
  <c r="C198" i="16"/>
  <c r="D258" i="16"/>
  <c r="D253" i="16"/>
  <c r="D205" i="16"/>
  <c r="C201" i="16"/>
  <c r="D249" i="16"/>
  <c r="C183" i="16"/>
  <c r="C236" i="16"/>
  <c r="C240" i="16"/>
  <c r="C259" i="16"/>
  <c r="DF54" i="16"/>
  <c r="G69" i="14"/>
  <c r="AI61" i="14"/>
  <c r="DB43" i="14"/>
  <c r="BY61" i="14"/>
  <c r="AH71" i="14"/>
  <c r="Q43" i="14"/>
  <c r="BA89" i="14"/>
  <c r="M89" i="14"/>
  <c r="CP97" i="19"/>
  <c r="G106" i="14"/>
  <c r="AA89" i="14"/>
  <c r="JV97" i="19"/>
  <c r="CG52" i="14"/>
  <c r="BJ80" i="14"/>
  <c r="BU71" i="14"/>
  <c r="CZ98" i="14"/>
  <c r="BZ98" i="14"/>
  <c r="BE98" i="14"/>
  <c r="G97" i="14"/>
  <c r="GT97" i="19"/>
  <c r="DB80" i="14"/>
  <c r="BO61" i="14"/>
  <c r="DC52" i="14"/>
  <c r="HV97" i="19"/>
  <c r="CZ43" i="14"/>
  <c r="BC43" i="14"/>
  <c r="BC42" i="14" s="1"/>
  <c r="AD89" i="14"/>
  <c r="CR43" i="14"/>
  <c r="AG80" i="14"/>
  <c r="N98" i="14"/>
  <c r="K71" i="14"/>
  <c r="CL98" i="14"/>
  <c r="BR89" i="14"/>
  <c r="V107" i="19"/>
  <c r="V106" i="19" s="1"/>
  <c r="P89" i="14"/>
  <c r="DF76" i="16"/>
  <c r="AD98" i="14"/>
  <c r="T89" i="14"/>
  <c r="L71" i="14"/>
  <c r="AZ71" i="14"/>
  <c r="BV98" i="14"/>
  <c r="CP98" i="14"/>
  <c r="CC89" i="14"/>
  <c r="DF49" i="16"/>
  <c r="I61" i="14"/>
  <c r="AX98" i="14"/>
  <c r="AH89" i="14"/>
  <c r="Z61" i="14"/>
  <c r="CN89" i="14"/>
  <c r="CB80" i="14"/>
  <c r="AG98" i="14"/>
  <c r="BM71" i="14"/>
  <c r="DF60" i="16"/>
  <c r="G77" i="14"/>
  <c r="CM89" i="14"/>
  <c r="BN61" i="14"/>
  <c r="AQ43" i="14"/>
  <c r="AQ42" i="14" s="1"/>
  <c r="BQ52" i="14"/>
  <c r="AS52" i="14"/>
  <c r="G47" i="14"/>
  <c r="CJ80" i="14"/>
  <c r="J52" i="14"/>
  <c r="ID97" i="19"/>
  <c r="CL43" i="14"/>
  <c r="G95" i="14"/>
  <c r="AD71" i="14"/>
  <c r="AD70" i="14" s="1"/>
  <c r="IX97" i="19"/>
  <c r="CM71" i="14"/>
  <c r="CM70" i="14" s="1"/>
  <c r="W71" i="14"/>
  <c r="AM52" i="14"/>
  <c r="G104" i="14"/>
  <c r="CK52" i="14"/>
  <c r="AR61" i="14"/>
  <c r="BU80" i="14"/>
  <c r="AS61" i="14"/>
  <c r="AS89" i="14"/>
  <c r="AM43" i="14"/>
  <c r="LB97" i="19"/>
  <c r="BG80" i="14"/>
  <c r="BQ98" i="14"/>
  <c r="CY98" i="14"/>
  <c r="CW61" i="14"/>
  <c r="AQ52" i="14"/>
  <c r="DC61" i="14"/>
  <c r="AH52" i="14"/>
  <c r="AH61" i="14"/>
  <c r="P80" i="14"/>
  <c r="BT71" i="14"/>
  <c r="BT70" i="14" s="1"/>
  <c r="AZ98" i="14"/>
  <c r="AF52" i="14"/>
  <c r="V71" i="14"/>
  <c r="AR71" i="14"/>
  <c r="HB97" i="19"/>
  <c r="AY71" i="14"/>
  <c r="N97" i="19"/>
  <c r="DF86" i="16"/>
  <c r="CF80" i="14"/>
  <c r="CB98" i="14"/>
  <c r="AY89" i="14"/>
  <c r="AT89" i="14"/>
  <c r="BZ80" i="14"/>
  <c r="AV98" i="14"/>
  <c r="CX71" i="14"/>
  <c r="CX70" i="14" s="1"/>
  <c r="BH89" i="14"/>
  <c r="DF18" i="16"/>
  <c r="AK61" i="14"/>
  <c r="BH80" i="14"/>
  <c r="CI98" i="14"/>
  <c r="J80" i="14"/>
  <c r="CS98" i="14"/>
  <c r="DF23" i="16"/>
  <c r="DF62" i="16"/>
  <c r="C361" i="15"/>
  <c r="C220" i="15"/>
  <c r="C171" i="15"/>
  <c r="C259" i="15"/>
  <c r="C245" i="15"/>
  <c r="C266" i="15"/>
  <c r="C322" i="15"/>
  <c r="C225" i="15"/>
  <c r="C333" i="15"/>
  <c r="C190" i="15"/>
  <c r="C170" i="15"/>
  <c r="C329" i="15"/>
  <c r="C214" i="15"/>
  <c r="C344" i="15"/>
  <c r="C173" i="15"/>
  <c r="C280" i="15"/>
  <c r="C340" i="15"/>
  <c r="C326" i="15"/>
  <c r="C267" i="15"/>
  <c r="C184" i="15"/>
  <c r="C305" i="15"/>
  <c r="C364" i="15"/>
  <c r="C360" i="15"/>
  <c r="C191" i="15"/>
  <c r="C308" i="15"/>
  <c r="C188" i="15"/>
  <c r="C314" i="15"/>
  <c r="C207" i="15"/>
  <c r="C195" i="15"/>
  <c r="C269" i="15"/>
  <c r="C346" i="15"/>
  <c r="C367" i="15"/>
  <c r="C258" i="15"/>
  <c r="C351" i="15"/>
  <c r="C350" i="15"/>
  <c r="C285" i="15"/>
  <c r="C235" i="15"/>
  <c r="C168" i="15"/>
  <c r="C331" i="15"/>
  <c r="C363" i="15"/>
  <c r="C192" i="15"/>
  <c r="C293" i="15"/>
  <c r="C169" i="15"/>
  <c r="C375" i="15"/>
  <c r="C261" i="15"/>
  <c r="C339" i="15"/>
  <c r="C345" i="15"/>
  <c r="C240" i="15"/>
  <c r="C257" i="15"/>
  <c r="C236" i="15"/>
  <c r="C205" i="15"/>
  <c r="C374" i="15"/>
  <c r="C179" i="15"/>
  <c r="C229" i="15"/>
  <c r="C264" i="15"/>
  <c r="C319" i="15"/>
  <c r="C233" i="15"/>
  <c r="C201" i="15"/>
  <c r="C286" i="15"/>
  <c r="C263" i="15"/>
  <c r="C230" i="15"/>
  <c r="C376" i="15"/>
  <c r="C366" i="15"/>
  <c r="C336" i="15"/>
  <c r="C298" i="15"/>
  <c r="C337" i="15"/>
  <c r="C189" i="15"/>
  <c r="C295" i="15"/>
  <c r="C231" i="15"/>
  <c r="C212" i="15"/>
  <c r="C237" i="15"/>
  <c r="C318" i="15"/>
  <c r="C304" i="15"/>
  <c r="C213" i="15"/>
  <c r="C313" i="15"/>
  <c r="C277" i="15"/>
  <c r="C325" i="15"/>
  <c r="C262" i="15"/>
  <c r="C204" i="15"/>
  <c r="C321" i="15"/>
  <c r="C174" i="15"/>
  <c r="C250" i="15"/>
  <c r="C268" i="15"/>
  <c r="C206" i="15"/>
  <c r="C317" i="15"/>
  <c r="C316" i="15"/>
  <c r="C222" i="15"/>
  <c r="C371" i="15"/>
  <c r="C301" i="15"/>
  <c r="C309" i="15"/>
  <c r="C362" i="15"/>
  <c r="C353" i="15"/>
  <c r="C370" i="15"/>
  <c r="C291" i="15"/>
  <c r="C278" i="15"/>
  <c r="C378" i="15"/>
  <c r="C284" i="15"/>
  <c r="C292" i="15"/>
  <c r="C283" i="15"/>
  <c r="C227" i="15"/>
  <c r="C177" i="15"/>
  <c r="C176" i="15"/>
  <c r="C224" i="15"/>
  <c r="C279" i="15"/>
  <c r="C341" i="15"/>
  <c r="C256" i="15"/>
  <c r="C221" i="15"/>
  <c r="C218" i="15"/>
  <c r="C347" i="15"/>
  <c r="C355" i="15"/>
  <c r="C373" i="15"/>
  <c r="C349" i="15"/>
  <c r="C246" i="15"/>
  <c r="C210" i="15"/>
  <c r="C357" i="15"/>
  <c r="C193" i="15"/>
  <c r="C216" i="15"/>
  <c r="C219" i="15"/>
  <c r="C252" i="15"/>
  <c r="C352" i="15"/>
  <c r="C311" i="15"/>
  <c r="C185" i="15"/>
  <c r="C178" i="15"/>
  <c r="C209" i="15"/>
  <c r="C194" i="15"/>
  <c r="C281" i="15"/>
  <c r="C223" i="15"/>
  <c r="C208" i="15"/>
  <c r="C315" i="15"/>
  <c r="C181" i="15"/>
  <c r="C232" i="15"/>
  <c r="C260" i="15"/>
  <c r="C372" i="15"/>
  <c r="C300" i="15"/>
  <c r="C369" i="15"/>
  <c r="C226" i="15"/>
  <c r="C200" i="15"/>
  <c r="C247" i="15"/>
  <c r="C327" i="15"/>
  <c r="C368" i="15"/>
  <c r="C243" i="15"/>
  <c r="C343" i="15"/>
  <c r="C296" i="15"/>
  <c r="C183" i="15"/>
  <c r="C282" i="15"/>
  <c r="C180" i="15"/>
  <c r="C303" i="15"/>
  <c r="C251" i="15"/>
  <c r="C253" i="15"/>
  <c r="C249" i="15"/>
  <c r="C175" i="15"/>
  <c r="C323" i="15"/>
  <c r="C198" i="15"/>
  <c r="C354" i="15"/>
  <c r="C320" i="15"/>
  <c r="C348" i="15"/>
  <c r="C330" i="15"/>
  <c r="C335" i="15"/>
  <c r="C217" i="15"/>
  <c r="C338" i="15"/>
  <c r="C359" i="15"/>
  <c r="C365" i="15"/>
  <c r="C297" i="15"/>
  <c r="C312" i="15"/>
  <c r="C334" i="15"/>
  <c r="C241" i="15"/>
  <c r="C332" i="15"/>
  <c r="C186" i="15"/>
  <c r="C324" i="15"/>
  <c r="C287" i="15"/>
  <c r="C356" i="15"/>
  <c r="C265" i="15"/>
  <c r="C288" i="15"/>
  <c r="C211" i="15"/>
  <c r="C255" i="15"/>
  <c r="C248" i="15"/>
  <c r="C307" i="15"/>
  <c r="C203" i="15"/>
  <c r="C182" i="15"/>
  <c r="C197" i="15"/>
  <c r="C299" i="15"/>
  <c r="C172" i="15"/>
  <c r="C202" i="15"/>
  <c r="C244" i="15"/>
  <c r="C215" i="15"/>
  <c r="C239" i="15"/>
  <c r="C187" i="15"/>
  <c r="C196" i="15"/>
  <c r="C294" i="15"/>
  <c r="C377" i="15"/>
  <c r="C310" i="15"/>
  <c r="C289" i="15"/>
  <c r="C302" i="15"/>
  <c r="C358" i="15"/>
  <c r="C306" i="15"/>
  <c r="C228" i="15"/>
  <c r="C290" i="15"/>
  <c r="C328" i="15"/>
  <c r="C199" i="15"/>
  <c r="C254" i="15"/>
  <c r="C242" i="15"/>
  <c r="C238" i="15"/>
  <c r="C342" i="15"/>
  <c r="C234" i="15"/>
  <c r="AX43" i="14"/>
  <c r="BX43" i="14"/>
  <c r="BX42" i="14" s="1"/>
  <c r="G75" i="14"/>
  <c r="BR61" i="14"/>
  <c r="CG89" i="14"/>
  <c r="AT71" i="14"/>
  <c r="AT70" i="14" s="1"/>
  <c r="Q71" i="14"/>
  <c r="Y43" i="14"/>
  <c r="BC52" i="14"/>
  <c r="CJ61" i="14"/>
  <c r="I89" i="14"/>
  <c r="AO80" i="14"/>
  <c r="DF39" i="16"/>
  <c r="AA43" i="14"/>
  <c r="AA42" i="14" s="1"/>
  <c r="AA41" i="14" s="1"/>
  <c r="CH43" i="14"/>
  <c r="CJ98" i="14"/>
  <c r="V98" i="14"/>
  <c r="CS71" i="14"/>
  <c r="DF20" i="16"/>
  <c r="BP52" i="14"/>
  <c r="FN97" i="19"/>
  <c r="AW43" i="14"/>
  <c r="AW42" i="14" s="1"/>
  <c r="DF16" i="16"/>
  <c r="AY61" i="14"/>
  <c r="DF85" i="16"/>
  <c r="BY98" i="14"/>
  <c r="JZ97" i="19"/>
  <c r="BR52" i="14"/>
  <c r="Z71" i="14"/>
  <c r="Z70" i="14" s="1"/>
  <c r="AV80" i="14"/>
  <c r="G103" i="14"/>
  <c r="CZ71" i="14"/>
  <c r="CZ70" i="14" s="1"/>
  <c r="CF61" i="14"/>
  <c r="CK43" i="14"/>
  <c r="CB43" i="14"/>
  <c r="BX61" i="14"/>
  <c r="AP52" i="14"/>
  <c r="DF34" i="16"/>
  <c r="K98" i="14"/>
  <c r="CT71" i="14"/>
  <c r="CT70" i="14" s="1"/>
  <c r="BQ80" i="14"/>
  <c r="L89" i="14"/>
  <c r="DA71" i="14"/>
  <c r="G58" i="14"/>
  <c r="HZ97" i="19"/>
  <c r="K89" i="14"/>
  <c r="AE98" i="14"/>
  <c r="CU43" i="14"/>
  <c r="CU42" i="14" s="1"/>
  <c r="AL80" i="14"/>
  <c r="CY89" i="14"/>
  <c r="BL61" i="14"/>
  <c r="AR80" i="14"/>
  <c r="KP97" i="19"/>
  <c r="DF73" i="16"/>
  <c r="AZ61" i="14"/>
  <c r="BH52" i="14"/>
  <c r="AL43" i="14"/>
  <c r="CU52" i="14"/>
  <c r="CE43" i="14"/>
  <c r="CE42" i="14" s="1"/>
  <c r="G91" i="14"/>
  <c r="T52" i="14"/>
  <c r="AB80" i="14"/>
  <c r="CQ52" i="14"/>
  <c r="BF52" i="14"/>
  <c r="CX52" i="14"/>
  <c r="BD43" i="14"/>
  <c r="AK43" i="14"/>
  <c r="BC98" i="14"/>
  <c r="BG52" i="14"/>
  <c r="BJ97" i="19"/>
  <c r="BZ89" i="14"/>
  <c r="CC71" i="14"/>
  <c r="DF70" i="16"/>
  <c r="BT61" i="14"/>
  <c r="AN80" i="14"/>
  <c r="G93" i="14"/>
  <c r="CM98" i="14"/>
  <c r="G55" i="14"/>
  <c r="BU61" i="14"/>
  <c r="V80" i="14"/>
  <c r="CR80" i="14"/>
  <c r="BT52" i="14"/>
  <c r="DF46" i="16"/>
  <c r="G100" i="14"/>
  <c r="CL61" i="14"/>
  <c r="G64" i="14"/>
  <c r="BU89" i="14"/>
  <c r="AD97" i="19"/>
  <c r="C26" i="19"/>
  <c r="C20" i="19"/>
  <c r="C40" i="19"/>
  <c r="C63" i="19"/>
  <c r="C81" i="19"/>
  <c r="C50" i="19"/>
  <c r="C43" i="19"/>
  <c r="C46" i="19"/>
  <c r="C104" i="19"/>
  <c r="C22" i="19"/>
  <c r="C57" i="19"/>
  <c r="C85" i="19"/>
  <c r="C44" i="19"/>
  <c r="C102" i="19"/>
  <c r="C67" i="19"/>
  <c r="C39" i="19"/>
  <c r="C59" i="19"/>
  <c r="C38" i="19"/>
  <c r="C18" i="19"/>
  <c r="C47" i="19"/>
  <c r="C29" i="19"/>
  <c r="C53" i="19"/>
  <c r="C83" i="19"/>
  <c r="C58" i="19"/>
  <c r="C19" i="19"/>
  <c r="C82" i="19"/>
  <c r="C30" i="19"/>
  <c r="C54" i="19"/>
  <c r="C17" i="19"/>
  <c r="C84" i="19"/>
  <c r="C21" i="19"/>
  <c r="C80" i="19"/>
  <c r="C78" i="19"/>
  <c r="C77" i="19"/>
  <c r="C49" i="19"/>
  <c r="C89" i="19"/>
  <c r="C87" i="19"/>
  <c r="C100" i="19"/>
  <c r="C23" i="19"/>
  <c r="C48" i="19"/>
  <c r="C51" i="19"/>
  <c r="C76" i="19"/>
  <c r="C101" i="19"/>
  <c r="C24" i="19"/>
  <c r="C42" i="19"/>
  <c r="C55" i="19"/>
  <c r="C75" i="19"/>
  <c r="C105" i="19"/>
  <c r="C66" i="19"/>
  <c r="C27" i="19"/>
  <c r="C62" i="19"/>
  <c r="C88" i="19"/>
  <c r="C79" i="19"/>
  <c r="C41" i="19"/>
  <c r="C28" i="19"/>
  <c r="C52" i="19"/>
  <c r="C60" i="19"/>
  <c r="C56" i="19"/>
  <c r="C86" i="19"/>
  <c r="C103" i="19"/>
  <c r="C25" i="19"/>
  <c r="C45" i="19"/>
  <c r="C64" i="19"/>
  <c r="C65" i="19"/>
  <c r="C61" i="19"/>
  <c r="C16" i="19"/>
  <c r="CI61" i="14"/>
  <c r="R52" i="14"/>
  <c r="H43" i="14"/>
  <c r="G45" i="14"/>
  <c r="AB61" i="14"/>
  <c r="CO61" i="14"/>
  <c r="CA52" i="14"/>
  <c r="CE71" i="14"/>
  <c r="G54" i="14"/>
  <c r="BI52" i="14"/>
  <c r="AJ80" i="14"/>
  <c r="BK71" i="14"/>
  <c r="DF17" i="16"/>
  <c r="W89" i="14"/>
  <c r="AV89" i="14"/>
  <c r="AX80" i="14"/>
  <c r="KL97" i="19"/>
  <c r="BA80" i="14"/>
  <c r="BA98" i="14"/>
  <c r="BD80" i="14"/>
  <c r="AE43" i="14"/>
  <c r="IL97" i="19"/>
  <c r="O52" i="14"/>
  <c r="Q89" i="14"/>
  <c r="BR97" i="19"/>
  <c r="CD80" i="14"/>
  <c r="CF52" i="14"/>
  <c r="T71" i="14"/>
  <c r="T70" i="14" s="1"/>
  <c r="BO43" i="14"/>
  <c r="AD52" i="14"/>
  <c r="AU71" i="14"/>
  <c r="BK43" i="14"/>
  <c r="CJ89" i="14"/>
  <c r="AP98" i="14"/>
  <c r="AE61" i="14"/>
  <c r="AH97" i="19"/>
  <c r="AR89" i="14"/>
  <c r="G65" i="14"/>
  <c r="BS89" i="14"/>
  <c r="AM89" i="14"/>
  <c r="AY80" i="14"/>
  <c r="J61" i="14"/>
  <c r="DF57" i="16"/>
  <c r="P43" i="14"/>
  <c r="CK89" i="14"/>
  <c r="CQ80" i="14"/>
  <c r="CD89" i="14"/>
  <c r="BR98" i="14"/>
  <c r="BD52" i="14"/>
  <c r="AO61" i="14"/>
  <c r="CZ52" i="14"/>
  <c r="CF71" i="14"/>
  <c r="CF70" i="14" s="1"/>
  <c r="AO89" i="14"/>
  <c r="DA43" i="14"/>
  <c r="BK98" i="14"/>
  <c r="AR43" i="14"/>
  <c r="DF74" i="16"/>
  <c r="BW71" i="14"/>
  <c r="AT98" i="14"/>
  <c r="R43" i="14"/>
  <c r="R42" i="14" s="1"/>
  <c r="CS43" i="14"/>
  <c r="CK80" i="14"/>
  <c r="CO89" i="14"/>
  <c r="EX97" i="19"/>
  <c r="Y89" i="14"/>
  <c r="CJ52" i="14"/>
  <c r="AL98" i="14"/>
  <c r="G88" i="14"/>
  <c r="CW43" i="14"/>
  <c r="BP61" i="14"/>
  <c r="DF37" i="16"/>
  <c r="BJ43" i="14"/>
  <c r="CP89" i="14"/>
  <c r="BI80" i="14"/>
  <c r="CV89" i="14"/>
  <c r="S89" i="14"/>
  <c r="BF43" i="14"/>
  <c r="BA71" i="14"/>
  <c r="BA70" i="14" s="1"/>
  <c r="T98" i="14"/>
  <c r="CI43" i="14"/>
  <c r="CI42" i="14" s="1"/>
  <c r="CD71" i="14"/>
  <c r="G68" i="14"/>
  <c r="J98" i="14"/>
  <c r="CW89" i="14"/>
  <c r="I80" i="14"/>
  <c r="BN89" i="14"/>
  <c r="DJ97" i="19"/>
  <c r="DF87" i="16"/>
  <c r="CU61" i="14"/>
  <c r="AW80" i="14"/>
  <c r="CV98" i="14"/>
  <c r="DF53" i="16"/>
  <c r="BL43" i="14"/>
  <c r="AW89" i="14"/>
  <c r="CU98" i="14"/>
  <c r="AP43" i="14"/>
  <c r="AP42" i="14" s="1"/>
  <c r="BS71" i="14"/>
  <c r="CO98" i="14"/>
  <c r="H89" i="14"/>
  <c r="G90" i="14"/>
  <c r="IT97" i="19"/>
  <c r="BJ89" i="14"/>
  <c r="CE98" i="14"/>
  <c r="CS61" i="14"/>
  <c r="AX52" i="14"/>
  <c r="AF61" i="14"/>
  <c r="L98" i="14"/>
  <c r="BG43" i="14"/>
  <c r="BG42" i="14" s="1"/>
  <c r="X52" i="14"/>
  <c r="CQ89" i="14"/>
  <c r="CA43" i="14"/>
  <c r="DF79" i="16"/>
  <c r="J97" i="19"/>
  <c r="BG98" i="14"/>
  <c r="G94" i="14"/>
  <c r="BU98" i="14"/>
  <c r="G105" i="14"/>
  <c r="BA43" i="14"/>
  <c r="BA42" i="14" s="1"/>
  <c r="DF72" i="16"/>
  <c r="CB61" i="14"/>
  <c r="AE89" i="14"/>
  <c r="JR105" i="19"/>
  <c r="ET103" i="19"/>
  <c r="JF105" i="19"/>
  <c r="IH104" i="19"/>
  <c r="IP101" i="19"/>
  <c r="EX103" i="19"/>
  <c r="CL101" i="19"/>
  <c r="HN101" i="19"/>
  <c r="DV102" i="19"/>
  <c r="CH100" i="19"/>
  <c r="KP103" i="19"/>
  <c r="F105" i="19"/>
  <c r="AP103" i="19"/>
  <c r="KL101" i="19"/>
  <c r="LJ101" i="19"/>
  <c r="CD102" i="19"/>
  <c r="KL103" i="19"/>
  <c r="BR101" i="19"/>
  <c r="LJ103" i="19"/>
  <c r="DF100" i="19"/>
  <c r="LB101" i="19"/>
  <c r="HV100" i="19"/>
  <c r="ID105" i="19"/>
  <c r="GX103" i="19"/>
  <c r="JN101" i="19"/>
  <c r="IT100" i="19"/>
  <c r="AP104" i="19"/>
  <c r="CP105" i="19"/>
  <c r="DB100" i="19"/>
  <c r="HZ103" i="19"/>
  <c r="IT102" i="19"/>
  <c r="HB104" i="19"/>
  <c r="IP100" i="19"/>
  <c r="GP101" i="19"/>
  <c r="CL105" i="19"/>
  <c r="BZ102" i="19"/>
  <c r="CT101" i="19"/>
  <c r="KT100" i="19"/>
  <c r="KP101" i="19"/>
  <c r="AD101" i="19"/>
  <c r="HR105" i="19"/>
  <c r="EP103" i="19"/>
  <c r="AL101" i="19"/>
  <c r="BV101" i="19"/>
  <c r="HB101" i="19"/>
  <c r="N102" i="19"/>
  <c r="JR102" i="19"/>
  <c r="AT104" i="19"/>
  <c r="FB101" i="19"/>
  <c r="JZ100" i="19"/>
  <c r="HN103" i="19"/>
  <c r="DJ102" i="19"/>
  <c r="JN100" i="19"/>
  <c r="V101" i="19"/>
  <c r="JZ103" i="19"/>
  <c r="CL104" i="19"/>
  <c r="KH101" i="19"/>
  <c r="BJ101" i="19"/>
  <c r="JV102" i="19"/>
  <c r="HR101" i="19"/>
  <c r="BJ105" i="19"/>
  <c r="EP101" i="19"/>
  <c r="DR102" i="19"/>
  <c r="CH103" i="19"/>
  <c r="HF105" i="19"/>
  <c r="JR104" i="19"/>
  <c r="FF104" i="19"/>
  <c r="KD104" i="19"/>
  <c r="FR101" i="19"/>
  <c r="EP102" i="19"/>
  <c r="JJ101" i="19"/>
  <c r="BF105" i="19"/>
  <c r="CP101" i="19"/>
  <c r="EP104" i="19"/>
  <c r="LJ102" i="19"/>
  <c r="CX100" i="19"/>
  <c r="IL105" i="19"/>
  <c r="GT104" i="19"/>
  <c r="GX104" i="19"/>
  <c r="KL100" i="19"/>
  <c r="BN104" i="19"/>
  <c r="KP102" i="19"/>
  <c r="AH101" i="19"/>
  <c r="GH100" i="19"/>
  <c r="DZ101" i="19"/>
  <c r="V104" i="19"/>
  <c r="HZ100" i="19"/>
  <c r="DJ103" i="19"/>
  <c r="IH100" i="19"/>
  <c r="JZ101" i="19"/>
  <c r="LF103" i="19"/>
  <c r="AD105" i="19"/>
  <c r="N103" i="19"/>
  <c r="AX100" i="19"/>
  <c r="FR105" i="19"/>
  <c r="KX100" i="19"/>
  <c r="GL105" i="19"/>
  <c r="GX102" i="19"/>
  <c r="HV103" i="19"/>
  <c r="FN104" i="19"/>
  <c r="GP100" i="19"/>
  <c r="KL102" i="19"/>
  <c r="EP100" i="19"/>
  <c r="IP102" i="19"/>
  <c r="DZ104" i="19"/>
  <c r="V102" i="19"/>
  <c r="BF101" i="19"/>
  <c r="FJ102" i="19"/>
  <c r="BR105" i="19"/>
  <c r="JV100" i="19"/>
  <c r="EX102" i="19"/>
  <c r="JB104" i="19"/>
  <c r="CT100" i="19"/>
  <c r="IL102" i="19"/>
  <c r="HN100" i="19"/>
  <c r="DV100" i="19"/>
  <c r="R100" i="19"/>
  <c r="GT103" i="19"/>
  <c r="JB100" i="19"/>
  <c r="FZ104" i="19"/>
  <c r="BB100" i="19"/>
  <c r="EX104" i="19"/>
  <c r="DF102" i="19"/>
  <c r="GD105" i="19"/>
  <c r="JR101" i="19"/>
  <c r="JR100" i="19"/>
  <c r="BJ104" i="19"/>
  <c r="HV101" i="19"/>
  <c r="JV105" i="19"/>
  <c r="AT105" i="19"/>
  <c r="AT103" i="19"/>
  <c r="HR102" i="19"/>
  <c r="R102" i="19"/>
  <c r="IH102" i="19"/>
  <c r="DN104" i="19"/>
  <c r="GD101" i="19"/>
  <c r="LF104" i="19"/>
  <c r="HF102" i="19"/>
  <c r="BZ101" i="19"/>
  <c r="GH104" i="19"/>
  <c r="GH101" i="19"/>
  <c r="ID100" i="19"/>
  <c r="FB102" i="19"/>
  <c r="F104" i="19"/>
  <c r="GP102" i="19"/>
  <c r="LF102" i="19"/>
  <c r="FB103" i="19"/>
  <c r="BB103" i="19"/>
  <c r="JV101" i="19"/>
  <c r="AP105" i="19"/>
  <c r="GL104" i="19"/>
  <c r="HF100" i="19"/>
  <c r="EL102" i="19"/>
  <c r="JB102" i="19"/>
  <c r="EL104" i="19"/>
  <c r="BV104" i="19"/>
  <c r="LB104" i="19"/>
  <c r="V105" i="19"/>
  <c r="BZ100" i="19"/>
  <c r="ET100" i="19"/>
  <c r="GD102" i="19"/>
  <c r="KX103" i="19"/>
  <c r="AX105" i="19"/>
  <c r="N100" i="19"/>
  <c r="ED104" i="19"/>
  <c r="EX101" i="19"/>
  <c r="AH100" i="19"/>
  <c r="GD104" i="19"/>
  <c r="AH104" i="19"/>
  <c r="HZ102" i="19"/>
  <c r="JN103" i="19"/>
  <c r="AT100" i="19"/>
  <c r="LJ105" i="19"/>
  <c r="AL103" i="19"/>
  <c r="Z105" i="19"/>
  <c r="DF105" i="19"/>
  <c r="GH103" i="19"/>
  <c r="IX103" i="19"/>
  <c r="BZ105" i="19"/>
  <c r="FJ104" i="19"/>
  <c r="DR104" i="19"/>
  <c r="IX102" i="19"/>
  <c r="LB103" i="19"/>
  <c r="BB102" i="19"/>
  <c r="BF104" i="19"/>
  <c r="GX101" i="19"/>
  <c r="HF103" i="19"/>
  <c r="FN100" i="19"/>
  <c r="N101" i="19"/>
  <c r="HR100" i="19"/>
  <c r="HB100" i="19"/>
  <c r="JJ102" i="19"/>
  <c r="DB103" i="19"/>
  <c r="FV105" i="19"/>
  <c r="LJ100" i="19"/>
  <c r="DZ100" i="19"/>
  <c r="R105" i="19"/>
  <c r="EH101" i="19"/>
  <c r="F100" i="19"/>
  <c r="J103" i="19"/>
  <c r="FZ100" i="19"/>
  <c r="GT100" i="19"/>
  <c r="F101" i="19"/>
  <c r="LB102" i="19"/>
  <c r="AP101" i="19"/>
  <c r="KX105" i="19"/>
  <c r="BN102" i="19"/>
  <c r="J102" i="19"/>
  <c r="KT105" i="19"/>
  <c r="ET102" i="19"/>
  <c r="DZ103" i="19"/>
  <c r="J105" i="19"/>
  <c r="DB105" i="19"/>
  <c r="AH102" i="19"/>
  <c r="BJ102" i="19"/>
  <c r="KX101" i="19"/>
  <c r="IL103" i="19"/>
  <c r="HN105" i="19"/>
  <c r="AD102" i="19"/>
  <c r="KL104" i="19"/>
  <c r="KP100" i="19"/>
  <c r="CH101" i="19"/>
  <c r="HB103" i="19"/>
  <c r="IX104" i="19"/>
  <c r="DB102" i="19"/>
  <c r="FB105" i="19"/>
  <c r="J104" i="19"/>
  <c r="CH105" i="19"/>
  <c r="KT101" i="19"/>
  <c r="LJ104" i="19"/>
  <c r="FR100" i="19"/>
  <c r="CX101" i="19"/>
  <c r="JJ104" i="19"/>
  <c r="FN105" i="19"/>
  <c r="IX100" i="19"/>
  <c r="CD103" i="19"/>
  <c r="EH100" i="19"/>
  <c r="CP100" i="19"/>
  <c r="KT102" i="19"/>
  <c r="EL100" i="19"/>
  <c r="DF101" i="19"/>
  <c r="V100" i="19"/>
  <c r="KP104" i="19"/>
  <c r="DR101" i="19"/>
  <c r="KH100" i="19"/>
  <c r="EL101" i="19"/>
  <c r="IL101" i="19"/>
  <c r="HJ105" i="19"/>
  <c r="FB104" i="19"/>
  <c r="HJ102" i="19"/>
  <c r="JF101" i="19"/>
  <c r="BF102" i="19"/>
  <c r="CH104" i="19"/>
  <c r="R104" i="19"/>
  <c r="KH104" i="19"/>
  <c r="BN105" i="19"/>
  <c r="CD101" i="19"/>
  <c r="GH105" i="19"/>
  <c r="FV102" i="19"/>
  <c r="IT104" i="19"/>
  <c r="GL102" i="19"/>
  <c r="JJ103" i="19"/>
  <c r="BN101" i="19"/>
  <c r="HR103" i="19"/>
  <c r="V103" i="19"/>
  <c r="ID102" i="19"/>
  <c r="FN103" i="19"/>
  <c r="ED103" i="19"/>
  <c r="CD100" i="19"/>
  <c r="KD101" i="19"/>
  <c r="IP105" i="19"/>
  <c r="ET104" i="19"/>
  <c r="JB101" i="19"/>
  <c r="IT103" i="19"/>
  <c r="FR102" i="19"/>
  <c r="ED100" i="19"/>
  <c r="IT105" i="19"/>
  <c r="FJ101" i="19"/>
  <c r="IP104" i="19"/>
  <c r="JB103" i="19"/>
  <c r="Z103" i="19"/>
  <c r="DB101" i="19"/>
  <c r="BF103" i="19"/>
  <c r="AL100" i="19"/>
  <c r="EH104" i="19"/>
  <c r="CL100" i="19"/>
  <c r="CX102" i="19"/>
  <c r="JF103" i="19"/>
  <c r="EX105" i="19"/>
  <c r="Z102" i="19"/>
  <c r="CT102" i="19"/>
  <c r="JJ100" i="19"/>
  <c r="JZ104" i="19"/>
  <c r="EL105" i="19"/>
  <c r="GX105" i="19"/>
  <c r="HJ101" i="19"/>
  <c r="FJ100" i="19"/>
  <c r="Z104" i="19"/>
  <c r="R101" i="19"/>
  <c r="GT102" i="19"/>
  <c r="DN101" i="19"/>
  <c r="BB101" i="19"/>
  <c r="FF103" i="19"/>
  <c r="N104" i="19"/>
  <c r="FZ102" i="19"/>
  <c r="F102" i="19"/>
  <c r="F103" i="19"/>
  <c r="AL104" i="19"/>
  <c r="DR103" i="19"/>
  <c r="HV104" i="19"/>
  <c r="IP103" i="19"/>
  <c r="ET105" i="19"/>
  <c r="HB102" i="19"/>
  <c r="Z100" i="19"/>
  <c r="FV100" i="19"/>
  <c r="DN105" i="19"/>
  <c r="HZ101" i="19"/>
  <c r="DR105" i="19"/>
  <c r="GL103" i="19"/>
  <c r="GP105" i="19"/>
  <c r="BZ104" i="19"/>
  <c r="GP104" i="19"/>
  <c r="JN105" i="19"/>
  <c r="IL104" i="19"/>
  <c r="BR104" i="19"/>
  <c r="DN103" i="19"/>
  <c r="FR104" i="19"/>
  <c r="LF100" i="19"/>
  <c r="KT103" i="19"/>
  <c r="CD105" i="19"/>
  <c r="DN102" i="19"/>
  <c r="CX105" i="19"/>
  <c r="KP105" i="19"/>
  <c r="FN101" i="19"/>
  <c r="AX104" i="19"/>
  <c r="BN100" i="19"/>
  <c r="HJ104" i="19"/>
  <c r="GT101" i="19"/>
  <c r="CT104" i="19"/>
  <c r="HF104" i="19"/>
  <c r="AP102" i="19"/>
  <c r="BV102" i="19"/>
  <c r="JF104" i="19"/>
  <c r="CT105" i="19"/>
  <c r="DF103" i="19"/>
  <c r="FV101" i="19"/>
  <c r="EH103" i="19"/>
  <c r="JV104" i="19"/>
  <c r="JF100" i="19"/>
  <c r="J100" i="19"/>
  <c r="BV103" i="19"/>
  <c r="BJ100" i="19"/>
  <c r="BV105" i="19"/>
  <c r="FF105" i="19"/>
  <c r="R103" i="19"/>
  <c r="EH105" i="19"/>
  <c r="JN104" i="19"/>
  <c r="AD100" i="19"/>
  <c r="JZ102" i="19"/>
  <c r="CL102" i="19"/>
  <c r="GL100" i="19"/>
  <c r="FF102" i="19"/>
  <c r="JV103" i="19"/>
  <c r="DJ104" i="19"/>
  <c r="KD102" i="19"/>
  <c r="IH101" i="19"/>
  <c r="GP103" i="19"/>
  <c r="HV105" i="19"/>
  <c r="CL103" i="19"/>
  <c r="ID101" i="19"/>
  <c r="DZ102" i="19"/>
  <c r="FJ103" i="19"/>
  <c r="AX102" i="19"/>
  <c r="KH102" i="19"/>
  <c r="KH103" i="19"/>
  <c r="KH105" i="19"/>
  <c r="HN104" i="19"/>
  <c r="AD104" i="19"/>
  <c r="CP103" i="19"/>
  <c r="ET101" i="19"/>
  <c r="IX101" i="19"/>
  <c r="DR100" i="19"/>
  <c r="CP102" i="19"/>
  <c r="ID103" i="19"/>
  <c r="HZ105" i="19"/>
  <c r="AT102" i="19"/>
  <c r="KX104" i="19"/>
  <c r="BR103" i="19"/>
  <c r="FZ105" i="19"/>
  <c r="DJ105" i="19"/>
  <c r="FZ103" i="19"/>
  <c r="CD104" i="19"/>
  <c r="FV104" i="19"/>
  <c r="DJ101" i="19"/>
  <c r="DV103" i="19"/>
  <c r="LB100" i="19"/>
  <c r="AH103" i="19"/>
  <c r="GD103" i="19"/>
  <c r="BR102" i="19"/>
  <c r="ED102" i="19"/>
  <c r="LF105" i="19"/>
  <c r="HN102" i="19"/>
  <c r="HJ100" i="19"/>
  <c r="KD105" i="19"/>
  <c r="FF101" i="19"/>
  <c r="GT105" i="19"/>
  <c r="HR104" i="19"/>
  <c r="DV101" i="19"/>
  <c r="CX104" i="19"/>
  <c r="BB104" i="19"/>
  <c r="DV104" i="19"/>
  <c r="IH105" i="19"/>
  <c r="KD100" i="19"/>
  <c r="DB104" i="19"/>
  <c r="JR103" i="19"/>
  <c r="AL102" i="19"/>
  <c r="GL101" i="19"/>
  <c r="ED101" i="19"/>
  <c r="AX101" i="19"/>
  <c r="KT104" i="19"/>
  <c r="BN103" i="19"/>
  <c r="DF27" i="16"/>
  <c r="X43" i="14"/>
  <c r="X42" i="14" s="1"/>
  <c r="X41" i="14" s="1"/>
  <c r="BR100" i="19" s="1"/>
  <c r="CD43" i="14"/>
  <c r="BV43" i="14"/>
  <c r="BY89" i="14"/>
  <c r="L80" i="14"/>
  <c r="BB97" i="19"/>
  <c r="CR71" i="14"/>
  <c r="CR70" i="14" s="1"/>
  <c r="DF69" i="16"/>
  <c r="K61" i="14"/>
  <c r="AX89" i="14"/>
  <c r="AG52" i="14"/>
  <c r="AB71" i="14"/>
  <c r="CW52" i="14"/>
  <c r="L43" i="14"/>
  <c r="Z52" i="14"/>
  <c r="CG71" i="14"/>
  <c r="CG70" i="14" s="1"/>
  <c r="BD98" i="14"/>
  <c r="BP98" i="14"/>
  <c r="CE89" i="14"/>
  <c r="CX97" i="19"/>
  <c r="CR61" i="14"/>
  <c r="AK98" i="14"/>
  <c r="DF29" i="16"/>
  <c r="AH43" i="14"/>
  <c r="AH42" i="14" s="1"/>
  <c r="AN89" i="14"/>
  <c r="DF97" i="19"/>
  <c r="AG43" i="14"/>
  <c r="AG42" i="14" s="1"/>
  <c r="BR43" i="14"/>
  <c r="BR42" i="14" s="1"/>
  <c r="DB61" i="14"/>
  <c r="AL61" i="14"/>
  <c r="AX97" i="19"/>
  <c r="DF47" i="16"/>
  <c r="AQ71" i="14"/>
  <c r="AQ70" i="14" s="1"/>
  <c r="BM98" i="14"/>
  <c r="DF38" i="16"/>
  <c r="AR52" i="14"/>
  <c r="AF43" i="14"/>
  <c r="AF42" i="14" s="1"/>
  <c r="AZ89" i="14"/>
  <c r="U71" i="14"/>
  <c r="CI71" i="14"/>
  <c r="CI70" i="14" s="1"/>
  <c r="AN61" i="14"/>
  <c r="AB52" i="14"/>
  <c r="CC98" i="14"/>
  <c r="DB98" i="14"/>
  <c r="P52" i="14"/>
  <c r="X71" i="14"/>
  <c r="X70" i="14" s="1"/>
  <c r="DN97" i="19"/>
  <c r="DV97" i="19"/>
  <c r="CH71" i="14"/>
  <c r="O80" i="14"/>
  <c r="IP97" i="19"/>
  <c r="AF71" i="14"/>
  <c r="BG89" i="14"/>
  <c r="BK52" i="14"/>
  <c r="CA71" i="14"/>
  <c r="CM43" i="14"/>
  <c r="CM42" i="14" s="1"/>
  <c r="J89" i="14"/>
  <c r="AR98" i="14"/>
  <c r="K80" i="14"/>
  <c r="BR71" i="14"/>
  <c r="BR70" i="14" s="1"/>
  <c r="BR41" i="14" s="1"/>
  <c r="IT101" i="19" s="1"/>
  <c r="BJ98" i="14"/>
  <c r="CN52" i="14"/>
  <c r="BO52" i="14"/>
  <c r="FJ97" i="19"/>
  <c r="CC80" i="14"/>
  <c r="G74" i="14"/>
  <c r="BN80" i="14"/>
  <c r="CA61" i="14"/>
  <c r="CT97" i="19"/>
  <c r="AT80" i="14"/>
  <c r="DC89" i="14"/>
  <c r="FV97" i="19"/>
  <c r="BM89" i="14"/>
  <c r="AL89" i="14"/>
  <c r="FR97" i="19"/>
  <c r="ED97" i="19"/>
  <c r="DF42" i="16"/>
  <c r="BS80" i="14"/>
  <c r="J43" i="14"/>
  <c r="J42" i="14" s="1"/>
  <c r="BF89" i="14"/>
  <c r="R61" i="14"/>
  <c r="BN98" i="14"/>
  <c r="AG89" i="14"/>
  <c r="BJ52" i="14"/>
  <c r="CZ61" i="14"/>
  <c r="BE61" i="14"/>
  <c r="DF59" i="16"/>
  <c r="Q61" i="14"/>
  <c r="CF43" i="14"/>
  <c r="CF42" i="14" s="1"/>
  <c r="BM43" i="14"/>
  <c r="CI89" i="14"/>
  <c r="CK98" i="14"/>
  <c r="M61" i="14"/>
  <c r="AJ52" i="14"/>
  <c r="CX61" i="14"/>
  <c r="CY61" i="14"/>
  <c r="G73" i="14"/>
  <c r="S61" i="14"/>
  <c r="AU61" i="14"/>
  <c r="BI71" i="14"/>
  <c r="BI70" i="14" s="1"/>
  <c r="CA98" i="14"/>
  <c r="DA61" i="14"/>
  <c r="AX61" i="14"/>
  <c r="AN71" i="14"/>
  <c r="AN70" i="14" s="1"/>
  <c r="CO52" i="14"/>
  <c r="Z97" i="19"/>
  <c r="U80" i="14"/>
  <c r="U43" i="14"/>
  <c r="U42" i="14" s="1"/>
  <c r="GX97" i="19"/>
  <c r="AZ52" i="14"/>
  <c r="DF36" i="16"/>
  <c r="BO89" i="14"/>
  <c r="N43" i="14"/>
  <c r="AC71" i="14"/>
  <c r="AC70" i="14" s="1"/>
  <c r="CT98" i="14"/>
  <c r="CD52" i="14"/>
  <c r="CG61" i="14"/>
  <c r="DF35" i="16"/>
  <c r="S98" i="14"/>
  <c r="BC89" i="14"/>
  <c r="G144" i="15"/>
  <c r="Q80" i="14"/>
  <c r="AS80" i="14"/>
  <c r="BI43" i="14"/>
  <c r="BI42" i="14" s="1"/>
  <c r="CS89" i="14"/>
  <c r="BF71" i="14"/>
  <c r="AZ80" i="14"/>
  <c r="CO80" i="14"/>
  <c r="G79" i="14"/>
  <c r="BY43" i="14"/>
  <c r="BY42" i="14" s="1"/>
  <c r="CN98" i="14"/>
  <c r="CU80" i="14"/>
  <c r="EH97" i="19"/>
  <c r="AM80" i="14"/>
  <c r="BE71" i="14"/>
  <c r="BH98" i="14"/>
  <c r="DA98" i="14"/>
  <c r="DA80" i="14"/>
  <c r="BB89" i="14"/>
  <c r="AI71" i="14"/>
  <c r="AC98" i="14"/>
  <c r="CQ61" i="14"/>
  <c r="AU80" i="14"/>
  <c r="G48" i="14"/>
  <c r="BO71" i="14"/>
  <c r="AJ98" i="14"/>
  <c r="CC52" i="14"/>
  <c r="BW89" i="14"/>
  <c r="AI98" i="14"/>
  <c r="BQ43" i="14"/>
  <c r="CH80" i="14"/>
  <c r="BE80" i="14"/>
  <c r="CT52" i="14"/>
  <c r="LF97" i="19"/>
  <c r="BO98" i="14"/>
  <c r="AI89" i="14"/>
  <c r="EL97" i="19"/>
  <c r="AP71" i="14"/>
  <c r="BB98" i="14"/>
  <c r="BK80" i="14"/>
  <c r="BK61" i="14"/>
  <c r="DF82" i="16"/>
  <c r="BV52" i="14"/>
  <c r="CR89" i="14"/>
  <c r="BM52" i="14"/>
  <c r="CC61" i="14"/>
  <c r="AC43" i="14"/>
  <c r="FF97" i="19"/>
  <c r="BW80" i="14"/>
  <c r="CQ71" i="14"/>
  <c r="CQ70" i="14" s="1"/>
  <c r="BR80" i="14"/>
  <c r="BP43" i="14"/>
  <c r="BP42" i="14" s="1"/>
  <c r="G56" i="14"/>
  <c r="R97" i="19"/>
  <c r="CN80" i="14"/>
  <c r="AH98" i="14"/>
  <c r="BL98" i="14"/>
  <c r="DF30" i="16"/>
  <c r="DF24" i="16"/>
  <c r="W43" i="14"/>
  <c r="BZ43" i="14"/>
  <c r="BZ42" i="14" s="1"/>
  <c r="CE80" i="14"/>
  <c r="Y61" i="14"/>
  <c r="CU71" i="14"/>
  <c r="CU70" i="14" s="1"/>
  <c r="BN43" i="14"/>
  <c r="BN42" i="14" s="1"/>
  <c r="AH80" i="14"/>
  <c r="AN43" i="14"/>
  <c r="CO43" i="14"/>
  <c r="BV61" i="14"/>
  <c r="JF97" i="19"/>
  <c r="R71" i="14"/>
  <c r="R70" i="14" s="1"/>
  <c r="U89" i="14"/>
  <c r="BL52" i="14"/>
  <c r="S43" i="14"/>
  <c r="S42" i="14" s="1"/>
  <c r="R89" i="14"/>
  <c r="L61" i="14"/>
  <c r="F97" i="19"/>
  <c r="E97" i="19" s="1"/>
  <c r="G34" i="14"/>
  <c r="DR97" i="19"/>
  <c r="CV61" i="14"/>
  <c r="DF71" i="16"/>
  <c r="BH61" i="14"/>
  <c r="BB61" i="14"/>
  <c r="N52" i="14"/>
  <c r="V97" i="19"/>
  <c r="CM52" i="14"/>
  <c r="BE52" i="14"/>
  <c r="G87" i="14"/>
  <c r="R80" i="14"/>
  <c r="BQ71" i="14"/>
  <c r="BQ70" i="14" s="1"/>
  <c r="HF97" i="19"/>
  <c r="AC52" i="14"/>
  <c r="G96" i="14"/>
  <c r="J71" i="14"/>
  <c r="G50" i="14"/>
  <c r="AM61" i="14"/>
  <c r="I98" i="14"/>
  <c r="L52" i="14"/>
  <c r="AE80" i="14"/>
  <c r="W61" i="14"/>
  <c r="G57" i="14"/>
  <c r="CD98" i="14"/>
  <c r="M71" i="14"/>
  <c r="M70" i="14" s="1"/>
  <c r="DF26" i="16"/>
  <c r="DB97" i="19"/>
  <c r="AF89" i="14"/>
  <c r="CG80" i="14"/>
  <c r="O61" i="14"/>
  <c r="M98" i="14"/>
  <c r="AP80" i="14"/>
  <c r="AL97" i="19"/>
  <c r="N89" i="14"/>
  <c r="BC71" i="14"/>
  <c r="AK80" i="14"/>
  <c r="I71" i="14"/>
  <c r="I70" i="14" s="1"/>
  <c r="AK52" i="14"/>
  <c r="DC80" i="14"/>
  <c r="CU89" i="14"/>
  <c r="CK61" i="14"/>
  <c r="DF19" i="16"/>
  <c r="CN71" i="14"/>
  <c r="BL71" i="14"/>
  <c r="BL70" i="14" s="1"/>
  <c r="CH61" i="14"/>
  <c r="DF28" i="16"/>
  <c r="KH97" i="19"/>
  <c r="AC80" i="14"/>
  <c r="AC61" i="14"/>
  <c r="W52" i="14"/>
  <c r="N61" i="14"/>
  <c r="AA71" i="14"/>
  <c r="AA70" i="14" s="1"/>
  <c r="BP89" i="14"/>
  <c r="DA52" i="14"/>
  <c r="DZ97" i="19"/>
  <c r="LJ97" i="19"/>
  <c r="BW43" i="14"/>
  <c r="BW42" i="14" s="1"/>
  <c r="BQ61" i="14"/>
  <c r="V43" i="14"/>
  <c r="V42" i="14" s="1"/>
  <c r="AI43" i="14"/>
  <c r="BK89" i="14"/>
  <c r="BI98" i="14"/>
  <c r="AF80" i="14"/>
  <c r="BJ71" i="14"/>
  <c r="CA80" i="14"/>
  <c r="AO98" i="14"/>
  <c r="BT98" i="14"/>
  <c r="DF80" i="16"/>
  <c r="AB43" i="14"/>
  <c r="CF89" i="14"/>
  <c r="AL71" i="14"/>
  <c r="AL70" i="14" s="1"/>
  <c r="BD61" i="14"/>
  <c r="DF40" i="16"/>
  <c r="G46" i="14"/>
  <c r="CL97" i="19"/>
  <c r="DA89" i="14"/>
  <c r="DF25" i="16"/>
  <c r="BX98" i="14"/>
  <c r="BB52" i="14"/>
  <c r="CT43" i="14"/>
  <c r="AS71" i="14"/>
  <c r="AS70" i="14" s="1"/>
  <c r="AC42" i="14" l="1"/>
  <c r="AC41" i="14" s="1"/>
  <c r="BE70" i="14"/>
  <c r="CA70" i="14"/>
  <c r="U70" i="14"/>
  <c r="U41" i="14" s="1"/>
  <c r="BF100" i="19" s="1"/>
  <c r="CC70" i="14"/>
  <c r="CU41" i="14"/>
  <c r="Y42" i="14"/>
  <c r="AR70" i="14"/>
  <c r="CM41" i="14"/>
  <c r="BM70" i="14"/>
  <c r="CR42" i="14"/>
  <c r="CR41" i="14" s="1"/>
  <c r="H70" i="14"/>
  <c r="G71" i="14"/>
  <c r="BB42" i="14"/>
  <c r="BZ70" i="14"/>
  <c r="BZ41" i="14" s="1"/>
  <c r="JZ105" i="19" s="1"/>
  <c r="G52" i="14"/>
  <c r="S70" i="14"/>
  <c r="S41" i="14" s="1"/>
  <c r="AX103" i="19" s="1"/>
  <c r="AU42" i="14"/>
  <c r="I42" i="14"/>
  <c r="I41" i="14" s="1"/>
  <c r="J101" i="19" s="1"/>
  <c r="AE70" i="14"/>
  <c r="G80" i="14"/>
  <c r="BA41" i="14"/>
  <c r="GD100" i="19" s="1"/>
  <c r="DA42" i="14"/>
  <c r="CT42" i="14"/>
  <c r="CT41" i="14" s="1"/>
  <c r="BJ70" i="14"/>
  <c r="J70" i="14"/>
  <c r="J41" i="14" s="1"/>
  <c r="N105" i="19" s="1"/>
  <c r="AP70" i="14"/>
  <c r="BQ42" i="14"/>
  <c r="BQ41" i="14" s="1"/>
  <c r="BF70" i="14"/>
  <c r="L42" i="14"/>
  <c r="BL42" i="14"/>
  <c r="BL41" i="14" s="1"/>
  <c r="HV102" i="19" s="1"/>
  <c r="BF42" i="14"/>
  <c r="BF41" i="14" s="1"/>
  <c r="GX100" i="19" s="1"/>
  <c r="CW42" i="14"/>
  <c r="CS42" i="14"/>
  <c r="BO42" i="14"/>
  <c r="AE42" i="14"/>
  <c r="AE41" i="14" s="1"/>
  <c r="CT103" i="19" s="1"/>
  <c r="CH42" i="14"/>
  <c r="Q70" i="14"/>
  <c r="V70" i="14"/>
  <c r="V41" i="14" s="1"/>
  <c r="BJ103" i="19" s="1"/>
  <c r="DB42" i="14"/>
  <c r="CV70" i="14"/>
  <c r="BE42" i="14"/>
  <c r="BE41" i="14" s="1"/>
  <c r="AJ42" i="14"/>
  <c r="G98" i="14"/>
  <c r="N70" i="14"/>
  <c r="CY42" i="14"/>
  <c r="CY41" i="14" s="1"/>
  <c r="BH42" i="14"/>
  <c r="CY70" i="14"/>
  <c r="M42" i="14"/>
  <c r="M41" i="14" s="1"/>
  <c r="Z101" i="19" s="1"/>
  <c r="BN70" i="14"/>
  <c r="BN41" i="14" s="1"/>
  <c r="ID104" i="19" s="1"/>
  <c r="CV42" i="14"/>
  <c r="CV41" i="14" s="1"/>
  <c r="CJ70" i="14"/>
  <c r="AK70" i="14"/>
  <c r="DC70" i="14"/>
  <c r="G61" i="14"/>
  <c r="BH70" i="14"/>
  <c r="Y70" i="14"/>
  <c r="BG70" i="14"/>
  <c r="CN42" i="14"/>
  <c r="O70" i="14"/>
  <c r="CO42" i="14"/>
  <c r="G89" i="14"/>
  <c r="G43" i="14"/>
  <c r="H42" i="14"/>
  <c r="AQ41" i="14"/>
  <c r="EP105" i="19" s="1"/>
  <c r="CZ42" i="14"/>
  <c r="CZ41" i="14" s="1"/>
  <c r="CX42" i="14"/>
  <c r="CX41" i="14" s="1"/>
  <c r="AS42" i="14"/>
  <c r="AS41" i="14" s="1"/>
  <c r="EX100" i="19" s="1"/>
  <c r="CG42" i="14"/>
  <c r="CG41" i="14" s="1"/>
  <c r="LB105" i="19" s="1"/>
  <c r="CW70" i="14"/>
  <c r="BB70" i="14"/>
  <c r="AZ42" i="14"/>
  <c r="AG70" i="14"/>
  <c r="AJ70" i="14"/>
  <c r="AJ41" i="14" s="1"/>
  <c r="DN100" i="19" s="1"/>
  <c r="AD42" i="14"/>
  <c r="AD41" i="14" s="1"/>
  <c r="CP104" i="19" s="1"/>
  <c r="D104" i="19" s="1"/>
  <c r="DB70" i="14"/>
  <c r="CP70" i="14"/>
  <c r="BT42" i="14"/>
  <c r="BT41" i="14" s="1"/>
  <c r="JB105" i="19" s="1"/>
  <c r="CB70" i="14"/>
  <c r="BG41" i="14"/>
  <c r="HB105" i="19" s="1"/>
  <c r="W42" i="14"/>
  <c r="AI70" i="14"/>
  <c r="BI41" i="14"/>
  <c r="HJ103" i="19" s="1"/>
  <c r="AF70" i="14"/>
  <c r="AB42" i="14"/>
  <c r="AN42" i="14"/>
  <c r="AN41" i="14" s="1"/>
  <c r="ED105" i="19" s="1"/>
  <c r="AG41" i="14"/>
  <c r="DF104" i="19" s="1"/>
  <c r="BV42" i="14"/>
  <c r="BV41" i="14" s="1"/>
  <c r="JJ105" i="19" s="1"/>
  <c r="BW70" i="14"/>
  <c r="BW41" i="14" s="1"/>
  <c r="JN102" i="19" s="1"/>
  <c r="CL42" i="14"/>
  <c r="CL41" i="14" s="1"/>
  <c r="AZ70" i="14"/>
  <c r="CC42" i="14"/>
  <c r="CC41" i="14" s="1"/>
  <c r="KL105" i="19" s="1"/>
  <c r="CO70" i="14"/>
  <c r="CO41" i="14" s="1"/>
  <c r="Z42" i="14"/>
  <c r="Z41" i="14" s="1"/>
  <c r="BZ103" i="19" s="1"/>
  <c r="AO70" i="14"/>
  <c r="DC42" i="14"/>
  <c r="DC41" i="14" s="1"/>
  <c r="T42" i="14"/>
  <c r="T41" i="14" s="1"/>
  <c r="BB105" i="19" s="1"/>
  <c r="D107" i="19"/>
  <c r="D106" i="19" s="1"/>
  <c r="R106" i="19"/>
  <c r="AY42" i="14"/>
  <c r="CJ42" i="14"/>
  <c r="CJ41" i="14" s="1"/>
  <c r="R41" i="14"/>
  <c r="AT101" i="19" s="1"/>
  <c r="P42" i="14"/>
  <c r="BK70" i="14"/>
  <c r="AB70" i="14"/>
  <c r="AI42" i="14"/>
  <c r="BM42" i="14"/>
  <c r="BM41" i="14" s="1"/>
  <c r="HZ104" i="19" s="1"/>
  <c r="CD42" i="14"/>
  <c r="CD41" i="14" s="1"/>
  <c r="BS70" i="14"/>
  <c r="BS41" i="14" s="1"/>
  <c r="IX105" i="19" s="1"/>
  <c r="CD70" i="14"/>
  <c r="AK42" i="14"/>
  <c r="AK41" i="14" s="1"/>
  <c r="DA70" i="14"/>
  <c r="CB42" i="14"/>
  <c r="CB41" i="14" s="1"/>
  <c r="L70" i="14"/>
  <c r="K70" i="14"/>
  <c r="BU70" i="14"/>
  <c r="AW70" i="14"/>
  <c r="AW41" i="14" s="1"/>
  <c r="FN102" i="19" s="1"/>
  <c r="AX70" i="14"/>
  <c r="AV41" i="14"/>
  <c r="FJ105" i="19" s="1"/>
  <c r="CQ42" i="14"/>
  <c r="CQ41" i="14" s="1"/>
  <c r="BU42" i="14"/>
  <c r="CN70" i="14"/>
  <c r="BC70" i="14"/>
  <c r="BC41" i="14" s="1"/>
  <c r="BO70" i="14"/>
  <c r="N42" i="14"/>
  <c r="CF41" i="14"/>
  <c r="KX102" i="19" s="1"/>
  <c r="CH70" i="14"/>
  <c r="AP41" i="14"/>
  <c r="EL103" i="19" s="1"/>
  <c r="CI41" i="14"/>
  <c r="BJ42" i="14"/>
  <c r="AR42" i="14"/>
  <c r="AR41" i="14" s="1"/>
  <c r="BK42" i="14"/>
  <c r="BK41" i="14" s="1"/>
  <c r="CE70" i="14"/>
  <c r="CE41" i="14" s="1"/>
  <c r="BD42" i="14"/>
  <c r="CK42" i="14"/>
  <c r="CS70" i="14"/>
  <c r="BX41" i="14"/>
  <c r="AY70" i="14"/>
  <c r="Q42" i="14"/>
  <c r="Q41" i="14" s="1"/>
  <c r="AP100" i="19" s="1"/>
  <c r="K42" i="14"/>
  <c r="BP70" i="14"/>
  <c r="BP41" i="14" s="1"/>
  <c r="IL100" i="19" s="1"/>
  <c r="CK70" i="14"/>
  <c r="CP42" i="14"/>
  <c r="CP41" i="14" s="1"/>
  <c r="P70" i="14"/>
  <c r="P41" i="14" s="1"/>
  <c r="AL105" i="19" s="1"/>
  <c r="AV70" i="14"/>
  <c r="AF41" i="14"/>
  <c r="CX103" i="19" s="1"/>
  <c r="CA42" i="14"/>
  <c r="CA41" i="14" s="1"/>
  <c r="KD103" i="19" s="1"/>
  <c r="AU70" i="14"/>
  <c r="AL42" i="14"/>
  <c r="AL41" i="14" s="1"/>
  <c r="DV105" i="19" s="1"/>
  <c r="AX42" i="14"/>
  <c r="AX41" i="14" s="1"/>
  <c r="FR103" i="19" s="1"/>
  <c r="AM42" i="14"/>
  <c r="W70" i="14"/>
  <c r="W41" i="14" s="1"/>
  <c r="AH70" i="14"/>
  <c r="AH41" i="14" s="1"/>
  <c r="BD70" i="14"/>
  <c r="AT42" i="14"/>
  <c r="AT41" i="14" s="1"/>
  <c r="FB100" i="19" s="1"/>
  <c r="O42" i="14"/>
  <c r="O41" i="14" s="1"/>
  <c r="AH105" i="19" s="1"/>
  <c r="AO42" i="14"/>
  <c r="AO41" i="14" s="1"/>
  <c r="EH102" i="19" s="1"/>
  <c r="BY70" i="14"/>
  <c r="BY41" i="14" s="1"/>
  <c r="AM70" i="14"/>
  <c r="AM41" i="14" s="1"/>
  <c r="DZ105" i="19" s="1"/>
  <c r="BA36" i="16"/>
  <c r="AV36" i="16"/>
  <c r="BN36" i="16"/>
  <c r="BQ36" i="16"/>
  <c r="Q36" i="16"/>
  <c r="DB36" i="16"/>
  <c r="CI36" i="16"/>
  <c r="AZ36" i="16"/>
  <c r="CY36" i="16"/>
  <c r="CB36" i="16"/>
  <c r="AG36" i="16"/>
  <c r="AB36" i="16"/>
  <c r="K49" i="16"/>
  <c r="CI49" i="16"/>
  <c r="CJ49" i="16"/>
  <c r="Z49" i="16"/>
  <c r="BQ49" i="16"/>
  <c r="Y49" i="16"/>
  <c r="CP49" i="16"/>
  <c r="W49" i="16"/>
  <c r="AG49" i="16"/>
  <c r="AV49" i="16"/>
  <c r="AH49" i="16"/>
  <c r="AM49" i="16"/>
  <c r="CS49" i="16"/>
  <c r="AF76" i="16"/>
  <c r="CS76" i="16"/>
  <c r="CB76" i="16"/>
  <c r="H76" i="16"/>
  <c r="AV76" i="16"/>
  <c r="K76" i="16"/>
  <c r="BG76" i="16"/>
  <c r="AO76" i="16"/>
  <c r="CH76" i="16"/>
  <c r="BV76" i="16"/>
  <c r="BU76" i="16"/>
  <c r="AB76" i="16"/>
  <c r="CS61" i="16"/>
  <c r="AU61" i="16"/>
  <c r="CG61" i="16"/>
  <c r="BB61" i="16"/>
  <c r="U61" i="16"/>
  <c r="CJ61" i="16"/>
  <c r="AF61" i="16"/>
  <c r="BG61" i="16"/>
  <c r="BM61" i="16"/>
  <c r="AP61" i="16"/>
  <c r="AL61" i="16"/>
  <c r="L61" i="16"/>
  <c r="CR61" i="16"/>
  <c r="X26" i="16"/>
  <c r="BZ26" i="16"/>
  <c r="AH26" i="16"/>
  <c r="AP26" i="16"/>
  <c r="CI26" i="16"/>
  <c r="AB26" i="16"/>
  <c r="J26" i="16"/>
  <c r="AL26" i="16"/>
  <c r="CJ26" i="16"/>
  <c r="R26" i="16"/>
  <c r="CW26" i="16"/>
  <c r="CP26" i="16"/>
  <c r="M26" i="16"/>
  <c r="BA47" i="16"/>
  <c r="CE47" i="16"/>
  <c r="S47" i="16"/>
  <c r="AV47" i="16"/>
  <c r="AR47" i="16"/>
  <c r="V47" i="16"/>
  <c r="BZ47" i="16"/>
  <c r="CD47" i="16"/>
  <c r="BF47" i="16"/>
  <c r="AZ47" i="16"/>
  <c r="BS47" i="16"/>
  <c r="AO47" i="16"/>
  <c r="AF27" i="16"/>
  <c r="CA27" i="16"/>
  <c r="BY27" i="16"/>
  <c r="AW27" i="16"/>
  <c r="L27" i="16"/>
  <c r="BD27" i="16"/>
  <c r="CW27" i="16"/>
  <c r="AE27" i="16"/>
  <c r="CX27" i="16"/>
  <c r="CD27" i="16"/>
  <c r="T27" i="16"/>
  <c r="CV27" i="16"/>
  <c r="W27" i="16"/>
  <c r="BC40" i="16"/>
  <c r="BF40" i="16"/>
  <c r="BA40" i="16"/>
  <c r="CD40" i="16"/>
  <c r="BM40" i="16"/>
  <c r="CO40" i="16"/>
  <c r="AF40" i="16"/>
  <c r="CU40" i="16"/>
  <c r="AK40" i="16"/>
  <c r="AW40" i="16"/>
  <c r="AI40" i="16"/>
  <c r="CV40" i="16"/>
  <c r="BK59" i="16"/>
  <c r="CX59" i="16"/>
  <c r="BI59" i="16"/>
  <c r="AH59" i="16"/>
  <c r="BD59" i="16"/>
  <c r="AJ59" i="16"/>
  <c r="CH59" i="16"/>
  <c r="DC59" i="16"/>
  <c r="BO59" i="16"/>
  <c r="CP59" i="16"/>
  <c r="CN59" i="16"/>
  <c r="BV59" i="16"/>
  <c r="CO59" i="16"/>
  <c r="CF29" i="16"/>
  <c r="BJ29" i="16"/>
  <c r="CA29" i="16"/>
  <c r="BC29" i="16"/>
  <c r="CU29" i="16"/>
  <c r="P29" i="16"/>
  <c r="AR29" i="16"/>
  <c r="CT29" i="16"/>
  <c r="CE29" i="16"/>
  <c r="BP29" i="16"/>
  <c r="AO29" i="16"/>
  <c r="AX29" i="16"/>
  <c r="AB35" i="16"/>
  <c r="M35" i="16"/>
  <c r="Q35" i="16"/>
  <c r="N35" i="16"/>
  <c r="AR35" i="16"/>
  <c r="AE35" i="16"/>
  <c r="BS35" i="16"/>
  <c r="AZ35" i="16"/>
  <c r="AL35" i="16"/>
  <c r="BO35" i="16"/>
  <c r="CW35" i="16"/>
  <c r="BA35" i="16"/>
  <c r="CM35" i="16"/>
  <c r="O17" i="16"/>
  <c r="BK17" i="16"/>
  <c r="R17" i="16"/>
  <c r="K17" i="16"/>
  <c r="AG17" i="16"/>
  <c r="H17" i="16"/>
  <c r="AE17" i="16"/>
  <c r="AL17" i="16"/>
  <c r="CG17" i="16"/>
  <c r="AV17" i="16"/>
  <c r="AJ17" i="16"/>
  <c r="Z17" i="16"/>
  <c r="K16" i="16"/>
  <c r="Q16" i="16"/>
  <c r="J16" i="16"/>
  <c r="BX16" i="16"/>
  <c r="CI16" i="16"/>
  <c r="CJ16" i="16"/>
  <c r="P16" i="16"/>
  <c r="AS16" i="16"/>
  <c r="BC16" i="16"/>
  <c r="BF16" i="16"/>
  <c r="CW16" i="16"/>
  <c r="CM16" i="16"/>
  <c r="CU16" i="16"/>
  <c r="BT31" i="16"/>
  <c r="BW31" i="16"/>
  <c r="CN31" i="16"/>
  <c r="CL31" i="16"/>
  <c r="BO31" i="16"/>
  <c r="P31" i="16"/>
  <c r="DA31" i="16"/>
  <c r="CH31" i="16"/>
  <c r="CE31" i="16"/>
  <c r="AC31" i="16"/>
  <c r="AD31" i="16"/>
  <c r="AG31" i="16"/>
  <c r="J65" i="16"/>
  <c r="CB65" i="16"/>
  <c r="BS65" i="16"/>
  <c r="CO65" i="16"/>
  <c r="DA65" i="16"/>
  <c r="AE65" i="16"/>
  <c r="BV65" i="16"/>
  <c r="X65" i="16"/>
  <c r="CP65" i="16"/>
  <c r="H65" i="16"/>
  <c r="BJ65" i="16"/>
  <c r="CU65" i="16"/>
  <c r="BQ65" i="16"/>
  <c r="AK58" i="16"/>
  <c r="CL58" i="16"/>
  <c r="CF58" i="16"/>
  <c r="BT58" i="16"/>
  <c r="AB58" i="16"/>
  <c r="BF58" i="16"/>
  <c r="CZ58" i="16"/>
  <c r="I58" i="16"/>
  <c r="K58" i="16"/>
  <c r="AG58" i="16"/>
  <c r="AL58" i="16"/>
  <c r="CW58" i="16"/>
  <c r="BE53" i="16"/>
  <c r="AX53" i="16"/>
  <c r="BM53" i="16"/>
  <c r="AH53" i="16"/>
  <c r="BB53" i="16"/>
  <c r="BW53" i="16"/>
  <c r="CV53" i="16"/>
  <c r="BC53" i="16"/>
  <c r="CO53" i="16"/>
  <c r="CS53" i="16"/>
  <c r="AG53" i="16"/>
  <c r="BX53" i="16"/>
  <c r="CN53" i="16"/>
  <c r="BC73" i="16"/>
  <c r="CA73" i="16"/>
  <c r="BY73" i="16"/>
  <c r="M73" i="16"/>
  <c r="AO73" i="16"/>
  <c r="T73" i="16"/>
  <c r="BO73" i="16"/>
  <c r="Y73" i="16"/>
  <c r="R73" i="16"/>
  <c r="BB73" i="16"/>
  <c r="AJ73" i="16"/>
  <c r="K73" i="16"/>
  <c r="CT28" i="16"/>
  <c r="CA28" i="16"/>
  <c r="AM28" i="16"/>
  <c r="Y28" i="16"/>
  <c r="V28" i="16"/>
  <c r="R28" i="16"/>
  <c r="BD28" i="16"/>
  <c r="AE28" i="16"/>
  <c r="AD28" i="16"/>
  <c r="AI28" i="16"/>
  <c r="BN28" i="16"/>
  <c r="AZ28" i="16"/>
  <c r="BG28" i="16"/>
  <c r="AW57" i="16"/>
  <c r="AH57" i="16"/>
  <c r="CM57" i="16"/>
  <c r="M57" i="16"/>
  <c r="DC57" i="16"/>
  <c r="CD57" i="16"/>
  <c r="BO57" i="16"/>
  <c r="BL57" i="16"/>
  <c r="AM57" i="16"/>
  <c r="W57" i="16"/>
  <c r="BS57" i="16"/>
  <c r="L57" i="16"/>
  <c r="BV57" i="16"/>
  <c r="AQ39" i="16"/>
  <c r="CH39" i="16"/>
  <c r="DB39" i="16"/>
  <c r="AY39" i="16"/>
  <c r="AI39" i="16"/>
  <c r="BY39" i="16"/>
  <c r="CV39" i="16"/>
  <c r="V39" i="16"/>
  <c r="CM39" i="16"/>
  <c r="CD39" i="16"/>
  <c r="W39" i="16"/>
  <c r="AK39" i="16"/>
  <c r="CQ18" i="16"/>
  <c r="J18" i="16"/>
  <c r="CL18" i="16"/>
  <c r="BQ18" i="16"/>
  <c r="X18" i="16"/>
  <c r="CT18" i="16"/>
  <c r="AM18" i="16"/>
  <c r="CY18" i="16"/>
  <c r="CO18" i="16"/>
  <c r="CS18" i="16"/>
  <c r="P18" i="16"/>
  <c r="CE18" i="16"/>
  <c r="BV18" i="16"/>
  <c r="BP15" i="16"/>
  <c r="M15" i="16"/>
  <c r="AF15" i="16"/>
  <c r="BL15" i="16"/>
  <c r="AV15" i="16"/>
  <c r="X15" i="16"/>
  <c r="BK15" i="16"/>
  <c r="CG15" i="16"/>
  <c r="DA15" i="16"/>
  <c r="CF15" i="16"/>
  <c r="CK15" i="16"/>
  <c r="CC15" i="16"/>
  <c r="BB15" i="16"/>
  <c r="CJ52" i="16"/>
  <c r="CB52" i="16"/>
  <c r="CL52" i="16"/>
  <c r="BN52" i="16"/>
  <c r="AY52" i="16"/>
  <c r="BG52" i="16"/>
  <c r="Z52" i="16"/>
  <c r="BW52" i="16"/>
  <c r="AC52" i="16"/>
  <c r="AJ52" i="16"/>
  <c r="CG52" i="16"/>
  <c r="AH52" i="16"/>
  <c r="BD52" i="16"/>
  <c r="AF63" i="16"/>
  <c r="BJ63" i="16"/>
  <c r="H63" i="16"/>
  <c r="AL63" i="16"/>
  <c r="CC63" i="16"/>
  <c r="V63" i="16"/>
  <c r="BA63" i="16"/>
  <c r="BK63" i="16"/>
  <c r="AP63" i="16"/>
  <c r="Z63" i="16"/>
  <c r="Y63" i="16"/>
  <c r="AX63" i="16"/>
  <c r="AW41" i="16"/>
  <c r="I41" i="16"/>
  <c r="DB41" i="16"/>
  <c r="BG41" i="16"/>
  <c r="BK41" i="16"/>
  <c r="AT41" i="16"/>
  <c r="CI41" i="16"/>
  <c r="AE41" i="16"/>
  <c r="BF41" i="16"/>
  <c r="BA41" i="16"/>
  <c r="CP41" i="16"/>
  <c r="CL41" i="16"/>
  <c r="BP81" i="16"/>
  <c r="CU81" i="16"/>
  <c r="CZ81" i="16"/>
  <c r="BD81" i="16"/>
  <c r="S81" i="16"/>
  <c r="AH81" i="16"/>
  <c r="BA81" i="16"/>
  <c r="DC81" i="16"/>
  <c r="CL81" i="16"/>
  <c r="AM81" i="16"/>
  <c r="AG81" i="16"/>
  <c r="BW81" i="16"/>
  <c r="AO81" i="16"/>
  <c r="BZ34" i="16"/>
  <c r="AZ34" i="16"/>
  <c r="AN34" i="16"/>
  <c r="DC34" i="16"/>
  <c r="CB34" i="16"/>
  <c r="CT34" i="16"/>
  <c r="AB34" i="16"/>
  <c r="CU34" i="16"/>
  <c r="BS34" i="16"/>
  <c r="BO34" i="16"/>
  <c r="AU34" i="16"/>
  <c r="CH34" i="16"/>
  <c r="L34" i="16"/>
  <c r="CL25" i="16"/>
  <c r="CZ25" i="16"/>
  <c r="P25" i="16"/>
  <c r="AA25" i="16"/>
  <c r="CM25" i="16"/>
  <c r="CV25" i="16"/>
  <c r="AS25" i="16"/>
  <c r="BW25" i="16"/>
  <c r="BO25" i="16"/>
  <c r="BY25" i="16"/>
  <c r="H25" i="16"/>
  <c r="BV25" i="16"/>
  <c r="Y25" i="16"/>
  <c r="Q24" i="16"/>
  <c r="BC24" i="16"/>
  <c r="BZ24" i="16"/>
  <c r="AE24" i="16"/>
  <c r="BN24" i="16"/>
  <c r="CU24" i="16"/>
  <c r="AD24" i="16"/>
  <c r="AW24" i="16"/>
  <c r="AY24" i="16"/>
  <c r="CA24" i="16"/>
  <c r="BJ24" i="16"/>
  <c r="BG24" i="16"/>
  <c r="CV24" i="16"/>
  <c r="BV38" i="16"/>
  <c r="AZ38" i="16"/>
  <c r="S38" i="16"/>
  <c r="O38" i="16"/>
  <c r="Q38" i="16"/>
  <c r="CA38" i="16"/>
  <c r="CW38" i="16"/>
  <c r="BI38" i="16"/>
  <c r="BA38" i="16"/>
  <c r="BW38" i="16"/>
  <c r="CD38" i="16"/>
  <c r="AD38" i="16"/>
  <c r="BC62" i="16"/>
  <c r="CV62" i="16"/>
  <c r="BD62" i="16"/>
  <c r="CC62" i="16"/>
  <c r="CT62" i="16"/>
  <c r="BV62" i="16"/>
  <c r="Q62" i="16"/>
  <c r="CM62" i="16"/>
  <c r="K62" i="16"/>
  <c r="CX62" i="16"/>
  <c r="CN62" i="16"/>
  <c r="AQ62" i="16"/>
  <c r="AI62" i="16"/>
  <c r="AH86" i="16"/>
  <c r="I86" i="16"/>
  <c r="BQ86" i="16"/>
  <c r="CH86" i="16"/>
  <c r="R86" i="16"/>
  <c r="H86" i="16"/>
  <c r="N86" i="16"/>
  <c r="Z86" i="16"/>
  <c r="V86" i="16"/>
  <c r="AS86" i="16"/>
  <c r="U86" i="16"/>
  <c r="CQ86" i="16"/>
  <c r="AE54" i="16"/>
  <c r="AQ54" i="16"/>
  <c r="AK54" i="16"/>
  <c r="X54" i="16"/>
  <c r="T54" i="16"/>
  <c r="CG54" i="16"/>
  <c r="K54" i="16"/>
  <c r="BP54" i="16"/>
  <c r="BC54" i="16"/>
  <c r="BI54" i="16"/>
  <c r="N54" i="16"/>
  <c r="J54" i="16"/>
  <c r="H64" i="16"/>
  <c r="Q64" i="16"/>
  <c r="CL64" i="16"/>
  <c r="AQ64" i="16"/>
  <c r="K64" i="16"/>
  <c r="CY64" i="16"/>
  <c r="CN64" i="16"/>
  <c r="CR64" i="16"/>
  <c r="BP64" i="16"/>
  <c r="CQ64" i="16"/>
  <c r="BU64" i="16"/>
  <c r="T64" i="16"/>
  <c r="V64" i="16"/>
  <c r="BV14" i="16"/>
  <c r="Y14" i="16"/>
  <c r="AK14" i="16"/>
  <c r="P14" i="16"/>
  <c r="CE14" i="16"/>
  <c r="BN14" i="16"/>
  <c r="H14" i="16"/>
  <c r="BC14" i="16"/>
  <c r="AH14" i="16"/>
  <c r="BS14" i="16"/>
  <c r="CZ14" i="16"/>
  <c r="AE14" i="16"/>
  <c r="W50" i="16"/>
  <c r="AU50" i="16"/>
  <c r="AS50" i="16"/>
  <c r="L50" i="16"/>
  <c r="AZ50" i="16"/>
  <c r="AJ50" i="16"/>
  <c r="BN50" i="16"/>
  <c r="BF50" i="16"/>
  <c r="BG50" i="16"/>
  <c r="AL50" i="16"/>
  <c r="CG50" i="16"/>
  <c r="R50" i="16"/>
  <c r="CR50" i="16"/>
  <c r="CY83" i="16"/>
  <c r="BL83" i="16"/>
  <c r="AM83" i="16"/>
  <c r="BY83" i="16"/>
  <c r="AQ83" i="16"/>
  <c r="Z83" i="16"/>
  <c r="AJ83" i="16"/>
  <c r="CT83" i="16"/>
  <c r="DB83" i="16"/>
  <c r="CJ83" i="16"/>
  <c r="AB83" i="16"/>
  <c r="BP83" i="16"/>
  <c r="AE80" i="16"/>
  <c r="BJ80" i="16"/>
  <c r="BV80" i="16"/>
  <c r="Q80" i="16"/>
  <c r="BZ80" i="16"/>
  <c r="CO80" i="16"/>
  <c r="J80" i="16"/>
  <c r="AW80" i="16"/>
  <c r="CT80" i="16"/>
  <c r="AN80" i="16"/>
  <c r="CX80" i="16"/>
  <c r="BL80" i="16"/>
  <c r="CU80" i="16"/>
  <c r="X30" i="16"/>
  <c r="BX30" i="16"/>
  <c r="CI30" i="16"/>
  <c r="AM30" i="16"/>
  <c r="AW30" i="16"/>
  <c r="BK30" i="16"/>
  <c r="L30" i="16"/>
  <c r="CU30" i="16"/>
  <c r="CK30" i="16"/>
  <c r="BY30" i="16"/>
  <c r="W36" i="16"/>
  <c r="CR36" i="16"/>
  <c r="AR36" i="16"/>
  <c r="AI36" i="16"/>
  <c r="V36" i="16"/>
  <c r="CQ36" i="16"/>
  <c r="CG36" i="16"/>
  <c r="CP36" i="16"/>
  <c r="BP36" i="16"/>
  <c r="CF36" i="16"/>
  <c r="CT36" i="16"/>
  <c r="BB36" i="16"/>
  <c r="CG49" i="16"/>
  <c r="CE49" i="16"/>
  <c r="BI49" i="16"/>
  <c r="BX49" i="16"/>
  <c r="BV49" i="16"/>
  <c r="BM49" i="16"/>
  <c r="CO49" i="16"/>
  <c r="I49" i="16"/>
  <c r="CC49" i="16"/>
  <c r="CQ49" i="16"/>
  <c r="BJ49" i="16"/>
  <c r="AI49" i="16"/>
  <c r="BD49" i="16"/>
  <c r="BZ76" i="16"/>
  <c r="CQ76" i="16"/>
  <c r="CW76" i="16"/>
  <c r="BL76" i="16"/>
  <c r="U76" i="16"/>
  <c r="BB76" i="16"/>
  <c r="AY76" i="16"/>
  <c r="AU76" i="16"/>
  <c r="BT76" i="16"/>
  <c r="CD76" i="16"/>
  <c r="BI76" i="16"/>
  <c r="AW76" i="16"/>
  <c r="BR61" i="16"/>
  <c r="CI61" i="16"/>
  <c r="AB61" i="16"/>
  <c r="X61" i="16"/>
  <c r="T61" i="16"/>
  <c r="I61" i="16"/>
  <c r="BV61" i="16"/>
  <c r="CL61" i="16"/>
  <c r="BU61" i="16"/>
  <c r="BH61" i="16"/>
  <c r="CA61" i="16"/>
  <c r="AI61" i="16"/>
  <c r="Q61" i="16"/>
  <c r="AT26" i="16"/>
  <c r="AM26" i="16"/>
  <c r="CG26" i="16"/>
  <c r="CB26" i="16"/>
  <c r="AZ26" i="16"/>
  <c r="CD26" i="16"/>
  <c r="BJ26" i="16"/>
  <c r="AQ26" i="16"/>
  <c r="BO26" i="16"/>
  <c r="CT26" i="16"/>
  <c r="AD26" i="16"/>
  <c r="CO26" i="16"/>
  <c r="AN26" i="16"/>
  <c r="DC47" i="16"/>
  <c r="BT47" i="16"/>
  <c r="K47" i="16"/>
  <c r="CV47" i="16"/>
  <c r="BV47" i="16"/>
  <c r="N47" i="16"/>
  <c r="AL47" i="16"/>
  <c r="AK47" i="16"/>
  <c r="CQ47" i="16"/>
  <c r="BR47" i="16"/>
  <c r="CW47" i="16"/>
  <c r="AW47" i="16"/>
  <c r="U27" i="16"/>
  <c r="BC27" i="16"/>
  <c r="AB27" i="16"/>
  <c r="BE27" i="16"/>
  <c r="CR27" i="16"/>
  <c r="BZ27" i="16"/>
  <c r="AN27" i="16"/>
  <c r="S27" i="16"/>
  <c r="DA27" i="16"/>
  <c r="BS27" i="16"/>
  <c r="CF27" i="16"/>
  <c r="AH27" i="16"/>
  <c r="AU27" i="16"/>
  <c r="V40" i="16"/>
  <c r="BO40" i="16"/>
  <c r="P40" i="16"/>
  <c r="AA40" i="16"/>
  <c r="CY40" i="16"/>
  <c r="AU40" i="16"/>
  <c r="BP40" i="16"/>
  <c r="AS40" i="16"/>
  <c r="AP40" i="16"/>
  <c r="L40" i="16"/>
  <c r="DA40" i="16"/>
  <c r="CJ40" i="16"/>
  <c r="AP59" i="16"/>
  <c r="Q59" i="16"/>
  <c r="DA59" i="16"/>
  <c r="AR59" i="16"/>
  <c r="AU59" i="16"/>
  <c r="CE59" i="16"/>
  <c r="K59" i="16"/>
  <c r="BM59" i="16"/>
  <c r="AK59" i="16"/>
  <c r="CF59" i="16"/>
  <c r="BJ59" i="16"/>
  <c r="Z59" i="16"/>
  <c r="J59" i="16"/>
  <c r="AB29" i="16"/>
  <c r="CX29" i="16"/>
  <c r="AM29" i="16"/>
  <c r="I29" i="16"/>
  <c r="BM29" i="16"/>
  <c r="H29" i="16"/>
  <c r="CC29" i="16"/>
  <c r="AF29" i="16"/>
  <c r="AJ29" i="16"/>
  <c r="BU29" i="16"/>
  <c r="BS29" i="16"/>
  <c r="AN29" i="16"/>
  <c r="BC35" i="16"/>
  <c r="CT35" i="16"/>
  <c r="BP35" i="16"/>
  <c r="W35" i="16"/>
  <c r="BJ35" i="16"/>
  <c r="AS35" i="16"/>
  <c r="L35" i="16"/>
  <c r="BM35" i="16"/>
  <c r="CD35" i="16"/>
  <c r="BY35" i="16"/>
  <c r="CE35" i="16"/>
  <c r="AO35" i="16"/>
  <c r="BF35" i="16"/>
  <c r="N17" i="16"/>
  <c r="BN17" i="16"/>
  <c r="M17" i="16"/>
  <c r="CV17" i="16"/>
  <c r="AK17" i="16"/>
  <c r="BE17" i="16"/>
  <c r="CK17" i="16"/>
  <c r="W17" i="16"/>
  <c r="AO17" i="16"/>
  <c r="CQ17" i="16"/>
  <c r="BU17" i="16"/>
  <c r="BG17" i="16"/>
  <c r="W16" i="16"/>
  <c r="AC16" i="16"/>
  <c r="CB16" i="16"/>
  <c r="S16" i="16"/>
  <c r="AJ16" i="16"/>
  <c r="R16" i="16"/>
  <c r="BZ16" i="16"/>
  <c r="AM16" i="16"/>
  <c r="AN16" i="16"/>
  <c r="CP16" i="16"/>
  <c r="BM16" i="16"/>
  <c r="AG16" i="16"/>
  <c r="BA16" i="16"/>
  <c r="AL31" i="16"/>
  <c r="CP31" i="16"/>
  <c r="CJ31" i="16"/>
  <c r="BZ31" i="16"/>
  <c r="BD31" i="16"/>
  <c r="BL31" i="16"/>
  <c r="AB31" i="16"/>
  <c r="CG31" i="16"/>
  <c r="O31" i="16"/>
  <c r="CC31" i="16"/>
  <c r="BC31" i="16"/>
  <c r="BU31" i="16"/>
  <c r="CJ65" i="16"/>
  <c r="BY65" i="16"/>
  <c r="BN65" i="16"/>
  <c r="S65" i="16"/>
  <c r="BK65" i="16"/>
  <c r="Q65" i="16"/>
  <c r="CI65" i="16"/>
  <c r="CF65" i="16"/>
  <c r="CM65" i="16"/>
  <c r="R65" i="16"/>
  <c r="AZ65" i="16"/>
  <c r="AS65" i="16"/>
  <c r="CG58" i="16"/>
  <c r="CS58" i="16"/>
  <c r="AM58" i="16"/>
  <c r="L58" i="16"/>
  <c r="BS58" i="16"/>
  <c r="AA58" i="16"/>
  <c r="AJ58" i="16"/>
  <c r="BK58" i="16"/>
  <c r="BY58" i="16"/>
  <c r="BH58" i="16"/>
  <c r="BD58" i="16"/>
  <c r="R58" i="16"/>
  <c r="BU53" i="16"/>
  <c r="CL53" i="16"/>
  <c r="BN53" i="16"/>
  <c r="BI53" i="16"/>
  <c r="CY53" i="16"/>
  <c r="BT53" i="16"/>
  <c r="AN53" i="16"/>
  <c r="BQ53" i="16"/>
  <c r="CA53" i="16"/>
  <c r="CB53" i="16"/>
  <c r="BF53" i="16"/>
  <c r="BP53" i="16"/>
  <c r="CG53" i="16"/>
  <c r="CS73" i="16"/>
  <c r="AM73" i="16"/>
  <c r="AV73" i="16"/>
  <c r="AH73" i="16"/>
  <c r="AN73" i="16"/>
  <c r="AD73" i="16"/>
  <c r="BA73" i="16"/>
  <c r="BS73" i="16"/>
  <c r="CK73" i="16"/>
  <c r="CY73" i="16"/>
  <c r="AR73" i="16"/>
  <c r="BP73" i="16"/>
  <c r="CC28" i="16"/>
  <c r="AW28" i="16"/>
  <c r="AO28" i="16"/>
  <c r="J28" i="16"/>
  <c r="CI28" i="16"/>
  <c r="H28" i="16"/>
  <c r="AK28" i="16"/>
  <c r="W28" i="16"/>
  <c r="BL28" i="16"/>
  <c r="O28" i="16"/>
  <c r="AS28" i="16"/>
  <c r="BT28" i="16"/>
  <c r="AB28" i="16"/>
  <c r="CR57" i="16"/>
  <c r="BP57" i="16"/>
  <c r="BE57" i="16"/>
  <c r="AF57" i="16"/>
  <c r="BX57" i="16"/>
  <c r="S57" i="16"/>
  <c r="AU57" i="16"/>
  <c r="BB57" i="16"/>
  <c r="CW57" i="16"/>
  <c r="CF57" i="16"/>
  <c r="AL57" i="16"/>
  <c r="AR57" i="16"/>
  <c r="O39" i="16"/>
  <c r="DC39" i="16"/>
  <c r="BB39" i="16"/>
  <c r="BO39" i="16"/>
  <c r="CB39" i="16"/>
  <c r="CR39" i="16"/>
  <c r="BX39" i="16"/>
  <c r="AD39" i="16"/>
  <c r="BD39" i="16"/>
  <c r="AV39" i="16"/>
  <c r="S39" i="16"/>
  <c r="CY39" i="16"/>
  <c r="DC18" i="16"/>
  <c r="BU18" i="16"/>
  <c r="Q18" i="16"/>
  <c r="CM18" i="16"/>
  <c r="AB18" i="16"/>
  <c r="AZ18" i="16"/>
  <c r="M18" i="16"/>
  <c r="CG18" i="16"/>
  <c r="BM18" i="16"/>
  <c r="U18" i="16"/>
  <c r="CN18" i="16"/>
  <c r="BJ18" i="16"/>
  <c r="S18" i="16"/>
  <c r="CJ15" i="16"/>
  <c r="DB15" i="16"/>
  <c r="AX15" i="16"/>
  <c r="AG15" i="16"/>
  <c r="AP15" i="16"/>
  <c r="L15" i="16"/>
  <c r="AM15" i="16"/>
  <c r="J15" i="16"/>
  <c r="BO15" i="16"/>
  <c r="Q15" i="16"/>
  <c r="CS15" i="16"/>
  <c r="AL15" i="16"/>
  <c r="CO15" i="16"/>
  <c r="BH52" i="16"/>
  <c r="P52" i="16"/>
  <c r="I52" i="16"/>
  <c r="AW52" i="16"/>
  <c r="BQ52" i="16"/>
  <c r="BC52" i="16"/>
  <c r="CM52" i="16"/>
  <c r="AK52" i="16"/>
  <c r="BM52" i="16"/>
  <c r="CR52" i="16"/>
  <c r="CD52" i="16"/>
  <c r="BV52" i="16"/>
  <c r="AO63" i="16"/>
  <c r="L63" i="16"/>
  <c r="CX63" i="16"/>
  <c r="BS63" i="16"/>
  <c r="CO63" i="16"/>
  <c r="BU63" i="16"/>
  <c r="N63" i="16"/>
  <c r="AI63" i="16"/>
  <c r="CN63" i="16"/>
  <c r="AW63" i="16"/>
  <c r="CS63" i="16"/>
  <c r="AE63" i="16"/>
  <c r="CV63" i="16"/>
  <c r="BV41" i="16"/>
  <c r="AS41" i="16"/>
  <c r="CC41" i="16"/>
  <c r="CJ41" i="16"/>
  <c r="W41" i="16"/>
  <c r="BC41" i="16"/>
  <c r="BB41" i="16"/>
  <c r="CM41" i="16"/>
  <c r="T41" i="16"/>
  <c r="CO41" i="16"/>
  <c r="AJ41" i="16"/>
  <c r="BD41" i="16"/>
  <c r="CV81" i="16"/>
  <c r="BZ81" i="16"/>
  <c r="AJ81" i="16"/>
  <c r="V81" i="16"/>
  <c r="BC81" i="16"/>
  <c r="AT81" i="16"/>
  <c r="AU81" i="16"/>
  <c r="DB81" i="16"/>
  <c r="DA81" i="16"/>
  <c r="BE81" i="16"/>
  <c r="AZ81" i="16"/>
  <c r="CM81" i="16"/>
  <c r="BN81" i="16"/>
  <c r="CK34" i="16"/>
  <c r="BI34" i="16"/>
  <c r="AK34" i="16"/>
  <c r="T34" i="16"/>
  <c r="H34" i="16"/>
  <c r="CJ34" i="16"/>
  <c r="BA34" i="16"/>
  <c r="BF34" i="16"/>
  <c r="AJ34" i="16"/>
  <c r="CE34" i="16"/>
  <c r="AY34" i="16"/>
  <c r="R34" i="16"/>
  <c r="CD34" i="16"/>
  <c r="BS25" i="16"/>
  <c r="BH25" i="16"/>
  <c r="Q25" i="16"/>
  <c r="AU25" i="16"/>
  <c r="AR25" i="16"/>
  <c r="R25" i="16"/>
  <c r="CH25" i="16"/>
  <c r="CE25" i="16"/>
  <c r="BA25" i="16"/>
  <c r="AO25" i="16"/>
  <c r="U25" i="16"/>
  <c r="CD25" i="16"/>
  <c r="AD25" i="16"/>
  <c r="CJ24" i="16"/>
  <c r="CO24" i="16"/>
  <c r="CH24" i="16"/>
  <c r="AK24" i="16"/>
  <c r="CG24" i="16"/>
  <c r="BA24" i="16"/>
  <c r="AC24" i="16"/>
  <c r="U24" i="16"/>
  <c r="CW24" i="16"/>
  <c r="L24" i="16"/>
  <c r="K24" i="16"/>
  <c r="BQ24" i="16"/>
  <c r="CB38" i="16"/>
  <c r="AI38" i="16"/>
  <c r="AB38" i="16"/>
  <c r="AA38" i="16"/>
  <c r="Z38" i="16"/>
  <c r="BS38" i="16"/>
  <c r="CI38" i="16"/>
  <c r="DB38" i="16"/>
  <c r="CM38" i="16"/>
  <c r="AR38" i="16"/>
  <c r="CP38" i="16"/>
  <c r="AW38" i="16"/>
  <c r="BZ38" i="16"/>
  <c r="J62" i="16"/>
  <c r="R62" i="16"/>
  <c r="AD62" i="16"/>
  <c r="X62" i="16"/>
  <c r="P62" i="16"/>
  <c r="AZ62" i="16"/>
  <c r="BJ62" i="16"/>
  <c r="AK62" i="16"/>
  <c r="BY62" i="16"/>
  <c r="AX62" i="16"/>
  <c r="CP62" i="16"/>
  <c r="W62" i="16"/>
  <c r="AH62" i="16"/>
  <c r="CV86" i="16"/>
  <c r="O86" i="16"/>
  <c r="BI86" i="16"/>
  <c r="BF86" i="16"/>
  <c r="BZ86" i="16"/>
  <c r="BN86" i="16"/>
  <c r="CE86" i="16"/>
  <c r="BK86" i="16"/>
  <c r="AY86" i="16"/>
  <c r="DC86" i="16"/>
  <c r="BM86" i="16"/>
  <c r="BB86" i="16"/>
  <c r="AL54" i="16"/>
  <c r="BM54" i="16"/>
  <c r="CP54" i="16"/>
  <c r="AT54" i="16"/>
  <c r="AC54" i="16"/>
  <c r="AN54" i="16"/>
  <c r="O54" i="16"/>
  <c r="BV54" i="16"/>
  <c r="CY54" i="16"/>
  <c r="AZ54" i="16"/>
  <c r="Q54" i="16"/>
  <c r="BW54" i="16"/>
  <c r="BQ64" i="16"/>
  <c r="CW64" i="16"/>
  <c r="AU64" i="16"/>
  <c r="DB64" i="16"/>
  <c r="CG64" i="16"/>
  <c r="BM64" i="16"/>
  <c r="CZ64" i="16"/>
  <c r="BA64" i="16"/>
  <c r="AN64" i="16"/>
  <c r="CM64" i="16"/>
  <c r="BR64" i="16"/>
  <c r="AE64" i="16"/>
  <c r="I64" i="16"/>
  <c r="CL14" i="16"/>
  <c r="AW14" i="16"/>
  <c r="BW14" i="16"/>
  <c r="CF14" i="16"/>
  <c r="BK14" i="16"/>
  <c r="BB14" i="16"/>
  <c r="Q14" i="16"/>
  <c r="AY14" i="16"/>
  <c r="AB14" i="16"/>
  <c r="BY14" i="16"/>
  <c r="N14" i="16"/>
  <c r="M14" i="16"/>
  <c r="V50" i="16"/>
  <c r="AE50" i="16"/>
  <c r="N50" i="16"/>
  <c r="T50" i="16"/>
  <c r="AM50" i="16"/>
  <c r="CL50" i="16"/>
  <c r="CI50" i="16"/>
  <c r="BA50" i="16"/>
  <c r="CP50" i="16"/>
  <c r="AD50" i="16"/>
  <c r="Y50" i="16"/>
  <c r="BO50" i="16"/>
  <c r="AX50" i="16"/>
  <c r="CX83" i="16"/>
  <c r="DC83" i="16"/>
  <c r="BB83" i="16"/>
  <c r="Y83" i="16"/>
  <c r="AF83" i="16"/>
  <c r="CS83" i="16"/>
  <c r="AS83" i="16"/>
  <c r="CE83" i="16"/>
  <c r="S83" i="16"/>
  <c r="CV83" i="16"/>
  <c r="CH83" i="16"/>
  <c r="BH83" i="16"/>
  <c r="BK80" i="16"/>
  <c r="AF80" i="16"/>
  <c r="AY80" i="16"/>
  <c r="X80" i="16"/>
  <c r="O80" i="16"/>
  <c r="K36" i="16"/>
  <c r="BO36" i="16"/>
  <c r="CE36" i="16"/>
  <c r="CL36" i="16"/>
  <c r="DC36" i="16"/>
  <c r="BR36" i="16"/>
  <c r="CK36" i="16"/>
  <c r="Z36" i="16"/>
  <c r="AO36" i="16"/>
  <c r="CZ36" i="16"/>
  <c r="CO36" i="16"/>
  <c r="BX36" i="16"/>
  <c r="AY36" i="16"/>
  <c r="CX49" i="16"/>
  <c r="AC49" i="16"/>
  <c r="BU49" i="16"/>
  <c r="CW49" i="16"/>
  <c r="BT49" i="16"/>
  <c r="BO49" i="16"/>
  <c r="AS49" i="16"/>
  <c r="CK49" i="16"/>
  <c r="BK49" i="16"/>
  <c r="AF49" i="16"/>
  <c r="BC49" i="16"/>
  <c r="BY49" i="16"/>
  <c r="BS49" i="16"/>
  <c r="CG76" i="16"/>
  <c r="Y76" i="16"/>
  <c r="DA76" i="16"/>
  <c r="CK76" i="16"/>
  <c r="S76" i="16"/>
  <c r="DC76" i="16"/>
  <c r="CN76" i="16"/>
  <c r="X76" i="16"/>
  <c r="BW76" i="16"/>
  <c r="AM76" i="16"/>
  <c r="V76" i="16"/>
  <c r="BN76" i="16"/>
  <c r="CW61" i="16"/>
  <c r="BT61" i="16"/>
  <c r="BE61" i="16"/>
  <c r="AK61" i="16"/>
  <c r="BQ61" i="16"/>
  <c r="BO61" i="16"/>
  <c r="AD61" i="16"/>
  <c r="BP61" i="16"/>
  <c r="BN61" i="16"/>
  <c r="W61" i="16"/>
  <c r="AJ61" i="16"/>
  <c r="DC61" i="16"/>
  <c r="AG26" i="16"/>
  <c r="BF26" i="16"/>
  <c r="CF26" i="16"/>
  <c r="I26" i="16"/>
  <c r="CH26" i="16"/>
  <c r="AF26" i="16"/>
  <c r="DB26" i="16"/>
  <c r="CM26" i="16"/>
  <c r="CQ26" i="16"/>
  <c r="AK26" i="16"/>
  <c r="BC26" i="16"/>
  <c r="BG26" i="16"/>
  <c r="I47" i="16"/>
  <c r="AX47" i="16"/>
  <c r="CR47" i="16"/>
  <c r="CC47" i="16"/>
  <c r="AI47" i="16"/>
  <c r="CF47" i="16"/>
  <c r="AE47" i="16"/>
  <c r="CZ47" i="16"/>
  <c r="BY47" i="16"/>
  <c r="M47" i="16"/>
  <c r="AH47" i="16"/>
  <c r="BX47" i="16"/>
  <c r="CB47" i="16"/>
  <c r="BB27" i="16"/>
  <c r="BM27" i="16"/>
  <c r="CT27" i="16"/>
  <c r="M27" i="16"/>
  <c r="BW27" i="16"/>
  <c r="AR27" i="16"/>
  <c r="CE27" i="16"/>
  <c r="O27" i="16"/>
  <c r="BQ27" i="16"/>
  <c r="AL27" i="16"/>
  <c r="R27" i="16"/>
  <c r="BJ27" i="16"/>
  <c r="DB27" i="16"/>
  <c r="T40" i="16"/>
  <c r="CQ40" i="16"/>
  <c r="AN40" i="16"/>
  <c r="BD40" i="16"/>
  <c r="AQ40" i="16"/>
  <c r="BT40" i="16"/>
  <c r="S40" i="16"/>
  <c r="CK40" i="16"/>
  <c r="AX40" i="16"/>
  <c r="CZ40" i="16"/>
  <c r="X40" i="16"/>
  <c r="BK40" i="16"/>
  <c r="BW59" i="16"/>
  <c r="AF59" i="16"/>
  <c r="CY59" i="16"/>
  <c r="AX59" i="16"/>
  <c r="BU59" i="16"/>
  <c r="BZ59" i="16"/>
  <c r="BF59" i="16"/>
  <c r="CK59" i="16"/>
  <c r="W59" i="16"/>
  <c r="M59" i="16"/>
  <c r="CC59" i="16"/>
  <c r="BB59" i="16"/>
  <c r="CB59" i="16"/>
  <c r="BH29" i="16"/>
  <c r="BI29" i="16"/>
  <c r="CH29" i="16"/>
  <c r="CV29" i="16"/>
  <c r="CQ29" i="16"/>
  <c r="U29" i="16"/>
  <c r="BG29" i="16"/>
  <c r="CP29" i="16"/>
  <c r="AY29" i="16"/>
  <c r="AG29" i="16"/>
  <c r="CD29" i="16"/>
  <c r="CB29" i="16"/>
  <c r="BV35" i="16"/>
  <c r="CA35" i="16"/>
  <c r="CX35" i="16"/>
  <c r="K35" i="16"/>
  <c r="AC35" i="16"/>
  <c r="AH35" i="16"/>
  <c r="BU35" i="16"/>
  <c r="CQ35" i="16"/>
  <c r="CF35" i="16"/>
  <c r="DA35" i="16"/>
  <c r="S35" i="16"/>
  <c r="AU35" i="16"/>
  <c r="X35" i="16"/>
  <c r="AX17" i="16"/>
  <c r="BC17" i="16"/>
  <c r="Y17" i="16"/>
  <c r="CF17" i="16"/>
  <c r="BQ17" i="16"/>
  <c r="BD17" i="16"/>
  <c r="DC17" i="16"/>
  <c r="CN17" i="16"/>
  <c r="BI17" i="16"/>
  <c r="S17" i="16"/>
  <c r="AZ17" i="16"/>
  <c r="BJ17" i="16"/>
  <c r="AO16" i="16"/>
  <c r="BL16" i="16"/>
  <c r="CV16" i="16"/>
  <c r="BB16" i="16"/>
  <c r="BS16" i="16"/>
  <c r="AY16" i="16"/>
  <c r="BE16" i="16"/>
  <c r="AT16" i="16"/>
  <c r="CH16" i="16"/>
  <c r="CL16" i="16"/>
  <c r="CF16" i="16"/>
  <c r="BV16" i="16"/>
  <c r="AW16" i="16"/>
  <c r="K31" i="16"/>
  <c r="DB31" i="16"/>
  <c r="BA31" i="16"/>
  <c r="AK31" i="16"/>
  <c r="BB31" i="16"/>
  <c r="AN31" i="16"/>
  <c r="CW31" i="16"/>
  <c r="CI31" i="16"/>
  <c r="N31" i="16"/>
  <c r="BR31" i="16"/>
  <c r="CS31" i="16"/>
  <c r="X31" i="16"/>
  <c r="BI65" i="16"/>
  <c r="AC65" i="16"/>
  <c r="CN65" i="16"/>
  <c r="CK65" i="16"/>
  <c r="BC65" i="16"/>
  <c r="BM65" i="16"/>
  <c r="AI65" i="16"/>
  <c r="K65" i="16"/>
  <c r="BU65" i="16"/>
  <c r="AU65" i="16"/>
  <c r="BH65" i="16"/>
  <c r="AO65" i="16"/>
  <c r="N58" i="16"/>
  <c r="T58" i="16"/>
  <c r="BJ58" i="16"/>
  <c r="BE58" i="16"/>
  <c r="BV58" i="16"/>
  <c r="BL58" i="16"/>
  <c r="V58" i="16"/>
  <c r="AU58" i="16"/>
  <c r="U58" i="16"/>
  <c r="CU58" i="16"/>
  <c r="AD58" i="16"/>
  <c r="CR58" i="16"/>
  <c r="Q53" i="16"/>
  <c r="CK53" i="16"/>
  <c r="CR53" i="16"/>
  <c r="AA53" i="16"/>
  <c r="AJ53" i="16"/>
  <c r="AL53" i="16"/>
  <c r="CZ53" i="16"/>
  <c r="CF53" i="16"/>
  <c r="BV53" i="16"/>
  <c r="CQ53" i="16"/>
  <c r="N53" i="16"/>
  <c r="BR53" i="16"/>
  <c r="X53" i="16"/>
  <c r="W73" i="16"/>
  <c r="BL73" i="16"/>
  <c r="BH73" i="16"/>
  <c r="CB73" i="16"/>
  <c r="BV73" i="16"/>
  <c r="BW73" i="16"/>
  <c r="X73" i="16"/>
  <c r="BZ73" i="16"/>
  <c r="CR73" i="16"/>
  <c r="BD73" i="16"/>
  <c r="BE73" i="16"/>
  <c r="DC73" i="16"/>
  <c r="P28" i="16"/>
  <c r="CH28" i="16"/>
  <c r="CN28" i="16"/>
  <c r="CD28" i="16"/>
  <c r="AJ28" i="16"/>
  <c r="BU28" i="16"/>
  <c r="AF28" i="16"/>
  <c r="K28" i="16"/>
  <c r="AY28" i="16"/>
  <c r="CW28" i="16"/>
  <c r="CU28" i="16"/>
  <c r="BF28" i="16"/>
  <c r="U28" i="16"/>
  <c r="CJ57" i="16"/>
  <c r="BM57" i="16"/>
  <c r="BT57" i="16"/>
  <c r="H57" i="16"/>
  <c r="CE57" i="16"/>
  <c r="CO57" i="16"/>
  <c r="R57" i="16"/>
  <c r="J57" i="16"/>
  <c r="CY57" i="16"/>
  <c r="BI57" i="16"/>
  <c r="CP57" i="16"/>
  <c r="CT57" i="16"/>
  <c r="AZ39" i="16"/>
  <c r="N39" i="16"/>
  <c r="AB39" i="16"/>
  <c r="BG39" i="16"/>
  <c r="CA39" i="16"/>
  <c r="BK39" i="16"/>
  <c r="CC39" i="16"/>
  <c r="AS39" i="16"/>
  <c r="DA39" i="16"/>
  <c r="BE39" i="16"/>
  <c r="AL39" i="16"/>
  <c r="AO39" i="16"/>
  <c r="CV18" i="16"/>
  <c r="AV18" i="16"/>
  <c r="AW18" i="16"/>
  <c r="BT18" i="16"/>
  <c r="AR18" i="16"/>
  <c r="AN18" i="16"/>
  <c r="AH18" i="16"/>
  <c r="AY18" i="16"/>
  <c r="K18" i="16"/>
  <c r="BO18" i="16"/>
  <c r="BL18" i="16"/>
  <c r="V18" i="16"/>
  <c r="BZ18" i="16"/>
  <c r="I15" i="16"/>
  <c r="BM15" i="16"/>
  <c r="CR15" i="16"/>
  <c r="AQ15" i="16"/>
  <c r="BF15" i="16"/>
  <c r="BH15" i="16"/>
  <c r="N15" i="16"/>
  <c r="S15" i="16"/>
  <c r="CB15" i="16"/>
  <c r="V15" i="16"/>
  <c r="BJ15" i="16"/>
  <c r="CL15" i="16"/>
  <c r="BE15" i="16"/>
  <c r="CF52" i="16"/>
  <c r="BX52" i="16"/>
  <c r="CE52" i="16"/>
  <c r="AD52" i="16"/>
  <c r="AO52" i="16"/>
  <c r="AP52" i="16"/>
  <c r="T52" i="16"/>
  <c r="J52" i="16"/>
  <c r="AU52" i="16"/>
  <c r="H52" i="16"/>
  <c r="AA52" i="16"/>
  <c r="BK52" i="16"/>
  <c r="AY63" i="16"/>
  <c r="AJ63" i="16"/>
  <c r="AA63" i="16"/>
  <c r="T63" i="16"/>
  <c r="R63" i="16"/>
  <c r="BT63" i="16"/>
  <c r="BY63" i="16"/>
  <c r="J63" i="16"/>
  <c r="BR63" i="16"/>
  <c r="BV63" i="16"/>
  <c r="CL63" i="16"/>
  <c r="BE63" i="16"/>
  <c r="AQ63" i="16"/>
  <c r="H41" i="16"/>
  <c r="U41" i="16"/>
  <c r="CQ41" i="16"/>
  <c r="BM41" i="16"/>
  <c r="AG41" i="16"/>
  <c r="J41" i="16"/>
  <c r="BS41" i="16"/>
  <c r="Y41" i="16"/>
  <c r="L41" i="16"/>
  <c r="AK41" i="16"/>
  <c r="CN41" i="16"/>
  <c r="AA41" i="16"/>
  <c r="AQ41" i="16"/>
  <c r="CH81" i="16"/>
  <c r="CJ81" i="16"/>
  <c r="M81" i="16"/>
  <c r="CQ81" i="16"/>
  <c r="AE81" i="16"/>
  <c r="BT81" i="16"/>
  <c r="R81" i="16"/>
  <c r="CK81" i="16"/>
  <c r="CT81" i="16"/>
  <c r="BY81" i="16"/>
  <c r="AP81" i="16"/>
  <c r="AX81" i="16"/>
  <c r="AK81" i="16"/>
  <c r="BP34" i="16"/>
  <c r="W34" i="16"/>
  <c r="BK34" i="16"/>
  <c r="CZ34" i="16"/>
  <c r="AR34" i="16"/>
  <c r="BV34" i="16"/>
  <c r="BW34" i="16"/>
  <c r="BC34" i="16"/>
  <c r="CW34" i="16"/>
  <c r="AO34" i="16"/>
  <c r="X34" i="16"/>
  <c r="AE34" i="16"/>
  <c r="CF34" i="16"/>
  <c r="AJ25" i="16"/>
  <c r="AB25" i="16"/>
  <c r="CK25" i="16"/>
  <c r="CN25" i="16"/>
  <c r="DA25" i="16"/>
  <c r="AW25" i="16"/>
  <c r="CS25" i="16"/>
  <c r="BL25" i="16"/>
  <c r="BZ25" i="16"/>
  <c r="AI25" i="16"/>
  <c r="BD25" i="16"/>
  <c r="AC25" i="16"/>
  <c r="BC25" i="16"/>
  <c r="CL24" i="16"/>
  <c r="BH24" i="16"/>
  <c r="AI24" i="16"/>
  <c r="CT24" i="16"/>
  <c r="BM24" i="16"/>
  <c r="S24" i="16"/>
  <c r="V24" i="16"/>
  <c r="DA24" i="16"/>
  <c r="BL24" i="16"/>
  <c r="CZ24" i="16"/>
  <c r="AX24" i="16"/>
  <c r="BU24" i="16"/>
  <c r="CZ38" i="16"/>
  <c r="BY38" i="16"/>
  <c r="CH38" i="16"/>
  <c r="I38" i="16"/>
  <c r="CC38" i="16"/>
  <c r="N38" i="16"/>
  <c r="BE38" i="16"/>
  <c r="CS38" i="16"/>
  <c r="BH38" i="16"/>
  <c r="AG38" i="16"/>
  <c r="BN38" i="16"/>
  <c r="K38" i="16"/>
  <c r="U38" i="16"/>
  <c r="AU62" i="16"/>
  <c r="BR62" i="16"/>
  <c r="BQ62" i="16"/>
  <c r="BS62" i="16"/>
  <c r="BO62" i="16"/>
  <c r="CU62" i="16"/>
  <c r="AV62" i="16"/>
  <c r="Y62" i="16"/>
  <c r="CY62" i="16"/>
  <c r="T62" i="16"/>
  <c r="CR62" i="16"/>
  <c r="BA62" i="16"/>
  <c r="BK62" i="16"/>
  <c r="W86" i="16"/>
  <c r="CL86" i="16"/>
  <c r="AD86" i="16"/>
  <c r="AN86" i="16"/>
  <c r="AU86" i="16"/>
  <c r="BW86" i="16"/>
  <c r="CZ86" i="16"/>
  <c r="CT86" i="16"/>
  <c r="BX86" i="16"/>
  <c r="BY86" i="16"/>
  <c r="CJ86" i="16"/>
  <c r="CU86" i="16"/>
  <c r="DC54" i="16"/>
  <c r="AO54" i="16"/>
  <c r="AF54" i="16"/>
  <c r="R54" i="16"/>
  <c r="AX54" i="16"/>
  <c r="DB54" i="16"/>
  <c r="AS54" i="16"/>
  <c r="P54" i="16"/>
  <c r="CR54" i="16"/>
  <c r="CL54" i="16"/>
  <c r="BT54" i="16"/>
  <c r="CJ54" i="16"/>
  <c r="BX54" i="16"/>
  <c r="J64" i="16"/>
  <c r="BF64" i="16"/>
  <c r="AT64" i="16"/>
  <c r="AV64" i="16"/>
  <c r="AJ64" i="16"/>
  <c r="X64" i="16"/>
  <c r="CB64" i="16"/>
  <c r="BO64" i="16"/>
  <c r="M64" i="16"/>
  <c r="N64" i="16"/>
  <c r="CJ64" i="16"/>
  <c r="CK64" i="16"/>
  <c r="AG14" i="16"/>
  <c r="CS14" i="16"/>
  <c r="DA14" i="16"/>
  <c r="L14" i="16"/>
  <c r="V14" i="16"/>
  <c r="BM14" i="16"/>
  <c r="AF14" i="16"/>
  <c r="BF14" i="16"/>
  <c r="J14" i="16"/>
  <c r="K14" i="16"/>
  <c r="CM14" i="16"/>
  <c r="AX14" i="16"/>
  <c r="CZ50" i="16"/>
  <c r="CA50" i="16"/>
  <c r="BU50" i="16"/>
  <c r="CQ50" i="16"/>
  <c r="AN50" i="16"/>
  <c r="CS50" i="16"/>
  <c r="CD50" i="16"/>
  <c r="AK50" i="16"/>
  <c r="BE50" i="16"/>
  <c r="AV50" i="16"/>
  <c r="BZ50" i="16"/>
  <c r="CU50" i="16"/>
  <c r="AO83" i="16"/>
  <c r="CD83" i="16"/>
  <c r="AV83" i="16"/>
  <c r="AL83" i="16"/>
  <c r="DA83" i="16"/>
  <c r="BW83" i="16"/>
  <c r="AZ83" i="16"/>
  <c r="CN83" i="16"/>
  <c r="J83" i="16"/>
  <c r="BO83" i="16"/>
  <c r="AY83" i="16"/>
  <c r="AU83" i="16"/>
  <c r="CJ80" i="16"/>
  <c r="M80" i="16"/>
  <c r="CA80" i="16"/>
  <c r="BM80" i="16"/>
  <c r="CL80" i="16"/>
  <c r="CZ80" i="16"/>
  <c r="AP80" i="16"/>
  <c r="AX80" i="16"/>
  <c r="AV80" i="16"/>
  <c r="Z80" i="16"/>
  <c r="BC80" i="16"/>
  <c r="H80" i="16"/>
  <c r="K30" i="16"/>
  <c r="AZ30" i="16"/>
  <c r="CT30" i="16"/>
  <c r="AD30" i="16"/>
  <c r="DC30" i="16"/>
  <c r="AG30" i="16"/>
  <c r="BN30" i="16"/>
  <c r="S30" i="16"/>
  <c r="AQ30" i="16"/>
  <c r="I30" i="16"/>
  <c r="CV30" i="16"/>
  <c r="CQ30" i="16"/>
  <c r="AX82" i="16"/>
  <c r="CF82" i="16"/>
  <c r="CS82" i="16"/>
  <c r="H82" i="16"/>
  <c r="AE82" i="16"/>
  <c r="AM82" i="16"/>
  <c r="AX36" i="16"/>
  <c r="CU36" i="16"/>
  <c r="CV36" i="16"/>
  <c r="AA36" i="16"/>
  <c r="BF36" i="16"/>
  <c r="BE36" i="16"/>
  <c r="T36" i="16"/>
  <c r="BT36" i="16"/>
  <c r="CH36" i="16"/>
  <c r="AH36" i="16"/>
  <c r="AC36" i="16"/>
  <c r="AW36" i="16"/>
  <c r="CN36" i="16"/>
  <c r="R49" i="16"/>
  <c r="CY49" i="16"/>
  <c r="AA49" i="16"/>
  <c r="AK49" i="16"/>
  <c r="N49" i="16"/>
  <c r="S49" i="16"/>
  <c r="J49" i="16"/>
  <c r="AB49" i="16"/>
  <c r="AL49" i="16"/>
  <c r="BF49" i="16"/>
  <c r="AW49" i="16"/>
  <c r="BN49" i="16"/>
  <c r="CP76" i="16"/>
  <c r="I76" i="16"/>
  <c r="DB76" i="16"/>
  <c r="BE76" i="16"/>
  <c r="AG76" i="16"/>
  <c r="BR76" i="16"/>
  <c r="AT76" i="16"/>
  <c r="CY76" i="16"/>
  <c r="AR76" i="16"/>
  <c r="AA76" i="16"/>
  <c r="BC76" i="16"/>
  <c r="O76" i="16"/>
  <c r="BA76" i="16"/>
  <c r="AG61" i="16"/>
  <c r="J61" i="16"/>
  <c r="CU61" i="16"/>
  <c r="CP61" i="16"/>
  <c r="AS61" i="16"/>
  <c r="CB61" i="16"/>
  <c r="BW61" i="16"/>
  <c r="BD61" i="16"/>
  <c r="M61" i="16"/>
  <c r="S61" i="16"/>
  <c r="AY61" i="16"/>
  <c r="R61" i="16"/>
  <c r="AU26" i="16"/>
  <c r="AS26" i="16"/>
  <c r="AV26" i="16"/>
  <c r="AY26" i="16"/>
  <c r="BV26" i="16"/>
  <c r="CC26" i="16"/>
  <c r="AC26" i="16"/>
  <c r="S26" i="16"/>
  <c r="CK26" i="16"/>
  <c r="CN26" i="16"/>
  <c r="BP26" i="16"/>
  <c r="Y26" i="16"/>
  <c r="W47" i="16"/>
  <c r="AY47" i="16"/>
  <c r="BO47" i="16"/>
  <c r="AD47" i="16"/>
  <c r="T47" i="16"/>
  <c r="Q47" i="16"/>
  <c r="CH47" i="16"/>
  <c r="CJ47" i="16"/>
  <c r="BU47" i="16"/>
  <c r="BG47" i="16"/>
  <c r="AN47" i="16"/>
  <c r="BM47" i="16"/>
  <c r="CA47" i="16"/>
  <c r="CH27" i="16"/>
  <c r="AQ27" i="16"/>
  <c r="AK27" i="16"/>
  <c r="BR27" i="16"/>
  <c r="BX27" i="16"/>
  <c r="AZ27" i="16"/>
  <c r="AD27" i="16"/>
  <c r="AA27" i="16"/>
  <c r="AX27" i="16"/>
  <c r="N27" i="16"/>
  <c r="DC27" i="16"/>
  <c r="AJ27" i="16"/>
  <c r="BV40" i="16"/>
  <c r="BL40" i="16"/>
  <c r="BN40" i="16"/>
  <c r="AV40" i="16"/>
  <c r="K40" i="16"/>
  <c r="BU40" i="16"/>
  <c r="BJ40" i="16"/>
  <c r="CA40" i="16"/>
  <c r="CH40" i="16"/>
  <c r="CF40" i="16"/>
  <c r="CX40" i="16"/>
  <c r="AB40" i="16"/>
  <c r="CT40" i="16"/>
  <c r="CR59" i="16"/>
  <c r="CA59" i="16"/>
  <c r="Y59" i="16"/>
  <c r="CZ59" i="16"/>
  <c r="X59" i="16"/>
  <c r="H59" i="16"/>
  <c r="AL59" i="16"/>
  <c r="BT59" i="16"/>
  <c r="R59" i="16"/>
  <c r="BA59" i="16"/>
  <c r="AT59" i="16"/>
  <c r="L59" i="16"/>
  <c r="BQ59" i="16"/>
  <c r="DB29" i="16"/>
  <c r="BW29" i="16"/>
  <c r="BY29" i="16"/>
  <c r="BA29" i="16"/>
  <c r="AT29" i="16"/>
  <c r="AK29" i="16"/>
  <c r="AC29" i="16"/>
  <c r="CO29" i="16"/>
  <c r="BQ29" i="16"/>
  <c r="AU29" i="16"/>
  <c r="Y29" i="16"/>
  <c r="AD29" i="16"/>
  <c r="CB35" i="16"/>
  <c r="CK35" i="16"/>
  <c r="BX35" i="16"/>
  <c r="T35" i="16"/>
  <c r="BK35" i="16"/>
  <c r="AX35" i="16"/>
  <c r="BI35" i="16"/>
  <c r="U35" i="16"/>
  <c r="CJ35" i="16"/>
  <c r="CZ35" i="16"/>
  <c r="BG35" i="16"/>
  <c r="Z35" i="16"/>
  <c r="AT35" i="16"/>
  <c r="BH17" i="16"/>
  <c r="BZ17" i="16"/>
  <c r="AA17" i="16"/>
  <c r="AT17" i="16"/>
  <c r="BF17" i="16"/>
  <c r="CM17" i="16"/>
  <c r="CJ17" i="16"/>
  <c r="CX17" i="16"/>
  <c r="CR17" i="16"/>
  <c r="BT17" i="16"/>
  <c r="AY17" i="16"/>
  <c r="U17" i="16"/>
  <c r="AD17" i="16"/>
  <c r="DA16" i="16"/>
  <c r="CZ16" i="16"/>
  <c r="O16" i="16"/>
  <c r="AI16" i="16"/>
  <c r="X16" i="16"/>
  <c r="CR16" i="16"/>
  <c r="BD16" i="16"/>
  <c r="CT16" i="16"/>
  <c r="Y16" i="16"/>
  <c r="H16" i="16"/>
  <c r="CE16" i="16"/>
  <c r="AP16" i="16"/>
  <c r="CT31" i="16"/>
  <c r="L31" i="16"/>
  <c r="BP31" i="16"/>
  <c r="BE31" i="16"/>
  <c r="DC31" i="16"/>
  <c r="BH31" i="16"/>
  <c r="BG31" i="16"/>
  <c r="BQ31" i="16"/>
  <c r="AZ31" i="16"/>
  <c r="CK31" i="16"/>
  <c r="U31" i="16"/>
  <c r="M31" i="16"/>
  <c r="W65" i="16"/>
  <c r="BR65" i="16"/>
  <c r="AM65" i="16"/>
  <c r="Y65" i="16"/>
  <c r="AR65" i="16"/>
  <c r="CE65" i="16"/>
  <c r="CH65" i="16"/>
  <c r="BE65" i="16"/>
  <c r="CR65" i="16"/>
  <c r="CZ65" i="16"/>
  <c r="CC65" i="16"/>
  <c r="BL65" i="16"/>
  <c r="X58" i="16"/>
  <c r="CD58" i="16"/>
  <c r="CJ58" i="16"/>
  <c r="BG58" i="16"/>
  <c r="BN58" i="16"/>
  <c r="P58" i="16"/>
  <c r="Q58" i="16"/>
  <c r="CT58" i="16"/>
  <c r="CI58" i="16"/>
  <c r="AV58" i="16"/>
  <c r="BB58" i="16"/>
  <c r="CV58" i="16"/>
  <c r="BX58" i="16"/>
  <c r="CM53" i="16"/>
  <c r="AT53" i="16"/>
  <c r="CW53" i="16"/>
  <c r="AQ53" i="16"/>
  <c r="BO53" i="16"/>
  <c r="BG53" i="16"/>
  <c r="W53" i="16"/>
  <c r="CX53" i="16"/>
  <c r="T53" i="16"/>
  <c r="AY53" i="16"/>
  <c r="AF53" i="16"/>
  <c r="M53" i="16"/>
  <c r="J73" i="16"/>
  <c r="CZ73" i="16"/>
  <c r="CN73" i="16"/>
  <c r="CJ73" i="16"/>
  <c r="Z73" i="16"/>
  <c r="BX73" i="16"/>
  <c r="AF73" i="16"/>
  <c r="BJ73" i="16"/>
  <c r="BT73" i="16"/>
  <c r="DB73" i="16"/>
  <c r="BK73" i="16"/>
  <c r="AB73" i="16"/>
  <c r="CU73" i="16"/>
  <c r="Q28" i="16"/>
  <c r="BZ28" i="16"/>
  <c r="DB28" i="16"/>
  <c r="CR28" i="16"/>
  <c r="CJ28" i="16"/>
  <c r="BR28" i="16"/>
  <c r="AN28" i="16"/>
  <c r="CB28" i="16"/>
  <c r="CP28" i="16"/>
  <c r="CZ28" i="16"/>
  <c r="CK28" i="16"/>
  <c r="BH28" i="16"/>
  <c r="AJ57" i="16"/>
  <c r="AX57" i="16"/>
  <c r="CN57" i="16"/>
  <c r="DA57" i="16"/>
  <c r="AA57" i="16"/>
  <c r="U57" i="16"/>
  <c r="CU57" i="16"/>
  <c r="CG57" i="16"/>
  <c r="CZ57" i="16"/>
  <c r="AC57" i="16"/>
  <c r="CQ57" i="16"/>
  <c r="AD57" i="16"/>
  <c r="Y39" i="16"/>
  <c r="AF39" i="16"/>
  <c r="AP39" i="16"/>
  <c r="AC39" i="16"/>
  <c r="AM39" i="16"/>
  <c r="AU39" i="16"/>
  <c r="CE39" i="16"/>
  <c r="Z39" i="16"/>
  <c r="CF39" i="16"/>
  <c r="H39" i="16"/>
  <c r="BZ39" i="16"/>
  <c r="Q39" i="16"/>
  <c r="CI39" i="16"/>
  <c r="Y18" i="16"/>
  <c r="CC18" i="16"/>
  <c r="CD18" i="16"/>
  <c r="CF18" i="16"/>
  <c r="H18" i="16"/>
  <c r="CZ18" i="16"/>
  <c r="W18" i="16"/>
  <c r="BS18" i="16"/>
  <c r="BN18" i="16"/>
  <c r="AL18" i="16"/>
  <c r="BX18" i="16"/>
  <c r="BY18" i="16"/>
  <c r="CY15" i="16"/>
  <c r="AC15" i="16"/>
  <c r="AO15" i="16"/>
  <c r="R15" i="16"/>
  <c r="AU15" i="16"/>
  <c r="AE15" i="16"/>
  <c r="BZ15" i="16"/>
  <c r="AT15" i="16"/>
  <c r="AA15" i="16"/>
  <c r="BX15" i="16"/>
  <c r="BC15" i="16"/>
  <c r="H15" i="16"/>
  <c r="BT15" i="16"/>
  <c r="X52" i="16"/>
  <c r="BP52" i="16"/>
  <c r="O52" i="16"/>
  <c r="CO52" i="16"/>
  <c r="BF52" i="16"/>
  <c r="BL52" i="16"/>
  <c r="BB52" i="16"/>
  <c r="U52" i="16"/>
  <c r="CQ52" i="16"/>
  <c r="BR52" i="16"/>
  <c r="CP52" i="16"/>
  <c r="BS52" i="16"/>
  <c r="CI63" i="16"/>
  <c r="AR63" i="16"/>
  <c r="BM63" i="16"/>
  <c r="CA63" i="16"/>
  <c r="AM63" i="16"/>
  <c r="S63" i="16"/>
  <c r="CD63" i="16"/>
  <c r="AS63" i="16"/>
  <c r="DB63" i="16"/>
  <c r="BO63" i="16"/>
  <c r="CE63" i="16"/>
  <c r="CQ63" i="16"/>
  <c r="CZ63" i="16"/>
  <c r="CV41" i="16"/>
  <c r="CF41" i="16"/>
  <c r="CU41" i="16"/>
  <c r="BE41" i="16"/>
  <c r="CE41" i="16"/>
  <c r="CG41" i="16"/>
  <c r="Q41" i="16"/>
  <c r="BL41" i="16"/>
  <c r="Z41" i="16"/>
  <c r="CD41" i="16"/>
  <c r="AF41" i="16"/>
  <c r="AM41" i="16"/>
  <c r="BJ41" i="16"/>
  <c r="BH81" i="16"/>
  <c r="BB81" i="16"/>
  <c r="AD81" i="16"/>
  <c r="J81" i="16"/>
  <c r="AS81" i="16"/>
  <c r="CI81" i="16"/>
  <c r="AI81" i="16"/>
  <c r="X81" i="16"/>
  <c r="P81" i="16"/>
  <c r="BX81" i="16"/>
  <c r="CX81" i="16"/>
  <c r="CA81" i="16"/>
  <c r="BB34" i="16"/>
  <c r="AL34" i="16"/>
  <c r="BU34" i="16"/>
  <c r="BR34" i="16"/>
  <c r="BJ34" i="16"/>
  <c r="CX34" i="16"/>
  <c r="AQ34" i="16"/>
  <c r="U34" i="16"/>
  <c r="BY34" i="16"/>
  <c r="AC34" i="16"/>
  <c r="AV34" i="16"/>
  <c r="CR34" i="16"/>
  <c r="AL25" i="16"/>
  <c r="CW25" i="16"/>
  <c r="O25" i="16"/>
  <c r="DC25" i="16"/>
  <c r="X25" i="16"/>
  <c r="CF25" i="16"/>
  <c r="J25" i="16"/>
  <c r="CQ25" i="16"/>
  <c r="W25" i="16"/>
  <c r="AT25" i="16"/>
  <c r="BJ25" i="16"/>
  <c r="BP25" i="16"/>
  <c r="DB24" i="16"/>
  <c r="BO24" i="16"/>
  <c r="AF24" i="16"/>
  <c r="Y24" i="16"/>
  <c r="AJ24" i="16"/>
  <c r="BY24" i="16"/>
  <c r="Z24" i="16"/>
  <c r="DC24" i="16"/>
  <c r="AO24" i="16"/>
  <c r="AV24" i="16"/>
  <c r="CB24" i="16"/>
  <c r="AQ24" i="16"/>
  <c r="J38" i="16"/>
  <c r="BT38" i="16"/>
  <c r="P38" i="16"/>
  <c r="CE38" i="16"/>
  <c r="CL38" i="16"/>
  <c r="R38" i="16"/>
  <c r="BK38" i="16"/>
  <c r="W38" i="16"/>
  <c r="BP38" i="16"/>
  <c r="AT38" i="16"/>
  <c r="Y38" i="16"/>
  <c r="CF38" i="16"/>
  <c r="BO38" i="16"/>
  <c r="AM62" i="16"/>
  <c r="CG62" i="16"/>
  <c r="CJ62" i="16"/>
  <c r="CH62" i="16"/>
  <c r="AA62" i="16"/>
  <c r="DB62" i="16"/>
  <c r="AF62" i="16"/>
  <c r="BH62" i="16"/>
  <c r="H62" i="16"/>
  <c r="S62" i="16"/>
  <c r="AR62" i="16"/>
  <c r="BU62" i="16"/>
  <c r="BE62" i="16"/>
  <c r="CS86" i="16"/>
  <c r="AI86" i="16"/>
  <c r="CP86" i="16"/>
  <c r="X86" i="16"/>
  <c r="DA86" i="16"/>
  <c r="T86" i="16"/>
  <c r="CG86" i="16"/>
  <c r="CR86" i="16"/>
  <c r="CF86" i="16"/>
  <c r="S86" i="16"/>
  <c r="AE86" i="16"/>
  <c r="BS86" i="16"/>
  <c r="S54" i="16"/>
  <c r="Y54" i="16"/>
  <c r="M54" i="16"/>
  <c r="AM54" i="16"/>
  <c r="CS54" i="16"/>
  <c r="AY54" i="16"/>
  <c r="BB54" i="16"/>
  <c r="BO54" i="16"/>
  <c r="H54" i="16"/>
  <c r="CC54" i="16"/>
  <c r="AH54" i="16"/>
  <c r="BN54" i="16"/>
  <c r="BQ54" i="16"/>
  <c r="Y64" i="16"/>
  <c r="CT64" i="16"/>
  <c r="BD64" i="16"/>
  <c r="CS64" i="16"/>
  <c r="BB64" i="16"/>
  <c r="CH64" i="16"/>
  <c r="CE64" i="16"/>
  <c r="BS64" i="16"/>
  <c r="AG64" i="16"/>
  <c r="BJ64" i="16"/>
  <c r="CX64" i="16"/>
  <c r="BX64" i="16"/>
  <c r="CH14" i="16"/>
  <c r="BX14" i="16"/>
  <c r="AS14" i="16"/>
  <c r="CJ14" i="16"/>
  <c r="CR14" i="16"/>
  <c r="CK14" i="16"/>
  <c r="R14" i="16"/>
  <c r="BD14" i="16"/>
  <c r="CI14" i="16"/>
  <c r="BO14" i="16"/>
  <c r="CO14" i="16"/>
  <c r="AI14" i="16"/>
  <c r="K50" i="16"/>
  <c r="AO50" i="16"/>
  <c r="M50" i="16"/>
  <c r="DA50" i="16"/>
  <c r="U50" i="16"/>
  <c r="CO50" i="16"/>
  <c r="CW50" i="16"/>
  <c r="BK50" i="16"/>
  <c r="P50" i="16"/>
  <c r="BQ50" i="16"/>
  <c r="CN50" i="16"/>
  <c r="BP50" i="16"/>
  <c r="V83" i="16"/>
  <c r="CG83" i="16"/>
  <c r="H83" i="16"/>
  <c r="BC83" i="16"/>
  <c r="AN83" i="16"/>
  <c r="BD83" i="16"/>
  <c r="BJ83" i="16"/>
  <c r="BU83" i="16"/>
  <c r="BA83" i="16"/>
  <c r="Q83" i="16"/>
  <c r="BI83" i="16"/>
  <c r="U83" i="16"/>
  <c r="AM80" i="16"/>
  <c r="CQ80" i="16"/>
  <c r="BT80" i="16"/>
  <c r="AI80" i="16"/>
  <c r="BQ80" i="16"/>
  <c r="BR80" i="16"/>
  <c r="CV80" i="16"/>
  <c r="S80" i="16"/>
  <c r="BY80" i="16"/>
  <c r="U80" i="16"/>
  <c r="BD80" i="16"/>
  <c r="L80" i="16"/>
  <c r="BJ30" i="16"/>
  <c r="AT30" i="16"/>
  <c r="BC30" i="16"/>
  <c r="BF30" i="16"/>
  <c r="CS30" i="16"/>
  <c r="AC30" i="16"/>
  <c r="BD30" i="16"/>
  <c r="P30" i="16"/>
  <c r="CZ30" i="16"/>
  <c r="AK30" i="16"/>
  <c r="CX30" i="16"/>
  <c r="AJ30" i="16"/>
  <c r="CG30" i="16"/>
  <c r="DA36" i="16"/>
  <c r="AJ36" i="16"/>
  <c r="AL36" i="16"/>
  <c r="AU36" i="16"/>
  <c r="AQ36" i="16"/>
  <c r="N36" i="16"/>
  <c r="X36" i="16"/>
  <c r="BH36" i="16"/>
  <c r="P36" i="16"/>
  <c r="AK36" i="16"/>
  <c r="I36" i="16"/>
  <c r="L36" i="16"/>
  <c r="M36" i="16"/>
  <c r="DA49" i="16"/>
  <c r="BL49" i="16"/>
  <c r="DB49" i="16"/>
  <c r="AD49" i="16"/>
  <c r="AP49" i="16"/>
  <c r="BA49" i="16"/>
  <c r="H49" i="16"/>
  <c r="AT49" i="16"/>
  <c r="CD49" i="16"/>
  <c r="CL49" i="16"/>
  <c r="AY49" i="16"/>
  <c r="CV49" i="16"/>
  <c r="T76" i="16"/>
  <c r="CF76" i="16"/>
  <c r="BH76" i="16"/>
  <c r="AZ76" i="16"/>
  <c r="CC76" i="16"/>
  <c r="BY76" i="16"/>
  <c r="AQ76" i="16"/>
  <c r="M76" i="16"/>
  <c r="AJ76" i="16"/>
  <c r="BX76" i="16"/>
  <c r="AC76" i="16"/>
  <c r="AS76" i="16"/>
  <c r="AX76" i="16"/>
  <c r="AR61" i="16"/>
  <c r="CM61" i="16"/>
  <c r="BJ61" i="16"/>
  <c r="AX61" i="16"/>
  <c r="BZ61" i="16"/>
  <c r="DA61" i="16"/>
  <c r="AQ61" i="16"/>
  <c r="P61" i="16"/>
  <c r="CK61" i="16"/>
  <c r="CT61" i="16"/>
  <c r="CC61" i="16"/>
  <c r="BA61" i="16"/>
  <c r="BK26" i="16"/>
  <c r="BU26" i="16"/>
  <c r="DC26" i="16"/>
  <c r="BL26" i="16"/>
  <c r="BN26" i="16"/>
  <c r="CS26" i="16"/>
  <c r="N26" i="16"/>
  <c r="CA26" i="16"/>
  <c r="BM26" i="16"/>
  <c r="L26" i="16"/>
  <c r="H26" i="16"/>
  <c r="AW26" i="16"/>
  <c r="BQ47" i="16"/>
  <c r="AU47" i="16"/>
  <c r="H47" i="16"/>
  <c r="L47" i="16"/>
  <c r="CY47" i="16"/>
  <c r="CT47" i="16"/>
  <c r="AS47" i="16"/>
  <c r="CI47" i="16"/>
  <c r="BN47" i="16"/>
  <c r="BC47" i="16"/>
  <c r="BI47" i="16"/>
  <c r="J47" i="16"/>
  <c r="P47" i="16"/>
  <c r="Y27" i="16"/>
  <c r="BN27" i="16"/>
  <c r="AM27" i="16"/>
  <c r="BV27" i="16"/>
  <c r="CZ27" i="16"/>
  <c r="AG27" i="16"/>
  <c r="CC27" i="16"/>
  <c r="X27" i="16"/>
  <c r="CO27" i="16"/>
  <c r="J27" i="16"/>
  <c r="CJ27" i="16"/>
  <c r="CP27" i="16"/>
  <c r="BH40" i="16"/>
  <c r="AR40" i="16"/>
  <c r="CM40" i="16"/>
  <c r="CG40" i="16"/>
  <c r="BQ40" i="16"/>
  <c r="CE40" i="16"/>
  <c r="DB40" i="16"/>
  <c r="Y40" i="16"/>
  <c r="CR40" i="16"/>
  <c r="BZ40" i="16"/>
  <c r="AG40" i="16"/>
  <c r="AC40" i="16"/>
  <c r="N40" i="16"/>
  <c r="AI59" i="16"/>
  <c r="AV59" i="16"/>
  <c r="AD59" i="16"/>
  <c r="CS59" i="16"/>
  <c r="AO59" i="16"/>
  <c r="BX59" i="16"/>
  <c r="BE59" i="16"/>
  <c r="U59" i="16"/>
  <c r="BC59" i="16"/>
  <c r="AZ59" i="16"/>
  <c r="AC59" i="16"/>
  <c r="BL59" i="16"/>
  <c r="DA29" i="16"/>
  <c r="CM29" i="16"/>
  <c r="R29" i="16"/>
  <c r="BL29" i="16"/>
  <c r="V29" i="16"/>
  <c r="BB29" i="16"/>
  <c r="O29" i="16"/>
  <c r="CW29" i="16"/>
  <c r="AS29" i="16"/>
  <c r="CJ29" i="16"/>
  <c r="CL29" i="16"/>
  <c r="CN29" i="16"/>
  <c r="BE29" i="16"/>
  <c r="BE35" i="16"/>
  <c r="CP35" i="16"/>
  <c r="CO35" i="16"/>
  <c r="AQ35" i="16"/>
  <c r="CS35" i="16"/>
  <c r="AK35" i="16"/>
  <c r="BN35" i="16"/>
  <c r="AP35" i="16"/>
  <c r="AD35" i="16"/>
  <c r="AJ35" i="16"/>
  <c r="AW35" i="16"/>
  <c r="P35" i="16"/>
  <c r="BR17" i="16"/>
  <c r="X17" i="16"/>
  <c r="CH17" i="16"/>
  <c r="AH17" i="16"/>
  <c r="AW17" i="16"/>
  <c r="CU17" i="16"/>
  <c r="CB17" i="16"/>
  <c r="AU17" i="16"/>
  <c r="V17" i="16"/>
  <c r="BA17" i="16"/>
  <c r="CT17" i="16"/>
  <c r="BB17" i="16"/>
  <c r="DA17" i="16"/>
  <c r="I16" i="16"/>
  <c r="BK16" i="16"/>
  <c r="BP16" i="16"/>
  <c r="CN16" i="16"/>
  <c r="BJ16" i="16"/>
  <c r="CA16" i="16"/>
  <c r="BO16" i="16"/>
  <c r="DB16" i="16"/>
  <c r="DC16" i="16"/>
  <c r="AD16" i="16"/>
  <c r="AR16" i="16"/>
  <c r="BN16" i="16"/>
  <c r="I31" i="16"/>
  <c r="Q31" i="16"/>
  <c r="BJ31" i="16"/>
  <c r="CZ31" i="16"/>
  <c r="W31" i="16"/>
  <c r="BK31" i="16"/>
  <c r="AF31" i="16"/>
  <c r="CU31" i="16"/>
  <c r="BM31" i="16"/>
  <c r="CD31" i="16"/>
  <c r="BN31" i="16"/>
  <c r="CB31" i="16"/>
  <c r="BS31" i="16"/>
  <c r="P65" i="16"/>
  <c r="CW65" i="16"/>
  <c r="CT65" i="16"/>
  <c r="U65" i="16"/>
  <c r="O65" i="16"/>
  <c r="AG65" i="16"/>
  <c r="CD65" i="16"/>
  <c r="BG65" i="16"/>
  <c r="BD65" i="16"/>
  <c r="AY65" i="16"/>
  <c r="AA65" i="16"/>
  <c r="M65" i="16"/>
  <c r="CA58" i="16"/>
  <c r="CQ58" i="16"/>
  <c r="CN58" i="16"/>
  <c r="CM58" i="16"/>
  <c r="BI58" i="16"/>
  <c r="CH58" i="16"/>
  <c r="Y58" i="16"/>
  <c r="CK58" i="16"/>
  <c r="AW58" i="16"/>
  <c r="AZ58" i="16"/>
  <c r="AR58" i="16"/>
  <c r="M58" i="16"/>
  <c r="DB58" i="16"/>
  <c r="CI53" i="16"/>
  <c r="BH53" i="16"/>
  <c r="DA53" i="16"/>
  <c r="CP53" i="16"/>
  <c r="AW53" i="16"/>
  <c r="O53" i="16"/>
  <c r="DC53" i="16"/>
  <c r="BD53" i="16"/>
  <c r="BS53" i="16"/>
  <c r="Y53" i="16"/>
  <c r="AO53" i="16"/>
  <c r="K53" i="16"/>
  <c r="AS73" i="16"/>
  <c r="AG73" i="16"/>
  <c r="BM73" i="16"/>
  <c r="CF73" i="16"/>
  <c r="CP73" i="16"/>
  <c r="CX73" i="16"/>
  <c r="AX73" i="16"/>
  <c r="CC73" i="16"/>
  <c r="CO73" i="16"/>
  <c r="BG73" i="16"/>
  <c r="DA73" i="16"/>
  <c r="P73" i="16"/>
  <c r="CE73" i="16"/>
  <c r="BC28" i="16"/>
  <c r="BE28" i="16"/>
  <c r="AA28" i="16"/>
  <c r="AL28" i="16"/>
  <c r="BW28" i="16"/>
  <c r="AC28" i="16"/>
  <c r="BV28" i="16"/>
  <c r="M28" i="16"/>
  <c r="AX28" i="16"/>
  <c r="AV28" i="16"/>
  <c r="T28" i="16"/>
  <c r="CS28" i="16"/>
  <c r="AY57" i="16"/>
  <c r="O57" i="16"/>
  <c r="DB57" i="16"/>
  <c r="CB57" i="16"/>
  <c r="I57" i="16"/>
  <c r="BK57" i="16"/>
  <c r="BY57" i="16"/>
  <c r="BJ57" i="16"/>
  <c r="BH57" i="16"/>
  <c r="BN57" i="16"/>
  <c r="BW57" i="16"/>
  <c r="T57" i="16"/>
  <c r="BP39" i="16"/>
  <c r="CW39" i="16"/>
  <c r="BQ39" i="16"/>
  <c r="P39" i="16"/>
  <c r="CG39" i="16"/>
  <c r="BV39" i="16"/>
  <c r="T39" i="16"/>
  <c r="CJ39" i="16"/>
  <c r="BF39" i="16"/>
  <c r="CL39" i="16"/>
  <c r="J39" i="16"/>
  <c r="CZ39" i="16"/>
  <c r="X39" i="16"/>
  <c r="O18" i="16"/>
  <c r="BH18" i="16"/>
  <c r="BP18" i="16"/>
  <c r="CA18" i="16"/>
  <c r="BC18" i="16"/>
  <c r="BI18" i="16"/>
  <c r="CI18" i="16"/>
  <c r="AO18" i="16"/>
  <c r="AX18" i="16"/>
  <c r="R18" i="16"/>
  <c r="I18" i="16"/>
  <c r="AA18" i="16"/>
  <c r="BY15" i="16"/>
  <c r="O15" i="16"/>
  <c r="AJ15" i="16"/>
  <c r="BI15" i="16"/>
  <c r="CM15" i="16"/>
  <c r="CX15" i="16"/>
  <c r="AI15" i="16"/>
  <c r="CU15" i="16"/>
  <c r="CD15" i="16"/>
  <c r="CV15" i="16"/>
  <c r="Y15" i="16"/>
  <c r="CQ15" i="16"/>
  <c r="AZ52" i="16"/>
  <c r="BO52" i="16"/>
  <c r="CV52" i="16"/>
  <c r="BU52" i="16"/>
  <c r="CY52" i="16"/>
  <c r="AF52" i="16"/>
  <c r="CS52" i="16"/>
  <c r="AN52" i="16"/>
  <c r="K52" i="16"/>
  <c r="CT52" i="16"/>
  <c r="AR52" i="16"/>
  <c r="BZ52" i="16"/>
  <c r="AH63" i="16"/>
  <c r="BP63" i="16"/>
  <c r="BF63" i="16"/>
  <c r="CW63" i="16"/>
  <c r="AV63" i="16"/>
  <c r="BC63" i="16"/>
  <c r="CB63" i="16"/>
  <c r="BL63" i="16"/>
  <c r="O63" i="16"/>
  <c r="W63" i="16"/>
  <c r="BW63" i="16"/>
  <c r="CJ63" i="16"/>
  <c r="BZ63" i="16"/>
  <c r="CS41" i="16"/>
  <c r="AY41" i="16"/>
  <c r="BR41" i="16"/>
  <c r="BQ41" i="16"/>
  <c r="P41" i="16"/>
  <c r="BY41" i="16"/>
  <c r="BU41" i="16"/>
  <c r="AD41" i="16"/>
  <c r="CK41" i="16"/>
  <c r="V41" i="16"/>
  <c r="CT41" i="16"/>
  <c r="AN41" i="16"/>
  <c r="CX41" i="16"/>
  <c r="BI81" i="16"/>
  <c r="K81" i="16"/>
  <c r="O81" i="16"/>
  <c r="AW81" i="16"/>
  <c r="CW81" i="16"/>
  <c r="CG81" i="16"/>
  <c r="BO81" i="16"/>
  <c r="BS81" i="16"/>
  <c r="BG81" i="16"/>
  <c r="BK81" i="16"/>
  <c r="Z81" i="16"/>
  <c r="CY81" i="16"/>
  <c r="AS34" i="16"/>
  <c r="Y34" i="16"/>
  <c r="BH34" i="16"/>
  <c r="CV34" i="16"/>
  <c r="BG34" i="16"/>
  <c r="BQ34" i="16"/>
  <c r="V34" i="16"/>
  <c r="AH34" i="16"/>
  <c r="N34" i="16"/>
  <c r="CC34" i="16"/>
  <c r="J34" i="16"/>
  <c r="BM34" i="16"/>
  <c r="DB25" i="16"/>
  <c r="CB25" i="16"/>
  <c r="CT25" i="16"/>
  <c r="CU25" i="16"/>
  <c r="AZ25" i="16"/>
  <c r="CY25" i="16"/>
  <c r="BX25" i="16"/>
  <c r="AH25" i="16"/>
  <c r="S25" i="16"/>
  <c r="BR25" i="16"/>
  <c r="AP25" i="16"/>
  <c r="V25" i="16"/>
  <c r="CP24" i="16"/>
  <c r="CQ24" i="16"/>
  <c r="BI24" i="16"/>
  <c r="AH24" i="16"/>
  <c r="CI24" i="16"/>
  <c r="CY24" i="16"/>
  <c r="BD24" i="16"/>
  <c r="BV24" i="16"/>
  <c r="I24" i="16"/>
  <c r="AN24" i="16"/>
  <c r="BP24" i="16"/>
  <c r="AZ24" i="16"/>
  <c r="AK38" i="16"/>
  <c r="CK38" i="16"/>
  <c r="L38" i="16"/>
  <c r="X38" i="16"/>
  <c r="BQ38" i="16"/>
  <c r="AL38" i="16"/>
  <c r="CG38" i="16"/>
  <c r="AP38" i="16"/>
  <c r="AU38" i="16"/>
  <c r="AY38" i="16"/>
  <c r="BU38" i="16"/>
  <c r="AO38" i="16"/>
  <c r="CU38" i="16"/>
  <c r="BF62" i="16"/>
  <c r="M62" i="16"/>
  <c r="AY62" i="16"/>
  <c r="CZ62" i="16"/>
  <c r="AJ62" i="16"/>
  <c r="BM62" i="16"/>
  <c r="CW62" i="16"/>
  <c r="I62" i="16"/>
  <c r="BN62" i="16"/>
  <c r="CK62" i="16"/>
  <c r="CI62" i="16"/>
  <c r="AP62" i="16"/>
  <c r="M86" i="16"/>
  <c r="AF86" i="16"/>
  <c r="CN86" i="16"/>
  <c r="BC86" i="16"/>
  <c r="CA86" i="16"/>
  <c r="Q86" i="16"/>
  <c r="BD86" i="16"/>
  <c r="AA86" i="16"/>
  <c r="AO86" i="16"/>
  <c r="AP86" i="16"/>
  <c r="AB86" i="16"/>
  <c r="AM86" i="16"/>
  <c r="DB86" i="16"/>
  <c r="BL54" i="16"/>
  <c r="CI54" i="16"/>
  <c r="BK54" i="16"/>
  <c r="V54" i="16"/>
  <c r="CU54" i="16"/>
  <c r="BS54" i="16"/>
  <c r="CE54" i="16"/>
  <c r="CB54" i="16"/>
  <c r="CN54" i="16"/>
  <c r="CO54" i="16"/>
  <c r="BD54" i="16"/>
  <c r="BR54" i="16"/>
  <c r="DA54" i="16"/>
  <c r="L64" i="16"/>
  <c r="CI64" i="16"/>
  <c r="AO64" i="16"/>
  <c r="BH64" i="16"/>
  <c r="BY64" i="16"/>
  <c r="BW64" i="16"/>
  <c r="DC64" i="16"/>
  <c r="CP64" i="16"/>
  <c r="BE64" i="16"/>
  <c r="DA64" i="16"/>
  <c r="BL64" i="16"/>
  <c r="BC64" i="16"/>
  <c r="BE14" i="16"/>
  <c r="CN14" i="16"/>
  <c r="BQ14" i="16"/>
  <c r="BL14" i="16"/>
  <c r="BJ14" i="16"/>
  <c r="W14" i="16"/>
  <c r="AA14" i="16"/>
  <c r="CU14" i="16"/>
  <c r="BP14" i="16"/>
  <c r="AD14" i="16"/>
  <c r="AC14" i="16"/>
  <c r="CT14" i="16"/>
  <c r="T14" i="16"/>
  <c r="BL50" i="16"/>
  <c r="AT50" i="16"/>
  <c r="BV50" i="16"/>
  <c r="CK50" i="16"/>
  <c r="AC50" i="16"/>
  <c r="AH50" i="16"/>
  <c r="S50" i="16"/>
  <c r="CF50" i="16"/>
  <c r="AR50" i="16"/>
  <c r="BB50" i="16"/>
  <c r="H50" i="16"/>
  <c r="I50" i="16"/>
  <c r="AI83" i="16"/>
  <c r="W83" i="16"/>
  <c r="BF83" i="16"/>
  <c r="AC83" i="16"/>
  <c r="CL83" i="16"/>
  <c r="AX83" i="16"/>
  <c r="N83" i="16"/>
  <c r="AA83" i="16"/>
  <c r="CU83" i="16"/>
  <c r="CP83" i="16"/>
  <c r="BS83" i="16"/>
  <c r="AK83" i="16"/>
  <c r="AW83" i="16"/>
  <c r="CD80" i="16"/>
  <c r="CR80" i="16"/>
  <c r="CI80" i="16"/>
  <c r="AS80" i="16"/>
  <c r="BC36" i="16"/>
  <c r="AM36" i="16"/>
  <c r="BS36" i="16"/>
  <c r="O36" i="16"/>
  <c r="BI36" i="16"/>
  <c r="CS36" i="16"/>
  <c r="BY36" i="16"/>
  <c r="CC36" i="16"/>
  <c r="BJ36" i="16"/>
  <c r="BW36" i="16"/>
  <c r="BK36" i="16"/>
  <c r="R36" i="16"/>
  <c r="DC49" i="16"/>
  <c r="V49" i="16"/>
  <c r="BZ49" i="16"/>
  <c r="BB49" i="16"/>
  <c r="X49" i="16"/>
  <c r="BW49" i="16"/>
  <c r="AJ49" i="16"/>
  <c r="AO49" i="16"/>
  <c r="BE49" i="16"/>
  <c r="AX49" i="16"/>
  <c r="T49" i="16"/>
  <c r="CN49" i="16"/>
  <c r="BO76" i="16"/>
  <c r="AN76" i="16"/>
  <c r="L76" i="16"/>
  <c r="P76" i="16"/>
  <c r="AP76" i="16"/>
  <c r="CM76" i="16"/>
  <c r="AK76" i="16"/>
  <c r="R76" i="16"/>
  <c r="BQ76" i="16"/>
  <c r="AI76" i="16"/>
  <c r="CE76" i="16"/>
  <c r="N76" i="16"/>
  <c r="CU76" i="16"/>
  <c r="BC61" i="16"/>
  <c r="AH61" i="16"/>
  <c r="DB61" i="16"/>
  <c r="AN61" i="16"/>
  <c r="AT61" i="16"/>
  <c r="O61" i="16"/>
  <c r="CN61" i="16"/>
  <c r="AA61" i="16"/>
  <c r="AV61" i="16"/>
  <c r="BX61" i="16"/>
  <c r="BI61" i="16"/>
  <c r="AM61" i="16"/>
  <c r="BK61" i="16"/>
  <c r="BI26" i="16"/>
  <c r="BB26" i="16"/>
  <c r="CR26" i="16"/>
  <c r="AO26" i="16"/>
  <c r="U26" i="16"/>
  <c r="K26" i="16"/>
  <c r="Q26" i="16"/>
  <c r="DA26" i="16"/>
  <c r="CV26" i="16"/>
  <c r="T26" i="16"/>
  <c r="BE26" i="16"/>
  <c r="AR26" i="16"/>
  <c r="BT26" i="16"/>
  <c r="AT47" i="16"/>
  <c r="AM47" i="16"/>
  <c r="CN47" i="16"/>
  <c r="BD47" i="16"/>
  <c r="CU47" i="16"/>
  <c r="BK47" i="16"/>
  <c r="BE47" i="16"/>
  <c r="AC47" i="16"/>
  <c r="DB47" i="16"/>
  <c r="AG47" i="16"/>
  <c r="CM47" i="16"/>
  <c r="U47" i="16"/>
  <c r="AS27" i="16"/>
  <c r="AP27" i="16"/>
  <c r="CG27" i="16"/>
  <c r="CY27" i="16"/>
  <c r="CQ27" i="16"/>
  <c r="CN27" i="16"/>
  <c r="CI27" i="16"/>
  <c r="I27" i="16"/>
  <c r="BU27" i="16"/>
  <c r="CK27" i="16"/>
  <c r="AI27" i="16"/>
  <c r="Q27" i="16"/>
  <c r="BI40" i="16"/>
  <c r="CS40" i="16"/>
  <c r="W40" i="16"/>
  <c r="AD40" i="16"/>
  <c r="BS40" i="16"/>
  <c r="H40" i="16"/>
  <c r="AE40" i="16"/>
  <c r="O40" i="16"/>
  <c r="BR40" i="16"/>
  <c r="BY40" i="16"/>
  <c r="AH40" i="16"/>
  <c r="BG40" i="16"/>
  <c r="AJ40" i="16"/>
  <c r="AW59" i="16"/>
  <c r="T59" i="16"/>
  <c r="AE59" i="16"/>
  <c r="P59" i="16"/>
  <c r="CV59" i="16"/>
  <c r="CJ59" i="16"/>
  <c r="BY59" i="16"/>
  <c r="AA59" i="16"/>
  <c r="AB59" i="16"/>
  <c r="AS59" i="16"/>
  <c r="O59" i="16"/>
  <c r="CL59" i="16"/>
  <c r="CK29" i="16"/>
  <c r="AZ29" i="16"/>
  <c r="BR29" i="16"/>
  <c r="BZ29" i="16"/>
  <c r="BV29" i="16"/>
  <c r="CZ29" i="16"/>
  <c r="CR29" i="16"/>
  <c r="L29" i="16"/>
  <c r="BN29" i="16"/>
  <c r="CS29" i="16"/>
  <c r="AH29" i="16"/>
  <c r="CY29" i="16"/>
  <c r="N29" i="16"/>
  <c r="BR35" i="16"/>
  <c r="I35" i="16"/>
  <c r="BH35" i="16"/>
  <c r="AA35" i="16"/>
  <c r="AG35" i="16"/>
  <c r="CI35" i="16"/>
  <c r="CL35" i="16"/>
  <c r="BD35" i="16"/>
  <c r="CV35" i="16"/>
  <c r="CG35" i="16"/>
  <c r="AN35" i="16"/>
  <c r="AF35" i="16"/>
  <c r="CD17" i="16"/>
  <c r="AI17" i="16"/>
  <c r="DB17" i="16"/>
  <c r="T17" i="16"/>
  <c r="BL17" i="16"/>
  <c r="AM17" i="16"/>
  <c r="BX17" i="16"/>
  <c r="L17" i="16"/>
  <c r="CY17" i="16"/>
  <c r="CO17" i="16"/>
  <c r="I17" i="16"/>
  <c r="AP17" i="16"/>
  <c r="CZ17" i="16"/>
  <c r="V16" i="16"/>
  <c r="N16" i="16"/>
  <c r="AV16" i="16"/>
  <c r="AA16" i="16"/>
  <c r="BW16" i="16"/>
  <c r="L16" i="16"/>
  <c r="AZ16" i="16"/>
  <c r="CG16" i="16"/>
  <c r="BR16" i="16"/>
  <c r="CC16" i="16"/>
  <c r="Z16" i="16"/>
  <c r="BU16" i="16"/>
  <c r="AM31" i="16"/>
  <c r="CA31" i="16"/>
  <c r="BI31" i="16"/>
  <c r="BX31" i="16"/>
  <c r="AT31" i="16"/>
  <c r="CM31" i="16"/>
  <c r="AS31" i="16"/>
  <c r="AE31" i="16"/>
  <c r="H31" i="16"/>
  <c r="AX31" i="16"/>
  <c r="Z31" i="16"/>
  <c r="AQ31" i="16"/>
  <c r="BY31" i="16"/>
  <c r="AQ65" i="16"/>
  <c r="AJ65" i="16"/>
  <c r="BB65" i="16"/>
  <c r="CG65" i="16"/>
  <c r="BA65" i="16"/>
  <c r="CV65" i="16"/>
  <c r="CX65" i="16"/>
  <c r="AP65" i="16"/>
  <c r="AH65" i="16"/>
  <c r="I65" i="16"/>
  <c r="CA65" i="16"/>
  <c r="N65" i="16"/>
  <c r="Z65" i="16"/>
  <c r="AX58" i="16"/>
  <c r="AO58" i="16"/>
  <c r="AN58" i="16"/>
  <c r="BO58" i="16"/>
  <c r="BW58" i="16"/>
  <c r="BC58" i="16"/>
  <c r="AI58" i="16"/>
  <c r="CP58" i="16"/>
  <c r="AT58" i="16"/>
  <c r="BP58" i="16"/>
  <c r="CC58" i="16"/>
  <c r="BA58" i="16"/>
  <c r="CE58" i="16"/>
  <c r="P53" i="16"/>
  <c r="AI53" i="16"/>
  <c r="Z53" i="16"/>
  <c r="CJ53" i="16"/>
  <c r="AD53" i="16"/>
  <c r="AB53" i="16"/>
  <c r="DB53" i="16"/>
  <c r="BZ53" i="16"/>
  <c r="V53" i="16"/>
  <c r="BY53" i="16"/>
  <c r="CE53" i="16"/>
  <c r="CT53" i="16"/>
  <c r="Q73" i="16"/>
  <c r="AL73" i="16"/>
  <c r="N73" i="16"/>
  <c r="CH73" i="16"/>
  <c r="V73" i="16"/>
  <c r="CQ73" i="16"/>
  <c r="O73" i="16"/>
  <c r="AZ73" i="16"/>
  <c r="AI73" i="16"/>
  <c r="AW73" i="16"/>
  <c r="AC73" i="16"/>
  <c r="AE73" i="16"/>
  <c r="BU73" i="16"/>
  <c r="BS28" i="16"/>
  <c r="CV28" i="16"/>
  <c r="L28" i="16"/>
  <c r="AR28" i="16"/>
  <c r="CX28" i="16"/>
  <c r="CF28" i="16"/>
  <c r="BX28" i="16"/>
  <c r="BB28" i="16"/>
  <c r="AG28" i="16"/>
  <c r="CG28" i="16"/>
  <c r="CL28" i="16"/>
  <c r="BJ28" i="16"/>
  <c r="BA57" i="16"/>
  <c r="BF57" i="16"/>
  <c r="CS57" i="16"/>
  <c r="Z57" i="16"/>
  <c r="AQ57" i="16"/>
  <c r="CK57" i="16"/>
  <c r="AK57" i="16"/>
  <c r="AT57" i="16"/>
  <c r="AE57" i="16"/>
  <c r="AZ57" i="16"/>
  <c r="CA57" i="16"/>
  <c r="Y57" i="16"/>
  <c r="Q57" i="16"/>
  <c r="CQ39" i="16"/>
  <c r="AG39" i="16"/>
  <c r="CT39" i="16"/>
  <c r="BC39" i="16"/>
  <c r="U39" i="16"/>
  <c r="BA39" i="16"/>
  <c r="M39" i="16"/>
  <c r="CK39" i="16"/>
  <c r="I39" i="16"/>
  <c r="BR39" i="16"/>
  <c r="AT39" i="16"/>
  <c r="AW39" i="16"/>
  <c r="CP39" i="16"/>
  <c r="AD18" i="16"/>
  <c r="AS18" i="16"/>
  <c r="CH18" i="16"/>
  <c r="AF18" i="16"/>
  <c r="AC18" i="16"/>
  <c r="BG18" i="16"/>
  <c r="AT18" i="16"/>
  <c r="AK18" i="16"/>
  <c r="CU18" i="16"/>
  <c r="CR18" i="16"/>
  <c r="BW18" i="16"/>
  <c r="BA18" i="16"/>
  <c r="BS15" i="16"/>
  <c r="BR15" i="16"/>
  <c r="AD15" i="16"/>
  <c r="AS15" i="16"/>
  <c r="BU15" i="16"/>
  <c r="W15" i="16"/>
  <c r="BG15" i="16"/>
  <c r="P15" i="16"/>
  <c r="BD15" i="16"/>
  <c r="AZ15" i="16"/>
  <c r="BW15" i="16"/>
  <c r="CI15" i="16"/>
  <c r="M52" i="16"/>
  <c r="BI52" i="16"/>
  <c r="AI52" i="16"/>
  <c r="DC52" i="16"/>
  <c r="CK52" i="16"/>
  <c r="L52" i="16"/>
  <c r="BT52" i="16"/>
  <c r="AB52" i="16"/>
  <c r="CC52" i="16"/>
  <c r="Y52" i="16"/>
  <c r="W52" i="16"/>
  <c r="AV52" i="16"/>
  <c r="AS52" i="16"/>
  <c r="AG63" i="16"/>
  <c r="AU63" i="16"/>
  <c r="CF63" i="16"/>
  <c r="K63" i="16"/>
  <c r="DA63" i="16"/>
  <c r="BD63" i="16"/>
  <c r="AK63" i="16"/>
  <c r="U63" i="16"/>
  <c r="AN63" i="16"/>
  <c r="CG63" i="16"/>
  <c r="CT63" i="16"/>
  <c r="CP63" i="16"/>
  <c r="X41" i="16"/>
  <c r="BN41" i="16"/>
  <c r="AP41" i="16"/>
  <c r="DA41" i="16"/>
  <c r="AI41" i="16"/>
  <c r="BH41" i="16"/>
  <c r="CW41" i="16"/>
  <c r="AV41" i="16"/>
  <c r="BZ41" i="16"/>
  <c r="AB41" i="16"/>
  <c r="AO41" i="16"/>
  <c r="DC41" i="16"/>
  <c r="BQ81" i="16"/>
  <c r="CF81" i="16"/>
  <c r="BM81" i="16"/>
  <c r="CD81" i="16"/>
  <c r="AA81" i="16"/>
  <c r="AR81" i="16"/>
  <c r="BR81" i="16"/>
  <c r="Y81" i="16"/>
  <c r="AV81" i="16"/>
  <c r="BJ81" i="16"/>
  <c r="CO81" i="16"/>
  <c r="AL81" i="16"/>
  <c r="AW34" i="16"/>
  <c r="CP34" i="16"/>
  <c r="CN34" i="16"/>
  <c r="CQ34" i="16"/>
  <c r="CA34" i="16"/>
  <c r="BD34" i="16"/>
  <c r="AG34" i="16"/>
  <c r="S34" i="16"/>
  <c r="O34" i="16"/>
  <c r="AT34" i="16"/>
  <c r="M34" i="16"/>
  <c r="BX34" i="16"/>
  <c r="AY25" i="16"/>
  <c r="AE25" i="16"/>
  <c r="AX25" i="16"/>
  <c r="CR25" i="16"/>
  <c r="BT25" i="16"/>
  <c r="BE25" i="16"/>
  <c r="AN25" i="16"/>
  <c r="BQ25" i="16"/>
  <c r="BU25" i="16"/>
  <c r="AQ25" i="16"/>
  <c r="BG25" i="16"/>
  <c r="BK25" i="16"/>
  <c r="BX24" i="16"/>
  <c r="AB24" i="16"/>
  <c r="BF24" i="16"/>
  <c r="P24" i="16"/>
  <c r="J24" i="16"/>
  <c r="AT24" i="16"/>
  <c r="AR24" i="16"/>
  <c r="CS24" i="16"/>
  <c r="AG24" i="16"/>
  <c r="BS24" i="16"/>
  <c r="BW24" i="16"/>
  <c r="BR24" i="16"/>
  <c r="BB24" i="16"/>
  <c r="CT38" i="16"/>
  <c r="H38" i="16"/>
  <c r="BD38" i="16"/>
  <c r="AV38" i="16"/>
  <c r="AS38" i="16"/>
  <c r="BM38" i="16"/>
  <c r="CX38" i="16"/>
  <c r="AQ38" i="16"/>
  <c r="AC38" i="16"/>
  <c r="AH38" i="16"/>
  <c r="CO38" i="16"/>
  <c r="CQ38" i="16"/>
  <c r="DA62" i="16"/>
  <c r="AW62" i="16"/>
  <c r="N62" i="16"/>
  <c r="O62" i="16"/>
  <c r="AN62" i="16"/>
  <c r="L62" i="16"/>
  <c r="CL62" i="16"/>
  <c r="BZ62" i="16"/>
  <c r="BL62" i="16"/>
  <c r="U62" i="16"/>
  <c r="AG62" i="16"/>
  <c r="Z62" i="16"/>
  <c r="CK86" i="16"/>
  <c r="BP86" i="16"/>
  <c r="AJ86" i="16"/>
  <c r="CI86" i="16"/>
  <c r="L86" i="16"/>
  <c r="Y86" i="16"/>
  <c r="CD86" i="16"/>
  <c r="AZ86" i="16"/>
  <c r="J86" i="16"/>
  <c r="CO86" i="16"/>
  <c r="AT86" i="16"/>
  <c r="CX86" i="16"/>
  <c r="AK86" i="16"/>
  <c r="CD54" i="16"/>
  <c r="CX54" i="16"/>
  <c r="CT54" i="16"/>
  <c r="AB54" i="16"/>
  <c r="AA54" i="16"/>
  <c r="AU54" i="16"/>
  <c r="BH54" i="16"/>
  <c r="BG54" i="16"/>
  <c r="AW54" i="16"/>
  <c r="AG54" i="16"/>
  <c r="AJ54" i="16"/>
  <c r="BE54" i="16"/>
  <c r="CD64" i="16"/>
  <c r="S64" i="16"/>
  <c r="AB64" i="16"/>
  <c r="AZ64" i="16"/>
  <c r="CU64" i="16"/>
  <c r="AM64" i="16"/>
  <c r="BN64" i="16"/>
  <c r="AP64" i="16"/>
  <c r="BZ64" i="16"/>
  <c r="CC64" i="16"/>
  <c r="BI64" i="16"/>
  <c r="U64" i="16"/>
  <c r="BT64" i="16"/>
  <c r="CG14" i="16"/>
  <c r="AQ14" i="16"/>
  <c r="AO14" i="16"/>
  <c r="CB14" i="16"/>
  <c r="BZ14" i="16"/>
  <c r="CP14" i="16"/>
  <c r="AP14" i="16"/>
  <c r="CQ14" i="16"/>
  <c r="DC14" i="16"/>
  <c r="Z14" i="16"/>
  <c r="AR14" i="16"/>
  <c r="AL14" i="16"/>
  <c r="AZ14" i="16"/>
  <c r="AW50" i="16"/>
  <c r="Q50" i="16"/>
  <c r="BM50" i="16"/>
  <c r="AF50" i="16"/>
  <c r="CY50" i="16"/>
  <c r="BJ50" i="16"/>
  <c r="Z50" i="16"/>
  <c r="BX50" i="16"/>
  <c r="BD50" i="16"/>
  <c r="J50" i="16"/>
  <c r="BH50" i="16"/>
  <c r="BI50" i="16"/>
  <c r="DB50" i="16"/>
  <c r="AT83" i="16"/>
  <c r="CI83" i="16"/>
  <c r="CO83" i="16"/>
  <c r="T83" i="16"/>
  <c r="BQ83" i="16"/>
  <c r="CC83" i="16"/>
  <c r="BX83" i="16"/>
  <c r="AD83" i="16"/>
  <c r="CW83" i="16"/>
  <c r="CB83" i="16"/>
  <c r="BR83" i="16"/>
  <c r="CZ83" i="16"/>
  <c r="BE83" i="16"/>
  <c r="AC80" i="16"/>
  <c r="CY80" i="16"/>
  <c r="BN80" i="16"/>
  <c r="AA80" i="16"/>
  <c r="BB80" i="16"/>
  <c r="AB80" i="16"/>
  <c r="DC80" i="16"/>
  <c r="CM80" i="16"/>
  <c r="BG80" i="16"/>
  <c r="V80" i="16"/>
  <c r="BU80" i="16"/>
  <c r="BO80" i="16"/>
  <c r="W80" i="16"/>
  <c r="AA30" i="16"/>
  <c r="V30" i="16"/>
  <c r="CM30" i="16"/>
  <c r="CY30" i="16"/>
  <c r="CD30" i="16"/>
  <c r="T30" i="16"/>
  <c r="AO30" i="16"/>
  <c r="BG30" i="16"/>
  <c r="CA30" i="16"/>
  <c r="BW30" i="16"/>
  <c r="BR30" i="16"/>
  <c r="AN30" i="16"/>
  <c r="AE30" i="16"/>
  <c r="BV82" i="16"/>
  <c r="BF82" i="16"/>
  <c r="CP82" i="16"/>
  <c r="BH82" i="16"/>
  <c r="BR82" i="16"/>
  <c r="CJ36" i="16"/>
  <c r="BD36" i="16"/>
  <c r="Y36" i="16"/>
  <c r="CA36" i="16"/>
  <c r="CW36" i="16"/>
  <c r="AT36" i="16"/>
  <c r="AF36" i="16"/>
  <c r="AP36" i="16"/>
  <c r="BL36" i="16"/>
  <c r="CX36" i="16"/>
  <c r="BU36" i="16"/>
  <c r="CM36" i="16"/>
  <c r="U49" i="16"/>
  <c r="AE49" i="16"/>
  <c r="O49" i="16"/>
  <c r="AN49" i="16"/>
  <c r="BR49" i="16"/>
  <c r="CB49" i="16"/>
  <c r="L49" i="16"/>
  <c r="CH49" i="16"/>
  <c r="AQ49" i="16"/>
  <c r="AU49" i="16"/>
  <c r="BH49" i="16"/>
  <c r="M49" i="16"/>
  <c r="BG49" i="16"/>
  <c r="BD76" i="16"/>
  <c r="CA76" i="16"/>
  <c r="CR76" i="16"/>
  <c r="CL76" i="16"/>
  <c r="W76" i="16"/>
  <c r="CO76" i="16"/>
  <c r="CJ76" i="16"/>
  <c r="CT76" i="16"/>
  <c r="AH76" i="16"/>
  <c r="BP76" i="16"/>
  <c r="BS76" i="16"/>
  <c r="AD76" i="16"/>
  <c r="V61" i="16"/>
  <c r="AZ61" i="16"/>
  <c r="AO61" i="16"/>
  <c r="H61" i="16"/>
  <c r="AE61" i="16"/>
  <c r="CQ61" i="16"/>
  <c r="Z61" i="16"/>
  <c r="Y61" i="16"/>
  <c r="CE61" i="16"/>
  <c r="CZ61" i="16"/>
  <c r="BS61" i="16"/>
  <c r="BL61" i="16"/>
  <c r="CD61" i="16"/>
  <c r="BS26" i="16"/>
  <c r="AA26" i="16"/>
  <c r="BR26" i="16"/>
  <c r="P26" i="16"/>
  <c r="CE26" i="16"/>
  <c r="Z26" i="16"/>
  <c r="AI26" i="16"/>
  <c r="CZ26" i="16"/>
  <c r="V26" i="16"/>
  <c r="AX26" i="16"/>
  <c r="BY26" i="16"/>
  <c r="BX26" i="16"/>
  <c r="AJ26" i="16"/>
  <c r="BB47" i="16"/>
  <c r="DA47" i="16"/>
  <c r="BW47" i="16"/>
  <c r="AQ47" i="16"/>
  <c r="BJ47" i="16"/>
  <c r="CL47" i="16"/>
  <c r="BL47" i="16"/>
  <c r="BP47" i="16"/>
  <c r="Y47" i="16"/>
  <c r="CP47" i="16"/>
  <c r="CX47" i="16"/>
  <c r="AF47" i="16"/>
  <c r="AC27" i="16"/>
  <c r="AY27" i="16"/>
  <c r="BK27" i="16"/>
  <c r="P27" i="16"/>
  <c r="AT27" i="16"/>
  <c r="H27" i="16"/>
  <c r="K27" i="16"/>
  <c r="BH27" i="16"/>
  <c r="AO27" i="16"/>
  <c r="AV27" i="16"/>
  <c r="CL27" i="16"/>
  <c r="CM27" i="16"/>
  <c r="BL27" i="16"/>
  <c r="CC40" i="16"/>
  <c r="CN40" i="16"/>
  <c r="BE40" i="16"/>
  <c r="AM40" i="16"/>
  <c r="CI40" i="16"/>
  <c r="DC40" i="16"/>
  <c r="AL40" i="16"/>
  <c r="Z40" i="16"/>
  <c r="AY40" i="16"/>
  <c r="J40" i="16"/>
  <c r="CW40" i="16"/>
  <c r="AT40" i="16"/>
  <c r="CG59" i="16"/>
  <c r="AY59" i="16"/>
  <c r="AG59" i="16"/>
  <c r="S59" i="16"/>
  <c r="AN59" i="16"/>
  <c r="I59" i="16"/>
  <c r="CW59" i="16"/>
  <c r="V59" i="16"/>
  <c r="BG59" i="16"/>
  <c r="DB59" i="16"/>
  <c r="CM59" i="16"/>
  <c r="AQ59" i="16"/>
  <c r="AP29" i="16"/>
  <c r="DC29" i="16"/>
  <c r="AL29" i="16"/>
  <c r="K29" i="16"/>
  <c r="BD29" i="16"/>
  <c r="W29" i="16"/>
  <c r="AE29" i="16"/>
  <c r="AW29" i="16"/>
  <c r="M29" i="16"/>
  <c r="AI29" i="16"/>
  <c r="AQ29" i="16"/>
  <c r="S29" i="16"/>
  <c r="T29" i="16"/>
  <c r="CH35" i="16"/>
  <c r="BZ35" i="16"/>
  <c r="CN35" i="16"/>
  <c r="BW35" i="16"/>
  <c r="AI35" i="16"/>
  <c r="R35" i="16"/>
  <c r="Y35" i="16"/>
  <c r="DC35" i="16"/>
  <c r="BQ35" i="16"/>
  <c r="AM35" i="16"/>
  <c r="CC35" i="16"/>
  <c r="DB35" i="16"/>
  <c r="AC17" i="16"/>
  <c r="BO17" i="16"/>
  <c r="AR17" i="16"/>
  <c r="BV17" i="16"/>
  <c r="CA17" i="16"/>
  <c r="CW17" i="16"/>
  <c r="P17" i="16"/>
  <c r="CE17" i="16"/>
  <c r="AS17" i="16"/>
  <c r="AN17" i="16"/>
  <c r="Q17" i="16"/>
  <c r="BW17" i="16"/>
  <c r="AB16" i="16"/>
  <c r="AE16" i="16"/>
  <c r="CX16" i="16"/>
  <c r="CD16" i="16"/>
  <c r="M16" i="16"/>
  <c r="BG16" i="16"/>
  <c r="AF16" i="16"/>
  <c r="CQ16" i="16"/>
  <c r="AH16" i="16"/>
  <c r="BH16" i="16"/>
  <c r="BY16" i="16"/>
  <c r="CK16" i="16"/>
  <c r="U16" i="16"/>
  <c r="AR31" i="16"/>
  <c r="CX31" i="16"/>
  <c r="AY31" i="16"/>
  <c r="AV31" i="16"/>
  <c r="J31" i="16"/>
  <c r="AP31" i="16"/>
  <c r="T31" i="16"/>
  <c r="CO31" i="16"/>
  <c r="BF31" i="16"/>
  <c r="CF31" i="16"/>
  <c r="S31" i="16"/>
  <c r="Y31" i="16"/>
  <c r="CY31" i="16"/>
  <c r="V65" i="16"/>
  <c r="AV65" i="16"/>
  <c r="BW65" i="16"/>
  <c r="AD65" i="16"/>
  <c r="AL65" i="16"/>
  <c r="BP65" i="16"/>
  <c r="BZ65" i="16"/>
  <c r="BT65" i="16"/>
  <c r="DC65" i="16"/>
  <c r="AK65" i="16"/>
  <c r="CY65" i="16"/>
  <c r="T65" i="16"/>
  <c r="CL65" i="16"/>
  <c r="AC58" i="16"/>
  <c r="W58" i="16"/>
  <c r="BQ58" i="16"/>
  <c r="DC58" i="16"/>
  <c r="AF58" i="16"/>
  <c r="BU58" i="16"/>
  <c r="CB58" i="16"/>
  <c r="S58" i="16"/>
  <c r="H58" i="16"/>
  <c r="BZ58" i="16"/>
  <c r="AQ58" i="16"/>
  <c r="AP58" i="16"/>
  <c r="AM53" i="16"/>
  <c r="BL53" i="16"/>
  <c r="J53" i="16"/>
  <c r="I53" i="16"/>
  <c r="AZ53" i="16"/>
  <c r="H53" i="16"/>
  <c r="R53" i="16"/>
  <c r="U53" i="16"/>
  <c r="AK53" i="16"/>
  <c r="AV53" i="16"/>
  <c r="BK53" i="16"/>
  <c r="AE53" i="16"/>
  <c r="CC53" i="16"/>
  <c r="BR73" i="16"/>
  <c r="I73" i="16"/>
  <c r="AY73" i="16"/>
  <c r="AQ73" i="16"/>
  <c r="AA73" i="16"/>
  <c r="AP73" i="16"/>
  <c r="H73" i="16"/>
  <c r="CM73" i="16"/>
  <c r="AU73" i="16"/>
  <c r="CW73" i="16"/>
  <c r="CI73" i="16"/>
  <c r="BQ73" i="16"/>
  <c r="AQ28" i="16"/>
  <c r="X28" i="16"/>
  <c r="AT28" i="16"/>
  <c r="I28" i="16"/>
  <c r="BQ28" i="16"/>
  <c r="CE28" i="16"/>
  <c r="BI28" i="16"/>
  <c r="AU28" i="16"/>
  <c r="CM28" i="16"/>
  <c r="DC28" i="16"/>
  <c r="CQ28" i="16"/>
  <c r="Z28" i="16"/>
  <c r="AP28" i="16"/>
  <c r="AG57" i="16"/>
  <c r="CC57" i="16"/>
  <c r="AN57" i="16"/>
  <c r="AS57" i="16"/>
  <c r="AO57" i="16"/>
  <c r="CL57" i="16"/>
  <c r="AP57" i="16"/>
  <c r="BD57" i="16"/>
  <c r="BR57" i="16"/>
  <c r="N57" i="16"/>
  <c r="P57" i="16"/>
  <c r="CV57" i="16"/>
  <c r="BQ57" i="16"/>
  <c r="BT39" i="16"/>
  <c r="L39" i="16"/>
  <c r="BW39" i="16"/>
  <c r="AN39" i="16"/>
  <c r="AE39" i="16"/>
  <c r="AX39" i="16"/>
  <c r="BJ39" i="16"/>
  <c r="CX39" i="16"/>
  <c r="CU39" i="16"/>
  <c r="BI39" i="16"/>
  <c r="CN39" i="16"/>
  <c r="BH39" i="16"/>
  <c r="AQ18" i="16"/>
  <c r="CP18" i="16"/>
  <c r="CK18" i="16"/>
  <c r="BK18" i="16"/>
  <c r="CX18" i="16"/>
  <c r="CW18" i="16"/>
  <c r="BR18" i="16"/>
  <c r="BB18" i="16"/>
  <c r="AU18" i="16"/>
  <c r="AE18" i="16"/>
  <c r="AG18" i="16"/>
  <c r="DB18" i="16"/>
  <c r="BE18" i="16"/>
  <c r="BN15" i="16"/>
  <c r="AH15" i="16"/>
  <c r="AY15" i="16"/>
  <c r="CN15" i="16"/>
  <c r="CZ15" i="16"/>
  <c r="T15" i="16"/>
  <c r="AK15" i="16"/>
  <c r="BV15" i="16"/>
  <c r="AN15" i="16"/>
  <c r="CE15" i="16"/>
  <c r="K15" i="16"/>
  <c r="CA15" i="16"/>
  <c r="CA52" i="16"/>
  <c r="CI52" i="16"/>
  <c r="DB52" i="16"/>
  <c r="R52" i="16"/>
  <c r="BE52" i="16"/>
  <c r="AX52" i="16"/>
  <c r="AE52" i="16"/>
  <c r="AM52" i="16"/>
  <c r="BA52" i="16"/>
  <c r="AL52" i="16"/>
  <c r="V52" i="16"/>
  <c r="BJ52" i="16"/>
  <c r="DA52" i="16"/>
  <c r="I63" i="16"/>
  <c r="AZ63" i="16"/>
  <c r="BI63" i="16"/>
  <c r="DC63" i="16"/>
  <c r="CH63" i="16"/>
  <c r="BX63" i="16"/>
  <c r="AB63" i="16"/>
  <c r="AT63" i="16"/>
  <c r="CR63" i="16"/>
  <c r="CY63" i="16"/>
  <c r="CU63" i="16"/>
  <c r="P63" i="16"/>
  <c r="AR41" i="16"/>
  <c r="CB41" i="16"/>
  <c r="N41" i="16"/>
  <c r="AU41" i="16"/>
  <c r="R41" i="16"/>
  <c r="BI41" i="16"/>
  <c r="BT41" i="16"/>
  <c r="O41" i="16"/>
  <c r="BP41" i="16"/>
  <c r="K41" i="16"/>
  <c r="BO41" i="16"/>
  <c r="BW41" i="16"/>
  <c r="AY81" i="16"/>
  <c r="CN81" i="16"/>
  <c r="AN81" i="16"/>
  <c r="H81" i="16"/>
  <c r="CB81" i="16"/>
  <c r="AB81" i="16"/>
  <c r="U81" i="16"/>
  <c r="W81" i="16"/>
  <c r="AF81" i="16"/>
  <c r="CR81" i="16"/>
  <c r="CS81" i="16"/>
  <c r="BU81" i="16"/>
  <c r="BL81" i="16"/>
  <c r="DA34" i="16"/>
  <c r="AD34" i="16"/>
  <c r="AI34" i="16"/>
  <c r="AF34" i="16"/>
  <c r="CG34" i="16"/>
  <c r="BN34" i="16"/>
  <c r="AP34" i="16"/>
  <c r="CM34" i="16"/>
  <c r="P34" i="16"/>
  <c r="AX34" i="16"/>
  <c r="BE34" i="16"/>
  <c r="CL34" i="16"/>
  <c r="Q34" i="16"/>
  <c r="BF25" i="16"/>
  <c r="CA25" i="16"/>
  <c r="CI25" i="16"/>
  <c r="CC25" i="16"/>
  <c r="CO25" i="16"/>
  <c r="Z25" i="16"/>
  <c r="AV25" i="16"/>
  <c r="CJ25" i="16"/>
  <c r="M25" i="16"/>
  <c r="AK25" i="16"/>
  <c r="BN25" i="16"/>
  <c r="AG25" i="16"/>
  <c r="T25" i="16"/>
  <c r="AL24" i="16"/>
  <c r="M24" i="16"/>
  <c r="BT24" i="16"/>
  <c r="T24" i="16"/>
  <c r="AS24" i="16"/>
  <c r="R24" i="16"/>
  <c r="CR24" i="16"/>
  <c r="W24" i="16"/>
  <c r="CC24" i="16"/>
  <c r="AM24" i="16"/>
  <c r="AP24" i="16"/>
  <c r="AA24" i="16"/>
  <c r="O24" i="16"/>
  <c r="AJ38" i="16"/>
  <c r="BF38" i="16"/>
  <c r="M38" i="16"/>
  <c r="AM38" i="16"/>
  <c r="BX38" i="16"/>
  <c r="AN38" i="16"/>
  <c r="BC38" i="16"/>
  <c r="CJ38" i="16"/>
  <c r="BR38" i="16"/>
  <c r="CY38" i="16"/>
  <c r="V38" i="16"/>
  <c r="BJ38" i="16"/>
  <c r="CS62" i="16"/>
  <c r="BB62" i="16"/>
  <c r="AO62" i="16"/>
  <c r="DC62" i="16"/>
  <c r="BI62" i="16"/>
  <c r="AT62" i="16"/>
  <c r="BW62" i="16"/>
  <c r="AB62" i="16"/>
  <c r="CA62" i="16"/>
  <c r="CO62" i="16"/>
  <c r="CE62" i="16"/>
  <c r="AC62" i="16"/>
  <c r="BT86" i="16"/>
  <c r="AL86" i="16"/>
  <c r="BU86" i="16"/>
  <c r="AR86" i="16"/>
  <c r="CY86" i="16"/>
  <c r="BV86" i="16"/>
  <c r="AC86" i="16"/>
  <c r="P86" i="16"/>
  <c r="AQ86" i="16"/>
  <c r="BE86" i="16"/>
  <c r="BR86" i="16"/>
  <c r="BH86" i="16"/>
  <c r="AW86" i="16"/>
  <c r="CW54" i="16"/>
  <c r="CZ54" i="16"/>
  <c r="I54" i="16"/>
  <c r="U54" i="16"/>
  <c r="AI54" i="16"/>
  <c r="AR54" i="16"/>
  <c r="AD54" i="16"/>
  <c r="AP54" i="16"/>
  <c r="Z54" i="16"/>
  <c r="BU54" i="16"/>
  <c r="BA54" i="16"/>
  <c r="CM54" i="16"/>
  <c r="AI64" i="16"/>
  <c r="P64" i="16"/>
  <c r="BK64" i="16"/>
  <c r="AF64" i="16"/>
  <c r="AC64" i="16"/>
  <c r="AD64" i="16"/>
  <c r="CA64" i="16"/>
  <c r="AK64" i="16"/>
  <c r="CV64" i="16"/>
  <c r="Z64" i="16"/>
  <c r="R64" i="16"/>
  <c r="AR64" i="16"/>
  <c r="O64" i="16"/>
  <c r="CW14" i="16"/>
  <c r="BR14" i="16"/>
  <c r="CY14" i="16"/>
  <c r="CD14" i="16"/>
  <c r="O14" i="16"/>
  <c r="AN14" i="16"/>
  <c r="BT14" i="16"/>
  <c r="AJ14" i="16"/>
  <c r="BA14" i="16"/>
  <c r="CC14" i="16"/>
  <c r="S14" i="16"/>
  <c r="BU14" i="16"/>
  <c r="BG14" i="16"/>
  <c r="BR50" i="16"/>
  <c r="AP50" i="16"/>
  <c r="AB50" i="16"/>
  <c r="CC50" i="16"/>
  <c r="CE50" i="16"/>
  <c r="BC50" i="16"/>
  <c r="CV50" i="16"/>
  <c r="AQ50" i="16"/>
  <c r="X50" i="16"/>
  <c r="CB50" i="16"/>
  <c r="BY50" i="16"/>
  <c r="BT50" i="16"/>
  <c r="BW50" i="16"/>
  <c r="AH83" i="16"/>
  <c r="BV83" i="16"/>
  <c r="BM83" i="16"/>
  <c r="R83" i="16"/>
  <c r="AG83" i="16"/>
  <c r="AE83" i="16"/>
  <c r="K83" i="16"/>
  <c r="CM83" i="16"/>
  <c r="BT83" i="16"/>
  <c r="I83" i="16"/>
  <c r="BZ83" i="16"/>
  <c r="AP83" i="16"/>
  <c r="O83" i="16"/>
  <c r="CP80" i="16"/>
  <c r="BP80" i="16"/>
  <c r="CK80" i="16"/>
  <c r="AQ80" i="16"/>
  <c r="K80" i="16"/>
  <c r="R80" i="16"/>
  <c r="CC80" i="16"/>
  <c r="AJ80" i="16"/>
  <c r="BE80" i="16"/>
  <c r="BI80" i="16"/>
  <c r="BW80" i="16"/>
  <c r="BS80" i="16"/>
  <c r="AL80" i="16"/>
  <c r="BA30" i="16"/>
  <c r="CP30" i="16"/>
  <c r="Y30" i="16"/>
  <c r="W30" i="16"/>
  <c r="AH30" i="16"/>
  <c r="DB30" i="16"/>
  <c r="CH30" i="16"/>
  <c r="AX30" i="16"/>
  <c r="O30" i="16"/>
  <c r="BP30" i="16"/>
  <c r="M30" i="16"/>
  <c r="CF30" i="16"/>
  <c r="BI82" i="16"/>
  <c r="Y82" i="16"/>
  <c r="AZ82" i="16"/>
  <c r="DB82" i="16"/>
  <c r="CL82" i="16"/>
  <c r="H36" i="16"/>
  <c r="CZ49" i="16"/>
  <c r="CT49" i="16"/>
  <c r="AL76" i="16"/>
  <c r="AC61" i="16"/>
  <c r="CY61" i="16"/>
  <c r="BW26" i="16"/>
  <c r="BQ26" i="16"/>
  <c r="BH47" i="16"/>
  <c r="BA27" i="16"/>
  <c r="V27" i="16"/>
  <c r="BX40" i="16"/>
  <c r="AZ40" i="16"/>
  <c r="N59" i="16"/>
  <c r="CG29" i="16"/>
  <c r="X29" i="16"/>
  <c r="H35" i="16"/>
  <c r="BY17" i="16"/>
  <c r="BM17" i="16"/>
  <c r="BQ16" i="16"/>
  <c r="BV31" i="16"/>
  <c r="AJ31" i="16"/>
  <c r="BO65" i="16"/>
  <c r="AE58" i="16"/>
  <c r="BM58" i="16"/>
  <c r="CD53" i="16"/>
  <c r="CU53" i="16"/>
  <c r="S73" i="16"/>
  <c r="BO28" i="16"/>
  <c r="BA28" i="16"/>
  <c r="BG57" i="16"/>
  <c r="AV57" i="16"/>
  <c r="BU39" i="16"/>
  <c r="T18" i="16"/>
  <c r="AJ18" i="16"/>
  <c r="CW15" i="16"/>
  <c r="AT52" i="16"/>
  <c r="CU52" i="16"/>
  <c r="X63" i="16"/>
  <c r="CY41" i="16"/>
  <c r="AX41" i="16"/>
  <c r="Q81" i="16"/>
  <c r="AM34" i="16"/>
  <c r="CP25" i="16"/>
  <c r="CX24" i="16"/>
  <c r="CK24" i="16"/>
  <c r="CR38" i="16"/>
  <c r="DA38" i="16"/>
  <c r="BP62" i="16"/>
  <c r="BG86" i="16"/>
  <c r="BJ86" i="16"/>
  <c r="W54" i="16"/>
  <c r="L54" i="16"/>
  <c r="AS64" i="16"/>
  <c r="AM14" i="16"/>
  <c r="CH50" i="16"/>
  <c r="O50" i="16"/>
  <c r="M83" i="16"/>
  <c r="BA80" i="16"/>
  <c r="CS80" i="16"/>
  <c r="BH80" i="16"/>
  <c r="AI30" i="16"/>
  <c r="R30" i="16"/>
  <c r="Z30" i="16"/>
  <c r="BQ30" i="16"/>
  <c r="CJ30" i="16"/>
  <c r="I82" i="16"/>
  <c r="CB82" i="16"/>
  <c r="AN82" i="16"/>
  <c r="AB82" i="16"/>
  <c r="BJ82" i="16"/>
  <c r="AV82" i="16"/>
  <c r="BD82" i="16"/>
  <c r="AK82" i="16"/>
  <c r="CY82" i="16"/>
  <c r="BW82" i="16"/>
  <c r="AK74" i="16"/>
  <c r="BQ74" i="16"/>
  <c r="CB74" i="16"/>
  <c r="DA74" i="16"/>
  <c r="I74" i="16"/>
  <c r="BS74" i="16"/>
  <c r="CY74" i="16"/>
  <c r="P74" i="16"/>
  <c r="CG74" i="16"/>
  <c r="BO74" i="16"/>
  <c r="BT74" i="16"/>
  <c r="R74" i="16"/>
  <c r="CY46" i="16"/>
  <c r="AO46" i="16"/>
  <c r="CS46" i="16"/>
  <c r="AP46" i="16"/>
  <c r="K46" i="16"/>
  <c r="AI46" i="16"/>
  <c r="Z46" i="16"/>
  <c r="CA46" i="16"/>
  <c r="AB46" i="16"/>
  <c r="CC46" i="16"/>
  <c r="CN46" i="16"/>
  <c r="I46" i="16"/>
  <c r="CZ46" i="16"/>
  <c r="CG20" i="16"/>
  <c r="BH20" i="16"/>
  <c r="CX20" i="16"/>
  <c r="V20" i="16"/>
  <c r="K20" i="16"/>
  <c r="BB20" i="16"/>
  <c r="AQ20" i="16"/>
  <c r="CN20" i="16"/>
  <c r="BM20" i="16"/>
  <c r="BV20" i="16"/>
  <c r="AS20" i="16"/>
  <c r="J20" i="16"/>
  <c r="CU20" i="16"/>
  <c r="AY23" i="16"/>
  <c r="V23" i="16"/>
  <c r="BM23" i="16"/>
  <c r="P23" i="16"/>
  <c r="H23" i="16"/>
  <c r="BU23" i="16"/>
  <c r="R23" i="16"/>
  <c r="BH23" i="16"/>
  <c r="AH23" i="16"/>
  <c r="K23" i="16"/>
  <c r="AE23" i="16"/>
  <c r="CF23" i="16"/>
  <c r="R84" i="16"/>
  <c r="BH84" i="16"/>
  <c r="I84" i="16"/>
  <c r="BQ84" i="16"/>
  <c r="BN84" i="16"/>
  <c r="CH84" i="16"/>
  <c r="BB84" i="16"/>
  <c r="AN84" i="16"/>
  <c r="AX84" i="16"/>
  <c r="CD84" i="16"/>
  <c r="AO84" i="16"/>
  <c r="CE84" i="16"/>
  <c r="CI84" i="16"/>
  <c r="CJ48" i="16"/>
  <c r="Z48" i="16"/>
  <c r="BM48" i="16"/>
  <c r="CF48" i="16"/>
  <c r="CE48" i="16"/>
  <c r="AG48" i="16"/>
  <c r="AB48" i="16"/>
  <c r="R48" i="16"/>
  <c r="CY48" i="16"/>
  <c r="CG48" i="16"/>
  <c r="T48" i="16"/>
  <c r="BF48" i="16"/>
  <c r="AL48" i="16"/>
  <c r="CY42" i="16"/>
  <c r="BA42" i="16"/>
  <c r="BD42" i="16"/>
  <c r="AF42" i="16"/>
  <c r="CE42" i="16"/>
  <c r="P42" i="16"/>
  <c r="AA42" i="16"/>
  <c r="AJ42" i="16"/>
  <c r="BI42" i="16"/>
  <c r="S42" i="16"/>
  <c r="CM42" i="16"/>
  <c r="U42" i="16"/>
  <c r="AW42" i="16"/>
  <c r="BG71" i="16"/>
  <c r="BW71" i="16"/>
  <c r="BQ71" i="16"/>
  <c r="Q71" i="16"/>
  <c r="AV71" i="16"/>
  <c r="AB71" i="16"/>
  <c r="CW71" i="16"/>
  <c r="X71" i="16"/>
  <c r="CQ71" i="16"/>
  <c r="V71" i="16"/>
  <c r="AR71" i="16"/>
  <c r="AS71" i="16"/>
  <c r="BP79" i="16"/>
  <c r="CB79" i="16"/>
  <c r="DA79" i="16"/>
  <c r="H79" i="16"/>
  <c r="AM79" i="16"/>
  <c r="M79" i="16"/>
  <c r="W79" i="16"/>
  <c r="AH79" i="16"/>
  <c r="CY79" i="16"/>
  <c r="CZ79" i="16"/>
  <c r="CG79" i="16"/>
  <c r="BQ79" i="16"/>
  <c r="BN87" i="16"/>
  <c r="AC87" i="16"/>
  <c r="CT87" i="16"/>
  <c r="BD87" i="16"/>
  <c r="AF87" i="16"/>
  <c r="AI87" i="16"/>
  <c r="AX87" i="16"/>
  <c r="BE87" i="16"/>
  <c r="CA87" i="16"/>
  <c r="BW87" i="16"/>
  <c r="BQ87" i="16"/>
  <c r="CH87" i="16"/>
  <c r="CG87" i="16"/>
  <c r="BW51" i="16"/>
  <c r="CX51" i="16"/>
  <c r="W51" i="16"/>
  <c r="AK51" i="16"/>
  <c r="AC51" i="16"/>
  <c r="BS51" i="16"/>
  <c r="DB51" i="16"/>
  <c r="X51" i="16"/>
  <c r="DA51" i="16"/>
  <c r="BR51" i="16"/>
  <c r="O51" i="16"/>
  <c r="BJ51" i="16"/>
  <c r="V51" i="16"/>
  <c r="CH19" i="16"/>
  <c r="Q19" i="16"/>
  <c r="BI19" i="16"/>
  <c r="AI19" i="16"/>
  <c r="CP19" i="16"/>
  <c r="AH19" i="16"/>
  <c r="AS19" i="16"/>
  <c r="CI19" i="16"/>
  <c r="L19" i="16"/>
  <c r="AA19" i="16"/>
  <c r="CY19" i="16"/>
  <c r="T19" i="16"/>
  <c r="CB69" i="16"/>
  <c r="DA69" i="16"/>
  <c r="P69" i="16"/>
  <c r="CC69" i="16"/>
  <c r="N69" i="16"/>
  <c r="AO69" i="16"/>
  <c r="CJ69" i="16"/>
  <c r="BO69" i="16"/>
  <c r="AG69" i="16"/>
  <c r="V69" i="16"/>
  <c r="W69" i="16"/>
  <c r="BV69" i="16"/>
  <c r="AH69" i="16"/>
  <c r="AU72" i="16"/>
  <c r="CZ72" i="16"/>
  <c r="BS72" i="16"/>
  <c r="H72" i="16"/>
  <c r="CU72" i="16"/>
  <c r="AV72" i="16"/>
  <c r="CK72" i="16"/>
  <c r="AG72" i="16"/>
  <c r="BY72" i="16"/>
  <c r="BD72" i="16"/>
  <c r="R72" i="16"/>
  <c r="S72" i="16"/>
  <c r="AS37" i="16"/>
  <c r="AI37" i="16"/>
  <c r="CL37" i="16"/>
  <c r="AW37" i="16"/>
  <c r="BD37" i="16"/>
  <c r="AU37" i="16"/>
  <c r="BV37" i="16"/>
  <c r="BG37" i="16"/>
  <c r="BN37" i="16"/>
  <c r="BO37" i="16"/>
  <c r="AQ37" i="16"/>
  <c r="BI37" i="16"/>
  <c r="AH37" i="16"/>
  <c r="BW70" i="16"/>
  <c r="AV70" i="16"/>
  <c r="AM70" i="16"/>
  <c r="CW70" i="16"/>
  <c r="BU70" i="16"/>
  <c r="BT70" i="16"/>
  <c r="AL70" i="16"/>
  <c r="CG70" i="16"/>
  <c r="AP70" i="16"/>
  <c r="L70" i="16"/>
  <c r="CQ70" i="16"/>
  <c r="AD70" i="16"/>
  <c r="AU85" i="16"/>
  <c r="AK85" i="16"/>
  <c r="J85" i="16"/>
  <c r="Q85" i="16"/>
  <c r="CG85" i="16"/>
  <c r="BE85" i="16"/>
  <c r="P85" i="16"/>
  <c r="DB85" i="16"/>
  <c r="BO85" i="16"/>
  <c r="BQ85" i="16"/>
  <c r="BV85" i="16"/>
  <c r="CK85" i="16"/>
  <c r="V60" i="16"/>
  <c r="K60" i="16"/>
  <c r="BY60" i="16"/>
  <c r="X60" i="16"/>
  <c r="BE60" i="16"/>
  <c r="CN60" i="16"/>
  <c r="BU60" i="16"/>
  <c r="AC60" i="16"/>
  <c r="CV60" i="16"/>
  <c r="CT60" i="16"/>
  <c r="Z60" i="16"/>
  <c r="CD60" i="16"/>
  <c r="I60" i="16"/>
  <c r="CC75" i="16"/>
  <c r="Z75" i="16"/>
  <c r="BO75" i="16"/>
  <c r="BZ75" i="16"/>
  <c r="S75" i="16"/>
  <c r="M75" i="16"/>
  <c r="AK75" i="16"/>
  <c r="BS75" i="16"/>
  <c r="CW75" i="16"/>
  <c r="AJ75" i="16"/>
  <c r="AQ75" i="16"/>
  <c r="BJ75" i="16"/>
  <c r="AN75" i="16"/>
  <c r="W68" i="16"/>
  <c r="U68" i="16"/>
  <c r="V68" i="16"/>
  <c r="AN68" i="16"/>
  <c r="AM68" i="16"/>
  <c r="J68" i="16"/>
  <c r="O68" i="16"/>
  <c r="AH68" i="16"/>
  <c r="AF68" i="16"/>
  <c r="BV68" i="16"/>
  <c r="BU68" i="16"/>
  <c r="AG68" i="16"/>
  <c r="R68" i="16"/>
  <c r="AJ70" i="16"/>
  <c r="AL85" i="16"/>
  <c r="AV85" i="16"/>
  <c r="M85" i="16"/>
  <c r="CZ85" i="16"/>
  <c r="AJ85" i="16"/>
  <c r="AE60" i="16"/>
  <c r="S60" i="16"/>
  <c r="BT60" i="16"/>
  <c r="CI60" i="16"/>
  <c r="CY60" i="16"/>
  <c r="AM60" i="16"/>
  <c r="BY75" i="16"/>
  <c r="DC75" i="16"/>
  <c r="CQ75" i="16"/>
  <c r="BN75" i="16"/>
  <c r="H75" i="16"/>
  <c r="AX68" i="16"/>
  <c r="CV68" i="16"/>
  <c r="Y68" i="16"/>
  <c r="CT68" i="16"/>
  <c r="AU68" i="16"/>
  <c r="CN85" i="16"/>
  <c r="CR60" i="16"/>
  <c r="AG60" i="16"/>
  <c r="BK60" i="16"/>
  <c r="AW60" i="16"/>
  <c r="CS60" i="16"/>
  <c r="BI60" i="16"/>
  <c r="AI75" i="16"/>
  <c r="P75" i="16"/>
  <c r="AU75" i="16"/>
  <c r="CO75" i="16"/>
  <c r="Q75" i="16"/>
  <c r="AF74" i="16"/>
  <c r="AS46" i="16"/>
  <c r="CH20" i="16"/>
  <c r="BC20" i="16"/>
  <c r="AU23" i="16"/>
  <c r="Q23" i="16"/>
  <c r="BR23" i="16"/>
  <c r="U84" i="16"/>
  <c r="CS84" i="16"/>
  <c r="AF84" i="16"/>
  <c r="P48" i="16"/>
  <c r="AI48" i="16"/>
  <c r="AH48" i="16"/>
  <c r="I42" i="16"/>
  <c r="Q42" i="16"/>
  <c r="AN42" i="16"/>
  <c r="AT42" i="16"/>
  <c r="BN71" i="16"/>
  <c r="CO71" i="16"/>
  <c r="CJ71" i="16"/>
  <c r="AG79" i="16"/>
  <c r="T79" i="16"/>
  <c r="BS79" i="16"/>
  <c r="CL87" i="16"/>
  <c r="DC87" i="16"/>
  <c r="S87" i="16"/>
  <c r="R60" i="16"/>
  <c r="AC75" i="16"/>
  <c r="AO68" i="16"/>
  <c r="BZ68" i="16"/>
  <c r="BH68" i="16"/>
  <c r="U36" i="16"/>
  <c r="BF61" i="16"/>
  <c r="CK47" i="16"/>
  <c r="U40" i="16"/>
  <c r="CL17" i="16"/>
  <c r="CB80" i="16"/>
  <c r="AT82" i="16"/>
  <c r="CJ82" i="16"/>
  <c r="CD82" i="16"/>
  <c r="BK74" i="16"/>
  <c r="BW74" i="16"/>
  <c r="AE74" i="16"/>
  <c r="BD46" i="16"/>
  <c r="AG46" i="16"/>
  <c r="AE46" i="16"/>
  <c r="N46" i="16"/>
  <c r="CC20" i="16"/>
  <c r="CZ20" i="16"/>
  <c r="BI20" i="16"/>
  <c r="BD23" i="16"/>
  <c r="CX23" i="16"/>
  <c r="Z23" i="16"/>
  <c r="CH23" i="16"/>
  <c r="M84" i="16"/>
  <c r="BD84" i="16"/>
  <c r="BJ84" i="16"/>
  <c r="CR48" i="16"/>
  <c r="BY48" i="16"/>
  <c r="CO48" i="16"/>
  <c r="V42" i="16"/>
  <c r="CL42" i="16"/>
  <c r="CN42" i="16"/>
  <c r="CA71" i="16"/>
  <c r="AF71" i="16"/>
  <c r="Y79" i="16"/>
  <c r="AL37" i="16"/>
  <c r="AS70" i="16"/>
  <c r="AD36" i="16"/>
  <c r="P49" i="16"/>
  <c r="CU49" i="16"/>
  <c r="BF76" i="16"/>
  <c r="CX61" i="16"/>
  <c r="BY61" i="16"/>
  <c r="BH26" i="16"/>
  <c r="BA26" i="16"/>
  <c r="AB47" i="16"/>
  <c r="Z27" i="16"/>
  <c r="CU27" i="16"/>
  <c r="BB40" i="16"/>
  <c r="CQ59" i="16"/>
  <c r="AM59" i="16"/>
  <c r="BO29" i="16"/>
  <c r="CI29" i="16"/>
  <c r="CR35" i="16"/>
  <c r="CS17" i="16"/>
  <c r="CP17" i="16"/>
  <c r="CY16" i="16"/>
  <c r="CQ31" i="16"/>
  <c r="CV31" i="16"/>
  <c r="AN65" i="16"/>
  <c r="DB65" i="16"/>
  <c r="J58" i="16"/>
  <c r="Z58" i="16"/>
  <c r="L53" i="16"/>
  <c r="CV73" i="16"/>
  <c r="BN73" i="16"/>
  <c r="BY28" i="16"/>
  <c r="DA28" i="16"/>
  <c r="BZ57" i="16"/>
  <c r="AA39" i="16"/>
  <c r="BF18" i="16"/>
  <c r="Z18" i="16"/>
  <c r="AR15" i="16"/>
  <c r="CH15" i="16"/>
  <c r="CN52" i="16"/>
  <c r="BY52" i="16"/>
  <c r="AC63" i="16"/>
  <c r="AH41" i="16"/>
  <c r="CC81" i="16"/>
  <c r="CI34" i="16"/>
  <c r="I25" i="16"/>
  <c r="CN24" i="16"/>
  <c r="CF24" i="16"/>
  <c r="BB38" i="16"/>
  <c r="AE62" i="16"/>
  <c r="CM86" i="16"/>
  <c r="CW86" i="16"/>
  <c r="CF54" i="16"/>
  <c r="CV54" i="16"/>
  <c r="AL64" i="16"/>
  <c r="X14" i="16"/>
  <c r="BS50" i="16"/>
  <c r="CF83" i="16"/>
  <c r="Y80" i="16"/>
  <c r="BF80" i="16"/>
  <c r="P80" i="16"/>
  <c r="BV30" i="16"/>
  <c r="H30" i="16"/>
  <c r="BE30" i="16"/>
  <c r="J30" i="16"/>
  <c r="BT30" i="16"/>
  <c r="CV82" i="16"/>
  <c r="BN82" i="16"/>
  <c r="AA82" i="16"/>
  <c r="CZ82" i="16"/>
  <c r="CC82" i="16"/>
  <c r="R82" i="16"/>
  <c r="BK82" i="16"/>
  <c r="AI82" i="16"/>
  <c r="AR82" i="16"/>
  <c r="BB82" i="16"/>
  <c r="AQ82" i="16"/>
  <c r="Q74" i="16"/>
  <c r="CW74" i="16"/>
  <c r="DC74" i="16"/>
  <c r="CO74" i="16"/>
  <c r="BM74" i="16"/>
  <c r="BD74" i="16"/>
  <c r="BB74" i="16"/>
  <c r="CE74" i="16"/>
  <c r="X74" i="16"/>
  <c r="AO74" i="16"/>
  <c r="BI74" i="16"/>
  <c r="BX74" i="16"/>
  <c r="DB74" i="16"/>
  <c r="U46" i="16"/>
  <c r="CL46" i="16"/>
  <c r="CW46" i="16"/>
  <c r="CQ46" i="16"/>
  <c r="BH46" i="16"/>
  <c r="T46" i="16"/>
  <c r="Q46" i="16"/>
  <c r="CF46" i="16"/>
  <c r="AT46" i="16"/>
  <c r="BU46" i="16"/>
  <c r="CM46" i="16"/>
  <c r="H46" i="16"/>
  <c r="W20" i="16"/>
  <c r="CA20" i="16"/>
  <c r="BJ20" i="16"/>
  <c r="CP20" i="16"/>
  <c r="AH20" i="16"/>
  <c r="AF20" i="16"/>
  <c r="CI20" i="16"/>
  <c r="CD20" i="16"/>
  <c r="X20" i="16"/>
  <c r="AI20" i="16"/>
  <c r="BT20" i="16"/>
  <c r="CE20" i="16"/>
  <c r="BB23" i="16"/>
  <c r="CV23" i="16"/>
  <c r="CS23" i="16"/>
  <c r="CZ23" i="16"/>
  <c r="CY23" i="16"/>
  <c r="CO23" i="16"/>
  <c r="N23" i="16"/>
  <c r="AD23" i="16"/>
  <c r="AO23" i="16"/>
  <c r="I23" i="16"/>
  <c r="AK23" i="16"/>
  <c r="U23" i="16"/>
  <c r="O23" i="16"/>
  <c r="AQ84" i="16"/>
  <c r="AP84" i="16"/>
  <c r="BE84" i="16"/>
  <c r="BV84" i="16"/>
  <c r="N84" i="16"/>
  <c r="CF84" i="16"/>
  <c r="CR84" i="16"/>
  <c r="BW84" i="16"/>
  <c r="AL84" i="16"/>
  <c r="BL84" i="16"/>
  <c r="CU84" i="16"/>
  <c r="CG84" i="16"/>
  <c r="Y84" i="16"/>
  <c r="AN48" i="16"/>
  <c r="AM48" i="16"/>
  <c r="AJ48" i="16"/>
  <c r="AX48" i="16"/>
  <c r="CH48" i="16"/>
  <c r="CT48" i="16"/>
  <c r="BO48" i="16"/>
  <c r="BP48" i="16"/>
  <c r="Y48" i="16"/>
  <c r="N48" i="16"/>
  <c r="AD48" i="16"/>
  <c r="BB48" i="16"/>
  <c r="BT48" i="16"/>
  <c r="CQ42" i="16"/>
  <c r="DB42" i="16"/>
  <c r="CU42" i="16"/>
  <c r="CH42" i="16"/>
  <c r="AC42" i="16"/>
  <c r="AU42" i="16"/>
  <c r="CJ42" i="16"/>
  <c r="AZ42" i="16"/>
  <c r="BX42" i="16"/>
  <c r="AK42" i="16"/>
  <c r="CW42" i="16"/>
  <c r="BP42" i="16"/>
  <c r="R71" i="16"/>
  <c r="L71" i="16"/>
  <c r="CF71" i="16"/>
  <c r="BA71" i="16"/>
  <c r="BJ71" i="16"/>
  <c r="BB71" i="16"/>
  <c r="Z71" i="16"/>
  <c r="M71" i="16"/>
  <c r="K71" i="16"/>
  <c r="CL71" i="16"/>
  <c r="AW71" i="16"/>
  <c r="BV71" i="16"/>
  <c r="CS79" i="16"/>
  <c r="CJ79" i="16"/>
  <c r="V79" i="16"/>
  <c r="BD79" i="16"/>
  <c r="AT79" i="16"/>
  <c r="BJ79" i="16"/>
  <c r="BV79" i="16"/>
  <c r="CD79" i="16"/>
  <c r="BW79" i="16"/>
  <c r="BK79" i="16"/>
  <c r="AO79" i="16"/>
  <c r="AR79" i="16"/>
  <c r="AL87" i="16"/>
  <c r="BR87" i="16"/>
  <c r="BO87" i="16"/>
  <c r="BJ87" i="16"/>
  <c r="BI87" i="16"/>
  <c r="H87" i="16"/>
  <c r="R87" i="16"/>
  <c r="BY87" i="16"/>
  <c r="CF87" i="16"/>
  <c r="CM87" i="16"/>
  <c r="AS87" i="16"/>
  <c r="AK87" i="16"/>
  <c r="BC87" i="16"/>
  <c r="AO51" i="16"/>
  <c r="N51" i="16"/>
  <c r="L51" i="16"/>
  <c r="AU51" i="16"/>
  <c r="CZ51" i="16"/>
  <c r="BM51" i="16"/>
  <c r="CU51" i="16"/>
  <c r="AH51" i="16"/>
  <c r="AJ51" i="16"/>
  <c r="CG51" i="16"/>
  <c r="AN51" i="16"/>
  <c r="CP51" i="16"/>
  <c r="AY51" i="16"/>
  <c r="X19" i="16"/>
  <c r="K19" i="16"/>
  <c r="BZ19" i="16"/>
  <c r="CM19" i="16"/>
  <c r="BT19" i="16"/>
  <c r="AN19" i="16"/>
  <c r="BY19" i="16"/>
  <c r="CU19" i="16"/>
  <c r="AG19" i="16"/>
  <c r="M19" i="16"/>
  <c r="AQ19" i="16"/>
  <c r="CG19" i="16"/>
  <c r="BL69" i="16"/>
  <c r="AT69" i="16"/>
  <c r="AX69" i="16"/>
  <c r="AV69" i="16"/>
  <c r="AF69" i="16"/>
  <c r="BA69" i="16"/>
  <c r="CS69" i="16"/>
  <c r="BR69" i="16"/>
  <c r="CM69" i="16"/>
  <c r="K69" i="16"/>
  <c r="Z69" i="16"/>
  <c r="AR69" i="16"/>
  <c r="S69" i="16"/>
  <c r="O72" i="16"/>
  <c r="Y72" i="16"/>
  <c r="BN72" i="16"/>
  <c r="AW72" i="16"/>
  <c r="DB72" i="16"/>
  <c r="AK72" i="16"/>
  <c r="DA72" i="16"/>
  <c r="CH72" i="16"/>
  <c r="DC72" i="16"/>
  <c r="BP72" i="16"/>
  <c r="AQ72" i="16"/>
  <c r="CY72" i="16"/>
  <c r="J37" i="16"/>
  <c r="BC37" i="16"/>
  <c r="CQ37" i="16"/>
  <c r="CD37" i="16"/>
  <c r="U37" i="16"/>
  <c r="BY37" i="16"/>
  <c r="AJ37" i="16"/>
  <c r="CY37" i="16"/>
  <c r="DB37" i="16"/>
  <c r="AA37" i="16"/>
  <c r="AK37" i="16"/>
  <c r="AT37" i="16"/>
  <c r="CX37" i="16"/>
  <c r="DB70" i="16"/>
  <c r="BM70" i="16"/>
  <c r="W70" i="16"/>
  <c r="AE70" i="16"/>
  <c r="CZ70" i="16"/>
  <c r="CH70" i="16"/>
  <c r="BQ70" i="16"/>
  <c r="AR70" i="16"/>
  <c r="BY70" i="16"/>
  <c r="CS70" i="16"/>
  <c r="CI70" i="16"/>
  <c r="BX85" i="16"/>
  <c r="R85" i="16"/>
  <c r="AA85" i="16"/>
  <c r="BL85" i="16"/>
  <c r="BP85" i="16"/>
  <c r="BZ85" i="16"/>
  <c r="X85" i="16"/>
  <c r="AN85" i="16"/>
  <c r="BX60" i="16"/>
  <c r="CG60" i="16"/>
  <c r="BG60" i="16"/>
  <c r="BS60" i="16"/>
  <c r="CL60" i="16"/>
  <c r="J60" i="16"/>
  <c r="CX60" i="16"/>
  <c r="AL75" i="16"/>
  <c r="CL75" i="16"/>
  <c r="O75" i="16"/>
  <c r="V75" i="16"/>
  <c r="CJ75" i="16"/>
  <c r="BW75" i="16"/>
  <c r="CV75" i="16"/>
  <c r="BT68" i="16"/>
  <c r="Z68" i="16"/>
  <c r="CL68" i="16"/>
  <c r="CE68" i="16"/>
  <c r="AW68" i="16"/>
  <c r="BG68" i="16"/>
  <c r="DC68" i="16"/>
  <c r="AC68" i="16"/>
  <c r="BG85" i="16"/>
  <c r="AQ60" i="16"/>
  <c r="BF60" i="16"/>
  <c r="CA60" i="16"/>
  <c r="AF60" i="16"/>
  <c r="CS75" i="16"/>
  <c r="AV75" i="16"/>
  <c r="BP75" i="16"/>
  <c r="CB75" i="16"/>
  <c r="AZ68" i="16"/>
  <c r="BB68" i="16"/>
  <c r="H68" i="16"/>
  <c r="CD68" i="16"/>
  <c r="M68" i="16"/>
  <c r="L68" i="16"/>
  <c r="BX68" i="16"/>
  <c r="CO68" i="16"/>
  <c r="I68" i="16"/>
  <c r="BN68" i="16"/>
  <c r="BY68" i="16"/>
  <c r="CV61" i="16"/>
  <c r="I81" i="16"/>
  <c r="BL86" i="16"/>
  <c r="CO64" i="16"/>
  <c r="CM50" i="16"/>
  <c r="AU80" i="16"/>
  <c r="Q30" i="16"/>
  <c r="AF30" i="16"/>
  <c r="L82" i="16"/>
  <c r="CH82" i="16"/>
  <c r="S82" i="16"/>
  <c r="CK74" i="16"/>
  <c r="BE74" i="16"/>
  <c r="CV74" i="16"/>
  <c r="U74" i="16"/>
  <c r="CH46" i="16"/>
  <c r="AV46" i="16"/>
  <c r="AX46" i="16"/>
  <c r="BS20" i="16"/>
  <c r="AY20" i="16"/>
  <c r="BK20" i="16"/>
  <c r="BN23" i="16"/>
  <c r="AQ23" i="16"/>
  <c r="AK84" i="16"/>
  <c r="BA48" i="16"/>
  <c r="CB48" i="16"/>
  <c r="AE48" i="16"/>
  <c r="Y42" i="16"/>
  <c r="K42" i="16"/>
  <c r="AY42" i="16"/>
  <c r="CY71" i="16"/>
  <c r="DC71" i="16"/>
  <c r="BZ71" i="16"/>
  <c r="AN71" i="16"/>
  <c r="BF79" i="16"/>
  <c r="DB79" i="16"/>
  <c r="Z79" i="16"/>
  <c r="CP87" i="16"/>
  <c r="AR87" i="16"/>
  <c r="DA87" i="16"/>
  <c r="AX51" i="16"/>
  <c r="BH51" i="16"/>
  <c r="CE51" i="16"/>
  <c r="H51" i="16"/>
  <c r="CV19" i="16"/>
  <c r="CR19" i="16"/>
  <c r="CT19" i="16"/>
  <c r="CS19" i="16"/>
  <c r="CG69" i="16"/>
  <c r="BM69" i="16"/>
  <c r="CK69" i="16"/>
  <c r="AU69" i="16"/>
  <c r="CV72" i="16"/>
  <c r="CD72" i="16"/>
  <c r="BB72" i="16"/>
  <c r="BA37" i="16"/>
  <c r="Z37" i="16"/>
  <c r="T37" i="16"/>
  <c r="CH37" i="16"/>
  <c r="CR37" i="16"/>
  <c r="BO70" i="16"/>
  <c r="K70" i="16"/>
  <c r="CB70" i="16"/>
  <c r="BG70" i="16"/>
  <c r="CB85" i="16"/>
  <c r="AS85" i="16"/>
  <c r="CM85" i="16"/>
  <c r="AE85" i="16"/>
  <c r="I85" i="16"/>
  <c r="CB60" i="16"/>
  <c r="AR60" i="16"/>
  <c r="BB60" i="16"/>
  <c r="AH60" i="16"/>
  <c r="BQ60" i="16"/>
  <c r="W75" i="16"/>
  <c r="AP75" i="16"/>
  <c r="AS75" i="16"/>
  <c r="CY75" i="16"/>
  <c r="BF68" i="16"/>
  <c r="CW68" i="16"/>
  <c r="CM68" i="16"/>
  <c r="BL68" i="16"/>
  <c r="Z76" i="16"/>
  <c r="CO61" i="16"/>
  <c r="CO47" i="16"/>
  <c r="Q29" i="16"/>
  <c r="AY30" i="16"/>
  <c r="BX84" i="16"/>
  <c r="BX48" i="16"/>
  <c r="BZ48" i="16"/>
  <c r="BY42" i="16"/>
  <c r="BG42" i="16"/>
  <c r="CT42" i="16"/>
  <c r="S71" i="16"/>
  <c r="BX71" i="16"/>
  <c r="BH71" i="16"/>
  <c r="AF79" i="16"/>
  <c r="CM79" i="16"/>
  <c r="BI79" i="16"/>
  <c r="I87" i="16"/>
  <c r="J87" i="16"/>
  <c r="W87" i="16"/>
  <c r="CB51" i="16"/>
  <c r="CN51" i="16"/>
  <c r="BT51" i="16"/>
  <c r="W19" i="16"/>
  <c r="CZ19" i="16"/>
  <c r="CN19" i="16"/>
  <c r="DB19" i="16"/>
  <c r="BT69" i="16"/>
  <c r="BY69" i="16"/>
  <c r="CL69" i="16"/>
  <c r="BP69" i="16"/>
  <c r="CR69" i="16"/>
  <c r="AS72" i="16"/>
  <c r="M72" i="16"/>
  <c r="BG72" i="16"/>
  <c r="BF72" i="16"/>
  <c r="CI37" i="16"/>
  <c r="CP37" i="16"/>
  <c r="AV37" i="16"/>
  <c r="AD37" i="16"/>
  <c r="CF70" i="16"/>
  <c r="CU70" i="16"/>
  <c r="CY70" i="16"/>
  <c r="P70" i="16"/>
  <c r="AC85" i="16"/>
  <c r="BV36" i="16"/>
  <c r="CD36" i="16"/>
  <c r="CR49" i="16"/>
  <c r="BP49" i="16"/>
  <c r="AE76" i="16"/>
  <c r="CH61" i="16"/>
  <c r="K61" i="16"/>
  <c r="BD26" i="16"/>
  <c r="O26" i="16"/>
  <c r="AP47" i="16"/>
  <c r="BI27" i="16"/>
  <c r="BF27" i="16"/>
  <c r="AO40" i="16"/>
  <c r="BP59" i="16"/>
  <c r="BH59" i="16"/>
  <c r="J29" i="16"/>
  <c r="CU35" i="16"/>
  <c r="AV35" i="16"/>
  <c r="BP17" i="16"/>
  <c r="AX16" i="16"/>
  <c r="T16" i="16"/>
  <c r="AW31" i="16"/>
  <c r="CR31" i="16"/>
  <c r="L65" i="16"/>
  <c r="BF65" i="16"/>
  <c r="AY58" i="16"/>
  <c r="DA58" i="16"/>
  <c r="AS53" i="16"/>
  <c r="CG73" i="16"/>
  <c r="U73" i="16"/>
  <c r="BK28" i="16"/>
  <c r="X57" i="16"/>
  <c r="R39" i="16"/>
  <c r="N18" i="16"/>
  <c r="CB18" i="16"/>
  <c r="U15" i="16"/>
  <c r="CT15" i="16"/>
  <c r="Q52" i="16"/>
  <c r="AQ52" i="16"/>
  <c r="CK63" i="16"/>
  <c r="AZ41" i="16"/>
  <c r="N81" i="16"/>
  <c r="AC81" i="16"/>
  <c r="DB34" i="16"/>
  <c r="K34" i="16"/>
  <c r="CG25" i="16"/>
  <c r="CX25" i="16"/>
  <c r="N24" i="16"/>
  <c r="CD24" i="16"/>
  <c r="CV38" i="16"/>
  <c r="CD62" i="16"/>
  <c r="K86" i="16"/>
  <c r="AG86" i="16"/>
  <c r="BJ54" i="16"/>
  <c r="CH54" i="16"/>
  <c r="CF64" i="16"/>
  <c r="AV14" i="16"/>
  <c r="I14" i="16"/>
  <c r="CT50" i="16"/>
  <c r="AR83" i="16"/>
  <c r="AG80" i="16"/>
  <c r="AT80" i="16"/>
  <c r="AO80" i="16"/>
  <c r="BI30" i="16"/>
  <c r="BO30" i="16"/>
  <c r="BM30" i="16"/>
  <c r="BL30" i="16"/>
  <c r="AP30" i="16"/>
  <c r="BM82" i="16"/>
  <c r="X82" i="16"/>
  <c r="K82" i="16"/>
  <c r="T82" i="16"/>
  <c r="CE82" i="16"/>
  <c r="CR82" i="16"/>
  <c r="CI82" i="16"/>
  <c r="BU82" i="16"/>
  <c r="BZ82" i="16"/>
  <c r="AY82" i="16"/>
  <c r="AJ82" i="16"/>
  <c r="AG74" i="16"/>
  <c r="CA74" i="16"/>
  <c r="CZ74" i="16"/>
  <c r="AT74" i="16"/>
  <c r="AZ74" i="16"/>
  <c r="CP74" i="16"/>
  <c r="W74" i="16"/>
  <c r="BR74" i="16"/>
  <c r="AP74" i="16"/>
  <c r="BA74" i="16"/>
  <c r="BL74" i="16"/>
  <c r="AY74" i="16"/>
  <c r="AA74" i="16"/>
  <c r="O46" i="16"/>
  <c r="AH46" i="16"/>
  <c r="CB46" i="16"/>
  <c r="BE46" i="16"/>
  <c r="DC46" i="16"/>
  <c r="AN46" i="16"/>
  <c r="BL46" i="16"/>
  <c r="CR46" i="16"/>
  <c r="BY46" i="16"/>
  <c r="BC46" i="16"/>
  <c r="BT46" i="16"/>
  <c r="CI46" i="16"/>
  <c r="AG20" i="16"/>
  <c r="AN20" i="16"/>
  <c r="AB20" i="16"/>
  <c r="AE20" i="16"/>
  <c r="DB20" i="16"/>
  <c r="AW20" i="16"/>
  <c r="BO20" i="16"/>
  <c r="R20" i="16"/>
  <c r="CR20" i="16"/>
  <c r="M20" i="16"/>
  <c r="BR20" i="16"/>
  <c r="AJ20" i="16"/>
  <c r="BK23" i="16"/>
  <c r="CL23" i="16"/>
  <c r="DA23" i="16"/>
  <c r="BS23" i="16"/>
  <c r="Y23" i="16"/>
  <c r="CK23" i="16"/>
  <c r="BA23" i="16"/>
  <c r="AB23" i="16"/>
  <c r="AF23" i="16"/>
  <c r="CE23" i="16"/>
  <c r="CQ23" i="16"/>
  <c r="X23" i="16"/>
  <c r="AW23" i="16"/>
  <c r="K84" i="16"/>
  <c r="CW84" i="16"/>
  <c r="BP84" i="16"/>
  <c r="CK84" i="16"/>
  <c r="AS84" i="16"/>
  <c r="CB84" i="16"/>
  <c r="CM84" i="16"/>
  <c r="J84" i="16"/>
  <c r="AE84" i="16"/>
  <c r="AH84" i="16"/>
  <c r="AV84" i="16"/>
  <c r="AI84" i="16"/>
  <c r="AW84" i="16"/>
  <c r="BQ48" i="16"/>
  <c r="CK48" i="16"/>
  <c r="BI48" i="16"/>
  <c r="BR48" i="16"/>
  <c r="K48" i="16"/>
  <c r="BN48" i="16"/>
  <c r="BL48" i="16"/>
  <c r="AR48" i="16"/>
  <c r="CL48" i="16"/>
  <c r="BD48" i="16"/>
  <c r="AK48" i="16"/>
  <c r="CN48" i="16"/>
  <c r="BK48" i="16"/>
  <c r="AS42" i="16"/>
  <c r="CI42" i="16"/>
  <c r="AI42" i="16"/>
  <c r="BW42" i="16"/>
  <c r="BT42" i="16"/>
  <c r="CO42" i="16"/>
  <c r="BQ42" i="16"/>
  <c r="AE42" i="16"/>
  <c r="BR42" i="16"/>
  <c r="BC42" i="16"/>
  <c r="BF42" i="16"/>
  <c r="CF42" i="16"/>
  <c r="CC71" i="16"/>
  <c r="AC71" i="16"/>
  <c r="AY71" i="16"/>
  <c r="BE71" i="16"/>
  <c r="BU71" i="16"/>
  <c r="AG71" i="16"/>
  <c r="AI71" i="16"/>
  <c r="Y71" i="16"/>
  <c r="AE71" i="16"/>
  <c r="CN71" i="16"/>
  <c r="BP71" i="16"/>
  <c r="O71" i="16"/>
  <c r="CI79" i="16"/>
  <c r="BE79" i="16"/>
  <c r="BU79" i="16"/>
  <c r="CR79" i="16"/>
  <c r="DC79" i="16"/>
  <c r="U79" i="16"/>
  <c r="S79" i="16"/>
  <c r="BN79" i="16"/>
  <c r="BG79" i="16"/>
  <c r="CC79" i="16"/>
  <c r="N79" i="16"/>
  <c r="BM79" i="16"/>
  <c r="Q87" i="16"/>
  <c r="N87" i="16"/>
  <c r="T87" i="16"/>
  <c r="AN87" i="16"/>
  <c r="AO87" i="16"/>
  <c r="V87" i="16"/>
  <c r="CN87" i="16"/>
  <c r="CX87" i="16"/>
  <c r="AT87" i="16"/>
  <c r="BV87" i="16"/>
  <c r="CY87" i="16"/>
  <c r="AV87" i="16"/>
  <c r="CQ87" i="16"/>
  <c r="CW51" i="16"/>
  <c r="J51" i="16"/>
  <c r="CO51" i="16"/>
  <c r="T51" i="16"/>
  <c r="CY51" i="16"/>
  <c r="S51" i="16"/>
  <c r="BO51" i="16"/>
  <c r="CK51" i="16"/>
  <c r="I51" i="16"/>
  <c r="CM51" i="16"/>
  <c r="AA51" i="16"/>
  <c r="CF51" i="16"/>
  <c r="BY51" i="16"/>
  <c r="BB19" i="16"/>
  <c r="AK19" i="16"/>
  <c r="AZ19" i="16"/>
  <c r="AT19" i="16"/>
  <c r="AB19" i="16"/>
  <c r="N19" i="16"/>
  <c r="AM19" i="16"/>
  <c r="CQ19" i="16"/>
  <c r="AP19" i="16"/>
  <c r="CA19" i="16"/>
  <c r="CE19" i="16"/>
  <c r="BV19" i="16"/>
  <c r="BX19" i="16"/>
  <c r="AJ69" i="16"/>
  <c r="CD69" i="16"/>
  <c r="BG69" i="16"/>
  <c r="CQ69" i="16"/>
  <c r="BB69" i="16"/>
  <c r="J69" i="16"/>
  <c r="BN69" i="16"/>
  <c r="AD69" i="16"/>
  <c r="Y69" i="16"/>
  <c r="CU69" i="16"/>
  <c r="BI69" i="16"/>
  <c r="X69" i="16"/>
  <c r="AI72" i="16"/>
  <c r="CN72" i="16"/>
  <c r="CB72" i="16"/>
  <c r="CL72" i="16"/>
  <c r="AJ72" i="16"/>
  <c r="BE72" i="16"/>
  <c r="CI72" i="16"/>
  <c r="BA72" i="16"/>
  <c r="BL72" i="16"/>
  <c r="BQ72" i="16"/>
  <c r="CE72" i="16"/>
  <c r="BH72" i="16"/>
  <c r="BX72" i="16"/>
  <c r="CK37" i="16"/>
  <c r="BJ37" i="16"/>
  <c r="BT37" i="16"/>
  <c r="AE37" i="16"/>
  <c r="CM37" i="16"/>
  <c r="N37" i="16"/>
  <c r="DC37" i="16"/>
  <c r="BM37" i="16"/>
  <c r="BF37" i="16"/>
  <c r="AC37" i="16"/>
  <c r="CS37" i="16"/>
  <c r="AR37" i="16"/>
  <c r="M37" i="16"/>
  <c r="T70" i="16"/>
  <c r="CR70" i="16"/>
  <c r="BJ70" i="16"/>
  <c r="AY70" i="16"/>
  <c r="CM70" i="16"/>
  <c r="CJ70" i="16"/>
  <c r="BB70" i="16"/>
  <c r="BP70" i="16"/>
  <c r="AG70" i="16"/>
  <c r="BC70" i="16"/>
  <c r="AZ70" i="16"/>
  <c r="AC70" i="16"/>
  <c r="BJ85" i="16"/>
  <c r="BU85" i="16"/>
  <c r="DA85" i="16"/>
  <c r="AR85" i="16"/>
  <c r="H85" i="16"/>
  <c r="AW85" i="16"/>
  <c r="CV85" i="16"/>
  <c r="AB85" i="16"/>
  <c r="BB85" i="16"/>
  <c r="BD85" i="16"/>
  <c r="L85" i="16"/>
  <c r="AD60" i="16"/>
  <c r="P60" i="16"/>
  <c r="AL60" i="16"/>
  <c r="CT75" i="16"/>
  <c r="DB75" i="16"/>
  <c r="CP75" i="16"/>
  <c r="CG68" i="16"/>
  <c r="BO68" i="16"/>
  <c r="S36" i="16"/>
  <c r="J36" i="16"/>
  <c r="CA49" i="16"/>
  <c r="BM76" i="16"/>
  <c r="BJ76" i="16"/>
  <c r="CF61" i="16"/>
  <c r="CU26" i="16"/>
  <c r="R47" i="16"/>
  <c r="O47" i="16"/>
  <c r="BT27" i="16"/>
  <c r="BG27" i="16"/>
  <c r="BW40" i="16"/>
  <c r="CI59" i="16"/>
  <c r="CD59" i="16"/>
  <c r="AA29" i="16"/>
  <c r="BL35" i="16"/>
  <c r="V35" i="16"/>
  <c r="BS17" i="16"/>
  <c r="AK16" i="16"/>
  <c r="AU16" i="16"/>
  <c r="AH31" i="16"/>
  <c r="AA31" i="16"/>
  <c r="CQ65" i="16"/>
  <c r="CS65" i="16"/>
  <c r="AH58" i="16"/>
  <c r="O58" i="16"/>
  <c r="AU53" i="16"/>
  <c r="CD73" i="16"/>
  <c r="BF73" i="16"/>
  <c r="AH28" i="16"/>
  <c r="V57" i="16"/>
  <c r="BS39" i="16"/>
  <c r="AJ39" i="16"/>
  <c r="CJ18" i="16"/>
  <c r="DA18" i="16"/>
  <c r="CP15" i="16"/>
  <c r="Z15" i="16"/>
  <c r="N52" i="16"/>
  <c r="CM63" i="16"/>
  <c r="BG63" i="16"/>
  <c r="CA41" i="16"/>
  <c r="AQ81" i="16"/>
  <c r="BV81" i="16"/>
  <c r="BL34" i="16"/>
  <c r="I34" i="16"/>
  <c r="BM25" i="16"/>
  <c r="L25" i="16"/>
  <c r="X24" i="16"/>
  <c r="CM24" i="16"/>
  <c r="CN38" i="16"/>
  <c r="BX62" i="16"/>
  <c r="CB86" i="16"/>
  <c r="BO86" i="16"/>
  <c r="BY54" i="16"/>
  <c r="BF54" i="16"/>
  <c r="AA64" i="16"/>
  <c r="CX14" i="16"/>
  <c r="DB14" i="16"/>
  <c r="AI50" i="16"/>
  <c r="P83" i="16"/>
  <c r="L83" i="16"/>
  <c r="CN80" i="16"/>
  <c r="I80" i="16"/>
  <c r="CG80" i="16"/>
  <c r="N30" i="16"/>
  <c r="AU30" i="16"/>
  <c r="AS30" i="16"/>
  <c r="AV30" i="16"/>
  <c r="AB30" i="16"/>
  <c r="AH82" i="16"/>
  <c r="AU82" i="16"/>
  <c r="CN82" i="16"/>
  <c r="CA82" i="16"/>
  <c r="BY82" i="16"/>
  <c r="BT82" i="16"/>
  <c r="Z82" i="16"/>
  <c r="AP82" i="16"/>
  <c r="BX82" i="16"/>
  <c r="CQ82" i="16"/>
  <c r="AD82" i="16"/>
  <c r="Z74" i="16"/>
  <c r="AR74" i="16"/>
  <c r="CM74" i="16"/>
  <c r="BV74" i="16"/>
  <c r="AJ74" i="16"/>
  <c r="BC74" i="16"/>
  <c r="AS74" i="16"/>
  <c r="K74" i="16"/>
  <c r="S74" i="16"/>
  <c r="CX74" i="16"/>
  <c r="AD74" i="16"/>
  <c r="BH74" i="16"/>
  <c r="CR74" i="16"/>
  <c r="BS46" i="16"/>
  <c r="CO46" i="16"/>
  <c r="BG46" i="16"/>
  <c r="BR46" i="16"/>
  <c r="Y46" i="16"/>
  <c r="AK46" i="16"/>
  <c r="AD46" i="16"/>
  <c r="AC46" i="16"/>
  <c r="BO46" i="16"/>
  <c r="AA46" i="16"/>
  <c r="BI46" i="16"/>
  <c r="BM46" i="16"/>
  <c r="BE20" i="16"/>
  <c r="AZ20" i="16"/>
  <c r="AR20" i="16"/>
  <c r="CO20" i="16"/>
  <c r="AP20" i="16"/>
  <c r="BW20" i="16"/>
  <c r="CL20" i="16"/>
  <c r="Y20" i="16"/>
  <c r="BU20" i="16"/>
  <c r="BG20" i="16"/>
  <c r="H20" i="16"/>
  <c r="AO20" i="16"/>
  <c r="CD23" i="16"/>
  <c r="CA23" i="16"/>
  <c r="BE23" i="16"/>
  <c r="AV23" i="16"/>
  <c r="DC23" i="16"/>
  <c r="AG23" i="16"/>
  <c r="AR23" i="16"/>
  <c r="BW23" i="16"/>
  <c r="AS23" i="16"/>
  <c r="AM23" i="16"/>
  <c r="CG23" i="16"/>
  <c r="CU23" i="16"/>
  <c r="DB23" i="16"/>
  <c r="CQ84" i="16"/>
  <c r="AB84" i="16"/>
  <c r="H84" i="16"/>
  <c r="AA84" i="16"/>
  <c r="DB84" i="16"/>
  <c r="CN84" i="16"/>
  <c r="BT84" i="16"/>
  <c r="CT84" i="16"/>
  <c r="CX84" i="16"/>
  <c r="O84" i="16"/>
  <c r="CP84" i="16"/>
  <c r="BA84" i="16"/>
  <c r="BI84" i="16"/>
  <c r="M48" i="16"/>
  <c r="AY48" i="16"/>
  <c r="CI48" i="16"/>
  <c r="CU48" i="16"/>
  <c r="AW48" i="16"/>
  <c r="J48" i="16"/>
  <c r="AZ48" i="16"/>
  <c r="DA48" i="16"/>
  <c r="AP48" i="16"/>
  <c r="BV48" i="16"/>
  <c r="DB48" i="16"/>
  <c r="AO48" i="16"/>
  <c r="AG42" i="16"/>
  <c r="AO42" i="16"/>
  <c r="CB42" i="16"/>
  <c r="M42" i="16"/>
  <c r="BL42" i="16"/>
  <c r="H42" i="16"/>
  <c r="O42" i="16"/>
  <c r="Z42" i="16"/>
  <c r="L42" i="16"/>
  <c r="BB42" i="16"/>
  <c r="BN42" i="16"/>
  <c r="CD42" i="16"/>
  <c r="AJ71" i="16"/>
  <c r="AO71" i="16"/>
  <c r="CK71" i="16"/>
  <c r="AQ71" i="16"/>
  <c r="CH71" i="16"/>
  <c r="AZ71" i="16"/>
  <c r="W71" i="16"/>
  <c r="CU71" i="16"/>
  <c r="BO71" i="16"/>
  <c r="CX71" i="16"/>
  <c r="DB71" i="16"/>
  <c r="U71" i="16"/>
  <c r="CZ71" i="16"/>
  <c r="BL79" i="16"/>
  <c r="Q79" i="16"/>
  <c r="AE79" i="16"/>
  <c r="AC79" i="16"/>
  <c r="J79" i="16"/>
  <c r="CT79" i="16"/>
  <c r="P79" i="16"/>
  <c r="K79" i="16"/>
  <c r="CA79" i="16"/>
  <c r="BR79" i="16"/>
  <c r="BO79" i="16"/>
  <c r="AX79" i="16"/>
  <c r="AQ79" i="16"/>
  <c r="X87" i="16"/>
  <c r="AW87" i="16"/>
  <c r="AG87" i="16"/>
  <c r="BX87" i="16"/>
  <c r="O87" i="16"/>
  <c r="AQ87" i="16"/>
  <c r="BU87" i="16"/>
  <c r="Z87" i="16"/>
  <c r="CS87" i="16"/>
  <c r="AH87" i="16"/>
  <c r="CK87" i="16"/>
  <c r="AE87" i="16"/>
  <c r="BM87" i="16"/>
  <c r="AF51" i="16"/>
  <c r="Q51" i="16"/>
  <c r="AR51" i="16"/>
  <c r="AP51" i="16"/>
  <c r="CD51" i="16"/>
  <c r="CC51" i="16"/>
  <c r="CL51" i="16"/>
  <c r="AQ51" i="16"/>
  <c r="CV51" i="16"/>
  <c r="BG51" i="16"/>
  <c r="CJ51" i="16"/>
  <c r="BE51" i="16"/>
  <c r="BI51" i="16"/>
  <c r="BP19" i="16"/>
  <c r="J19" i="16"/>
  <c r="CL19" i="16"/>
  <c r="BJ19" i="16"/>
  <c r="CF19" i="16"/>
  <c r="AC19" i="16"/>
  <c r="Y19" i="16"/>
  <c r="BU19" i="16"/>
  <c r="CX19" i="16"/>
  <c r="BA19" i="16"/>
  <c r="AX19" i="16"/>
  <c r="S19" i="16"/>
  <c r="AU19" i="16"/>
  <c r="AN69" i="16"/>
  <c r="T69" i="16"/>
  <c r="AQ69" i="16"/>
  <c r="CX69" i="16"/>
  <c r="R69" i="16"/>
  <c r="BU69" i="16"/>
  <c r="CP69" i="16"/>
  <c r="BJ69" i="16"/>
  <c r="CO69" i="16"/>
  <c r="AM69" i="16"/>
  <c r="BD69" i="16"/>
  <c r="AW69" i="16"/>
  <c r="AF72" i="16"/>
  <c r="CX72" i="16"/>
  <c r="AY72" i="16"/>
  <c r="Q72" i="16"/>
  <c r="AL72" i="16"/>
  <c r="AA72" i="16"/>
  <c r="U72" i="16"/>
  <c r="BC72" i="16"/>
  <c r="CP72" i="16"/>
  <c r="CS72" i="16"/>
  <c r="AB72" i="16"/>
  <c r="Z72" i="16"/>
  <c r="W72" i="16"/>
  <c r="CJ37" i="16"/>
  <c r="W37" i="16"/>
  <c r="BE37" i="16"/>
  <c r="AM37" i="16"/>
  <c r="AB37" i="16"/>
  <c r="AG37" i="16"/>
  <c r="R37" i="16"/>
  <c r="AX37" i="16"/>
  <c r="BB37" i="16"/>
  <c r="BP37" i="16"/>
  <c r="AO37" i="16"/>
  <c r="BS37" i="16"/>
  <c r="BN70" i="16"/>
  <c r="AQ70" i="16"/>
  <c r="M70" i="16"/>
  <c r="AX70" i="16"/>
  <c r="Z70" i="16"/>
  <c r="CC70" i="16"/>
  <c r="BV70" i="16"/>
  <c r="BA70" i="16"/>
  <c r="AK70" i="16"/>
  <c r="DC70" i="16"/>
  <c r="DA70" i="16"/>
  <c r="AW70" i="16"/>
  <c r="S85" i="16"/>
  <c r="CD85" i="16"/>
  <c r="CQ85" i="16"/>
  <c r="CC85" i="16"/>
  <c r="T85" i="16"/>
  <c r="CI85" i="16"/>
  <c r="AI85" i="16"/>
  <c r="BI85" i="16"/>
  <c r="CF85" i="16"/>
  <c r="AF85" i="16"/>
  <c r="AZ85" i="16"/>
  <c r="BR85" i="16"/>
  <c r="CE85" i="16"/>
  <c r="CU60" i="16"/>
  <c r="AO60" i="16"/>
  <c r="CK60" i="16"/>
  <c r="AS60" i="16"/>
  <c r="CM60" i="16"/>
  <c r="AN60" i="16"/>
  <c r="BD60" i="16"/>
  <c r="BP60" i="16"/>
  <c r="AP60" i="16"/>
  <c r="O60" i="16"/>
  <c r="BO60" i="16"/>
  <c r="DB60" i="16"/>
  <c r="AT60" i="16"/>
  <c r="CE75" i="16"/>
  <c r="AZ75" i="16"/>
  <c r="Y75" i="16"/>
  <c r="CU75" i="16"/>
  <c r="CI75" i="16"/>
  <c r="AM75" i="16"/>
  <c r="CK75" i="16"/>
  <c r="BU75" i="16"/>
  <c r="CX75" i="16"/>
  <c r="CH75" i="16"/>
  <c r="BC75" i="16"/>
  <c r="BQ75" i="16"/>
  <c r="AA68" i="16"/>
  <c r="AR68" i="16"/>
  <c r="X68" i="16"/>
  <c r="N68" i="16"/>
  <c r="CU68" i="16"/>
  <c r="AJ68" i="16"/>
  <c r="T68" i="16"/>
  <c r="CN68" i="16"/>
  <c r="P68" i="16"/>
  <c r="BR68" i="16"/>
  <c r="S68" i="16"/>
  <c r="CJ68" i="16"/>
  <c r="R75" i="16"/>
  <c r="AT75" i="16"/>
  <c r="J76" i="16"/>
  <c r="Q40" i="16"/>
  <c r="BN59" i="16"/>
  <c r="CY35" i="16"/>
  <c r="AQ17" i="16"/>
  <c r="V31" i="16"/>
  <c r="AT65" i="16"/>
  <c r="BJ53" i="16"/>
  <c r="BI73" i="16"/>
  <c r="BC57" i="16"/>
  <c r="BM39" i="16"/>
  <c r="AP18" i="16"/>
  <c r="AW15" i="16"/>
  <c r="CZ52" i="16"/>
  <c r="BB63" i="16"/>
  <c r="CZ41" i="16"/>
  <c r="N25" i="16"/>
  <c r="H24" i="16"/>
  <c r="CF62" i="16"/>
  <c r="W64" i="16"/>
  <c r="AT14" i="16"/>
  <c r="CK83" i="16"/>
  <c r="CW80" i="16"/>
  <c r="CW30" i="16"/>
  <c r="W82" i="16"/>
  <c r="Q82" i="16"/>
  <c r="CG82" i="16"/>
  <c r="AU74" i="16"/>
  <c r="CD74" i="16"/>
  <c r="AM74" i="16"/>
  <c r="AW46" i="16"/>
  <c r="CK46" i="16"/>
  <c r="R46" i="16"/>
  <c r="CX46" i="16"/>
  <c r="I20" i="16"/>
  <c r="Q20" i="16"/>
  <c r="AN23" i="16"/>
  <c r="BZ23" i="16"/>
  <c r="AJ23" i="16"/>
  <c r="CL84" i="16"/>
  <c r="CO84" i="16"/>
  <c r="CQ79" i="16"/>
  <c r="CH79" i="16"/>
  <c r="AJ87" i="16"/>
  <c r="AZ87" i="16"/>
  <c r="DC51" i="16"/>
  <c r="BF51" i="16"/>
  <c r="BA51" i="16"/>
  <c r="BL19" i="16"/>
  <c r="AR19" i="16"/>
  <c r="BX69" i="16"/>
  <c r="CE69" i="16"/>
  <c r="AY69" i="16"/>
  <c r="AO72" i="16"/>
  <c r="AN72" i="16"/>
  <c r="CF72" i="16"/>
  <c r="BP68" i="16"/>
  <c r="CM49" i="16"/>
  <c r="BK76" i="16"/>
  <c r="CL26" i="16"/>
  <c r="CS27" i="16"/>
  <c r="BK29" i="16"/>
  <c r="AB17" i="16"/>
  <c r="R31" i="16"/>
  <c r="AS58" i="16"/>
  <c r="AR53" i="16"/>
  <c r="CT73" i="16"/>
  <c r="N28" i="16"/>
  <c r="K57" i="16"/>
  <c r="BL39" i="16"/>
  <c r="AB15" i="16"/>
  <c r="CW52" i="16"/>
  <c r="L81" i="16"/>
  <c r="K25" i="16"/>
  <c r="AF38" i="16"/>
  <c r="V62" i="16"/>
  <c r="AO82" i="16"/>
  <c r="CL74" i="16"/>
  <c r="CS74" i="16"/>
  <c r="AZ46" i="16"/>
  <c r="AU46" i="16"/>
  <c r="BX46" i="16"/>
  <c r="DA20" i="16"/>
  <c r="AC20" i="16"/>
  <c r="O20" i="16"/>
  <c r="AA23" i="16"/>
  <c r="L23" i="16"/>
  <c r="CN23" i="16"/>
  <c r="P84" i="16"/>
  <c r="BG84" i="16"/>
  <c r="S84" i="16"/>
  <c r="BK84" i="16"/>
  <c r="I48" i="16"/>
  <c r="AA48" i="16"/>
  <c r="AB42" i="16"/>
  <c r="W42" i="16"/>
  <c r="DA42" i="16"/>
  <c r="CB71" i="16"/>
  <c r="T71" i="16"/>
  <c r="R79" i="16"/>
  <c r="BZ79" i="16"/>
  <c r="AA79" i="16"/>
  <c r="Y87" i="16"/>
  <c r="BL87" i="16"/>
  <c r="CW87" i="16"/>
  <c r="BU51" i="16"/>
  <c r="Z51" i="16"/>
  <c r="CH51" i="16"/>
  <c r="BZ37" i="16"/>
  <c r="AB70" i="16"/>
  <c r="BM85" i="16"/>
  <c r="AS36" i="16"/>
  <c r="BM36" i="16"/>
  <c r="CF49" i="16"/>
  <c r="CX76" i="16"/>
  <c r="CZ76" i="16"/>
  <c r="AW61" i="16"/>
  <c r="CX26" i="16"/>
  <c r="AA47" i="16"/>
  <c r="CG47" i="16"/>
  <c r="BP27" i="16"/>
  <c r="CL40" i="16"/>
  <c r="CP40" i="16"/>
  <c r="CU59" i="16"/>
  <c r="CT59" i="16"/>
  <c r="AV29" i="16"/>
  <c r="BT35" i="16"/>
  <c r="BB35" i="16"/>
  <c r="CI17" i="16"/>
  <c r="CO16" i="16"/>
  <c r="BT16" i="16"/>
  <c r="AO31" i="16"/>
  <c r="AF65" i="16"/>
  <c r="AB65" i="16"/>
  <c r="CO58" i="16"/>
  <c r="CX58" i="16"/>
  <c r="AC53" i="16"/>
  <c r="L73" i="16"/>
  <c r="CL73" i="16"/>
  <c r="BM28" i="16"/>
  <c r="AB57" i="16"/>
  <c r="BU57" i="16"/>
  <c r="AR39" i="16"/>
  <c r="AH39" i="16"/>
  <c r="L18" i="16"/>
  <c r="BQ15" i="16"/>
  <c r="DC15" i="16"/>
  <c r="CH52" i="16"/>
  <c r="M63" i="16"/>
  <c r="BQ63" i="16"/>
  <c r="AC41" i="16"/>
  <c r="CH41" i="16"/>
  <c r="T81" i="16"/>
  <c r="CE81" i="16"/>
  <c r="CS34" i="16"/>
  <c r="CO34" i="16"/>
  <c r="AF25" i="16"/>
  <c r="AM25" i="16"/>
  <c r="AU24" i="16"/>
  <c r="BE24" i="16"/>
  <c r="AE38" i="16"/>
  <c r="CQ62" i="16"/>
  <c r="AS62" i="16"/>
  <c r="BA86" i="16"/>
  <c r="CC86" i="16"/>
  <c r="CQ54" i="16"/>
  <c r="BG64" i="16"/>
  <c r="AH64" i="16"/>
  <c r="CA14" i="16"/>
  <c r="U14" i="16"/>
  <c r="AY50" i="16"/>
  <c r="BK83" i="16"/>
  <c r="CA83" i="16"/>
  <c r="AR80" i="16"/>
  <c r="BX80" i="16"/>
  <c r="CF80" i="16"/>
  <c r="DA80" i="16"/>
  <c r="CE30" i="16"/>
  <c r="BZ30" i="16"/>
  <c r="CN30" i="16"/>
  <c r="BH30" i="16"/>
  <c r="DA30" i="16"/>
  <c r="N82" i="16"/>
  <c r="CW82" i="16"/>
  <c r="M82" i="16"/>
  <c r="CO82" i="16"/>
  <c r="CX82" i="16"/>
  <c r="BG82" i="16"/>
  <c r="CM82" i="16"/>
  <c r="BS82" i="16"/>
  <c r="CK82" i="16"/>
  <c r="AL82" i="16"/>
  <c r="DC82" i="16"/>
  <c r="CU74" i="16"/>
  <c r="BZ74" i="16"/>
  <c r="BP74" i="16"/>
  <c r="AV74" i="16"/>
  <c r="BN74" i="16"/>
  <c r="CF74" i="16"/>
  <c r="N74" i="16"/>
  <c r="CJ74" i="16"/>
  <c r="AL74" i="16"/>
  <c r="CI74" i="16"/>
  <c r="V74" i="16"/>
  <c r="O74" i="16"/>
  <c r="BG74" i="16"/>
  <c r="DA46" i="16"/>
  <c r="CD46" i="16"/>
  <c r="CP46" i="16"/>
  <c r="AQ46" i="16"/>
  <c r="BZ46" i="16"/>
  <c r="CJ46" i="16"/>
  <c r="AR46" i="16"/>
  <c r="M46" i="16"/>
  <c r="BQ46" i="16"/>
  <c r="AM46" i="16"/>
  <c r="DB46" i="16"/>
  <c r="AY46" i="16"/>
  <c r="AV20" i="16"/>
  <c r="DC20" i="16"/>
  <c r="AA20" i="16"/>
  <c r="AX20" i="16"/>
  <c r="N20" i="16"/>
  <c r="CM20" i="16"/>
  <c r="AT20" i="16"/>
  <c r="CV20" i="16"/>
  <c r="L20" i="16"/>
  <c r="BQ20" i="16"/>
  <c r="BY20" i="16"/>
  <c r="BL20" i="16"/>
  <c r="AC23" i="16"/>
  <c r="S23" i="16"/>
  <c r="CM23" i="16"/>
  <c r="BG23" i="16"/>
  <c r="CT23" i="16"/>
  <c r="AI23" i="16"/>
  <c r="J23" i="16"/>
  <c r="BT23" i="16"/>
  <c r="CI23" i="16"/>
  <c r="BP23" i="16"/>
  <c r="CW23" i="16"/>
  <c r="CB23" i="16"/>
  <c r="BI23" i="16"/>
  <c r="AT84" i="16"/>
  <c r="BM84" i="16"/>
  <c r="BC84" i="16"/>
  <c r="CC84" i="16"/>
  <c r="V84" i="16"/>
  <c r="BY84" i="16"/>
  <c r="Q84" i="16"/>
  <c r="CJ84" i="16"/>
  <c r="CY84" i="16"/>
  <c r="BR84" i="16"/>
  <c r="BZ84" i="16"/>
  <c r="CA84" i="16"/>
  <c r="BC48" i="16"/>
  <c r="CZ48" i="16"/>
  <c r="AT48" i="16"/>
  <c r="CA48" i="16"/>
  <c r="AS48" i="16"/>
  <c r="Q48" i="16"/>
  <c r="CW48" i="16"/>
  <c r="V48" i="16"/>
  <c r="BG48" i="16"/>
  <c r="L48" i="16"/>
  <c r="AC48" i="16"/>
  <c r="DC48" i="16"/>
  <c r="AQ42" i="16"/>
  <c r="CA42" i="16"/>
  <c r="BE42" i="16"/>
  <c r="BJ42" i="16"/>
  <c r="CP42" i="16"/>
  <c r="BV42" i="16"/>
  <c r="J42" i="16"/>
  <c r="X42" i="16"/>
  <c r="CZ42" i="16"/>
  <c r="BK42" i="16"/>
  <c r="BH42" i="16"/>
  <c r="CG42" i="16"/>
  <c r="CP71" i="16"/>
  <c r="CM71" i="16"/>
  <c r="H71" i="16"/>
  <c r="BT71" i="16"/>
  <c r="AL71" i="16"/>
  <c r="CS71" i="16"/>
  <c r="AA71" i="16"/>
  <c r="CE71" i="16"/>
  <c r="J71" i="16"/>
  <c r="CI71" i="16"/>
  <c r="BD71" i="16"/>
  <c r="CG71" i="16"/>
  <c r="DA71" i="16"/>
  <c r="AY79" i="16"/>
  <c r="CL79" i="16"/>
  <c r="BA79" i="16"/>
  <c r="AB79" i="16"/>
  <c r="AU79" i="16"/>
  <c r="L79" i="16"/>
  <c r="BY79" i="16"/>
  <c r="CE79" i="16"/>
  <c r="CF79" i="16"/>
  <c r="BX79" i="16"/>
  <c r="CU79" i="16"/>
  <c r="AJ79" i="16"/>
  <c r="BH79" i="16"/>
  <c r="BF87" i="16"/>
  <c r="BA87" i="16"/>
  <c r="CU87" i="16"/>
  <c r="BS87" i="16"/>
  <c r="AA87" i="16"/>
  <c r="AU87" i="16"/>
  <c r="AY87" i="16"/>
  <c r="BH87" i="16"/>
  <c r="K87" i="16"/>
  <c r="BK87" i="16"/>
  <c r="BG87" i="16"/>
  <c r="M87" i="16"/>
  <c r="BZ51" i="16"/>
  <c r="CA51" i="16"/>
  <c r="U51" i="16"/>
  <c r="AZ51" i="16"/>
  <c r="CI51" i="16"/>
  <c r="AS51" i="16"/>
  <c r="AL51" i="16"/>
  <c r="BQ51" i="16"/>
  <c r="P51" i="16"/>
  <c r="AG51" i="16"/>
  <c r="BB51" i="16"/>
  <c r="AE51" i="16"/>
  <c r="BD19" i="16"/>
  <c r="BQ19" i="16"/>
  <c r="BW19" i="16"/>
  <c r="AV19" i="16"/>
  <c r="CB19" i="16"/>
  <c r="O19" i="16"/>
  <c r="AD19" i="16"/>
  <c r="BE19" i="16"/>
  <c r="BS19" i="16"/>
  <c r="CW19" i="16"/>
  <c r="AO19" i="16"/>
  <c r="CK19" i="16"/>
  <c r="BR19" i="16"/>
  <c r="I69" i="16"/>
  <c r="Q69" i="16"/>
  <c r="M69" i="16"/>
  <c r="CW69" i="16"/>
  <c r="CI69" i="16"/>
  <c r="BQ69" i="16"/>
  <c r="AZ69" i="16"/>
  <c r="CF69" i="16"/>
  <c r="BC69" i="16"/>
  <c r="CT69" i="16"/>
  <c r="U69" i="16"/>
  <c r="CY69" i="16"/>
  <c r="BW72" i="16"/>
  <c r="BO72" i="16"/>
  <c r="V72" i="16"/>
  <c r="AM72" i="16"/>
  <c r="AD72" i="16"/>
  <c r="AX72" i="16"/>
  <c r="BT72" i="16"/>
  <c r="K72" i="16"/>
  <c r="CC72" i="16"/>
  <c r="AH72" i="16"/>
  <c r="CO72" i="16"/>
  <c r="CM72" i="16"/>
  <c r="CR72" i="16"/>
  <c r="BH37" i="16"/>
  <c r="I37" i="16"/>
  <c r="X37" i="16"/>
  <c r="H37" i="16"/>
  <c r="P37" i="16"/>
  <c r="L37" i="16"/>
  <c r="BR37" i="16"/>
  <c r="AY37" i="16"/>
  <c r="CN37" i="16"/>
  <c r="Y37" i="16"/>
  <c r="CE37" i="16"/>
  <c r="O37" i="16"/>
  <c r="BF70" i="16"/>
  <c r="AU70" i="16"/>
  <c r="CO70" i="16"/>
  <c r="BZ70" i="16"/>
  <c r="I70" i="16"/>
  <c r="CN70" i="16"/>
  <c r="CE70" i="16"/>
  <c r="Y70" i="16"/>
  <c r="AO70" i="16"/>
  <c r="BD70" i="16"/>
  <c r="CA70" i="16"/>
  <c r="BX70" i="16"/>
  <c r="AF70" i="16"/>
  <c r="O85" i="16"/>
  <c r="CP85" i="16"/>
  <c r="AO85" i="16"/>
  <c r="CT85" i="16"/>
  <c r="CS85" i="16"/>
  <c r="CY85" i="16"/>
  <c r="CA85" i="16"/>
  <c r="CX85" i="16"/>
  <c r="CO85" i="16"/>
  <c r="Y85" i="16"/>
  <c r="BN85" i="16"/>
  <c r="BS85" i="16"/>
  <c r="CH85" i="16"/>
  <c r="CJ60" i="16"/>
  <c r="CP60" i="16"/>
  <c r="AX60" i="16"/>
  <c r="BZ60" i="16"/>
  <c r="Y60" i="16"/>
  <c r="BM60" i="16"/>
  <c r="CH60" i="16"/>
  <c r="BN60" i="16"/>
  <c r="L60" i="16"/>
  <c r="BL60" i="16"/>
  <c r="BJ60" i="16"/>
  <c r="U60" i="16"/>
  <c r="I75" i="16"/>
  <c r="AF75" i="16"/>
  <c r="BR75" i="16"/>
  <c r="N75" i="16"/>
  <c r="BT75" i="16"/>
  <c r="AD75" i="16"/>
  <c r="CF75" i="16"/>
  <c r="AB75" i="16"/>
  <c r="AR75" i="16"/>
  <c r="BA75" i="16"/>
  <c r="CQ68" i="16"/>
  <c r="AQ68" i="16"/>
  <c r="CR68" i="16"/>
  <c r="CH68" i="16"/>
  <c r="CB68" i="16"/>
  <c r="BC68" i="16"/>
  <c r="CI68" i="16"/>
  <c r="BW68" i="16"/>
  <c r="BA68" i="16"/>
  <c r="CP68" i="16"/>
  <c r="CC68" i="16"/>
  <c r="CX68" i="16"/>
  <c r="AE36" i="16"/>
  <c r="AE26" i="16"/>
  <c r="CS47" i="16"/>
  <c r="AJ47" i="16"/>
  <c r="BO27" i="16"/>
  <c r="M40" i="16"/>
  <c r="Z29" i="16"/>
  <c r="BX29" i="16"/>
  <c r="CC17" i="16"/>
  <c r="CS16" i="16"/>
  <c r="CY58" i="16"/>
  <c r="CH53" i="16"/>
  <c r="BP28" i="16"/>
  <c r="AI57" i="16"/>
  <c r="AX38" i="16"/>
  <c r="CX50" i="16"/>
  <c r="AH80" i="16"/>
  <c r="CB30" i="16"/>
  <c r="J82" i="16"/>
  <c r="CC74" i="16"/>
  <c r="CG46" i="16"/>
  <c r="X46" i="16"/>
  <c r="AL20" i="16"/>
  <c r="CB20" i="16"/>
  <c r="AT23" i="16"/>
  <c r="T23" i="16"/>
  <c r="W84" i="16"/>
  <c r="BO84" i="16"/>
  <c r="X84" i="16"/>
  <c r="W48" i="16"/>
  <c r="BW48" i="16"/>
  <c r="BU42" i="16"/>
  <c r="AR42" i="16"/>
  <c r="AL42" i="16"/>
  <c r="BK71" i="16"/>
  <c r="AX71" i="16"/>
  <c r="CT71" i="16"/>
  <c r="AK79" i="16"/>
  <c r="AI79" i="16"/>
  <c r="AP87" i="16"/>
  <c r="CS51" i="16"/>
  <c r="DA19" i="16"/>
  <c r="AE19" i="16"/>
  <c r="H69" i="16"/>
  <c r="BF69" i="16"/>
  <c r="BJ72" i="16"/>
  <c r="BZ72" i="16"/>
  <c r="P72" i="16"/>
  <c r="CU37" i="16"/>
  <c r="DA37" i="16"/>
  <c r="BK37" i="16"/>
  <c r="O70" i="16"/>
  <c r="CV70" i="16"/>
  <c r="V70" i="16"/>
  <c r="AH85" i="16"/>
  <c r="BH85" i="16"/>
  <c r="AG85" i="16"/>
  <c r="BH60" i="16"/>
  <c r="AY60" i="16"/>
  <c r="DA60" i="16"/>
  <c r="AA75" i="16"/>
  <c r="CR75" i="16"/>
  <c r="AE75" i="16"/>
  <c r="CB40" i="16"/>
  <c r="CR83" i="16"/>
  <c r="BU30" i="16"/>
  <c r="V82" i="16"/>
  <c r="BA82" i="16"/>
  <c r="CT82" i="16"/>
  <c r="AN74" i="16"/>
  <c r="CH74" i="16"/>
  <c r="L74" i="16"/>
  <c r="CT46" i="16"/>
  <c r="P46" i="16"/>
  <c r="AL46" i="16"/>
  <c r="BN20" i="16"/>
  <c r="CW20" i="16"/>
  <c r="CJ20" i="16"/>
  <c r="P20" i="16"/>
  <c r="BO23" i="16"/>
  <c r="BJ23" i="16"/>
  <c r="BF84" i="16"/>
  <c r="AM84" i="16"/>
  <c r="AR84" i="16"/>
  <c r="AF48" i="16"/>
  <c r="AQ48" i="16"/>
  <c r="H48" i="16"/>
  <c r="AV42" i="16"/>
  <c r="N42" i="16"/>
  <c r="BY71" i="16"/>
  <c r="AP71" i="16"/>
  <c r="CV79" i="16"/>
  <c r="O79" i="16"/>
  <c r="BB87" i="16"/>
  <c r="CO87" i="16"/>
  <c r="CI87" i="16"/>
  <c r="BP51" i="16"/>
  <c r="BD51" i="16"/>
  <c r="AV51" i="16"/>
  <c r="CJ19" i="16"/>
  <c r="BH19" i="16"/>
  <c r="Z19" i="16"/>
  <c r="AA69" i="16"/>
  <c r="DB69" i="16"/>
  <c r="DC69" i="16"/>
  <c r="AL69" i="16"/>
  <c r="BI72" i="16"/>
  <c r="AZ72" i="16"/>
  <c r="CG72" i="16"/>
  <c r="BM72" i="16"/>
  <c r="CG37" i="16"/>
  <c r="CA37" i="16"/>
  <c r="CT37" i="16"/>
  <c r="U70" i="16"/>
  <c r="AI70" i="16"/>
  <c r="BI70" i="16"/>
  <c r="AN36" i="16"/>
  <c r="BZ36" i="16"/>
  <c r="Q49" i="16"/>
  <c r="CV76" i="16"/>
  <c r="CI76" i="16"/>
  <c r="N61" i="16"/>
  <c r="W26" i="16"/>
  <c r="X47" i="16"/>
  <c r="Z47" i="16"/>
  <c r="CB27" i="16"/>
  <c r="I40" i="16"/>
  <c r="R40" i="16"/>
  <c r="BR59" i="16"/>
  <c r="BF29" i="16"/>
  <c r="BT29" i="16"/>
  <c r="J35" i="16"/>
  <c r="AY35" i="16"/>
  <c r="J17" i="16"/>
  <c r="AF17" i="16"/>
  <c r="AL16" i="16"/>
  <c r="AQ16" i="16"/>
  <c r="AI31" i="16"/>
  <c r="BX65" i="16"/>
  <c r="AW65" i="16"/>
  <c r="BR58" i="16"/>
  <c r="S53" i="16"/>
  <c r="AP53" i="16"/>
  <c r="AT73" i="16"/>
  <c r="AK73" i="16"/>
  <c r="CY28" i="16"/>
  <c r="CX57" i="16"/>
  <c r="CH57" i="16"/>
  <c r="CO39" i="16"/>
  <c r="CS39" i="16"/>
  <c r="BD18" i="16"/>
  <c r="BA15" i="16"/>
  <c r="AG52" i="16"/>
  <c r="Q63" i="16"/>
  <c r="BN63" i="16"/>
  <c r="AL41" i="16"/>
  <c r="M41" i="16"/>
  <c r="BF81" i="16"/>
  <c r="CP81" i="16"/>
  <c r="AA34" i="16"/>
  <c r="BT34" i="16"/>
  <c r="BB25" i="16"/>
  <c r="BI25" i="16"/>
  <c r="CE24" i="16"/>
  <c r="BL38" i="16"/>
  <c r="T38" i="16"/>
  <c r="BG62" i="16"/>
  <c r="AL62" i="16"/>
  <c r="AX86" i="16"/>
  <c r="AV54" i="16"/>
  <c r="AY64" i="16"/>
  <c r="BV64" i="16"/>
  <c r="BH14" i="16"/>
  <c r="CV14" i="16"/>
  <c r="AA50" i="16"/>
  <c r="DC50" i="16"/>
  <c r="CQ83" i="16"/>
  <c r="BG83" i="16"/>
  <c r="N80" i="16"/>
  <c r="AK80" i="16"/>
  <c r="CE80" i="16"/>
  <c r="DB80" i="16"/>
  <c r="AR30" i="16"/>
  <c r="AL30" i="16"/>
  <c r="CC30" i="16"/>
  <c r="CR30" i="16"/>
  <c r="CO30" i="16"/>
  <c r="CU82" i="16"/>
  <c r="U82" i="16"/>
  <c r="AS82" i="16"/>
  <c r="AC82" i="16"/>
  <c r="BQ82" i="16"/>
  <c r="BL82" i="16"/>
  <c r="AF82" i="16"/>
  <c r="BC82" i="16"/>
  <c r="BE82" i="16"/>
  <c r="BO82" i="16"/>
  <c r="H74" i="16"/>
  <c r="AQ74" i="16"/>
  <c r="AH74" i="16"/>
  <c r="BJ74" i="16"/>
  <c r="AX74" i="16"/>
  <c r="AW74" i="16"/>
  <c r="BF74" i="16"/>
  <c r="CN74" i="16"/>
  <c r="AI74" i="16"/>
  <c r="AC74" i="16"/>
  <c r="CT74" i="16"/>
  <c r="T74" i="16"/>
  <c r="AF46" i="16"/>
  <c r="BF46" i="16"/>
  <c r="BJ46" i="16"/>
  <c r="BB46" i="16"/>
  <c r="BV46" i="16"/>
  <c r="BK46" i="16"/>
  <c r="CE46" i="16"/>
  <c r="W46" i="16"/>
  <c r="AJ46" i="16"/>
  <c r="J46" i="16"/>
  <c r="S46" i="16"/>
  <c r="CV46" i="16"/>
  <c r="BN46" i="16"/>
  <c r="CK20" i="16"/>
  <c r="CQ20" i="16"/>
  <c r="CS20" i="16"/>
  <c r="S20" i="16"/>
  <c r="AD20" i="16"/>
  <c r="T20" i="16"/>
  <c r="CY20" i="16"/>
  <c r="BA20" i="16"/>
  <c r="BD20" i="16"/>
  <c r="Z20" i="16"/>
  <c r="BF20" i="16"/>
  <c r="BP20" i="16"/>
  <c r="BX20" i="16"/>
  <c r="CR23" i="16"/>
  <c r="AX23" i="16"/>
  <c r="AZ23" i="16"/>
  <c r="CJ23" i="16"/>
  <c r="BC23" i="16"/>
  <c r="CC23" i="16"/>
  <c r="M23" i="16"/>
  <c r="BX23" i="16"/>
  <c r="BF23" i="16"/>
  <c r="BY23" i="16"/>
  <c r="BL23" i="16"/>
  <c r="AP23" i="16"/>
  <c r="DC84" i="16"/>
  <c r="AU84" i="16"/>
  <c r="Z84" i="16"/>
  <c r="AC84" i="16"/>
  <c r="AJ84" i="16"/>
  <c r="AY84" i="16"/>
  <c r="L84" i="16"/>
  <c r="T84" i="16"/>
  <c r="AG84" i="16"/>
  <c r="AZ84" i="16"/>
  <c r="DA84" i="16"/>
  <c r="CV84" i="16"/>
  <c r="BH48" i="16"/>
  <c r="CP48" i="16"/>
  <c r="BS48" i="16"/>
  <c r="X48" i="16"/>
  <c r="AU48" i="16"/>
  <c r="CQ48" i="16"/>
  <c r="CS48" i="16"/>
  <c r="CM48" i="16"/>
  <c r="CD48" i="16"/>
  <c r="BE48" i="16"/>
  <c r="U48" i="16"/>
  <c r="CX48" i="16"/>
  <c r="DC42" i="16"/>
  <c r="R42" i="16"/>
  <c r="CC42" i="16"/>
  <c r="CR42" i="16"/>
  <c r="BO42" i="16"/>
  <c r="BM42" i="16"/>
  <c r="AM42" i="16"/>
  <c r="AH42" i="16"/>
  <c r="CX42" i="16"/>
  <c r="CV42" i="16"/>
  <c r="CK42" i="16"/>
  <c r="BS42" i="16"/>
  <c r="BZ42" i="16"/>
  <c r="AH71" i="16"/>
  <c r="BC71" i="16"/>
  <c r="N71" i="16"/>
  <c r="BM71" i="16"/>
  <c r="AU71" i="16"/>
  <c r="AM71" i="16"/>
  <c r="CD71" i="16"/>
  <c r="BI71" i="16"/>
  <c r="CR71" i="16"/>
  <c r="BL71" i="16"/>
  <c r="BS71" i="16"/>
  <c r="P71" i="16"/>
  <c r="AK71" i="16"/>
  <c r="AN79" i="16"/>
  <c r="X79" i="16"/>
  <c r="AP79" i="16"/>
  <c r="CN79" i="16"/>
  <c r="AV79" i="16"/>
  <c r="BT79" i="16"/>
  <c r="BB79" i="16"/>
  <c r="BC79" i="16"/>
  <c r="CX79" i="16"/>
  <c r="CP79" i="16"/>
  <c r="AD79" i="16"/>
  <c r="I79" i="16"/>
  <c r="AL79" i="16"/>
  <c r="CZ87" i="16"/>
  <c r="CR87" i="16"/>
  <c r="CD87" i="16"/>
  <c r="BZ87" i="16"/>
  <c r="AD87" i="16"/>
  <c r="BT87" i="16"/>
  <c r="CC87" i="16"/>
  <c r="AB87" i="16"/>
  <c r="L87" i="16"/>
  <c r="CE87" i="16"/>
  <c r="U87" i="16"/>
  <c r="P87" i="16"/>
  <c r="BV51" i="16"/>
  <c r="R51" i="16"/>
  <c r="CT51" i="16"/>
  <c r="CQ51" i="16"/>
  <c r="AT51" i="16"/>
  <c r="AD51" i="16"/>
  <c r="BX51" i="16"/>
  <c r="BC51" i="16"/>
  <c r="AB51" i="16"/>
  <c r="AW51" i="16"/>
  <c r="BN51" i="16"/>
  <c r="K51" i="16"/>
  <c r="CC19" i="16"/>
  <c r="DC19" i="16"/>
  <c r="CO19" i="16"/>
  <c r="R19" i="16"/>
  <c r="I19" i="16"/>
  <c r="CD19" i="16"/>
  <c r="BN19" i="16"/>
  <c r="BM19" i="16"/>
  <c r="H19" i="16"/>
  <c r="V19" i="16"/>
  <c r="AJ19" i="16"/>
  <c r="BK19" i="16"/>
  <c r="AY19" i="16"/>
  <c r="AI69" i="16"/>
  <c r="AC69" i="16"/>
  <c r="CZ69" i="16"/>
  <c r="AS69" i="16"/>
  <c r="AE69" i="16"/>
  <c r="BS69" i="16"/>
  <c r="BW69" i="16"/>
  <c r="CH69" i="16"/>
  <c r="AB69" i="16"/>
  <c r="BZ69" i="16"/>
  <c r="AK69" i="16"/>
  <c r="BK69" i="16"/>
  <c r="BV72" i="16"/>
  <c r="AC72" i="16"/>
  <c r="N72" i="16"/>
  <c r="AP72" i="16"/>
  <c r="BR72" i="16"/>
  <c r="X72" i="16"/>
  <c r="L72" i="16"/>
  <c r="CQ72" i="16"/>
  <c r="CW72" i="16"/>
  <c r="J72" i="16"/>
  <c r="CA72" i="16"/>
  <c r="CJ72" i="16"/>
  <c r="AT72" i="16"/>
  <c r="K37" i="16"/>
  <c r="CC37" i="16"/>
  <c r="AZ37" i="16"/>
  <c r="CB37" i="16"/>
  <c r="CF37" i="16"/>
  <c r="CO37" i="16"/>
  <c r="BU37" i="16"/>
  <c r="BW37" i="16"/>
  <c r="S37" i="16"/>
  <c r="Q37" i="16"/>
  <c r="AN37" i="16"/>
  <c r="V37" i="16"/>
  <c r="CL70" i="16"/>
  <c r="S70" i="16"/>
  <c r="BH70" i="16"/>
  <c r="AT70" i="16"/>
  <c r="AH70" i="16"/>
  <c r="BL70" i="16"/>
  <c r="CX70" i="16"/>
  <c r="BR70" i="16"/>
  <c r="BS70" i="16"/>
  <c r="J70" i="16"/>
  <c r="AA70" i="16"/>
  <c r="H70" i="16"/>
  <c r="Q70" i="16"/>
  <c r="CL85" i="16"/>
  <c r="CU85" i="16"/>
  <c r="CR85" i="16"/>
  <c r="CJ85" i="16"/>
  <c r="BY85" i="16"/>
  <c r="N85" i="16"/>
  <c r="BA85" i="16"/>
  <c r="BK85" i="16"/>
  <c r="V85" i="16"/>
  <c r="AX85" i="16"/>
  <c r="BT85" i="16"/>
  <c r="Z85" i="16"/>
  <c r="CE60" i="16"/>
  <c r="N60" i="16"/>
  <c r="Q60" i="16"/>
  <c r="AV60" i="16"/>
  <c r="M60" i="16"/>
  <c r="W60" i="16"/>
  <c r="AJ60" i="16"/>
  <c r="AB60" i="16"/>
  <c r="BV60" i="16"/>
  <c r="AZ60" i="16"/>
  <c r="AK60" i="16"/>
  <c r="T60" i="16"/>
  <c r="CN75" i="16"/>
  <c r="AH75" i="16"/>
  <c r="BG75" i="16"/>
  <c r="L75" i="16"/>
  <c r="AX75" i="16"/>
  <c r="BV75" i="16"/>
  <c r="BH75" i="16"/>
  <c r="CA75" i="16"/>
  <c r="CZ75" i="16"/>
  <c r="BE75" i="16"/>
  <c r="U75" i="16"/>
  <c r="T75" i="16"/>
  <c r="BX75" i="16"/>
  <c r="AT68" i="16"/>
  <c r="CA68" i="16"/>
  <c r="DB68" i="16"/>
  <c r="AL68" i="16"/>
  <c r="AK68" i="16"/>
  <c r="AD68" i="16"/>
  <c r="AY68" i="16"/>
  <c r="AV68" i="16"/>
  <c r="AB68" i="16"/>
  <c r="DA68" i="16"/>
  <c r="BM68" i="16"/>
  <c r="CK68" i="16"/>
  <c r="BG36" i="16"/>
  <c r="AR49" i="16"/>
  <c r="Q76" i="16"/>
  <c r="S28" i="16"/>
  <c r="BN39" i="16"/>
  <c r="S52" i="16"/>
  <c r="BH63" i="16"/>
  <c r="BX41" i="16"/>
  <c r="CY34" i="16"/>
  <c r="DC38" i="16"/>
  <c r="CB62" i="16"/>
  <c r="CA54" i="16"/>
  <c r="AU14" i="16"/>
  <c r="X83" i="16"/>
  <c r="T80" i="16"/>
  <c r="U30" i="16"/>
  <c r="P82" i="16"/>
  <c r="AW82" i="16"/>
  <c r="DA82" i="16"/>
  <c r="BY74" i="16"/>
  <c r="Y74" i="16"/>
  <c r="M74" i="16"/>
  <c r="L46" i="16"/>
  <c r="CU46" i="16"/>
  <c r="BP46" i="16"/>
  <c r="U20" i="16"/>
  <c r="AK20" i="16"/>
  <c r="AU20" i="16"/>
  <c r="CF20" i="16"/>
  <c r="BV23" i="16"/>
  <c r="W23" i="16"/>
  <c r="CZ84" i="16"/>
  <c r="BU84" i="16"/>
  <c r="BS84" i="16"/>
  <c r="BU48" i="16"/>
  <c r="BJ48" i="16"/>
  <c r="CC48" i="16"/>
  <c r="O48" i="16"/>
  <c r="AX42" i="16"/>
  <c r="T42" i="16"/>
  <c r="AD42" i="16"/>
  <c r="AT71" i="16"/>
  <c r="BR71" i="16"/>
  <c r="CV71" i="16"/>
  <c r="CK79" i="16"/>
  <c r="CW79" i="16"/>
  <c r="AW79" i="16"/>
  <c r="AM87" i="16"/>
  <c r="CJ87" i="16"/>
  <c r="CV87" i="16"/>
  <c r="CR51" i="16"/>
  <c r="AI51" i="16"/>
  <c r="AM51" i="16"/>
  <c r="M51" i="16"/>
  <c r="U19" i="16"/>
  <c r="AL19" i="16"/>
  <c r="AF19" i="16"/>
  <c r="BG19" i="16"/>
  <c r="O69" i="16"/>
  <c r="L69" i="16"/>
  <c r="AP69" i="16"/>
  <c r="CN69" i="16"/>
  <c r="BU72" i="16"/>
  <c r="BK72" i="16"/>
  <c r="AE72" i="16"/>
  <c r="AP37" i="16"/>
  <c r="BL37" i="16"/>
  <c r="AF37" i="16"/>
  <c r="CW37" i="16"/>
  <c r="BE70" i="16"/>
  <c r="AN70" i="16"/>
  <c r="CD70" i="16"/>
  <c r="X70" i="16"/>
  <c r="N70" i="16"/>
  <c r="CT70" i="16"/>
  <c r="AM85" i="16"/>
  <c r="AP85" i="16"/>
  <c r="U85" i="16"/>
  <c r="AD85" i="16"/>
  <c r="AU60" i="16"/>
  <c r="CZ60" i="16"/>
  <c r="BR60" i="16"/>
  <c r="BD75" i="16"/>
  <c r="AO75" i="16"/>
  <c r="DA75" i="16"/>
  <c r="CG75" i="16"/>
  <c r="CM75" i="16"/>
  <c r="BK68" i="16"/>
  <c r="BI68" i="16"/>
  <c r="AI68" i="16"/>
  <c r="CF68" i="16"/>
  <c r="AZ49" i="16"/>
  <c r="CY26" i="16"/>
  <c r="BS59" i="16"/>
  <c r="O35" i="16"/>
  <c r="BI16" i="16"/>
  <c r="AU31" i="16"/>
  <c r="AX65" i="16"/>
  <c r="BA53" i="16"/>
  <c r="CO28" i="16"/>
  <c r="CI57" i="16"/>
  <c r="K39" i="16"/>
  <c r="AI18" i="16"/>
  <c r="CX52" i="16"/>
  <c r="AD63" i="16"/>
  <c r="S41" i="16"/>
  <c r="CR41" i="16"/>
  <c r="Z34" i="16"/>
  <c r="BK24" i="16"/>
  <c r="BG38" i="16"/>
  <c r="BT62" i="16"/>
  <c r="AV86" i="16"/>
  <c r="CK54" i="16"/>
  <c r="BZ54" i="16"/>
  <c r="AW64" i="16"/>
  <c r="AX64" i="16"/>
  <c r="BI14" i="16"/>
  <c r="AG50" i="16"/>
  <c r="CJ50" i="16"/>
  <c r="BN83" i="16"/>
  <c r="CH80" i="16"/>
  <c r="AZ80" i="16"/>
  <c r="AD80" i="16"/>
  <c r="BB30" i="16"/>
  <c r="CL30" i="16"/>
  <c r="BS30" i="16"/>
  <c r="BP82" i="16"/>
  <c r="O82" i="16"/>
  <c r="AG82" i="16"/>
  <c r="AB74" i="16"/>
  <c r="CQ74" i="16"/>
  <c r="BU74" i="16"/>
  <c r="J74" i="16"/>
  <c r="V46" i="16"/>
  <c r="BA46" i="16"/>
  <c r="BW46" i="16"/>
  <c r="AM20" i="16"/>
  <c r="CT20" i="16"/>
  <c r="BZ20" i="16"/>
  <c r="BQ23" i="16"/>
  <c r="CP23" i="16"/>
  <c r="AL23" i="16"/>
  <c r="AD84" i="16"/>
  <c r="AV48" i="16"/>
  <c r="CV48" i="16"/>
  <c r="S48" i="16"/>
  <c r="AP42" i="16"/>
  <c r="CS42" i="16"/>
  <c r="AD71" i="16"/>
  <c r="I71" i="16"/>
  <c r="BF71" i="16"/>
  <c r="CO79" i="16"/>
  <c r="AS79" i="16"/>
  <c r="AZ79" i="16"/>
  <c r="CB87" i="16"/>
  <c r="DB87" i="16"/>
  <c r="BP87" i="16"/>
  <c r="BL51" i="16"/>
  <c r="BK51" i="16"/>
  <c r="Y51" i="16"/>
  <c r="AW19" i="16"/>
  <c r="BO19" i="16"/>
  <c r="BC19" i="16"/>
  <c r="P19" i="16"/>
  <c r="BF19" i="16"/>
  <c r="CV69" i="16"/>
  <c r="BH69" i="16"/>
  <c r="CA69" i="16"/>
  <c r="BE69" i="16"/>
  <c r="I72" i="16"/>
  <c r="CT72" i="16"/>
  <c r="AR72" i="16"/>
  <c r="T72" i="16"/>
  <c r="BX37" i="16"/>
  <c r="CV37" i="16"/>
  <c r="BQ37" i="16"/>
  <c r="CZ37" i="16"/>
  <c r="BK70" i="16"/>
  <c r="CP70" i="16"/>
  <c r="R70" i="16"/>
  <c r="CK70" i="16"/>
  <c r="AT85" i="16"/>
  <c r="CF60" i="16"/>
  <c r="K75" i="16"/>
  <c r="BM75" i="16"/>
  <c r="K68" i="16"/>
  <c r="BC60" i="16"/>
  <c r="BL75" i="16"/>
  <c r="AG75" i="16"/>
  <c r="BS68" i="16"/>
  <c r="BI75" i="16"/>
  <c r="AP68" i="16"/>
  <c r="Q68" i="16"/>
  <c r="BF75" i="16"/>
  <c r="K85" i="16"/>
  <c r="J75" i="16"/>
  <c r="CW85" i="16"/>
  <c r="AA60" i="16"/>
  <c r="H60" i="16"/>
  <c r="X75" i="16"/>
  <c r="BD68" i="16"/>
  <c r="BC85" i="16"/>
  <c r="AI60" i="16"/>
  <c r="BW85" i="16"/>
  <c r="DC60" i="16"/>
  <c r="BW60" i="16"/>
  <c r="BK75" i="16"/>
  <c r="CD75" i="16"/>
  <c r="CS68" i="16"/>
  <c r="CZ68" i="16"/>
  <c r="AY75" i="16"/>
  <c r="BE68" i="16"/>
  <c r="W85" i="16"/>
  <c r="AQ85" i="16"/>
  <c r="BF85" i="16"/>
  <c r="CO60" i="16"/>
  <c r="CC60" i="16"/>
  <c r="AE68" i="16"/>
  <c r="BJ68" i="16"/>
  <c r="AS68" i="16"/>
  <c r="AY85" i="16"/>
  <c r="DC85" i="16"/>
  <c r="BA60" i="16"/>
  <c r="CW60" i="16"/>
  <c r="AW75" i="16"/>
  <c r="BQ68" i="16"/>
  <c r="CY68" i="16"/>
  <c r="CQ60" i="16"/>
  <c r="BB75" i="16"/>
  <c r="CY67" i="16" l="1"/>
  <c r="BQ67" i="16"/>
  <c r="AS67" i="16"/>
  <c r="BJ67" i="16"/>
  <c r="AE67" i="16"/>
  <c r="BE67" i="16"/>
  <c r="CZ67" i="16"/>
  <c r="CS67" i="16"/>
  <c r="BD67" i="16"/>
  <c r="F60" i="16"/>
  <c r="G60" i="16"/>
  <c r="D209" i="16" s="1"/>
  <c r="Q67" i="16"/>
  <c r="AP67" i="16"/>
  <c r="BS67" i="16"/>
  <c r="K67" i="16"/>
  <c r="AZ78" i="16"/>
  <c r="AS78" i="16"/>
  <c r="CO78" i="16"/>
  <c r="AL113" i="16"/>
  <c r="AL22" i="16"/>
  <c r="CP113" i="16"/>
  <c r="CP22" i="16"/>
  <c r="BQ113" i="16"/>
  <c r="BQ22" i="16"/>
  <c r="BZ11" i="16"/>
  <c r="BZ8" i="16"/>
  <c r="CT8" i="16"/>
  <c r="CT11" i="16"/>
  <c r="AM11" i="16"/>
  <c r="AM8" i="16"/>
  <c r="BW45" i="16"/>
  <c r="BA45" i="16"/>
  <c r="V45" i="16"/>
  <c r="Z33" i="16"/>
  <c r="CI56" i="16"/>
  <c r="CF67" i="16"/>
  <c r="AI67" i="16"/>
  <c r="BI67" i="16"/>
  <c r="BK67" i="16"/>
  <c r="AW78" i="16"/>
  <c r="CW78" i="16"/>
  <c r="CK78" i="16"/>
  <c r="W22" i="16"/>
  <c r="W113" i="16"/>
  <c r="BV113" i="16"/>
  <c r="BV22" i="16"/>
  <c r="CF11" i="16"/>
  <c r="CF8" i="16"/>
  <c r="AU11" i="16"/>
  <c r="AU8" i="16"/>
  <c r="AK8" i="16"/>
  <c r="AK11" i="16"/>
  <c r="U8" i="16"/>
  <c r="U11" i="16"/>
  <c r="BP45" i="16"/>
  <c r="CU45" i="16"/>
  <c r="L45" i="16"/>
  <c r="CY33" i="16"/>
  <c r="CK67" i="16"/>
  <c r="BM67" i="16"/>
  <c r="DA67" i="16"/>
  <c r="AB67" i="16"/>
  <c r="AV67" i="16"/>
  <c r="AY67" i="16"/>
  <c r="AD67" i="16"/>
  <c r="AK67" i="16"/>
  <c r="AL67" i="16"/>
  <c r="DB67" i="16"/>
  <c r="CA67" i="16"/>
  <c r="AT67" i="16"/>
  <c r="G70" i="16"/>
  <c r="D218" i="16" s="1"/>
  <c r="F70" i="16"/>
  <c r="G19" i="16"/>
  <c r="D173" i="16" s="1"/>
  <c r="F19" i="16"/>
  <c r="AL78" i="16"/>
  <c r="I78" i="16"/>
  <c r="AD78" i="16"/>
  <c r="CP78" i="16"/>
  <c r="CX78" i="16"/>
  <c r="BC78" i="16"/>
  <c r="BB78" i="16"/>
  <c r="BT78" i="16"/>
  <c r="AV78" i="16"/>
  <c r="CN78" i="16"/>
  <c r="AP78" i="16"/>
  <c r="X78" i="16"/>
  <c r="AN78" i="16"/>
  <c r="AP113" i="16"/>
  <c r="AP22" i="16"/>
  <c r="BL22" i="16"/>
  <c r="BL113" i="16"/>
  <c r="BY22" i="16"/>
  <c r="BY113" i="16"/>
  <c r="BF22" i="16"/>
  <c r="BF113" i="16"/>
  <c r="BX113" i="16"/>
  <c r="BX22" i="16"/>
  <c r="M22" i="16"/>
  <c r="M113" i="16"/>
  <c r="CC113" i="16"/>
  <c r="CC22" i="16"/>
  <c r="BC22" i="16"/>
  <c r="BC133" i="16" s="1"/>
  <c r="BC113" i="16"/>
  <c r="CJ22" i="16"/>
  <c r="CJ113" i="16"/>
  <c r="AZ113" i="16"/>
  <c r="AZ22" i="16"/>
  <c r="AX113" i="16"/>
  <c r="AX22" i="16"/>
  <c r="CR113" i="16"/>
  <c r="CR22" i="16"/>
  <c r="BX11" i="16"/>
  <c r="BX8" i="16"/>
  <c r="BP11" i="16"/>
  <c r="BP8" i="16"/>
  <c r="BF11" i="16"/>
  <c r="BF8" i="16"/>
  <c r="Z11" i="16"/>
  <c r="Z10" i="16" s="1"/>
  <c r="Z8" i="16"/>
  <c r="BD11" i="16"/>
  <c r="BD8" i="16"/>
  <c r="BA11" i="16"/>
  <c r="BA8" i="16"/>
  <c r="CY8" i="16"/>
  <c r="CY11" i="16"/>
  <c r="T8" i="16"/>
  <c r="T11" i="16"/>
  <c r="AD11" i="16"/>
  <c r="AD8" i="16"/>
  <c r="S11" i="16"/>
  <c r="S8" i="16"/>
  <c r="CS11" i="16"/>
  <c r="CS8" i="16"/>
  <c r="CQ11" i="16"/>
  <c r="CQ10" i="16" s="1"/>
  <c r="CQ8" i="16"/>
  <c r="CK8" i="16"/>
  <c r="CK11" i="16"/>
  <c r="BN45" i="16"/>
  <c r="CV45" i="16"/>
  <c r="S45" i="16"/>
  <c r="J45" i="16"/>
  <c r="AJ45" i="16"/>
  <c r="AJ44" i="16" s="1"/>
  <c r="AJ133" i="16" s="1"/>
  <c r="W45" i="16"/>
  <c r="CE45" i="16"/>
  <c r="BK45" i="16"/>
  <c r="BV45" i="16"/>
  <c r="BB45" i="16"/>
  <c r="BJ45" i="16"/>
  <c r="BF45" i="16"/>
  <c r="AF45" i="16"/>
  <c r="F74" i="16"/>
  <c r="G74" i="16"/>
  <c r="D222" i="16" s="1"/>
  <c r="BT33" i="16"/>
  <c r="AA33" i="16"/>
  <c r="CH56" i="16"/>
  <c r="CX56" i="16"/>
  <c r="O78" i="16"/>
  <c r="CV78" i="16"/>
  <c r="G48" i="16"/>
  <c r="D198" i="16" s="1"/>
  <c r="F48" i="16"/>
  <c r="BJ22" i="16"/>
  <c r="BJ113" i="16"/>
  <c r="BO113" i="16"/>
  <c r="BO22" i="16"/>
  <c r="P11" i="16"/>
  <c r="P8" i="16"/>
  <c r="CJ8" i="16"/>
  <c r="CJ11" i="16"/>
  <c r="CW8" i="16"/>
  <c r="CW11" i="16"/>
  <c r="BN8" i="16"/>
  <c r="BN11" i="16"/>
  <c r="AL45" i="16"/>
  <c r="P45" i="16"/>
  <c r="P44" i="16" s="1"/>
  <c r="P133" i="16" s="1"/>
  <c r="CT45" i="16"/>
  <c r="F69" i="16"/>
  <c r="G69" i="16"/>
  <c r="D217" i="16" s="1"/>
  <c r="AI78" i="16"/>
  <c r="AK78" i="16"/>
  <c r="T113" i="16"/>
  <c r="T22" i="16"/>
  <c r="AT113" i="16"/>
  <c r="AT22" i="16"/>
  <c r="CB11" i="16"/>
  <c r="CB8" i="16"/>
  <c r="AL11" i="16"/>
  <c r="AL8" i="16"/>
  <c r="X45" i="16"/>
  <c r="CG45" i="16"/>
  <c r="AI56" i="16"/>
  <c r="CX67" i="16"/>
  <c r="CC67" i="16"/>
  <c r="CP67" i="16"/>
  <c r="BA67" i="16"/>
  <c r="BW67" i="16"/>
  <c r="CI67" i="16"/>
  <c r="BC67" i="16"/>
  <c r="CB67" i="16"/>
  <c r="CH67" i="16"/>
  <c r="CR67" i="16"/>
  <c r="AQ67" i="16"/>
  <c r="CQ67" i="16"/>
  <c r="G37" i="16"/>
  <c r="D189" i="16" s="1"/>
  <c r="F37" i="16"/>
  <c r="BH78" i="16"/>
  <c r="AJ78" i="16"/>
  <c r="CU78" i="16"/>
  <c r="BX78" i="16"/>
  <c r="CF78" i="16"/>
  <c r="CE78" i="16"/>
  <c r="BY78" i="16"/>
  <c r="L78" i="16"/>
  <c r="AU78" i="16"/>
  <c r="AB78" i="16"/>
  <c r="BA78" i="16"/>
  <c r="CL78" i="16"/>
  <c r="AY78" i="16"/>
  <c r="F71" i="16"/>
  <c r="G71" i="16"/>
  <c r="D219" i="16" s="1"/>
  <c r="BI113" i="16"/>
  <c r="BI22" i="16"/>
  <c r="CB22" i="16"/>
  <c r="CB113" i="16"/>
  <c r="CW113" i="16"/>
  <c r="CW22" i="16"/>
  <c r="BP22" i="16"/>
  <c r="BP113" i="16"/>
  <c r="CI113" i="16"/>
  <c r="CI22" i="16"/>
  <c r="BT113" i="16"/>
  <c r="BT22" i="16"/>
  <c r="J113" i="16"/>
  <c r="J22" i="16"/>
  <c r="AI22" i="16"/>
  <c r="AI113" i="16"/>
  <c r="CT113" i="16"/>
  <c r="CT22" i="16"/>
  <c r="BG22" i="16"/>
  <c r="BG113" i="16"/>
  <c r="CM22" i="16"/>
  <c r="CM113" i="16"/>
  <c r="S113" i="16"/>
  <c r="S22" i="16"/>
  <c r="AC22" i="16"/>
  <c r="AC113" i="16"/>
  <c r="BL8" i="16"/>
  <c r="BL11" i="16"/>
  <c r="BY11" i="16"/>
  <c r="BY8" i="16"/>
  <c r="BQ8" i="16"/>
  <c r="BQ11" i="16"/>
  <c r="L11" i="16"/>
  <c r="L8" i="16"/>
  <c r="CV8" i="16"/>
  <c r="CV11" i="16"/>
  <c r="AT8" i="16"/>
  <c r="AT11" i="16"/>
  <c r="CM8" i="16"/>
  <c r="CM11" i="16"/>
  <c r="N8" i="16"/>
  <c r="N11" i="16"/>
  <c r="AX11" i="16"/>
  <c r="AX10" i="16" s="1"/>
  <c r="AX8" i="16"/>
  <c r="AA8" i="16"/>
  <c r="AA11" i="16"/>
  <c r="DC11" i="16"/>
  <c r="DC8" i="16"/>
  <c r="AV8" i="16"/>
  <c r="AV11" i="16"/>
  <c r="AY45" i="16"/>
  <c r="AY44" i="16" s="1"/>
  <c r="DB45" i="16"/>
  <c r="AM45" i="16"/>
  <c r="BQ45" i="16"/>
  <c r="M45" i="16"/>
  <c r="AR45" i="16"/>
  <c r="CJ45" i="16"/>
  <c r="BZ45" i="16"/>
  <c r="AQ45" i="16"/>
  <c r="AQ44" i="16" s="1"/>
  <c r="AQ133" i="16" s="1"/>
  <c r="CP45" i="16"/>
  <c r="CD45" i="16"/>
  <c r="DA45" i="16"/>
  <c r="CO33" i="16"/>
  <c r="CS33" i="16"/>
  <c r="BU56" i="16"/>
  <c r="AB56" i="16"/>
  <c r="AA78" i="16"/>
  <c r="BZ78" i="16"/>
  <c r="R78" i="16"/>
  <c r="CN113" i="16"/>
  <c r="CN22" i="16"/>
  <c r="L22" i="16"/>
  <c r="L113" i="16"/>
  <c r="AA22" i="16"/>
  <c r="AA113" i="16"/>
  <c r="O11" i="16"/>
  <c r="O8" i="16"/>
  <c r="AC11" i="16"/>
  <c r="AC8" i="16"/>
  <c r="DA8" i="16"/>
  <c r="DA11" i="16"/>
  <c r="BX45" i="16"/>
  <c r="AU45" i="16"/>
  <c r="AU44" i="16" s="1"/>
  <c r="AZ45" i="16"/>
  <c r="K56" i="16"/>
  <c r="BP67" i="16"/>
  <c r="CH78" i="16"/>
  <c r="CQ78" i="16"/>
  <c r="AJ22" i="16"/>
  <c r="AJ113" i="16"/>
  <c r="BZ22" i="16"/>
  <c r="BZ113" i="16"/>
  <c r="AN113" i="16"/>
  <c r="AN22" i="16"/>
  <c r="Q11" i="16"/>
  <c r="Q8" i="16"/>
  <c r="I11" i="16"/>
  <c r="I8" i="16"/>
  <c r="CX45" i="16"/>
  <c r="CX44" i="16" s="1"/>
  <c r="CX133" i="16" s="1"/>
  <c r="R45" i="16"/>
  <c r="CK45" i="16"/>
  <c r="AW45" i="16"/>
  <c r="F24" i="16"/>
  <c r="G24" i="16"/>
  <c r="D177" i="16" s="1"/>
  <c r="BC56" i="16"/>
  <c r="CJ67" i="16"/>
  <c r="S67" i="16"/>
  <c r="BR67" i="16"/>
  <c r="P67" i="16"/>
  <c r="CN67" i="16"/>
  <c r="T67" i="16"/>
  <c r="AJ67" i="16"/>
  <c r="CU67" i="16"/>
  <c r="N67" i="16"/>
  <c r="X67" i="16"/>
  <c r="AR67" i="16"/>
  <c r="AA67" i="16"/>
  <c r="AQ78" i="16"/>
  <c r="AX78" i="16"/>
  <c r="BO78" i="16"/>
  <c r="BR78" i="16"/>
  <c r="CA78" i="16"/>
  <c r="K78" i="16"/>
  <c r="P78" i="16"/>
  <c r="CT78" i="16"/>
  <c r="J78" i="16"/>
  <c r="AC78" i="16"/>
  <c r="AE78" i="16"/>
  <c r="Q78" i="16"/>
  <c r="BL78" i="16"/>
  <c r="F42" i="16"/>
  <c r="G42" i="16"/>
  <c r="D194" i="16" s="1"/>
  <c r="F84" i="16"/>
  <c r="G84" i="16"/>
  <c r="D231" i="16" s="1"/>
  <c r="DB113" i="16"/>
  <c r="DB22" i="16"/>
  <c r="CU113" i="16"/>
  <c r="CU22" i="16"/>
  <c r="CG113" i="16"/>
  <c r="CG22" i="16"/>
  <c r="AM113" i="16"/>
  <c r="AM22" i="16"/>
  <c r="AS113" i="16"/>
  <c r="AS22" i="16"/>
  <c r="BW22" i="16"/>
  <c r="BW113" i="16"/>
  <c r="AR22" i="16"/>
  <c r="AR113" i="16"/>
  <c r="AG113" i="16"/>
  <c r="AG22" i="16"/>
  <c r="DC22" i="16"/>
  <c r="DC113" i="16"/>
  <c r="AV113" i="16"/>
  <c r="AV22" i="16"/>
  <c r="BE22" i="16"/>
  <c r="BE113" i="16"/>
  <c r="CA22" i="16"/>
  <c r="CA113" i="16"/>
  <c r="CD22" i="16"/>
  <c r="CD113" i="16"/>
  <c r="AO8" i="16"/>
  <c r="AO11" i="16"/>
  <c r="H11" i="16"/>
  <c r="F8" i="16"/>
  <c r="F20" i="16"/>
  <c r="H8" i="16"/>
  <c r="G20" i="16"/>
  <c r="D174" i="16" s="1"/>
  <c r="BG11" i="16"/>
  <c r="BG8" i="16"/>
  <c r="BU8" i="16"/>
  <c r="BU11" i="16"/>
  <c r="BU10" i="16" s="1"/>
  <c r="Y8" i="16"/>
  <c r="Y11" i="16"/>
  <c r="CL8" i="16"/>
  <c r="CL11" i="16"/>
  <c r="BW11" i="16"/>
  <c r="BW8" i="16"/>
  <c r="AP11" i="16"/>
  <c r="AP8" i="16"/>
  <c r="CO8" i="16"/>
  <c r="CO11" i="16"/>
  <c r="AR11" i="16"/>
  <c r="AR8" i="16"/>
  <c r="AZ11" i="16"/>
  <c r="AZ8" i="16"/>
  <c r="BE11" i="16"/>
  <c r="BE8" i="16"/>
  <c r="BM45" i="16"/>
  <c r="BI45" i="16"/>
  <c r="AA45" i="16"/>
  <c r="BO45" i="16"/>
  <c r="AC45" i="16"/>
  <c r="AD45" i="16"/>
  <c r="AK45" i="16"/>
  <c r="Y45" i="16"/>
  <c r="Y44" i="16" s="1"/>
  <c r="Y133" i="16" s="1"/>
  <c r="BR45" i="16"/>
  <c r="BG45" i="16"/>
  <c r="CO45" i="16"/>
  <c r="BS45" i="16"/>
  <c r="I33" i="16"/>
  <c r="BL33" i="16"/>
  <c r="V56" i="16"/>
  <c r="BO67" i="16"/>
  <c r="CG67" i="16"/>
  <c r="G85" i="16"/>
  <c r="D232" i="16" s="1"/>
  <c r="F85" i="16"/>
  <c r="BM78" i="16"/>
  <c r="N78" i="16"/>
  <c r="CC78" i="16"/>
  <c r="BG78" i="16"/>
  <c r="BN78" i="16"/>
  <c r="S78" i="16"/>
  <c r="U78" i="16"/>
  <c r="DC78" i="16"/>
  <c r="CR78" i="16"/>
  <c r="BU78" i="16"/>
  <c r="BE78" i="16"/>
  <c r="CI78" i="16"/>
  <c r="AW113" i="16"/>
  <c r="AW22" i="16"/>
  <c r="X22" i="16"/>
  <c r="X113" i="16"/>
  <c r="CQ22" i="16"/>
  <c r="CQ113" i="16"/>
  <c r="CE22" i="16"/>
  <c r="CE113" i="16"/>
  <c r="AF22" i="16"/>
  <c r="AF113" i="16"/>
  <c r="AB22" i="16"/>
  <c r="AB113" i="16"/>
  <c r="BA22" i="16"/>
  <c r="BA113" i="16"/>
  <c r="CK22" i="16"/>
  <c r="CK113" i="16"/>
  <c r="Y113" i="16"/>
  <c r="Y22" i="16"/>
  <c r="BS113" i="16"/>
  <c r="BS22" i="16"/>
  <c r="DA22" i="16"/>
  <c r="DA113" i="16"/>
  <c r="CL22" i="16"/>
  <c r="CL113" i="16"/>
  <c r="BK113" i="16"/>
  <c r="BK22" i="16"/>
  <c r="AJ11" i="16"/>
  <c r="AJ8" i="16"/>
  <c r="BR11" i="16"/>
  <c r="BR8" i="16"/>
  <c r="M8" i="16"/>
  <c r="M11" i="16"/>
  <c r="CR11" i="16"/>
  <c r="CR10" i="16" s="1"/>
  <c r="CR8" i="16"/>
  <c r="R11" i="16"/>
  <c r="R8" i="16"/>
  <c r="BO8" i="16"/>
  <c r="BO11" i="16"/>
  <c r="AW8" i="16"/>
  <c r="AW11" i="16"/>
  <c r="DB8" i="16"/>
  <c r="DB11" i="16"/>
  <c r="DB10" i="16" s="1"/>
  <c r="AE11" i="16"/>
  <c r="AE8" i="16"/>
  <c r="AB11" i="16"/>
  <c r="AB8" i="16"/>
  <c r="AN8" i="16"/>
  <c r="AN11" i="16"/>
  <c r="AG11" i="16"/>
  <c r="AG10" i="16" s="1"/>
  <c r="AG8" i="16"/>
  <c r="CI45" i="16"/>
  <c r="CI44" i="16" s="1"/>
  <c r="BT45" i="16"/>
  <c r="BC45" i="16"/>
  <c r="BC44" i="16" s="1"/>
  <c r="BY45" i="16"/>
  <c r="CR45" i="16"/>
  <c r="BL45" i="16"/>
  <c r="AN45" i="16"/>
  <c r="AN44" i="16" s="1"/>
  <c r="AN133" i="16" s="1"/>
  <c r="DC45" i="16"/>
  <c r="BE45" i="16"/>
  <c r="CB45" i="16"/>
  <c r="AH45" i="16"/>
  <c r="O45" i="16"/>
  <c r="K33" i="16"/>
  <c r="DB33" i="16"/>
  <c r="X56" i="16"/>
  <c r="BI78" i="16"/>
  <c r="CM78" i="16"/>
  <c r="AF78" i="16"/>
  <c r="BL67" i="16"/>
  <c r="CM67" i="16"/>
  <c r="CW67" i="16"/>
  <c r="BF67" i="16"/>
  <c r="G51" i="16"/>
  <c r="D201" i="16" s="1"/>
  <c r="F51" i="16"/>
  <c r="Z78" i="16"/>
  <c r="DB78" i="16"/>
  <c r="BF78" i="16"/>
  <c r="AQ22" i="16"/>
  <c r="AQ113" i="16"/>
  <c r="BN22" i="16"/>
  <c r="BN113" i="16"/>
  <c r="BK8" i="16"/>
  <c r="BK11" i="16"/>
  <c r="AY8" i="16"/>
  <c r="AY11" i="16"/>
  <c r="BS11" i="16"/>
  <c r="BS8" i="16"/>
  <c r="AX45" i="16"/>
  <c r="AV45" i="16"/>
  <c r="AV44" i="16" s="1"/>
  <c r="CH45" i="16"/>
  <c r="CH44" i="16" s="1"/>
  <c r="BY67" i="16"/>
  <c r="BN67" i="16"/>
  <c r="I67" i="16"/>
  <c r="CO67" i="16"/>
  <c r="BX67" i="16"/>
  <c r="L67" i="16"/>
  <c r="M67" i="16"/>
  <c r="CD67" i="16"/>
  <c r="H67" i="16"/>
  <c r="F68" i="16"/>
  <c r="G68" i="16"/>
  <c r="D216" i="16" s="1"/>
  <c r="BB67" i="16"/>
  <c r="AZ67" i="16"/>
  <c r="AC67" i="16"/>
  <c r="DC67" i="16"/>
  <c r="BG67" i="16"/>
  <c r="AW67" i="16"/>
  <c r="CE67" i="16"/>
  <c r="CL67" i="16"/>
  <c r="Z67" i="16"/>
  <c r="BT67" i="16"/>
  <c r="F87" i="16"/>
  <c r="G87" i="16"/>
  <c r="D234" i="16" s="1"/>
  <c r="AR78" i="16"/>
  <c r="AO78" i="16"/>
  <c r="BK78" i="16"/>
  <c r="BW78" i="16"/>
  <c r="CD78" i="16"/>
  <c r="BV78" i="16"/>
  <c r="BJ78" i="16"/>
  <c r="AT78" i="16"/>
  <c r="BD78" i="16"/>
  <c r="V78" i="16"/>
  <c r="CJ78" i="16"/>
  <c r="CS78" i="16"/>
  <c r="O113" i="16"/>
  <c r="O22" i="16"/>
  <c r="U113" i="16"/>
  <c r="U22" i="16"/>
  <c r="AK22" i="16"/>
  <c r="AK113" i="16"/>
  <c r="I22" i="16"/>
  <c r="I113" i="16"/>
  <c r="AO113" i="16"/>
  <c r="AO22" i="16"/>
  <c r="AD113" i="16"/>
  <c r="AD22" i="16"/>
  <c r="N22" i="16"/>
  <c r="N113" i="16"/>
  <c r="CO22" i="16"/>
  <c r="CO113" i="16"/>
  <c r="CY113" i="16"/>
  <c r="CY22" i="16"/>
  <c r="CZ22" i="16"/>
  <c r="CZ113" i="16"/>
  <c r="CS113" i="16"/>
  <c r="CS22" i="16"/>
  <c r="CV22" i="16"/>
  <c r="CV113" i="16"/>
  <c r="BB22" i="16"/>
  <c r="BB113" i="16"/>
  <c r="CE11" i="16"/>
  <c r="CE8" i="16"/>
  <c r="BT8" i="16"/>
  <c r="BT11" i="16"/>
  <c r="BT10" i="16" s="1"/>
  <c r="AI11" i="16"/>
  <c r="AI8" i="16"/>
  <c r="X11" i="16"/>
  <c r="X8" i="16"/>
  <c r="CD8" i="16"/>
  <c r="CD11" i="16"/>
  <c r="CD10" i="16" s="1"/>
  <c r="CI8" i="16"/>
  <c r="CI11" i="16"/>
  <c r="AF8" i="16"/>
  <c r="AF11" i="16"/>
  <c r="AH11" i="16"/>
  <c r="AH8" i="16"/>
  <c r="CP11" i="16"/>
  <c r="CP8" i="16"/>
  <c r="BJ8" i="16"/>
  <c r="BJ11" i="16"/>
  <c r="CA8" i="16"/>
  <c r="CA11" i="16"/>
  <c r="W8" i="16"/>
  <c r="W11" i="16"/>
  <c r="G46" i="16"/>
  <c r="D196" i="16" s="1"/>
  <c r="F46" i="16"/>
  <c r="H45" i="16"/>
  <c r="CM45" i="16"/>
  <c r="BU45" i="16"/>
  <c r="AT45" i="16"/>
  <c r="CF45" i="16"/>
  <c r="Q45" i="16"/>
  <c r="T45" i="16"/>
  <c r="BH45" i="16"/>
  <c r="BH44" i="16" s="1"/>
  <c r="BH133" i="16" s="1"/>
  <c r="CQ45" i="16"/>
  <c r="CW45" i="16"/>
  <c r="CL45" i="16"/>
  <c r="U45" i="16"/>
  <c r="F30" i="16"/>
  <c r="G30" i="16"/>
  <c r="D183" i="16" s="1"/>
  <c r="CI33" i="16"/>
  <c r="BZ56" i="16"/>
  <c r="Y78" i="16"/>
  <c r="CH22" i="16"/>
  <c r="CH113" i="16"/>
  <c r="Z113" i="16"/>
  <c r="Z22" i="16"/>
  <c r="CX113" i="16"/>
  <c r="CX22" i="16"/>
  <c r="BD22" i="16"/>
  <c r="BD113" i="16"/>
  <c r="BI8" i="16"/>
  <c r="BI11" i="16"/>
  <c r="CZ8" i="16"/>
  <c r="CZ11" i="16"/>
  <c r="CC8" i="16"/>
  <c r="CC11" i="16"/>
  <c r="N45" i="16"/>
  <c r="N44" i="16" s="1"/>
  <c r="N133" i="16" s="1"/>
  <c r="AE45" i="16"/>
  <c r="AG45" i="16"/>
  <c r="BD45" i="16"/>
  <c r="BH67" i="16"/>
  <c r="BZ67" i="16"/>
  <c r="AO67" i="16"/>
  <c r="BS78" i="16"/>
  <c r="T78" i="16"/>
  <c r="AG78" i="16"/>
  <c r="BR113" i="16"/>
  <c r="BR22" i="16"/>
  <c r="Q22" i="16"/>
  <c r="Q113" i="16"/>
  <c r="AU113" i="16"/>
  <c r="AU22" i="16"/>
  <c r="BC8" i="16"/>
  <c r="BC11" i="16"/>
  <c r="CH11" i="16"/>
  <c r="CH8" i="16"/>
  <c r="AS45" i="16"/>
  <c r="AU67" i="16"/>
  <c r="CT67" i="16"/>
  <c r="Y67" i="16"/>
  <c r="CV67" i="16"/>
  <c r="AX67" i="16"/>
  <c r="F75" i="16"/>
  <c r="G75" i="16"/>
  <c r="D223" i="16" s="1"/>
  <c r="R67" i="16"/>
  <c r="AG67" i="16"/>
  <c r="BU67" i="16"/>
  <c r="BV67" i="16"/>
  <c r="AF67" i="16"/>
  <c r="AH67" i="16"/>
  <c r="O67" i="16"/>
  <c r="J67" i="16"/>
  <c r="AM67" i="16"/>
  <c r="AN67" i="16"/>
  <c r="V67" i="16"/>
  <c r="U67" i="16"/>
  <c r="W67" i="16"/>
  <c r="F72" i="16"/>
  <c r="G72" i="16"/>
  <c r="D220" i="16" s="1"/>
  <c r="BQ78" i="16"/>
  <c r="CG78" i="16"/>
  <c r="CZ78" i="16"/>
  <c r="CY78" i="16"/>
  <c r="AH78" i="16"/>
  <c r="W78" i="16"/>
  <c r="M78" i="16"/>
  <c r="AM78" i="16"/>
  <c r="F79" i="16"/>
  <c r="G79" i="16"/>
  <c r="D226" i="16" s="1"/>
  <c r="H78" i="16"/>
  <c r="DA78" i="16"/>
  <c r="CB78" i="16"/>
  <c r="BP78" i="16"/>
  <c r="CF113" i="16"/>
  <c r="CF22" i="16"/>
  <c r="AE113" i="16"/>
  <c r="AE22" i="16"/>
  <c r="K113" i="16"/>
  <c r="K22" i="16"/>
  <c r="AH113" i="16"/>
  <c r="AH22" i="16"/>
  <c r="BH113" i="16"/>
  <c r="BH22" i="16"/>
  <c r="R113" i="16"/>
  <c r="R22" i="16"/>
  <c r="BU22" i="16"/>
  <c r="BU113" i="16"/>
  <c r="H22" i="16"/>
  <c r="H113" i="16"/>
  <c r="F23" i="16"/>
  <c r="G23" i="16"/>
  <c r="D176" i="16" s="1"/>
  <c r="P22" i="16"/>
  <c r="P113" i="16"/>
  <c r="BM22" i="16"/>
  <c r="BM113" i="16"/>
  <c r="V113" i="16"/>
  <c r="V22" i="16"/>
  <c r="AY22" i="16"/>
  <c r="AY113" i="16"/>
  <c r="CU8" i="16"/>
  <c r="CU11" i="16"/>
  <c r="J11" i="16"/>
  <c r="J10" i="16" s="1"/>
  <c r="J8" i="16"/>
  <c r="AS8" i="16"/>
  <c r="AS11" i="16"/>
  <c r="AS10" i="16" s="1"/>
  <c r="BV11" i="16"/>
  <c r="BV8" i="16"/>
  <c r="BM11" i="16"/>
  <c r="BM8" i="16"/>
  <c r="CN8" i="16"/>
  <c r="CN11" i="16"/>
  <c r="CN10" i="16" s="1"/>
  <c r="AQ11" i="16"/>
  <c r="AQ8" i="16"/>
  <c r="BB11" i="16"/>
  <c r="BB8" i="16"/>
  <c r="K11" i="16"/>
  <c r="K10" i="16" s="1"/>
  <c r="K8" i="16"/>
  <c r="V8" i="16"/>
  <c r="V11" i="16"/>
  <c r="CX11" i="16"/>
  <c r="CX8" i="16"/>
  <c r="BH11" i="16"/>
  <c r="BH8" i="16"/>
  <c r="CG11" i="16"/>
  <c r="CG8" i="16"/>
  <c r="CZ45" i="16"/>
  <c r="CZ44" i="16" s="1"/>
  <c r="CZ133" i="16" s="1"/>
  <c r="I45" i="16"/>
  <c r="I44" i="16" s="1"/>
  <c r="I133" i="16" s="1"/>
  <c r="CN45" i="16"/>
  <c r="CC45" i="16"/>
  <c r="CC44" i="16" s="1"/>
  <c r="CC133" i="16" s="1"/>
  <c r="AB45" i="16"/>
  <c r="CA45" i="16"/>
  <c r="Z45" i="16"/>
  <c r="AI45" i="16"/>
  <c r="K45" i="16"/>
  <c r="K44" i="16" s="1"/>
  <c r="AP45" i="16"/>
  <c r="CS45" i="16"/>
  <c r="AO45" i="16"/>
  <c r="CY45" i="16"/>
  <c r="AM33" i="16"/>
  <c r="AV56" i="16"/>
  <c r="BG56" i="16"/>
  <c r="F35" i="16"/>
  <c r="G35" i="16"/>
  <c r="D187" i="16" s="1"/>
  <c r="G36" i="16"/>
  <c r="D188" i="16" s="1"/>
  <c r="F36" i="16"/>
  <c r="Q33" i="16"/>
  <c r="CL33" i="16"/>
  <c r="BE33" i="16"/>
  <c r="AX33" i="16"/>
  <c r="P33" i="16"/>
  <c r="CM33" i="16"/>
  <c r="AP33" i="16"/>
  <c r="BN33" i="16"/>
  <c r="CG33" i="16"/>
  <c r="AF33" i="16"/>
  <c r="AI33" i="16"/>
  <c r="AD33" i="16"/>
  <c r="DA33" i="16"/>
  <c r="G81" i="16"/>
  <c r="D228" i="16" s="1"/>
  <c r="F81" i="16"/>
  <c r="BQ56" i="16"/>
  <c r="CV56" i="16"/>
  <c r="P56" i="16"/>
  <c r="N56" i="16"/>
  <c r="BR56" i="16"/>
  <c r="BD56" i="16"/>
  <c r="AP56" i="16"/>
  <c r="CL56" i="16"/>
  <c r="AO56" i="16"/>
  <c r="AS56" i="16"/>
  <c r="AN56" i="16"/>
  <c r="CC56" i="16"/>
  <c r="AG56" i="16"/>
  <c r="G73" i="16"/>
  <c r="D221" i="16" s="1"/>
  <c r="F73" i="16"/>
  <c r="G53" i="16"/>
  <c r="D203" i="16" s="1"/>
  <c r="F53" i="16"/>
  <c r="F58" i="16"/>
  <c r="G58" i="16"/>
  <c r="D207" i="16" s="1"/>
  <c r="F27" i="16"/>
  <c r="G27" i="16"/>
  <c r="D180" i="16" s="1"/>
  <c r="F61" i="16"/>
  <c r="G61" i="16"/>
  <c r="D210" i="16" s="1"/>
  <c r="F38" i="16"/>
  <c r="G38" i="16"/>
  <c r="D190" i="16" s="1"/>
  <c r="BX33" i="16"/>
  <c r="M33" i="16"/>
  <c r="AT33" i="16"/>
  <c r="O33" i="16"/>
  <c r="S33" i="16"/>
  <c r="AG33" i="16"/>
  <c r="BD33" i="16"/>
  <c r="CA33" i="16"/>
  <c r="CQ33" i="16"/>
  <c r="CN33" i="16"/>
  <c r="CP33" i="16"/>
  <c r="AW33" i="16"/>
  <c r="Q56" i="16"/>
  <c r="Y56" i="16"/>
  <c r="CA56" i="16"/>
  <c r="AZ56" i="16"/>
  <c r="AE56" i="16"/>
  <c r="AT56" i="16"/>
  <c r="AK56" i="16"/>
  <c r="CK56" i="16"/>
  <c r="AQ56" i="16"/>
  <c r="Z56" i="16"/>
  <c r="CS56" i="16"/>
  <c r="BF56" i="16"/>
  <c r="BA56" i="16"/>
  <c r="G31" i="16"/>
  <c r="D184" i="16" s="1"/>
  <c r="F31" i="16"/>
  <c r="F40" i="16"/>
  <c r="G40" i="16"/>
  <c r="D192" i="16" s="1"/>
  <c r="G50" i="16"/>
  <c r="D200" i="16" s="1"/>
  <c r="F50" i="16"/>
  <c r="BM33" i="16"/>
  <c r="J33" i="16"/>
  <c r="CC33" i="16"/>
  <c r="N33" i="16"/>
  <c r="AH33" i="16"/>
  <c r="V33" i="16"/>
  <c r="BQ33" i="16"/>
  <c r="BG33" i="16"/>
  <c r="CV33" i="16"/>
  <c r="BH33" i="16"/>
  <c r="Y33" i="16"/>
  <c r="AS33" i="16"/>
  <c r="T56" i="16"/>
  <c r="BW56" i="16"/>
  <c r="BN56" i="16"/>
  <c r="BH56" i="16"/>
  <c r="BJ56" i="16"/>
  <c r="BY56" i="16"/>
  <c r="BK56" i="16"/>
  <c r="I56" i="16"/>
  <c r="CB56" i="16"/>
  <c r="DB56" i="16"/>
  <c r="O56" i="16"/>
  <c r="AY56" i="16"/>
  <c r="G47" i="16"/>
  <c r="D197" i="16" s="1"/>
  <c r="F47" i="16"/>
  <c r="F26" i="16"/>
  <c r="G26" i="16"/>
  <c r="D179" i="16" s="1"/>
  <c r="F49" i="16"/>
  <c r="G49" i="16"/>
  <c r="D199" i="16" s="1"/>
  <c r="G83" i="16"/>
  <c r="D230" i="16" s="1"/>
  <c r="F83" i="16"/>
  <c r="G54" i="16"/>
  <c r="D204" i="16" s="1"/>
  <c r="F54" i="16"/>
  <c r="G62" i="16"/>
  <c r="D211" i="16" s="1"/>
  <c r="F62" i="16"/>
  <c r="CR33" i="16"/>
  <c r="AV33" i="16"/>
  <c r="AC33" i="16"/>
  <c r="BY33" i="16"/>
  <c r="U33" i="16"/>
  <c r="AQ33" i="16"/>
  <c r="CX33" i="16"/>
  <c r="BJ33" i="16"/>
  <c r="BR33" i="16"/>
  <c r="BU33" i="16"/>
  <c r="AL33" i="16"/>
  <c r="BB33" i="16"/>
  <c r="F15" i="16"/>
  <c r="G15" i="16"/>
  <c r="D169" i="16" s="1"/>
  <c r="F18" i="16"/>
  <c r="G18" i="16"/>
  <c r="D172" i="16" s="1"/>
  <c r="G39" i="16"/>
  <c r="D191" i="16" s="1"/>
  <c r="F39" i="16"/>
  <c r="AD56" i="16"/>
  <c r="CQ56" i="16"/>
  <c r="AC56" i="16"/>
  <c r="CZ56" i="16"/>
  <c r="CG56" i="16"/>
  <c r="CU56" i="16"/>
  <c r="U56" i="16"/>
  <c r="AA56" i="16"/>
  <c r="DA56" i="16"/>
  <c r="CN56" i="16"/>
  <c r="AX56" i="16"/>
  <c r="AJ56" i="16"/>
  <c r="G16" i="16"/>
  <c r="D170" i="16" s="1"/>
  <c r="F16" i="16"/>
  <c r="G59" i="16"/>
  <c r="D208" i="16" s="1"/>
  <c r="F59" i="16"/>
  <c r="F82" i="16"/>
  <c r="G82" i="16"/>
  <c r="D229" i="16" s="1"/>
  <c r="F80" i="16"/>
  <c r="G80" i="16"/>
  <c r="D227" i="16" s="1"/>
  <c r="CF33" i="16"/>
  <c r="AE33" i="16"/>
  <c r="X33" i="16"/>
  <c r="AO33" i="16"/>
  <c r="CW33" i="16"/>
  <c r="BC33" i="16"/>
  <c r="BW33" i="16"/>
  <c r="BV33" i="16"/>
  <c r="AR33" i="16"/>
  <c r="CZ33" i="16"/>
  <c r="BK33" i="16"/>
  <c r="W33" i="16"/>
  <c r="BP33" i="16"/>
  <c r="G41" i="16"/>
  <c r="D193" i="16" s="1"/>
  <c r="F41" i="16"/>
  <c r="F52" i="16"/>
  <c r="G52" i="16"/>
  <c r="D202" i="16" s="1"/>
  <c r="CT56" i="16"/>
  <c r="CP56" i="16"/>
  <c r="BI56" i="16"/>
  <c r="CY56" i="16"/>
  <c r="J56" i="16"/>
  <c r="R56" i="16"/>
  <c r="CO56" i="16"/>
  <c r="CE56" i="16"/>
  <c r="G57" i="16"/>
  <c r="D206" i="16" s="1"/>
  <c r="H56" i="16"/>
  <c r="F57" i="16"/>
  <c r="BT56" i="16"/>
  <c r="BM56" i="16"/>
  <c r="CJ56" i="16"/>
  <c r="CD33" i="16"/>
  <c r="R33" i="16"/>
  <c r="AY33" i="16"/>
  <c r="CE33" i="16"/>
  <c r="AJ33" i="16"/>
  <c r="BF33" i="16"/>
  <c r="BA33" i="16"/>
  <c r="CJ33" i="16"/>
  <c r="F34" i="16"/>
  <c r="H33" i="16"/>
  <c r="G34" i="16"/>
  <c r="D186" i="16" s="1"/>
  <c r="T33" i="16"/>
  <c r="AK33" i="16"/>
  <c r="BI33" i="16"/>
  <c r="CK33" i="16"/>
  <c r="AR56" i="16"/>
  <c r="AL56" i="16"/>
  <c r="CF56" i="16"/>
  <c r="CW56" i="16"/>
  <c r="BB56" i="16"/>
  <c r="AU56" i="16"/>
  <c r="S56" i="16"/>
  <c r="BX56" i="16"/>
  <c r="AF56" i="16"/>
  <c r="BE56" i="16"/>
  <c r="BP56" i="16"/>
  <c r="CR56" i="16"/>
  <c r="G28" i="16"/>
  <c r="D181" i="16" s="1"/>
  <c r="F28" i="16"/>
  <c r="F29" i="16"/>
  <c r="G29" i="16"/>
  <c r="D182" i="16" s="1"/>
  <c r="F14" i="16"/>
  <c r="G14" i="16"/>
  <c r="D168" i="16" s="1"/>
  <c r="F64" i="16"/>
  <c r="G64" i="16"/>
  <c r="D213" i="16" s="1"/>
  <c r="G86" i="16"/>
  <c r="D233" i="16" s="1"/>
  <c r="F86" i="16"/>
  <c r="G25" i="16"/>
  <c r="D178" i="16" s="1"/>
  <c r="F25" i="16"/>
  <c r="L33" i="16"/>
  <c r="CH33" i="16"/>
  <c r="AU33" i="16"/>
  <c r="BO33" i="16"/>
  <c r="BS33" i="16"/>
  <c r="CU33" i="16"/>
  <c r="AB33" i="16"/>
  <c r="CT33" i="16"/>
  <c r="CB33" i="16"/>
  <c r="DC33" i="16"/>
  <c r="AN33" i="16"/>
  <c r="AZ33" i="16"/>
  <c r="BZ33" i="16"/>
  <c r="F63" i="16"/>
  <c r="G63" i="16"/>
  <c r="D212" i="16" s="1"/>
  <c r="BV56" i="16"/>
  <c r="L56" i="16"/>
  <c r="BS56" i="16"/>
  <c r="W56" i="16"/>
  <c r="AM56" i="16"/>
  <c r="BL56" i="16"/>
  <c r="BO56" i="16"/>
  <c r="CD56" i="16"/>
  <c r="DC56" i="16"/>
  <c r="M56" i="16"/>
  <c r="CM56" i="16"/>
  <c r="AH56" i="16"/>
  <c r="AW56" i="16"/>
  <c r="F65" i="16"/>
  <c r="G65" i="16"/>
  <c r="D214" i="16" s="1"/>
  <c r="G17" i="16"/>
  <c r="D171" i="16" s="1"/>
  <c r="F17" i="16"/>
  <c r="G76" i="16"/>
  <c r="D224" i="16" s="1"/>
  <c r="F76" i="16"/>
  <c r="F67" i="16" s="1"/>
  <c r="BU41" i="14"/>
  <c r="JF102" i="19" s="1"/>
  <c r="D105" i="19"/>
  <c r="CK41" i="14"/>
  <c r="K41" i="14"/>
  <c r="BD41" i="14"/>
  <c r="D100" i="19"/>
  <c r="CW41" i="14"/>
  <c r="AZ41" i="14"/>
  <c r="FZ101" i="19" s="1"/>
  <c r="DB41" i="14"/>
  <c r="AI41" i="14"/>
  <c r="DJ100" i="19" s="1"/>
  <c r="L41" i="14"/>
  <c r="AB41" i="14"/>
  <c r="CH102" i="19" s="1"/>
  <c r="D102" i="19" s="1"/>
  <c r="N41" i="14"/>
  <c r="AD103" i="19" s="1"/>
  <c r="D103" i="19" s="1"/>
  <c r="CH41" i="14"/>
  <c r="LF101" i="19" s="1"/>
  <c r="BJ41" i="14"/>
  <c r="Y41" i="14"/>
  <c r="BV100" i="19" s="1"/>
  <c r="AY41" i="14"/>
  <c r="FV103" i="19" s="1"/>
  <c r="H41" i="14"/>
  <c r="G42" i="14"/>
  <c r="AU41" i="14"/>
  <c r="FF100" i="19" s="1"/>
  <c r="BB41" i="14"/>
  <c r="GH102" i="19" s="1"/>
  <c r="D101" i="19"/>
  <c r="CN41" i="14"/>
  <c r="BH41" i="14"/>
  <c r="HF101" i="19" s="1"/>
  <c r="BO41" i="14"/>
  <c r="IH103" i="19" s="1"/>
  <c r="DA41" i="14"/>
  <c r="CS41" i="14"/>
  <c r="G70" i="14"/>
  <c r="AF44" i="16" l="1"/>
  <c r="Z9" i="16"/>
  <c r="Z130" i="16" s="1"/>
  <c r="Z134" i="16" s="1"/>
  <c r="G33" i="16"/>
  <c r="CA44" i="16"/>
  <c r="CA133" i="16" s="1"/>
  <c r="CH10" i="16"/>
  <c r="CH9" i="16" s="1"/>
  <c r="CH7" i="16" s="1"/>
  <c r="AG44" i="16"/>
  <c r="AG133" i="16" s="1"/>
  <c r="CW44" i="16"/>
  <c r="CW133" i="16" s="1"/>
  <c r="CM44" i="16"/>
  <c r="CM133" i="16" s="1"/>
  <c r="BJ10" i="16"/>
  <c r="CI10" i="16"/>
  <c r="CI9" i="16" s="1"/>
  <c r="CI130" i="16" s="1"/>
  <c r="G67" i="16"/>
  <c r="BK10" i="16"/>
  <c r="BE44" i="16"/>
  <c r="CI133" i="16"/>
  <c r="AE10" i="16"/>
  <c r="R10" i="16"/>
  <c r="AJ10" i="16"/>
  <c r="AJ9" i="16" s="1"/>
  <c r="BG44" i="16"/>
  <c r="BG133" i="16" s="1"/>
  <c r="BI44" i="16"/>
  <c r="BI133" i="16" s="1"/>
  <c r="CO10" i="16"/>
  <c r="Y10" i="16"/>
  <c r="Y9" i="16" s="1"/>
  <c r="F11" i="16"/>
  <c r="CK44" i="16"/>
  <c r="CK133" i="16" s="1"/>
  <c r="CD44" i="16"/>
  <c r="CD133" i="16" s="1"/>
  <c r="AM44" i="16"/>
  <c r="AM133" i="16" s="1"/>
  <c r="BY10" i="16"/>
  <c r="CB10" i="16"/>
  <c r="CJ10" i="16"/>
  <c r="CE44" i="16"/>
  <c r="AD10" i="16"/>
  <c r="AD9" i="16" s="1"/>
  <c r="AD130" i="16" s="1"/>
  <c r="AD134" i="16" s="1"/>
  <c r="BD10" i="16"/>
  <c r="BX10" i="16"/>
  <c r="CU44" i="16"/>
  <c r="CU133" i="16" s="1"/>
  <c r="BA44" i="16"/>
  <c r="BA133" i="16" s="1"/>
  <c r="CD9" i="16"/>
  <c r="CE7" i="16"/>
  <c r="H10" i="16"/>
  <c r="G11" i="16"/>
  <c r="F45" i="16"/>
  <c r="CY44" i="16"/>
  <c r="CY133" i="16" s="1"/>
  <c r="AB44" i="16"/>
  <c r="AB133" i="16" s="1"/>
  <c r="BH10" i="16"/>
  <c r="BH9" i="16" s="1"/>
  <c r="BH130" i="16" s="1"/>
  <c r="BH134" i="16" s="1"/>
  <c r="BB10" i="16"/>
  <c r="BV10" i="16"/>
  <c r="AY133" i="16"/>
  <c r="BC10" i="16"/>
  <c r="BC9" i="16" s="1"/>
  <c r="BC130" i="16" s="1"/>
  <c r="BC134" i="16" s="1"/>
  <c r="AE44" i="16"/>
  <c r="AE133" i="16" s="1"/>
  <c r="CQ44" i="16"/>
  <c r="CQ9" i="16" s="1"/>
  <c r="CQ130" i="16" s="1"/>
  <c r="CQ134" i="16" s="1"/>
  <c r="H44" i="16"/>
  <c r="G45" i="16"/>
  <c r="CI7" i="16"/>
  <c r="CH133" i="16"/>
  <c r="DC44" i="16"/>
  <c r="DC133" i="16" s="1"/>
  <c r="BR44" i="16"/>
  <c r="BR133" i="16" s="1"/>
  <c r="BM44" i="16"/>
  <c r="BM133" i="16" s="1"/>
  <c r="Y130" i="16"/>
  <c r="Y134" i="16" s="1"/>
  <c r="Y7" i="16"/>
  <c r="R44" i="16"/>
  <c r="R133" i="16" s="1"/>
  <c r="AZ44" i="16"/>
  <c r="AZ133" i="16" s="1"/>
  <c r="O10" i="16"/>
  <c r="CP44" i="16"/>
  <c r="DB44" i="16"/>
  <c r="DB133" i="16" s="1"/>
  <c r="CV10" i="16"/>
  <c r="BL10" i="16"/>
  <c r="BL9" i="16" s="1"/>
  <c r="BL7" i="16" s="1"/>
  <c r="CT44" i="16"/>
  <c r="CT133" i="16" s="1"/>
  <c r="W44" i="16"/>
  <c r="W133" i="16" s="1"/>
  <c r="T10" i="16"/>
  <c r="BP44" i="16"/>
  <c r="BP133" i="16" s="1"/>
  <c r="CF10" i="16"/>
  <c r="BW44" i="16"/>
  <c r="BW133" i="16" s="1"/>
  <c r="AQ130" i="16"/>
  <c r="AQ134" i="16" s="1"/>
  <c r="BE133" i="16"/>
  <c r="F33" i="16"/>
  <c r="CS44" i="16"/>
  <c r="CS133" i="16" s="1"/>
  <c r="CN44" i="16"/>
  <c r="CN133" i="16" s="1"/>
  <c r="CX10" i="16"/>
  <c r="CX9" i="16" s="1"/>
  <c r="AQ10" i="16"/>
  <c r="AQ9" i="16" s="1"/>
  <c r="AQ7" i="16" s="1"/>
  <c r="G22" i="16"/>
  <c r="H133" i="16"/>
  <c r="AU133" i="16"/>
  <c r="CC10" i="16"/>
  <c r="CC9" i="16" s="1"/>
  <c r="T44" i="16"/>
  <c r="T133" i="16" s="1"/>
  <c r="CP10" i="16"/>
  <c r="CP9" i="16" s="1"/>
  <c r="CP7" i="16" s="1"/>
  <c r="CD130" i="16"/>
  <c r="CD134" i="16" s="1"/>
  <c r="CD7" i="16"/>
  <c r="CE10" i="16"/>
  <c r="CE9" i="16" s="1"/>
  <c r="CE130" i="16" s="1"/>
  <c r="AX44" i="16"/>
  <c r="AX133" i="16" s="1"/>
  <c r="BL44" i="16"/>
  <c r="AN10" i="16"/>
  <c r="AN9" i="16" s="1"/>
  <c r="AN7" i="16" s="1"/>
  <c r="AW10" i="16"/>
  <c r="M10" i="16"/>
  <c r="AK44" i="16"/>
  <c r="AK133" i="16" s="1"/>
  <c r="BE10" i="16"/>
  <c r="BE9" i="16" s="1"/>
  <c r="BE7" i="16" s="1"/>
  <c r="AP10" i="16"/>
  <c r="AO10" i="16"/>
  <c r="AV133" i="16"/>
  <c r="BX44" i="16"/>
  <c r="BX133" i="16" s="1"/>
  <c r="BZ44" i="16"/>
  <c r="BZ133" i="16" s="1"/>
  <c r="AV10" i="16"/>
  <c r="AV9" i="16" s="1"/>
  <c r="AV130" i="16" s="1"/>
  <c r="N10" i="16"/>
  <c r="N9" i="16" s="1"/>
  <c r="N7" i="16" s="1"/>
  <c r="CG44" i="16"/>
  <c r="CG133" i="16" s="1"/>
  <c r="AL44" i="16"/>
  <c r="AL133" i="16" s="1"/>
  <c r="P10" i="16"/>
  <c r="P9" i="16" s="1"/>
  <c r="P7" i="16" s="1"/>
  <c r="BF44" i="16"/>
  <c r="J44" i="16"/>
  <c r="J133" i="16" s="1"/>
  <c r="CS7" i="16"/>
  <c r="CY10" i="16"/>
  <c r="AM10" i="16"/>
  <c r="AM9" i="16" s="1"/>
  <c r="AM130" i="16" s="1"/>
  <c r="AM134" i="16" s="1"/>
  <c r="CX7" i="16"/>
  <c r="CX130" i="16"/>
  <c r="CX134" i="16" s="1"/>
  <c r="AG9" i="16"/>
  <c r="AG7" i="16" s="1"/>
  <c r="AF133" i="16"/>
  <c r="AP44" i="16"/>
  <c r="AP133" i="16" s="1"/>
  <c r="V10" i="16"/>
  <c r="CC130" i="16"/>
  <c r="CC134" i="16" s="1"/>
  <c r="CC7" i="16"/>
  <c r="Q44" i="16"/>
  <c r="Q133" i="16" s="1"/>
  <c r="W10" i="16"/>
  <c r="X130" i="16"/>
  <c r="X134" i="16" s="1"/>
  <c r="CR44" i="16"/>
  <c r="CR133" i="16" s="1"/>
  <c r="CE133" i="16"/>
  <c r="AD44" i="16"/>
  <c r="AD133" i="16" s="1"/>
  <c r="BG130" i="16"/>
  <c r="BG134" i="16" s="1"/>
  <c r="BG7" i="16"/>
  <c r="I10" i="16"/>
  <c r="I9" i="16" s="1"/>
  <c r="I130" i="16" s="1"/>
  <c r="I134" i="16" s="1"/>
  <c r="DA10" i="16"/>
  <c r="CJ44" i="16"/>
  <c r="CJ133" i="16" s="1"/>
  <c r="AV7" i="16"/>
  <c r="N130" i="16"/>
  <c r="N134" i="16" s="1"/>
  <c r="L10" i="16"/>
  <c r="X44" i="16"/>
  <c r="X133" i="16" s="1"/>
  <c r="BN10" i="16"/>
  <c r="BJ44" i="16"/>
  <c r="BJ133" i="16" s="1"/>
  <c r="S44" i="16"/>
  <c r="CS10" i="16"/>
  <c r="CS9" i="16" s="1"/>
  <c r="CS130" i="16" s="1"/>
  <c r="CS134" i="16" s="1"/>
  <c r="BF10" i="16"/>
  <c r="AK10" i="16"/>
  <c r="AK9" i="16" s="1"/>
  <c r="AK130" i="16" s="1"/>
  <c r="AK134" i="16" s="1"/>
  <c r="CT10" i="16"/>
  <c r="CT9" i="16" s="1"/>
  <c r="CT130" i="16" s="1"/>
  <c r="F113" i="16"/>
  <c r="G113" i="16"/>
  <c r="BC7" i="16"/>
  <c r="K133" i="16"/>
  <c r="J9" i="16"/>
  <c r="J130" i="16" s="1"/>
  <c r="J134" i="16" s="1"/>
  <c r="G78" i="16"/>
  <c r="CZ10" i="16"/>
  <c r="CZ9" i="16" s="1"/>
  <c r="CF44" i="16"/>
  <c r="CF133" i="16" s="1"/>
  <c r="AH10" i="16"/>
  <c r="AH9" i="16" s="1"/>
  <c r="AH130" i="16" s="1"/>
  <c r="AH134" i="16" s="1"/>
  <c r="X10" i="16"/>
  <c r="X9" i="16" s="1"/>
  <c r="X7" i="16" s="1"/>
  <c r="BS10" i="16"/>
  <c r="BS9" i="16" s="1"/>
  <c r="BS7" i="16" s="1"/>
  <c r="O44" i="16"/>
  <c r="O133" i="16" s="1"/>
  <c r="BY44" i="16"/>
  <c r="BY133" i="16" s="1"/>
  <c r="AB130" i="16"/>
  <c r="AB134" i="16" s="1"/>
  <c r="BO10" i="16"/>
  <c r="AC44" i="16"/>
  <c r="AC133" i="16" s="1"/>
  <c r="AZ10" i="16"/>
  <c r="AZ9" i="16" s="1"/>
  <c r="AZ130" i="16" s="1"/>
  <c r="AZ134" i="16" s="1"/>
  <c r="BW10" i="16"/>
  <c r="BG10" i="16"/>
  <c r="BG9" i="16" s="1"/>
  <c r="Q130" i="16"/>
  <c r="Q134" i="16" s="1"/>
  <c r="AR44" i="16"/>
  <c r="AR133" i="16" s="1"/>
  <c r="CM10" i="16"/>
  <c r="CM9" i="16" s="1"/>
  <c r="CM130" i="16" s="1"/>
  <c r="CM134" i="16" s="1"/>
  <c r="BQ10" i="16"/>
  <c r="S133" i="16"/>
  <c r="BB44" i="16"/>
  <c r="BB133" i="16" s="1"/>
  <c r="CV44" i="16"/>
  <c r="CV133" i="16" s="1"/>
  <c r="BA7" i="16"/>
  <c r="CT7" i="16"/>
  <c r="BF133" i="16"/>
  <c r="U10" i="16"/>
  <c r="F56" i="16"/>
  <c r="G56" i="16"/>
  <c r="AI44" i="16"/>
  <c r="CG7" i="16"/>
  <c r="BM130" i="16"/>
  <c r="BM134" i="16" s="1"/>
  <c r="CU10" i="16"/>
  <c r="CU9" i="16" s="1"/>
  <c r="CU130" i="16" s="1"/>
  <c r="CU134" i="16" s="1"/>
  <c r="AS44" i="16"/>
  <c r="AS133" i="16" s="1"/>
  <c r="CZ7" i="16"/>
  <c r="CZ130" i="16"/>
  <c r="CZ134" i="16" s="1"/>
  <c r="U44" i="16"/>
  <c r="U133" i="16" s="1"/>
  <c r="AT44" i="16"/>
  <c r="AT133" i="16" s="1"/>
  <c r="CA10" i="16"/>
  <c r="CA9" i="16" s="1"/>
  <c r="CA7" i="16" s="1"/>
  <c r="AF10" i="16"/>
  <c r="AF9" i="16" s="1"/>
  <c r="AF7" i="16" s="1"/>
  <c r="AI130" i="16"/>
  <c r="AI134" i="16" s="1"/>
  <c r="AY10" i="16"/>
  <c r="AY9" i="16" s="1"/>
  <c r="AH44" i="16"/>
  <c r="AH133" i="16" s="1"/>
  <c r="AB10" i="16"/>
  <c r="AB9" i="16" s="1"/>
  <c r="AB7" i="16" s="1"/>
  <c r="BR10" i="16"/>
  <c r="BR9" i="16" s="1"/>
  <c r="BR7" i="16" s="1"/>
  <c r="CQ133" i="16"/>
  <c r="BS44" i="16"/>
  <c r="BO44" i="16"/>
  <c r="BO133" i="16" s="1"/>
  <c r="CL10" i="16"/>
  <c r="CL9" i="16" s="1"/>
  <c r="CL130" i="16" s="1"/>
  <c r="CL134" i="16" s="1"/>
  <c r="Q10" i="16"/>
  <c r="Q9" i="16" s="1"/>
  <c r="Q7" i="16" s="1"/>
  <c r="M44" i="16"/>
  <c r="DC10" i="16"/>
  <c r="DC9" i="16" s="1"/>
  <c r="DC130" i="16" s="1"/>
  <c r="DC134" i="16" s="1"/>
  <c r="AI133" i="16"/>
  <c r="AL10" i="16"/>
  <c r="AL9" i="16" s="1"/>
  <c r="AL7" i="16" s="1"/>
  <c r="CW10" i="16"/>
  <c r="CW9" i="16" s="1"/>
  <c r="CW7" i="16" s="1"/>
  <c r="BV44" i="16"/>
  <c r="BV133" i="16" s="1"/>
  <c r="BN44" i="16"/>
  <c r="BN9" i="16" s="1"/>
  <c r="BN130" i="16" s="1"/>
  <c r="S10" i="16"/>
  <c r="S9" i="16" s="1"/>
  <c r="S7" i="16" s="1"/>
  <c r="BA10" i="16"/>
  <c r="BA9" i="16" s="1"/>
  <c r="BA130" i="16" s="1"/>
  <c r="BA134" i="16" s="1"/>
  <c r="BP10" i="16"/>
  <c r="BP9" i="16" s="1"/>
  <c r="BP130" i="16" s="1"/>
  <c r="BP134" i="16" s="1"/>
  <c r="M133" i="16"/>
  <c r="BL133" i="16"/>
  <c r="AO44" i="16"/>
  <c r="AO133" i="16" s="1"/>
  <c r="CP133" i="16"/>
  <c r="G41" i="14"/>
  <c r="F22" i="16"/>
  <c r="Z44" i="16"/>
  <c r="Z133" i="16" s="1"/>
  <c r="CG10" i="16"/>
  <c r="CG9" i="16" s="1"/>
  <c r="CG130" i="16" s="1"/>
  <c r="CG134" i="16" s="1"/>
  <c r="K9" i="16"/>
  <c r="K7" i="16" s="1"/>
  <c r="BM10" i="16"/>
  <c r="BM9" i="16" s="1"/>
  <c r="BM7" i="16" s="1"/>
  <c r="CU7" i="16"/>
  <c r="F78" i="16"/>
  <c r="BD44" i="16"/>
  <c r="BD133" i="16" s="1"/>
  <c r="BI10" i="16"/>
  <c r="CL44" i="16"/>
  <c r="CL133" i="16" s="1"/>
  <c r="BU44" i="16"/>
  <c r="BU133" i="16" s="1"/>
  <c r="AF130" i="16"/>
  <c r="AF134" i="16" s="1"/>
  <c r="AI10" i="16"/>
  <c r="AI9" i="16" s="1"/>
  <c r="AI7" i="16" s="1"/>
  <c r="AY130" i="16"/>
  <c r="AY134" i="16" s="1"/>
  <c r="AY7" i="16"/>
  <c r="CB44" i="16"/>
  <c r="CB133" i="16" s="1"/>
  <c r="BT44" i="16"/>
  <c r="BT133" i="16" s="1"/>
  <c r="AJ130" i="16"/>
  <c r="AJ134" i="16" s="1"/>
  <c r="AJ7" i="16"/>
  <c r="BS133" i="16"/>
  <c r="CO44" i="16"/>
  <c r="CO133" i="16" s="1"/>
  <c r="AA44" i="16"/>
  <c r="AA133" i="16" s="1"/>
  <c r="AR10" i="16"/>
  <c r="AR9" i="16" s="1"/>
  <c r="AR130" i="16" s="1"/>
  <c r="AR134" i="16" s="1"/>
  <c r="CL7" i="16"/>
  <c r="G8" i="16"/>
  <c r="AW44" i="16"/>
  <c r="AW133" i="16" s="1"/>
  <c r="AC10" i="16"/>
  <c r="AC9" i="16" s="1"/>
  <c r="AC7" i="16" s="1"/>
  <c r="DA44" i="16"/>
  <c r="DA133" i="16" s="1"/>
  <c r="BQ44" i="16"/>
  <c r="BQ133" i="16" s="1"/>
  <c r="AA10" i="16"/>
  <c r="AA9" i="16" s="1"/>
  <c r="AA7" i="16" s="1"/>
  <c r="AT10" i="16"/>
  <c r="AT9" i="16" s="1"/>
  <c r="AT130" i="16" s="1"/>
  <c r="AT134" i="16" s="1"/>
  <c r="CW130" i="16"/>
  <c r="CW134" i="16" s="1"/>
  <c r="BK44" i="16"/>
  <c r="BK133" i="16" s="1"/>
  <c r="CK10" i="16"/>
  <c r="CK9" i="16" s="1"/>
  <c r="CK7" i="16" s="1"/>
  <c r="AD7" i="16"/>
  <c r="L44" i="16"/>
  <c r="L133" i="16" s="1"/>
  <c r="AU10" i="16"/>
  <c r="AU9" i="16" s="1"/>
  <c r="AU7" i="16" s="1"/>
  <c r="V44" i="16"/>
  <c r="V133" i="16" s="1"/>
  <c r="BZ10" i="16"/>
  <c r="BZ9" i="16" s="1"/>
  <c r="BZ130" i="16" s="1"/>
  <c r="BZ134" i="16" s="1"/>
  <c r="AG147" i="16" l="1"/>
  <c r="AG135" i="16"/>
  <c r="AG138" i="16" s="1"/>
  <c r="P147" i="16"/>
  <c r="P135" i="16"/>
  <c r="P138" i="16" s="1"/>
  <c r="CK135" i="16"/>
  <c r="CK138" i="16" s="1"/>
  <c r="CK147" i="16"/>
  <c r="BE135" i="16"/>
  <c r="BE138" i="16" s="1"/>
  <c r="BE147" i="16"/>
  <c r="AQ147" i="16"/>
  <c r="AQ135" i="16"/>
  <c r="AQ138" i="16" s="1"/>
  <c r="N147" i="16"/>
  <c r="N135" i="16"/>
  <c r="N138" i="16" s="1"/>
  <c r="Q147" i="16"/>
  <c r="Q135" i="16"/>
  <c r="Q138" i="16" s="1"/>
  <c r="BM147" i="16"/>
  <c r="BM135" i="16"/>
  <c r="BM138" i="16" s="1"/>
  <c r="AB135" i="16"/>
  <c r="AB138" i="16" s="1"/>
  <c r="AB147" i="16"/>
  <c r="CS147" i="16"/>
  <c r="CS135" i="16"/>
  <c r="CS138" i="16" s="1"/>
  <c r="CH135" i="16"/>
  <c r="CH138" i="16" s="1"/>
  <c r="CH147" i="16"/>
  <c r="CA130" i="16"/>
  <c r="CA134" i="16" s="1"/>
  <c r="BZ7" i="16"/>
  <c r="AF135" i="16"/>
  <c r="AF138" i="16" s="1"/>
  <c r="AF147" i="16"/>
  <c r="U9" i="16"/>
  <c r="S130" i="16"/>
  <c r="S134" i="16" s="1"/>
  <c r="DC7" i="16"/>
  <c r="X135" i="16"/>
  <c r="X138" i="16" s="1"/>
  <c r="X147" i="16"/>
  <c r="CT134" i="16"/>
  <c r="J7" i="16"/>
  <c r="CX147" i="16"/>
  <c r="CX135" i="16"/>
  <c r="CX138" i="16" s="1"/>
  <c r="AO9" i="16"/>
  <c r="CF9" i="16"/>
  <c r="F44" i="16"/>
  <c r="CK130" i="16"/>
  <c r="CK134" i="16" s="1"/>
  <c r="BT9" i="16"/>
  <c r="AA135" i="16"/>
  <c r="AA138" i="16" s="1"/>
  <c r="AA147" i="16"/>
  <c r="CU147" i="16"/>
  <c r="CU135" i="16"/>
  <c r="CU138" i="16" s="1"/>
  <c r="K135" i="16"/>
  <c r="K138" i="16" s="1"/>
  <c r="K147" i="16"/>
  <c r="AU130" i="16"/>
  <c r="AU134" i="16" s="1"/>
  <c r="CW147" i="16"/>
  <c r="CW135" i="16"/>
  <c r="CW138" i="16" s="1"/>
  <c r="AC130" i="16"/>
  <c r="AC134" i="16" s="1"/>
  <c r="BR147" i="16"/>
  <c r="BR135" i="16"/>
  <c r="BR138" i="16" s="1"/>
  <c r="CA135" i="16"/>
  <c r="CA138" i="16" s="1"/>
  <c r="CA147" i="16"/>
  <c r="BR130" i="16"/>
  <c r="BR134" i="16" s="1"/>
  <c r="L9" i="16"/>
  <c r="CN9" i="16"/>
  <c r="BN133" i="16"/>
  <c r="BN134" i="16" s="1"/>
  <c r="AM7" i="16"/>
  <c r="O9" i="16"/>
  <c r="CP130" i="16"/>
  <c r="CP134" i="16" s="1"/>
  <c r="CI134" i="16"/>
  <c r="P130" i="16"/>
  <c r="P134" i="16" s="1"/>
  <c r="CE135" i="16"/>
  <c r="CE138" i="16" s="1"/>
  <c r="CE147" i="16"/>
  <c r="AU135" i="16"/>
  <c r="AU138" i="16" s="1"/>
  <c r="AU147" i="16"/>
  <c r="AC135" i="16"/>
  <c r="AC138" i="16" s="1"/>
  <c r="AC147" i="16"/>
  <c r="AL135" i="16"/>
  <c r="AL138" i="16" s="1"/>
  <c r="AL147" i="16"/>
  <c r="K130" i="16"/>
  <c r="K134" i="16" s="1"/>
  <c r="BO9" i="16"/>
  <c r="BF9" i="16"/>
  <c r="BG135" i="16"/>
  <c r="BG138" i="16" s="1"/>
  <c r="BG147" i="16"/>
  <c r="AH7" i="16"/>
  <c r="V9" i="16"/>
  <c r="AV134" i="16"/>
  <c r="AP9" i="16"/>
  <c r="G133" i="16"/>
  <c r="F133" i="16"/>
  <c r="AX9" i="16"/>
  <c r="Z7" i="16"/>
  <c r="H9" i="16"/>
  <c r="G10" i="16"/>
  <c r="R9" i="16"/>
  <c r="BJ9" i="16"/>
  <c r="AA130" i="16"/>
  <c r="AA134" i="16" s="1"/>
  <c r="CG135" i="16"/>
  <c r="CG138" i="16" s="1"/>
  <c r="CG147" i="16"/>
  <c r="CT147" i="16"/>
  <c r="CT135" i="16"/>
  <c r="CT138" i="16" s="1"/>
  <c r="BN7" i="16"/>
  <c r="CE134" i="16"/>
  <c r="BL147" i="16"/>
  <c r="BL135" i="16"/>
  <c r="BL138" i="16" s="1"/>
  <c r="CI135" i="16"/>
  <c r="CI138" i="16" s="1"/>
  <c r="CI147" i="16"/>
  <c r="BV9" i="16"/>
  <c r="BU9" i="16"/>
  <c r="CJ9" i="16"/>
  <c r="AE9" i="16"/>
  <c r="BH7" i="16"/>
  <c r="CL135" i="16"/>
  <c r="CL138" i="16" s="1"/>
  <c r="CL147" i="16"/>
  <c r="BS147" i="16"/>
  <c r="BS135" i="16"/>
  <c r="BS138" i="16" s="1"/>
  <c r="AN135" i="16"/>
  <c r="AN138" i="16" s="1"/>
  <c r="AN147" i="16"/>
  <c r="AY135" i="16"/>
  <c r="AY138" i="16" s="1"/>
  <c r="AY147" i="16"/>
  <c r="AR7" i="16"/>
  <c r="AK7" i="16"/>
  <c r="AL130" i="16"/>
  <c r="AL134" i="16" s="1"/>
  <c r="AV147" i="16"/>
  <c r="AV135" i="16"/>
  <c r="AV138" i="16" s="1"/>
  <c r="W9" i="16"/>
  <c r="CD135" i="16"/>
  <c r="CD138" i="16" s="1"/>
  <c r="CD147" i="16"/>
  <c r="T9" i="16"/>
  <c r="CV9" i="16"/>
  <c r="DB9" i="16"/>
  <c r="BB9" i="16"/>
  <c r="CB9" i="16"/>
  <c r="F10" i="16"/>
  <c r="F9" i="16" s="1"/>
  <c r="BL130" i="16"/>
  <c r="BL134" i="16" s="1"/>
  <c r="AD147" i="16"/>
  <c r="AD135" i="16"/>
  <c r="AD138" i="16" s="1"/>
  <c r="BA135" i="16"/>
  <c r="BA138" i="16" s="1"/>
  <c r="BA147" i="16"/>
  <c r="BI9" i="16"/>
  <c r="AJ147" i="16"/>
  <c r="AJ135" i="16"/>
  <c r="AJ138" i="16" s="1"/>
  <c r="CH130" i="16"/>
  <c r="CH134" i="16" s="1"/>
  <c r="CZ147" i="16"/>
  <c r="CZ135" i="16"/>
  <c r="CZ138" i="16" s="1"/>
  <c r="BP7" i="16"/>
  <c r="BC147" i="16"/>
  <c r="BC135" i="16"/>
  <c r="BC138" i="16" s="1"/>
  <c r="AN130" i="16"/>
  <c r="AN134" i="16" s="1"/>
  <c r="CR9" i="16"/>
  <c r="CY9" i="16"/>
  <c r="I7" i="16"/>
  <c r="M9" i="16"/>
  <c r="CQ7" i="16"/>
  <c r="Y147" i="16"/>
  <c r="Y135" i="16"/>
  <c r="Y138" i="16" s="1"/>
  <c r="AG130" i="16"/>
  <c r="AG134" i="16" s="1"/>
  <c r="BE130" i="16"/>
  <c r="BE134" i="16" s="1"/>
  <c r="BX9" i="16"/>
  <c r="BY9" i="16"/>
  <c r="AZ7" i="16"/>
  <c r="BS130" i="16"/>
  <c r="BS134" i="16" s="1"/>
  <c r="AI147" i="16"/>
  <c r="AI135" i="16"/>
  <c r="AI138" i="16" s="1"/>
  <c r="S135" i="16"/>
  <c r="S138" i="16" s="1"/>
  <c r="S147" i="16"/>
  <c r="CM7" i="16"/>
  <c r="BQ9" i="16"/>
  <c r="BW9" i="16"/>
  <c r="DA9" i="16"/>
  <c r="CC135" i="16"/>
  <c r="CC138" i="16" s="1"/>
  <c r="CC147" i="16"/>
  <c r="AW9" i="16"/>
  <c r="CP135" i="16"/>
  <c r="CP138" i="16" s="1"/>
  <c r="CP147" i="16"/>
  <c r="G44" i="16"/>
  <c r="BD9" i="16"/>
  <c r="AT7" i="16"/>
  <c r="CO9" i="16"/>
  <c r="BK9" i="16"/>
  <c r="AS9" i="16"/>
  <c r="BZ135" i="16" l="1"/>
  <c r="BZ138" i="16" s="1"/>
  <c r="BZ147" i="16"/>
  <c r="CM147" i="16"/>
  <c r="CM135" i="16"/>
  <c r="CM138" i="16" s="1"/>
  <c r="BX130" i="16"/>
  <c r="BX134" i="16" s="1"/>
  <c r="BX7" i="16"/>
  <c r="CY7" i="16"/>
  <c r="CY130" i="16"/>
  <c r="CY134" i="16" s="1"/>
  <c r="AE7" i="16"/>
  <c r="AE130" i="16"/>
  <c r="AE134" i="16" s="1"/>
  <c r="R130" i="16"/>
  <c r="R134" i="16" s="1"/>
  <c r="R7" i="16"/>
  <c r="BJ130" i="16"/>
  <c r="BJ134" i="16" s="1"/>
  <c r="BJ7" i="16"/>
  <c r="L130" i="16"/>
  <c r="L134" i="16" s="1"/>
  <c r="L7" i="16"/>
  <c r="W7" i="16"/>
  <c r="W130" i="16"/>
  <c r="W134" i="16" s="1"/>
  <c r="V7" i="16"/>
  <c r="V130" i="16"/>
  <c r="V134" i="16" s="1"/>
  <c r="I135" i="16"/>
  <c r="I138" i="16" s="1"/>
  <c r="I147" i="16"/>
  <c r="F150" i="16"/>
  <c r="F7" i="16"/>
  <c r="G143" i="16" s="1"/>
  <c r="F143" i="16" s="1"/>
  <c r="CJ7" i="16"/>
  <c r="CJ130" i="16"/>
  <c r="CJ134" i="16" s="1"/>
  <c r="AW130" i="16"/>
  <c r="AW134" i="16" s="1"/>
  <c r="AW7" i="16"/>
  <c r="CB130" i="16"/>
  <c r="CB134" i="16" s="1"/>
  <c r="CB7" i="16"/>
  <c r="BU7" i="16"/>
  <c r="BU130" i="16"/>
  <c r="BU134" i="16" s="1"/>
  <c r="G9" i="16"/>
  <c r="H130" i="16"/>
  <c r="H7" i="16"/>
  <c r="AH135" i="16"/>
  <c r="AH138" i="16" s="1"/>
  <c r="AH147" i="16"/>
  <c r="CF7" i="16"/>
  <c r="CF130" i="16"/>
  <c r="CF134" i="16" s="1"/>
  <c r="DC135" i="16"/>
  <c r="DC138" i="16" s="1"/>
  <c r="DC147" i="16"/>
  <c r="BY7" i="16"/>
  <c r="BY130" i="16"/>
  <c r="BY134" i="16" s="1"/>
  <c r="AS7" i="16"/>
  <c r="AS130" i="16"/>
  <c r="AS134" i="16" s="1"/>
  <c r="BB130" i="16"/>
  <c r="BB134" i="16" s="1"/>
  <c r="BB7" i="16"/>
  <c r="BV130" i="16"/>
  <c r="BV134" i="16" s="1"/>
  <c r="BV7" i="16"/>
  <c r="Z147" i="16"/>
  <c r="Z135" i="16"/>
  <c r="Z138" i="16" s="1"/>
  <c r="O7" i="16"/>
  <c r="O130" i="16"/>
  <c r="O134" i="16" s="1"/>
  <c r="AO130" i="16"/>
  <c r="AO134" i="16" s="1"/>
  <c r="AO7" i="16"/>
  <c r="AP130" i="16"/>
  <c r="AP134" i="16" s="1"/>
  <c r="AP7" i="16"/>
  <c r="BT7" i="16"/>
  <c r="BT130" i="16"/>
  <c r="BT134" i="16" s="1"/>
  <c r="CR7" i="16"/>
  <c r="CR130" i="16"/>
  <c r="CR134" i="16" s="1"/>
  <c r="BN135" i="16"/>
  <c r="BN138" i="16" s="1"/>
  <c r="BN147" i="16"/>
  <c r="BK7" i="16"/>
  <c r="BK130" i="16"/>
  <c r="BK134" i="16" s="1"/>
  <c r="BI130" i="16"/>
  <c r="BI134" i="16" s="1"/>
  <c r="BI7" i="16"/>
  <c r="CO130" i="16"/>
  <c r="CO134" i="16" s="1"/>
  <c r="CO7" i="16"/>
  <c r="DB130" i="16"/>
  <c r="DB134" i="16" s="1"/>
  <c r="DB7" i="16"/>
  <c r="AX130" i="16"/>
  <c r="AX134" i="16" s="1"/>
  <c r="AX7" i="16"/>
  <c r="AM147" i="16"/>
  <c r="AM135" i="16"/>
  <c r="AM138" i="16" s="1"/>
  <c r="U7" i="16"/>
  <c r="U130" i="16"/>
  <c r="U134" i="16" s="1"/>
  <c r="BP147" i="16"/>
  <c r="BP135" i="16"/>
  <c r="BP138" i="16" s="1"/>
  <c r="AK135" i="16"/>
  <c r="AK138" i="16" s="1"/>
  <c r="AK147" i="16"/>
  <c r="BF7" i="16"/>
  <c r="BF130" i="16"/>
  <c r="BF134" i="16" s="1"/>
  <c r="BQ130" i="16"/>
  <c r="BQ134" i="16" s="1"/>
  <c r="BQ7" i="16"/>
  <c r="BH147" i="16"/>
  <c r="BH135" i="16"/>
  <c r="BH138" i="16" s="1"/>
  <c r="AT135" i="16"/>
  <c r="AT138" i="16" s="1"/>
  <c r="AT147" i="16"/>
  <c r="DA7" i="16"/>
  <c r="DA130" i="16"/>
  <c r="DA134" i="16" s="1"/>
  <c r="CQ147" i="16"/>
  <c r="CQ135" i="16"/>
  <c r="CQ138" i="16" s="1"/>
  <c r="CV130" i="16"/>
  <c r="CV134" i="16" s="1"/>
  <c r="CV7" i="16"/>
  <c r="BD7" i="16"/>
  <c r="BD130" i="16"/>
  <c r="BD134" i="16" s="1"/>
  <c r="BW7" i="16"/>
  <c r="BW130" i="16"/>
  <c r="BW134" i="16" s="1"/>
  <c r="AZ147" i="16"/>
  <c r="AZ135" i="16"/>
  <c r="AZ138" i="16" s="1"/>
  <c r="M7" i="16"/>
  <c r="M130" i="16"/>
  <c r="M134" i="16" s="1"/>
  <c r="T130" i="16"/>
  <c r="T134" i="16" s="1"/>
  <c r="T7" i="16"/>
  <c r="AR147" i="16"/>
  <c r="AR135" i="16"/>
  <c r="AR138" i="16" s="1"/>
  <c r="BO7" i="16"/>
  <c r="BO130" i="16"/>
  <c r="BO134" i="16" s="1"/>
  <c r="CN130" i="16"/>
  <c r="CN134" i="16" s="1"/>
  <c r="CN7" i="16"/>
  <c r="J147" i="16"/>
  <c r="J135" i="16"/>
  <c r="J138" i="16" s="1"/>
  <c r="L147" i="16" l="1"/>
  <c r="L135" i="16"/>
  <c r="L138" i="16" s="1"/>
  <c r="BK147" i="16"/>
  <c r="BK135" i="16"/>
  <c r="BK138" i="16" s="1"/>
  <c r="CN135" i="16"/>
  <c r="CN138" i="16" s="1"/>
  <c r="CN147" i="16"/>
  <c r="CV135" i="16"/>
  <c r="CV138" i="16" s="1"/>
  <c r="CV147" i="16"/>
  <c r="DB135" i="16"/>
  <c r="DB138" i="16" s="1"/>
  <c r="DB147" i="16"/>
  <c r="AO135" i="16"/>
  <c r="AO138" i="16" s="1"/>
  <c r="AO147" i="16"/>
  <c r="BB147" i="16"/>
  <c r="BB135" i="16"/>
  <c r="BB138" i="16" s="1"/>
  <c r="BU147" i="16"/>
  <c r="BU135" i="16"/>
  <c r="BU138" i="16" s="1"/>
  <c r="CY147" i="16"/>
  <c r="CY135" i="16"/>
  <c r="CY138" i="16" s="1"/>
  <c r="T135" i="16"/>
  <c r="T138" i="16" s="1"/>
  <c r="T147" i="16"/>
  <c r="CO147" i="16"/>
  <c r="CO135" i="16"/>
  <c r="CO138" i="16" s="1"/>
  <c r="BX135" i="16"/>
  <c r="BX138" i="16" s="1"/>
  <c r="BX147" i="16"/>
  <c r="BO147" i="16"/>
  <c r="BO135" i="16"/>
  <c r="BO138" i="16" s="1"/>
  <c r="U135" i="16"/>
  <c r="U138" i="16" s="1"/>
  <c r="U147" i="16"/>
  <c r="CR135" i="16"/>
  <c r="CR138" i="16" s="1"/>
  <c r="CR147" i="16"/>
  <c r="O147" i="16"/>
  <c r="O135" i="16"/>
  <c r="O138" i="16" s="1"/>
  <c r="AS147" i="16"/>
  <c r="AS135" i="16"/>
  <c r="AS138" i="16" s="1"/>
  <c r="AW135" i="16"/>
  <c r="AW138" i="16" s="1"/>
  <c r="AW147" i="16"/>
  <c r="R135" i="16"/>
  <c r="R138" i="16" s="1"/>
  <c r="R147" i="16"/>
  <c r="CF135" i="16"/>
  <c r="CF138" i="16" s="1"/>
  <c r="CF147" i="16"/>
  <c r="CB135" i="16"/>
  <c r="CB138" i="16" s="1"/>
  <c r="CB147" i="16"/>
  <c r="BQ135" i="16"/>
  <c r="BQ138" i="16" s="1"/>
  <c r="BQ147" i="16"/>
  <c r="BI147" i="16"/>
  <c r="BI135" i="16"/>
  <c r="BI138" i="16" s="1"/>
  <c r="H135" i="16"/>
  <c r="G7" i="16"/>
  <c r="H147" i="16"/>
  <c r="V135" i="16"/>
  <c r="V138" i="16" s="1"/>
  <c r="V147" i="16"/>
  <c r="BD147" i="16"/>
  <c r="BD135" i="16"/>
  <c r="BD138" i="16" s="1"/>
  <c r="M135" i="16"/>
  <c r="M138" i="16" s="1"/>
  <c r="M147" i="16"/>
  <c r="BJ147" i="16"/>
  <c r="BJ135" i="16"/>
  <c r="BJ138" i="16" s="1"/>
  <c r="BW135" i="16"/>
  <c r="BW138" i="16" s="1"/>
  <c r="BW147" i="16"/>
  <c r="DA135" i="16"/>
  <c r="DA138" i="16" s="1"/>
  <c r="DA147" i="16"/>
  <c r="BF135" i="16"/>
  <c r="BF138" i="16" s="1"/>
  <c r="BF147" i="16"/>
  <c r="BT147" i="16"/>
  <c r="BT135" i="16"/>
  <c r="BT138" i="16" s="1"/>
  <c r="BY135" i="16"/>
  <c r="BY138" i="16" s="1"/>
  <c r="BY147" i="16"/>
  <c r="H134" i="16"/>
  <c r="F130" i="16"/>
  <c r="G140" i="16" s="1"/>
  <c r="F140" i="16" s="1"/>
  <c r="F152" i="16" s="1"/>
  <c r="G144" i="16" s="1"/>
  <c r="G130" i="16"/>
  <c r="AX147" i="16"/>
  <c r="AX135" i="16"/>
  <c r="AX138" i="16" s="1"/>
  <c r="AP135" i="16"/>
  <c r="AP138" i="16" s="1"/>
  <c r="AP147" i="16"/>
  <c r="BV135" i="16"/>
  <c r="BV138" i="16" s="1"/>
  <c r="BV147" i="16"/>
  <c r="CJ147" i="16"/>
  <c r="CJ135" i="16"/>
  <c r="CJ138" i="16" s="1"/>
  <c r="W135" i="16"/>
  <c r="W138" i="16" s="1"/>
  <c r="W147" i="16"/>
  <c r="AE147" i="16"/>
  <c r="AE135" i="16"/>
  <c r="AE138" i="16" s="1"/>
  <c r="H138" i="16" l="1"/>
  <c r="F135" i="16"/>
  <c r="G135" i="16"/>
  <c r="G134" i="16"/>
  <c r="F134" i="16"/>
  <c r="G141" i="16" s="1"/>
  <c r="F141" i="16" s="1"/>
  <c r="G142" i="16"/>
  <c r="F142" i="16" s="1"/>
  <c r="F149" i="16"/>
  <c r="F148" i="16"/>
  <c r="F138" i="16" l="1"/>
  <c r="F145" i="16" s="1"/>
  <c r="G138"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tc={7A463579-3901-48E6-98C9-86068850B87D}</author>
  </authors>
  <commentList>
    <comment ref="I18" authorId="0" shapeId="0" xr:uid="{7A463579-3901-48E6-98C9-86068850B87D}">
      <text>
        <t>[Komentarų gija]
„Excel“ versija leidžia jums skaityti šią komentarų giją, tačiau visi jos taisymai bus pašalinti, jei failas atidaromas naudojant naujesnę „Excel“ versiją. Daugiau informacijos: https://go.microsoft.com/fwlink/?linkid=870924.
Komentaras:
    20 proc. prisidėjimas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tc={B96BC2A8-82BA-4CF9-A42D-E91E88EA9B8E}</author>
    <author>tc={9CEC073A-E972-4AA7-8C84-076CFE9FEC9B}</author>
    <author>tc={E9CAC1B2-F57B-42E5-8AB6-2046518F23C3}</author>
    <author>tc={A57297BF-F1F3-414D-B5E8-7ABED4432B78}</author>
    <author>tc={BDC53B58-7957-49BB-BAEC-843C05A92C03}</author>
  </authors>
  <commentList>
    <comment ref="G11" authorId="0" shapeId="0" xr:uid="{B96BC2A8-82BA-4CF9-A42D-E91E88EA9B8E}">
      <text>
        <t>[Komentarų gija]
„Excel“ versija leidžia jums skaityti šią komentarų giją, tačiau visi jos taisymai bus pašalinti, jei failas atidaromas naudojant naujesnę „Excel“ versiją. Daugiau informacijos: https://go.microsoft.com/fwlink/?linkid=870924.
Komentaras:
    Prie šios eilutės pridėtos 2022 m. ir  2023 m. investicijos. Priemonės apraše finansinės projekcijos bus rodomos tik planuojamos nuo 2024 m. patirtos investicijos nebus rodomos.</t>
      </text>
    </comment>
    <comment ref="E53" authorId="1" shapeId="0" xr:uid="{9CEC073A-E972-4AA7-8C84-076CFE9FEC9B}">
      <text>
        <t xml:space="preserve">[Komentarų gija]
„Excel“ versija leidžia jums skaityti šią komentarų giją, tačiau visi jos taisymai bus pašalinti, jei failas atidaromas naudojant naujesnę „Excel“ versiją. Daugiau informacijos: https://go.microsoft.com/fwlink/?linkid=870924.
Komentaras:
    Po 10 metų eksploatacijos prisideda papildomos išIaidos kaip pavienių išdaužų iki 1 m2 ploto ištaisymas, atsiradusių pavienių plyšių užtaisymas
</t>
      </text>
    </comment>
    <comment ref="C89" authorId="2" shapeId="0" xr:uid="{E9CAC1B2-F57B-42E5-8AB6-2046518F23C3}">
      <text>
        <t>[Komentarų gija]
„Excel“ versija leidžia jums skaityti šią komentarų giją, tačiau visi jos taisymai bus pašalinti, jei failas atidaromas naudojant naujesnę „Excel“ versiją. Daugiau informacijos: https://go.microsoft.com/fwlink/?linkid=870924.
Komentaras:
    Vertinama bendrai.</t>
      </text>
    </comment>
    <comment ref="C97" authorId="3" shapeId="0" xr:uid="{A57297BF-F1F3-414D-B5E8-7ABED4432B78}">
      <text>
        <t>[Komentarų gija]
„Excel“ versija leidžia jums skaityti šią komentarų giją, tačiau visi jos taisymai bus pašalinti, jei failas atidaromas naudojant naujesnę „Excel“ versiją. Daugiau informacijos: https://go.microsoft.com/fwlink/?linkid=870924.
Komentaras:
    Įrengus dviračių takus, sumažės kelionių lengvaisiais automobiliais Lietuvoje dviračiais patogiai galima naudotis 6 mėnesius (t .y. ~183 dienas) per metus (priklausomai nuo oro sąlygų gali būti ir daugiau). Skaičiuojama tam laikotarpiui.</t>
      </text>
    </comment>
    <comment ref="C226" authorId="4" shapeId="0" xr:uid="{BDC53B58-7957-49BB-BAEC-843C05A92C03}">
      <text>
        <t>[Komentarų gija]
„Excel“ versija leidžia jums skaityti šią komentarų giją, tačiau visi jos taisymai bus pašalinti, jei failas atidaromas naudojant naujesnę „Excel“ versiją. Daugiau informacijos: https://go.microsoft.com/fwlink/?linkid=870924.
Komentaras:
    Transporto kompetencijos agentūros el. leidinio 2019-2022 m. 14 psl.</t>
      </text>
    </comment>
  </commentList>
</comments>
</file>

<file path=xl/sharedStrings.xml><?xml version="1.0" encoding="utf-8"?>
<sst xmlns="http://schemas.openxmlformats.org/spreadsheetml/2006/main" count="6032" uniqueCount="1114">
  <si>
    <t>Nr.</t>
  </si>
  <si>
    <t>Politikos sritis</t>
  </si>
  <si>
    <t>Nr</t>
  </si>
  <si>
    <t>Sektorius_I</t>
  </si>
  <si>
    <t>Naudos (žalos) komponentai_I</t>
  </si>
  <si>
    <t>Nauda/Zala</t>
  </si>
  <si>
    <t>Metodai</t>
  </si>
  <si>
    <t>Politikos_sritys (pasirinktos)</t>
  </si>
  <si>
    <t>Alternatyvos</t>
  </si>
  <si>
    <t>Data</t>
  </si>
  <si>
    <t>PVM_tarifas_išlaidų</t>
  </si>
  <si>
    <t>PVM_tarifas_pajamų</t>
  </si>
  <si>
    <t>Įgyvendinimo_trukme</t>
  </si>
  <si>
    <t>Alternatyva</t>
  </si>
  <si>
    <t>DA_rodiklis</t>
  </si>
  <si>
    <t>Aplinkos apsauga</t>
  </si>
  <si>
    <t>Padidėjęs geriamo vandens tiekimo paslaugos prieinamumas</t>
  </si>
  <si>
    <t>N</t>
  </si>
  <si>
    <t>Sąnaudų ir naudos analizė</t>
  </si>
  <si>
    <t>Alternatyva 1</t>
  </si>
  <si>
    <t>DA1_rodiklis</t>
  </si>
  <si>
    <t>Energetika</t>
  </si>
  <si>
    <t>Geriamo vandens kokybės pagerėjimas</t>
  </si>
  <si>
    <t>Sąnaudų veiksmingumo analizė</t>
  </si>
  <si>
    <t>Alternatyva 2</t>
  </si>
  <si>
    <t>DA2_rodiklis</t>
  </si>
  <si>
    <t>Informacinės visuomenės plėtra</t>
  </si>
  <si>
    <t>Padidėjęs nuotekų tvarkymo paslaugos prieinamumas</t>
  </si>
  <si>
    <t>Alternatyva 3</t>
  </si>
  <si>
    <t>DA3_rodiklis</t>
  </si>
  <si>
    <t>Krašto apsauga</t>
  </si>
  <si>
    <t>Sąnaudų ekonomija dėl pagerintos lietaus nuotekų infrastruktūros</t>
  </si>
  <si>
    <t>Alternatyva 4</t>
  </si>
  <si>
    <t>DA4_rodiklis</t>
  </si>
  <si>
    <t>Kultūra</t>
  </si>
  <si>
    <t>Laiko sutaupymai</t>
  </si>
  <si>
    <t>Nurodyta be PVM (susigrąžinamas/netaikomas)</t>
  </si>
  <si>
    <t>Be PVM</t>
  </si>
  <si>
    <t>Alternatyva 5</t>
  </si>
  <si>
    <t>DA5_rodiklis</t>
  </si>
  <si>
    <t>Socialinė apsauga</t>
  </si>
  <si>
    <t>Vizualinės taršos, triukšmo, dulkių, kvapų sumažėjimas</t>
  </si>
  <si>
    <t>Sveikatos apsauga</t>
  </si>
  <si>
    <t>Anglies dioksido (kaip šiltnamio efektą sukeliančių dujų) emisijos sumažėjimas</t>
  </si>
  <si>
    <t>Švietimas ir mokslas</t>
  </si>
  <si>
    <t>Teisingumas / Teisėtvarka</t>
  </si>
  <si>
    <t>Su PVM</t>
  </si>
  <si>
    <t>Transportas</t>
  </si>
  <si>
    <t>Paviršinių vandens telkinių kokybės pagerėjimas</t>
  </si>
  <si>
    <t>Turizmas</t>
  </si>
  <si>
    <t>Teritorijos rekreacinės vertės padidėjimas</t>
  </si>
  <si>
    <t>Urbanistinė plėtra</t>
  </si>
  <si>
    <t>Nuostolių sumažėjimas dėl pavojingų, stichinių ir katastrofinių meteorologinių ir hidrologinių reiškinių</t>
  </si>
  <si>
    <t>Verslas</t>
  </si>
  <si>
    <t>Oro taršos sumažėjimas</t>
  </si>
  <si>
    <t>Visuomenės apsauga</t>
  </si>
  <si>
    <t>Ekosistemų ir biologinės įvairovės išsaugojimas</t>
  </si>
  <si>
    <t>Kita</t>
  </si>
  <si>
    <t>Elektros energijos tiekimo sistemos patikimumo padidėjimas</t>
  </si>
  <si>
    <t>Dujų tiekimo patikimumo padidėjimas</t>
  </si>
  <si>
    <t>Energijos sąnaudų sumažėjimas dėl energijos šaltinio pakeitimo</t>
  </si>
  <si>
    <t>Nelaimingų atsitikimų sumažėjimas</t>
  </si>
  <si>
    <t>Oro taršos padidėjimas</t>
  </si>
  <si>
    <t>Z</t>
  </si>
  <si>
    <t>Šilumos energijos prieinamumo padidėjimas</t>
  </si>
  <si>
    <t>Šilumos tiekimo patikimumo padidėjimas</t>
  </si>
  <si>
    <t>Laiko ir piniginių sąnaudų sumažėjimas</t>
  </si>
  <si>
    <t>Nelaimingų atsitikimų padidėjimas</t>
  </si>
  <si>
    <t>Energetinių charakteristikų pagerėjimas</t>
  </si>
  <si>
    <t>Laiko ir piniginių sąnaudų sutaupymai</t>
  </si>
  <si>
    <t>Galimybė pasiekti elektroninį turinį vietoje fizinės kelionės į vietą</t>
  </si>
  <si>
    <t>Geresnis informacinės sistemos veikimas</t>
  </si>
  <si>
    <t>Pasiryžimas sumokėti už interneto ryšį</t>
  </si>
  <si>
    <t>Statistinio gyvenimo vertė</t>
  </si>
  <si>
    <t>Gyvenimo metų vertė</t>
  </si>
  <si>
    <t>Pasiryžimas sumokėti už lankymąsi kultūros objekte</t>
  </si>
  <si>
    <t>Darbo paieškos laiko ekonomija</t>
  </si>
  <si>
    <t>Įsidarbinusių asmenų sveikatos pagerėjimo teikiama nauda</t>
  </si>
  <si>
    <t>Padidėjęs priežiūros paslaugų prieinamumas</t>
  </si>
  <si>
    <t>Išvengtos būsto nuomos sąnaudos</t>
  </si>
  <si>
    <t>Sukurta pridėtinė vertė dėl dalyvavimo darbo rinkoje</t>
  </si>
  <si>
    <t>Pagerintos socialiai pažeidžiamų asmenų galimybės apsirūpinti būstu</t>
  </si>
  <si>
    <t>Dėl ligos prarastos darbo dienos vertė</t>
  </si>
  <si>
    <t>Pasiryžimas sumokėti už padidėjusį sveikatos priežiūros paslaugų prieinamumą</t>
  </si>
  <si>
    <t>Laiko sąnaudų, patiriamų siekiant gauti sveikatos priežiūros paslaugas, sumažėjimas</t>
  </si>
  <si>
    <t>Laiko nuostoliai dėl padidėjusių transporto spūsčių</t>
  </si>
  <si>
    <t>Oro taršos padidėjimas dėl padidėjusių transporto spūsčių</t>
  </si>
  <si>
    <t>Pasiryžimas sumokėti už padidėjusį ikimokyklinio ugdymo paslaugų prieinamumą ir pagerėjusią kokybę</t>
  </si>
  <si>
    <t>Pasiryžimas sumokėti už padidėjusį bendrojo ugdymo paslaugų prieinamumą ir pagerėjusią kokybę</t>
  </si>
  <si>
    <t>Pagerintų įgūdžių dėka pasiektas darbo užmokesčio padidėjimas</t>
  </si>
  <si>
    <t>Žinių kūrimo vertė (mokslinių publikacijų rengimo nauda)</t>
  </si>
  <si>
    <t>Žinių kūrimo vertė (mokslinių publikacijų citavimo nauda)</t>
  </si>
  <si>
    <t>Naujų žinių vertė (pranešimai konferencijose)</t>
  </si>
  <si>
    <t>Inovacijų produktų komercinimo vertė</t>
  </si>
  <si>
    <t>Atviros prieigos prie MTEPI infrastruktūros ekonominė vertė</t>
  </si>
  <si>
    <t>Su sveikata ar aplinka susijusių rizikų sumažinimas</t>
  </si>
  <si>
    <t>Edukacinė nauda lankytojams</t>
  </si>
  <si>
    <t>Mokymosi veikiant (ang. learning-by-doing) nauda tiekimo grandinei</t>
  </si>
  <si>
    <t>Pumpurinių įmonių ekonominė vertė</t>
  </si>
  <si>
    <t>Pasiryžimas sumokėti už padidėjusį neformaliojo švietimo paslaugų prieinamumą ir pagerėjusią kokybę</t>
  </si>
  <si>
    <t>Teisingumas / teisėtvarka</t>
  </si>
  <si>
    <t>Sveikatos sutrikdymų ir mirčių sumažėjimas</t>
  </si>
  <si>
    <t>Turtui padarytos žalos sumažėjimas</t>
  </si>
  <si>
    <t>Neigiamo emocinio poveikio sumažėjimas</t>
  </si>
  <si>
    <t>Nusikaltimų administravimui skirtų viešųjų išlaidų sumažėjimas</t>
  </si>
  <si>
    <t>Piniginių sąnaudų sutaupymai</t>
  </si>
  <si>
    <t>Kelių transporto priemonių eksploatacinių sąnaudų sutaupymai</t>
  </si>
  <si>
    <t>Triukšmo taršos padidėjimas</t>
  </si>
  <si>
    <t>Triukšmo taršos sumažėjimas</t>
  </si>
  <si>
    <t>Vietinio vienadienio lankytojo vidutinės vienos kelionės išlaidos</t>
  </si>
  <si>
    <t>Vietinio turisto vidutinės dienos išlaidos</t>
  </si>
  <si>
    <t>Iš užsienio atvykusio vienadienio lankytojo vidutinės vienos kelionės išlaidos</t>
  </si>
  <si>
    <t>Iš užsienio atvykusio turisto vidutinės dienos išlaidos</t>
  </si>
  <si>
    <t>Vietovės patrauklumo namų ūkiams ir verslui padidėjimas</t>
  </si>
  <si>
    <t>Vieno darbuotojo sukuriama pridėtinė vertė</t>
  </si>
  <si>
    <t>Vieno darbuotojo sukuriamos pridėtinės vertės prieaugis</t>
  </si>
  <si>
    <t>Pagerintas saugumas ir gyvenimo kokybė</t>
  </si>
  <si>
    <t>Politikos_sritys</t>
  </si>
  <si>
    <t xml:space="preserve">Ši skaičiuoklė padeda palyginti priemonės alternatyvas ir pasirinkti iš jų geriausią. Kai nagrinėjama tik viena alternatyva, skaičiuoklė padeda įvertinti jos atsiperkamumą visuomenei. Visoje skaičiuoklėje reikia pildyti tik žalius laukus bei išsirinkti variantus pasirinkimo laukuose. Kiti laukai užsipildo automatiškai. Tarpinius skaičiavimus pateikite darbalapyje "Prielaidos". Skaičiuoklėje pateikiami paaiškinimų mygtukai             Paspaudus, pateikiama trumpa informacija apie aktualų parametrą. Šiame lape "Pradžia" užpildykite žalius laukus bei išsirinkite variantus pasirinkimo laukuose ir lapo apačioje spauskite mygtuką                     Pagal Jūsų pasirinkimus skaičiuoklė sugeneruos reikalingus darbalapius. 
</t>
  </si>
  <si>
    <t xml:space="preserve"> </t>
  </si>
  <si>
    <r>
      <t xml:space="preserve">1. Nurodykite priemonės </t>
    </r>
    <r>
      <rPr>
        <b/>
        <sz val="11"/>
        <color theme="1"/>
        <rFont val="Calibri"/>
        <family val="2"/>
        <charset val="186"/>
        <scheme val="minor"/>
      </rPr>
      <t>kodą</t>
    </r>
  </si>
  <si>
    <t/>
  </si>
  <si>
    <r>
      <t xml:space="preserve">2. Nurodykite pagrindžiamos priemonės </t>
    </r>
    <r>
      <rPr>
        <b/>
        <sz val="11"/>
        <color theme="1"/>
        <rFont val="Calibri"/>
        <family val="2"/>
        <charset val="186"/>
        <scheme val="minor"/>
      </rPr>
      <t>pavadinimą</t>
    </r>
  </si>
  <si>
    <r>
      <rPr>
        <sz val="11"/>
        <color theme="1"/>
        <rFont val="Calibri"/>
        <family val="2"/>
        <charset val="186"/>
        <scheme val="minor"/>
      </rPr>
      <t>3.</t>
    </r>
    <r>
      <rPr>
        <b/>
        <sz val="11"/>
        <color theme="1"/>
        <rFont val="Calibri"/>
        <family val="2"/>
        <charset val="186"/>
        <scheme val="minor"/>
      </rPr>
      <t xml:space="preserve"> </t>
    </r>
    <r>
      <rPr>
        <sz val="11"/>
        <color theme="1"/>
        <rFont val="Calibri"/>
        <family val="2"/>
        <charset val="186"/>
        <scheme val="minor"/>
      </rPr>
      <t>Nurodykite priemonių skaičiuoklės</t>
    </r>
    <r>
      <rPr>
        <b/>
        <sz val="11"/>
        <color theme="1"/>
        <rFont val="Calibri"/>
        <family val="2"/>
        <charset val="186"/>
        <scheme val="minor"/>
      </rPr>
      <t xml:space="preserve"> pildymo datą</t>
    </r>
  </si>
  <si>
    <r>
      <t xml:space="preserve">4. Nurodykite planuojamą priemonės </t>
    </r>
    <r>
      <rPr>
        <b/>
        <sz val="11"/>
        <color theme="1"/>
        <rFont val="Calibri"/>
        <family val="2"/>
        <charset val="186"/>
        <scheme val="minor"/>
      </rPr>
      <t>vykdymo pradžios datą</t>
    </r>
  </si>
  <si>
    <r>
      <t xml:space="preserve">5. Nurodykite priemonės </t>
    </r>
    <r>
      <rPr>
        <b/>
        <sz val="11"/>
        <color theme="1"/>
        <rFont val="Calibri"/>
        <family val="2"/>
        <charset val="186"/>
        <scheme val="minor"/>
      </rPr>
      <t xml:space="preserve">ataskaitinio laikotarpio trukmę </t>
    </r>
    <r>
      <rPr>
        <sz val="11"/>
        <color theme="1"/>
        <rFont val="Calibri"/>
        <family val="2"/>
        <charset val="186"/>
        <scheme val="minor"/>
      </rPr>
      <t>metais</t>
    </r>
  </si>
  <si>
    <r>
      <t xml:space="preserve">6. Pasirinkite </t>
    </r>
    <r>
      <rPr>
        <b/>
        <sz val="11"/>
        <color theme="1"/>
        <rFont val="Calibri"/>
        <family val="2"/>
        <charset val="186"/>
        <scheme val="minor"/>
      </rPr>
      <t>metodą</t>
    </r>
    <r>
      <rPr>
        <sz val="11"/>
        <color theme="1"/>
        <rFont val="Calibri"/>
        <family val="2"/>
        <charset val="186"/>
        <scheme val="minor"/>
      </rPr>
      <t>, kuriuo lyginsite alternatyvas</t>
    </r>
  </si>
  <si>
    <r>
      <t xml:space="preserve">7. Pažymėkite, jei bus taikoma ir </t>
    </r>
    <r>
      <rPr>
        <b/>
        <sz val="11"/>
        <color theme="1"/>
        <rFont val="Calibri"/>
        <family val="2"/>
        <charset val="186"/>
        <scheme val="minor"/>
      </rPr>
      <t>daugiakriterinė analizė</t>
    </r>
  </si>
  <si>
    <r>
      <t xml:space="preserve">8. Pasirinkite </t>
    </r>
    <r>
      <rPr>
        <b/>
        <sz val="11"/>
        <color theme="1"/>
        <rFont val="Calibri"/>
        <family val="2"/>
        <charset val="186"/>
        <scheme val="minor"/>
      </rPr>
      <t>analizės principą</t>
    </r>
  </si>
  <si>
    <r>
      <t xml:space="preserve">9. Nurodykite </t>
    </r>
    <r>
      <rPr>
        <b/>
        <sz val="11"/>
        <color theme="1"/>
        <rFont val="Calibri"/>
        <family val="2"/>
        <charset val="186"/>
        <scheme val="minor"/>
      </rPr>
      <t>viešosios politikos sritį</t>
    </r>
    <r>
      <rPr>
        <sz val="11"/>
        <color theme="1"/>
        <rFont val="Calibri"/>
        <family val="2"/>
        <charset val="186"/>
        <scheme val="minor"/>
      </rPr>
      <t>, kurioje planuojama priemonė</t>
    </r>
  </si>
  <si>
    <t xml:space="preserve">   </t>
  </si>
  <si>
    <r>
      <t xml:space="preserve">10. Jeigu bent viena iš priemonės įgyvendinimo alternatyvų turi poveikį </t>
    </r>
    <r>
      <rPr>
        <b/>
        <sz val="11"/>
        <color theme="1"/>
        <rFont val="Calibri"/>
        <family val="2"/>
        <charset val="186"/>
        <scheme val="minor"/>
      </rPr>
      <t>kitoms viešosios politikos sritims</t>
    </r>
    <r>
      <rPr>
        <sz val="11"/>
        <color theme="1"/>
        <rFont val="Calibri"/>
        <family val="2"/>
        <charset val="186"/>
        <scheme val="minor"/>
      </rPr>
      <t>, nurodykite jas</t>
    </r>
  </si>
  <si>
    <r>
      <t xml:space="preserve">11. Nurodykite siekiamo </t>
    </r>
    <r>
      <rPr>
        <b/>
        <sz val="11"/>
        <color theme="1"/>
        <rFont val="Calibri"/>
        <family val="2"/>
        <charset val="186"/>
        <scheme val="minor"/>
      </rPr>
      <t>rezultato pavadinimą</t>
    </r>
  </si>
  <si>
    <r>
      <t xml:space="preserve">12. Nurodykite siekiamo </t>
    </r>
    <r>
      <rPr>
        <b/>
        <sz val="11"/>
        <color theme="1"/>
        <rFont val="Calibri"/>
        <family val="2"/>
        <charset val="186"/>
        <scheme val="minor"/>
      </rPr>
      <t>rezultato matavimo vienetą</t>
    </r>
  </si>
  <si>
    <r>
      <t xml:space="preserve">13. </t>
    </r>
    <r>
      <rPr>
        <b/>
        <sz val="11"/>
        <color theme="1"/>
        <rFont val="Calibri"/>
        <family val="2"/>
        <charset val="186"/>
        <scheme val="minor"/>
      </rPr>
      <t>Pažymėkite alternatyvas</t>
    </r>
    <r>
      <rPr>
        <sz val="11"/>
        <color theme="1"/>
        <rFont val="Calibri"/>
        <family val="2"/>
        <charset val="186"/>
        <scheme val="minor"/>
      </rPr>
      <t>, kurias pateikiate skaičiuoklėje</t>
    </r>
  </si>
  <si>
    <t>Alternatyvos pavadinimas</t>
  </si>
  <si>
    <r>
      <t xml:space="preserve">Priemonės </t>
    </r>
    <r>
      <rPr>
        <b/>
        <sz val="11"/>
        <color theme="1"/>
        <rFont val="Calibri"/>
        <family val="2"/>
        <charset val="186"/>
        <scheme val="minor"/>
      </rPr>
      <t>įgyvendinimo trukmė metais</t>
    </r>
  </si>
  <si>
    <r>
      <t xml:space="preserve">14. Esant poreikiui, patikslinkite taikomą </t>
    </r>
    <r>
      <rPr>
        <b/>
        <sz val="11"/>
        <color theme="1"/>
        <rFont val="Calibri"/>
        <family val="2"/>
        <charset val="186"/>
        <scheme val="minor"/>
      </rPr>
      <t>realią finansinę diskonto normą</t>
    </r>
    <r>
      <rPr>
        <sz val="11"/>
        <color theme="1"/>
        <rFont val="Calibri"/>
        <family val="2"/>
        <charset val="186"/>
        <scheme val="minor"/>
      </rPr>
      <t xml:space="preserve"> </t>
    </r>
  </si>
  <si>
    <r>
      <t xml:space="preserve">15. Esant poreikiui, patikslinkite taikomą </t>
    </r>
    <r>
      <rPr>
        <b/>
        <sz val="11"/>
        <color theme="1"/>
        <rFont val="Calibri"/>
        <family val="2"/>
        <charset val="186"/>
        <scheme val="minor"/>
      </rPr>
      <t xml:space="preserve">socialinę diskonto normą </t>
    </r>
  </si>
  <si>
    <r>
      <t xml:space="preserve">16. </t>
    </r>
    <r>
      <rPr>
        <b/>
        <sz val="11"/>
        <color theme="1"/>
        <rFont val="Calibri"/>
        <family val="2"/>
        <charset val="186"/>
        <scheme val="minor"/>
      </rPr>
      <t xml:space="preserve">Vidutinė metinė infliacija </t>
    </r>
    <r>
      <rPr>
        <sz val="11"/>
        <color theme="1"/>
        <rFont val="Calibri"/>
        <family val="2"/>
        <charset val="186"/>
        <scheme val="minor"/>
      </rPr>
      <t>priemonės įgyvendininimo laikotarpiu</t>
    </r>
  </si>
  <si>
    <t>ALTERNATYVA 1</t>
  </si>
  <si>
    <t>EUR</t>
  </si>
  <si>
    <t>Iš viso</t>
  </si>
  <si>
    <t xml:space="preserve">Nr. </t>
  </si>
  <si>
    <t>Priemonės pinigų srautai</t>
  </si>
  <si>
    <t>PVM tarifas</t>
  </si>
  <si>
    <t>Grynoji dabartinė vertė</t>
  </si>
  <si>
    <t>Reali vertė</t>
  </si>
  <si>
    <t>PVM</t>
  </si>
  <si>
    <t>Likutines PVM</t>
  </si>
  <si>
    <t>A.</t>
  </si>
  <si>
    <t>INVESTICIJOS, REINVESTICIJOS IR GRYNASIS VEIKLOS SRAUTAS</t>
  </si>
  <si>
    <t>B.</t>
  </si>
  <si>
    <t>REINVESTICIJOS (PO PRIEMONĖS ĮGYVENDINIMO)</t>
  </si>
  <si>
    <t>C.</t>
  </si>
  <si>
    <t>PRIEMONĖS INVESTICIJOS</t>
  </si>
  <si>
    <t>D.</t>
  </si>
  <si>
    <t>REGULIACINĖS IR MIŠRIOS VEIKLOS</t>
  </si>
  <si>
    <t>D.1.</t>
  </si>
  <si>
    <t>Norminės (reguliacinės)</t>
  </si>
  <si>
    <t>Veikla (nurodykite pavadinimą; suplanuotas investicijas pagrįskite prielaidų lape)</t>
  </si>
  <si>
    <t>Veikla</t>
  </si>
  <si>
    <t>Reinvesticijos (po priemonės įgyvendinimo)</t>
  </si>
  <si>
    <t>Likutinė vertė</t>
  </si>
  <si>
    <t>D.2.</t>
  </si>
  <si>
    <t>Mokestinės (mišrios)</t>
  </si>
  <si>
    <t>D.3.</t>
  </si>
  <si>
    <t>Finansinės paskatos ir kitos išmokos (mišrios)</t>
  </si>
  <si>
    <t>E.</t>
  </si>
  <si>
    <t>INVESTICINĖS VEIKLOS</t>
  </si>
  <si>
    <t>E.1.</t>
  </si>
  <si>
    <t>Infrastruktūros vystymas</t>
  </si>
  <si>
    <t>E.2.</t>
  </si>
  <si>
    <t>Paslaugų teikimas</t>
  </si>
  <si>
    <t>E.3.</t>
  </si>
  <si>
    <t>Investicijos į žinias ir žmogiškuosius išteklius</t>
  </si>
  <si>
    <t>F.</t>
  </si>
  <si>
    <t>KOMUNIKACINĖS VEIKLOS</t>
  </si>
  <si>
    <t>G.</t>
  </si>
  <si>
    <t>VEIKLOS IR PALAIKYMO (ATNAUJINIMO) SĄNAUDOS IR PRIVAČIOS INVESTICIJOS, IŠ VISO</t>
  </si>
  <si>
    <t>Veiklos ir palaikymo (atnaujinimo) sąnaudos 1 (viešojo sektoriaus)</t>
  </si>
  <si>
    <t>Veiklos ir palaikymo (atnaujinimo) sąnaudos 2 (viešojo sektoriaus)</t>
  </si>
  <si>
    <t>Veiklos ir palaikymo (atnaujinimo) sąnaudos 3 (viešojo sektoriaus)</t>
  </si>
  <si>
    <t>Veiklos ir palaikymo (atnaujinimo) sąnaudos 4 (viešojo sektoriaus)</t>
  </si>
  <si>
    <t>Veiklos ir palaikymo (atnaujinimo) sąnaudos 5 (viešojo sektoriaus)</t>
  </si>
  <si>
    <t>Veiklos ir palaikymo (atnaujinimo) ir investicijų sąnaudos 1 (privataus ir NVO sektoriaus)</t>
  </si>
  <si>
    <t>Veiklos ir palaikymo (atnaujinimo) ir investicijų sąnaudos 2 (privataus ir NVO sektoriaus)</t>
  </si>
  <si>
    <t>Veiklos ir palaikymo (atnaujinimo) ir investicijų sąnaudos 3 (privataus ir NVO sektoriaus)</t>
  </si>
  <si>
    <t>Veiklos ir palaikymo (atnaujinimo) ir investicijų sąnaudos 4 (privataus ir NVO sektoriaus)</t>
  </si>
  <si>
    <t>Veiklos ir palaikymo (atnaujinimo) ir investicijų sąnaudos 5 (privataus ir NVO sektoriaus)</t>
  </si>
  <si>
    <t>H.</t>
  </si>
  <si>
    <t>VEIKLOS PAJAMOS, IŠ VISO (išskyrus mokestines pajamas)</t>
  </si>
  <si>
    <t>Viešasis=0/kt.=1</t>
  </si>
  <si>
    <t>Veiklos pajamos 1 (viešojo sektoriaus)</t>
  </si>
  <si>
    <t>Veiklos pajamos 2 (viešojo sektoriaus)</t>
  </si>
  <si>
    <t>Veiklos pajamos 3 (viešojo sektoriaus)</t>
  </si>
  <si>
    <t>Veiklos pajamos 4 (viešojo sektoriaus)</t>
  </si>
  <si>
    <t>Veiklos pajamos 5 (viešojo sektoriaus)</t>
  </si>
  <si>
    <t>Veiklos pajamos 1 (privataus ir NVO sektoriaus)</t>
  </si>
  <si>
    <t>Veiklos pajamos 2 (privataus ir NVO sektoriaus)</t>
  </si>
  <si>
    <t>Veiklos pajamos 3 (privataus ir NVO sektoriaus)</t>
  </si>
  <si>
    <t>Veiklos pajamos 4 (privataus ir NVO sektoriaus)</t>
  </si>
  <si>
    <t>Veiklos pajamos 5 (privataus ir NVO sektoriaus)</t>
  </si>
  <si>
    <t>I.</t>
  </si>
  <si>
    <t>MOKESTINĖS PAJAMOS</t>
  </si>
  <si>
    <t>J.</t>
  </si>
  <si>
    <t>PVM (kuris įskaičiuotas į investicijas, veiklos sąnaudas ir pajamas) BALANSAS</t>
  </si>
  <si>
    <t>J.1.</t>
  </si>
  <si>
    <t>Bendra pirkimo PVM suma (investicijoms ir reinvesticijoms)</t>
  </si>
  <si>
    <t>J.2.</t>
  </si>
  <si>
    <t>Bendra pirkimo PVM suma (veiklos sąnaudoms)</t>
  </si>
  <si>
    <t>J.3.</t>
  </si>
  <si>
    <t>Bendra pardavimo PVM suma</t>
  </si>
  <si>
    <t>K.</t>
  </si>
  <si>
    <t>L.</t>
  </si>
  <si>
    <t>SOCIALINIS - EKONOMINIS POVEIKIS</t>
  </si>
  <si>
    <t>L.1.</t>
  </si>
  <si>
    <t>Socialinio - ekonominio poveikio nauda</t>
  </si>
  <si>
    <t>L.2.</t>
  </si>
  <si>
    <t>Socialinio - ekonominio poveikio žala</t>
  </si>
  <si>
    <t>ALTERNATYVA 2</t>
  </si>
  <si>
    <t>Bendra pirkimo PVM suma (veiklos išlaidoms)</t>
  </si>
  <si>
    <t>ALTERNATYVA 3</t>
  </si>
  <si>
    <t>ALTERNATYVA 4</t>
  </si>
  <si>
    <t>ALTERNATYVA 5</t>
  </si>
  <si>
    <t>SĄNAUDŲ IR NAUDOS ANALIZĖ</t>
  </si>
  <si>
    <t>Kodas</t>
  </si>
  <si>
    <t>Rodiklio pavadinimas</t>
  </si>
  <si>
    <t>Socialinis - ekonominis poveikis</t>
  </si>
  <si>
    <t>M.</t>
  </si>
  <si>
    <t>Investicijų ir reinvesticijų srautas (be PVM)</t>
  </si>
  <si>
    <t>N.</t>
  </si>
  <si>
    <t>Veiklos ir palaikymo (atnaujinimo) sąnaudos (be PVM)</t>
  </si>
  <si>
    <t>O.</t>
  </si>
  <si>
    <t>P.</t>
  </si>
  <si>
    <t>Likutinė vertė (be PVM)</t>
  </si>
  <si>
    <t>R.</t>
  </si>
  <si>
    <t>Pinigų srautas ekonominės grynosios dabartinės vertės skaičiavimui</t>
  </si>
  <si>
    <t>Ekonominės analizės rodikliai</t>
  </si>
  <si>
    <t>Ekonominė grynoji dabartinė vertė (EGDV)</t>
  </si>
  <si>
    <t>Ekonominės naudos ir išlaidų santykis (ENIS)</t>
  </si>
  <si>
    <t>Ekonominė vidinė grąžos norma (EVGN)</t>
  </si>
  <si>
    <t>Finansinės analizės rodikliai</t>
  </si>
  <si>
    <t>Pinigų srautas finansinės grynosios dabartinės vertės skaičiavimui</t>
  </si>
  <si>
    <t>Finansinė grynoji dabartinė vertė (FGDV)</t>
  </si>
  <si>
    <t>Finansinė vidinė grąžos norma (FVGN)</t>
  </si>
  <si>
    <t>Finansinis naudos ir išlaidų santykis (FNIS)</t>
  </si>
  <si>
    <t>SĄNAUDŲ VEIKSMINGUMO ANALIZĖ</t>
  </si>
  <si>
    <t>Siekiamas rezultatas:</t>
  </si>
  <si>
    <t>Iš viso (rezultato rodiklio)</t>
  </si>
  <si>
    <t>SVA rodiklis</t>
  </si>
  <si>
    <t>DAUGIAKRITERINĖ ANALIZĖ</t>
  </si>
  <si>
    <t>Nurodykite kriterijus pagal kuriuos lyginsite alternatyvas ir jų lyginamuosius svorius</t>
  </si>
  <si>
    <t>Kriterijaus Nr.</t>
  </si>
  <si>
    <t>Kriterijaus pavadinimas</t>
  </si>
  <si>
    <t>Kriterijaus svoris analizėje</t>
  </si>
  <si>
    <t>Nurodykite</t>
  </si>
  <si>
    <t>Visų kriterijų svoris</t>
  </si>
  <si>
    <t>Kriterijaus įvertinimas (blogiausias - 0, geriausias - 10)</t>
  </si>
  <si>
    <t>Kriterijaus rezultatas</t>
  </si>
  <si>
    <t>Nurodykite įvertinimą</t>
  </si>
  <si>
    <t>Daugiakriterinės analizės rodiklis</t>
  </si>
  <si>
    <t>POVEIKIS VIEŠIESIEMS FINANSAMS</t>
  </si>
  <si>
    <t>Viešųjų finansų srautas</t>
  </si>
  <si>
    <t>S.</t>
  </si>
  <si>
    <t>Investicijų, reinvesticijų ir grynasis veiklos srautas (be PVM)</t>
  </si>
  <si>
    <t>T.</t>
  </si>
  <si>
    <t>Privataus ir NVO sektoriaus grynasis veiklos srautas (be PVM)</t>
  </si>
  <si>
    <t>U.</t>
  </si>
  <si>
    <t>PVM dalis, sumokėta privataus ir NVO sektoriaus</t>
  </si>
  <si>
    <t>REZULTATAI</t>
  </si>
  <si>
    <t>Pasirinkite geriausią priemonės alternatyvą</t>
  </si>
  <si>
    <t>Siūloma geriausia alternatyva</t>
  </si>
  <si>
    <t>Pasirinkta alternatyva</t>
  </si>
  <si>
    <t>Rodiklių, pagal kuriuos lyginamos alternatyvos, reikšmės</t>
  </si>
  <si>
    <t>Rodikliu skirtumas nuo geriauso rodiklio</t>
  </si>
  <si>
    <t>Jei vienodas rodiklis, geriausia alternatyva pagal VF</t>
  </si>
  <si>
    <t>Rodikliai, kurie skiriasi &lt;0,1 arba 0,05</t>
  </si>
  <si>
    <t>VF skirtumas nuo geriausios alt VF</t>
  </si>
  <si>
    <t>Ar VF skiriasi &gt;0,1</t>
  </si>
  <si>
    <t>Poveikis viešiesiems finansams (GDV), tūkst. EUR</t>
  </si>
  <si>
    <t>Priemonės investicijų/siekiamo rezultato ribos</t>
  </si>
  <si>
    <t>Kiti alternatyvų rodikliai</t>
  </si>
  <si>
    <t>Priemonės investicijos</t>
  </si>
  <si>
    <t>Grynasis veiklos srautas</t>
  </si>
  <si>
    <t>Investicijos, reinvesticijos ir grynasis veiklos srautas</t>
  </si>
  <si>
    <t>Poveikis viešiesiems finansams</t>
  </si>
  <si>
    <t>Finansinė grynoji dabartinė vertė investicijoms (FGDV)</t>
  </si>
  <si>
    <t>Finansinė vidinė grąžos norma investicijoms (FVGN)</t>
  </si>
  <si>
    <t>Pasirinktos alternatyvos rezultatai</t>
  </si>
  <si>
    <t>ALTERNATYVOS BIUDŽETAS NOMINALIA VERTE</t>
  </si>
  <si>
    <t>A</t>
  </si>
  <si>
    <t>B</t>
  </si>
  <si>
    <t>C</t>
  </si>
  <si>
    <t>GRYNASIS VEIKLOS SRAUTAS</t>
  </si>
  <si>
    <t>JAUTRUMO ANALIZĖ</t>
  </si>
  <si>
    <t>%</t>
  </si>
  <si>
    <t>REGULIACINĖS VEIKLOS</t>
  </si>
  <si>
    <t>Norminės</t>
  </si>
  <si>
    <t>PVM dalis, sumokėta privataus sektoriaus</t>
  </si>
  <si>
    <t>V.</t>
  </si>
  <si>
    <t>Pinigų srautas poveikio viešiesiems finansams skaičiavimui</t>
  </si>
  <si>
    <t>Pagrindiniai SVA ir SNA rodikliai</t>
  </si>
  <si>
    <t>DA rodiklis</t>
  </si>
  <si>
    <t>DA rodikliai</t>
  </si>
  <si>
    <t>Reikšmės</t>
  </si>
  <si>
    <t>ENIS</t>
  </si>
  <si>
    <t>EGDV</t>
  </si>
  <si>
    <t>EVGN</t>
  </si>
  <si>
    <t>FGDV</t>
  </si>
  <si>
    <t>FVGN</t>
  </si>
  <si>
    <t>FNIS</t>
  </si>
  <si>
    <t>Priemonės ataskaitinis laikotarpis</t>
  </si>
  <si>
    <t>-</t>
  </si>
  <si>
    <t>Finansinė diskonto norma</t>
  </si>
  <si>
    <t>Socialinė diskonto norma</t>
  </si>
  <si>
    <t>D.1.1.</t>
  </si>
  <si>
    <t>D.1.2.</t>
  </si>
  <si>
    <t>D.1.3.</t>
  </si>
  <si>
    <t>D.1.4.</t>
  </si>
  <si>
    <t>D.1.5.</t>
  </si>
  <si>
    <t>D.1.6.</t>
  </si>
  <si>
    <t>D.1.7.</t>
  </si>
  <si>
    <t>D.1.8.</t>
  </si>
  <si>
    <t>D.1.9.</t>
  </si>
  <si>
    <t>D.1.L.</t>
  </si>
  <si>
    <t>D.2.1.</t>
  </si>
  <si>
    <t>D.2.2.</t>
  </si>
  <si>
    <t>D.2.3.</t>
  </si>
  <si>
    <t>D.2.4.</t>
  </si>
  <si>
    <t>D.2.5.</t>
  </si>
  <si>
    <t>D.2.6.</t>
  </si>
  <si>
    <t>D.2.7.</t>
  </si>
  <si>
    <t>D.2.8.</t>
  </si>
  <si>
    <t>D.2.9.</t>
  </si>
  <si>
    <t>D.2.L.</t>
  </si>
  <si>
    <t>D.3.1.</t>
  </si>
  <si>
    <t>D.3.2.</t>
  </si>
  <si>
    <t>D.3.3.</t>
  </si>
  <si>
    <t>D.3.4.</t>
  </si>
  <si>
    <t>D.3.5.</t>
  </si>
  <si>
    <t>D.3.6.</t>
  </si>
  <si>
    <t>D.3.7.</t>
  </si>
  <si>
    <t>D.3.8.</t>
  </si>
  <si>
    <t>D.3.9.</t>
  </si>
  <si>
    <t>D.3.L.</t>
  </si>
  <si>
    <t>E.1.1.</t>
  </si>
  <si>
    <t>E.1.2.</t>
  </si>
  <si>
    <t>E.1.3.</t>
  </si>
  <si>
    <t>E.1.4.</t>
  </si>
  <si>
    <t>E.1.5.</t>
  </si>
  <si>
    <t>E.1.6.</t>
  </si>
  <si>
    <t>E.1.7.</t>
  </si>
  <si>
    <t>E.1.8.</t>
  </si>
  <si>
    <t>E.1.9.</t>
  </si>
  <si>
    <t>E.1.L.</t>
  </si>
  <si>
    <t>E.2.1.</t>
  </si>
  <si>
    <t>E.2.2.</t>
  </si>
  <si>
    <t>E.2.3.</t>
  </si>
  <si>
    <t>E.2.4.</t>
  </si>
  <si>
    <t>E.2.5.</t>
  </si>
  <si>
    <t>E.2.6.</t>
  </si>
  <si>
    <t>E.2.7.</t>
  </si>
  <si>
    <t>E.2.8.</t>
  </si>
  <si>
    <t>E.2.9.</t>
  </si>
  <si>
    <t>E.2.L.</t>
  </si>
  <si>
    <t>E.3.1.</t>
  </si>
  <si>
    <t>E.3.2.</t>
  </si>
  <si>
    <t>E.3.3.</t>
  </si>
  <si>
    <t>E.3.4.</t>
  </si>
  <si>
    <t>E.3.5.</t>
  </si>
  <si>
    <t>E.3.6.</t>
  </si>
  <si>
    <t>E.3.7.</t>
  </si>
  <si>
    <t>E.3.8.</t>
  </si>
  <si>
    <t>E.3.9.</t>
  </si>
  <si>
    <t>E.3.L.</t>
  </si>
  <si>
    <t>F.1.</t>
  </si>
  <si>
    <t>F.2.</t>
  </si>
  <si>
    <t>F.3.</t>
  </si>
  <si>
    <t>F.4.</t>
  </si>
  <si>
    <t>F.5.</t>
  </si>
  <si>
    <t>F.6.</t>
  </si>
  <si>
    <t>F.7.</t>
  </si>
  <si>
    <t>F.8.</t>
  </si>
  <si>
    <t>F.9.</t>
  </si>
  <si>
    <t>F.L.</t>
  </si>
  <si>
    <t>G.1.</t>
  </si>
  <si>
    <t>G.2.</t>
  </si>
  <si>
    <t>G.3.</t>
  </si>
  <si>
    <t>G.4.</t>
  </si>
  <si>
    <t>G.5.</t>
  </si>
  <si>
    <t>G.6.</t>
  </si>
  <si>
    <t>G.7.</t>
  </si>
  <si>
    <t>G.8.</t>
  </si>
  <si>
    <t>G.9.</t>
  </si>
  <si>
    <t>G.10.</t>
  </si>
  <si>
    <t>H.1.</t>
  </si>
  <si>
    <t>H.2.</t>
  </si>
  <si>
    <t>H.3.</t>
  </si>
  <si>
    <t>H.4.</t>
  </si>
  <si>
    <t>H.5.</t>
  </si>
  <si>
    <t>H.6.</t>
  </si>
  <si>
    <t>H.7.</t>
  </si>
  <si>
    <t>H.8.</t>
  </si>
  <si>
    <t>H.9.</t>
  </si>
  <si>
    <t>H.10.</t>
  </si>
  <si>
    <t>L.1.1.</t>
  </si>
  <si>
    <t>L.1.2.</t>
  </si>
  <si>
    <t>L.1.3.</t>
  </si>
  <si>
    <t>L.1.4.</t>
  </si>
  <si>
    <t>L.1.5.</t>
  </si>
  <si>
    <t>L.1.6.</t>
  </si>
  <si>
    <t>L.1.7.</t>
  </si>
  <si>
    <t>L.2.1.</t>
  </si>
  <si>
    <t>L.2.2.</t>
  </si>
  <si>
    <t>L.2.3.</t>
  </si>
  <si>
    <t>JAUTRUMO ANALIZĖS REZULTATAI</t>
  </si>
  <si>
    <t>Rodiklis kritinio kintamojo įvertinimui</t>
  </si>
  <si>
    <t>Pasirinktas kintamasis bei pokytis</t>
  </si>
  <si>
    <t>Kritinis kintamasis</t>
  </si>
  <si>
    <t>Viešųjų finansų poveikis</t>
  </si>
  <si>
    <t>SCENARIJŲ ANALIZĖ</t>
  </si>
  <si>
    <t>Dalis</t>
  </si>
  <si>
    <t>Pradinės prielaidos</t>
  </si>
  <si>
    <t>SCENARIJŲ ANALIZĖS PRIELAIDOS</t>
  </si>
  <si>
    <t>Pesimistinis</t>
  </si>
  <si>
    <t>Mažiau pesimistinis</t>
  </si>
  <si>
    <t>Realus</t>
  </si>
  <si>
    <t>Mažiau optimistinis</t>
  </si>
  <si>
    <t>Optimistinis</t>
  </si>
  <si>
    <t>SCENARIJŲ ANALIZĖS REZULTATAI</t>
  </si>
  <si>
    <t>Rodikliai</t>
  </si>
  <si>
    <t>Priemonė:</t>
  </si>
  <si>
    <t>Detalus priemonės įgyvendinimo, finansavimo ir rodiklių pasiekimo grafikas</t>
  </si>
  <si>
    <t xml:space="preserve">Eil. Nr. </t>
  </si>
  <si>
    <t>Priemonės planavimo, įgyvendinimo ir kitos veiklos</t>
  </si>
  <si>
    <t>Veiklų trukmė, mėn.</t>
  </si>
  <si>
    <t>I</t>
  </si>
  <si>
    <t>II</t>
  </si>
  <si>
    <t>III</t>
  </si>
  <si>
    <t>IV</t>
  </si>
  <si>
    <t>1.</t>
  </si>
  <si>
    <t>PLANAVIMAS</t>
  </si>
  <si>
    <t>1.1.</t>
  </si>
  <si>
    <t>Priemonės rengimas</t>
  </si>
  <si>
    <t>1.1.2.</t>
  </si>
  <si>
    <t>Priemonės rengimo darbo grupės sudarymas</t>
  </si>
  <si>
    <t>1.1.3.</t>
  </si>
  <si>
    <t>Priemonės pagrindimo rengimas</t>
  </si>
  <si>
    <t>1.1.4.</t>
  </si>
  <si>
    <t>Specialiųjų ir prioritetinių atrankos kriterijų rengimas ir tvirtinimas</t>
  </si>
  <si>
    <t>1.1.5.</t>
  </si>
  <si>
    <t>Priemonės tvirtinimas</t>
  </si>
  <si>
    <t>1.1.6.</t>
  </si>
  <si>
    <t>Kvietimų teikti paraiškas skelbimas:</t>
  </si>
  <si>
    <t>1.1.6.1.</t>
  </si>
  <si>
    <t>1.1.6.2</t>
  </si>
  <si>
    <t>1.1.6.3</t>
  </si>
  <si>
    <t>1.1.6.4</t>
  </si>
  <si>
    <t>1.1.6.5</t>
  </si>
  <si>
    <t>1.1.6.6</t>
  </si>
  <si>
    <t>1.1.6.7</t>
  </si>
  <si>
    <t>1.1.6.8</t>
  </si>
  <si>
    <t>1.1.6.9</t>
  </si>
  <si>
    <t>1.1.6.10</t>
  </si>
  <si>
    <t>1.1.6.11</t>
  </si>
  <si>
    <t>1.1.6.12</t>
  </si>
  <si>
    <t>1.1.6.13</t>
  </si>
  <si>
    <t>1.1.6.14</t>
  </si>
  <si>
    <t>1.1.6.15</t>
  </si>
  <si>
    <t>1.1.p1</t>
  </si>
  <si>
    <t>1.1.p2</t>
  </si>
  <si>
    <t>1.1.p3</t>
  </si>
  <si>
    <t>1.1.p4</t>
  </si>
  <si>
    <t>1.1.p5</t>
  </si>
  <si>
    <t>1.1.p6</t>
  </si>
  <si>
    <t>1.2.</t>
  </si>
  <si>
    <t>Priemonės paraiškų vertinimas ir finansavimo sutarčių sudarymas</t>
  </si>
  <si>
    <t>1.2.1.1</t>
  </si>
  <si>
    <t>1.2.2.1</t>
  </si>
  <si>
    <t>1.2.1.2</t>
  </si>
  <si>
    <t>1.2.2.2</t>
  </si>
  <si>
    <t>1.2.1.3</t>
  </si>
  <si>
    <t>1.2.2.3</t>
  </si>
  <si>
    <t>1.2.1.4</t>
  </si>
  <si>
    <t>1.2.2.4</t>
  </si>
  <si>
    <t>1.2.1.5</t>
  </si>
  <si>
    <t>1.2.2.5</t>
  </si>
  <si>
    <t>1.2.1.6</t>
  </si>
  <si>
    <t>1.2.2.6</t>
  </si>
  <si>
    <t>1.2.1.7</t>
  </si>
  <si>
    <t>1.2.2.7</t>
  </si>
  <si>
    <t>1.2.1.8</t>
  </si>
  <si>
    <t>1.2.2.8</t>
  </si>
  <si>
    <t>1.2.1.9</t>
  </si>
  <si>
    <t>1.2.2.9</t>
  </si>
  <si>
    <t>1.2.1.10</t>
  </si>
  <si>
    <t>1.2.2.10</t>
  </si>
  <si>
    <t>1.2.1.11</t>
  </si>
  <si>
    <t>1.2.2.11</t>
  </si>
  <si>
    <t>1.2.1.12</t>
  </si>
  <si>
    <t>1.2.2.12</t>
  </si>
  <si>
    <t>1.2.1.13</t>
  </si>
  <si>
    <t>1.2.2.13</t>
  </si>
  <si>
    <t>1.2.1.14</t>
  </si>
  <si>
    <t>1.2.2.14</t>
  </si>
  <si>
    <t>1.2.1.15</t>
  </si>
  <si>
    <t>1.2.2.15</t>
  </si>
  <si>
    <t>1.2.p1</t>
  </si>
  <si>
    <t>1.2.p2</t>
  </si>
  <si>
    <t>1.2.p3</t>
  </si>
  <si>
    <t>1.2.p4</t>
  </si>
  <si>
    <t>1.2.p5</t>
  </si>
  <si>
    <t>1.2.p6</t>
  </si>
  <si>
    <t xml:space="preserve">2. </t>
  </si>
  <si>
    <t>ĮGYVENDINIMAS (veiklų projektų)</t>
  </si>
  <si>
    <t>2.1.</t>
  </si>
  <si>
    <t>2.2.</t>
  </si>
  <si>
    <t>2.3.</t>
  </si>
  <si>
    <t>2.4.</t>
  </si>
  <si>
    <t>2.5.</t>
  </si>
  <si>
    <t>2.6.</t>
  </si>
  <si>
    <t>2.7.</t>
  </si>
  <si>
    <t>2.8.</t>
  </si>
  <si>
    <t>2.9.</t>
  </si>
  <si>
    <t>2.10.</t>
  </si>
  <si>
    <t>2.11.</t>
  </si>
  <si>
    <t>2.12.</t>
  </si>
  <si>
    <t>2.13.</t>
  </si>
  <si>
    <t>2.14.</t>
  </si>
  <si>
    <t>2.15.</t>
  </si>
  <si>
    <t>2.p1</t>
  </si>
  <si>
    <t>2.p2</t>
  </si>
  <si>
    <t>2.p3</t>
  </si>
  <si>
    <t>2.p4</t>
  </si>
  <si>
    <t>2.p5</t>
  </si>
  <si>
    <t>2.p6</t>
  </si>
  <si>
    <t>3.</t>
  </si>
  <si>
    <t>RODIKLIAI IR NAUDOS KOMPONENTAI</t>
  </si>
  <si>
    <t>Iš viso, Eur</t>
  </si>
  <si>
    <t>Iš viso, vnt.</t>
  </si>
  <si>
    <t>3.1.</t>
  </si>
  <si>
    <t>3.2.</t>
  </si>
  <si>
    <t>3.3.</t>
  </si>
  <si>
    <t>3.4.</t>
  </si>
  <si>
    <t>3.5.</t>
  </si>
  <si>
    <t>3.6.</t>
  </si>
  <si>
    <t>3.7.</t>
  </si>
  <si>
    <t>3.8.</t>
  </si>
  <si>
    <t>3.9.</t>
  </si>
  <si>
    <t>4.</t>
  </si>
  <si>
    <t>PRIEMONĖS REZULTATŲ PALAIKYMO SĄNAUDOS, iš jų:</t>
  </si>
  <si>
    <t>4.1.</t>
  </si>
  <si>
    <t>Grynosios veiklos sąnaudos</t>
  </si>
  <si>
    <t>4.2.</t>
  </si>
  <si>
    <t>Reinvesticijos</t>
  </si>
  <si>
    <t>5.</t>
  </si>
  <si>
    <t>PRIEMONĖS REZULTATŲ PALAIKYMO SĄNAUDŲ FINANSAVIMAS</t>
  </si>
  <si>
    <t>5.1.</t>
  </si>
  <si>
    <t>6.</t>
  </si>
  <si>
    <t>PRIEMONĖS FINANSAVIMAS</t>
  </si>
  <si>
    <t>Finansavimo apimtys, EUR</t>
  </si>
  <si>
    <t>6.1.</t>
  </si>
  <si>
    <t>Finansavimo išmokėjimas VISO:</t>
  </si>
  <si>
    <t>6.2.</t>
  </si>
  <si>
    <t>Finansavimo šaltiniai</t>
  </si>
  <si>
    <t>6.2.1.</t>
  </si>
  <si>
    <t>Valstybės biudžeto lėšos</t>
  </si>
  <si>
    <t>6.2.1.1.</t>
  </si>
  <si>
    <t>lėšų pavadinimas ir finansavimo šaltinio kodas (nurodykite)</t>
  </si>
  <si>
    <t>6.2.1.2.</t>
  </si>
  <si>
    <t>6.2.2.</t>
  </si>
  <si>
    <t>Europos Sąjungos ir kitos tarptautinės finansinės paramos bendrojo finansavimo lėšos</t>
  </si>
  <si>
    <t>6.2.2.1.</t>
  </si>
  <si>
    <t>6.2.2.2.</t>
  </si>
  <si>
    <t>6.2.3.</t>
  </si>
  <si>
    <t>Europos Sąjungos ir kitos tarptautinės finansinės paramos lėšos</t>
  </si>
  <si>
    <t>6.2.3.1.</t>
  </si>
  <si>
    <t>6.2.3.2.</t>
  </si>
  <si>
    <t>6.2.4.</t>
  </si>
  <si>
    <t>Tikslinės paskirties valstybės biudžeto lėšos</t>
  </si>
  <si>
    <t>6.2.4.1.</t>
  </si>
  <si>
    <t>6.2.4.2.</t>
  </si>
  <si>
    <t>6.2.5.</t>
  </si>
  <si>
    <t>Kitos lėšos</t>
  </si>
  <si>
    <t>6.2.5.1.</t>
  </si>
  <si>
    <t xml:space="preserve">Savivaldybių biudžetų lėšos </t>
  </si>
  <si>
    <t>6.2.5.2.</t>
  </si>
  <si>
    <t>Privačios lėšos</t>
  </si>
  <si>
    <t>6.2.5.3.</t>
  </si>
  <si>
    <t>Kitos viešosios lėšos</t>
  </si>
  <si>
    <t>Lapas "Grafikas"</t>
  </si>
  <si>
    <t>Namų ūkiuose suvartojamos elektros energijos sumažėjimas</t>
  </si>
  <si>
    <t>Namų ūkiuose suvartojamos elektros energijos padidėjimas</t>
  </si>
  <si>
    <t>Ne namų ūkiuose suvartojamos elektros energijos sumažėjimas</t>
  </si>
  <si>
    <t>Ne namų ūkiuose suvartojamos elektros energijos padidėjimas</t>
  </si>
  <si>
    <t>Šilumos energijos suvartojimo sumažėjimas</t>
  </si>
  <si>
    <t>Šilumos energijos suvartojimo padidėjimas</t>
  </si>
  <si>
    <t>Vėsumos energijos suvartojimo sumažėjimas</t>
  </si>
  <si>
    <t>Vėsumos energijos suvartojimo padidėjimas</t>
  </si>
  <si>
    <t>Gamtinių dujų suvartojimo sumažėjimas</t>
  </si>
  <si>
    <t>Gamtinių dujų suvartojimo padidėjimas</t>
  </si>
  <si>
    <t>Suskystintų naftos dujų suvartojimo sumažėjimas</t>
  </si>
  <si>
    <t>Suskystintų naftos dujų suvartojimo padidėjimas</t>
  </si>
  <si>
    <t>Vandens taršos sumažėjimas: sulfatai / chloridai</t>
  </si>
  <si>
    <t>Vandens taršos sumažėjimas: sunkieji metalai</t>
  </si>
  <si>
    <t>Gamybos kaštų sumažėjimas dėl pirminių žaliavų naudojimo sumažėjimo</t>
  </si>
  <si>
    <t>Gamybos kaštų padidėjimas dėl pirminių žaliavų naudojimo sumažėjimo</t>
  </si>
  <si>
    <t>Atliekų tvarkymo kaštų sumažėjimas  dėl išvengto atliekų šalinimo sąvartyne</t>
  </si>
  <si>
    <t>Atliekų tvarkymo kaštų padidėjimas dėl išvengto atliekų šalinimo sąvartyne</t>
  </si>
  <si>
    <t>Atliekų tvarkymo kaštų sumažėjimas  dėl išvengto atliekų deginimo</t>
  </si>
  <si>
    <t>Atliekų tvarkymo kaštų padidėjimas dėl išvengto atliekų deginimo</t>
  </si>
  <si>
    <t>Oro teršalų patekimo į aplinką sumažėjimas</t>
  </si>
  <si>
    <t>Oro teršalų patekimo į aplinką padidėjimas</t>
  </si>
  <si>
    <t>Vandens teršalų patekimo į aplinką sumažėjimas</t>
  </si>
  <si>
    <t>Vandens teršalų patekimo į aplinką padidėjimas</t>
  </si>
  <si>
    <t>Skaičiuoklės versija 1.3</t>
  </si>
  <si>
    <t>Oro taršos padidėjimas dėl ekonominės veiklos</t>
  </si>
  <si>
    <t>Vandens taršos padidėjimas</t>
  </si>
  <si>
    <t>Nuotekų teršalų kiekio sumažėjimas</t>
  </si>
  <si>
    <t>Nuotekų teršalų kiekio padidėjimas</t>
  </si>
  <si>
    <t>ŠESD emisijos sumažėjimas</t>
  </si>
  <si>
    <t>ŠESD emisijos padidėjimas</t>
  </si>
  <si>
    <t>ŠESD emisijos padidėjimas dėl padidėjusių transporto spūsčių</t>
  </si>
  <si>
    <t>Skatinti darnų judumą</t>
  </si>
  <si>
    <t>Veiksmingumo principas</t>
  </si>
  <si>
    <t>Naudotojų sk. per metus</t>
  </si>
  <si>
    <t>Eilučių žymos</t>
  </si>
  <si>
    <t>Bendroji suma</t>
  </si>
  <si>
    <t>Anglies dioksido (kaip šiltnamio efektą sukeliančių dujų) emisijos padidėjimas</t>
  </si>
  <si>
    <t>Skaičiuojant 2024–2030 m. teikiamą naudą, vėlesniais metais pridedama ankstesnių metų nauda, kadangi tų metų langelyje įvertinamos tik tų metų investicijos</t>
  </si>
  <si>
    <t>Viso</t>
  </si>
  <si>
    <t>3.3. Nelaimingų atsitikimų sumažėjimas (lengvas sužalojimas)</t>
  </si>
  <si>
    <t>3.2. Nelaimingų atsitikimų sumažėjimas (sunkus sužalojimas)</t>
  </si>
  <si>
    <t>3.1. Nelaimingų atsitikimų sumažėjimas (žūtis)</t>
  </si>
  <si>
    <t>Komponentai/metai</t>
  </si>
  <si>
    <t>Naudojamasi visais planuotais įrengtais takais</t>
  </si>
  <si>
    <t>Ekonominės naudos įverčiai/metai</t>
  </si>
  <si>
    <t xml:space="preserve">Nauda pradedama skaičiuoti proporcingai nuo planuojamų įrengti km skaičiaus po jų įgyvendinimo. </t>
  </si>
  <si>
    <t>Pradedama naudotis įrengtais takais</t>
  </si>
  <si>
    <t>Pradedama veikla</t>
  </si>
  <si>
    <r>
      <t xml:space="preserve">Įrengtoje infrastruktūroje būtų išvengta </t>
    </r>
    <r>
      <rPr>
        <b/>
        <sz val="11"/>
        <color theme="1"/>
        <rFont val="Calibri"/>
        <family val="2"/>
        <charset val="186"/>
        <scheme val="minor"/>
      </rPr>
      <t>3 sunkiai sužeistų asmenų per 1 metus</t>
    </r>
  </si>
  <si>
    <t>Apibendrinimas</t>
  </si>
  <si>
    <t>Pėstieji</t>
  </si>
  <si>
    <t>Dviratininkai</t>
  </si>
  <si>
    <t>Lengvai sužeisti</t>
  </si>
  <si>
    <t>Sunkiai sužeisti</t>
  </si>
  <si>
    <t xml:space="preserve">Žūtys </t>
  </si>
  <si>
    <t>Nukentėjusių kategorija</t>
  </si>
  <si>
    <t>Prognozės kiek būtų išvengta žūčių ir sužalojimų per metus įrentoje infrastruktūroje</t>
  </si>
  <si>
    <t xml:space="preserve">       </t>
  </si>
  <si>
    <t>Rajoniniai</t>
  </si>
  <si>
    <t xml:space="preserve">Krašto </t>
  </si>
  <si>
    <t xml:space="preserve">Sužeistų/ 100km </t>
  </si>
  <si>
    <t>Žuvusių/ 100km</t>
  </si>
  <si>
    <t>EĮ/100km</t>
  </si>
  <si>
    <t xml:space="preserve">Vidut. 2019-2022 m. </t>
  </si>
  <si>
    <t>2022 m.</t>
  </si>
  <si>
    <t xml:space="preserve">2021 m. </t>
  </si>
  <si>
    <t xml:space="preserve">2020m. </t>
  </si>
  <si>
    <t xml:space="preserve">2019 m. </t>
  </si>
  <si>
    <t xml:space="preserve">Užsmiestyje sužeistų dviratinkų pasiskirstymas proc. </t>
  </si>
  <si>
    <t xml:space="preserve">Užsmiestyje žuvusiųjų, sužeistų dviratinkų pasiskirstymas proc. </t>
  </si>
  <si>
    <t>Viso:</t>
  </si>
  <si>
    <t>Gyvenvietė</t>
  </si>
  <si>
    <t>Skaičiuoklei aktualūs duomenys</t>
  </si>
  <si>
    <t>Užmiestis</t>
  </si>
  <si>
    <t>iš jų lengvai sužeista</t>
  </si>
  <si>
    <t>iš jų sunkiai sužeista</t>
  </si>
  <si>
    <t>Viso sužeista</t>
  </si>
  <si>
    <t>Žuvo</t>
  </si>
  <si>
    <t>EĮ</t>
  </si>
  <si>
    <t>Sužeista</t>
  </si>
  <si>
    <t>2019-2022 m. vidurkis per metus</t>
  </si>
  <si>
    <t>2021 m.</t>
  </si>
  <si>
    <t>2020 m.</t>
  </si>
  <si>
    <t>2019 m.</t>
  </si>
  <si>
    <t>Teritorija</t>
  </si>
  <si>
    <t xml:space="preserve"> 2019–2022 m. įvykusių eismo įvykių ir nukentėjusių dviratininkų pasiskirstymas gyvenamojoje ir užmiesčio teritorijose (duomenų šaltinio priedo 1.15 lentelė)</t>
  </si>
  <si>
    <t>** savivaldybėms priklausantys keliai ir gatvės</t>
  </si>
  <si>
    <t>*** Valstybinės reikšmės automobilių kelių sąrašas (šaltinis: Lietuvos Respublikos Vyriausybės nutarimas 1999 m. birželio 9 d. Nr. 757, suvestinė redakcija nuo 2023 balandžio  4 d.).
*** Vietinės reikšmės kelių, gatvių ilgiai (šaltinis: Statistikos departamentas, www.stat.gov.lt, 2023-04-07).</t>
  </si>
  <si>
    <t>* valstybinės reikšmės keliai, priklausantys LAKD</t>
  </si>
  <si>
    <t>Vietinės reikšmės keliai**</t>
  </si>
  <si>
    <t xml:space="preserve">Magistraliniai </t>
  </si>
  <si>
    <t>Valstybinės reikšmės keliai*</t>
  </si>
  <si>
    <t xml:space="preserve">Žuvo </t>
  </si>
  <si>
    <t>2022 m. 100-ui kelio kilometrų tenka:</t>
  </si>
  <si>
    <t>Kelių ilgis, km***</t>
  </si>
  <si>
    <t>Kelio reikšmė</t>
  </si>
  <si>
    <t xml:space="preserve"> Eismo įvykių ir nukentėjusiųjų pasiskirstymas valstybinės ir vietinės reikšmės keliuose, 2019–2022 m. (duomenų šaltinio priedo 2.2 lentelė)</t>
  </si>
  <si>
    <t xml:space="preserve">2022 m. už gyvenvietės ribų žuvo 45 proc.  visų žuvusiųjų pėsčiųjų. Kadangi tyrimų nėra, daroma prielaida, kad ir sužeistųjų 45 proc. daugiau užmiestyyje. </t>
  </si>
  <si>
    <t>Pėstieji sudaro</t>
  </si>
  <si>
    <t xml:space="preserve">Dviratininkai sudaro </t>
  </si>
  <si>
    <t>Kiti</t>
  </si>
  <si>
    <t>Paspirtukininkai</t>
  </si>
  <si>
    <t>Automobilių vairuotojai</t>
  </si>
  <si>
    <t>Motociklų ir mopedų vairuotojai</t>
  </si>
  <si>
    <t>Keleiviai</t>
  </si>
  <si>
    <t xml:space="preserve">eismo įvykiuose dalyvavę bet nenukentėję </t>
  </si>
  <si>
    <t>lengvai sužeisti</t>
  </si>
  <si>
    <t>sunkiai sužeisti</t>
  </si>
  <si>
    <t xml:space="preserve">žuvę </t>
  </si>
  <si>
    <t>visi eismo įvykiuose dalyvavę eismo dalyviai</t>
  </si>
  <si>
    <t>Eismo dalyviai</t>
  </si>
  <si>
    <t>Eismo įvykiuose nukentėjusių ir nenukentėjusių pasiskirstymas, 2019–2022 m.(duomenų šaltinio priedo 1.4. lentelė)</t>
  </si>
  <si>
    <t>https://tka.lt/katalogas/eismo-ivykiu-statistika-lietuvoje/#tab-1</t>
  </si>
  <si>
    <t>ir jo priedai</t>
  </si>
  <si>
    <t>https://tka.lt/wp-content/uploads/2023/03/2019%E2%80%932022_EI-leidinys.pdf</t>
  </si>
  <si>
    <t xml:space="preserve">Šaltinis: Transporto kompetencijų agentūros duomenys </t>
  </si>
  <si>
    <t>Nelaimingų atsitikimų sumažėjimas dėl įrengtos infrastruktūros</t>
  </si>
  <si>
    <t>6. ŠESD emisijos sumažėjimas (padidėjimas) (CO2)</t>
  </si>
  <si>
    <t>Iš viso:</t>
  </si>
  <si>
    <t>5.7. Oro taršos sumažėjimas / padidėjimas (KD2,5; kaimas)</t>
  </si>
  <si>
    <t>5.6. Oro taršos sumažėjimas / padidėjimas (KD2,5, miestas)</t>
  </si>
  <si>
    <t>5.8. Oro taršos sumažėjimas / padidėjimas (NMLOJ)</t>
  </si>
  <si>
    <t>5.3. Oro taršos sumažėjimas / padidėjimas (SO2)</t>
  </si>
  <si>
    <t>5.2. Oro taršos sumažėjimas / padidėjimas (NOX) (kaimas)</t>
  </si>
  <si>
    <t>6.1 ŠESD emisijos sumažėjimas (padidėjimas) (CO2)</t>
  </si>
  <si>
    <t xml:space="preserve">Nauda pradedama skaičiuoti praėjus pirmiems metams pradėjus įgyvendinti veiklas. </t>
  </si>
  <si>
    <t>Sumažėjusios NMLOJ emisijos, t</t>
  </si>
  <si>
    <t xml:space="preserve">Sumažėjusios SO2 emisijos, t </t>
  </si>
  <si>
    <t>Sumažėjusios KD emisijos, t</t>
  </si>
  <si>
    <t>Sumažėjusios NOx emisijos, t</t>
  </si>
  <si>
    <t>Sumažėjusios N2O emisijos, t</t>
  </si>
  <si>
    <t>Sumažėjusios CH4 emisijos, t</t>
  </si>
  <si>
    <t>Sumažėjusios CO2 emisijos, t</t>
  </si>
  <si>
    <t>LPG</t>
  </si>
  <si>
    <t>Benzinas</t>
  </si>
  <si>
    <t>Dyzelinas</t>
  </si>
  <si>
    <t>https://www.eea.europa.eu/publications/emep-eea-guidebook-2023/part-b-sectoral-guidance-chapters/1-energy/1-a-combustion/1-a-3-b-i/view</t>
  </si>
  <si>
    <t>M1 klasės</t>
  </si>
  <si>
    <t>Europos monitoringo ir vertinimo programos (EMEP) ir Europos aplinkos agentūros gairės, žr. 3-5 lentelėje</t>
  </si>
  <si>
    <t>Šaltinis:</t>
  </si>
  <si>
    <t>NMLOJ emisijos faktoriai, g/kg:</t>
  </si>
  <si>
    <t>Europos monitoringo ir vertinimo programos (EMEP) ir Europos aplinkos agentūros gairės, žr. 3-14 lentelėje</t>
  </si>
  <si>
    <t>Sieros kiekis degaluose ppm (1 ppm = 10-6 g/g degalų):</t>
  </si>
  <si>
    <t>Europos monitoringo ir vertinimo programos (EMEP) ir Europos aplinkos agentūros gairės, žr. 3-6 lentelėje</t>
  </si>
  <si>
    <t>KD emisijų faktoriai, g/kg:</t>
  </si>
  <si>
    <t>NOx emisijų faktoriai, g/kg:</t>
  </si>
  <si>
    <t>N2O</t>
  </si>
  <si>
    <t>CH4</t>
  </si>
  <si>
    <t>https://www.ipcc.ch/site/assets/uploads/2018/02/ar4-wg1-chapter2-1.pdf</t>
  </si>
  <si>
    <t>CO2</t>
  </si>
  <si>
    <t>ŠESD visuotino šiltėjimo potencialai:</t>
  </si>
  <si>
    <t>Aplinkos ministerijos duomenys</t>
  </si>
  <si>
    <t>https://am.lrv.lt/uploads/am/documents/files/KLIMATO%20KAITA/%C5%A0ESD%20apskaitos%20ir%20kt%20ataskaitos/NIR_2023.pdf</t>
  </si>
  <si>
    <t>N2O, kg/TJ</t>
  </si>
  <si>
    <t>CH4, kg/TJ</t>
  </si>
  <si>
    <t>CO2, t/TJ</t>
  </si>
  <si>
    <t>Lietuvos nacionalinė išmetamų šiltnamio efektą sukeliančių dujų kiekio apskaitos 2023 m. ataskaita už 1990-2021 m., žr. 3-31 lentelę</t>
  </si>
  <si>
    <t>ŠESD emisijų faktoriai kelių transportui:</t>
  </si>
  <si>
    <t>https://aaa.lrv.lt/lt/veiklos-sritys/siltnamio-efekta-sukeliancios-dujos-1/es-atl-prekybos-sistema/informacijos-mainu-centras/lietuvoje-taikomos-kuro-grynosios-silumines-vertes-ir-ismetamu-tersalu-faktoriai/</t>
  </si>
  <si>
    <t>Aplinkos apsaugos agentūros skelbiami duomenys (2023 m.), žr. grynąją šiluminę vertę</t>
  </si>
  <si>
    <t>Grynoji šiluminė vertė, GJ/t</t>
  </si>
  <si>
    <t>Tankis, kg/l</t>
  </si>
  <si>
    <t>Europos monitoringo ir vertinimo programos (EMEP) ir Europos aplinkos agentūros gairės, tankį žr. 3-28 lentelėje</t>
  </si>
  <si>
    <t>Konversijos faktoriai:</t>
  </si>
  <si>
    <t>Sutaupymai pradedami skaičiuoti sekančiais metais po proporcingai įrengtos infrastruktūros</t>
  </si>
  <si>
    <t>Suskystintos naftos dujos (LPG), TJ</t>
  </si>
  <si>
    <t>Sutaupytas benzino kiekis, TJ</t>
  </si>
  <si>
    <t>Sutaupytas dyzelino kiekis, TJ</t>
  </si>
  <si>
    <t>Suskystintos naftos dujos (LPG), kg</t>
  </si>
  <si>
    <t>Sutaupytas benzino kiekis, kg</t>
  </si>
  <si>
    <t>Sutaupytas dyzelino kiekis, kg</t>
  </si>
  <si>
    <t>Kuro sutaupymo (M1 klasei) skaičiavimai</t>
  </si>
  <si>
    <t>Suskystintos naftos dujos (LPG), g/km</t>
  </si>
  <si>
    <t>benzininės TP, g/km</t>
  </si>
  <si>
    <t>dyzelinės TP, g/km</t>
  </si>
  <si>
    <t>Europos monitoringo ir vertinimo programos (EMEP) ir Europos aplinkos agentūros gairės, žr. 3-15 lentelėje</t>
  </si>
  <si>
    <t>Transporto piemonių kuro sąnaudos</t>
  </si>
  <si>
    <t>Automobilių vidutinis kuro suvartojimas g/km</t>
  </si>
  <si>
    <t>Elektra</t>
  </si>
  <si>
    <t>benzinu/elektra</t>
  </si>
  <si>
    <t>~6 %</t>
  </si>
  <si>
    <t>benzinu/dujomis</t>
  </si>
  <si>
    <t>~24 %</t>
  </si>
  <si>
    <t>benzinu</t>
  </si>
  <si>
    <t>~70 %</t>
  </si>
  <si>
    <t>dyzelinu</t>
  </si>
  <si>
    <t>M1 klasės lengvųjų automobilių skaičius: iš jų</t>
  </si>
  <si>
    <t>Oro taršos, ŠESD sumažėjimas</t>
  </si>
  <si>
    <t xml:space="preserve">Remiamasi Konversijos koeficientų apskaičiavimo ir išorinio socialinio poveikio (naudos/žalos) vertinimo metodika, 173-174psl., 2.4-3 intarpas) </t>
  </si>
  <si>
    <t>Sutaupymai pradedami skaičiuoti praėjus metams po įrengtos infrastruktūros</t>
  </si>
  <si>
    <t>Lengvųjų automobilių TPES sutaupymai*</t>
  </si>
  <si>
    <t>Lengvųjų automobilių sumažėjimas dėl įrengtos infrastruktūros (per parą)</t>
  </si>
  <si>
    <t xml:space="preserve">Lengvieji automobiliai vid. per parą </t>
  </si>
  <si>
    <t>TPES sutaupymai</t>
  </si>
  <si>
    <t>Bevariklio transporto plėtra šalia valstybinės reikšmės kelių</t>
  </si>
  <si>
    <t xml:space="preserve">Lengvojo automobilio TPES Eur/km </t>
  </si>
  <si>
    <t xml:space="preserve">Vidutinis VMPEI per parą (lengvieji automobiliai) </t>
  </si>
  <si>
    <t>km</t>
  </si>
  <si>
    <t>Metodikos 2.4.5 lentelės duomenys</t>
  </si>
  <si>
    <t xml:space="preserve"> Duomenų lentelė</t>
  </si>
  <si>
    <t>Pastaba: iš bendro VMPEI atimtas krovininio transporto VMPEI</t>
  </si>
  <si>
    <t>Vidutinis metinis paros eismo intensyvumas (VMPEI) valstybinės reikšmės krašto keliuose, automobilių/parą</t>
  </si>
  <si>
    <t>Šaltinis:https://lakd.lt/eismo-intensyvumas</t>
  </si>
  <si>
    <t>Vidutinis 5 m. VMPEI</t>
  </si>
  <si>
    <t>Prognozuojant VMPEI augimą remtasi Automobilių kelių investcijų vadovo 6.1.1. lentele (https://e-seimas.lrs.lt/portal/legalAct/lt/TAD/d6eb55a0948011e59c9a8f8c9980906b?jfwid=fhhu5mh5f)</t>
  </si>
  <si>
    <t>https://www.cpva.lt/data/public/uploads/2024/01/sna-metodika_2024.pdf</t>
  </si>
  <si>
    <t>Konversijos koeficientų apskaičiavimo ir socialinio ekonominio poveikio (naudos / žalos) vertinimo metodika</t>
  </si>
  <si>
    <t>Kelių transporto priemonių eksploatacinių sąnaudų (TPES) sutaupymai dėl įrengtos infrastruktūros ruožuose</t>
  </si>
  <si>
    <t>Prielaidos:</t>
  </si>
  <si>
    <t>Naudos</t>
  </si>
  <si>
    <t xml:space="preserve">priežiūros išlaidos pradedamos skaičiuoti sekančiais metais po pirmųjų takų įrengimo 2024 m. </t>
  </si>
  <si>
    <t>Km</t>
  </si>
  <si>
    <t xml:space="preserve">Veiklos nr. </t>
  </si>
  <si>
    <t xml:space="preserve">Pradedamos veiklos, įrengiami pirmieji takai </t>
  </si>
  <si>
    <t>Priežiūros išlaidos</t>
  </si>
  <si>
    <t>*lentelėje pateiktos 2,5 m pločio ir 1 km ilgio priežiūros vidutinės kainos.</t>
  </si>
  <si>
    <t>kasmetinė (žiemos sezono) kaina, Eur</t>
  </si>
  <si>
    <t>kasmetinė (vasaros sezono) kaina, Eur</t>
  </si>
  <si>
    <t>Tako nuolatinės priežiūros žiemą vidutiniai kaštai per sezoną, EUR su PVM</t>
  </si>
  <si>
    <t>Tako nuolatinės priežiūros vasarą (po 10 eksploatacijos metų) vidutiniai kaštai per sezoną, EUR su PVM</t>
  </si>
  <si>
    <t>Tako nuolatinės priežiūros vasarą (pirmus 10 eksploatacijos metų) vidutiniai kaštai per sezoną, EUR su PVM</t>
  </si>
  <si>
    <t>Duomenų šaltinis: AB "Kelių priežiūra" pateikta informacija</t>
  </si>
  <si>
    <t xml:space="preserve">2024-2030 m. likutinė vertė skaičiuojama atsižvelgiant į realų investicijų procentą. </t>
  </si>
  <si>
    <t>Pėsčiųjų ir dviratininkų takai</t>
  </si>
  <si>
    <t>Nusidėvėjimo normatyvai per metus, %</t>
  </si>
  <si>
    <t>Nusidėvėjimo normatyvai, metais</t>
  </si>
  <si>
    <t>Reinvesticijos:</t>
  </si>
  <si>
    <t xml:space="preserve">Pajamos	
Veiklos pajamos yra pajamos, kurios yra tiesiogiai gaunamos iš vartotojų už prekes ir (arba) paslaugas, kurios sukuriamos įgyvendinus veiklą. Įgyvendinant veiklas bus plėtojama  bevariklio transporto infrastruktūra, kuri nebus apmokestinta naudojimosi mokesčiais. Veiklos 1.2 ir 1.3 pajamų negeneruos.  </t>
  </si>
  <si>
    <t>Pajamos</t>
  </si>
  <si>
    <t>savivaldybių biudžeto lėšos</t>
  </si>
  <si>
    <t>Valstybės biudžeto lėšos (KPPP)</t>
  </si>
  <si>
    <t>ES paramos lėšos (ERPF)</t>
  </si>
  <si>
    <t>2024-2030</t>
  </si>
  <si>
    <t>Finansavimas</t>
  </si>
  <si>
    <t>Bendra nutiestų km procentinė išraiška pamečiui</t>
  </si>
  <si>
    <t>Iš viso nutiestų km</t>
  </si>
  <si>
    <t xml:space="preserve">Bendra investicijų procentinė išraiška pamečiui </t>
  </si>
  <si>
    <t>Iš viso Investicijų</t>
  </si>
  <si>
    <t>Procentinė išraiška pamečiui</t>
  </si>
  <si>
    <t>Nutiestų km skaičius</t>
  </si>
  <si>
    <t xml:space="preserve">Veiklos investicijų procentas pamečiui </t>
  </si>
  <si>
    <t xml:space="preserve">Planavimo </t>
  </si>
  <si>
    <t xml:space="preserve">Investicinė </t>
  </si>
  <si>
    <t>1.3.</t>
  </si>
  <si>
    <t xml:space="preserve"> Investicijų procentinė išraiška pamečiui </t>
  </si>
  <si>
    <t xml:space="preserve">Atrankos būdas </t>
  </si>
  <si>
    <t>Veiklos (poveiklės) tipas</t>
  </si>
  <si>
    <t>Vertė, Eur</t>
  </si>
  <si>
    <t xml:space="preserve">Investicijos/nutiestų km </t>
  </si>
  <si>
    <t>Investicinės veiklos</t>
  </si>
  <si>
    <t>10-001-06-01-02  Skatinti darnų judumą</t>
  </si>
  <si>
    <t>Veikla/poveiklė/projektas</t>
  </si>
  <si>
    <t>Apskritis</t>
  </si>
  <si>
    <t>ES finansavimo intensyvumas, %</t>
  </si>
  <si>
    <t>Finansavimo šaltinis, tūkst. Eur</t>
  </si>
  <si>
    <t>Investicijos pamečiui, tūkst. eur</t>
  </si>
  <si>
    <t>Įgyvendinimo laikotarpis</t>
  </si>
  <si>
    <t>Projekto priskirimo prioritetui pagal Nacionalinį dviračių ir pėsčiųjų takų plėtros planą pagrindimas*</t>
  </si>
  <si>
    <t>ES 2021-2027 IP lėšos, tūkst. Eur</t>
  </si>
  <si>
    <t>KPPP lėšos, tūkst. Eur</t>
  </si>
  <si>
    <t>Savivaldybių lėšoas, tūkst. Eur</t>
  </si>
  <si>
    <t>2024 m.</t>
  </si>
  <si>
    <t>2025 m.</t>
  </si>
  <si>
    <t>2026 m.</t>
  </si>
  <si>
    <t xml:space="preserve">2027 m. </t>
  </si>
  <si>
    <t>Pradžia</t>
  </si>
  <si>
    <t>Pabaiga</t>
  </si>
  <si>
    <t>Valstybinės reikšmės magistralinio kelio A16 Vilnius–Prienai–Marijampolė ruožo nuo 85,669 iki 89,069 km kapitalinis remontas įrengiant taką</t>
  </si>
  <si>
    <t>Kauno</t>
  </si>
  <si>
    <t>Valstybinės reikšmės magistralinio kelio A11 Šiauliai–Palanga ruožo nuo 137,092 iki 141,794 km kapitalinis remontas įrengiant pėsčiųjų ir dviračių taką</t>
  </si>
  <si>
    <t>Klaipėdos</t>
  </si>
  <si>
    <t>Valstybinės reikšmės krašto kelio Nr. 212 Radviliškis–Pakruojis ruožo 1,500-5,470 km kapitalinis remontas, įrengiant takus</t>
  </si>
  <si>
    <t>Šiaulių</t>
  </si>
  <si>
    <t xml:space="preserve">Valstybinės reikšmės rajoninio kelio 2253 Palanga-Graudūšiai ruožo nuo 0,252 iki 1,091 km ir ruožo nuo 1,091 iki 4,544 km kapitalinis remontas, įrengiant pėsčiųjų ir dviračių takus </t>
  </si>
  <si>
    <t>Valstybinės reikšmės krašto kelio Nr. 140 Kaunas–Zapyškis–Šakiai ruožo nuo 52,773 iki 59,13 km kapitalnis remontas, įrengiant taką</t>
  </si>
  <si>
    <t>Marijampolės</t>
  </si>
  <si>
    <t>Valstybinės reikšmės rajoninio kelio Nr. 2607 Mokolai–Šunskai–Tursučiai ruožo nuo 2,975 iki 10,797 km kapitalinis remontas, įrengiant taką</t>
  </si>
  <si>
    <t>Valstybinės reikšmės magistralinio kelio A7 Marijampolė–Kybartai–Kaliningradas ruožo nuo 30,48 iki 36,38 km kapitalinis remontas, įrengiant taką</t>
  </si>
  <si>
    <t>Valstybinės reikšmės krašto kelio Nr. 229 Aristava–Kėdainiai–Cinkiškiai ruožo nuo 13,050 iki 17,070 km kapitalinis remontas, įrengiant taką</t>
  </si>
  <si>
    <t>Valstybinės reikšmės magistralinio kelio A6 Kaunas–Zarasai–Daugpilis ruožo nuo 8,391 iki 12,37 km kapitalinis remontas, įrengiant taką</t>
  </si>
  <si>
    <t>Valstybinės reikšmės rajoninio kelio Nr. 4903 Utena–Pakalniai–Alanta ruožo nuo 0 iki 10,319 km kapitalinis remontas, įrengiant taką</t>
  </si>
  <si>
    <t>Utenos</t>
  </si>
  <si>
    <t>Valstybinės reikšmės rajoninio kelio Nr. 1311 Biržai–Užušiliai–Latveliai ruožo nuo 0 iki 6,663 km kapitalinis remontas, įrengiant taką</t>
  </si>
  <si>
    <t>Panevėžio</t>
  </si>
  <si>
    <t>Valstybinės reikšmės krašto kelio Nr. 180 Druskininkai–Leipalingis–Seirijai ruožo nuo 2,990 iki 12,050 km kapitalinis remontas, įrengiant taką</t>
  </si>
  <si>
    <t>Alytaus</t>
  </si>
  <si>
    <t>Valstybinės reikšmės rajoninio kelio Nr.1521 Jonava–Gudžioniai ruožo nuo 1,810 iki 3,920 km kapitalinis remontas įrengiant taką</t>
  </si>
  <si>
    <t>Valstybinės reikšmės krašto kelio Nr. 157 Kelmė–Tytuvėnai ruožo nuo 2,360 iki 17,640 km kapitalinis remontas įrengiant taką</t>
  </si>
  <si>
    <t>šiaulių</t>
  </si>
  <si>
    <t>Valstybinės reikšmės krašto kelio Nr. 201 Marijampolė–Kalvarija ruožo nuo 14,780 iki 16,870 km rekonstravimas, įrengiant taką</t>
  </si>
  <si>
    <t>Valstybinės reikšmės krašto kelio Nr. 196 Ariogala–Raseiniai–Kryžkalnis ruožo nuo 40,029 iki 48,120 km rekonstravimas, įrengiant taką</t>
  </si>
  <si>
    <t>Krašto kelio Nr. 168 Klaipėda–Kretinga ruožo nuo 6,520 iki 7,300 km kapitalinio remonto, įrengiant pėsčiųjų ir dviračių takus</t>
  </si>
  <si>
    <t>Valstybinės reikšmės krašto kelio Nr. 163 Ežerė*–Mažeikiai ruožo nuo 0 iki 7,115 km kapitalinis remontas, įrengiant taką</t>
  </si>
  <si>
    <t>Telšių</t>
  </si>
  <si>
    <t>Valstybinės reikšmės krašto kelio Nr. 227 Jakai–Dovilai–Laugaliai ruožo nuo 0,089 iki 9,400 km rekonstravimas, įrengiant taką</t>
  </si>
  <si>
    <t>Valstybinės reikšmės krašto kelio Nr. 142 Kaišiadorys–Žiežmariai ruožo nuo 4,190 iki 6,770 km kapitalinis remontas įrengiant taką</t>
  </si>
  <si>
    <t>Valstybinės reikšmės rajoninio kelio Nr. 1806 Žiežmariai–Kruonis ruožo nuo 0,010 iki 1,050 km kapitalinis remontas įrengiant taką</t>
  </si>
  <si>
    <t>Valstybinės reikšmės krašto kelio Nr. 162 Laukuva–Šilalė ruožo nuo 14,735 iki 16,595 km rekonstravimas, įrengiant taką</t>
  </si>
  <si>
    <t>Tauragės</t>
  </si>
  <si>
    <t>Valstybinės reikšmės krašto kelio Nr. 164 Mažeikiai–Plungė–Tauragė ruožo nuo 112,031 iki 113,545 km rekonstravimas, įrengiant taką</t>
  </si>
  <si>
    <t>Valstybinės reikšmės rajoninio kelio Nr. 4217 Šilutė–Rūgaliai–Povilai, ruože nuo 0 iki 1,560 km, kuriam Šilutės mieste suteiktas Aukštumalės g. pavadinimas, kapitalinis remontas, įrengiant takus</t>
  </si>
  <si>
    <t>Valstybinės reikšmės magistralinio kelio A11 Šiauliai-Palanga ruožo nuo 133,942 iki 134,457 km kapitalinis remontas nutiesiant pėsčiųjų ir dviračių taką</t>
  </si>
  <si>
    <t>Valstybinės reikšmės krašto kelio Nr. 140 Kaunas-Zapyškis-Šakiai ruožo nuo 7,470 iki 13,415 km rekonstravimas, įrengiant pėsčiųjų ir dviračių takus</t>
  </si>
  <si>
    <t>Valstybinės reikšmės krašto kelio Nr. 103 Vilnius–Polockas ruožo nuo 14,575 iki 16,920 km rekonstravimas įrengiant pėsčiųjų ir dviračių takus</t>
  </si>
  <si>
    <t>Valstybinės reikšmės krašto kelio Nr. 111 Utena-Kaltanėnai-Švenčionys ruožo nuo 0,710 iki 2,134 km kapitalinis remontas įrengiant takus</t>
  </si>
  <si>
    <t>Valstybinės reikšmės rajoninio kelio Nr. 2303 Kretinga-Kūlupėnai ruožo nuo 2,040 iki 3,540 km rekonstravimas, nutiesiant pėsčiųjų ir dviračių taką</t>
  </si>
  <si>
    <t>Valstybinės reikšmės rajoninio kelio Nr. 4513 Mažonai–Šakvietis–Šilalė ruožo nuo 0,012 iki 1,614 km kapitalinis remontas įrengiant taką</t>
  </si>
  <si>
    <t>Valstybinės reikšmės krašto kelio Nr. 156  Naujoji Akmenė–Venta ruožo nuo 4,550 iki 9,500 km kapitalinis remontas, įrengiant taką</t>
  </si>
  <si>
    <t>Valstybinės reikšmės krašto kelio Nr. 167 Smiltynė-Nida ruožo nuo 16,52 iki 31,36 km rekonstravimas, įrengiant taką</t>
  </si>
  <si>
    <t>Valstybinės reikšmės krašto kelio Nr. 167 Smiltynė-Nida ruožo nuo 31,36 iki 33,895 km, rajoninių kelių Nr. 2211 ruožo nuo 0 iki 2,108 km ir Nr. 2210 ruožo nuo 0 iki 1,871 km rekonstravimas, įrengiant taką</t>
  </si>
  <si>
    <t>Valstybinės reikšmės rajoninio kelio Nr. 4727 Trakai–Lentvaris–Mūrinė Vokė ruožo nuo 3,755 iki 5,310 km kapitalinis remontas, įrengiant pėsčiųjų ir dviračių takus</t>
  </si>
  <si>
    <t>Valstybinės reikšmės krašto kelio Nr. 153 Joniškis–Žagarė–Naujoji Akmenė ruožo nuo 17,10 iki 26,750 km kapitalinis remontas, įrengiant taką</t>
  </si>
  <si>
    <t xml:space="preserve">Valstybinės reikšmės rajoninio kelio Nr. 4301 Širvintos–Šešuoliai–Miegučiai ruožo nuo 0,030 iki 10,490 km rekonstravimas, suremontuojant ir įrengiant taką </t>
  </si>
  <si>
    <t>Valstybinės reikšmės rajoninio kelio Nr. 1134 Alytaus šilas–Putinai ruožo nuo 0 iki 1,483 km kapitalinis remontas, įrengiant pėsčiųjų ir dviračių taką</t>
  </si>
  <si>
    <t>Valstybinės reikšmės rajoninio kelio Nr. 1207 Anykščiai–Burbiškis–Rubikiai ruožo nuo 0 iki 2,536 km kapitalinis remontas, įrengiant pėsčiųjų ir dviračių taką</t>
  </si>
  <si>
    <t>Valstybinės reikšmės krašto kelio Nr. 111 Utena–Kaltanėnai–Švenčionys ruožo nuo 54,923 iki 65,125 km kapitalinis remontas, įrengiant pėsčiųjų ir dviračių taką</t>
  </si>
  <si>
    <t>Valstybinės reikšmės krašto kelio Nr. 149  Smilgiai–Pakruojis ruožo nuo 13,760 iki 22,550 km kapitalinis remontas, įrengiant pėsčiųjų ir dviračių taką</t>
  </si>
  <si>
    <t>Valstybinės reikšmės rajoninio kelio Nr. 5004 Varėna–Matuizos–Valkininkai ruožo nuo 0 iki 8,854 km kapitalinis remontas, įrengiant taką</t>
  </si>
  <si>
    <t>Valstybinės reikšmės rajoninio kelio Nr. 1004 Akmenė–Agluonai–Laižuva ruožo nuo 0,370 iki 4,440 km kapitalinis remontas, įrengiant taką</t>
  </si>
  <si>
    <t>Valstybnės reikšmės krašto kelio Nr. 189 Prienai-Skriaudžiai ruožo nuo 1,270 iki 12,170 km rekonstravimas, įrengiant taką</t>
  </si>
  <si>
    <t>Valstybinės reikšmės rajoninio kelio Nr. 4606 Telšiai–Lieplaukė–Plungė ruožo nuo 0 iki 6,463 km rekonstravimas, įrengiant taką</t>
  </si>
  <si>
    <t>Valstybinės reikšmės krašto kelio Nr. 114  Molėtai–Kaltanėnai–Ignalina ruožo nuo 2,770 iki 8,800 km kapitalinis remontas, įrengiant pėsčiųjų ir dviračių taką</t>
  </si>
  <si>
    <t>Valstybinės reikšmės krašto kelio Nr. 170  Mažeikiai–Skuodas ruožo nuo 42,760 iki 49,980 km kapitalinis remontas, įrengiant pėsčiųjų ir dviračių taką</t>
  </si>
  <si>
    <t>Valstybinės reikšmės krašto kelio Nr. 141 Kaunas–Jurbarkas–Šilutė–Klaipėda ruožo nuo 89,860 iki 97,860 km rekonstravimas, įrengiant taką</t>
  </si>
  <si>
    <t>Valstybinės reikšmės krašto kelio Nr. 150  Šiauliai–Pakruojis–Pasvalys ruožo nuo 64,107 iki 66,916 km kapitalinis remontas, įrengiant pėsčiųjų ir dviračių taką</t>
  </si>
  <si>
    <t>Valstybinės reikšmės rajoninio kelio Nr. 4728 Vievis–Žebertonys– Elektrėnai ruožo nuo 0 iki 9,163 km kapitalinis remontas, įrengiant taką</t>
  </si>
  <si>
    <t>Valstybinės reikšmės rajoninio kelio Nr. 2411 Kupiškis–Kuosėnai–Naiviai–Misiukiškis ruožo nuo 1,314 iki 2,355 km kapitalinis remontas, įrengiant taką</t>
  </si>
  <si>
    <t>Valstybinės reikšmės rajoninio kelio Nr. 1305 Rinkuškiai–Juostaviečiai–Nemunėlio Radviliškis ruožo nuo 0 iki 4,163 km kapitalinis remontas, įrengiant taką</t>
  </si>
  <si>
    <t>Valstybinės reikšmės rajoninio kelio Nr. 5305 Zarasai–Mukuliai–Vencavai–Antalieptė ruožo nuo 1,348 iki 3,034 km kapitalinis remontas, įrengiant taką</t>
  </si>
  <si>
    <t>Valstybinės reikšmės rajoninio kelio Nr. 4803 Ukmergė–Siesartis–Skuoliai ruožo nuo 0 iki 5,150 km kapitalinis remontas, įrengiant taką</t>
  </si>
  <si>
    <t>Valstybinės reikšmės rajoninio kelio Nr. 3006 Panevėžys–Pavašuokiai–Subačius ruožo nuo 0,360 iki 5,845 km kapitalinis remontas, įrengiant taką</t>
  </si>
  <si>
    <t>Valstybinės reikšmės krašto kelio Nr. 102  Vilnius–Švenčionys–Zarasai ruožo nuo 103,426 iki 105,948 km kapitalinis remontas, įrengiant pėsčiųjų ir dviračių taką</t>
  </si>
  <si>
    <t>Valstybinės reikšmės krašto kelio Nr. 104  Šalčininkai–Dieveniškės–Krakūnai* ruožo nuo 1,728 iki 3,751 km kapitalinis remontas, įrengiant pėsčiųjų ir dviračių taką</t>
  </si>
  <si>
    <t>Valstybinės reikšmės krašto kelio Nr. 167  Smiltynė–Nida ruožo nuo 46,780 iki 48,121 km kapitalinis remontas, įrengiant pėsčiųjų ir dviračių taką</t>
  </si>
  <si>
    <t>Valstybinės reikšmės krašto kelio Nr. 113  Dūkštas–Visaginas ruožo nuo 11,198 iki 13,367 km kapitalinis remontas, įrengiant pėsčiųjų ir dviračių taką</t>
  </si>
  <si>
    <t>Valstybinės reikšmės krašto kelio Nr. 141  Kaunas–Jurbarkas–Šilutė–Klaipėda ruožo nuo 137,030 iki 142,160 km kapitalinis remontas, įrengiant pėsčiųjų ir dviračių taką</t>
  </si>
  <si>
    <t>Valstybinės reikšmės krašto kelio Nr. 122  Daugpilis*–Rokiškis–Panevėžys ruožo nuo 10,316 iki 20,855 km kapitalinis remontas, įrengiant pėsčiųjų ir dviračių taką</t>
  </si>
  <si>
    <t>Valstybinės reikšmės krašto kelio Nr. 151   Pakruojis–Linkuva ruožo nuo 9,080 iki 14,915 km kapitalinis remontas, įrengiant pėsčiųjų ir dviračių taką</t>
  </si>
  <si>
    <t>Valstybinės reikšmės krašto kelio Nr. 230   Mauručiai–Vinčai–Puskelniai ruožo nuo 5,710 iki 8,360 km kapitalinis remontas, įrengiant pėsčiųjų ir dviračių taką</t>
  </si>
  <si>
    <t>Valstybinės reikšmės rajoninio kelio Nr. 4512 Skaudvilė–Adakavas–Nemakščiai ruožo nuo 0,029 iki 5,236 km kapitalinis remontas, įrengiant taką</t>
  </si>
  <si>
    <t>Valstybinės reikšmės krašto kelio Nr. 224  Jonava–Liepiai–Pasraučiai ruožo nuo 0,010 iki 0,850 km kapitalinis remontas, įrengiant pėsčiųjų ir dviračių taką</t>
  </si>
  <si>
    <t>Valstybinės reikšmės rajoninio kelio Nr. 1303 Biržai–Pasvaliečiai–Saločiai ruožo nuo 0 iki 1,062 km rekonstravimo techninis darbo projektas</t>
  </si>
  <si>
    <t>Valstybinės reikšmės rajoninio kelio Nr. 3801 Šakiai–Plokščiai ruožo nuo 0,520 iki 6,580 km kapitalinis remontas, įrengiant taką</t>
  </si>
  <si>
    <t>Valstybinės reikšmės rajoninio kelio Nr. 1417 Visaginas–Stašionys–Rimšė ruožo nuo 0 iki 6,7555 km kapitalinis remontas, įrengiant taką</t>
  </si>
  <si>
    <t xml:space="preserve">	Valstybinės reikšmės rajoninio kelio Nr. 4707 Grigiškės–Lentvaris–Dobrovolė ruožo nuo 0,920 iki 3,800 km rekonstravimas</t>
  </si>
  <si>
    <t>Valstybinės reikšmės rajoninio kelio Nr. 4509 Tauragė–Dapkiškiai–Balskai ruožo nuo 1,010 iki 5,240 km kapitalinis remontas, įrengiant taką</t>
  </si>
  <si>
    <t>Valstybinės reikšmės rajoninio kelio Nr. 2309 Lazdininkai–Žibininkai ruožo nuo 4,991 iki 11,553 km kapitalinis remontas, įrengiant taką</t>
  </si>
  <si>
    <t>Valstybinės reikšmės magistralinio kelio A11 Šiauliai-Palanga ruožo nuo 26,120 iki 29,000 km kapitalinis remontas nutiesiant pėsčiųjų ir dviračių taką</t>
  </si>
  <si>
    <t>Valstybinės reikšmės rajoninio kelio Nr. 2217 Klaipėda–Karklė–Dargužiai ruožo nuo 6,411 iki 8,701 km kapitalinis remontas, įrengiant taką</t>
  </si>
  <si>
    <t>Valstybinės reikšmės rajoninio kelio Nr. 2217 Klaipėda–Karklė–Dargužiai ruožo nuo 11,650 iki 14,620 km kapitalinis remontas, įrengiant taką</t>
  </si>
  <si>
    <t>Valstybinės reikšmės rajoninio kelio Nr. 4505 Tauragė–Vališkiai–Sakalinė ruožo nuo 2,576 iki 5,387 km kapitalinis remontas, įrengiant taką</t>
  </si>
  <si>
    <t>Valstybinės reikšmės krašto kelio Nr. 162   Laukuva–Šilalė ruožo nuo 2,835 iki 12,560 km kapitalinis remontas, įrengiant pėsčiųjų ir dviračių taką</t>
  </si>
  <si>
    <t>Valstybinės reikšmės krašto kelio Nr. 151   Pakruojis–Linkuva ruožo nuo 5,020 iki 7,726 km kapitalinis remontas, įrengiant pėsčiųjų ir dviračių taką</t>
  </si>
  <si>
    <t>Valstybinės reikšmės krašto kelio Nr. 230 Mauručiai–Vinčai–Puskelniai ruožo nuo 0,670 iki 1,350 km kapitalinis rekomntas, įrengiant pėsčiųjų ir dviračių taką</t>
  </si>
  <si>
    <t>Valstybinės reikšmės rajoninio kelio Nr. 4505 Tauragė–Vališkiai–Sakalinė ruožo nuo 1,827 iki 2,055 km kapitalinis remontas, įrengiant taką</t>
  </si>
  <si>
    <t>Valstybinės reikšmės magistralinio kelio A6 Kaunas–Zarasai–Daugpilis* ruožo nuo 34,590 iki 35,450 km kapitalinis remontas, įrengiant taką</t>
  </si>
  <si>
    <t>Valstybinės reikšmės magistralinio kelio A16 Vilnius–Prienai–Marijampolė ruožo nuo 97,520 iki 97,960 km kapitalinis remontas, įrengiant taką</t>
  </si>
  <si>
    <t>Valstybinės reikšmės rajoninio kelio Nr. 3219 Truikiai–Babrungėnai ruožo nuo 0 iki 8,029 km kapitalinis remontas, įrengiant taką</t>
  </si>
  <si>
    <t>2</t>
  </si>
  <si>
    <t>Valstybinės reikšmės rajoninio kelio Nr. 3201 Truikiai–Prūsaliai ruožo nuo 0,020 iki 1,574 km kapitalinis remontas, įrengiant taką</t>
  </si>
  <si>
    <t>Valstybinės reikšmės rajoninio kelio Nr. 3201 Truikiai–Prūsaliai ruožo nuo 2,158 iki 4,098 km kapitalinis remontas, įrengiant taką</t>
  </si>
  <si>
    <t>4</t>
  </si>
  <si>
    <t>Valstybinės reikšmės krašto kelio Nr. 107 Trakai–Vievis ruožo nuo 0,020 iki 2,891 km kapitalinis remontas, įrengiant taką</t>
  </si>
  <si>
    <t>Valstybinės reikšmės magistralinio kelio A14 Vilnius–Utena ruožo nuo 93,726 iki 95,661 km kapitalinis remontas, įrengiant taką</t>
  </si>
  <si>
    <t>6</t>
  </si>
  <si>
    <t>Valstybinės reikšmės rajoninio kelio Nr. 5214 Privažiuojamasis kelias prie Buivydiškių nuo kelio Pilaitė–Čekoniškės–Sudervė ruožo nuo 1,500 iki 3,484 km kapitalinis remontas, įrengiant taką</t>
  </si>
  <si>
    <t>8</t>
  </si>
  <si>
    <t>Valstybinės reikšmės krašto kelio Nr. 144  Jonava–Kėdainiai–Šeduva ruožo nuo 32,064 iki 42,930 km kapitalinis remontas, įrengiant pėsčiųjų ir dviračių taką</t>
  </si>
  <si>
    <t>10</t>
  </si>
  <si>
    <t xml:space="preserve">	Valstybinės reikšmės krašto kelio Nr. 130 Kaunas-Prienai-Alytus ruožo nuo 15,326 iki 20,826 km kapitalinis remontas, įrengiant pėsčiųjų ir dviračių taką</t>
  </si>
  <si>
    <t>Valstybinės reikšmės krašto kelio Nr. 167 Smiltynė-Nida ruožo nuo 3,75 iki 4,55 km rekonstravimas, įrengiant taką</t>
  </si>
  <si>
    <t>Valstybinės reikšmės krašto kelio Nr. 167 Smiltynė-Nida ruožo nuo 4,55 iki 16,52 km km rekonstravimas, įrengiant taką</t>
  </si>
  <si>
    <t>Valstybinės reikšmės rajoninio kelio Nr. 3208 Rietavas–Lioliai–Mažieji Mostaičiai ruožo nuo 1,417 iki 4,973 km kapitalinis remontas, įrengiant taką</t>
  </si>
  <si>
    <t>Vilniaus</t>
  </si>
  <si>
    <t>Valstybinės reikšmės krašto kelio Nr. 161  Telšiai–Seda ruožo nuo 3,217 iki 6,447 km kapitalinis remontas, įrengiant pėsčiųjų ir dviračių taką</t>
  </si>
  <si>
    <t>Projekto parengtis</t>
  </si>
  <si>
    <t>Pasirašyta rango sutartis</t>
  </si>
  <si>
    <t>Parengtas TDP, yra bendradarbiavimo sutartis 20 proc. savivaldybės prisidėjimas. (Inicijuotas rangos darbų pirkimas 01.29)</t>
  </si>
  <si>
    <t>Rengiamas projektas. Projektavimo sutarties pabaiga 2024-01-25. Savivaldybės prisidėjimas 20 poc. prie I ruožo (apie 5 poc nuo visos sumos). Rangos darbų pirkimas numatomas 2024 m. II ketv.</t>
  </si>
  <si>
    <t>Rengiamas projektas (projektavimo sutarties pabaiga 2024-05-06, rangos darbų pirkimas numatomas iki 2024 m. III ketv. pabaigos)</t>
  </si>
  <si>
    <t>Rengiamas projektas (projektavimo sutarties pabaiga 2024-06-08, rangos darbų pirkimas numatomas iki 2024 m. III ketv. pabaigos)</t>
  </si>
  <si>
    <t>Rengiamas projektas</t>
  </si>
  <si>
    <t>Užbaigta ranga. Nutiestas takas</t>
  </si>
  <si>
    <t>Parengtas projektas. Ranga planuojama 2024 m.</t>
  </si>
  <si>
    <t>Vyksta ranga</t>
  </si>
  <si>
    <t>Pasirašyta sutartis</t>
  </si>
  <si>
    <t xml:space="preserve">Baigiamas rengti projektas. </t>
  </si>
  <si>
    <t>Vyksta projektavimas. Baigiams parengti projektas</t>
  </si>
  <si>
    <t xml:space="preserve">Parengtas projektas. </t>
  </si>
  <si>
    <t>Rezerviniai objektai (skaIčiavimuose prie 1.2 veiklos nedalyvauja)</t>
  </si>
  <si>
    <t xml:space="preserve">Atsižvelgiant į tai, kad į pėsčiųjų ir dviračių takų nusidėvėjimo normatyvas yra 25 m. ( skaičiuoklės ataskaitinis laikotarpis), reinvesticijos neplanuojamos.  </t>
  </si>
  <si>
    <t xml:space="preserve">Vadovo 6.1.1. lentelė </t>
  </si>
  <si>
    <t xml:space="preserve">Prognozuojamas augimas, proc.2024-2030 m. </t>
  </si>
  <si>
    <t xml:space="preserve">Prognozuojamas augimas, proc.2031-2049 m. </t>
  </si>
  <si>
    <t>Šaltinis: https://www.regitra.lt/lt/paslaugos/duomenu-teikimas/statistika/transporto-priemones-2?filesyear=2021&amp;filesquery= (2024 m. kovo 1 d. duomenys)</t>
  </si>
  <si>
    <t>Preliminari projekto vertė arba projekto vertė pagal pasirašytą sutartį, Eur su PVM</t>
  </si>
  <si>
    <t xml:space="preserve">Aspkritis </t>
  </si>
  <si>
    <t>Vertė, Eur su PVM</t>
  </si>
  <si>
    <t>ilgis, km</t>
  </si>
  <si>
    <t>Objektas</t>
  </si>
  <si>
    <t>2022 2023 KPPP lėšomis įgyvendinti objektai</t>
  </si>
  <si>
    <t xml:space="preserve">Eil. nr. </t>
  </si>
  <si>
    <t>9</t>
  </si>
  <si>
    <t>11</t>
  </si>
  <si>
    <t>12</t>
  </si>
  <si>
    <t>13</t>
  </si>
  <si>
    <t>14</t>
  </si>
  <si>
    <t>15</t>
  </si>
  <si>
    <t>Valstybinės reikšmės krašto kelio Nr. 164 Mažeikiai–Plungė–Tauragė ruožo nuo 136,714 iki 138,227 km kapitalinis remontas, įrengiant taką</t>
  </si>
  <si>
    <t>16</t>
  </si>
  <si>
    <t>17</t>
  </si>
  <si>
    <t>18</t>
  </si>
  <si>
    <t>19</t>
  </si>
  <si>
    <t>20</t>
  </si>
  <si>
    <t>21</t>
  </si>
  <si>
    <t>22</t>
  </si>
  <si>
    <t>23</t>
  </si>
  <si>
    <t>24</t>
  </si>
  <si>
    <t>25</t>
  </si>
  <si>
    <t>26</t>
  </si>
  <si>
    <t>Valstybinės reikšmės krašto kelio Nr. 106 Naujoji Vilnia–Rudamina–Vaidotai ruožo nuo 3,489 iki 7,200 km kapitalinis remontas, įrengiant taką</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</si>
  <si>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</si>
  <si>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</si>
  <si>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</si>
  <si>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</si>
  <si>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</si>
  <si>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</si>
  <si>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</si>
  <si>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</si>
  <si>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</si>
  <si>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</si>
  <si>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</si>
  <si>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</si>
  <si>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</si>
  <si>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</si>
  <si>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</si>
  <si>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</si>
  <si>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</si>
  <si>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</si>
  <si>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</si>
  <si>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</si>
  <si>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</si>
  <si>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</si>
  <si>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</si>
  <si>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</si>
  <si>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</si>
  <si>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</si>
  <si>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</si>
  <si>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</si>
  <si>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</si>
  <si>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</si>
  <si>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</si>
  <si>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</si>
  <si>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</si>
  <si>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</si>
  <si>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</si>
  <si>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 xml:space="preserve">Šie objektai bus įgyvendinami kompleksinių projektų (kelių projektuose) apimtyje, naudojant pažangos priemonės 10-001-05-03-01 „Gerinti susisiekimą kelių transportu“  KPPP lėšas. </t>
  </si>
  <si>
    <t>Rodoma priemonės apraše</t>
  </si>
  <si>
    <t>Pėsčiųjų ir dviračų takų objektai, kuriuos planuojam įgyvendinti kompleksiškai kartus su kelio remontu*</t>
  </si>
  <si>
    <t>Valstybinės reikšmės rajoninio kelio Nr. 5212 Pilaitė–Čekoniškės–Sudervė ruožo nuo 4,143 iki 6,303 km kapitalinis remontas, įrengiant taką</t>
  </si>
  <si>
    <t>Valstybinės reikšmės krašto kelio Nr. 171 Bukiškis–Sudervė–Dūkštos ruožo nuo 0 iki 3,95 km kapitalinis remontas, įrengiant taką</t>
  </si>
  <si>
    <t>Valstybinės reikšmės krašto kelio Nr. 164 Mažeikiai–Plungė–Tauragė ruožo nuo 135,436 iki 136,714 km kapitalinis remontas, įrengiant taką</t>
  </si>
  <si>
    <t>Valstybinės reikšmės krašto kelio Nr. 106 Naujoji Vilnia–Rudamina–Vaidotai ruožo nuo 7,200 iki 9,887 km kapitalinis remontas, įrengiant taką</t>
  </si>
  <si>
    <t>Vyksta projektavimas</t>
  </si>
  <si>
    <t>Vyksta projektavimas -Valstybinės reikšmės krašto kelio Nr. 144 Jonava–Kėdainiai–Šeduva ruožų 23,970–29,473 km, 29,592–34,209 km bei 52,482–53,460 km rekonstravimas</t>
  </si>
  <si>
    <t xml:space="preserve">Vyksta projektavimas. </t>
  </si>
  <si>
    <t xml:space="preserve">      </t>
  </si>
  <si>
    <t xml:space="preserve">Po 15- 20 metų tako eksploatacijos reikia atlikti vienkartinį periodinės priežiūros darbą- dangos dėvimojo sluoksnio atnaujinimą. Šie darbai gali svyruoti vidutiniškai tarp 30 000 - 45 000 Eur su PVM per kilometrą priklausomai nuo pasirinkto metodo ir dangos konstrukcijos. Daroma prielaida, kad po 20 m. (2045 m.) bus atliekamas dangos sluoksnio atnaujinimas, imamos vidutiniškai 40 tūkst. eur. išlaidos už 1 km. </t>
  </si>
  <si>
    <t xml:space="preserve">KPPP lėšomis apmokėti darbai, Eur su PVM </t>
  </si>
  <si>
    <t>Skaičiuojama, kad vietoj lengvojo automobilio pasirinkus važiuoti bevariklio transporto priemone, bus sutaupytos TPES</t>
  </si>
  <si>
    <t>Tarpvyriausybinės klimato kaitos komisijos duomenys</t>
  </si>
  <si>
    <t>X</t>
  </si>
  <si>
    <t>(Keli elementai)</t>
  </si>
  <si>
    <t>1.3.2.8.1.    2021–2027 m. ES fondų lėšos (ERPF, Vidurio ir vakarų Lietuva)</t>
  </si>
  <si>
    <t xml:space="preserve">Įrengus dviračių takus, sumažės kelionių lengvaisiais automobiliais. Lietuvoje dviračiais patogiai galima naudotis 8 mėnesius (kovo-spalio mėn.), t. y.  245 dienas,  per metus. </t>
  </si>
  <si>
    <t>Priemonės aprašė rodomos planuojamos finansinės projekcijos nuo 2024 m., panaudotos KPPP lėšos 2022-2023 m. neįtraukiamos.</t>
  </si>
  <si>
    <t>Vadovaujantis metodika, kai skaičiuojant TPES nėra tikslinga vertinti  kelio dangos nelygumo sumažėjimą,   TPES vertė pasirenkama esant IRI koeficientui 3. Ši reikšmė prilyginama vidutiniams kelių nelygumams šalyje.</t>
  </si>
  <si>
    <r>
      <t xml:space="preserve">Įrengtoje infrastruktūroje būtų išvengta </t>
    </r>
    <r>
      <rPr>
        <b/>
        <sz val="11"/>
        <color theme="1"/>
        <rFont val="Calibri"/>
        <family val="2"/>
        <charset val="186"/>
        <scheme val="minor"/>
      </rPr>
      <t>8 lengvai sužeistų asmenų per 1 metus</t>
    </r>
  </si>
  <si>
    <r>
      <t>Įrengtoje infrastruktūroje būtų išvengta</t>
    </r>
    <r>
      <rPr>
        <b/>
        <sz val="11"/>
        <color theme="1"/>
        <rFont val="Calibri"/>
        <family val="2"/>
        <charset val="186"/>
        <scheme val="minor"/>
      </rPr>
      <t xml:space="preserve"> 2 žūčių per 3 metus</t>
    </r>
    <r>
      <rPr>
        <sz val="11"/>
        <color theme="1"/>
        <rFont val="Calibri"/>
        <family val="2"/>
        <charset val="186"/>
        <scheme val="minor"/>
      </rPr>
      <t>, skaičiavimuose naudojama 0,66 žūties kasmet</t>
    </r>
  </si>
  <si>
    <t xml:space="preserve">*Formulė: VMPEI per parą*245 (tiek dienų prognozuojamas naduojimasis dbiračiais) TPES*ruožo ilgis kilometrais </t>
  </si>
  <si>
    <t xml:space="preserve">Įrengus planuojamą infrastruktūrą gyventojams bus sudarytos sąlygos keliauti į darbo vietas, parduotuves, laisvalaikio praleidimo vietas  ir pan. renkantis bevarikles transporto priemones. Daroma prielaida, kad 10 proc. pasirinks dviratį ir nevažiuos automobiliu. </t>
  </si>
  <si>
    <t>1.1.1.1. Valstybės biudžeto lėšos (KPPP lėšos)</t>
  </si>
  <si>
    <t xml:space="preserve">Finansavimas (pažangos lėšos)  nuo 2024 m. </t>
  </si>
  <si>
    <t>10-001-06-01-02</t>
  </si>
  <si>
    <t>62</t>
  </si>
  <si>
    <t>63</t>
  </si>
  <si>
    <t>64</t>
  </si>
  <si>
    <t>Valstybinės reikšės karšto kelio Nr. 131 Alytus-Simnas-Klavarija ruožo nuo 2,481 iki 2,936 km kaptaliniis remontas, įrengiant taką</t>
  </si>
  <si>
    <t>Valstybinės reikšės karšto kelio Nr.194 Alytus-Simnas-Klavarija ruožo nuo 52,874 iki 54,234 km rekonstravimas, įrengiant taką</t>
  </si>
  <si>
    <t>Valstybinės reikšmės rajoninio kelio Nr. 2613 Kazlų Rūda–Bagotoji ruožo nuo 0,2822 iki 1,934 km kapitalinis remontas įrengiant takus</t>
  </si>
  <si>
    <t>Savivaldė baigia rengti projektą. Baigtumas šio projekto pakankami aukštas</t>
  </si>
  <si>
    <t>Valstybinės reikšmės rajoninio kelio Nr. 2613 Kazlų Rūda–Bagotoji ruožo nuo 1,934 iki 9,750 km kapitalinis remontas įrengiant takus</t>
  </si>
  <si>
    <t>Valstybinės reikšmės krašto kelio Nr. 135 Lazdijai–Akmeniai ruožo nuo 4,067 iki 9 km kapitalinis remontas, įrengiant pėsčiųjų ir dviračių taką</t>
  </si>
  <si>
    <t>OBJEKTŲ SĄRAŠAS (2024-05-22 duomenys)</t>
  </si>
  <si>
    <r>
      <rPr>
        <b/>
        <sz val="16"/>
        <color theme="1"/>
        <rFont val="Calibri"/>
        <family val="2"/>
        <charset val="186"/>
        <scheme val="minor"/>
      </rPr>
      <t>Siekiamas rodiklis</t>
    </r>
    <r>
      <rPr>
        <b/>
        <sz val="11"/>
        <color theme="1"/>
        <rFont val="Calibri"/>
        <family val="2"/>
        <charset val="186"/>
        <scheme val="minor"/>
      </rPr>
      <t xml:space="preserve"> </t>
    </r>
    <r>
      <rPr>
        <sz val="11"/>
        <color theme="1"/>
        <rFont val="Calibri"/>
        <family val="2"/>
        <charset val="186"/>
        <scheme val="minor"/>
      </rPr>
      <t xml:space="preserve">- Dviračiams skirtos infrastruktūros metinis naudotojų skaičius </t>
    </r>
  </si>
  <si>
    <t>Dviračių ir pėsčiųjų infrastruktūros vystymas šalia valstybinės reikšmės kelių Vidurio ir vakarų Lietuvoje (ERPF)</t>
  </si>
  <si>
    <t>Dviračių ir pėsčiųjų infrastruktūros vystymas šalia valstybinės reikšmės kelių (KPPP)</t>
  </si>
  <si>
    <r>
      <rPr>
        <b/>
        <sz val="14"/>
        <rFont val="Calibri"/>
        <family val="2"/>
        <charset val="186"/>
        <scheme val="minor"/>
      </rPr>
      <t>Likutinė vertė</t>
    </r>
    <r>
      <rPr>
        <sz val="11"/>
        <rFont val="Calibri"/>
        <family val="2"/>
        <charset val="186"/>
        <scheme val="minor"/>
      </rPr>
      <t xml:space="preserve"> (pagal Valstybinės reikšmės kelių ir žemės apskaitos veiklos vadovą (Leidimas 2.0), patvirtintą AB Lietuvos automobilių kelių direkcijos generalinio direktoriaus 2023 m. birželio 26 d. įsakymu Nr. VE-139.</t>
    </r>
  </si>
  <si>
    <t>Vidutinis automobilio nuvažiuojamas atstumas, kurį pakeis dviratis, km</t>
  </si>
  <si>
    <t xml:space="preserve">Viename automobilyje vidutiniškai važiuoja 1,2 keleviai </t>
  </si>
  <si>
    <t xml:space="preserve">Dėl pakeistų automobilių į dviračius, atsiradęs naudotojų sk. </t>
  </si>
  <si>
    <t>Rekreaciniais, poilsio tikslais važiuojantys gyventojai</t>
  </si>
  <si>
    <t>Dviračių naudotojai dėl 1.2 veiklos</t>
  </si>
  <si>
    <t>viso</t>
  </si>
  <si>
    <t>Keliaujatys dviratininkai</t>
  </si>
  <si>
    <t>Dviračių naudotojai dėl 1.3 veiklos</t>
  </si>
  <si>
    <t xml:space="preserve">Vertinama, kad sukurtos infarstruktūros  ribose  gyventojai vietoje kelionių automobiliu rinksis  kelionę dviračiu </t>
  </si>
  <si>
    <t xml:space="preserve">Sukurta ar rekosntruota esama dviračių takų infrastruktūra naudosis ir keliaujantys dviratininkai. Manoma, kad jie galėtų sudaryti apie 10 proc.  kasdienių kelionių dviratininkų skaičiaus.  </t>
  </si>
  <si>
    <t>Suplanuotas 2021-2027 IP tik 1.2 veiklai</t>
  </si>
  <si>
    <t>Sukurta infrastruktūra  gyventojai naudosis ne tik kasdienių kelionių (į darbą, mokyklą, parduotuvę ir pan.) tikslu, bet poilsiniu, rekreaciniu tikslu. Vertinama, kad tokių naudotojų galėtų sudaryti 25 proc. kasdienes keliones vykdančių naudotojų</t>
  </si>
  <si>
    <t>Išmetamo ŠESD kiekio sumažėjimasdėl  poveiklių poveikio, t CO2 ekv.</t>
  </si>
  <si>
    <t xml:space="preserve">Dviračiams skirtos infrastruktūros metinis naudotojų skaičius </t>
  </si>
  <si>
    <t>Naudotojai per metus</t>
  </si>
  <si>
    <t>Išteklių taupymas dėl atliekų perdirbimo ir pakartotinio panaudojimo</t>
  </si>
  <si>
    <t>Metano (kaip šiltnamio efektą sukeliančių dujų) emisijos sumažėjimas</t>
  </si>
  <si>
    <t xml:space="preserve">Išmetamo ŠESD kiekio sumažėjimas </t>
  </si>
  <si>
    <t>ŠESD išmetamo kiekio sumažėjimas  dėl išteklių taupymo</t>
  </si>
  <si>
    <t>Išmetamo ŠESD kiekio padidėjimas</t>
  </si>
  <si>
    <t>ŠESD išmetamo kiekio padidėjimas dėl išteklių taupymo</t>
  </si>
  <si>
    <t>Dviračių ir pėsčiųjų infrastruktūros vystymas</t>
  </si>
  <si>
    <t>Pėsčiųjų ir dviračių takai, kuriuos planuojama įgyvendinti savarankiškais objektais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</si>
</sst>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3" formatCode="_-* #,##0.00_-;\-* #,##0.00_-;_-* &quot;-&quot;??_-;_-@_-"/>
    <numFmt numFmtId="164" formatCode="yyyy/mm/dd;@"/>
    <numFmt numFmtId="165" formatCode="#,##0_ ;[Red]\-#,##0\ "/>
    <numFmt numFmtId="166" formatCode="0.0"/>
    <numFmt numFmtId="167" formatCode="#,##0.00_ ;[Red]\-#,##0.00\ "/>
    <numFmt numFmtId="168" formatCode="_-* #,##0_-;\-* #,##0_-;_-* &quot;-&quot;??_-;_-@_-"/>
    <numFmt numFmtId="169" formatCode="0.00000"/>
    <numFmt numFmtId="170" formatCode="0.00000000"/>
    <numFmt numFmtId="171" formatCode="0.0%"/>
    <numFmt numFmtId="172" formatCode="0.000000"/>
    <numFmt numFmtId="173" formatCode="0.0000000000E+00"/>
    <numFmt numFmtId="174" formatCode="#,##0.000"/>
    <numFmt numFmtId="175" formatCode="0.000"/>
    <numFmt numFmtId="176" formatCode="#,##0.000000000"/>
    <numFmt numFmtId="177" formatCode="#,##0.0"/>
  </numFmts>
  <fonts count="74">
    <font>
      <sz val="11"/>
      <color theme="1"/>
      <name val="Calibri"/>
      <family val="2"/>
      <charset val="186"/>
      <scheme val="minor"/>
    </font>
    <font>
      <sz val="11"/>
      <color rgb="FFFF0000"/>
      <name val="Calibri"/>
      <family val="2"/>
      <charset val="186"/>
      <scheme val="minor"/>
    </font>
    <font>
      <b/>
      <sz val="11"/>
      <color theme="1"/>
      <name val="Calibri"/>
      <family val="2"/>
      <charset val="186"/>
      <scheme val="minor"/>
    </font>
    <font>
      <sz val="11"/>
      <color theme="1"/>
      <name val="Calibri"/>
      <family val="2"/>
      <charset val="186"/>
      <scheme val="minor"/>
    </font>
    <font>
      <sz val="10"/>
      <name val="Arial"/>
      <family val="2"/>
      <charset val="186"/>
    </font>
    <font>
      <sz val="11"/>
      <color theme="1"/>
      <name val="Calibri"/>
      <family val="2"/>
      <scheme val="minor"/>
    </font>
    <font>
      <b/>
      <sz val="15"/>
      <color indexed="62"/>
      <name val="Calibri"/>
      <family val="2"/>
      <charset val="186"/>
    </font>
    <font>
      <b/>
      <sz val="13"/>
      <color indexed="62"/>
      <name val="Calibri"/>
      <family val="2"/>
      <charset val="186"/>
    </font>
    <font>
      <sz val="11"/>
      <color indexed="8"/>
      <name val="Calibri"/>
      <family val="2"/>
      <charset val="186"/>
    </font>
    <font>
      <b/>
      <sz val="11"/>
      <color indexed="62"/>
      <name val="Calibri"/>
      <family val="2"/>
      <charset val="186"/>
    </font>
    <font>
      <sz val="11"/>
      <color indexed="9"/>
      <name val="Calibri"/>
      <family val="2"/>
      <charset val="186"/>
    </font>
    <font>
      <i/>
      <sz val="11"/>
      <color indexed="23"/>
      <name val="Calibri"/>
      <family val="2"/>
      <charset val="186"/>
    </font>
    <font>
      <sz val="11"/>
      <color indexed="20"/>
      <name val="Calibri"/>
      <family val="2"/>
      <charset val="186"/>
    </font>
    <font>
      <sz val="11"/>
      <color indexed="17"/>
      <name val="Calibri"/>
      <family val="2"/>
      <charset val="186"/>
    </font>
    <font>
      <sz val="8"/>
      <name val="Academy"/>
    </font>
    <font>
      <b/>
      <sz val="11"/>
      <color indexed="8"/>
      <name val="Calibri"/>
      <family val="2"/>
      <charset val="186"/>
    </font>
    <font>
      <sz val="11"/>
      <color indexed="8"/>
      <name val="Calibri"/>
      <family val="2"/>
    </font>
    <font>
      <sz val="11"/>
      <color indexed="10"/>
      <name val="Calibri"/>
      <family val="2"/>
      <charset val="186"/>
    </font>
    <font>
      <sz val="11"/>
      <color indexed="62"/>
      <name val="Calibri"/>
      <family val="2"/>
      <charset val="186"/>
    </font>
    <font>
      <sz val="11"/>
      <color indexed="60"/>
      <name val="Calibri"/>
      <family val="2"/>
      <charset val="186"/>
    </font>
    <font>
      <sz val="11"/>
      <name val="Arial"/>
      <family val="2"/>
      <charset val="186"/>
    </font>
    <font>
      <b/>
      <sz val="18"/>
      <color indexed="62"/>
      <name val="Cambria"/>
      <family val="2"/>
      <charset val="186"/>
    </font>
    <font>
      <b/>
      <sz val="11"/>
      <color indexed="52"/>
      <name val="Calibri"/>
      <family val="2"/>
      <charset val="186"/>
    </font>
    <font>
      <sz val="10"/>
      <name val="Helv"/>
    </font>
    <font>
      <sz val="11"/>
      <color indexed="52"/>
      <name val="Calibri"/>
      <family val="2"/>
      <charset val="186"/>
    </font>
    <font>
      <b/>
      <sz val="11"/>
      <color indexed="9"/>
      <name val="Calibri"/>
      <family val="2"/>
      <charset val="186"/>
    </font>
    <font>
      <sz val="11"/>
      <name val="Calibri"/>
      <family val="2"/>
      <charset val="186"/>
      <scheme val="minor"/>
    </font>
    <font>
      <i/>
      <sz val="11"/>
      <color theme="1"/>
      <name val="Calibri"/>
      <family val="2"/>
      <charset val="186"/>
      <scheme val="minor"/>
    </font>
    <font>
      <b/>
      <sz val="11"/>
      <name val="Calibri"/>
      <family val="2"/>
      <charset val="186"/>
      <scheme val="minor"/>
    </font>
    <font>
      <sz val="12"/>
      <color theme="1"/>
      <name val="Calibri"/>
      <family val="2"/>
      <charset val="186"/>
      <scheme val="minor"/>
    </font>
    <font>
      <sz val="12"/>
      <color theme="1"/>
      <name val="Times New Roman"/>
      <family val="1"/>
      <charset val="186"/>
    </font>
    <font>
      <sz val="11"/>
      <color theme="0"/>
      <name val="Calibri"/>
      <family val="2"/>
      <charset val="186"/>
      <scheme val="minor"/>
    </font>
    <font>
      <b/>
      <i/>
      <sz val="11"/>
      <color theme="1"/>
      <name val="Calibri"/>
      <family val="2"/>
      <charset val="186"/>
      <scheme val="minor"/>
    </font>
    <font>
      <sz val="14"/>
      <color rgb="FFFF0000"/>
      <name val="Calibri"/>
      <family val="2"/>
      <charset val="186"/>
      <scheme val="minor"/>
    </font>
    <font>
      <b/>
      <sz val="11"/>
      <color rgb="FFFF0000"/>
      <name val="Calibri"/>
      <family val="2"/>
      <charset val="186"/>
      <scheme val="minor"/>
    </font>
    <font>
      <sz val="9"/>
      <color theme="1"/>
      <name val="Arial"/>
      <family val="2"/>
      <charset val="186"/>
    </font>
    <font>
      <sz val="11"/>
      <color rgb="FF000000"/>
      <name val="Calibri"/>
      <family val="2"/>
      <charset val="186"/>
      <scheme val="minor"/>
    </font>
    <font>
      <sz val="11"/>
      <color theme="1"/>
      <name val="Ariel"/>
      <charset val="186"/>
    </font>
    <font>
      <sz val="10"/>
      <color theme="1"/>
      <name val="Arial"/>
      <family val="2"/>
      <charset val="186"/>
    </font>
    <font>
      <b/>
      <sz val="10"/>
      <color theme="1"/>
      <name val="Arial"/>
      <family val="2"/>
      <charset val="186"/>
    </font>
    <font>
      <b/>
      <sz val="12"/>
      <color theme="1"/>
      <name val="Calibri"/>
      <family val="2"/>
      <charset val="186"/>
      <scheme val="minor"/>
    </font>
    <font>
      <b/>
      <sz val="14"/>
      <color theme="1"/>
      <name val="Calibri"/>
      <family val="2"/>
      <charset val="186"/>
      <scheme val="minor"/>
    </font>
    <font>
      <b/>
      <sz val="11"/>
      <color theme="4" tint="0.59999389629810485"/>
      <name val="Calibri"/>
      <family val="2"/>
      <charset val="186"/>
      <scheme val="minor"/>
    </font>
    <font>
      <b/>
      <sz val="14"/>
      <color theme="0"/>
      <name val="Calibri"/>
      <family val="2"/>
      <charset val="186"/>
      <scheme val="minor"/>
    </font>
    <font>
      <sz val="8"/>
      <name val="Calibri"/>
      <family val="2"/>
      <charset val="186"/>
      <scheme val="minor"/>
    </font>
    <font>
      <sz val="11"/>
      <color rgb="FFFFFFFF"/>
      <name val="Calibri"/>
      <family val="2"/>
      <charset val="186"/>
      <scheme val="minor"/>
    </font>
    <font>
      <b/>
      <sz val="16"/>
      <color rgb="FFFFFFFF"/>
      <name val="Calibri"/>
      <family val="2"/>
      <charset val="186"/>
      <scheme val="minor"/>
    </font>
    <font>
      <b/>
      <sz val="12"/>
      <name val="Calibri"/>
      <family val="2"/>
      <charset val="186"/>
      <scheme val="minor"/>
    </font>
    <font>
      <u/>
      <sz val="11"/>
      <color theme="10"/>
      <name val="Calibri"/>
      <family val="2"/>
      <charset val="186"/>
      <scheme val="minor"/>
    </font>
    <font>
      <sz val="11"/>
      <color theme="4" tint="-0.249977111117893"/>
      <name val="Calibri"/>
      <family val="2"/>
      <charset val="186"/>
      <scheme val="minor"/>
    </font>
    <font>
      <u/>
      <sz val="11"/>
      <name val="Calibri"/>
      <family val="2"/>
      <charset val="186"/>
      <scheme val="minor"/>
    </font>
    <font>
      <b/>
      <u/>
      <sz val="11"/>
      <name val="Calibri"/>
      <family val="2"/>
      <charset val="186"/>
      <scheme val="minor"/>
    </font>
    <font>
      <sz val="8"/>
      <color theme="1"/>
      <name val="Calibri"/>
      <family val="2"/>
      <charset val="186"/>
      <scheme val="minor"/>
    </font>
    <font>
      <b/>
      <sz val="13"/>
      <color rgb="FF00446A"/>
      <name val="Verdana"/>
      <family val="2"/>
      <charset val="186"/>
    </font>
    <font>
      <sz val="11"/>
      <color theme="1"/>
      <name val="Calibri"/>
      <family val="2"/>
      <charset val="186"/>
    </font>
    <font>
      <sz val="10"/>
      <color theme="1"/>
      <name val="Calibri"/>
      <family val="2"/>
      <charset val="186"/>
      <scheme val="minor"/>
    </font>
    <font>
      <sz val="9"/>
      <color theme="4" tint="-0.249977111117893"/>
      <name val="Calibri"/>
      <family val="2"/>
      <charset val="186"/>
      <scheme val="minor"/>
    </font>
    <font>
      <b/>
      <sz val="11"/>
      <name val="Calibri"/>
      <family val="2"/>
      <scheme val="minor"/>
    </font>
    <font>
      <sz val="11"/>
      <name val="Calibri"/>
      <family val="2"/>
      <scheme val="minor"/>
    </font>
    <font>
      <b/>
      <sz val="18"/>
      <color theme="1"/>
      <name val="Calibri"/>
      <family val="2"/>
      <charset val="186"/>
      <scheme val="minor"/>
    </font>
    <font>
      <b/>
      <sz val="16"/>
      <color theme="1"/>
      <name val="Calibri"/>
      <family val="2"/>
      <charset val="186"/>
      <scheme val="minor"/>
    </font>
    <font>
      <b/>
      <sz val="14"/>
      <color rgb="FFFF0000"/>
      <name val="Calibri"/>
      <family val="2"/>
      <charset val="186"/>
      <scheme val="minor"/>
    </font>
    <font>
      <sz val="9"/>
      <color rgb="FF000000"/>
      <name val="Arial"/>
      <family val="2"/>
      <charset val="186"/>
    </font>
    <font>
      <b/>
      <sz val="12"/>
      <color rgb="FFFF0000"/>
      <name val="Calibri"/>
      <family val="2"/>
      <charset val="186"/>
      <scheme val="minor"/>
    </font>
    <font>
      <b/>
      <sz val="16"/>
      <color rgb="FFFF0000"/>
      <name val="Calibri"/>
      <family val="2"/>
      <charset val="186"/>
      <scheme val="minor"/>
    </font>
    <font>
      <b/>
      <sz val="11"/>
      <color rgb="FFFF0000"/>
      <name val="Calibri"/>
      <family val="2"/>
      <scheme val="minor"/>
    </font>
    <font>
      <sz val="14"/>
      <color theme="1"/>
      <name val="Calibri"/>
      <family val="2"/>
      <charset val="186"/>
      <scheme val="minor"/>
    </font>
    <font>
      <strike/>
      <sz val="11"/>
      <color rgb="FFFF0000"/>
      <name val="Calibri"/>
      <family val="2"/>
      <charset val="186"/>
      <scheme val="minor"/>
    </font>
    <font>
      <b/>
      <sz val="16"/>
      <name val="Calibri"/>
      <family val="2"/>
      <charset val="186"/>
      <scheme val="minor"/>
    </font>
    <font>
      <b/>
      <sz val="14"/>
      <name val="Calibri"/>
      <family val="2"/>
      <charset val="186"/>
      <scheme val="minor"/>
    </font>
    <font>
      <sz val="8"/>
      <color rgb="FF000000"/>
      <name val="Segoe UI"/>
      <family val="2"/>
    </font>
    <font>
      <sz val="11"/>
      <color rgb="FF000000"/>
      <name val="Calibri"/>
      <family val="2"/>
    </font>
    <font>
      <sz val="14"/>
      <color rgb="FF339966"/>
      <name val="Calibri"/>
      <family val="2"/>
    </font>
    <font>
      <sz val="10"/>
      <color rgb="FF000000"/>
      <name val="Calibri"/>
      <family val="2"/>
    </font>
  </fonts>
  <fills count="49">
    <fill>
      <patternFill patternType="none"/>
    </fill>
    <fill>
      <patternFill patternType="gray125"/>
    </fill>
    <fill>
      <patternFill patternType="solid">
        <fgColor theme="4" tint="0.59999389629810485"/>
        <bgColor indexed="64"/>
      </patternFill>
    </fill>
    <fill>
      <patternFill patternType="solid">
        <fgColor theme="4"/>
        <bgColor indexed="64"/>
      </patternFill>
    </fill>
    <fill>
      <patternFill patternType="solid">
        <fgColor indexed="45"/>
      </patternFill>
    </fill>
    <fill>
      <patternFill patternType="solid">
        <fgColor indexed="42"/>
      </patternFill>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44"/>
      </patternFill>
    </fill>
    <fill>
      <patternFill patternType="solid">
        <fgColor indexed="29"/>
      </patternFill>
    </fill>
    <fill>
      <patternFill patternType="solid">
        <fgColor indexed="22"/>
      </patternFill>
    </fill>
    <fill>
      <patternFill patternType="solid">
        <fgColor indexed="43"/>
      </patternFill>
    </fill>
    <fill>
      <patternFill patternType="solid">
        <fgColor indexed="49"/>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54"/>
      </patternFill>
    </fill>
    <fill>
      <patternFill patternType="solid">
        <fgColor theme="9" tint="0.59999389629810485"/>
        <bgColor indexed="64"/>
      </patternFill>
    </fill>
    <fill>
      <patternFill patternType="solid">
        <fgColor rgb="FFFFFF0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rgb="FFC6E0B4"/>
        <bgColor indexed="64"/>
      </patternFill>
    </fill>
    <fill>
      <patternFill patternType="solid">
        <fgColor rgb="FFE7E6E6"/>
        <bgColor indexed="64"/>
      </patternFill>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
      <patternFill patternType="solid">
        <fgColor rgb="FFCCECFF"/>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2"/>
        <bgColor indexed="64"/>
      </patternFill>
    </fill>
    <fill>
      <patternFill patternType="solid">
        <fgColor theme="0" tint="-0.249977111117893"/>
        <bgColor indexed="64"/>
      </patternFill>
    </fill>
    <fill>
      <patternFill patternType="solid">
        <fgColor theme="5" tint="0.39997558519241921"/>
        <bgColor indexed="64"/>
      </patternFill>
    </fill>
    <fill>
      <patternFill patternType="solid">
        <fgColor theme="4" tint="-0.249977111117893"/>
        <bgColor indexed="64"/>
      </patternFill>
    </fill>
    <fill>
      <patternFill patternType="solid">
        <fgColor theme="3" tint="0.59999389629810485"/>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0000"/>
        <bgColor indexed="64"/>
      </patternFill>
    </fill>
    <fill>
      <patternFill patternType="solid">
        <fgColor theme="6" tint="0.79998168889431442"/>
        <bgColor indexed="64"/>
      </patternFill>
    </fill>
    <fill>
      <patternFill patternType="solid">
        <fgColor theme="3" tint="0.79998168889431442"/>
        <bgColor indexed="64"/>
      </patternFill>
    </fill>
  </fills>
  <borders count="110">
    <border>
      <left/>
      <right/>
      <top/>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double">
        <color indexed="8"/>
      </left>
      <right style="double">
        <color indexed="8"/>
      </right>
      <top style="double">
        <color indexed="8"/>
      </top>
      <bottom style="double">
        <color indexed="8"/>
      </bottom>
      <diagonal/>
    </border>
    <border>
      <left style="thin">
        <color auto="1"/>
      </left>
      <right style="thin">
        <color auto="1"/>
      </right>
      <top/>
      <bottom style="thin">
        <color auto="1"/>
      </bottom>
      <diagonal/>
    </border>
    <border>
      <left/>
      <right style="medium">
        <color indexed="64"/>
      </right>
      <top style="medium">
        <color indexed="64"/>
      </top>
      <bottom style="medium">
        <color indexed="64"/>
      </bottom>
      <diagonal/>
    </border>
    <border>
      <left style="thin">
        <color auto="1"/>
      </left>
      <right style="medium">
        <color indexed="64"/>
      </right>
      <top style="medium">
        <color indexed="64"/>
      </top>
      <bottom style="thin">
        <color auto="1"/>
      </bottom>
      <diagonal/>
    </border>
    <border>
      <left style="medium">
        <color indexed="64"/>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auto="1"/>
      </left>
      <right style="medium">
        <color indexed="64"/>
      </right>
      <top/>
      <bottom style="thin">
        <color auto="1"/>
      </bottom>
      <diagonal/>
    </border>
    <border>
      <left style="thin">
        <color auto="1"/>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
      <left/>
      <right style="thin">
        <color auto="1"/>
      </right>
      <top style="medium">
        <color indexed="64"/>
      </top>
      <bottom style="medium">
        <color indexed="64"/>
      </bottom>
      <diagonal/>
    </border>
    <border>
      <left/>
      <right style="medium">
        <color indexed="64"/>
      </right>
      <top/>
      <bottom style="medium">
        <color indexed="64"/>
      </bottom>
      <diagonal/>
    </border>
    <border>
      <left/>
      <right style="medium">
        <color indexed="64"/>
      </right>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right/>
      <top/>
      <bottom style="thin">
        <color auto="1"/>
      </bottom>
      <diagonal/>
    </border>
    <border>
      <left/>
      <right/>
      <top style="thin">
        <color indexed="64"/>
      </top>
      <bottom/>
      <diagonal/>
    </border>
    <border>
      <left style="thin">
        <color auto="1"/>
      </left>
      <right/>
      <top/>
      <bottom style="thin">
        <color auto="1"/>
      </bottom>
      <diagonal/>
    </border>
    <border>
      <left/>
      <right style="thin">
        <color auto="1"/>
      </right>
      <top/>
      <bottom/>
      <diagonal/>
    </border>
    <border>
      <left/>
      <right style="thin">
        <color auto="1"/>
      </right>
      <top style="thin">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medium">
        <color indexed="64"/>
      </left>
      <right style="thin">
        <color auto="1"/>
      </right>
      <top style="medium">
        <color indexed="64"/>
      </top>
      <bottom/>
      <diagonal/>
    </border>
    <border>
      <left style="medium">
        <color indexed="64"/>
      </left>
      <right style="medium">
        <color indexed="64"/>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thin">
        <color auto="1"/>
      </left>
      <right style="thin">
        <color auto="1"/>
      </right>
      <top style="thin">
        <color auto="1"/>
      </top>
      <bottom/>
      <diagonal/>
    </border>
    <border>
      <left/>
      <right style="medium">
        <color indexed="64"/>
      </right>
      <top style="thin">
        <color indexed="64"/>
      </top>
      <bottom/>
      <diagonal/>
    </border>
    <border>
      <left style="thin">
        <color auto="1"/>
      </left>
      <right/>
      <top style="thin">
        <color auto="1"/>
      </top>
      <bottom/>
      <diagonal/>
    </border>
    <border>
      <left style="medium">
        <color indexed="64"/>
      </left>
      <right style="thin">
        <color auto="1"/>
      </right>
      <top style="thin">
        <color auto="1"/>
      </top>
      <bottom/>
      <diagonal/>
    </border>
    <border>
      <left style="medium">
        <color indexed="64"/>
      </left>
      <right style="medium">
        <color indexed="64"/>
      </right>
      <top style="thin">
        <color auto="1"/>
      </top>
      <bottom/>
      <diagonal/>
    </border>
    <border>
      <left style="thin">
        <color auto="1"/>
      </left>
      <right style="medium">
        <color indexed="64"/>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auto="1"/>
      </top>
      <bottom style="medium">
        <color indexed="64"/>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bottom style="medium">
        <color rgb="FFE9EFCD"/>
      </bottom>
      <diagonal/>
    </border>
    <border>
      <left style="medium">
        <color indexed="64"/>
      </left>
      <right style="thin">
        <color auto="1"/>
      </right>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auto="1"/>
      </left>
      <right style="medium">
        <color indexed="64"/>
      </right>
      <top style="thin">
        <color auto="1"/>
      </top>
      <bottom/>
      <diagonal/>
    </border>
    <border>
      <left style="thin">
        <color indexed="64"/>
      </left>
      <right style="thin">
        <color indexed="64"/>
      </right>
      <top style="thin">
        <color indexed="64"/>
      </top>
      <bottom/>
      <diagonal/>
    </border>
    <border>
      <left style="medium">
        <color indexed="64"/>
      </left>
      <right style="thin">
        <color auto="1"/>
      </right>
      <top style="thin">
        <color auto="1"/>
      </top>
      <bottom/>
      <diagonal/>
    </border>
    <border>
      <left style="thin">
        <color indexed="64"/>
      </left>
      <right style="medium">
        <color indexed="64"/>
      </right>
      <top style="medium">
        <color indexed="64"/>
      </top>
      <bottom/>
      <diagonal/>
    </border>
    <border>
      <left style="thin">
        <color auto="1"/>
      </left>
      <right/>
      <top style="medium">
        <color indexed="64"/>
      </top>
      <bottom/>
      <diagonal/>
    </border>
    <border>
      <left style="thin">
        <color auto="1"/>
      </left>
      <right style="medium">
        <color indexed="64"/>
      </right>
      <top/>
      <bottom style="medium">
        <color indexed="64"/>
      </bottom>
      <diagonal/>
    </border>
    <border>
      <left/>
      <right style="medium">
        <color indexed="64"/>
      </right>
      <top style="medium">
        <color indexed="64"/>
      </top>
      <bottom style="thin">
        <color auto="1"/>
      </bottom>
      <diagonal/>
    </border>
    <border>
      <left style="thin">
        <color auto="1"/>
      </left>
      <right style="medium">
        <color indexed="64"/>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top/>
      <bottom style="thin">
        <color auto="1"/>
      </bottom>
      <diagonal/>
    </border>
  </borders>
  <cellStyleXfs count="79">
    <xf numFmtId="0" fontId="0" fillId="0" borderId="0"/>
    <xf numFmtId="0" fontId="3" fillId="0" borderId="0"/>
    <xf numFmtId="0" fontId="5" fillId="0" borderId="0"/>
    <xf numFmtId="0" fontId="5" fillId="0" borderId="0"/>
    <xf numFmtId="0" fontId="6" fillId="0" borderId="1" applyNumberFormat="0" applyFill="0" applyAlignment="0" applyProtection="0"/>
    <xf numFmtId="0" fontId="7" fillId="0" borderId="2" applyNumberFormat="0" applyFill="0" applyAlignment="0" applyProtection="0"/>
    <xf numFmtId="0" fontId="8" fillId="8" borderId="0" applyNumberFormat="0" applyBorder="0" applyAlignment="0" applyProtection="0"/>
    <xf numFmtId="0" fontId="8" fillId="7" borderId="0" applyNumberFormat="0" applyBorder="0" applyAlignment="0" applyProtection="0"/>
    <xf numFmtId="0" fontId="8" fillId="9" borderId="0" applyNumberFormat="0" applyBorder="0" applyAlignment="0" applyProtection="0"/>
    <xf numFmtId="0" fontId="8" fillId="8"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9" fillId="0" borderId="3" applyNumberFormat="0" applyFill="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8" fillId="12"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2" borderId="0" applyNumberFormat="0" applyBorder="0" applyAlignment="0" applyProtection="0"/>
    <xf numFmtId="0" fontId="8" fillId="10" borderId="0" applyNumberFormat="0" applyBorder="0" applyAlignment="0" applyProtection="0"/>
    <xf numFmtId="0" fontId="8" fillId="7" borderId="0" applyNumberFormat="0" applyBorder="0" applyAlignment="0" applyProtection="0"/>
    <xf numFmtId="0" fontId="10" fillId="14" borderId="0" applyNumberFormat="0" applyBorder="0" applyAlignment="0" applyProtection="0"/>
    <xf numFmtId="0" fontId="10" fillId="11" borderId="0" applyNumberFormat="0" applyBorder="0" applyAlignment="0" applyProtection="0"/>
    <xf numFmtId="0" fontId="10" fillId="13" borderId="0" applyNumberFormat="0" applyBorder="0" applyAlignment="0" applyProtection="0"/>
    <xf numFmtId="0" fontId="10" fillId="12" borderId="0" applyNumberFormat="0" applyBorder="0" applyAlignment="0" applyProtection="0"/>
    <xf numFmtId="0" fontId="10" fillId="14" borderId="0" applyNumberFormat="0" applyBorder="0" applyAlignment="0" applyProtection="0"/>
    <xf numFmtId="0" fontId="10" fillId="7" borderId="0" applyNumberFormat="0" applyBorder="0" applyAlignment="0" applyProtection="0"/>
    <xf numFmtId="0" fontId="11" fillId="0" borderId="0" applyNumberFormat="0" applyFill="0" applyBorder="0" applyAlignment="0" applyProtection="0"/>
    <xf numFmtId="0" fontId="12" fillId="4" borderId="0" applyNumberFormat="0" applyBorder="0" applyAlignment="0" applyProtection="0"/>
    <xf numFmtId="0" fontId="13" fillId="5" borderId="0" applyNumberFormat="0" applyBorder="0" applyAlignment="0" applyProtection="0"/>
    <xf numFmtId="0" fontId="14" fillId="0" borderId="0"/>
    <xf numFmtId="0" fontId="15" fillId="8" borderId="5" applyNumberFormat="0" applyAlignment="0" applyProtection="0"/>
    <xf numFmtId="0" fontId="16" fillId="0" borderId="0"/>
    <xf numFmtId="0" fontId="4" fillId="0" borderId="0"/>
    <xf numFmtId="0" fontId="17" fillId="0" borderId="0" applyNumberFormat="0" applyFill="0" applyBorder="0" applyAlignment="0" applyProtection="0"/>
    <xf numFmtId="0" fontId="18" fillId="7" borderId="4" applyNumberFormat="0" applyAlignment="0" applyProtection="0"/>
    <xf numFmtId="0" fontId="19" fillId="13" borderId="0" applyNumberFormat="0" applyBorder="0" applyAlignment="0" applyProtection="0"/>
    <xf numFmtId="0" fontId="4" fillId="0" borderId="0"/>
    <xf numFmtId="0" fontId="20" fillId="0" borderId="0"/>
    <xf numFmtId="0" fontId="3" fillId="0" borderId="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9" borderId="0" applyNumberFormat="0" applyBorder="0" applyAlignment="0" applyProtection="0"/>
    <xf numFmtId="0" fontId="10" fillId="14" borderId="0" applyNumberFormat="0" applyBorder="0" applyAlignment="0" applyProtection="0"/>
    <xf numFmtId="0" fontId="10" fillId="17" borderId="0" applyNumberFormat="0" applyBorder="0" applyAlignment="0" applyProtection="0"/>
    <xf numFmtId="0" fontId="4" fillId="9" borderId="7" applyNumberFormat="0" applyFont="0" applyAlignment="0" applyProtection="0"/>
    <xf numFmtId="0" fontId="21" fillId="0" borderId="0" applyNumberFormat="0" applyFill="0" applyBorder="0" applyAlignment="0" applyProtection="0"/>
    <xf numFmtId="0" fontId="22" fillId="8" borderId="4" applyNumberFormat="0" applyAlignment="0" applyProtection="0"/>
    <xf numFmtId="0" fontId="23" fillId="0" borderId="0"/>
    <xf numFmtId="0" fontId="15" fillId="0" borderId="8" applyNumberFormat="0" applyFill="0" applyAlignment="0" applyProtection="0"/>
    <xf numFmtId="0" fontId="24" fillId="0" borderId="6" applyNumberFormat="0" applyFill="0" applyAlignment="0" applyProtection="0"/>
    <xf numFmtId="0" fontId="25" fillId="18" borderId="9" applyNumberFormat="0" applyAlignment="0" applyProtection="0"/>
    <xf numFmtId="43" fontId="3" fillId="0" borderId="0" applyFont="0" applyFill="0" applyBorder="0" applyAlignment="0" applyProtection="0"/>
    <xf numFmtId="9" fontId="5"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15" fillId="8" borderId="40" applyNumberFormat="0" applyAlignment="0" applyProtection="0"/>
    <xf numFmtId="0" fontId="18" fillId="7" borderId="39" applyNumberFormat="0" applyAlignment="0" applyProtection="0"/>
    <xf numFmtId="0" fontId="4" fillId="9" borderId="41" applyNumberFormat="0" applyFont="0" applyAlignment="0" applyProtection="0"/>
    <xf numFmtId="0" fontId="22" fillId="8" borderId="39" applyNumberFormat="0" applyAlignment="0" applyProtection="0"/>
    <xf numFmtId="0" fontId="15" fillId="0" borderId="42"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57" applyNumberFormat="0" applyAlignment="0" applyProtection="0"/>
    <xf numFmtId="0" fontId="18" fillId="7" borderId="56" applyNumberFormat="0" applyAlignment="0" applyProtection="0"/>
    <xf numFmtId="0" fontId="4" fillId="9" borderId="58" applyNumberFormat="0" applyFont="0" applyAlignment="0" applyProtection="0"/>
    <xf numFmtId="0" fontId="22" fillId="8" borderId="56" applyNumberFormat="0" applyAlignment="0" applyProtection="0"/>
    <xf numFmtId="0" fontId="15" fillId="0" borderId="59"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61" applyNumberFormat="0" applyAlignment="0" applyProtection="0"/>
    <xf numFmtId="0" fontId="18" fillId="7" borderId="60" applyNumberFormat="0" applyAlignment="0" applyProtection="0"/>
    <xf numFmtId="0" fontId="4" fillId="9" borderId="62" applyNumberFormat="0" applyFont="0" applyAlignment="0" applyProtection="0"/>
    <xf numFmtId="0" fontId="22" fillId="8" borderId="60" applyNumberFormat="0" applyAlignment="0" applyProtection="0"/>
    <xf numFmtId="0" fontId="15" fillId="0" borderId="6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48" fillId="0" borderId="0" applyNumberFormat="0" applyFill="0" applyBorder="0" applyAlignment="0" applyProtection="0"/>
  </cellStyleXfs>
  <cellXfs count="1301">
    <xf numFmtId="0" fontId="0" fillId="0" borderId="0" xfId="0"/>
    <xf numFmtId="0" fontId="0" fillId="0" borderId="0" xfId="0" applyAlignment="1">
      <alignment wrapText="1"/>
    </xf>
    <xf numFmtId="0" fontId="2" fillId="0" borderId="10" xfId="0" applyFont="1" applyBorder="1"/>
    <xf numFmtId="164" fontId="0" fillId="0" borderId="0" xfId="0" applyNumberFormat="1" applyAlignment="1">
      <alignment wrapText="1"/>
    </xf>
    <xf numFmtId="3" fontId="0" fillId="0" borderId="0" xfId="0" applyNumberFormat="1"/>
    <xf numFmtId="0" fontId="1" fillId="0" borderId="0" xfId="0" applyFont="1" applyAlignment="1">
      <alignment wrapText="1"/>
    </xf>
    <xf numFmtId="0" fontId="2" fillId="0" borderId="0" xfId="0" applyFont="1"/>
    <xf numFmtId="0" fontId="2" fillId="0" borderId="0" xfId="0" applyFont="1" applyAlignment="1">
      <alignment horizontal="center"/>
    </xf>
    <xf numFmtId="0" fontId="1" fillId="0" borderId="0" xfId="0" applyFont="1"/>
    <xf numFmtId="0" fontId="29" fillId="22" borderId="0" xfId="0" applyFont="1" applyFill="1"/>
    <xf numFmtId="0" fontId="29" fillId="0" borderId="0" xfId="0" applyFont="1"/>
    <xf numFmtId="0" fontId="30" fillId="0" borderId="0" xfId="0" applyFont="1" applyAlignment="1">
      <alignment horizontal="justify" vertical="center"/>
    </xf>
    <xf numFmtId="0" fontId="0" fillId="0" borderId="0" xfId="0" applyAlignment="1">
      <alignment horizontal="center"/>
    </xf>
    <xf numFmtId="0" fontId="0" fillId="0" borderId="0" xfId="0" applyAlignment="1">
      <alignment horizontal="right" wrapText="1"/>
    </xf>
    <xf numFmtId="1" fontId="0" fillId="0" borderId="0" xfId="0" applyNumberFormat="1"/>
    <xf numFmtId="165" fontId="26" fillId="0" borderId="0" xfId="0" applyNumberFormat="1" applyFont="1" applyAlignment="1">
      <alignment wrapText="1"/>
    </xf>
    <xf numFmtId="0" fontId="0" fillId="3" borderId="0" xfId="0" applyFill="1"/>
    <xf numFmtId="0" fontId="0" fillId="0" borderId="0" xfId="0" applyProtection="1">
      <protection locked="0"/>
    </xf>
    <xf numFmtId="14" fontId="0" fillId="0" borderId="0" xfId="0" applyNumberFormat="1"/>
    <xf numFmtId="0" fontId="0" fillId="0" borderId="10" xfId="0" applyBorder="1"/>
    <xf numFmtId="165" fontId="0" fillId="0" borderId="0" xfId="0" applyNumberFormat="1" applyAlignment="1">
      <alignment wrapText="1"/>
    </xf>
    <xf numFmtId="0" fontId="0" fillId="3" borderId="0" xfId="0" applyFill="1" applyAlignment="1">
      <alignment horizontal="center"/>
    </xf>
    <xf numFmtId="165" fontId="2" fillId="0" borderId="0" xfId="0" applyNumberFormat="1" applyFont="1" applyAlignment="1">
      <alignment wrapText="1"/>
    </xf>
    <xf numFmtId="167" fontId="2" fillId="0" borderId="0" xfId="0" applyNumberFormat="1" applyFont="1" applyAlignment="1">
      <alignment wrapText="1"/>
    </xf>
    <xf numFmtId="0" fontId="0" fillId="21" borderId="0" xfId="0" applyFill="1"/>
    <xf numFmtId="0" fontId="0" fillId="21" borderId="0" xfId="0" applyFill="1" applyAlignment="1">
      <alignment horizontal="center"/>
    </xf>
    <xf numFmtId="3" fontId="0" fillId="0" borderId="12" xfId="0" applyNumberFormat="1" applyBorder="1" applyAlignment="1">
      <alignment wrapText="1"/>
    </xf>
    <xf numFmtId="167" fontId="34" fillId="0" borderId="0" xfId="0" applyNumberFormat="1" applyFont="1" applyAlignment="1">
      <alignment wrapText="1"/>
    </xf>
    <xf numFmtId="3" fontId="0" fillId="0" borderId="16" xfId="0" applyNumberFormat="1" applyBorder="1" applyAlignment="1">
      <alignment wrapText="1"/>
    </xf>
    <xf numFmtId="3" fontId="0" fillId="0" borderId="0" xfId="0" applyNumberFormat="1" applyAlignment="1">
      <alignment wrapText="1"/>
    </xf>
    <xf numFmtId="2" fontId="0" fillId="0" borderId="0" xfId="0" applyNumberFormat="1" applyAlignment="1">
      <alignment horizontal="right" wrapText="1"/>
    </xf>
    <xf numFmtId="0" fontId="27" fillId="0" borderId="0" xfId="0" applyFont="1" applyAlignment="1">
      <alignment horizontal="right"/>
    </xf>
    <xf numFmtId="4" fontId="0" fillId="0" borderId="0" xfId="0" applyNumberFormat="1" applyAlignment="1">
      <alignment horizontal="right" wrapText="1"/>
    </xf>
    <xf numFmtId="0" fontId="27" fillId="27" borderId="12" xfId="0" applyFont="1" applyFill="1" applyBorder="1" applyAlignment="1">
      <alignment horizontal="center"/>
    </xf>
    <xf numFmtId="0" fontId="35" fillId="0" borderId="22" xfId="0" applyFont="1" applyBorder="1"/>
    <xf numFmtId="0" fontId="35" fillId="0" borderId="22" xfId="0" applyFont="1" applyBorder="1" applyAlignment="1">
      <alignment horizontal="right"/>
    </xf>
    <xf numFmtId="9" fontId="0" fillId="0" borderId="0" xfId="0" applyNumberFormat="1"/>
    <xf numFmtId="0" fontId="0" fillId="28" borderId="0" xfId="0" applyFill="1"/>
    <xf numFmtId="0" fontId="2" fillId="0" borderId="0" xfId="0" applyFont="1" applyAlignment="1">
      <alignment horizontal="center" vertical="center"/>
    </xf>
    <xf numFmtId="0" fontId="28" fillId="0" borderId="0" xfId="0" applyFont="1" applyAlignment="1">
      <alignment horizontal="center"/>
    </xf>
    <xf numFmtId="1" fontId="0" fillId="0" borderId="0" xfId="0" applyNumberFormat="1" applyAlignment="1">
      <alignment horizontal="center" wrapText="1"/>
    </xf>
    <xf numFmtId="0" fontId="0" fillId="0" borderId="0" xfId="0" applyAlignment="1">
      <alignment horizontal="left"/>
    </xf>
    <xf numFmtId="0" fontId="0" fillId="0" borderId="0" xfId="0" applyAlignment="1">
      <alignment horizontal="center" vertical="center" wrapText="1"/>
    </xf>
    <xf numFmtId="0" fontId="2" fillId="0" borderId="0" xfId="0" applyFont="1" applyAlignment="1">
      <alignment horizontal="center" wrapText="1"/>
    </xf>
    <xf numFmtId="0" fontId="31" fillId="0" borderId="0" xfId="0" applyFont="1"/>
    <xf numFmtId="0" fontId="0" fillId="26" borderId="0" xfId="0" applyFill="1" applyAlignment="1">
      <alignment horizontal="left" wrapText="1"/>
    </xf>
    <xf numFmtId="0" fontId="1" fillId="0" borderId="0" xfId="0" applyFont="1" applyAlignment="1">
      <alignment horizontal="left" wrapText="1"/>
    </xf>
    <xf numFmtId="0" fontId="0" fillId="0" borderId="0" xfId="0" applyAlignment="1">
      <alignment horizontal="left" wrapText="1"/>
    </xf>
    <xf numFmtId="0" fontId="1" fillId="0" borderId="0" xfId="0" applyFont="1" applyAlignment="1">
      <alignment horizontal="left"/>
    </xf>
    <xf numFmtId="0" fontId="0" fillId="0" borderId="14" xfId="0" applyBorder="1" applyAlignment="1">
      <alignment vertical="center" wrapText="1"/>
    </xf>
    <xf numFmtId="0" fontId="0" fillId="0" borderId="0" xfId="0" applyAlignment="1">
      <alignment vertical="center" wrapText="1"/>
    </xf>
    <xf numFmtId="0" fontId="0" fillId="0" borderId="0" xfId="0" applyAlignment="1">
      <alignment horizontal="left" vertical="center" wrapText="1"/>
    </xf>
    <xf numFmtId="0" fontId="0" fillId="0" borderId="14" xfId="0" applyBorder="1"/>
    <xf numFmtId="0" fontId="0" fillId="0" borderId="15" xfId="0" applyBorder="1" applyAlignment="1">
      <alignment horizontal="left" vertical="center" wrapText="1"/>
    </xf>
    <xf numFmtId="49" fontId="0" fillId="0" borderId="0" xfId="0" applyNumberFormat="1" applyAlignment="1">
      <alignment vertical="center" wrapText="1"/>
    </xf>
    <xf numFmtId="0" fontId="0" fillId="0" borderId="15" xfId="0" applyBorder="1"/>
    <xf numFmtId="0" fontId="0" fillId="0" borderId="15" xfId="0" applyBorder="1" applyAlignment="1">
      <alignment wrapText="1"/>
    </xf>
    <xf numFmtId="164" fontId="1" fillId="0" borderId="0" xfId="0" applyNumberFormat="1" applyFont="1" applyAlignment="1">
      <alignment wrapText="1"/>
    </xf>
    <xf numFmtId="0" fontId="33" fillId="0" borderId="0" xfId="0" applyFont="1"/>
    <xf numFmtId="9" fontId="0" fillId="0" borderId="0" xfId="0" applyNumberFormat="1" applyAlignment="1">
      <alignment wrapText="1"/>
    </xf>
    <xf numFmtId="1" fontId="0" fillId="0" borderId="0" xfId="0" applyNumberFormat="1" applyAlignment="1">
      <alignment wrapText="1"/>
    </xf>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5" xfId="0" applyBorder="1"/>
    <xf numFmtId="0" fontId="31" fillId="0" borderId="0" xfId="0" applyFont="1" applyProtection="1">
      <protection locked="0"/>
    </xf>
    <xf numFmtId="0" fontId="31" fillId="0" borderId="0" xfId="0" applyFont="1" applyProtection="1">
      <protection hidden="1"/>
    </xf>
    <xf numFmtId="0" fontId="2" fillId="2" borderId="24" xfId="0" applyFont="1" applyFill="1" applyBorder="1" applyAlignment="1">
      <alignment horizontal="center"/>
    </xf>
    <xf numFmtId="0" fontId="0" fillId="3" borderId="0" xfId="0" applyFill="1" applyAlignment="1">
      <alignment horizontal="left"/>
    </xf>
    <xf numFmtId="0" fontId="2" fillId="0" borderId="0" xfId="0" applyFont="1" applyAlignment="1">
      <alignment wrapText="1"/>
    </xf>
    <xf numFmtId="0" fontId="2" fillId="0" borderId="32" xfId="0" applyFont="1" applyBorder="1"/>
    <xf numFmtId="3" fontId="2" fillId="0" borderId="34" xfId="0" applyNumberFormat="1" applyFont="1" applyBorder="1"/>
    <xf numFmtId="0" fontId="2" fillId="2" borderId="34" xfId="0" applyFont="1" applyFill="1" applyBorder="1" applyAlignment="1">
      <alignment horizontal="center" vertical="center"/>
    </xf>
    <xf numFmtId="0" fontId="2" fillId="2" borderId="35" xfId="0" applyFont="1" applyFill="1" applyBorder="1" applyAlignment="1">
      <alignment horizontal="center"/>
    </xf>
    <xf numFmtId="0" fontId="2" fillId="2" borderId="36" xfId="0" applyFont="1" applyFill="1" applyBorder="1" applyAlignment="1">
      <alignment horizontal="center"/>
    </xf>
    <xf numFmtId="0" fontId="2" fillId="2" borderId="17" xfId="0" applyFont="1" applyFill="1" applyBorder="1" applyAlignment="1">
      <alignment horizontal="center" wrapText="1"/>
    </xf>
    <xf numFmtId="0" fontId="2" fillId="2" borderId="38" xfId="0" applyFont="1" applyFill="1" applyBorder="1" applyAlignment="1">
      <alignment horizontal="center" wrapText="1"/>
    </xf>
    <xf numFmtId="0" fontId="2" fillId="2" borderId="35" xfId="0" applyFont="1" applyFill="1" applyBorder="1" applyAlignment="1">
      <alignment horizontal="center" wrapText="1"/>
    </xf>
    <xf numFmtId="0" fontId="2" fillId="2" borderId="37" xfId="0" applyFont="1" applyFill="1" applyBorder="1" applyAlignment="1">
      <alignment horizontal="center"/>
    </xf>
    <xf numFmtId="0" fontId="2" fillId="0" borderId="10" xfId="0" applyFont="1" applyBorder="1" applyAlignment="1">
      <alignment wrapText="1"/>
    </xf>
    <xf numFmtId="0" fontId="0" fillId="0" borderId="0" xfId="0" pivotButton="1"/>
    <xf numFmtId="0" fontId="31" fillId="0" borderId="0" xfId="0" applyFont="1" applyAlignment="1">
      <alignment horizontal="center"/>
    </xf>
    <xf numFmtId="166" fontId="0" fillId="0" borderId="0" xfId="0" applyNumberFormat="1"/>
    <xf numFmtId="0" fontId="2" fillId="0" borderId="0" xfId="0" applyFont="1" applyAlignment="1">
      <alignment horizontal="left"/>
    </xf>
    <xf numFmtId="169" fontId="31" fillId="0" borderId="0" xfId="55" applyNumberFormat="1" applyFont="1" applyBorder="1" applyProtection="1"/>
    <xf numFmtId="168" fontId="31" fillId="0" borderId="0" xfId="55" applyNumberFormat="1" applyFont="1" applyBorder="1" applyProtection="1"/>
    <xf numFmtId="168" fontId="31" fillId="0" borderId="0" xfId="55" applyNumberFormat="1" applyFont="1" applyProtection="1"/>
    <xf numFmtId="0" fontId="0" fillId="0" borderId="0" xfId="0" applyAlignment="1">
      <alignment vertical="top" wrapText="1"/>
    </xf>
    <xf numFmtId="164" fontId="0" fillId="0" borderId="0" xfId="0" applyNumberFormat="1"/>
    <xf numFmtId="0" fontId="2" fillId="0" borderId="43" xfId="0" applyFont="1" applyBorder="1" applyAlignment="1">
      <alignment horizontal="center"/>
    </xf>
    <xf numFmtId="0" fontId="27" fillId="0" borderId="31" xfId="0" applyFont="1" applyBorder="1" applyAlignment="1">
      <alignment horizontal="right"/>
    </xf>
    <xf numFmtId="0" fontId="0" fillId="0" borderId="47" xfId="0" applyBorder="1"/>
    <xf numFmtId="0" fontId="2" fillId="0" borderId="48" xfId="0" applyFont="1" applyBorder="1" applyAlignment="1">
      <alignment wrapText="1"/>
    </xf>
    <xf numFmtId="3" fontId="2" fillId="0" borderId="47" xfId="0" applyNumberFormat="1" applyFont="1" applyBorder="1" applyAlignment="1">
      <alignment wrapText="1"/>
    </xf>
    <xf numFmtId="3" fontId="2" fillId="0" borderId="12" xfId="0" applyNumberFormat="1" applyFont="1" applyBorder="1" applyAlignment="1">
      <alignment wrapText="1"/>
    </xf>
    <xf numFmtId="3" fontId="2" fillId="0" borderId="29" xfId="0" applyNumberFormat="1" applyFont="1" applyBorder="1" applyAlignment="1">
      <alignment wrapText="1"/>
    </xf>
    <xf numFmtId="3" fontId="2" fillId="0" borderId="48" xfId="0" applyNumberFormat="1" applyFont="1" applyBorder="1" applyAlignment="1">
      <alignment wrapText="1"/>
    </xf>
    <xf numFmtId="3" fontId="0" fillId="0" borderId="48" xfId="0" applyNumberFormat="1" applyBorder="1" applyAlignment="1">
      <alignment wrapText="1"/>
    </xf>
    <xf numFmtId="0" fontId="0" fillId="0" borderId="28" xfId="0" applyBorder="1" applyAlignment="1">
      <alignment wrapText="1"/>
    </xf>
    <xf numFmtId="0" fontId="0" fillId="0" borderId="44" xfId="0" applyBorder="1" applyAlignment="1">
      <alignment wrapText="1"/>
    </xf>
    <xf numFmtId="0" fontId="27" fillId="0" borderId="19" xfId="0" applyFont="1" applyBorder="1" applyAlignment="1">
      <alignment horizontal="right"/>
    </xf>
    <xf numFmtId="3" fontId="0" fillId="0" borderId="29" xfId="0" applyNumberFormat="1" applyBorder="1" applyAlignment="1">
      <alignment wrapText="1"/>
    </xf>
    <xf numFmtId="3" fontId="0" fillId="0" borderId="47" xfId="55" applyNumberFormat="1" applyFont="1" applyBorder="1" applyAlignment="1">
      <alignment wrapText="1"/>
    </xf>
    <xf numFmtId="0" fontId="38" fillId="0" borderId="0" xfId="0" applyFont="1"/>
    <xf numFmtId="0" fontId="39" fillId="0" borderId="0" xfId="0" applyFont="1"/>
    <xf numFmtId="0" fontId="0" fillId="0" borderId="48" xfId="0" applyBorder="1" applyAlignment="1">
      <alignment wrapText="1"/>
    </xf>
    <xf numFmtId="0" fontId="2" fillId="0" borderId="49" xfId="0" applyFont="1" applyBorder="1"/>
    <xf numFmtId="0" fontId="2" fillId="0" borderId="44" xfId="0" applyFont="1" applyBorder="1"/>
    <xf numFmtId="0" fontId="0" fillId="0" borderId="12" xfId="0" applyBorder="1" applyAlignment="1">
      <alignment wrapText="1"/>
    </xf>
    <xf numFmtId="3" fontId="0" fillId="0" borderId="48" xfId="0" applyNumberFormat="1" applyBorder="1"/>
    <xf numFmtId="3" fontId="0" fillId="0" borderId="12" xfId="0" applyNumberFormat="1" applyBorder="1"/>
    <xf numFmtId="0" fontId="0" fillId="0" borderId="50" xfId="0" applyBorder="1"/>
    <xf numFmtId="0" fontId="2" fillId="0" borderId="51" xfId="0" applyFont="1" applyBorder="1"/>
    <xf numFmtId="0" fontId="0" fillId="0" borderId="51" xfId="0" applyBorder="1"/>
    <xf numFmtId="3" fontId="0" fillId="0" borderId="47" xfId="0" applyNumberFormat="1" applyBorder="1"/>
    <xf numFmtId="0" fontId="0" fillId="0" borderId="27" xfId="0" applyBorder="1" applyAlignment="1">
      <alignment horizontal="left" wrapText="1"/>
    </xf>
    <xf numFmtId="0" fontId="27" fillId="0" borderId="0" xfId="0" applyFont="1" applyAlignment="1" applyProtection="1">
      <alignment wrapText="1"/>
      <protection locked="0"/>
    </xf>
    <xf numFmtId="10" fontId="0" fillId="0" borderId="0" xfId="0" applyNumberFormat="1"/>
    <xf numFmtId="0" fontId="38" fillId="0" borderId="0" xfId="0" applyFont="1" applyAlignment="1">
      <alignment horizontal="center" vertical="center"/>
    </xf>
    <xf numFmtId="167" fontId="0" fillId="0" borderId="0" xfId="0" applyNumberFormat="1" applyAlignment="1">
      <alignment wrapText="1"/>
    </xf>
    <xf numFmtId="167" fontId="0" fillId="0" borderId="30" xfId="0" applyNumberFormat="1" applyBorder="1" applyAlignment="1">
      <alignment wrapText="1"/>
    </xf>
    <xf numFmtId="4" fontId="2" fillId="0" borderId="44" xfId="0" applyNumberFormat="1" applyFont="1" applyBorder="1" applyAlignment="1">
      <alignment wrapText="1"/>
    </xf>
    <xf numFmtId="0" fontId="39" fillId="30" borderId="44" xfId="0" applyFont="1" applyFill="1" applyBorder="1" applyAlignment="1">
      <alignment horizontal="center" vertical="center" wrapText="1"/>
    </xf>
    <xf numFmtId="0" fontId="39" fillId="0" borderId="0" xfId="0" applyFont="1" applyAlignment="1">
      <alignment horizontal="center" vertical="center" wrapText="1"/>
    </xf>
    <xf numFmtId="4" fontId="2" fillId="0" borderId="27" xfId="0" applyNumberFormat="1" applyFont="1" applyBorder="1" applyAlignment="1">
      <alignment wrapText="1"/>
    </xf>
    <xf numFmtId="2" fontId="0" fillId="0" borderId="0" xfId="0" applyNumberFormat="1"/>
    <xf numFmtId="0" fontId="31" fillId="0" borderId="0" xfId="0" applyFont="1" applyAlignment="1">
      <alignment horizontal="center" vertical="center" wrapText="1"/>
    </xf>
    <xf numFmtId="0" fontId="31" fillId="0" borderId="0" xfId="0" applyFont="1" applyAlignment="1">
      <alignment horizontal="center" vertical="center"/>
    </xf>
    <xf numFmtId="0" fontId="41" fillId="0" borderId="0" xfId="0" applyFont="1" applyAlignment="1">
      <alignment horizontal="center"/>
    </xf>
    <xf numFmtId="49" fontId="0" fillId="0" borderId="0" xfId="0" applyNumberFormat="1" applyAlignment="1">
      <alignment horizontal="center"/>
    </xf>
    <xf numFmtId="0" fontId="2" fillId="0" borderId="30" xfId="0" applyFont="1" applyBorder="1"/>
    <xf numFmtId="0" fontId="2" fillId="0" borderId="53" xfId="0" applyFont="1" applyBorder="1"/>
    <xf numFmtId="0" fontId="40" fillId="0" borderId="0" xfId="0" applyFont="1" applyAlignment="1">
      <alignment horizontal="left"/>
    </xf>
    <xf numFmtId="165" fontId="2" fillId="0" borderId="32" xfId="0" applyNumberFormat="1" applyFont="1" applyBorder="1" applyAlignment="1">
      <alignment wrapText="1"/>
    </xf>
    <xf numFmtId="3" fontId="0" fillId="0" borderId="10" xfId="0" applyNumberFormat="1" applyBorder="1"/>
    <xf numFmtId="0" fontId="0" fillId="0" borderId="32" xfId="0" applyBorder="1"/>
    <xf numFmtId="0" fontId="0" fillId="0" borderId="30" xfId="0" applyBorder="1"/>
    <xf numFmtId="0" fontId="0" fillId="0" borderId="53" xfId="0" applyBorder="1"/>
    <xf numFmtId="49" fontId="2" fillId="0" borderId="54" xfId="0" applyNumberFormat="1" applyFont="1" applyBorder="1" applyAlignment="1">
      <alignment horizontal="center" vertical="center" wrapText="1"/>
    </xf>
    <xf numFmtId="0" fontId="2" fillId="2" borderId="10" xfId="0" applyFont="1" applyFill="1" applyBorder="1" applyAlignment="1">
      <alignment wrapText="1"/>
    </xf>
    <xf numFmtId="0" fontId="2" fillId="2" borderId="10" xfId="0" applyFont="1" applyFill="1" applyBorder="1"/>
    <xf numFmtId="0" fontId="0" fillId="0" borderId="54" xfId="0" applyBorder="1"/>
    <xf numFmtId="0" fontId="2" fillId="2" borderId="10" xfId="0" applyFont="1" applyFill="1" applyBorder="1" applyAlignment="1">
      <alignment horizontal="center" vertical="center" wrapText="1"/>
    </xf>
    <xf numFmtId="0" fontId="45" fillId="0" borderId="0" xfId="0" applyFont="1" applyAlignment="1">
      <alignment horizontal="left"/>
    </xf>
    <xf numFmtId="0" fontId="46" fillId="0" borderId="0" xfId="0" applyFont="1" applyAlignment="1">
      <alignment horizontal="left"/>
    </xf>
    <xf numFmtId="0" fontId="45" fillId="0" borderId="0" xfId="0" applyFont="1" applyAlignment="1">
      <alignment horizontal="right"/>
    </xf>
    <xf numFmtId="0" fontId="45" fillId="0" borderId="0" xfId="0" applyFont="1"/>
    <xf numFmtId="0" fontId="0" fillId="0" borderId="64" xfId="0" applyBorder="1"/>
    <xf numFmtId="0" fontId="2" fillId="0" borderId="64" xfId="0" applyFont="1" applyBorder="1" applyAlignment="1">
      <alignment wrapText="1"/>
    </xf>
    <xf numFmtId="0" fontId="2" fillId="0" borderId="64" xfId="0" applyFont="1" applyBorder="1"/>
    <xf numFmtId="3" fontId="2" fillId="0" borderId="64" xfId="0" applyNumberFormat="1" applyFont="1" applyBorder="1"/>
    <xf numFmtId="3" fontId="0" fillId="25" borderId="64" xfId="0" applyNumberFormat="1" applyFill="1" applyBorder="1"/>
    <xf numFmtId="3" fontId="0" fillId="24" borderId="64" xfId="0" applyNumberFormat="1" applyFill="1" applyBorder="1" applyProtection="1">
      <protection locked="0"/>
    </xf>
    <xf numFmtId="0" fontId="2" fillId="2" borderId="64" xfId="0" applyFont="1" applyFill="1" applyBorder="1" applyAlignment="1">
      <alignment horizontal="center"/>
    </xf>
    <xf numFmtId="0" fontId="2" fillId="2" borderId="64" xfId="0" applyFont="1" applyFill="1" applyBorder="1" applyAlignment="1">
      <alignment horizontal="center" wrapText="1"/>
    </xf>
    <xf numFmtId="0" fontId="2" fillId="2" borderId="66" xfId="0" applyFont="1" applyFill="1" applyBorder="1" applyAlignment="1">
      <alignment horizontal="center"/>
    </xf>
    <xf numFmtId="0" fontId="2" fillId="2" borderId="64" xfId="0" applyFont="1" applyFill="1" applyBorder="1" applyAlignment="1">
      <alignment horizontal="center" vertical="center"/>
    </xf>
    <xf numFmtId="0" fontId="0" fillId="0" borderId="67" xfId="0" applyBorder="1"/>
    <xf numFmtId="0" fontId="2" fillId="0" borderId="66" xfId="0" applyFont="1" applyBorder="1"/>
    <xf numFmtId="0" fontId="2" fillId="0" borderId="68" xfId="0" applyFont="1" applyBorder="1"/>
    <xf numFmtId="3" fontId="2" fillId="0" borderId="67" xfId="0" applyNumberFormat="1" applyFont="1" applyBorder="1"/>
    <xf numFmtId="3" fontId="2" fillId="0" borderId="69" xfId="0" applyNumberFormat="1" applyFont="1" applyBorder="1"/>
    <xf numFmtId="0" fontId="0" fillId="0" borderId="69" xfId="0" applyBorder="1" applyAlignment="1">
      <alignment wrapText="1"/>
    </xf>
    <xf numFmtId="0" fontId="0" fillId="0" borderId="65" xfId="0" applyBorder="1" applyAlignment="1">
      <alignment wrapText="1"/>
    </xf>
    <xf numFmtId="0" fontId="0" fillId="0" borderId="68" xfId="0" applyBorder="1" applyAlignment="1">
      <alignment wrapText="1"/>
    </xf>
    <xf numFmtId="0" fontId="0" fillId="20" borderId="64" xfId="0" applyFill="1" applyBorder="1" applyAlignment="1" applyProtection="1">
      <alignment horizontal="center"/>
      <protection locked="0"/>
    </xf>
    <xf numFmtId="0" fontId="0" fillId="0" borderId="64" xfId="0" applyBorder="1" applyAlignment="1">
      <alignment horizontal="left" wrapText="1"/>
    </xf>
    <xf numFmtId="3" fontId="0" fillId="0" borderId="64" xfId="0" applyNumberFormat="1" applyBorder="1" applyAlignment="1">
      <alignment horizontal="center" wrapText="1"/>
    </xf>
    <xf numFmtId="49" fontId="0" fillId="20" borderId="70" xfId="0" applyNumberFormat="1" applyFill="1" applyBorder="1" applyAlignment="1" applyProtection="1">
      <alignment horizontal="left" vertical="center"/>
      <protection locked="0"/>
    </xf>
    <xf numFmtId="14" fontId="0" fillId="20" borderId="70" xfId="0" applyNumberFormat="1" applyFill="1" applyBorder="1" applyAlignment="1" applyProtection="1">
      <alignment horizontal="left" wrapText="1"/>
      <protection locked="0"/>
    </xf>
    <xf numFmtId="1" fontId="0" fillId="20" borderId="70" xfId="0" applyNumberFormat="1" applyFill="1" applyBorder="1" applyAlignment="1">
      <alignment horizontal="left" wrapText="1"/>
    </xf>
    <xf numFmtId="0" fontId="0" fillId="26" borderId="70" xfId="0" applyFill="1" applyBorder="1" applyAlignment="1">
      <alignment horizontal="center" vertical="center" wrapText="1"/>
    </xf>
    <xf numFmtId="49" fontId="0" fillId="20" borderId="71" xfId="0" applyNumberFormat="1" applyFill="1" applyBorder="1" applyAlignment="1" applyProtection="1">
      <alignment horizontal="right" wrapText="1"/>
      <protection locked="0"/>
    </xf>
    <xf numFmtId="0" fontId="1" fillId="0" borderId="70" xfId="0" applyFont="1" applyBorder="1"/>
    <xf numFmtId="0" fontId="0" fillId="0" borderId="70" xfId="0" applyBorder="1"/>
    <xf numFmtId="1" fontId="0" fillId="0" borderId="73" xfId="0" applyNumberFormat="1" applyBorder="1" applyAlignment="1">
      <alignment wrapText="1"/>
    </xf>
    <xf numFmtId="49" fontId="0" fillId="26" borderId="72" xfId="0" applyNumberFormat="1" applyFill="1" applyBorder="1" applyAlignment="1">
      <alignment wrapText="1"/>
    </xf>
    <xf numFmtId="49" fontId="0" fillId="26" borderId="73" xfId="0" applyNumberFormat="1" applyFill="1" applyBorder="1" applyAlignment="1">
      <alignment wrapText="1"/>
    </xf>
    <xf numFmtId="0" fontId="0" fillId="0" borderId="71" xfId="0" applyBorder="1"/>
    <xf numFmtId="9" fontId="0" fillId="20" borderId="70" xfId="0" applyNumberFormat="1" applyFill="1" applyBorder="1" applyAlignment="1" applyProtection="1">
      <alignment horizontal="left" wrapText="1"/>
      <protection locked="0"/>
    </xf>
    <xf numFmtId="0" fontId="2" fillId="0" borderId="71" xfId="0" applyFont="1" applyBorder="1" applyAlignment="1">
      <alignment horizontal="left"/>
    </xf>
    <xf numFmtId="0" fontId="2" fillId="0" borderId="72" xfId="0" applyFont="1" applyBorder="1" applyAlignment="1">
      <alignment horizontal="left"/>
    </xf>
    <xf numFmtId="0" fontId="2" fillId="0" borderId="73" xfId="0" applyFont="1" applyBorder="1" applyAlignment="1">
      <alignment horizontal="left"/>
    </xf>
    <xf numFmtId="0" fontId="2" fillId="2" borderId="70" xfId="0" applyFont="1" applyFill="1" applyBorder="1" applyAlignment="1">
      <alignment horizontal="center" vertical="center"/>
    </xf>
    <xf numFmtId="0" fontId="2" fillId="2" borderId="70" xfId="0" applyFont="1" applyFill="1" applyBorder="1" applyAlignment="1">
      <alignment horizontal="center"/>
    </xf>
    <xf numFmtId="0" fontId="2" fillId="2" borderId="70" xfId="0" applyFont="1" applyFill="1" applyBorder="1" applyAlignment="1">
      <alignment horizontal="center" wrapText="1"/>
    </xf>
    <xf numFmtId="0" fontId="2" fillId="0" borderId="70" xfId="0" applyFont="1" applyBorder="1" applyAlignment="1">
      <alignment wrapText="1"/>
    </xf>
    <xf numFmtId="3" fontId="2" fillId="0" borderId="70" xfId="0" applyNumberFormat="1" applyFont="1" applyBorder="1" applyAlignment="1">
      <alignment wrapText="1"/>
    </xf>
    <xf numFmtId="0" fontId="2" fillId="0" borderId="70" xfId="0" applyFont="1" applyBorder="1"/>
    <xf numFmtId="3" fontId="2" fillId="0" borderId="70" xfId="0" applyNumberFormat="1" applyFont="1" applyBorder="1"/>
    <xf numFmtId="0" fontId="27" fillId="20" borderId="70" xfId="0" applyFont="1" applyFill="1" applyBorder="1" applyAlignment="1" applyProtection="1">
      <alignment wrapText="1"/>
      <protection locked="0"/>
    </xf>
    <xf numFmtId="0" fontId="0" fillId="0" borderId="70" xfId="0" applyBorder="1" applyAlignment="1">
      <alignment wrapText="1"/>
    </xf>
    <xf numFmtId="9" fontId="27" fillId="20" borderId="70" xfId="0" applyNumberFormat="1" applyFont="1" applyFill="1" applyBorder="1" applyProtection="1">
      <protection locked="0"/>
    </xf>
    <xf numFmtId="3" fontId="0" fillId="20" borderId="70" xfId="0" applyNumberFormat="1" applyFill="1" applyBorder="1" applyProtection="1">
      <protection locked="0"/>
    </xf>
    <xf numFmtId="0" fontId="27" fillId="0" borderId="70" xfId="0" applyFont="1" applyBorder="1" applyAlignment="1">
      <alignment wrapText="1"/>
    </xf>
    <xf numFmtId="3" fontId="0" fillId="25" borderId="70" xfId="0" applyNumberFormat="1" applyFill="1" applyBorder="1"/>
    <xf numFmtId="3" fontId="0" fillId="24" borderId="70" xfId="0" applyNumberFormat="1" applyFill="1" applyBorder="1" applyProtection="1">
      <protection locked="0"/>
    </xf>
    <xf numFmtId="0" fontId="27" fillId="0" borderId="70" xfId="0" applyFont="1" applyBorder="1"/>
    <xf numFmtId="9" fontId="0" fillId="20" borderId="70" xfId="0" applyNumberFormat="1" applyFill="1" applyBorder="1" applyProtection="1">
      <protection locked="0"/>
    </xf>
    <xf numFmtId="9" fontId="0" fillId="20" borderId="70" xfId="0" applyNumberFormat="1" applyFill="1" applyBorder="1" applyAlignment="1" applyProtection="1">
      <alignment horizontal="right"/>
      <protection locked="0"/>
    </xf>
    <xf numFmtId="9" fontId="2" fillId="0" borderId="70" xfId="0" applyNumberFormat="1" applyFont="1" applyBorder="1" applyAlignment="1">
      <alignment horizontal="center"/>
    </xf>
    <xf numFmtId="3" fontId="0" fillId="28" borderId="70" xfId="0" applyNumberFormat="1" applyFill="1" applyBorder="1"/>
    <xf numFmtId="0" fontId="2" fillId="0" borderId="70" xfId="0" applyFont="1" applyBorder="1" applyAlignment="1">
      <alignment vertical="center" wrapText="1"/>
    </xf>
    <xf numFmtId="3" fontId="0" fillId="20" borderId="70" xfId="0" applyNumberFormat="1" applyFill="1" applyBorder="1" applyAlignment="1" applyProtection="1">
      <alignment wrapText="1"/>
      <protection locked="0"/>
    </xf>
    <xf numFmtId="0" fontId="2" fillId="2" borderId="71" xfId="0" applyFont="1" applyFill="1" applyBorder="1" applyAlignment="1">
      <alignment horizontal="center"/>
    </xf>
    <xf numFmtId="0" fontId="2" fillId="2" borderId="72" xfId="0" applyFont="1" applyFill="1" applyBorder="1" applyAlignment="1">
      <alignment horizontal="center"/>
    </xf>
    <xf numFmtId="0" fontId="0" fillId="0" borderId="71" xfId="0" applyBorder="1" applyAlignment="1">
      <alignment horizontal="left" wrapText="1"/>
    </xf>
    <xf numFmtId="3" fontId="0" fillId="0" borderId="70" xfId="55" applyNumberFormat="1" applyFont="1" applyBorder="1" applyAlignment="1">
      <alignment wrapText="1"/>
    </xf>
    <xf numFmtId="3" fontId="0" fillId="0" borderId="70" xfId="0" applyNumberFormat="1" applyBorder="1" applyAlignment="1">
      <alignment wrapText="1"/>
    </xf>
    <xf numFmtId="3" fontId="0" fillId="0" borderId="70" xfId="0" applyNumberFormat="1" applyBorder="1"/>
    <xf numFmtId="4" fontId="2" fillId="0" borderId="74" xfId="0" applyNumberFormat="1" applyFont="1" applyBorder="1" applyAlignment="1">
      <alignment wrapText="1"/>
    </xf>
    <xf numFmtId="10" fontId="0" fillId="0" borderId="81" xfId="55" applyNumberFormat="1" applyFont="1" applyFill="1" applyBorder="1" applyAlignment="1">
      <alignment horizontal="right" wrapText="1"/>
    </xf>
    <xf numFmtId="3" fontId="0" fillId="0" borderId="73" xfId="0" applyNumberFormat="1" applyBorder="1" applyAlignment="1">
      <alignment wrapText="1"/>
    </xf>
    <xf numFmtId="10" fontId="0" fillId="0" borderId="74" xfId="0" applyNumberFormat="1" applyBorder="1" applyAlignment="1">
      <alignment horizontal="right" wrapText="1"/>
    </xf>
    <xf numFmtId="4" fontId="0" fillId="0" borderId="81" xfId="0" applyNumberFormat="1" applyBorder="1" applyAlignment="1">
      <alignment horizontal="right" wrapText="1"/>
    </xf>
    <xf numFmtId="10" fontId="0" fillId="0" borderId="81" xfId="0" applyNumberFormat="1" applyBorder="1" applyAlignment="1">
      <alignment horizontal="right" wrapText="1"/>
    </xf>
    <xf numFmtId="10" fontId="3" fillId="0" borderId="74" xfId="56" applyNumberFormat="1" applyFont="1" applyFill="1" applyBorder="1" applyAlignment="1">
      <alignment horizontal="right" wrapText="1"/>
    </xf>
    <xf numFmtId="0" fontId="0" fillId="0" borderId="70" xfId="0" applyBorder="1" applyAlignment="1">
      <alignment horizontal="left" wrapText="1"/>
    </xf>
    <xf numFmtId="4" fontId="0" fillId="26" borderId="70" xfId="0" applyNumberFormat="1" applyFill="1" applyBorder="1" applyAlignment="1">
      <alignment horizontal="right" wrapText="1"/>
    </xf>
    <xf numFmtId="0" fontId="2" fillId="2" borderId="70" xfId="0" applyFont="1" applyFill="1" applyBorder="1"/>
    <xf numFmtId="3" fontId="0" fillId="0" borderId="70" xfId="0" applyNumberFormat="1" applyBorder="1" applyAlignment="1">
      <alignment horizontal="right"/>
    </xf>
    <xf numFmtId="0" fontId="27" fillId="27" borderId="70" xfId="0" applyFont="1" applyFill="1" applyBorder="1" applyAlignment="1">
      <alignment horizontal="center"/>
    </xf>
    <xf numFmtId="10" fontId="0" fillId="0" borderId="70" xfId="0" applyNumberFormat="1" applyBorder="1" applyAlignment="1">
      <alignment horizontal="right" wrapText="1"/>
    </xf>
    <xf numFmtId="4" fontId="0" fillId="0" borderId="70" xfId="0" applyNumberFormat="1" applyBorder="1" applyAlignment="1">
      <alignment horizontal="right" wrapText="1"/>
    </xf>
    <xf numFmtId="0" fontId="0" fillId="0" borderId="70" xfId="0" applyBorder="1" applyAlignment="1">
      <alignment horizontal="right"/>
    </xf>
    <xf numFmtId="9" fontId="27" fillId="20" borderId="70" xfId="0" applyNumberFormat="1" applyFont="1" applyFill="1" applyBorder="1" applyAlignment="1" applyProtection="1">
      <alignment horizontal="center"/>
      <protection locked="0"/>
    </xf>
    <xf numFmtId="0" fontId="27" fillId="20" borderId="70" xfId="0" applyFont="1" applyFill="1" applyBorder="1" applyAlignment="1" applyProtection="1">
      <alignment horizontal="left" wrapText="1"/>
      <protection locked="0"/>
    </xf>
    <xf numFmtId="4" fontId="0" fillId="0" borderId="73" xfId="0" applyNumberFormat="1" applyBorder="1" applyAlignment="1">
      <alignment horizontal="right"/>
    </xf>
    <xf numFmtId="0" fontId="2" fillId="0" borderId="70" xfId="0" applyFont="1" applyBorder="1" applyAlignment="1">
      <alignment horizontal="center"/>
    </xf>
    <xf numFmtId="166" fontId="27" fillId="0" borderId="70" xfId="0" applyNumberFormat="1" applyFont="1" applyBorder="1" applyAlignment="1">
      <alignment horizontal="center"/>
    </xf>
    <xf numFmtId="2" fontId="0" fillId="0" borderId="70" xfId="0" applyNumberFormat="1" applyBorder="1" applyAlignment="1">
      <alignment horizontal="center"/>
    </xf>
    <xf numFmtId="0" fontId="27" fillId="0" borderId="70" xfId="0" applyFont="1" applyBorder="1" applyAlignment="1">
      <alignment horizontal="left"/>
    </xf>
    <xf numFmtId="0" fontId="27" fillId="20" borderId="70" xfId="0" applyFont="1" applyFill="1" applyBorder="1" applyAlignment="1" applyProtection="1">
      <alignment horizontal="center"/>
      <protection locked="0"/>
    </xf>
    <xf numFmtId="2" fontId="28" fillId="0" borderId="70" xfId="0" applyNumberFormat="1" applyFont="1" applyBorder="1" applyAlignment="1">
      <alignment horizontal="center"/>
    </xf>
    <xf numFmtId="3" fontId="0" fillId="0" borderId="73" xfId="0" applyNumberFormat="1" applyBorder="1"/>
    <xf numFmtId="0" fontId="2" fillId="0" borderId="70" xfId="0" applyFont="1" applyBorder="1" applyAlignment="1">
      <alignment horizontal="center" vertical="center"/>
    </xf>
    <xf numFmtId="0" fontId="0" fillId="0" borderId="71" xfId="0" applyBorder="1" applyAlignment="1">
      <alignment wrapText="1"/>
    </xf>
    <xf numFmtId="2" fontId="0" fillId="0" borderId="70" xfId="0" applyNumberFormat="1" applyBorder="1"/>
    <xf numFmtId="3" fontId="27" fillId="0" borderId="70" xfId="0" applyNumberFormat="1" applyFont="1" applyBorder="1" applyAlignment="1">
      <alignment horizontal="right" wrapText="1"/>
    </xf>
    <xf numFmtId="10" fontId="27" fillId="0" borderId="70" xfId="0" applyNumberFormat="1" applyFont="1" applyBorder="1" applyAlignment="1">
      <alignment horizontal="right" wrapText="1"/>
    </xf>
    <xf numFmtId="4" fontId="27" fillId="0" borderId="70" xfId="0" applyNumberFormat="1" applyFont="1" applyBorder="1" applyAlignment="1">
      <alignment horizontal="right" wrapText="1"/>
    </xf>
    <xf numFmtId="165" fontId="2" fillId="0" borderId="71" xfId="0" applyNumberFormat="1" applyFont="1" applyBorder="1" applyAlignment="1">
      <alignment wrapText="1"/>
    </xf>
    <xf numFmtId="168" fontId="0" fillId="0" borderId="70" xfId="55" applyNumberFormat="1" applyFont="1" applyBorder="1" applyProtection="1"/>
    <xf numFmtId="0" fontId="42" fillId="2" borderId="71" xfId="0" applyFont="1" applyFill="1" applyBorder="1" applyAlignment="1">
      <alignment horizontal="left"/>
    </xf>
    <xf numFmtId="0" fontId="2" fillId="2" borderId="72" xfId="0" applyFont="1" applyFill="1" applyBorder="1" applyAlignment="1">
      <alignment horizontal="right"/>
    </xf>
    <xf numFmtId="0" fontId="42" fillId="2" borderId="72" xfId="0" applyFont="1" applyFill="1" applyBorder="1"/>
    <xf numFmtId="0" fontId="42" fillId="2" borderId="73" xfId="0" applyFont="1" applyFill="1" applyBorder="1"/>
    <xf numFmtId="0" fontId="2" fillId="0" borderId="71" xfId="0" applyFont="1" applyBorder="1"/>
    <xf numFmtId="0" fontId="2" fillId="0" borderId="72" xfId="0" applyFont="1" applyBorder="1"/>
    <xf numFmtId="0" fontId="2" fillId="0" borderId="73" xfId="0" applyFont="1" applyBorder="1"/>
    <xf numFmtId="0" fontId="0" fillId="0" borderId="72" xfId="0" applyBorder="1"/>
    <xf numFmtId="0" fontId="0" fillId="0" borderId="73" xfId="0" applyBorder="1"/>
    <xf numFmtId="0" fontId="0" fillId="0" borderId="75" xfId="0" applyBorder="1"/>
    <xf numFmtId="0" fontId="2" fillId="0" borderId="71" xfId="0" applyFont="1" applyBorder="1" applyAlignment="1">
      <alignment wrapText="1"/>
    </xf>
    <xf numFmtId="0" fontId="2" fillId="0" borderId="82" xfId="0" applyFont="1" applyBorder="1" applyAlignment="1">
      <alignment wrapText="1"/>
    </xf>
    <xf numFmtId="3" fontId="2" fillId="0" borderId="75" xfId="0" applyNumberFormat="1" applyFont="1" applyBorder="1"/>
    <xf numFmtId="3" fontId="2" fillId="0" borderId="74" xfId="0" applyNumberFormat="1" applyFont="1" applyBorder="1" applyAlignment="1">
      <alignment wrapText="1"/>
    </xf>
    <xf numFmtId="3" fontId="2" fillId="0" borderId="73" xfId="0" applyNumberFormat="1" applyFont="1" applyBorder="1"/>
    <xf numFmtId="3" fontId="2" fillId="0" borderId="74" xfId="0" applyNumberFormat="1" applyFont="1" applyBorder="1"/>
    <xf numFmtId="0" fontId="2" fillId="0" borderId="82" xfId="0" applyFont="1" applyBorder="1"/>
    <xf numFmtId="0" fontId="27" fillId="0" borderId="75" xfId="0" applyFont="1" applyBorder="1" applyAlignment="1" applyProtection="1">
      <alignment wrapText="1"/>
      <protection locked="0"/>
    </xf>
    <xf numFmtId="0" fontId="27" fillId="0" borderId="70" xfId="0" applyFont="1" applyBorder="1" applyAlignment="1" applyProtection="1">
      <alignment wrapText="1"/>
      <protection locked="0"/>
    </xf>
    <xf numFmtId="9" fontId="27" fillId="0" borderId="82" xfId="0" applyNumberFormat="1" applyFont="1" applyBorder="1" applyAlignment="1" applyProtection="1">
      <alignment wrapText="1"/>
      <protection locked="0"/>
    </xf>
    <xf numFmtId="3" fontId="2" fillId="0" borderId="75" xfId="0" applyNumberFormat="1" applyFont="1" applyBorder="1" applyAlignment="1">
      <alignment wrapText="1"/>
    </xf>
    <xf numFmtId="3" fontId="0" fillId="0" borderId="73" xfId="0" applyNumberFormat="1" applyBorder="1" applyProtection="1">
      <protection locked="0"/>
    </xf>
    <xf numFmtId="0" fontId="27" fillId="0" borderId="71" xfId="0" applyFont="1" applyBorder="1"/>
    <xf numFmtId="0" fontId="27" fillId="0" borderId="71" xfId="0" applyFont="1" applyBorder="1" applyAlignment="1">
      <alignment wrapText="1"/>
    </xf>
    <xf numFmtId="0" fontId="32" fillId="0" borderId="70" xfId="0" applyFont="1" applyBorder="1" applyAlignment="1" applyProtection="1">
      <alignment wrapText="1"/>
      <protection locked="0"/>
    </xf>
    <xf numFmtId="9" fontId="32" fillId="0" borderId="82" xfId="0" applyNumberFormat="1" applyFont="1" applyBorder="1" applyAlignment="1" applyProtection="1">
      <alignment wrapText="1"/>
      <protection locked="0"/>
    </xf>
    <xf numFmtId="3" fontId="2" fillId="0" borderId="73" xfId="0" applyNumberFormat="1" applyFont="1" applyBorder="1" applyProtection="1">
      <protection locked="0"/>
    </xf>
    <xf numFmtId="3" fontId="2" fillId="0" borderId="84" xfId="0" applyNumberFormat="1" applyFont="1" applyBorder="1" applyProtection="1">
      <protection locked="0"/>
    </xf>
    <xf numFmtId="0" fontId="27" fillId="0" borderId="85" xfId="0" applyFont="1" applyBorder="1" applyAlignment="1" applyProtection="1">
      <alignment wrapText="1"/>
      <protection locked="0"/>
    </xf>
    <xf numFmtId="0" fontId="27" fillId="0" borderId="86" xfId="0" applyFont="1" applyBorder="1" applyAlignment="1" applyProtection="1">
      <alignment wrapText="1"/>
      <protection locked="0"/>
    </xf>
    <xf numFmtId="0" fontId="0" fillId="0" borderId="76" xfId="0" applyBorder="1" applyAlignment="1">
      <alignment wrapText="1"/>
    </xf>
    <xf numFmtId="9" fontId="27" fillId="0" borderId="83" xfId="0" applyNumberFormat="1" applyFont="1" applyBorder="1" applyAlignment="1" applyProtection="1">
      <alignment wrapText="1"/>
      <protection locked="0"/>
    </xf>
    <xf numFmtId="3" fontId="2" fillId="0" borderId="81" xfId="0" applyNumberFormat="1" applyFont="1" applyBorder="1" applyAlignment="1">
      <alignment wrapText="1"/>
    </xf>
    <xf numFmtId="0" fontId="0" fillId="0" borderId="74" xfId="0" applyBorder="1" applyAlignment="1">
      <alignment wrapText="1"/>
    </xf>
    <xf numFmtId="0" fontId="0" fillId="0" borderId="72" xfId="0" applyBorder="1" applyAlignment="1">
      <alignment wrapText="1"/>
    </xf>
    <xf numFmtId="0" fontId="0" fillId="0" borderId="82" xfId="0" applyBorder="1" applyAlignment="1">
      <alignment wrapText="1"/>
    </xf>
    <xf numFmtId="3" fontId="0" fillId="0" borderId="75" xfId="0" applyNumberFormat="1" applyBorder="1" applyAlignment="1">
      <alignment wrapText="1"/>
    </xf>
    <xf numFmtId="3" fontId="0" fillId="0" borderId="74" xfId="0" applyNumberFormat="1" applyBorder="1" applyAlignment="1">
      <alignment wrapText="1"/>
    </xf>
    <xf numFmtId="3" fontId="0" fillId="0" borderId="75" xfId="55" applyNumberFormat="1" applyFont="1" applyBorder="1" applyAlignment="1">
      <alignment wrapText="1"/>
    </xf>
    <xf numFmtId="3" fontId="0" fillId="0" borderId="78" xfId="0" applyNumberFormat="1" applyBorder="1"/>
    <xf numFmtId="3" fontId="0" fillId="0" borderId="86" xfId="0" applyNumberFormat="1" applyBorder="1"/>
    <xf numFmtId="3" fontId="0" fillId="0" borderId="81" xfId="0" applyNumberFormat="1" applyBorder="1"/>
    <xf numFmtId="0" fontId="36" fillId="0" borderId="70" xfId="0" applyFont="1" applyBorder="1"/>
    <xf numFmtId="3" fontId="0" fillId="0" borderId="75" xfId="0" applyNumberFormat="1" applyBorder="1"/>
    <xf numFmtId="3" fontId="0" fillId="0" borderId="74" xfId="0" applyNumberFormat="1" applyBorder="1"/>
    <xf numFmtId="3" fontId="0" fillId="0" borderId="84" xfId="0" applyNumberFormat="1" applyBorder="1"/>
    <xf numFmtId="3" fontId="0" fillId="0" borderId="85" xfId="55" applyNumberFormat="1" applyFont="1" applyBorder="1" applyAlignment="1">
      <alignment wrapText="1"/>
    </xf>
    <xf numFmtId="3" fontId="0" fillId="0" borderId="81" xfId="0" applyNumberFormat="1" applyBorder="1" applyAlignment="1">
      <alignment wrapText="1"/>
    </xf>
    <xf numFmtId="3" fontId="0" fillId="0" borderId="85" xfId="0" applyNumberFormat="1" applyBorder="1"/>
    <xf numFmtId="3" fontId="0" fillId="0" borderId="87" xfId="0" applyNumberFormat="1" applyBorder="1"/>
    <xf numFmtId="4" fontId="2" fillId="0" borderId="82" xfId="0" applyNumberFormat="1" applyFont="1" applyBorder="1" applyAlignment="1">
      <alignment wrapText="1"/>
    </xf>
    <xf numFmtId="2" fontId="0" fillId="0" borderId="83" xfId="55" applyNumberFormat="1" applyFont="1" applyFill="1" applyBorder="1" applyAlignment="1">
      <alignment horizontal="right" wrapText="1"/>
    </xf>
    <xf numFmtId="2" fontId="0" fillId="0" borderId="74" xfId="0" applyNumberFormat="1" applyBorder="1" applyAlignment="1">
      <alignment horizontal="center"/>
    </xf>
    <xf numFmtId="9" fontId="0" fillId="2" borderId="70" xfId="0" applyNumberFormat="1" applyFill="1" applyBorder="1"/>
    <xf numFmtId="9" fontId="0" fillId="29" borderId="78" xfId="0" applyNumberFormat="1" applyFill="1" applyBorder="1"/>
    <xf numFmtId="9" fontId="0" fillId="29" borderId="86" xfId="0" applyNumberFormat="1" applyFill="1" applyBorder="1"/>
    <xf numFmtId="9" fontId="0" fillId="29" borderId="81" xfId="0" applyNumberFormat="1" applyFill="1" applyBorder="1"/>
    <xf numFmtId="0" fontId="38" fillId="0" borderId="70" xfId="0" applyFont="1" applyBorder="1"/>
    <xf numFmtId="10" fontId="0" fillId="0" borderId="70" xfId="0" applyNumberFormat="1" applyBorder="1"/>
    <xf numFmtId="2" fontId="0" fillId="29" borderId="73" xfId="0" applyNumberFormat="1" applyFill="1" applyBorder="1"/>
    <xf numFmtId="2" fontId="0" fillId="29" borderId="70" xfId="0" applyNumberFormat="1" applyFill="1" applyBorder="1"/>
    <xf numFmtId="2" fontId="0" fillId="29" borderId="74" xfId="0" applyNumberFormat="1" applyFill="1" applyBorder="1"/>
    <xf numFmtId="2" fontId="0" fillId="29" borderId="78" xfId="0" applyNumberFormat="1" applyFill="1" applyBorder="1"/>
    <xf numFmtId="2" fontId="0" fillId="29" borderId="86" xfId="0" applyNumberFormat="1" applyFill="1" applyBorder="1"/>
    <xf numFmtId="2" fontId="0" fillId="29" borderId="81" xfId="0" applyNumberFormat="1" applyFill="1" applyBorder="1"/>
    <xf numFmtId="0" fontId="39" fillId="0" borderId="70" xfId="0" applyFont="1" applyBorder="1" applyAlignment="1">
      <alignment horizontal="center" vertical="center"/>
    </xf>
    <xf numFmtId="0" fontId="39" fillId="0" borderId="73" xfId="0" applyFont="1" applyBorder="1" applyAlignment="1">
      <alignment horizontal="center" vertical="center" wrapText="1"/>
    </xf>
    <xf numFmtId="0" fontId="39" fillId="0" borderId="70" xfId="0" applyFont="1" applyBorder="1" applyAlignment="1">
      <alignment horizontal="center" vertical="center" wrapText="1"/>
    </xf>
    <xf numFmtId="0" fontId="0" fillId="0" borderId="82" xfId="0" applyBorder="1"/>
    <xf numFmtId="167" fontId="0" fillId="0" borderId="70" xfId="0" applyNumberFormat="1" applyBorder="1" applyAlignment="1">
      <alignment wrapText="1"/>
    </xf>
    <xf numFmtId="4" fontId="2" fillId="0" borderId="79" xfId="0" applyNumberFormat="1" applyFont="1" applyBorder="1" applyAlignment="1">
      <alignment wrapText="1"/>
    </xf>
    <xf numFmtId="2" fontId="0" fillId="0" borderId="80" xfId="55" applyNumberFormat="1" applyFont="1" applyFill="1" applyBorder="1" applyAlignment="1">
      <alignment horizontal="right" wrapText="1"/>
    </xf>
    <xf numFmtId="9" fontId="2" fillId="2" borderId="70" xfId="0" applyNumberFormat="1" applyFont="1" applyFill="1" applyBorder="1" applyAlignment="1">
      <alignment horizontal="center" vertical="center" wrapText="1"/>
    </xf>
    <xf numFmtId="9" fontId="2" fillId="0" borderId="70" xfId="0" applyNumberFormat="1" applyFont="1" applyBorder="1" applyAlignment="1">
      <alignment horizontal="center" vertical="center"/>
    </xf>
    <xf numFmtId="10" fontId="0" fillId="20" borderId="70" xfId="0" applyNumberFormat="1" applyFill="1" applyBorder="1" applyProtection="1">
      <protection locked="0"/>
    </xf>
    <xf numFmtId="43" fontId="0" fillId="0" borderId="70" xfId="55" applyFont="1" applyBorder="1" applyProtection="1"/>
    <xf numFmtId="0" fontId="2" fillId="2" borderId="86" xfId="0" applyFont="1" applyFill="1" applyBorder="1" applyAlignment="1">
      <alignment horizontal="center" wrapText="1"/>
    </xf>
    <xf numFmtId="0" fontId="2" fillId="2" borderId="81" xfId="0" applyFont="1" applyFill="1" applyBorder="1" applyAlignment="1">
      <alignment horizontal="center" wrapText="1"/>
    </xf>
    <xf numFmtId="0" fontId="2" fillId="31" borderId="70" xfId="0" applyFont="1" applyFill="1" applyBorder="1"/>
    <xf numFmtId="0" fontId="2" fillId="31" borderId="70" xfId="0" applyFont="1" applyFill="1" applyBorder="1" applyAlignment="1">
      <alignment wrapText="1"/>
    </xf>
    <xf numFmtId="0" fontId="2" fillId="31" borderId="71" xfId="0" applyFont="1" applyFill="1" applyBorder="1" applyAlignment="1">
      <alignment horizontal="center" vertical="center"/>
    </xf>
    <xf numFmtId="0" fontId="0" fillId="20" borderId="71" xfId="0" applyFill="1" applyBorder="1" applyAlignment="1" applyProtection="1">
      <alignment horizontal="center" vertical="center"/>
      <protection locked="0"/>
    </xf>
    <xf numFmtId="0" fontId="0" fillId="0" borderId="70" xfId="0" applyBorder="1" applyAlignment="1" applyProtection="1">
      <alignment horizontal="center" vertical="center"/>
      <protection locked="0"/>
    </xf>
    <xf numFmtId="0" fontId="0" fillId="20" borderId="73" xfId="0" applyFill="1" applyBorder="1" applyAlignment="1" applyProtection="1">
      <alignment horizontal="center"/>
      <protection locked="0"/>
    </xf>
    <xf numFmtId="0" fontId="0" fillId="20" borderId="70" xfId="0" applyFill="1" applyBorder="1" applyAlignment="1" applyProtection="1">
      <alignment horizontal="center"/>
      <protection locked="0"/>
    </xf>
    <xf numFmtId="0" fontId="0" fillId="20" borderId="70" xfId="0" applyFill="1" applyBorder="1" applyProtection="1">
      <protection locked="0"/>
    </xf>
    <xf numFmtId="49" fontId="27" fillId="26" borderId="71" xfId="0" applyNumberFormat="1" applyFont="1" applyFill="1" applyBorder="1" applyAlignment="1">
      <alignment horizontal="left" vertical="center"/>
    </xf>
    <xf numFmtId="49" fontId="0" fillId="20" borderId="71" xfId="0" applyNumberFormat="1" applyFill="1" applyBorder="1" applyAlignment="1" applyProtection="1">
      <alignment horizontal="left" vertical="center"/>
      <protection locked="0"/>
    </xf>
    <xf numFmtId="0" fontId="2" fillId="31" borderId="70" xfId="0" applyFont="1" applyFill="1" applyBorder="1" applyAlignment="1">
      <alignment horizontal="center" vertical="center"/>
    </xf>
    <xf numFmtId="49" fontId="2" fillId="0" borderId="70" xfId="0" applyNumberFormat="1" applyFont="1" applyBorder="1" applyAlignment="1">
      <alignment horizontal="center" vertical="center"/>
    </xf>
    <xf numFmtId="0" fontId="0" fillId="20" borderId="70" xfId="0" applyFill="1" applyBorder="1" applyAlignment="1" applyProtection="1">
      <alignment horizontal="center" vertical="center"/>
      <protection locked="0"/>
    </xf>
    <xf numFmtId="49" fontId="0" fillId="0" borderId="70" xfId="0" applyNumberFormat="1" applyBorder="1" applyAlignment="1" applyProtection="1">
      <alignment horizontal="center" vertical="center"/>
      <protection locked="0"/>
    </xf>
    <xf numFmtId="3" fontId="0" fillId="20" borderId="70" xfId="0" applyNumberFormat="1" applyFill="1" applyBorder="1" applyAlignment="1" applyProtection="1">
      <alignment horizontal="center" vertical="center"/>
      <protection locked="0"/>
    </xf>
    <xf numFmtId="0" fontId="2" fillId="2" borderId="70" xfId="0" applyFont="1" applyFill="1" applyBorder="1" applyAlignment="1">
      <alignment wrapText="1"/>
    </xf>
    <xf numFmtId="0" fontId="2" fillId="2" borderId="70" xfId="0" applyFont="1" applyFill="1" applyBorder="1" applyAlignment="1">
      <alignment horizontal="center" vertical="center" wrapText="1"/>
    </xf>
    <xf numFmtId="3" fontId="2" fillId="2" borderId="70" xfId="0" applyNumberFormat="1" applyFont="1" applyFill="1" applyBorder="1" applyAlignment="1">
      <alignment horizontal="center" vertical="center" wrapText="1"/>
    </xf>
    <xf numFmtId="3" fontId="0" fillId="0" borderId="70" xfId="0" applyNumberFormat="1" applyBorder="1" applyAlignment="1">
      <alignment horizontal="center" wrapText="1"/>
    </xf>
    <xf numFmtId="3" fontId="0" fillId="0" borderId="70" xfId="0" applyNumberFormat="1" applyBorder="1" applyAlignment="1">
      <alignment horizontal="center" vertical="center"/>
    </xf>
    <xf numFmtId="3" fontId="0" fillId="0" borderId="70" xfId="0" applyNumberFormat="1" applyBorder="1" applyAlignment="1">
      <alignment horizontal="center"/>
    </xf>
    <xf numFmtId="3" fontId="3" fillId="0" borderId="70" xfId="55" applyNumberFormat="1" applyFont="1" applyFill="1" applyBorder="1" applyAlignment="1" applyProtection="1">
      <alignment horizontal="center" wrapText="1"/>
    </xf>
    <xf numFmtId="3" fontId="3" fillId="0" borderId="70" xfId="55" applyNumberFormat="1" applyFont="1" applyFill="1" applyBorder="1" applyAlignment="1">
      <alignment horizontal="center" wrapText="1"/>
    </xf>
    <xf numFmtId="49" fontId="2" fillId="2" borderId="70" xfId="0" applyNumberFormat="1" applyFont="1" applyFill="1" applyBorder="1" applyAlignment="1">
      <alignment horizontal="center" vertical="center" wrapText="1"/>
    </xf>
    <xf numFmtId="3" fontId="2" fillId="0" borderId="70" xfId="55" applyNumberFormat="1" applyFont="1" applyFill="1" applyBorder="1" applyAlignment="1">
      <alignment horizontal="center" wrapText="1"/>
    </xf>
    <xf numFmtId="9" fontId="0" fillId="0" borderId="70" xfId="0" applyNumberFormat="1" applyBorder="1" applyAlignment="1">
      <alignment horizontal="center" wrapText="1"/>
    </xf>
    <xf numFmtId="3" fontId="2" fillId="31" borderId="70" xfId="0" applyNumberFormat="1" applyFont="1" applyFill="1" applyBorder="1" applyAlignment="1">
      <alignment horizontal="center"/>
    </xf>
    <xf numFmtId="9" fontId="28" fillId="32" borderId="70" xfId="0" applyNumberFormat="1" applyFont="1" applyFill="1" applyBorder="1" applyAlignment="1">
      <alignment horizontal="center" vertical="center"/>
    </xf>
    <xf numFmtId="0" fontId="2" fillId="26" borderId="70" xfId="0" applyFont="1" applyFill="1" applyBorder="1"/>
    <xf numFmtId="0" fontId="2" fillId="26" borderId="70" xfId="0" applyFont="1" applyFill="1" applyBorder="1" applyAlignment="1">
      <alignment vertical="center" wrapText="1"/>
    </xf>
    <xf numFmtId="3" fontId="2" fillId="0" borderId="70" xfId="0" applyNumberFormat="1" applyFont="1" applyBorder="1" applyAlignment="1">
      <alignment horizontal="center"/>
    </xf>
    <xf numFmtId="9" fontId="0" fillId="0" borderId="70" xfId="0" applyNumberFormat="1" applyBorder="1" applyAlignment="1" applyProtection="1">
      <alignment horizontal="center" vertical="center"/>
      <protection locked="0"/>
    </xf>
    <xf numFmtId="0" fontId="0" fillId="26" borderId="70" xfId="0" applyFill="1" applyBorder="1"/>
    <xf numFmtId="0" fontId="2" fillId="26" borderId="70" xfId="0" applyFont="1" applyFill="1" applyBorder="1" applyAlignment="1">
      <alignment wrapText="1"/>
    </xf>
    <xf numFmtId="0" fontId="0" fillId="26" borderId="70" xfId="0" applyFill="1" applyBorder="1" applyAlignment="1">
      <alignment wrapText="1"/>
    </xf>
    <xf numFmtId="0" fontId="47" fillId="22" borderId="88" xfId="0" applyFont="1" applyFill="1" applyBorder="1"/>
    <xf numFmtId="0" fontId="47" fillId="22" borderId="89" xfId="0" applyFont="1" applyFill="1" applyBorder="1"/>
    <xf numFmtId="0" fontId="47" fillId="22" borderId="90" xfId="0" applyFont="1" applyFill="1" applyBorder="1"/>
    <xf numFmtId="1" fontId="0" fillId="26" borderId="73" xfId="0" applyNumberFormat="1" applyFill="1" applyBorder="1" applyAlignment="1">
      <alignment horizontal="right" wrapText="1"/>
    </xf>
    <xf numFmtId="49" fontId="0" fillId="26" borderId="71" xfId="0" applyNumberFormat="1" applyFill="1" applyBorder="1"/>
    <xf numFmtId="49" fontId="0" fillId="24" borderId="71" xfId="0" applyNumberFormat="1" applyFill="1" applyBorder="1" applyAlignment="1" applyProtection="1">
      <alignment horizontal="left"/>
      <protection locked="0"/>
    </xf>
    <xf numFmtId="1" fontId="0" fillId="24" borderId="73" xfId="0" applyNumberFormat="1" applyFill="1" applyBorder="1" applyAlignment="1" applyProtection="1">
      <alignment horizontal="right" wrapText="1"/>
      <protection locked="0"/>
    </xf>
    <xf numFmtId="49" fontId="0" fillId="24" borderId="73" xfId="0" applyNumberFormat="1" applyFill="1" applyBorder="1" applyAlignment="1">
      <alignment horizontal="left" wrapText="1"/>
    </xf>
    <xf numFmtId="49" fontId="0" fillId="24" borderId="72" xfId="0" applyNumberFormat="1" applyFill="1" applyBorder="1" applyAlignment="1">
      <alignment horizontal="left" wrapText="1"/>
    </xf>
    <xf numFmtId="0" fontId="0" fillId="0" borderId="0" xfId="0" applyAlignment="1" applyProtection="1">
      <alignment horizontal="left" vertical="top" wrapText="1"/>
      <protection locked="0"/>
    </xf>
    <xf numFmtId="0" fontId="0" fillId="34" borderId="0" xfId="0" applyFill="1" applyProtection="1">
      <protection locked="0"/>
    </xf>
    <xf numFmtId="0" fontId="2" fillId="34" borderId="0" xfId="0" applyFont="1" applyFill="1" applyProtection="1">
      <protection locked="0"/>
    </xf>
    <xf numFmtId="0" fontId="0" fillId="0" borderId="0" xfId="0" applyAlignment="1" applyProtection="1">
      <alignment horizontal="center"/>
      <protection locked="0"/>
    </xf>
    <xf numFmtId="0" fontId="0" fillId="0" borderId="0" xfId="0" applyAlignment="1" applyProtection="1">
      <alignment horizontal="center" vertical="center"/>
      <protection locked="0"/>
    </xf>
    <xf numFmtId="0" fontId="26" fillId="0" borderId="0" xfId="0" applyFont="1" applyAlignment="1" applyProtection="1">
      <alignment horizontal="center" vertical="center"/>
      <protection locked="0"/>
    </xf>
    <xf numFmtId="0" fontId="26" fillId="0" borderId="0" xfId="78" applyFont="1" applyBorder="1" applyAlignment="1" applyProtection="1">
      <alignment horizontal="center" vertical="center"/>
      <protection locked="0"/>
    </xf>
    <xf numFmtId="0" fontId="2" fillId="0" borderId="0" xfId="0" applyFont="1" applyAlignment="1" applyProtection="1">
      <alignment horizontal="right"/>
      <protection locked="0"/>
    </xf>
    <xf numFmtId="4" fontId="2" fillId="0" borderId="70" xfId="0" applyNumberFormat="1" applyFont="1" applyBorder="1" applyAlignment="1" applyProtection="1">
      <alignment horizontal="center" vertical="center"/>
      <protection locked="0"/>
    </xf>
    <xf numFmtId="0" fontId="2" fillId="0" borderId="70" xfId="0" applyFont="1" applyBorder="1" applyAlignment="1" applyProtection="1">
      <alignment horizontal="right"/>
      <protection locked="0"/>
    </xf>
    <xf numFmtId="4" fontId="0" fillId="0" borderId="70" xfId="0" applyNumberFormat="1" applyBorder="1" applyAlignment="1" applyProtection="1">
      <alignment horizontal="center" vertical="center"/>
      <protection locked="0"/>
    </xf>
    <xf numFmtId="0" fontId="2" fillId="33" borderId="70" xfId="0" applyFont="1" applyFill="1" applyBorder="1" applyAlignment="1" applyProtection="1">
      <alignment horizontal="center" vertical="center"/>
      <protection locked="0"/>
    </xf>
    <xf numFmtId="0" fontId="28" fillId="33" borderId="70" xfId="0" applyFont="1" applyFill="1" applyBorder="1" applyAlignment="1" applyProtection="1">
      <alignment horizontal="center" vertical="center"/>
      <protection locked="0"/>
    </xf>
    <xf numFmtId="0" fontId="28" fillId="33" borderId="70" xfId="78" applyFont="1" applyFill="1" applyBorder="1" applyAlignment="1" applyProtection="1">
      <alignment horizontal="center" vertical="center"/>
      <protection locked="0"/>
    </xf>
    <xf numFmtId="0" fontId="49" fillId="0" borderId="0" xfId="0" applyFont="1" applyAlignment="1" applyProtection="1">
      <alignment horizontal="center" vertical="center" wrapText="1"/>
      <protection locked="0"/>
    </xf>
    <xf numFmtId="4" fontId="0" fillId="0" borderId="70" xfId="0" applyNumberFormat="1" applyBorder="1" applyAlignment="1" applyProtection="1">
      <alignment horizontal="center"/>
      <protection locked="0"/>
    </xf>
    <xf numFmtId="4" fontId="26" fillId="0" borderId="70" xfId="0" applyNumberFormat="1" applyFont="1" applyBorder="1" applyAlignment="1" applyProtection="1">
      <alignment horizontal="center" vertical="center"/>
      <protection locked="0"/>
    </xf>
    <xf numFmtId="4" fontId="26" fillId="0" borderId="70" xfId="78" applyNumberFormat="1" applyFont="1" applyBorder="1" applyAlignment="1" applyProtection="1">
      <alignment horizontal="center" vertical="center"/>
      <protection locked="0"/>
    </xf>
    <xf numFmtId="0" fontId="2" fillId="0" borderId="0" xfId="0" applyFont="1" applyProtection="1">
      <protection locked="0"/>
    </xf>
    <xf numFmtId="0" fontId="2" fillId="33" borderId="70" xfId="0" applyFont="1" applyFill="1" applyBorder="1" applyProtection="1">
      <protection locked="0"/>
    </xf>
    <xf numFmtId="0" fontId="2" fillId="33" borderId="70" xfId="0" applyFont="1" applyFill="1" applyBorder="1" applyAlignment="1" applyProtection="1">
      <alignment horizontal="center"/>
      <protection locked="0"/>
    </xf>
    <xf numFmtId="0" fontId="2" fillId="33" borderId="70" xfId="0" applyFont="1" applyFill="1" applyBorder="1" applyAlignment="1" applyProtection="1">
      <alignment horizontal="right"/>
      <protection locked="0"/>
    </xf>
    <xf numFmtId="0" fontId="49" fillId="0" borderId="0" xfId="0" applyFont="1" applyAlignment="1" applyProtection="1">
      <alignment horizontal="center" vertical="center"/>
      <protection locked="0"/>
    </xf>
    <xf numFmtId="0" fontId="2" fillId="0" borderId="0" xfId="0" applyFont="1" applyAlignment="1" applyProtection="1">
      <alignment horizontal="right" wrapText="1"/>
      <protection locked="0"/>
    </xf>
    <xf numFmtId="0" fontId="0" fillId="0" borderId="70" xfId="0" applyBorder="1" applyAlignment="1" applyProtection="1">
      <alignment horizontal="right" wrapText="1"/>
      <protection locked="0"/>
    </xf>
    <xf numFmtId="0" fontId="0" fillId="0" borderId="70" xfId="0" applyBorder="1" applyAlignment="1" applyProtection="1">
      <alignment horizontal="right"/>
      <protection locked="0"/>
    </xf>
    <xf numFmtId="170" fontId="0" fillId="0" borderId="70" xfId="0" applyNumberFormat="1" applyBorder="1" applyAlignment="1" applyProtection="1">
      <alignment horizontal="center" vertical="center"/>
      <protection locked="0"/>
    </xf>
    <xf numFmtId="0" fontId="0" fillId="2" borderId="0" xfId="0" applyFill="1" applyAlignment="1" applyProtection="1">
      <alignment horizontal="center"/>
      <protection locked="0"/>
    </xf>
    <xf numFmtId="0" fontId="2" fillId="2" borderId="70" xfId="0" applyFont="1" applyFill="1" applyBorder="1" applyAlignment="1" applyProtection="1">
      <alignment horizontal="center"/>
      <protection locked="0"/>
    </xf>
    <xf numFmtId="0" fontId="0" fillId="2" borderId="70" xfId="0" applyFill="1" applyBorder="1" applyAlignment="1" applyProtection="1">
      <alignment horizontal="center"/>
      <protection locked="0"/>
    </xf>
    <xf numFmtId="0" fontId="26" fillId="0" borderId="70" xfId="0" applyFont="1" applyBorder="1" applyAlignment="1" applyProtection="1">
      <alignment horizontal="center" vertical="center"/>
      <protection locked="0"/>
    </xf>
    <xf numFmtId="0" fontId="26" fillId="0" borderId="70" xfId="78" applyFont="1" applyBorder="1" applyAlignment="1" applyProtection="1">
      <alignment horizontal="center" vertical="center"/>
      <protection locked="0"/>
    </xf>
    <xf numFmtId="0" fontId="2" fillId="0" borderId="70" xfId="0" applyFont="1" applyBorder="1" applyProtection="1">
      <protection locked="0"/>
    </xf>
    <xf numFmtId="0" fontId="2" fillId="0" borderId="70" xfId="0" applyFont="1" applyBorder="1" applyAlignment="1" applyProtection="1">
      <alignment horizontal="center" vertical="center"/>
      <protection locked="0"/>
    </xf>
    <xf numFmtId="0" fontId="28" fillId="0" borderId="70" xfId="0" applyFont="1" applyBorder="1" applyAlignment="1" applyProtection="1">
      <alignment horizontal="center" vertical="center"/>
      <protection locked="0"/>
    </xf>
    <xf numFmtId="0" fontId="28" fillId="0" borderId="70" xfId="78" applyFont="1" applyBorder="1" applyAlignment="1" applyProtection="1">
      <alignment horizontal="center" vertical="center"/>
      <protection locked="0"/>
    </xf>
    <xf numFmtId="0" fontId="2" fillId="33" borderId="73" xfId="0" applyFont="1" applyFill="1" applyBorder="1" applyAlignment="1" applyProtection="1">
      <alignment horizontal="center"/>
      <protection locked="0"/>
    </xf>
    <xf numFmtId="0" fontId="48" fillId="0" borderId="0" xfId="78" applyProtection="1">
      <protection locked="0"/>
    </xf>
    <xf numFmtId="9" fontId="2" fillId="35" borderId="70" xfId="0" applyNumberFormat="1" applyFont="1" applyFill="1" applyBorder="1" applyAlignment="1" applyProtection="1">
      <alignment horizontal="center" vertical="center"/>
      <protection locked="0"/>
    </xf>
    <xf numFmtId="0" fontId="0" fillId="2" borderId="70" xfId="0" applyFill="1" applyBorder="1" applyAlignment="1" applyProtection="1">
      <alignment horizontal="center" vertical="center"/>
      <protection locked="0"/>
    </xf>
    <xf numFmtId="0" fontId="26" fillId="2" borderId="70" xfId="78" applyFont="1" applyFill="1" applyBorder="1" applyAlignment="1" applyProtection="1">
      <alignment horizontal="center" vertical="center"/>
      <protection locked="0"/>
    </xf>
    <xf numFmtId="0" fontId="2" fillId="33" borderId="70" xfId="0" applyFont="1" applyFill="1" applyBorder="1" applyAlignment="1" applyProtection="1">
      <alignment horizontal="center" vertical="center" wrapText="1"/>
      <protection locked="0"/>
    </xf>
    <xf numFmtId="0" fontId="0" fillId="0" borderId="30" xfId="0" applyBorder="1" applyAlignment="1" applyProtection="1">
      <alignment horizontal="center" vertical="center"/>
      <protection locked="0"/>
    </xf>
    <xf numFmtId="0" fontId="48" fillId="0" borderId="30" xfId="78" applyBorder="1" applyAlignment="1" applyProtection="1">
      <alignment horizontal="center" vertical="center"/>
      <protection locked="0"/>
    </xf>
    <xf numFmtId="0" fontId="2" fillId="0" borderId="30" xfId="0" applyFont="1" applyBorder="1" applyAlignment="1" applyProtection="1">
      <alignment horizontal="left" vertical="center"/>
      <protection locked="0"/>
    </xf>
    <xf numFmtId="0" fontId="0" fillId="0" borderId="70" xfId="0" applyBorder="1" applyProtection="1">
      <protection locked="0"/>
    </xf>
    <xf numFmtId="0" fontId="0" fillId="2" borderId="70" xfId="0" applyFill="1" applyBorder="1" applyProtection="1">
      <protection locked="0"/>
    </xf>
    <xf numFmtId="0" fontId="50" fillId="0" borderId="70" xfId="78" applyFont="1" applyBorder="1" applyAlignment="1" applyProtection="1">
      <alignment horizontal="center" vertical="center"/>
      <protection locked="0"/>
    </xf>
    <xf numFmtId="0" fontId="51" fillId="33" borderId="70" xfId="78" applyFont="1" applyFill="1" applyBorder="1" applyAlignment="1" applyProtection="1">
      <alignment horizontal="center"/>
      <protection locked="0"/>
    </xf>
    <xf numFmtId="0" fontId="2" fillId="33" borderId="70" xfId="0" applyFont="1" applyFill="1" applyBorder="1" applyAlignment="1" applyProtection="1">
      <alignment horizontal="center" wrapText="1"/>
      <protection locked="0"/>
    </xf>
    <xf numFmtId="9" fontId="0" fillId="2" borderId="70" xfId="0" applyNumberFormat="1" applyFill="1" applyBorder="1" applyAlignment="1" applyProtection="1">
      <alignment horizontal="center" vertical="center"/>
      <protection locked="0"/>
    </xf>
    <xf numFmtId="0" fontId="0" fillId="2" borderId="70" xfId="0" applyFill="1" applyBorder="1" applyAlignment="1" applyProtection="1">
      <alignment vertical="center" wrapText="1"/>
      <protection locked="0"/>
    </xf>
    <xf numFmtId="171" fontId="2" fillId="0" borderId="70" xfId="0" applyNumberFormat="1" applyFont="1" applyBorder="1" applyAlignment="1" applyProtection="1">
      <alignment horizontal="center" vertical="center"/>
      <protection locked="0"/>
    </xf>
    <xf numFmtId="9" fontId="2" fillId="0" borderId="70" xfId="0" applyNumberFormat="1" applyFont="1" applyBorder="1" applyAlignment="1" applyProtection="1">
      <alignment horizontal="center" vertical="center"/>
      <protection locked="0"/>
    </xf>
    <xf numFmtId="171" fontId="2" fillId="2" borderId="70" xfId="0" applyNumberFormat="1" applyFont="1" applyFill="1" applyBorder="1" applyAlignment="1" applyProtection="1">
      <alignment horizontal="center" vertical="center"/>
      <protection locked="0"/>
    </xf>
    <xf numFmtId="9" fontId="2" fillId="2" borderId="70" xfId="0" applyNumberFormat="1" applyFont="1" applyFill="1" applyBorder="1" applyAlignment="1" applyProtection="1">
      <alignment horizontal="center" vertical="center"/>
      <protection locked="0"/>
    </xf>
    <xf numFmtId="0" fontId="2" fillId="2" borderId="70" xfId="0" applyFont="1" applyFill="1" applyBorder="1" applyAlignment="1" applyProtection="1">
      <alignment horizontal="right"/>
      <protection locked="0"/>
    </xf>
    <xf numFmtId="10" fontId="2" fillId="2" borderId="70" xfId="0" applyNumberFormat="1" applyFont="1" applyFill="1" applyBorder="1" applyAlignment="1" applyProtection="1">
      <alignment horizontal="center" vertical="center"/>
      <protection locked="0"/>
    </xf>
    <xf numFmtId="0" fontId="28" fillId="0" borderId="70" xfId="78" applyFont="1" applyBorder="1" applyAlignment="1" applyProtection="1">
      <alignment horizontal="center" vertical="center" wrapText="1"/>
      <protection locked="0"/>
    </xf>
    <xf numFmtId="0" fontId="2" fillId="0" borderId="70" xfId="0" applyFont="1" applyBorder="1" applyAlignment="1" applyProtection="1">
      <alignment horizontal="center" vertical="center" wrapText="1"/>
      <protection locked="0"/>
    </xf>
    <xf numFmtId="0" fontId="26" fillId="0" borderId="70" xfId="78" applyFont="1" applyBorder="1" applyAlignment="1" applyProtection="1">
      <alignment horizontal="center" vertical="center" wrapText="1"/>
      <protection locked="0"/>
    </xf>
    <xf numFmtId="0" fontId="0" fillId="0" borderId="70" xfId="0" applyBorder="1" applyAlignment="1" applyProtection="1">
      <alignment horizontal="center" vertical="center" wrapText="1"/>
      <protection locked="0"/>
    </xf>
    <xf numFmtId="0" fontId="26" fillId="2" borderId="70" xfId="78" applyFont="1" applyFill="1" applyBorder="1" applyAlignment="1" applyProtection="1">
      <alignment horizontal="center" vertical="center" wrapText="1"/>
      <protection locked="0"/>
    </xf>
    <xf numFmtId="0" fontId="0" fillId="2" borderId="70" xfId="0" applyFill="1" applyBorder="1" applyAlignment="1" applyProtection="1">
      <alignment horizontal="center" vertical="center" wrapText="1"/>
      <protection locked="0"/>
    </xf>
    <xf numFmtId="0" fontId="28" fillId="33" borderId="70" xfId="78" applyFont="1" applyFill="1" applyBorder="1" applyAlignment="1" applyProtection="1">
      <alignment horizontal="center" vertical="center" wrapText="1"/>
      <protection locked="0"/>
    </xf>
    <xf numFmtId="0" fontId="0" fillId="2" borderId="0" xfId="0" applyFill="1" applyProtection="1">
      <protection locked="0"/>
    </xf>
    <xf numFmtId="0" fontId="41" fillId="2" borderId="0" xfId="0" applyFont="1" applyFill="1" applyProtection="1">
      <protection locked="0"/>
    </xf>
    <xf numFmtId="0" fontId="0" fillId="26" borderId="0" xfId="0" applyFill="1" applyProtection="1">
      <protection locked="0"/>
    </xf>
    <xf numFmtId="3" fontId="0" fillId="0" borderId="70" xfId="0" applyNumberFormat="1" applyBorder="1" applyAlignment="1" applyProtection="1">
      <alignment horizontal="center" vertical="center"/>
      <protection locked="0"/>
    </xf>
    <xf numFmtId="0" fontId="0" fillId="0" borderId="70" xfId="0" applyBorder="1" applyAlignment="1" applyProtection="1">
      <alignment wrapText="1"/>
      <protection locked="0"/>
    </xf>
    <xf numFmtId="0" fontId="2" fillId="0" borderId="70" xfId="0" applyFont="1" applyBorder="1" applyAlignment="1" applyProtection="1">
      <alignment horizontal="right" vertical="center"/>
      <protection locked="0"/>
    </xf>
    <xf numFmtId="0" fontId="0" fillId="0" borderId="70" xfId="0" applyBorder="1" applyAlignment="1" applyProtection="1">
      <alignment horizontal="left" vertical="center"/>
      <protection locked="0"/>
    </xf>
    <xf numFmtId="0" fontId="2" fillId="23" borderId="70" xfId="0" applyFont="1" applyFill="1" applyBorder="1" applyAlignment="1" applyProtection="1">
      <alignment horizontal="center" vertical="center"/>
      <protection locked="0"/>
    </xf>
    <xf numFmtId="0" fontId="0" fillId="0" borderId="70" xfId="0" applyBorder="1" applyAlignment="1" applyProtection="1">
      <alignment horizontal="left" vertical="center" wrapText="1"/>
      <protection locked="0"/>
    </xf>
    <xf numFmtId="172" fontId="0" fillId="0" borderId="70" xfId="0" applyNumberFormat="1" applyBorder="1" applyAlignment="1" applyProtection="1">
      <alignment horizontal="center" vertical="center"/>
      <protection locked="0"/>
    </xf>
    <xf numFmtId="173" fontId="0" fillId="0" borderId="70" xfId="0" applyNumberFormat="1" applyBorder="1" applyAlignment="1" applyProtection="1">
      <alignment horizontal="center" vertical="center"/>
      <protection locked="0"/>
    </xf>
    <xf numFmtId="172" fontId="2" fillId="2" borderId="70" xfId="0" applyNumberFormat="1" applyFont="1" applyFill="1" applyBorder="1" applyAlignment="1" applyProtection="1">
      <alignment horizontal="center" vertical="center"/>
      <protection locked="0"/>
    </xf>
    <xf numFmtId="0" fontId="2" fillId="2" borderId="70" xfId="0" applyFont="1" applyFill="1" applyBorder="1" applyAlignment="1" applyProtection="1">
      <alignment wrapText="1"/>
      <protection locked="0"/>
    </xf>
    <xf numFmtId="172" fontId="0" fillId="31" borderId="70" xfId="0" applyNumberFormat="1" applyFill="1" applyBorder="1" applyAlignment="1" applyProtection="1">
      <alignment horizontal="center" vertical="center"/>
      <protection locked="0"/>
    </xf>
    <xf numFmtId="0" fontId="0" fillId="31" borderId="70" xfId="0" applyFill="1" applyBorder="1" applyAlignment="1" applyProtection="1">
      <alignment wrapText="1"/>
      <protection locked="0"/>
    </xf>
    <xf numFmtId="2" fontId="0" fillId="31" borderId="70" xfId="0" applyNumberFormat="1" applyFill="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52" fillId="0" borderId="0" xfId="0" applyFont="1" applyAlignment="1" applyProtection="1">
      <alignment wrapText="1"/>
      <protection locked="0"/>
    </xf>
    <xf numFmtId="0" fontId="52" fillId="0" borderId="0" xfId="0" applyFont="1" applyProtection="1">
      <protection locked="0"/>
    </xf>
    <xf numFmtId="0" fontId="52" fillId="0" borderId="0" xfId="0" applyFont="1" applyAlignment="1" applyProtection="1">
      <alignment vertical="top"/>
      <protection locked="0"/>
    </xf>
    <xf numFmtId="0" fontId="0" fillId="23" borderId="53" xfId="0" applyFill="1" applyBorder="1" applyAlignment="1">
      <alignment horizontal="center" vertical="center"/>
    </xf>
    <xf numFmtId="0" fontId="0" fillId="23" borderId="30" xfId="0" applyFill="1" applyBorder="1" applyAlignment="1">
      <alignment horizontal="center" vertical="center"/>
    </xf>
    <xf numFmtId="0" fontId="2" fillId="23" borderId="32" xfId="0" applyFont="1" applyFill="1" applyBorder="1" applyAlignment="1">
      <alignment horizontal="right"/>
    </xf>
    <xf numFmtId="0" fontId="0" fillId="23" borderId="33" xfId="0" applyFill="1" applyBorder="1" applyAlignment="1">
      <alignment horizontal="center" vertical="center"/>
    </xf>
    <xf numFmtId="0" fontId="0" fillId="23" borderId="0" xfId="0" applyFill="1" applyAlignment="1">
      <alignment horizontal="center" vertical="center"/>
    </xf>
    <xf numFmtId="0" fontId="2" fillId="23" borderId="52" xfId="0" applyFont="1" applyFill="1" applyBorder="1" applyAlignment="1">
      <alignment horizontal="right"/>
    </xf>
    <xf numFmtId="0" fontId="48" fillId="0" borderId="0" xfId="78" applyNumberFormat="1" applyProtection="1">
      <protection locked="0"/>
    </xf>
    <xf numFmtId="0" fontId="48" fillId="20" borderId="0" xfId="78" applyNumberFormat="1" applyFill="1" applyProtection="1">
      <protection locked="0"/>
    </xf>
    <xf numFmtId="0" fontId="2" fillId="23" borderId="33" xfId="0" applyFont="1" applyFill="1" applyBorder="1" applyAlignment="1">
      <alignment horizontal="center" vertical="center"/>
    </xf>
    <xf numFmtId="0" fontId="2" fillId="23" borderId="0" xfId="0" applyFont="1" applyFill="1" applyAlignment="1">
      <alignment horizontal="center" vertical="center"/>
    </xf>
    <xf numFmtId="0" fontId="0" fillId="20" borderId="0" xfId="0" applyFill="1"/>
    <xf numFmtId="0" fontId="0" fillId="23" borderId="92" xfId="0" applyFill="1" applyBorder="1"/>
    <xf numFmtId="0" fontId="0" fillId="23" borderId="91" xfId="0" applyFill="1" applyBorder="1"/>
    <xf numFmtId="0" fontId="0" fillId="23" borderId="91" xfId="0" applyFill="1" applyBorder="1" applyAlignment="1">
      <alignment horizontal="center" vertical="center"/>
    </xf>
    <xf numFmtId="0" fontId="2" fillId="23" borderId="93" xfId="0" applyFont="1" applyFill="1" applyBorder="1" applyAlignment="1">
      <alignment horizontal="left"/>
    </xf>
    <xf numFmtId="0" fontId="0" fillId="0" borderId="0" xfId="0" applyAlignment="1">
      <alignment horizontal="center" vertical="center"/>
    </xf>
    <xf numFmtId="0" fontId="2" fillId="0" borderId="0" xfId="0" applyFont="1" applyAlignment="1">
      <alignment horizontal="right"/>
    </xf>
    <xf numFmtId="0" fontId="0" fillId="23" borderId="53" xfId="0" applyFill="1" applyBorder="1"/>
    <xf numFmtId="0" fontId="0" fillId="23" borderId="30" xfId="0" applyFill="1" applyBorder="1"/>
    <xf numFmtId="0" fontId="0" fillId="23" borderId="33" xfId="0" applyFill="1" applyBorder="1"/>
    <xf numFmtId="0" fontId="0" fillId="23" borderId="0" xfId="0" applyFill="1"/>
    <xf numFmtId="0" fontId="2" fillId="23" borderId="0" xfId="0" applyFont="1" applyFill="1" applyAlignment="1">
      <alignment horizontal="right"/>
    </xf>
    <xf numFmtId="0" fontId="0" fillId="23" borderId="53" xfId="0" applyFill="1" applyBorder="1" applyAlignment="1">
      <alignment horizontal="center"/>
    </xf>
    <xf numFmtId="0" fontId="0" fillId="23" borderId="30" xfId="0" applyFill="1" applyBorder="1" applyAlignment="1">
      <alignment horizontal="center"/>
    </xf>
    <xf numFmtId="0" fontId="0" fillId="23" borderId="33" xfId="0" applyFill="1" applyBorder="1" applyAlignment="1">
      <alignment horizontal="center"/>
    </xf>
    <xf numFmtId="0" fontId="0" fillId="23" borderId="0" xfId="0" applyFill="1" applyAlignment="1">
      <alignment horizontal="center"/>
    </xf>
    <xf numFmtId="0" fontId="2" fillId="23" borderId="33" xfId="0" applyFont="1" applyFill="1" applyBorder="1" applyAlignment="1">
      <alignment horizontal="center"/>
    </xf>
    <xf numFmtId="0" fontId="2" fillId="23" borderId="0" xfId="0" applyFont="1" applyFill="1" applyAlignment="1">
      <alignment horizontal="center"/>
    </xf>
    <xf numFmtId="0" fontId="26" fillId="23" borderId="30" xfId="0" applyFont="1" applyFill="1" applyBorder="1" applyAlignment="1">
      <alignment horizontal="center"/>
    </xf>
    <xf numFmtId="0" fontId="26" fillId="23" borderId="0" xfId="0" applyFont="1" applyFill="1" applyAlignment="1">
      <alignment horizontal="center"/>
    </xf>
    <xf numFmtId="0" fontId="0" fillId="23" borderId="52" xfId="0" applyFill="1" applyBorder="1"/>
    <xf numFmtId="0" fontId="2" fillId="23" borderId="93" xfId="0" applyFont="1" applyFill="1" applyBorder="1"/>
    <xf numFmtId="0" fontId="26" fillId="20" borderId="0" xfId="78" applyNumberFormat="1" applyFont="1" applyFill="1" applyProtection="1">
      <protection locked="0"/>
    </xf>
    <xf numFmtId="0" fontId="1" fillId="23" borderId="30" xfId="0" applyFont="1" applyFill="1" applyBorder="1"/>
    <xf numFmtId="0" fontId="26" fillId="23" borderId="30" xfId="0" applyFont="1" applyFill="1" applyBorder="1" applyAlignment="1">
      <alignment horizontal="center" vertical="center"/>
    </xf>
    <xf numFmtId="0" fontId="26" fillId="23" borderId="0" xfId="0" applyFont="1" applyFill="1" applyAlignment="1">
      <alignment horizontal="center" vertical="center"/>
    </xf>
    <xf numFmtId="0" fontId="48" fillId="20" borderId="0" xfId="78" applyFill="1"/>
    <xf numFmtId="0" fontId="28" fillId="23" borderId="0" xfId="0" applyFont="1" applyFill="1" applyAlignment="1">
      <alignment horizontal="center" vertical="center"/>
    </xf>
    <xf numFmtId="0" fontId="48" fillId="0" borderId="0" xfId="78" applyFill="1"/>
    <xf numFmtId="0" fontId="2" fillId="23" borderId="52" xfId="0" applyFont="1" applyFill="1" applyBorder="1" applyAlignment="1">
      <alignment horizontal="right" wrapText="1"/>
    </xf>
    <xf numFmtId="0" fontId="2" fillId="23" borderId="0" xfId="0" applyFont="1" applyFill="1" applyAlignment="1">
      <alignment horizontal="center" vertical="center" wrapText="1"/>
    </xf>
    <xf numFmtId="0" fontId="0" fillId="28" borderId="0" xfId="0" applyFill="1" applyProtection="1">
      <protection locked="0"/>
    </xf>
    <xf numFmtId="3" fontId="0" fillId="28" borderId="70" xfId="0" applyNumberFormat="1" applyFill="1" applyBorder="1" applyAlignment="1" applyProtection="1">
      <alignment horizontal="center"/>
      <protection locked="0"/>
    </xf>
    <xf numFmtId="3" fontId="0" fillId="28" borderId="70" xfId="0" applyNumberFormat="1" applyFill="1" applyBorder="1" applyAlignment="1" applyProtection="1">
      <alignment horizontal="center" vertical="center"/>
      <protection locked="0"/>
    </xf>
    <xf numFmtId="0" fontId="0" fillId="28" borderId="70" xfId="0" applyFill="1" applyBorder="1" applyProtection="1">
      <protection locked="0"/>
    </xf>
    <xf numFmtId="0" fontId="53" fillId="0" borderId="94" xfId="0" applyFont="1" applyBorder="1" applyAlignment="1">
      <alignment horizontal="left" vertical="center" indent="4"/>
    </xf>
    <xf numFmtId="0" fontId="0" fillId="28" borderId="70" xfId="0" applyFill="1" applyBorder="1" applyAlignment="1" applyProtection="1">
      <alignment horizontal="center" vertical="center"/>
      <protection locked="0"/>
    </xf>
    <xf numFmtId="0" fontId="48" fillId="20" borderId="0" xfId="78" applyFill="1" applyProtection="1">
      <protection locked="0"/>
    </xf>
    <xf numFmtId="0" fontId="0" fillId="20" borderId="0" xfId="0" applyFill="1" applyProtection="1">
      <protection locked="0"/>
    </xf>
    <xf numFmtId="0" fontId="2" fillId="36" borderId="70" xfId="0" applyFont="1" applyFill="1" applyBorder="1" applyAlignment="1" applyProtection="1">
      <alignment horizontal="center" vertical="center"/>
      <protection locked="0"/>
    </xf>
    <xf numFmtId="0" fontId="2" fillId="36" borderId="70" xfId="0" applyFont="1" applyFill="1" applyBorder="1" applyProtection="1">
      <protection locked="0"/>
    </xf>
    <xf numFmtId="9" fontId="0" fillId="0" borderId="0" xfId="0" applyNumberFormat="1" applyProtection="1">
      <protection locked="0"/>
    </xf>
    <xf numFmtId="3" fontId="26" fillId="0" borderId="0" xfId="0" applyNumberFormat="1" applyFont="1" applyProtection="1">
      <protection locked="0"/>
    </xf>
    <xf numFmtId="0" fontId="26" fillId="0" borderId="0" xfId="0" applyFont="1" applyProtection="1">
      <protection locked="0"/>
    </xf>
    <xf numFmtId="9" fontId="0" fillId="0" borderId="70" xfId="0" applyNumberFormat="1" applyBorder="1" applyProtection="1">
      <protection locked="0"/>
    </xf>
    <xf numFmtId="3" fontId="26" fillId="0" borderId="70" xfId="0" applyNumberFormat="1" applyFont="1" applyBorder="1" applyProtection="1">
      <protection locked="0"/>
    </xf>
    <xf numFmtId="0" fontId="26" fillId="0" borderId="70" xfId="0" applyFont="1" applyBorder="1" applyProtection="1">
      <protection locked="0"/>
    </xf>
    <xf numFmtId="0" fontId="54" fillId="0" borderId="0" xfId="0" applyFont="1" applyProtection="1">
      <protection locked="0"/>
    </xf>
    <xf numFmtId="9" fontId="28" fillId="33" borderId="70" xfId="0" applyNumberFormat="1" applyFont="1" applyFill="1" applyBorder="1" applyProtection="1">
      <protection locked="0"/>
    </xf>
    <xf numFmtId="3" fontId="28" fillId="33" borderId="70" xfId="0" applyNumberFormat="1" applyFont="1" applyFill="1" applyBorder="1" applyProtection="1">
      <protection locked="0"/>
    </xf>
    <xf numFmtId="0" fontId="28" fillId="33" borderId="70" xfId="0" applyFont="1" applyFill="1" applyBorder="1" applyProtection="1">
      <protection locked="0"/>
    </xf>
    <xf numFmtId="0" fontId="41" fillId="34" borderId="0" xfId="0" applyFont="1" applyFill="1" applyProtection="1">
      <protection locked="0"/>
    </xf>
    <xf numFmtId="3" fontId="0" fillId="0" borderId="0" xfId="0" applyNumberFormat="1" applyProtection="1">
      <protection locked="0"/>
    </xf>
    <xf numFmtId="3" fontId="2" fillId="0" borderId="70" xfId="0" applyNumberFormat="1" applyFont="1" applyBorder="1" applyAlignment="1" applyProtection="1">
      <alignment horizontal="center"/>
      <protection locked="0"/>
    </xf>
    <xf numFmtId="3" fontId="2" fillId="0" borderId="70" xfId="0" applyNumberFormat="1" applyFont="1" applyBorder="1" applyAlignment="1" applyProtection="1">
      <alignment horizontal="center" vertical="center"/>
      <protection locked="0"/>
    </xf>
    <xf numFmtId="0" fontId="2" fillId="33" borderId="70" xfId="0" applyFont="1" applyFill="1" applyBorder="1" applyAlignment="1" applyProtection="1">
      <alignment wrapText="1"/>
      <protection locked="0"/>
    </xf>
    <xf numFmtId="0" fontId="2" fillId="0" borderId="0" xfId="0" applyFont="1" applyAlignment="1" applyProtection="1">
      <alignment wrapText="1"/>
      <protection locked="0"/>
    </xf>
    <xf numFmtId="0" fontId="0" fillId="0" borderId="0" xfId="0" applyAlignment="1" applyProtection="1">
      <alignment wrapText="1"/>
      <protection locked="0"/>
    </xf>
    <xf numFmtId="10" fontId="0" fillId="0" borderId="70" xfId="0" applyNumberFormat="1" applyBorder="1" applyAlignment="1" applyProtection="1">
      <alignment horizontal="center" vertical="center"/>
      <protection locked="0"/>
    </xf>
    <xf numFmtId="1" fontId="0" fillId="0" borderId="70" xfId="0" applyNumberFormat="1" applyBorder="1" applyAlignment="1" applyProtection="1">
      <alignment horizontal="center" vertical="center"/>
      <protection locked="0"/>
    </xf>
    <xf numFmtId="174" fontId="0" fillId="0" borderId="70" xfId="0" applyNumberFormat="1" applyBorder="1" applyAlignment="1" applyProtection="1">
      <alignment horizontal="center" vertical="center"/>
      <protection locked="0"/>
    </xf>
    <xf numFmtId="0" fontId="0" fillId="0" borderId="0" xfId="0" applyAlignment="1" applyProtection="1">
      <alignment vertical="top"/>
      <protection locked="0"/>
    </xf>
    <xf numFmtId="1" fontId="2" fillId="0" borderId="70" xfId="0" applyNumberFormat="1" applyFont="1" applyBorder="1" applyAlignment="1" applyProtection="1">
      <alignment horizontal="center" vertical="center"/>
      <protection locked="0"/>
    </xf>
    <xf numFmtId="0" fontId="2" fillId="0" borderId="70" xfId="0" applyFont="1" applyBorder="1" applyAlignment="1" applyProtection="1">
      <alignment horizontal="left" vertical="center" wrapText="1"/>
      <protection locked="0"/>
    </xf>
    <xf numFmtId="3" fontId="28" fillId="33" borderId="70" xfId="0" applyNumberFormat="1" applyFont="1" applyFill="1" applyBorder="1" applyAlignment="1" applyProtection="1">
      <alignment horizontal="center" vertical="center"/>
      <protection locked="0"/>
    </xf>
    <xf numFmtId="1" fontId="2" fillId="33" borderId="70" xfId="0" applyNumberFormat="1" applyFont="1" applyFill="1" applyBorder="1" applyAlignment="1" applyProtection="1">
      <alignment horizontal="center" vertical="center"/>
      <protection locked="0"/>
    </xf>
    <xf numFmtId="0" fontId="48" fillId="0" borderId="0" xfId="78" applyAlignment="1" applyProtection="1">
      <alignment horizontal="center" vertical="center"/>
      <protection locked="0"/>
    </xf>
    <xf numFmtId="0" fontId="0" fillId="0" borderId="0" xfId="0" applyAlignment="1" applyProtection="1">
      <alignment horizontal="left" vertical="top"/>
      <protection locked="0"/>
    </xf>
    <xf numFmtId="0" fontId="0" fillId="0" borderId="0" xfId="0" applyAlignment="1" applyProtection="1">
      <alignment horizontal="left"/>
      <protection locked="0"/>
    </xf>
    <xf numFmtId="0" fontId="0" fillId="34" borderId="0" xfId="0" applyFill="1" applyAlignment="1" applyProtection="1">
      <alignment horizontal="center" vertical="center"/>
      <protection locked="0"/>
    </xf>
    <xf numFmtId="0" fontId="41" fillId="34" borderId="0" xfId="0" applyFont="1" applyFill="1" applyAlignment="1" applyProtection="1">
      <alignment horizontal="left"/>
      <protection locked="0"/>
    </xf>
    <xf numFmtId="0" fontId="1" fillId="0" borderId="0" xfId="0" applyFont="1" applyProtection="1">
      <protection locked="0"/>
    </xf>
    <xf numFmtId="0" fontId="0" fillId="0" borderId="0" xfId="0" applyAlignment="1" applyProtection="1">
      <alignment horizontal="left" vertical="center"/>
      <protection locked="0"/>
    </xf>
    <xf numFmtId="0" fontId="1" fillId="0" borderId="0" xfId="0" applyFont="1" applyAlignment="1" applyProtection="1">
      <alignment vertical="top" wrapText="1"/>
      <protection locked="0"/>
    </xf>
    <xf numFmtId="0" fontId="0" fillId="0" borderId="0" xfId="0" applyAlignment="1" applyProtection="1">
      <alignment vertical="center" wrapText="1"/>
      <protection locked="0"/>
    </xf>
    <xf numFmtId="174" fontId="2" fillId="0" borderId="70" xfId="0" applyNumberFormat="1" applyFont="1" applyBorder="1" applyAlignment="1" applyProtection="1">
      <alignment horizontal="center" vertical="center" wrapText="1"/>
      <protection locked="0"/>
    </xf>
    <xf numFmtId="174" fontId="0" fillId="0" borderId="70" xfId="0" applyNumberFormat="1" applyBorder="1" applyAlignment="1" applyProtection="1">
      <alignment horizontal="center" vertical="center" wrapText="1"/>
      <protection locked="0"/>
    </xf>
    <xf numFmtId="0" fontId="56" fillId="0" borderId="0" xfId="0" applyFont="1" applyAlignment="1" applyProtection="1">
      <alignment wrapText="1"/>
      <protection locked="0"/>
    </xf>
    <xf numFmtId="0" fontId="0" fillId="0" borderId="70" xfId="0" applyBorder="1" applyAlignment="1" applyProtection="1">
      <alignment horizontal="center" wrapText="1"/>
      <protection locked="0"/>
    </xf>
    <xf numFmtId="0" fontId="0" fillId="0" borderId="70" xfId="0" applyBorder="1" applyAlignment="1">
      <alignment horizontal="center" wrapText="1"/>
    </xf>
    <xf numFmtId="4" fontId="28" fillId="23" borderId="70" xfId="0" applyNumberFormat="1" applyFont="1" applyFill="1" applyBorder="1" applyAlignment="1">
      <alignment horizontal="center" vertical="center"/>
    </xf>
    <xf numFmtId="10" fontId="28" fillId="23" borderId="70" xfId="0" applyNumberFormat="1" applyFont="1" applyFill="1" applyBorder="1" applyAlignment="1">
      <alignment horizontal="center" vertical="center" wrapText="1"/>
    </xf>
    <xf numFmtId="0" fontId="28" fillId="23" borderId="70" xfId="0" applyFont="1" applyFill="1" applyBorder="1" applyAlignment="1">
      <alignment horizontal="left" vertical="center"/>
    </xf>
    <xf numFmtId="4" fontId="26" fillId="28" borderId="70" xfId="0" applyNumberFormat="1" applyFont="1" applyFill="1" applyBorder="1" applyAlignment="1">
      <alignment horizontal="center" vertical="center"/>
    </xf>
    <xf numFmtId="10" fontId="26" fillId="0" borderId="70" xfId="0" applyNumberFormat="1" applyFont="1" applyBorder="1" applyAlignment="1">
      <alignment horizontal="center" vertical="center"/>
    </xf>
    <xf numFmtId="0" fontId="26" fillId="0" borderId="70" xfId="0" applyFont="1" applyBorder="1" applyAlignment="1">
      <alignment horizontal="center" vertical="center"/>
    </xf>
    <xf numFmtId="2" fontId="26" fillId="0" borderId="73" xfId="0" applyNumberFormat="1" applyFont="1" applyBorder="1" applyAlignment="1">
      <alignment horizontal="center" vertical="center"/>
    </xf>
    <xf numFmtId="2" fontId="26" fillId="0" borderId="70" xfId="0" applyNumberFormat="1" applyFont="1" applyBorder="1" applyAlignment="1">
      <alignment horizontal="center" vertical="center"/>
    </xf>
    <xf numFmtId="0" fontId="26" fillId="0" borderId="70" xfId="0" applyFont="1" applyBorder="1" applyAlignment="1">
      <alignment horizontal="left" vertical="center" wrapText="1"/>
    </xf>
    <xf numFmtId="1" fontId="28" fillId="37" borderId="70" xfId="0" applyNumberFormat="1" applyFont="1" applyFill="1" applyBorder="1" applyAlignment="1">
      <alignment horizontal="center" vertical="center" wrapText="1"/>
    </xf>
    <xf numFmtId="0" fontId="28" fillId="37" borderId="70" xfId="0" applyFont="1" applyFill="1" applyBorder="1" applyAlignment="1">
      <alignment horizontal="center" vertical="center" wrapText="1"/>
    </xf>
    <xf numFmtId="0" fontId="28" fillId="37" borderId="70" xfId="0" applyFont="1" applyFill="1" applyBorder="1" applyAlignment="1">
      <alignment horizontal="left" vertical="center"/>
    </xf>
    <xf numFmtId="0" fontId="2" fillId="28" borderId="0" xfId="0" applyFont="1" applyFill="1" applyProtection="1">
      <protection locked="0"/>
    </xf>
    <xf numFmtId="0" fontId="26" fillId="34" borderId="0" xfId="0" applyFont="1" applyFill="1" applyProtection="1">
      <protection locked="0"/>
    </xf>
    <xf numFmtId="0" fontId="0" fillId="0" borderId="0" xfId="0" applyAlignment="1">
      <alignment horizontal="left" vertical="top" wrapText="1"/>
    </xf>
    <xf numFmtId="0" fontId="2" fillId="0" borderId="0" xfId="0" applyFont="1" applyAlignment="1">
      <alignment vertical="top"/>
    </xf>
    <xf numFmtId="0" fontId="2" fillId="0" borderId="0" xfId="0" applyFont="1" applyAlignment="1" applyProtection="1">
      <alignment horizontal="center" vertical="center" wrapText="1"/>
      <protection locked="0"/>
    </xf>
    <xf numFmtId="10" fontId="0" fillId="0" borderId="81" xfId="0" applyNumberFormat="1" applyBorder="1" applyAlignment="1" applyProtection="1">
      <alignment horizontal="center"/>
      <protection locked="0"/>
    </xf>
    <xf numFmtId="10" fontId="0" fillId="0" borderId="86" xfId="0" applyNumberFormat="1" applyBorder="1" applyAlignment="1" applyProtection="1">
      <alignment horizontal="center"/>
      <protection locked="0"/>
    </xf>
    <xf numFmtId="0" fontId="0" fillId="0" borderId="86" xfId="0" applyBorder="1" applyProtection="1">
      <protection locked="0"/>
    </xf>
    <xf numFmtId="0" fontId="55" fillId="0" borderId="86" xfId="0" applyFont="1" applyBorder="1" applyProtection="1">
      <protection locked="0"/>
    </xf>
    <xf numFmtId="174" fontId="0" fillId="0" borderId="74" xfId="0" applyNumberFormat="1" applyBorder="1" applyAlignment="1" applyProtection="1">
      <alignment horizontal="center" vertical="center"/>
      <protection locked="0"/>
    </xf>
    <xf numFmtId="10" fontId="0" fillId="0" borderId="74" xfId="56" applyNumberFormat="1" applyFont="1" applyBorder="1" applyAlignment="1">
      <alignment horizontal="center" vertical="center"/>
    </xf>
    <xf numFmtId="10" fontId="0" fillId="0" borderId="70" xfId="56" applyNumberFormat="1" applyFont="1" applyBorder="1" applyAlignment="1">
      <alignment horizontal="center" vertical="center"/>
    </xf>
    <xf numFmtId="174" fontId="2" fillId="0" borderId="70" xfId="0" applyNumberFormat="1" applyFont="1" applyBorder="1" applyAlignment="1">
      <alignment horizontal="center"/>
    </xf>
    <xf numFmtId="0" fontId="55" fillId="0" borderId="70" xfId="0" applyFont="1" applyBorder="1" applyAlignment="1">
      <alignment vertical="center"/>
    </xf>
    <xf numFmtId="3" fontId="0" fillId="0" borderId="16" xfId="0" applyNumberFormat="1" applyBorder="1" applyAlignment="1">
      <alignment horizontal="center" vertical="center"/>
    </xf>
    <xf numFmtId="3" fontId="0" fillId="0" borderId="10" xfId="0" applyNumberFormat="1" applyBorder="1" applyAlignment="1">
      <alignment horizontal="center" vertical="center"/>
    </xf>
    <xf numFmtId="3" fontId="2" fillId="0" borderId="10" xfId="0" applyNumberFormat="1" applyFont="1" applyBorder="1" applyAlignment="1">
      <alignment horizontal="center"/>
    </xf>
    <xf numFmtId="9" fontId="0" fillId="0" borderId="86" xfId="0" applyNumberFormat="1" applyBorder="1" applyAlignment="1">
      <alignment horizontal="center" vertical="center"/>
    </xf>
    <xf numFmtId="0" fontId="0" fillId="0" borderId="86" xfId="0" applyBorder="1" applyAlignment="1">
      <alignment horizontal="center" vertical="center"/>
    </xf>
    <xf numFmtId="0" fontId="0" fillId="0" borderId="85" xfId="0" applyBorder="1" applyAlignment="1" applyProtection="1">
      <alignment wrapText="1"/>
      <protection locked="0"/>
    </xf>
    <xf numFmtId="174" fontId="0" fillId="0" borderId="74" xfId="0" applyNumberFormat="1" applyBorder="1" applyAlignment="1">
      <alignment horizontal="center" vertical="center"/>
    </xf>
    <xf numFmtId="174" fontId="0" fillId="0" borderId="70" xfId="0" applyNumberFormat="1" applyBorder="1" applyAlignment="1">
      <alignment horizontal="center" vertical="center"/>
    </xf>
    <xf numFmtId="0" fontId="0" fillId="0" borderId="70" xfId="0" applyBorder="1" applyAlignment="1">
      <alignment horizontal="center" vertical="center"/>
    </xf>
    <xf numFmtId="0" fontId="0" fillId="0" borderId="75" xfId="0" applyBorder="1" applyAlignment="1" applyProtection="1">
      <alignment wrapText="1"/>
      <protection locked="0"/>
    </xf>
    <xf numFmtId="9" fontId="0" fillId="0" borderId="70" xfId="0" applyNumberFormat="1" applyBorder="1" applyAlignment="1">
      <alignment horizontal="center" vertical="center"/>
    </xf>
    <xf numFmtId="3" fontId="0" fillId="0" borderId="48" xfId="0" applyNumberFormat="1" applyBorder="1" applyAlignment="1">
      <alignment horizontal="center" vertical="center"/>
    </xf>
    <xf numFmtId="0" fontId="0" fillId="0" borderId="48" xfId="0" applyBorder="1" applyAlignment="1">
      <alignment horizontal="center" vertical="center"/>
    </xf>
    <xf numFmtId="0" fontId="0" fillId="0" borderId="47" xfId="0" applyBorder="1" applyAlignment="1" applyProtection="1">
      <alignment wrapText="1"/>
      <protection locked="0"/>
    </xf>
    <xf numFmtId="3" fontId="0" fillId="0" borderId="99" xfId="0" applyNumberFormat="1" applyBorder="1" applyAlignment="1">
      <alignment horizontal="center" vertical="center"/>
    </xf>
    <xf numFmtId="3" fontId="0" fillId="0" borderId="100" xfId="0" applyNumberFormat="1" applyBorder="1" applyAlignment="1">
      <alignment horizontal="center" vertical="center"/>
    </xf>
    <xf numFmtId="9" fontId="0" fillId="0" borderId="100" xfId="0" applyNumberFormat="1" applyBorder="1" applyAlignment="1">
      <alignment horizontal="center" vertical="center"/>
    </xf>
    <xf numFmtId="0" fontId="0" fillId="0" borderId="100" xfId="0" applyBorder="1" applyAlignment="1">
      <alignment horizontal="center" vertical="center"/>
    </xf>
    <xf numFmtId="0" fontId="0" fillId="0" borderId="101" xfId="0" applyBorder="1" applyAlignment="1" applyProtection="1">
      <alignment wrapText="1"/>
      <protection locked="0"/>
    </xf>
    <xf numFmtId="0" fontId="0" fillId="0" borderId="75" xfId="0" applyBorder="1" applyAlignment="1" applyProtection="1">
      <alignment vertical="center" wrapText="1"/>
      <protection locked="0"/>
    </xf>
    <xf numFmtId="3" fontId="0" fillId="0" borderId="74" xfId="0" applyNumberFormat="1" applyBorder="1" applyAlignment="1">
      <alignment horizontal="center" vertical="center"/>
    </xf>
    <xf numFmtId="3" fontId="0" fillId="0" borderId="12" xfId="0" applyNumberFormat="1" applyBorder="1" applyAlignment="1">
      <alignment horizontal="center" vertical="center"/>
    </xf>
    <xf numFmtId="0" fontId="2" fillId="37" borderId="102" xfId="0" applyFont="1" applyFill="1" applyBorder="1" applyAlignment="1" applyProtection="1">
      <alignment horizontal="center" vertical="center"/>
      <protection locked="0"/>
    </xf>
    <xf numFmtId="0" fontId="2" fillId="37" borderId="55" xfId="0" applyFont="1" applyFill="1" applyBorder="1" applyAlignment="1" applyProtection="1">
      <alignment horizontal="center" vertical="center"/>
      <protection locked="0"/>
    </xf>
    <xf numFmtId="1" fontId="28" fillId="37" borderId="55" xfId="0" applyNumberFormat="1" applyFont="1" applyFill="1" applyBorder="1" applyAlignment="1">
      <alignment horizontal="center" vertical="center"/>
    </xf>
    <xf numFmtId="0" fontId="2" fillId="37" borderId="55" xfId="0" applyFont="1" applyFill="1" applyBorder="1" applyAlignment="1">
      <alignment horizontal="center" vertical="center" wrapText="1"/>
    </xf>
    <xf numFmtId="0" fontId="2" fillId="37" borderId="55" xfId="0" applyFont="1" applyFill="1" applyBorder="1" applyAlignment="1">
      <alignment horizontal="center" vertical="center"/>
    </xf>
    <xf numFmtId="0" fontId="2" fillId="37" borderId="43" xfId="0" applyFont="1" applyFill="1" applyBorder="1" applyAlignment="1" applyProtection="1">
      <alignment horizontal="center" vertical="center" wrapText="1"/>
      <protection locked="0"/>
    </xf>
    <xf numFmtId="0" fontId="0" fillId="0" borderId="0" xfId="0" applyAlignment="1" applyProtection="1">
      <alignment vertical="center"/>
      <protection locked="0"/>
    </xf>
    <xf numFmtId="0" fontId="59" fillId="0" borderId="0" xfId="0" applyFont="1" applyProtection="1">
      <protection locked="0"/>
    </xf>
    <xf numFmtId="174" fontId="0" fillId="0" borderId="0" xfId="0" applyNumberFormat="1" applyProtection="1">
      <protection locked="0"/>
    </xf>
    <xf numFmtId="0" fontId="2" fillId="37" borderId="100" xfId="0" applyFont="1" applyFill="1" applyBorder="1" applyAlignment="1" applyProtection="1">
      <alignment horizontal="center" vertical="center" wrapText="1"/>
      <protection locked="0"/>
    </xf>
    <xf numFmtId="0" fontId="2" fillId="38" borderId="100" xfId="0" applyFont="1" applyFill="1" applyBorder="1" applyAlignment="1" applyProtection="1">
      <alignment horizontal="center" vertical="center" wrapText="1"/>
      <protection locked="0"/>
    </xf>
    <xf numFmtId="0" fontId="2" fillId="37" borderId="52" xfId="0" applyFont="1" applyFill="1" applyBorder="1" applyAlignment="1" applyProtection="1">
      <alignment horizontal="center" vertical="center" wrapText="1"/>
      <protection locked="0"/>
    </xf>
    <xf numFmtId="0" fontId="2" fillId="39" borderId="43" xfId="0" applyFont="1" applyFill="1" applyBorder="1" applyAlignment="1" applyProtection="1">
      <alignment horizontal="center" vertical="center"/>
      <protection locked="0"/>
    </xf>
    <xf numFmtId="0" fontId="2" fillId="39" borderId="55" xfId="0" applyFont="1" applyFill="1" applyBorder="1" applyAlignment="1" applyProtection="1">
      <alignment wrapText="1"/>
      <protection locked="0"/>
    </xf>
    <xf numFmtId="0" fontId="2" fillId="39" borderId="55" xfId="0" applyFont="1" applyFill="1" applyBorder="1" applyAlignment="1" applyProtection="1">
      <alignment horizontal="center" vertical="center" wrapText="1"/>
      <protection locked="0"/>
    </xf>
    <xf numFmtId="174" fontId="0" fillId="39" borderId="55" xfId="0" applyNumberFormat="1" applyFill="1" applyBorder="1" applyAlignment="1" applyProtection="1">
      <alignment horizontal="center" vertical="center"/>
      <protection locked="0"/>
    </xf>
    <xf numFmtId="174" fontId="0" fillId="39" borderId="55" xfId="0" applyNumberFormat="1" applyFill="1" applyBorder="1" applyAlignment="1" applyProtection="1">
      <alignment horizontal="center"/>
      <protection locked="0"/>
    </xf>
    <xf numFmtId="174" fontId="0" fillId="39" borderId="55" xfId="0" applyNumberFormat="1" applyFill="1" applyBorder="1" applyProtection="1">
      <protection locked="0"/>
    </xf>
    <xf numFmtId="0" fontId="0" fillId="39" borderId="55" xfId="0" applyFill="1" applyBorder="1" applyAlignment="1" applyProtection="1">
      <alignment horizontal="center" vertical="center"/>
      <protection locked="0"/>
    </xf>
    <xf numFmtId="0" fontId="0" fillId="39" borderId="55" xfId="0" applyFill="1" applyBorder="1" applyAlignment="1">
      <alignment horizontal="center" vertical="center"/>
    </xf>
    <xf numFmtId="174" fontId="41" fillId="34" borderId="98" xfId="0" applyNumberFormat="1" applyFont="1" applyFill="1" applyBorder="1" applyAlignment="1">
      <alignment horizontal="center" vertical="center"/>
    </xf>
    <xf numFmtId="174" fontId="41" fillId="38" borderId="98" xfId="0" applyNumberFormat="1" applyFont="1" applyFill="1" applyBorder="1" applyAlignment="1">
      <alignment horizontal="center" vertical="center"/>
    </xf>
    <xf numFmtId="174" fontId="0" fillId="31" borderId="55" xfId="0" applyNumberFormat="1" applyFill="1" applyBorder="1" applyAlignment="1">
      <alignment horizontal="center" vertical="center"/>
    </xf>
    <xf numFmtId="174" fontId="0" fillId="31" borderId="28" xfId="0" applyNumberFormat="1" applyFill="1" applyBorder="1" applyAlignment="1">
      <alignment horizontal="center" vertical="center"/>
    </xf>
    <xf numFmtId="0" fontId="0" fillId="31" borderId="55" xfId="0" applyFill="1" applyBorder="1" applyAlignment="1">
      <alignment horizontal="center" vertical="center"/>
    </xf>
    <xf numFmtId="174" fontId="0" fillId="40" borderId="55" xfId="0" applyNumberFormat="1" applyFill="1" applyBorder="1" applyAlignment="1">
      <alignment horizontal="center" vertical="center"/>
    </xf>
    <xf numFmtId="174" fontId="0" fillId="40" borderId="103" xfId="0" applyNumberFormat="1" applyFill="1" applyBorder="1" applyAlignment="1">
      <alignment horizontal="center" vertical="center"/>
    </xf>
    <xf numFmtId="174" fontId="0" fillId="40" borderId="28" xfId="0" applyNumberFormat="1" applyFill="1" applyBorder="1" applyAlignment="1">
      <alignment horizontal="center" vertical="center"/>
    </xf>
    <xf numFmtId="174" fontId="0" fillId="40" borderId="105" xfId="0" applyNumberFormat="1" applyFill="1" applyBorder="1" applyAlignment="1">
      <alignment horizontal="center" vertical="center"/>
    </xf>
    <xf numFmtId="174" fontId="0" fillId="40" borderId="103" xfId="0" applyNumberFormat="1" applyFill="1" applyBorder="1" applyAlignment="1">
      <alignment vertical="center"/>
    </xf>
    <xf numFmtId="174" fontId="0" fillId="40" borderId="107" xfId="0" applyNumberFormat="1" applyFill="1" applyBorder="1" applyAlignment="1">
      <alignment vertical="center"/>
    </xf>
    <xf numFmtId="0" fontId="0" fillId="40" borderId="55" xfId="0" applyFill="1" applyBorder="1" applyAlignment="1">
      <alignment horizontal="center" vertical="center"/>
    </xf>
    <xf numFmtId="174" fontId="0" fillId="40" borderId="51" xfId="0" applyNumberFormat="1" applyFill="1" applyBorder="1" applyAlignment="1">
      <alignment horizontal="center" vertical="center"/>
    </xf>
    <xf numFmtId="174" fontId="0" fillId="40" borderId="45" xfId="0" applyNumberFormat="1" applyFill="1" applyBorder="1" applyAlignment="1">
      <alignment horizontal="center" vertical="center"/>
    </xf>
    <xf numFmtId="174" fontId="0" fillId="38" borderId="50" xfId="0" applyNumberFormat="1" applyFill="1" applyBorder="1" applyAlignment="1">
      <alignment horizontal="center" vertical="center"/>
    </xf>
    <xf numFmtId="174" fontId="0" fillId="40" borderId="104" xfId="0" applyNumberFormat="1" applyFill="1" applyBorder="1" applyAlignment="1">
      <alignment horizontal="center" vertical="center"/>
    </xf>
    <xf numFmtId="174" fontId="0" fillId="38" borderId="46" xfId="0" applyNumberFormat="1" applyFill="1" applyBorder="1" applyAlignment="1">
      <alignment horizontal="center" vertical="center"/>
    </xf>
    <xf numFmtId="174" fontId="0" fillId="38" borderId="51" xfId="0" applyNumberFormat="1" applyFill="1" applyBorder="1" applyAlignment="1">
      <alignment horizontal="center" vertical="center"/>
    </xf>
    <xf numFmtId="174" fontId="0" fillId="38" borderId="86" xfId="0" applyNumberFormat="1" applyFill="1" applyBorder="1" applyAlignment="1">
      <alignment vertical="center"/>
    </xf>
    <xf numFmtId="174" fontId="0" fillId="40" borderId="86" xfId="0" applyNumberFormat="1" applyFill="1" applyBorder="1" applyAlignment="1">
      <alignment vertical="center"/>
    </xf>
    <xf numFmtId="0" fontId="0" fillId="40" borderId="51" xfId="0" applyFill="1" applyBorder="1" applyAlignment="1">
      <alignment horizontal="center" vertical="center"/>
    </xf>
    <xf numFmtId="174" fontId="0" fillId="38" borderId="85" xfId="0" applyNumberFormat="1" applyFill="1" applyBorder="1" applyAlignment="1">
      <alignment horizontal="center" vertical="center"/>
    </xf>
    <xf numFmtId="174" fontId="0" fillId="40" borderId="86" xfId="0" applyNumberFormat="1" applyFill="1" applyBorder="1" applyAlignment="1">
      <alignment horizontal="center" vertical="center"/>
    </xf>
    <xf numFmtId="174" fontId="0" fillId="38" borderId="86" xfId="0" applyNumberFormat="1" applyFill="1" applyBorder="1" applyAlignment="1">
      <alignment horizontal="center" vertical="center"/>
    </xf>
    <xf numFmtId="174" fontId="0" fillId="40" borderId="22" xfId="0" applyNumberFormat="1" applyFill="1" applyBorder="1" applyAlignment="1">
      <alignment horizontal="center" vertical="center"/>
    </xf>
    <xf numFmtId="174" fontId="0" fillId="40" borderId="46" xfId="0" applyNumberFormat="1" applyFill="1" applyBorder="1" applyAlignment="1">
      <alignment vertical="center"/>
    </xf>
    <xf numFmtId="175" fontId="0" fillId="31" borderId="55" xfId="0" applyNumberFormat="1" applyFill="1" applyBorder="1" applyAlignment="1">
      <alignment horizontal="center" vertical="center"/>
    </xf>
    <xf numFmtId="174" fontId="0" fillId="31" borderId="86" xfId="0" applyNumberFormat="1" applyFill="1" applyBorder="1" applyAlignment="1">
      <alignment horizontal="center" vertical="center"/>
    </xf>
    <xf numFmtId="174" fontId="0" fillId="38" borderId="78" xfId="0" applyNumberFormat="1" applyFill="1" applyBorder="1" applyAlignment="1">
      <alignment horizontal="center" vertical="center"/>
    </xf>
    <xf numFmtId="175" fontId="0" fillId="31" borderId="51" xfId="0" applyNumberFormat="1" applyFill="1" applyBorder="1" applyAlignment="1">
      <alignment horizontal="center" vertical="center"/>
    </xf>
    <xf numFmtId="0" fontId="0" fillId="31" borderId="51" xfId="0" applyFill="1" applyBorder="1" applyAlignment="1">
      <alignment horizontal="center" vertical="center"/>
    </xf>
    <xf numFmtId="175" fontId="0" fillId="40" borderId="55" xfId="0" applyNumberFormat="1" applyFill="1" applyBorder="1" applyAlignment="1">
      <alignment horizontal="center" vertical="center"/>
    </xf>
    <xf numFmtId="175" fontId="0" fillId="40" borderId="51" xfId="0" applyNumberFormat="1" applyFill="1" applyBorder="1" applyAlignment="1">
      <alignment horizontal="center" vertical="center"/>
    </xf>
    <xf numFmtId="174" fontId="26" fillId="38" borderId="78" xfId="0" applyNumberFormat="1" applyFont="1" applyFill="1" applyBorder="1" applyAlignment="1">
      <alignment horizontal="center" vertical="center"/>
    </xf>
    <xf numFmtId="174" fontId="26" fillId="40" borderId="86" xfId="0" applyNumberFormat="1" applyFont="1" applyFill="1" applyBorder="1" applyAlignment="1">
      <alignment horizontal="center" vertical="center"/>
    </xf>
    <xf numFmtId="174" fontId="26" fillId="38" borderId="86" xfId="0" applyNumberFormat="1" applyFont="1" applyFill="1" applyBorder="1" applyAlignment="1">
      <alignment horizontal="center" vertical="center"/>
    </xf>
    <xf numFmtId="4" fontId="0" fillId="38" borderId="22" xfId="0" applyNumberFormat="1" applyFill="1" applyBorder="1" applyAlignment="1">
      <alignment horizontal="center" vertical="center"/>
    </xf>
    <xf numFmtId="0" fontId="0" fillId="28" borderId="95" xfId="0" applyFill="1" applyBorder="1" applyAlignment="1">
      <alignment horizontal="center" vertical="center"/>
    </xf>
    <xf numFmtId="0" fontId="59" fillId="0" borderId="52" xfId="0" applyFont="1" applyBorder="1" applyAlignment="1">
      <alignment vertical="center" wrapText="1"/>
    </xf>
    <xf numFmtId="0" fontId="59" fillId="0" borderId="0" xfId="0" applyFont="1" applyAlignment="1">
      <alignment vertical="center" wrapText="1"/>
    </xf>
    <xf numFmtId="0" fontId="59" fillId="0" borderId="0" xfId="0" applyFont="1" applyAlignment="1">
      <alignment horizontal="center" vertical="center" wrapText="1"/>
    </xf>
    <xf numFmtId="0" fontId="0" fillId="0" borderId="95" xfId="0" applyBorder="1" applyAlignment="1">
      <alignment horizontal="center" vertical="center"/>
    </xf>
    <xf numFmtId="0" fontId="2" fillId="0" borderId="54" xfId="0" applyFont="1" applyBorder="1" applyAlignment="1">
      <alignment horizontal="right" wrapText="1"/>
    </xf>
    <xf numFmtId="0" fontId="0" fillId="0" borderId="52" xfId="0" applyBorder="1" applyAlignment="1">
      <alignment horizontal="center" vertical="center" wrapText="1"/>
    </xf>
    <xf numFmtId="174" fontId="2" fillId="0" borderId="0" xfId="0" applyNumberFormat="1" applyFont="1" applyAlignment="1">
      <alignment horizontal="center" vertical="center"/>
    </xf>
    <xf numFmtId="3" fontId="0" fillId="0" borderId="33" xfId="0" applyNumberFormat="1" applyBorder="1" applyAlignment="1">
      <alignment horizontal="center" vertical="center"/>
    </xf>
    <xf numFmtId="174" fontId="0" fillId="0" borderId="54" xfId="0" applyNumberFormat="1" applyBorder="1"/>
    <xf numFmtId="174" fontId="0" fillId="0" borderId="54" xfId="0" applyNumberFormat="1" applyBorder="1" applyAlignment="1">
      <alignment horizontal="center" vertical="center"/>
    </xf>
    <xf numFmtId="174" fontId="0" fillId="0" borderId="52" xfId="0" applyNumberFormat="1" applyBorder="1" applyAlignment="1">
      <alignment horizontal="center" vertical="center"/>
    </xf>
    <xf numFmtId="174" fontId="0" fillId="0" borderId="0" xfId="0" applyNumberFormat="1" applyAlignment="1">
      <alignment horizontal="center" vertical="center"/>
    </xf>
    <xf numFmtId="175" fontId="2" fillId="0" borderId="0" xfId="0" applyNumberFormat="1" applyFont="1" applyAlignment="1">
      <alignment horizontal="center" vertical="center"/>
    </xf>
    <xf numFmtId="0" fontId="0" fillId="0" borderId="33" xfId="0" applyBorder="1" applyAlignment="1">
      <alignment horizontal="center" vertical="center"/>
    </xf>
    <xf numFmtId="0" fontId="0" fillId="0" borderId="106" xfId="0" applyBorder="1" applyAlignment="1">
      <alignment horizontal="center" vertical="center"/>
    </xf>
    <xf numFmtId="0" fontId="0" fillId="2" borderId="108" xfId="0" applyFill="1" applyBorder="1" applyAlignment="1">
      <alignment horizontal="center" vertical="center"/>
    </xf>
    <xf numFmtId="0" fontId="0" fillId="2" borderId="10" xfId="0" applyFill="1" applyBorder="1" applyAlignment="1">
      <alignment wrapText="1"/>
    </xf>
    <xf numFmtId="0" fontId="0" fillId="2" borderId="10" xfId="0" applyFill="1" applyBorder="1" applyAlignment="1">
      <alignment horizontal="center" vertical="center" wrapText="1"/>
    </xf>
    <xf numFmtId="174" fontId="0" fillId="2" borderId="10" xfId="0" applyNumberFormat="1" applyFill="1" applyBorder="1" applyAlignment="1">
      <alignment horizontal="center" vertical="center"/>
    </xf>
    <xf numFmtId="3" fontId="0" fillId="2" borderId="10" xfId="0" applyNumberFormat="1" applyFill="1" applyBorder="1" applyAlignment="1">
      <alignment horizontal="center" vertical="center"/>
    </xf>
    <xf numFmtId="174" fontId="0" fillId="2" borderId="10" xfId="0" applyNumberFormat="1" applyFill="1" applyBorder="1"/>
    <xf numFmtId="175" fontId="0" fillId="2" borderId="10" xfId="0" applyNumberFormat="1" applyFill="1" applyBorder="1" applyAlignment="1">
      <alignment horizontal="center" vertical="center"/>
    </xf>
    <xf numFmtId="0" fontId="0" fillId="2" borderId="10" xfId="0" applyFill="1" applyBorder="1" applyAlignment="1">
      <alignment horizontal="center" vertical="center"/>
    </xf>
    <xf numFmtId="0" fontId="2" fillId="41" borderId="35" xfId="0" applyFont="1" applyFill="1" applyBorder="1" applyAlignment="1">
      <alignment horizontal="center" vertical="center"/>
    </xf>
    <xf numFmtId="0" fontId="60" fillId="41" borderId="36" xfId="0" applyFont="1" applyFill="1" applyBorder="1" applyAlignment="1">
      <alignment vertical="center" wrapText="1"/>
    </xf>
    <xf numFmtId="0" fontId="2" fillId="41" borderId="36" xfId="0" applyFont="1" applyFill="1" applyBorder="1" applyAlignment="1">
      <alignment horizontal="center" vertical="center" wrapText="1"/>
    </xf>
    <xf numFmtId="3" fontId="0" fillId="41" borderId="36" xfId="0" applyNumberFormat="1" applyFill="1" applyBorder="1"/>
    <xf numFmtId="174" fontId="0" fillId="41" borderId="36" xfId="0" applyNumberFormat="1" applyFill="1" applyBorder="1"/>
    <xf numFmtId="0" fontId="2" fillId="41" borderId="33" xfId="0" applyFont="1" applyFill="1" applyBorder="1" applyAlignment="1">
      <alignment horizontal="center" vertical="center"/>
    </xf>
    <xf numFmtId="0" fontId="61" fillId="41" borderId="54" xfId="0" applyFont="1" applyFill="1" applyBorder="1" applyAlignment="1">
      <alignment vertical="center" wrapText="1"/>
    </xf>
    <xf numFmtId="0" fontId="2" fillId="41" borderId="54" xfId="0" applyFont="1" applyFill="1" applyBorder="1" applyAlignment="1">
      <alignment horizontal="center" vertical="center" wrapText="1"/>
    </xf>
    <xf numFmtId="174" fontId="0" fillId="41" borderId="54" xfId="0" applyNumberFormat="1" applyFill="1" applyBorder="1" applyAlignment="1">
      <alignment horizontal="center" vertical="center"/>
    </xf>
    <xf numFmtId="3" fontId="0" fillId="41" borderId="54" xfId="0" applyNumberFormat="1" applyFill="1" applyBorder="1"/>
    <xf numFmtId="174" fontId="0" fillId="41" borderId="54" xfId="0" applyNumberFormat="1" applyFill="1" applyBorder="1"/>
    <xf numFmtId="174" fontId="2" fillId="42" borderId="54" xfId="0" applyNumberFormat="1" applyFont="1" applyFill="1" applyBorder="1" applyAlignment="1">
      <alignment horizontal="center" vertical="center"/>
    </xf>
    <xf numFmtId="175" fontId="2" fillId="41" borderId="54" xfId="0" applyNumberFormat="1" applyFont="1" applyFill="1" applyBorder="1" applyAlignment="1">
      <alignment horizontal="center" vertical="center"/>
    </xf>
    <xf numFmtId="0" fontId="0" fillId="41" borderId="54" xfId="0" applyFill="1" applyBorder="1" applyAlignment="1">
      <alignment horizontal="center" vertical="center"/>
    </xf>
    <xf numFmtId="0" fontId="0" fillId="41" borderId="52" xfId="0" applyFill="1" applyBorder="1" applyAlignment="1">
      <alignment horizontal="center" vertical="center"/>
    </xf>
    <xf numFmtId="0" fontId="0" fillId="43" borderId="10" xfId="0" applyFill="1" applyBorder="1" applyAlignment="1">
      <alignment horizontal="center" vertical="center"/>
    </xf>
    <xf numFmtId="0" fontId="0" fillId="43" borderId="70" xfId="0" applyFill="1" applyBorder="1" applyAlignment="1">
      <alignment horizontal="center" vertical="center"/>
    </xf>
    <xf numFmtId="0" fontId="0" fillId="43" borderId="70" xfId="0" applyFill="1" applyBorder="1" applyAlignment="1">
      <alignment wrapText="1"/>
    </xf>
    <xf numFmtId="174" fontId="0" fillId="43" borderId="70" xfId="0" applyNumberFormat="1" applyFill="1" applyBorder="1" applyAlignment="1">
      <alignment horizontal="center" vertical="center"/>
    </xf>
    <xf numFmtId="3" fontId="0" fillId="43" borderId="70" xfId="0" applyNumberFormat="1" applyFill="1" applyBorder="1"/>
    <xf numFmtId="174" fontId="0" fillId="43" borderId="70" xfId="0" applyNumberFormat="1" applyFill="1" applyBorder="1"/>
    <xf numFmtId="174" fontId="0" fillId="42" borderId="70" xfId="0" applyNumberFormat="1" applyFill="1" applyBorder="1" applyAlignment="1">
      <alignment horizontal="center" vertical="center"/>
    </xf>
    <xf numFmtId="175" fontId="0" fillId="43" borderId="70" xfId="0" applyNumberFormat="1" applyFill="1" applyBorder="1" applyAlignment="1">
      <alignment horizontal="center" vertical="center"/>
    </xf>
    <xf numFmtId="0" fontId="0" fillId="42" borderId="70" xfId="0" applyFill="1" applyBorder="1"/>
    <xf numFmtId="4" fontId="0" fillId="43" borderId="70" xfId="0" applyNumberFormat="1" applyFill="1" applyBorder="1" applyAlignment="1">
      <alignment horizontal="center" vertical="center"/>
    </xf>
    <xf numFmtId="0" fontId="0" fillId="43" borderId="70" xfId="0" applyFill="1" applyBorder="1"/>
    <xf numFmtId="0" fontId="0" fillId="43" borderId="73" xfId="0" applyFill="1" applyBorder="1" applyAlignment="1">
      <alignment horizontal="center" vertical="center"/>
    </xf>
    <xf numFmtId="0" fontId="0" fillId="42" borderId="70" xfId="0" applyFill="1" applyBorder="1" applyAlignment="1">
      <alignment horizontal="center" vertical="center"/>
    </xf>
    <xf numFmtId="174" fontId="26" fillId="44" borderId="25" xfId="0" applyNumberFormat="1" applyFont="1" applyFill="1" applyBorder="1" applyAlignment="1">
      <alignment horizontal="center" vertical="center"/>
    </xf>
    <xf numFmtId="174" fontId="26" fillId="44" borderId="78" xfId="0" applyNumberFormat="1" applyFont="1" applyFill="1" applyBorder="1" applyAlignment="1">
      <alignment horizontal="center" vertical="center"/>
    </xf>
    <xf numFmtId="0" fontId="26" fillId="43" borderId="70" xfId="0" applyFont="1" applyFill="1" applyBorder="1" applyAlignment="1">
      <alignment wrapText="1"/>
    </xf>
    <xf numFmtId="174" fontId="2" fillId="44" borderId="54" xfId="0" applyNumberFormat="1" applyFont="1" applyFill="1" applyBorder="1" applyAlignment="1">
      <alignment horizontal="center" vertical="center"/>
    </xf>
    <xf numFmtId="174" fontId="0" fillId="44" borderId="70" xfId="0" applyNumberFormat="1" applyFill="1" applyBorder="1" applyAlignment="1">
      <alignment horizontal="center" vertical="center"/>
    </xf>
    <xf numFmtId="174" fontId="0" fillId="44" borderId="70" xfId="0" applyNumberFormat="1" applyFill="1" applyBorder="1"/>
    <xf numFmtId="0" fontId="0" fillId="44" borderId="70" xfId="0" applyFill="1" applyBorder="1"/>
    <xf numFmtId="0" fontId="2" fillId="37" borderId="70" xfId="0" applyFont="1" applyFill="1" applyBorder="1" applyAlignment="1">
      <alignment horizontal="center" vertical="center" wrapText="1"/>
    </xf>
    <xf numFmtId="174" fontId="0" fillId="31" borderId="51" xfId="0" applyNumberFormat="1" applyFill="1" applyBorder="1" applyAlignment="1">
      <alignment horizontal="center" vertical="center"/>
    </xf>
    <xf numFmtId="0" fontId="62" fillId="0" borderId="0" xfId="0" applyFont="1"/>
    <xf numFmtId="0" fontId="0" fillId="35" borderId="70" xfId="0" applyFill="1" applyBorder="1" applyAlignment="1">
      <alignment horizontal="center" vertical="center"/>
    </xf>
    <xf numFmtId="0" fontId="59" fillId="35" borderId="70" xfId="0" applyFont="1" applyFill="1" applyBorder="1" applyAlignment="1">
      <alignment vertical="center" wrapText="1"/>
    </xf>
    <xf numFmtId="0" fontId="0" fillId="35" borderId="70" xfId="0" applyFill="1" applyBorder="1"/>
    <xf numFmtId="0" fontId="0" fillId="35" borderId="70" xfId="0" applyFill="1" applyBorder="1" applyAlignment="1">
      <alignment wrapText="1"/>
    </xf>
    <xf numFmtId="0" fontId="0" fillId="35" borderId="70" xfId="0" applyFill="1" applyBorder="1" applyAlignment="1">
      <alignment horizontal="center" vertical="center" wrapText="1"/>
    </xf>
    <xf numFmtId="4" fontId="0" fillId="35" borderId="70" xfId="0" applyNumberFormat="1" applyFill="1" applyBorder="1" applyAlignment="1">
      <alignment horizontal="center" vertical="center"/>
    </xf>
    <xf numFmtId="174" fontId="0" fillId="35" borderId="70" xfId="0" applyNumberFormat="1" applyFill="1" applyBorder="1" applyAlignment="1">
      <alignment horizontal="center" vertical="center"/>
    </xf>
    <xf numFmtId="3" fontId="0" fillId="35" borderId="70" xfId="0" applyNumberFormat="1" applyFill="1" applyBorder="1" applyAlignment="1">
      <alignment horizontal="center" vertical="center"/>
    </xf>
    <xf numFmtId="0" fontId="0" fillId="35" borderId="50" xfId="0" applyFill="1" applyBorder="1" applyAlignment="1">
      <alignment horizontal="center" vertical="center"/>
    </xf>
    <xf numFmtId="0" fontId="2" fillId="35" borderId="51" xfId="0" applyFont="1" applyFill="1" applyBorder="1" applyAlignment="1">
      <alignment horizontal="right" wrapText="1"/>
    </xf>
    <xf numFmtId="0" fontId="0" fillId="35" borderId="45" xfId="0" applyFill="1" applyBorder="1" applyAlignment="1">
      <alignment horizontal="center" vertical="center" wrapText="1"/>
    </xf>
    <xf numFmtId="4" fontId="2" fillId="35" borderId="96" xfId="0" applyNumberFormat="1" applyFont="1" applyFill="1" applyBorder="1" applyAlignment="1">
      <alignment horizontal="center" vertical="center"/>
    </xf>
    <xf numFmtId="4" fontId="0" fillId="35" borderId="46" xfId="0" applyNumberFormat="1" applyFill="1" applyBorder="1" applyAlignment="1">
      <alignment horizontal="center" vertical="center"/>
    </xf>
    <xf numFmtId="4" fontId="0" fillId="35" borderId="51" xfId="0" applyNumberFormat="1" applyFill="1" applyBorder="1" applyAlignment="1">
      <alignment horizontal="center" vertical="center"/>
    </xf>
    <xf numFmtId="4" fontId="0" fillId="35" borderId="45" xfId="0" applyNumberFormat="1" applyFill="1" applyBorder="1" applyAlignment="1">
      <alignment horizontal="center" vertical="center"/>
    </xf>
    <xf numFmtId="4" fontId="0" fillId="35" borderId="22" xfId="0" applyNumberFormat="1" applyFill="1" applyBorder="1" applyAlignment="1">
      <alignment horizontal="center" vertical="center"/>
    </xf>
    <xf numFmtId="4" fontId="2" fillId="35" borderId="22" xfId="0" applyNumberFormat="1" applyFont="1" applyFill="1" applyBorder="1" applyAlignment="1">
      <alignment horizontal="center" vertical="center"/>
    </xf>
    <xf numFmtId="4" fontId="0" fillId="35" borderId="104" xfId="0" applyNumberFormat="1" applyFill="1" applyBorder="1" applyAlignment="1">
      <alignment horizontal="center" vertical="center"/>
    </xf>
    <xf numFmtId="4" fontId="0" fillId="35" borderId="0" xfId="0" applyNumberFormat="1" applyFill="1" applyAlignment="1">
      <alignment horizontal="center" vertical="center"/>
    </xf>
    <xf numFmtId="0" fontId="0" fillId="35" borderId="0" xfId="0" applyFill="1"/>
    <xf numFmtId="0" fontId="61" fillId="0" borderId="0" xfId="0" applyFont="1"/>
    <xf numFmtId="0" fontId="2" fillId="36" borderId="52" xfId="0" applyFont="1" applyFill="1" applyBorder="1" applyAlignment="1" applyProtection="1">
      <alignment horizontal="center" vertical="center" wrapText="1"/>
      <protection locked="0"/>
    </xf>
    <xf numFmtId="174" fontId="41" fillId="36" borderId="18" xfId="0" applyNumberFormat="1" applyFont="1" applyFill="1" applyBorder="1" applyAlignment="1">
      <alignment horizontal="center" vertical="center"/>
    </xf>
    <xf numFmtId="174" fontId="41" fillId="36" borderId="14" xfId="0" applyNumberFormat="1" applyFont="1" applyFill="1" applyBorder="1" applyAlignment="1">
      <alignment horizontal="center" vertical="center"/>
    </xf>
    <xf numFmtId="174" fontId="0" fillId="36" borderId="19" xfId="0" applyNumberFormat="1" applyFill="1" applyBorder="1" applyAlignment="1">
      <alignment horizontal="center" vertical="center"/>
    </xf>
    <xf numFmtId="174" fontId="0" fillId="36" borderId="22" xfId="0" applyNumberFormat="1" applyFill="1" applyBorder="1" applyAlignment="1">
      <alignment horizontal="center" vertical="center"/>
    </xf>
    <xf numFmtId="174" fontId="26" fillId="36" borderId="19" xfId="0" applyNumberFormat="1" applyFont="1" applyFill="1" applyBorder="1" applyAlignment="1">
      <alignment horizontal="center" vertical="center"/>
    </xf>
    <xf numFmtId="174" fontId="26" fillId="36" borderId="22" xfId="0" applyNumberFormat="1" applyFont="1" applyFill="1" applyBorder="1" applyAlignment="1">
      <alignment horizontal="center" vertical="center"/>
    </xf>
    <xf numFmtId="0" fontId="59" fillId="36" borderId="0" xfId="0" applyFont="1" applyFill="1" applyAlignment="1">
      <alignment vertical="center" wrapText="1"/>
    </xf>
    <xf numFmtId="0" fontId="59" fillId="36" borderId="70" xfId="0" applyFont="1" applyFill="1" applyBorder="1" applyAlignment="1">
      <alignment vertical="center" wrapText="1"/>
    </xf>
    <xf numFmtId="4" fontId="0" fillId="36" borderId="70" xfId="0" applyNumberFormat="1" applyFill="1" applyBorder="1" applyAlignment="1">
      <alignment horizontal="center" vertical="center"/>
    </xf>
    <xf numFmtId="4" fontId="0" fillId="36" borderId="51" xfId="0" applyNumberFormat="1" applyFill="1" applyBorder="1" applyAlignment="1">
      <alignment horizontal="center" vertical="center"/>
    </xf>
    <xf numFmtId="174" fontId="0" fillId="36" borderId="54" xfId="0" applyNumberFormat="1" applyFill="1" applyBorder="1"/>
    <xf numFmtId="174" fontId="0" fillId="36" borderId="10" xfId="0" applyNumberFormat="1" applyFill="1" applyBorder="1"/>
    <xf numFmtId="174" fontId="2" fillId="36" borderId="54" xfId="0" applyNumberFormat="1" applyFont="1" applyFill="1" applyBorder="1" applyAlignment="1">
      <alignment horizontal="center" vertical="center"/>
    </xf>
    <xf numFmtId="174" fontId="0" fillId="36" borderId="70" xfId="0" applyNumberFormat="1" applyFill="1" applyBorder="1" applyAlignment="1">
      <alignment horizontal="center" vertical="center"/>
    </xf>
    <xf numFmtId="174" fontId="0" fillId="36" borderId="70" xfId="0" applyNumberFormat="1" applyFill="1" applyBorder="1"/>
    <xf numFmtId="0" fontId="0" fillId="36" borderId="70" xfId="0" applyFill="1" applyBorder="1"/>
    <xf numFmtId="4" fontId="0" fillId="44" borderId="70" xfId="0" applyNumberFormat="1" applyFill="1" applyBorder="1" applyAlignment="1">
      <alignment horizontal="center" vertical="center"/>
    </xf>
    <xf numFmtId="3" fontId="0" fillId="0" borderId="0" xfId="0" applyNumberFormat="1" applyAlignment="1">
      <alignment horizontal="center" vertical="center"/>
    </xf>
    <xf numFmtId="0" fontId="2" fillId="37" borderId="70" xfId="0" applyFont="1" applyFill="1" applyBorder="1" applyAlignment="1">
      <alignment horizontal="center" vertical="center"/>
    </xf>
    <xf numFmtId="0" fontId="0" fillId="43" borderId="70" xfId="0" applyFill="1" applyBorder="1" applyAlignment="1">
      <alignment horizontal="center"/>
    </xf>
    <xf numFmtId="3" fontId="0" fillId="0" borderId="48" xfId="0" applyNumberFormat="1" applyBorder="1" applyAlignment="1" applyProtection="1">
      <alignment horizontal="center" vertical="center"/>
      <protection locked="0"/>
    </xf>
    <xf numFmtId="3" fontId="0" fillId="0" borderId="12" xfId="0" applyNumberFormat="1" applyBorder="1" applyAlignment="1" applyProtection="1">
      <alignment horizontal="center" vertical="center"/>
      <protection locked="0"/>
    </xf>
    <xf numFmtId="177" fontId="0" fillId="43" borderId="70" xfId="0" applyNumberFormat="1" applyFill="1" applyBorder="1" applyAlignment="1">
      <alignment horizontal="center" vertical="center"/>
    </xf>
    <xf numFmtId="4" fontId="0" fillId="45" borderId="48" xfId="0" applyNumberFormat="1" applyFill="1" applyBorder="1" applyAlignment="1">
      <alignment horizontal="center" vertical="center"/>
    </xf>
    <xf numFmtId="0" fontId="0" fillId="45" borderId="0" xfId="0" applyFill="1" applyProtection="1">
      <protection locked="0"/>
    </xf>
    <xf numFmtId="0" fontId="28" fillId="45" borderId="70" xfId="0" applyFont="1" applyFill="1" applyBorder="1"/>
    <xf numFmtId="0" fontId="57" fillId="45" borderId="70" xfId="0" applyFont="1" applyFill="1" applyBorder="1"/>
    <xf numFmtId="0" fontId="34" fillId="45" borderId="0" xfId="0" applyFont="1" applyFill="1" applyAlignment="1" applyProtection="1">
      <alignment horizontal="right"/>
      <protection locked="0"/>
    </xf>
    <xf numFmtId="0" fontId="0" fillId="46" borderId="70" xfId="0" applyFill="1" applyBorder="1" applyAlignment="1">
      <alignment horizontal="center" vertical="center"/>
    </xf>
    <xf numFmtId="0" fontId="26" fillId="46" borderId="70" xfId="0" applyFont="1" applyFill="1" applyBorder="1" applyAlignment="1">
      <alignment wrapText="1"/>
    </xf>
    <xf numFmtId="174" fontId="0" fillId="46" borderId="70" xfId="0" applyNumberFormat="1" applyFill="1" applyBorder="1" applyAlignment="1">
      <alignment horizontal="center" vertical="center"/>
    </xf>
    <xf numFmtId="0" fontId="0" fillId="46" borderId="70" xfId="0" applyFill="1" applyBorder="1"/>
    <xf numFmtId="175" fontId="0" fillId="46" borderId="70" xfId="0" applyNumberFormat="1" applyFill="1" applyBorder="1" applyAlignment="1">
      <alignment horizontal="center" vertical="center"/>
    </xf>
    <xf numFmtId="0" fontId="0" fillId="46" borderId="0" xfId="0" applyFill="1" applyAlignment="1">
      <alignment horizontal="center" vertical="center"/>
    </xf>
    <xf numFmtId="0" fontId="0" fillId="46" borderId="0" xfId="0" applyFill="1"/>
    <xf numFmtId="0" fontId="61" fillId="46" borderId="70" xfId="0" applyFont="1" applyFill="1" applyBorder="1" applyAlignment="1">
      <alignment wrapText="1"/>
    </xf>
    <xf numFmtId="0" fontId="64" fillId="43" borderId="70" xfId="0" applyFont="1" applyFill="1" applyBorder="1" applyAlignment="1">
      <alignment wrapText="1"/>
    </xf>
    <xf numFmtId="0" fontId="0" fillId="44" borderId="70" xfId="0" applyFill="1" applyBorder="1" applyAlignment="1">
      <alignment horizontal="center" vertical="center"/>
    </xf>
    <xf numFmtId="0" fontId="0" fillId="36" borderId="70" xfId="0" applyFill="1" applyBorder="1" applyAlignment="1">
      <alignment horizontal="center" vertical="center"/>
    </xf>
    <xf numFmtId="0" fontId="0" fillId="34" borderId="70" xfId="0" applyFill="1" applyBorder="1"/>
    <xf numFmtId="0" fontId="0" fillId="43" borderId="70" xfId="0" applyFill="1" applyBorder="1" applyAlignment="1">
      <alignment horizontal="center" wrapText="1"/>
    </xf>
    <xf numFmtId="0" fontId="2" fillId="43" borderId="70" xfId="0" applyFont="1" applyFill="1" applyBorder="1" applyAlignment="1">
      <alignment horizontal="center" vertical="center"/>
    </xf>
    <xf numFmtId="0" fontId="2" fillId="43" borderId="70" xfId="0" applyFont="1" applyFill="1" applyBorder="1" applyAlignment="1">
      <alignment horizontal="center"/>
    </xf>
    <xf numFmtId="9" fontId="0" fillId="0" borderId="74" xfId="0" applyNumberFormat="1" applyBorder="1" applyAlignment="1">
      <alignment horizontal="center" vertical="center"/>
    </xf>
    <xf numFmtId="9" fontId="0" fillId="0" borderId="81" xfId="0" applyNumberFormat="1" applyBorder="1" applyAlignment="1">
      <alignment horizontal="center" vertical="center"/>
    </xf>
    <xf numFmtId="1" fontId="28" fillId="33" borderId="70" xfId="0" applyNumberFormat="1" applyFont="1" applyFill="1" applyBorder="1" applyAlignment="1">
      <alignment horizontal="center" vertical="center"/>
    </xf>
    <xf numFmtId="1" fontId="28" fillId="33" borderId="71" xfId="0" applyNumberFormat="1" applyFont="1" applyFill="1" applyBorder="1" applyAlignment="1">
      <alignment horizontal="center" vertical="center"/>
    </xf>
    <xf numFmtId="0" fontId="28" fillId="33" borderId="70" xfId="0" applyFont="1" applyFill="1" applyBorder="1" applyAlignment="1">
      <alignment horizontal="center"/>
    </xf>
    <xf numFmtId="0" fontId="2" fillId="33" borderId="71" xfId="0" applyFont="1" applyFill="1" applyBorder="1" applyAlignment="1" applyProtection="1">
      <alignment horizontal="center" vertical="center"/>
      <protection locked="0"/>
    </xf>
    <xf numFmtId="0" fontId="28" fillId="33" borderId="44" xfId="0" applyFont="1" applyFill="1" applyBorder="1" applyAlignment="1">
      <alignment horizontal="center"/>
    </xf>
    <xf numFmtId="0" fontId="2" fillId="33" borderId="70" xfId="0" applyFont="1" applyFill="1" applyBorder="1" applyAlignment="1" applyProtection="1">
      <alignment horizontal="center" vertical="top" wrapText="1"/>
      <protection locked="0"/>
    </xf>
    <xf numFmtId="0" fontId="65" fillId="33" borderId="70" xfId="0" applyFont="1" applyFill="1" applyBorder="1" applyAlignment="1">
      <alignment horizontal="center"/>
    </xf>
    <xf numFmtId="0" fontId="2" fillId="37" borderId="93" xfId="0" applyFont="1" applyFill="1" applyBorder="1" applyAlignment="1" applyProtection="1">
      <alignment horizontal="center" vertical="center" wrapText="1"/>
      <protection locked="0"/>
    </xf>
    <xf numFmtId="0" fontId="0" fillId="39" borderId="103" xfId="0" applyFill="1" applyBorder="1" applyAlignment="1">
      <alignment horizontal="center" vertical="center"/>
    </xf>
    <xf numFmtId="0" fontId="0" fillId="39" borderId="70" xfId="0" applyFill="1" applyBorder="1" applyAlignment="1">
      <alignment horizontal="center" vertical="center"/>
    </xf>
    <xf numFmtId="0" fontId="0" fillId="39" borderId="70" xfId="0" applyFill="1" applyBorder="1"/>
    <xf numFmtId="0" fontId="0" fillId="40" borderId="0" xfId="0" applyFill="1" applyAlignment="1">
      <alignment horizontal="center" vertical="center"/>
    </xf>
    <xf numFmtId="0" fontId="0" fillId="31" borderId="0" xfId="0" applyFill="1"/>
    <xf numFmtId="0" fontId="0" fillId="34" borderId="100" xfId="0" applyFill="1" applyBorder="1"/>
    <xf numFmtId="174" fontId="26" fillId="44" borderId="81" xfId="0" applyNumberFormat="1" applyFont="1" applyFill="1" applyBorder="1" applyAlignment="1">
      <alignment horizontal="center" vertical="center"/>
    </xf>
    <xf numFmtId="174" fontId="0" fillId="31" borderId="78" xfId="0" applyNumberFormat="1" applyFill="1" applyBorder="1" applyAlignment="1">
      <alignment vertical="center"/>
    </xf>
    <xf numFmtId="174" fontId="26" fillId="36" borderId="103" xfId="0" applyNumberFormat="1" applyFont="1" applyFill="1" applyBorder="1" applyAlignment="1">
      <alignment horizontal="center" vertical="center"/>
    </xf>
    <xf numFmtId="174" fontId="41" fillId="41" borderId="36" xfId="0" applyNumberFormat="1" applyFont="1" applyFill="1" applyBorder="1" applyAlignment="1">
      <alignment horizontal="center" vertical="center"/>
    </xf>
    <xf numFmtId="174" fontId="41" fillId="42" borderId="36" xfId="0" applyNumberFormat="1" applyFont="1" applyFill="1" applyBorder="1" applyAlignment="1">
      <alignment horizontal="center" vertical="center"/>
    </xf>
    <xf numFmtId="174" fontId="41" fillId="44" borderId="36" xfId="0" applyNumberFormat="1" applyFont="1" applyFill="1" applyBorder="1" applyAlignment="1">
      <alignment horizontal="center" vertical="center"/>
    </xf>
    <xf numFmtId="174" fontId="66" fillId="41" borderId="36" xfId="0" applyNumberFormat="1" applyFont="1" applyFill="1" applyBorder="1"/>
    <xf numFmtId="4" fontId="41" fillId="44" borderId="36" xfId="0" applyNumberFormat="1" applyFont="1" applyFill="1" applyBorder="1" applyAlignment="1">
      <alignment horizontal="center" vertical="center"/>
    </xf>
    <xf numFmtId="174" fontId="66" fillId="41" borderId="36" xfId="0" applyNumberFormat="1" applyFont="1" applyFill="1" applyBorder="1" applyAlignment="1">
      <alignment horizontal="center" vertical="center"/>
    </xf>
    <xf numFmtId="175" fontId="41" fillId="41" borderId="36" xfId="0" applyNumberFormat="1" applyFont="1" applyFill="1" applyBorder="1" applyAlignment="1">
      <alignment horizontal="center" vertical="center"/>
    </xf>
    <xf numFmtId="0" fontId="66" fillId="41" borderId="36" xfId="0" applyFont="1" applyFill="1" applyBorder="1" applyAlignment="1">
      <alignment horizontal="center" vertical="center"/>
    </xf>
    <xf numFmtId="0" fontId="66" fillId="41" borderId="17" xfId="0" applyFont="1" applyFill="1" applyBorder="1" applyAlignment="1">
      <alignment horizontal="center" vertical="center"/>
    </xf>
    <xf numFmtId="0" fontId="0" fillId="2" borderId="106" xfId="0" applyFill="1" applyBorder="1" applyAlignment="1">
      <alignment horizontal="center" vertical="center"/>
    </xf>
    <xf numFmtId="0" fontId="66" fillId="41" borderId="38" xfId="0" applyFont="1" applyFill="1" applyBorder="1" applyAlignment="1">
      <alignment horizontal="center" vertical="center"/>
    </xf>
    <xf numFmtId="0" fontId="0" fillId="41" borderId="23" xfId="0" applyFill="1" applyBorder="1" applyAlignment="1">
      <alignment horizontal="center" vertical="center"/>
    </xf>
    <xf numFmtId="0" fontId="0" fillId="41" borderId="11" xfId="0" applyFill="1" applyBorder="1"/>
    <xf numFmtId="0" fontId="0" fillId="41" borderId="0" xfId="0" applyFill="1" applyAlignment="1">
      <alignment horizontal="center" vertical="center"/>
    </xf>
    <xf numFmtId="0" fontId="0" fillId="41" borderId="0" xfId="0" applyFill="1"/>
    <xf numFmtId="0" fontId="41" fillId="43" borderId="70" xfId="0" applyFont="1" applyFill="1" applyBorder="1" applyAlignment="1">
      <alignment horizontal="right" wrapText="1"/>
    </xf>
    <xf numFmtId="0" fontId="41" fillId="43" borderId="70" xfId="0" applyFont="1" applyFill="1" applyBorder="1" applyAlignment="1">
      <alignment horizontal="center" vertical="center"/>
    </xf>
    <xf numFmtId="174" fontId="41" fillId="43" borderId="70" xfId="0" applyNumberFormat="1" applyFont="1" applyFill="1" applyBorder="1" applyAlignment="1">
      <alignment horizontal="center" vertical="center"/>
    </xf>
    <xf numFmtId="174" fontId="41" fillId="44" borderId="70" xfId="0" applyNumberFormat="1" applyFont="1" applyFill="1" applyBorder="1" applyAlignment="1">
      <alignment horizontal="center" vertical="center"/>
    </xf>
    <xf numFmtId="0" fontId="66" fillId="36" borderId="70" xfId="0" applyFont="1" applyFill="1" applyBorder="1"/>
    <xf numFmtId="174" fontId="41" fillId="36" borderId="70" xfId="0" applyNumberFormat="1" applyFont="1" applyFill="1" applyBorder="1" applyAlignment="1">
      <alignment horizontal="center" vertical="center"/>
    </xf>
    <xf numFmtId="174" fontId="41" fillId="42" borderId="70" xfId="0" applyNumberFormat="1" applyFont="1" applyFill="1" applyBorder="1" applyAlignment="1">
      <alignment horizontal="center" vertical="center"/>
    </xf>
    <xf numFmtId="0" fontId="41" fillId="0" borderId="70" xfId="0" applyFont="1" applyBorder="1" applyAlignment="1">
      <alignment horizontal="center" vertical="center"/>
    </xf>
    <xf numFmtId="3" fontId="41" fillId="0" borderId="70" xfId="0" applyNumberFormat="1" applyFont="1" applyBorder="1" applyAlignment="1">
      <alignment horizontal="center" vertical="center"/>
    </xf>
    <xf numFmtId="4" fontId="28" fillId="45" borderId="82" xfId="0" applyNumberFormat="1" applyFont="1" applyFill="1" applyBorder="1" applyAlignment="1">
      <alignment horizontal="center" vertical="center"/>
    </xf>
    <xf numFmtId="4" fontId="28" fillId="45" borderId="83" xfId="0" applyNumberFormat="1" applyFont="1" applyFill="1" applyBorder="1" applyAlignment="1">
      <alignment horizontal="center" vertical="center"/>
    </xf>
    <xf numFmtId="4" fontId="58" fillId="45" borderId="70" xfId="0" applyNumberFormat="1" applyFont="1" applyFill="1" applyBorder="1" applyAlignment="1">
      <alignment horizontal="center" vertical="center"/>
    </xf>
    <xf numFmtId="4" fontId="28" fillId="45" borderId="70" xfId="0" applyNumberFormat="1" applyFont="1" applyFill="1" applyBorder="1" applyAlignment="1">
      <alignment horizontal="center" vertical="center"/>
    </xf>
    <xf numFmtId="4" fontId="0" fillId="0" borderId="0" xfId="0" applyNumberFormat="1" applyAlignment="1" applyProtection="1">
      <alignment horizontal="center" vertical="center"/>
      <protection locked="0"/>
    </xf>
    <xf numFmtId="10" fontId="0" fillId="0" borderId="0" xfId="0" applyNumberFormat="1" applyAlignment="1" applyProtection="1">
      <alignment horizontal="center" vertical="center"/>
      <protection locked="0"/>
    </xf>
    <xf numFmtId="4" fontId="0" fillId="44" borderId="70" xfId="0" applyNumberFormat="1" applyFill="1" applyBorder="1"/>
    <xf numFmtId="4" fontId="0" fillId="42" borderId="70" xfId="0" applyNumberFormat="1" applyFill="1" applyBorder="1" applyAlignment="1">
      <alignment horizontal="center" vertical="center"/>
    </xf>
    <xf numFmtId="174" fontId="26" fillId="31" borderId="51" xfId="0" applyNumberFormat="1" applyFont="1" applyFill="1" applyBorder="1" applyAlignment="1">
      <alignment horizontal="center" vertical="center"/>
    </xf>
    <xf numFmtId="0" fontId="0" fillId="43" borderId="70" xfId="0" applyFill="1" applyBorder="1" applyAlignment="1">
      <alignment vertical="top" wrapText="1"/>
    </xf>
    <xf numFmtId="174" fontId="0" fillId="38" borderId="100" xfId="0" applyNumberFormat="1" applyFill="1" applyBorder="1" applyAlignment="1">
      <alignment horizontal="center" vertical="center"/>
    </xf>
    <xf numFmtId="174" fontId="0" fillId="31" borderId="100" xfId="0" applyNumberFormat="1" applyFill="1" applyBorder="1" applyAlignment="1">
      <alignment horizontal="center" vertical="center"/>
    </xf>
    <xf numFmtId="3" fontId="1" fillId="35" borderId="70" xfId="0" applyNumberFormat="1" applyFont="1" applyFill="1" applyBorder="1" applyAlignment="1">
      <alignment horizontal="center" vertical="center"/>
    </xf>
    <xf numFmtId="174" fontId="0" fillId="44" borderId="51" xfId="0" applyNumberFormat="1" applyFill="1" applyBorder="1" applyAlignment="1">
      <alignment horizontal="center" vertical="center"/>
    </xf>
    <xf numFmtId="174" fontId="0" fillId="31" borderId="55" xfId="0" applyNumberFormat="1" applyFill="1" applyBorder="1" applyAlignment="1">
      <alignment vertical="center"/>
    </xf>
    <xf numFmtId="174" fontId="0" fillId="31" borderId="51" xfId="0" applyNumberFormat="1" applyFill="1" applyBorder="1" applyAlignment="1">
      <alignment vertical="center"/>
    </xf>
    <xf numFmtId="174" fontId="0" fillId="40" borderId="55" xfId="0" applyNumberFormat="1" applyFill="1" applyBorder="1" applyAlignment="1">
      <alignment vertical="center"/>
    </xf>
    <xf numFmtId="174" fontId="0" fillId="40" borderId="51" xfId="0" applyNumberFormat="1" applyFill="1" applyBorder="1" applyAlignment="1">
      <alignment vertical="center"/>
    </xf>
    <xf numFmtId="3" fontId="28" fillId="45" borderId="82" xfId="0" applyNumberFormat="1" applyFont="1" applyFill="1" applyBorder="1" applyAlignment="1">
      <alignment horizontal="center" vertical="center"/>
    </xf>
    <xf numFmtId="0" fontId="2" fillId="0" borderId="70" xfId="0" applyFont="1" applyBorder="1" applyAlignment="1" applyProtection="1">
      <alignment horizontal="center"/>
      <protection locked="0"/>
    </xf>
    <xf numFmtId="174" fontId="26" fillId="38" borderId="80" xfId="0" applyNumberFormat="1" applyFont="1" applyFill="1" applyBorder="1" applyAlignment="1">
      <alignment horizontal="center" vertical="center"/>
    </xf>
    <xf numFmtId="174" fontId="26" fillId="31" borderId="76" xfId="0" applyNumberFormat="1" applyFont="1" applyFill="1" applyBorder="1" applyAlignment="1">
      <alignment horizontal="center" vertical="center"/>
    </xf>
    <xf numFmtId="174" fontId="0" fillId="38" borderId="70" xfId="0" applyNumberFormat="1" applyFill="1" applyBorder="1" applyAlignment="1">
      <alignment horizontal="center" vertical="center"/>
    </xf>
    <xf numFmtId="174" fontId="26" fillId="44" borderId="70" xfId="0" applyNumberFormat="1" applyFont="1" applyFill="1" applyBorder="1" applyAlignment="1">
      <alignment horizontal="center" vertical="center"/>
    </xf>
    <xf numFmtId="174" fontId="0" fillId="38" borderId="70" xfId="0" applyNumberFormat="1" applyFill="1" applyBorder="1" applyAlignment="1">
      <alignment vertical="center"/>
    </xf>
    <xf numFmtId="174" fontId="26" fillId="36" borderId="0" xfId="0" applyNumberFormat="1" applyFont="1" applyFill="1" applyAlignment="1">
      <alignment horizontal="center" vertical="center"/>
    </xf>
    <xf numFmtId="174" fontId="26" fillId="31" borderId="55" xfId="0" applyNumberFormat="1" applyFont="1" applyFill="1" applyBorder="1" applyAlignment="1">
      <alignment vertical="center"/>
    </xf>
    <xf numFmtId="175" fontId="26" fillId="31" borderId="54" xfId="0" applyNumberFormat="1" applyFont="1" applyFill="1" applyBorder="1" applyAlignment="1">
      <alignment horizontal="center" vertical="center"/>
    </xf>
    <xf numFmtId="0" fontId="26" fillId="0" borderId="0" xfId="0" applyFont="1" applyAlignment="1">
      <alignment horizontal="center"/>
    </xf>
    <xf numFmtId="0" fontId="26" fillId="0" borderId="0" xfId="0" applyFont="1"/>
    <xf numFmtId="174" fontId="26" fillId="38" borderId="70" xfId="0" applyNumberFormat="1" applyFont="1" applyFill="1" applyBorder="1" applyAlignment="1">
      <alignment horizontal="center" vertical="center"/>
    </xf>
    <xf numFmtId="174" fontId="26" fillId="31" borderId="70" xfId="0" applyNumberFormat="1" applyFont="1" applyFill="1" applyBorder="1" applyAlignment="1">
      <alignment horizontal="center" vertical="center"/>
    </xf>
    <xf numFmtId="174" fontId="26" fillId="31" borderId="51" xfId="0" applyNumberFormat="1" applyFont="1" applyFill="1" applyBorder="1" applyAlignment="1">
      <alignment vertical="center"/>
    </xf>
    <xf numFmtId="10" fontId="0" fillId="0" borderId="70" xfId="0" applyNumberFormat="1" applyBorder="1" applyAlignment="1">
      <alignment horizontal="center" vertical="center"/>
    </xf>
    <xf numFmtId="174" fontId="26" fillId="40" borderId="55" xfId="0" applyNumberFormat="1" applyFont="1" applyFill="1" applyBorder="1" applyAlignment="1">
      <alignment vertical="center"/>
    </xf>
    <xf numFmtId="174" fontId="26" fillId="38" borderId="85" xfId="0" applyNumberFormat="1" applyFont="1" applyFill="1" applyBorder="1" applyAlignment="1">
      <alignment horizontal="center" vertical="center"/>
    </xf>
    <xf numFmtId="174" fontId="26" fillId="40" borderId="51" xfId="0" applyNumberFormat="1" applyFont="1" applyFill="1" applyBorder="1" applyAlignment="1">
      <alignment vertical="center"/>
    </xf>
    <xf numFmtId="174" fontId="26" fillId="38" borderId="52" xfId="0" applyNumberFormat="1" applyFont="1" applyFill="1" applyBorder="1" applyAlignment="1">
      <alignment horizontal="center" vertical="center"/>
    </xf>
    <xf numFmtId="0" fontId="26" fillId="38" borderId="70" xfId="0" applyFont="1" applyFill="1" applyBorder="1"/>
    <xf numFmtId="174" fontId="26" fillId="38" borderId="50" xfId="0" applyNumberFormat="1" applyFont="1" applyFill="1" applyBorder="1" applyAlignment="1">
      <alignment horizontal="center" vertical="center"/>
    </xf>
    <xf numFmtId="174" fontId="26" fillId="38" borderId="46" xfId="0" applyNumberFormat="1" applyFont="1" applyFill="1" applyBorder="1" applyAlignment="1">
      <alignment horizontal="center" vertical="center"/>
    </xf>
    <xf numFmtId="174" fontId="26" fillId="44" borderId="51" xfId="0" applyNumberFormat="1" applyFont="1" applyFill="1" applyBorder="1" applyAlignment="1">
      <alignment horizontal="center" vertical="center"/>
    </xf>
    <xf numFmtId="174" fontId="26" fillId="38" borderId="51" xfId="0" applyNumberFormat="1" applyFont="1" applyFill="1" applyBorder="1" applyAlignment="1">
      <alignment horizontal="center" vertical="center"/>
    </xf>
    <xf numFmtId="0" fontId="26" fillId="0" borderId="0" xfId="0" applyFont="1" applyAlignment="1">
      <alignment horizontal="center" vertical="center"/>
    </xf>
    <xf numFmtId="174" fontId="0" fillId="31" borderId="50" xfId="0" applyNumberFormat="1" applyFill="1" applyBorder="1" applyAlignment="1">
      <alignment horizontal="center" vertical="center"/>
    </xf>
    <xf numFmtId="174" fontId="0" fillId="31" borderId="46" xfId="0" applyNumberFormat="1" applyFill="1" applyBorder="1" applyAlignment="1">
      <alignment horizontal="center" vertical="center"/>
    </xf>
    <xf numFmtId="174" fontId="0" fillId="31" borderId="70" xfId="0" applyNumberFormat="1" applyFill="1" applyBorder="1" applyAlignment="1">
      <alignment horizontal="center" vertical="center"/>
    </xf>
    <xf numFmtId="174" fontId="26" fillId="44" borderId="104" xfId="0" applyNumberFormat="1" applyFont="1" applyFill="1" applyBorder="1" applyAlignment="1">
      <alignment horizontal="center" vertical="center"/>
    </xf>
    <xf numFmtId="174" fontId="0" fillId="38" borderId="31" xfId="0" applyNumberFormat="1" applyFill="1" applyBorder="1" applyAlignment="1">
      <alignment horizontal="center" vertical="center"/>
    </xf>
    <xf numFmtId="174" fontId="0" fillId="31" borderId="93" xfId="0" applyNumberFormat="1" applyFill="1" applyBorder="1" applyAlignment="1">
      <alignment horizontal="center" vertical="center"/>
    </xf>
    <xf numFmtId="174" fontId="0" fillId="31" borderId="93" xfId="0" applyNumberFormat="1" applyFill="1" applyBorder="1" applyAlignment="1">
      <alignment vertical="center"/>
    </xf>
    <xf numFmtId="174" fontId="0" fillId="31" borderId="31" xfId="0" applyNumberFormat="1" applyFill="1" applyBorder="1" applyAlignment="1">
      <alignment horizontal="center" vertical="center"/>
    </xf>
    <xf numFmtId="174" fontId="0" fillId="29" borderId="70" xfId="0" applyNumberFormat="1" applyFill="1" applyBorder="1" applyAlignment="1">
      <alignment horizontal="center" vertical="center"/>
    </xf>
    <xf numFmtId="174" fontId="0" fillId="29" borderId="70" xfId="0" applyNumberFormat="1" applyFill="1" applyBorder="1" applyAlignment="1">
      <alignment vertical="center"/>
    </xf>
    <xf numFmtId="174" fontId="0" fillId="29" borderId="54" xfId="0" applyNumberFormat="1" applyFill="1" applyBorder="1" applyAlignment="1">
      <alignment vertical="center"/>
    </xf>
    <xf numFmtId="174" fontId="0" fillId="29" borderId="54" xfId="0" applyNumberFormat="1" applyFill="1" applyBorder="1" applyAlignment="1">
      <alignment horizontal="center" vertical="center"/>
    </xf>
    <xf numFmtId="174" fontId="0" fillId="44" borderId="81" xfId="0" applyNumberFormat="1" applyFill="1" applyBorder="1" applyAlignment="1">
      <alignment horizontal="center" vertical="center"/>
    </xf>
    <xf numFmtId="174" fontId="0" fillId="44" borderId="86" xfId="0" applyNumberFormat="1" applyFill="1" applyBorder="1" applyAlignment="1">
      <alignment horizontal="center" vertical="center"/>
    </xf>
    <xf numFmtId="174" fontId="26" fillId="44" borderId="86" xfId="0" applyNumberFormat="1" applyFont="1" applyFill="1" applyBorder="1" applyAlignment="1">
      <alignment horizontal="center" vertical="center"/>
    </xf>
    <xf numFmtId="174" fontId="0" fillId="44" borderId="104" xfId="0" applyNumberFormat="1" applyFill="1" applyBorder="1" applyAlignment="1">
      <alignment horizontal="center" vertical="center"/>
    </xf>
    <xf numFmtId="174" fontId="26" fillId="31" borderId="86" xfId="0" applyNumberFormat="1" applyFont="1" applyFill="1" applyBorder="1" applyAlignment="1">
      <alignment horizontal="center" vertical="center"/>
    </xf>
    <xf numFmtId="175" fontId="26" fillId="31" borderId="55" xfId="0" applyNumberFormat="1" applyFont="1" applyFill="1" applyBorder="1" applyAlignment="1">
      <alignment horizontal="center" vertical="center"/>
    </xf>
    <xf numFmtId="175" fontId="26" fillId="31" borderId="51" xfId="0" applyNumberFormat="1" applyFont="1" applyFill="1" applyBorder="1" applyAlignment="1">
      <alignment horizontal="center" vertical="center"/>
    </xf>
    <xf numFmtId="174" fontId="26" fillId="40" borderId="70" xfId="0" applyNumberFormat="1" applyFont="1" applyFill="1" applyBorder="1" applyAlignment="1">
      <alignment horizontal="center" vertical="center"/>
    </xf>
    <xf numFmtId="174" fontId="26" fillId="40" borderId="33" xfId="0" applyNumberFormat="1" applyFont="1" applyFill="1" applyBorder="1" applyAlignment="1">
      <alignment horizontal="center" vertical="center"/>
    </xf>
    <xf numFmtId="174" fontId="26" fillId="47" borderId="0" xfId="0" applyNumberFormat="1" applyFont="1" applyFill="1" applyAlignment="1">
      <alignment horizontal="center" vertical="center"/>
    </xf>
    <xf numFmtId="174" fontId="0" fillId="47" borderId="19" xfId="0" applyNumberFormat="1" applyFill="1" applyBorder="1" applyAlignment="1">
      <alignment horizontal="center" vertical="center"/>
    </xf>
    <xf numFmtId="174" fontId="0" fillId="47" borderId="22" xfId="0" applyNumberFormat="1" applyFill="1" applyBorder="1" applyAlignment="1">
      <alignment horizontal="center" vertical="center"/>
    </xf>
    <xf numFmtId="0" fontId="26" fillId="43" borderId="10" xfId="0" applyFont="1" applyFill="1" applyBorder="1" applyAlignment="1">
      <alignment horizontal="center" vertical="center"/>
    </xf>
    <xf numFmtId="0" fontId="26" fillId="43" borderId="70" xfId="0" applyFont="1" applyFill="1" applyBorder="1" applyAlignment="1">
      <alignment horizontal="center" vertical="center"/>
    </xf>
    <xf numFmtId="4" fontId="26" fillId="43" borderId="70" xfId="0" applyNumberFormat="1" applyFont="1" applyFill="1" applyBorder="1" applyAlignment="1">
      <alignment horizontal="center" vertical="center"/>
    </xf>
    <xf numFmtId="3" fontId="26" fillId="43" borderId="70" xfId="0" applyNumberFormat="1" applyFont="1" applyFill="1" applyBorder="1"/>
    <xf numFmtId="174" fontId="26" fillId="43" borderId="70" xfId="0" applyNumberFormat="1" applyFont="1" applyFill="1" applyBorder="1"/>
    <xf numFmtId="174" fontId="26" fillId="43" borderId="70" xfId="0" applyNumberFormat="1" applyFont="1" applyFill="1" applyBorder="1" applyAlignment="1">
      <alignment horizontal="center" vertical="center"/>
    </xf>
    <xf numFmtId="174" fontId="26" fillId="44" borderId="70" xfId="0" applyNumberFormat="1" applyFont="1" applyFill="1" applyBorder="1"/>
    <xf numFmtId="174" fontId="26" fillId="36" borderId="70" xfId="0" applyNumberFormat="1" applyFont="1" applyFill="1" applyBorder="1"/>
    <xf numFmtId="174" fontId="26" fillId="42" borderId="70" xfId="0" applyNumberFormat="1" applyFont="1" applyFill="1" applyBorder="1" applyAlignment="1">
      <alignment horizontal="center" vertical="center"/>
    </xf>
    <xf numFmtId="175" fontId="26" fillId="43" borderId="70" xfId="0" applyNumberFormat="1" applyFont="1" applyFill="1" applyBorder="1" applyAlignment="1">
      <alignment horizontal="center" vertical="center"/>
    </xf>
    <xf numFmtId="0" fontId="26" fillId="43" borderId="70" xfId="0" applyFont="1" applyFill="1" applyBorder="1"/>
    <xf numFmtId="0" fontId="26" fillId="43" borderId="70" xfId="0" applyFont="1" applyFill="1" applyBorder="1" applyAlignment="1">
      <alignment vertical="top" wrapText="1"/>
    </xf>
    <xf numFmtId="0" fontId="26" fillId="44" borderId="70" xfId="0" applyFont="1" applyFill="1" applyBorder="1"/>
    <xf numFmtId="0" fontId="26" fillId="36" borderId="70" xfId="0" applyFont="1" applyFill="1" applyBorder="1"/>
    <xf numFmtId="0" fontId="26" fillId="42" borderId="70" xfId="0" applyFont="1" applyFill="1" applyBorder="1"/>
    <xf numFmtId="0" fontId="26" fillId="42" borderId="70" xfId="0" applyFont="1" applyFill="1" applyBorder="1" applyAlignment="1">
      <alignment horizontal="center" vertical="center"/>
    </xf>
    <xf numFmtId="0" fontId="2" fillId="37" borderId="70" xfId="0" applyFont="1" applyFill="1" applyBorder="1" applyAlignment="1" applyProtection="1">
      <alignment horizontal="center" vertical="center"/>
      <protection locked="0"/>
    </xf>
    <xf numFmtId="0" fontId="0" fillId="0" borderId="0" xfId="0" applyAlignment="1" applyProtection="1">
      <alignment horizontal="left" vertical="center" wrapText="1"/>
      <protection locked="0"/>
    </xf>
    <xf numFmtId="0" fontId="68" fillId="34" borderId="0" xfId="29" applyNumberFormat="1" applyFont="1" applyFill="1" applyProtection="1">
      <protection locked="0"/>
    </xf>
    <xf numFmtId="0" fontId="41" fillId="34" borderId="0" xfId="0" applyFont="1" applyFill="1" applyAlignment="1" applyProtection="1">
      <alignment wrapText="1"/>
      <protection locked="0"/>
    </xf>
    <xf numFmtId="0" fontId="41" fillId="34" borderId="0" xfId="0" applyFont="1" applyFill="1" applyAlignment="1">
      <alignment vertical="top"/>
    </xf>
    <xf numFmtId="0" fontId="69" fillId="34" borderId="0" xfId="0" applyFont="1" applyFill="1" applyProtection="1">
      <protection locked="0"/>
    </xf>
    <xf numFmtId="0" fontId="0" fillId="0" borderId="70" xfId="0" applyBorder="1" applyAlignment="1" applyProtection="1">
      <alignment horizontal="center"/>
      <protection locked="0"/>
    </xf>
    <xf numFmtId="0" fontId="0" fillId="0" borderId="0" xfId="0" applyAlignment="1" applyProtection="1">
      <alignment horizontal="center" vertical="center" wrapText="1"/>
      <protection locked="0"/>
    </xf>
    <xf numFmtId="9" fontId="0" fillId="0" borderId="0" xfId="0" applyNumberFormat="1" applyAlignment="1" applyProtection="1">
      <alignment horizontal="center" vertical="center"/>
      <protection locked="0"/>
    </xf>
    <xf numFmtId="1" fontId="0" fillId="0" borderId="70" xfId="0" applyNumberFormat="1" applyBorder="1" applyAlignment="1" applyProtection="1">
      <alignment horizontal="center"/>
      <protection locked="0"/>
    </xf>
    <xf numFmtId="177" fontId="0" fillId="0" borderId="0" xfId="0" applyNumberFormat="1" applyAlignment="1" applyProtection="1">
      <alignment horizontal="center" vertical="center"/>
      <protection locked="0"/>
    </xf>
    <xf numFmtId="0" fontId="0" fillId="0" borderId="70" xfId="0" applyBorder="1" applyAlignment="1" applyProtection="1">
      <alignment horizontal="left"/>
      <protection locked="0"/>
    </xf>
    <xf numFmtId="0" fontId="2" fillId="0" borderId="70" xfId="0" applyFont="1" applyBorder="1" applyAlignment="1" applyProtection="1">
      <alignment horizontal="left"/>
      <protection locked="0"/>
    </xf>
    <xf numFmtId="0" fontId="2" fillId="31" borderId="70" xfId="0" applyFont="1" applyFill="1" applyBorder="1" applyProtection="1">
      <protection locked="0"/>
    </xf>
    <xf numFmtId="0" fontId="0" fillId="31" borderId="70" xfId="0" applyFill="1" applyBorder="1" applyProtection="1">
      <protection locked="0"/>
    </xf>
    <xf numFmtId="1" fontId="0" fillId="31" borderId="70" xfId="0" applyNumberFormat="1" applyFill="1" applyBorder="1" applyAlignment="1" applyProtection="1">
      <alignment horizontal="center"/>
      <protection locked="0"/>
    </xf>
    <xf numFmtId="1" fontId="0" fillId="31" borderId="70" xfId="0" applyNumberFormat="1" applyFill="1" applyBorder="1" applyAlignment="1" applyProtection="1">
      <alignment horizontal="center" vertical="center"/>
      <protection locked="0"/>
    </xf>
    <xf numFmtId="1" fontId="2" fillId="31" borderId="70" xfId="0" applyNumberFormat="1" applyFont="1" applyFill="1" applyBorder="1" applyAlignment="1" applyProtection="1">
      <alignment horizontal="center" vertical="center"/>
      <protection locked="0"/>
    </xf>
    <xf numFmtId="0" fontId="2" fillId="31" borderId="70" xfId="0" applyFont="1" applyFill="1" applyBorder="1" applyAlignment="1" applyProtection="1">
      <alignment horizontal="right"/>
      <protection locked="0"/>
    </xf>
    <xf numFmtId="1" fontId="2" fillId="0" borderId="70" xfId="0" applyNumberFormat="1" applyFont="1" applyBorder="1" applyAlignment="1" applyProtection="1">
      <alignment horizontal="center"/>
      <protection locked="0"/>
    </xf>
    <xf numFmtId="0" fontId="2" fillId="48" borderId="70" xfId="0" applyFont="1" applyFill="1" applyBorder="1" applyAlignment="1" applyProtection="1">
      <alignment horizontal="right"/>
      <protection locked="0"/>
    </xf>
    <xf numFmtId="0" fontId="0" fillId="48" borderId="70" xfId="0" applyFill="1" applyBorder="1" applyProtection="1">
      <protection locked="0"/>
    </xf>
    <xf numFmtId="1" fontId="2" fillId="48" borderId="70" xfId="0" applyNumberFormat="1" applyFont="1" applyFill="1" applyBorder="1" applyAlignment="1" applyProtection="1">
      <alignment horizontal="center"/>
      <protection locked="0"/>
    </xf>
    <xf numFmtId="1" fontId="2" fillId="34" borderId="70" xfId="0" applyNumberFormat="1" applyFont="1" applyFill="1" applyBorder="1" applyAlignment="1" applyProtection="1">
      <alignment horizontal="center" vertical="center"/>
      <protection locked="0"/>
    </xf>
    <xf numFmtId="3" fontId="2" fillId="0" borderId="70" xfId="0" applyNumberFormat="1" applyFont="1" applyBorder="1" applyAlignment="1" applyProtection="1">
      <alignment horizontal="center" vertical="center" wrapText="1"/>
      <protection locked="0"/>
    </xf>
    <xf numFmtId="4" fontId="41" fillId="34" borderId="98" xfId="0" applyNumberFormat="1" applyFont="1" applyFill="1" applyBorder="1" applyAlignment="1">
      <alignment horizontal="center" vertical="center"/>
    </xf>
    <xf numFmtId="4" fontId="41" fillId="44" borderId="98" xfId="0" applyNumberFormat="1" applyFont="1" applyFill="1" applyBorder="1" applyAlignment="1">
      <alignment horizontal="center" vertical="center"/>
    </xf>
    <xf numFmtId="4" fontId="41" fillId="38" borderId="20" xfId="0" applyNumberFormat="1" applyFont="1" applyFill="1" applyBorder="1" applyAlignment="1">
      <alignment horizontal="center" vertical="center"/>
    </xf>
    <xf numFmtId="4" fontId="41" fillId="34" borderId="20" xfId="0" applyNumberFormat="1" applyFont="1" applyFill="1" applyBorder="1" applyAlignment="1">
      <alignment horizontal="center" vertical="center"/>
    </xf>
    <xf numFmtId="4" fontId="41" fillId="44" borderId="20" xfId="0" applyNumberFormat="1" applyFont="1" applyFill="1" applyBorder="1" applyAlignment="1">
      <alignment horizontal="center" vertical="center"/>
    </xf>
    <xf numFmtId="4" fontId="41" fillId="38" borderId="98" xfId="0" applyNumberFormat="1" applyFont="1" applyFill="1" applyBorder="1" applyAlignment="1">
      <alignment horizontal="center" vertical="center"/>
    </xf>
    <xf numFmtId="0" fontId="0" fillId="0" borderId="0" xfId="0" applyAlignment="1">
      <alignment wrapText="1"/>
    </xf>
    <xf numFmtId="0" fontId="0" fillId="0" borderId="33" xfId="0" applyBorder="1" applyAlignment="1">
      <alignment wrapText="1"/>
    </xf>
    <xf numFmtId="0" fontId="27" fillId="0" borderId="0" xfId="0" applyFont="1"/>
    <xf numFmtId="0" fontId="0" fillId="26" borderId="0" xfId="0" applyFill="1" applyAlignment="1">
      <alignment horizontal="left"/>
    </xf>
    <xf numFmtId="0" fontId="0" fillId="0" borderId="33" xfId="0" applyBorder="1" applyAlignment="1">
      <alignment horizontal="left"/>
    </xf>
    <xf numFmtId="0" fontId="2" fillId="26" borderId="34" xfId="0" applyFont="1" applyFill="1" applyBorder="1" applyAlignment="1">
      <alignment horizontal="center" vertical="center"/>
    </xf>
    <xf numFmtId="0" fontId="2" fillId="26" borderId="64" xfId="0" applyFont="1" applyFill="1" applyBorder="1" applyAlignment="1">
      <alignment horizontal="center" vertical="center"/>
    </xf>
    <xf numFmtId="0" fontId="0" fillId="20" borderId="74" xfId="0" applyFill="1" applyBorder="1" applyAlignment="1" applyProtection="1">
      <alignment horizontal="left"/>
      <protection locked="0"/>
    </xf>
    <xf numFmtId="0" fontId="0" fillId="20" borderId="75" xfId="0" applyFill="1" applyBorder="1" applyAlignment="1" applyProtection="1">
      <alignment horizontal="left"/>
      <protection locked="0"/>
    </xf>
    <xf numFmtId="0" fontId="0" fillId="0" borderId="70" xfId="0" applyBorder="1" applyAlignment="1">
      <alignment horizontal="center" vertical="center" wrapText="1"/>
    </xf>
    <xf numFmtId="0" fontId="37" fillId="23" borderId="13" xfId="0" applyFont="1" applyFill="1" applyBorder="1" applyAlignment="1">
      <alignment horizontal="left" vertical="top" wrapText="1"/>
    </xf>
    <xf numFmtId="0" fontId="37" fillId="23" borderId="23" xfId="0" applyFont="1" applyFill="1" applyBorder="1" applyAlignment="1">
      <alignment horizontal="left" vertical="top" wrapText="1"/>
    </xf>
    <xf numFmtId="0" fontId="37" fillId="23" borderId="11" xfId="0" applyFont="1" applyFill="1" applyBorder="1" applyAlignment="1">
      <alignment horizontal="left" vertical="top" wrapText="1"/>
    </xf>
    <xf numFmtId="0" fontId="2" fillId="26" borderId="0" xfId="0" applyFont="1" applyFill="1" applyAlignment="1">
      <alignment horizontal="left"/>
    </xf>
    <xf numFmtId="0" fontId="2" fillId="0" borderId="33" xfId="0" applyFont="1" applyBorder="1" applyAlignment="1">
      <alignment horizontal="left"/>
    </xf>
    <xf numFmtId="0" fontId="0" fillId="26" borderId="0" xfId="0" applyFill="1" applyAlignment="1">
      <alignment horizontal="left" wrapText="1"/>
    </xf>
    <xf numFmtId="0" fontId="0" fillId="0" borderId="33" xfId="0" applyBorder="1" applyAlignment="1">
      <alignment horizontal="left" wrapText="1"/>
    </xf>
    <xf numFmtId="49" fontId="0" fillId="20" borderId="70" xfId="0" applyNumberFormat="1" applyFill="1" applyBorder="1" applyAlignment="1" applyProtection="1">
      <alignment horizontal="left" vertical="center"/>
      <protection locked="0"/>
    </xf>
    <xf numFmtId="0" fontId="0" fillId="20" borderId="71" xfId="0" applyFill="1" applyBorder="1" applyAlignment="1" applyProtection="1">
      <alignment horizontal="left" vertical="center"/>
      <protection locked="0"/>
    </xf>
    <xf numFmtId="0" fontId="0" fillId="20" borderId="72" xfId="0" applyFill="1" applyBorder="1" applyAlignment="1" applyProtection="1">
      <alignment horizontal="left" vertical="center"/>
      <protection locked="0"/>
    </xf>
    <xf numFmtId="0" fontId="0" fillId="20" borderId="73" xfId="0" applyFill="1" applyBorder="1" applyAlignment="1" applyProtection="1">
      <alignment horizontal="left" vertical="center"/>
      <protection locked="0"/>
    </xf>
    <xf numFmtId="0" fontId="0" fillId="0" borderId="0" xfId="0" applyAlignment="1">
      <alignment horizontal="left"/>
    </xf>
    <xf numFmtId="0" fontId="0" fillId="0" borderId="0" xfId="0" applyAlignment="1">
      <alignment horizontal="left" wrapText="1"/>
    </xf>
    <xf numFmtId="0" fontId="0" fillId="0" borderId="0" xfId="0" applyAlignment="1">
      <alignment horizontal="left" vertical="center" wrapText="1"/>
    </xf>
    <xf numFmtId="164" fontId="0" fillId="20" borderId="70" xfId="0" applyNumberFormat="1" applyFill="1" applyBorder="1" applyAlignment="1" applyProtection="1">
      <alignment horizontal="left"/>
      <protection locked="0"/>
    </xf>
    <xf numFmtId="0" fontId="2" fillId="2" borderId="71" xfId="0" applyFont="1" applyFill="1" applyBorder="1" applyAlignment="1">
      <alignment horizontal="center" vertical="center"/>
    </xf>
    <xf numFmtId="0" fontId="0" fillId="0" borderId="73" xfId="0" applyBorder="1" applyAlignment="1">
      <alignment horizontal="center" vertical="center"/>
    </xf>
    <xf numFmtId="175" fontId="26" fillId="40" borderId="55" xfId="0" applyNumberFormat="1" applyFont="1" applyFill="1" applyBorder="1" applyAlignment="1">
      <alignment horizontal="center" vertical="center"/>
    </xf>
    <xf numFmtId="175" fontId="26" fillId="40" borderId="51" xfId="0" applyNumberFormat="1" applyFont="1" applyFill="1" applyBorder="1" applyAlignment="1">
      <alignment horizontal="center" vertical="center"/>
    </xf>
    <xf numFmtId="0" fontId="26" fillId="31" borderId="55" xfId="0" applyFont="1" applyFill="1" applyBorder="1" applyAlignment="1">
      <alignment horizontal="center" vertical="center"/>
    </xf>
    <xf numFmtId="0" fontId="26" fillId="31" borderId="51" xfId="0" applyFont="1" applyFill="1" applyBorder="1" applyAlignment="1">
      <alignment horizontal="center" vertical="center"/>
    </xf>
    <xf numFmtId="0" fontId="26" fillId="31" borderId="102" xfId="0" applyFont="1" applyFill="1" applyBorder="1" applyAlignment="1">
      <alignment horizontal="left" vertical="top" wrapText="1"/>
    </xf>
    <xf numFmtId="0" fontId="26" fillId="31" borderId="104" xfId="0" applyFont="1" applyFill="1" applyBorder="1" applyAlignment="1">
      <alignment horizontal="left" vertical="top" wrapText="1"/>
    </xf>
    <xf numFmtId="0" fontId="26" fillId="40" borderId="55" xfId="0" applyFont="1" applyFill="1" applyBorder="1" applyAlignment="1">
      <alignment horizontal="center" vertical="center" wrapText="1"/>
    </xf>
    <xf numFmtId="0" fontId="26" fillId="40" borderId="51" xfId="0" applyFont="1" applyFill="1" applyBorder="1" applyAlignment="1">
      <alignment horizontal="center" vertical="center" wrapText="1"/>
    </xf>
    <xf numFmtId="174" fontId="26" fillId="40" borderId="55" xfId="0" applyNumberFormat="1" applyFont="1" applyFill="1" applyBorder="1" applyAlignment="1">
      <alignment horizontal="center" vertical="center"/>
    </xf>
    <xf numFmtId="174" fontId="26" fillId="40" borderId="51" xfId="0" applyNumberFormat="1" applyFont="1" applyFill="1" applyBorder="1" applyAlignment="1">
      <alignment horizontal="center" vertical="center"/>
    </xf>
    <xf numFmtId="176" fontId="26" fillId="40" borderId="55" xfId="0" applyNumberFormat="1" applyFont="1" applyFill="1" applyBorder="1" applyAlignment="1">
      <alignment horizontal="center" vertical="center"/>
    </xf>
    <xf numFmtId="176" fontId="26" fillId="40" borderId="51" xfId="0" applyNumberFormat="1" applyFont="1" applyFill="1" applyBorder="1" applyAlignment="1">
      <alignment horizontal="center" vertical="center"/>
    </xf>
    <xf numFmtId="174" fontId="26" fillId="36" borderId="20" xfId="0" applyNumberFormat="1" applyFont="1" applyFill="1" applyBorder="1" applyAlignment="1">
      <alignment horizontal="center" vertical="center"/>
    </xf>
    <xf numFmtId="174" fontId="26" fillId="36" borderId="22" xfId="0" applyNumberFormat="1" applyFont="1" applyFill="1" applyBorder="1" applyAlignment="1">
      <alignment horizontal="center" vertical="center"/>
    </xf>
    <xf numFmtId="174" fontId="26" fillId="36" borderId="19" xfId="0" applyNumberFormat="1" applyFont="1" applyFill="1" applyBorder="1" applyAlignment="1">
      <alignment horizontal="center" vertical="center"/>
    </xf>
    <xf numFmtId="174" fontId="0" fillId="31" borderId="55" xfId="0" applyNumberFormat="1" applyFill="1" applyBorder="1" applyAlignment="1">
      <alignment horizontal="center" vertical="center"/>
    </xf>
    <xf numFmtId="174" fontId="0" fillId="31" borderId="51" xfId="0" applyNumberFormat="1" applyFill="1" applyBorder="1" applyAlignment="1">
      <alignment horizontal="center" vertical="center"/>
    </xf>
    <xf numFmtId="174" fontId="0" fillId="40" borderId="55" xfId="0" applyNumberFormat="1" applyFill="1" applyBorder="1" applyAlignment="1">
      <alignment horizontal="center" vertical="center"/>
    </xf>
    <xf numFmtId="174" fontId="0" fillId="40" borderId="51" xfId="0" applyNumberFormat="1" applyFill="1" applyBorder="1" applyAlignment="1">
      <alignment horizontal="center" vertical="center"/>
    </xf>
    <xf numFmtId="174" fontId="26" fillId="31" borderId="55" xfId="0" applyNumberFormat="1" applyFont="1" applyFill="1" applyBorder="1" applyAlignment="1">
      <alignment horizontal="center" vertical="center"/>
    </xf>
    <xf numFmtId="174" fontId="26" fillId="31" borderId="51" xfId="0" applyNumberFormat="1" applyFont="1" applyFill="1" applyBorder="1" applyAlignment="1">
      <alignment horizontal="center" vertical="center"/>
    </xf>
    <xf numFmtId="174" fontId="26" fillId="40" borderId="27" xfId="0" applyNumberFormat="1" applyFont="1" applyFill="1" applyBorder="1" applyAlignment="1">
      <alignment horizontal="center" vertical="center"/>
    </xf>
    <xf numFmtId="174" fontId="26" fillId="40" borderId="28" xfId="0" applyNumberFormat="1" applyFont="1" applyFill="1" applyBorder="1" applyAlignment="1">
      <alignment horizontal="center" vertical="center"/>
    </xf>
    <xf numFmtId="174" fontId="26" fillId="40" borderId="105" xfId="0" applyNumberFormat="1" applyFont="1" applyFill="1" applyBorder="1" applyAlignment="1">
      <alignment horizontal="center" vertical="center"/>
    </xf>
    <xf numFmtId="174" fontId="26" fillId="40" borderId="18" xfId="0" applyNumberFormat="1" applyFont="1" applyFill="1" applyBorder="1" applyAlignment="1">
      <alignment horizontal="center" vertical="center"/>
    </xf>
    <xf numFmtId="174" fontId="26" fillId="40" borderId="19" xfId="0" applyNumberFormat="1" applyFont="1" applyFill="1" applyBorder="1" applyAlignment="1">
      <alignment horizontal="center" vertical="center"/>
    </xf>
    <xf numFmtId="174" fontId="26" fillId="40" borderId="107" xfId="0" applyNumberFormat="1" applyFont="1" applyFill="1" applyBorder="1" applyAlignment="1">
      <alignment horizontal="center" vertical="center"/>
    </xf>
    <xf numFmtId="174" fontId="26" fillId="40" borderId="103" xfId="0" applyNumberFormat="1" applyFont="1" applyFill="1" applyBorder="1" applyAlignment="1">
      <alignment horizontal="center" vertical="center"/>
    </xf>
    <xf numFmtId="174" fontId="26" fillId="40" borderId="70" xfId="0" applyNumberFormat="1" applyFont="1" applyFill="1" applyBorder="1" applyAlignment="1">
      <alignment horizontal="center" vertical="center"/>
    </xf>
    <xf numFmtId="0" fontId="26" fillId="40" borderId="102" xfId="0" applyFont="1" applyFill="1" applyBorder="1" applyAlignment="1">
      <alignment horizontal="center" vertical="top"/>
    </xf>
    <xf numFmtId="0" fontId="26" fillId="40" borderId="104" xfId="0" applyFont="1" applyFill="1" applyBorder="1" applyAlignment="1">
      <alignment horizontal="center" vertical="top"/>
    </xf>
    <xf numFmtId="174" fontId="26" fillId="31" borderId="27" xfId="0" applyNumberFormat="1" applyFont="1" applyFill="1" applyBorder="1" applyAlignment="1">
      <alignment horizontal="center" vertical="center"/>
    </xf>
    <xf numFmtId="174" fontId="26" fillId="31" borderId="28" xfId="0" applyNumberFormat="1" applyFont="1" applyFill="1" applyBorder="1" applyAlignment="1">
      <alignment horizontal="center" vertical="center"/>
    </xf>
    <xf numFmtId="174" fontId="26" fillId="31" borderId="29" xfId="0" applyNumberFormat="1" applyFont="1" applyFill="1" applyBorder="1" applyAlignment="1">
      <alignment horizontal="center" vertical="center"/>
    </xf>
    <xf numFmtId="0" fontId="0" fillId="31" borderId="103" xfId="0" applyFill="1" applyBorder="1" applyAlignment="1">
      <alignment horizontal="center" vertical="center"/>
    </xf>
    <xf numFmtId="0" fontId="0" fillId="31" borderId="45" xfId="0" applyFill="1" applyBorder="1" applyAlignment="1">
      <alignment horizontal="center" vertical="center"/>
    </xf>
    <xf numFmtId="0" fontId="0" fillId="31" borderId="48" xfId="0" applyFill="1" applyBorder="1" applyAlignment="1">
      <alignment horizontal="center" vertical="center"/>
    </xf>
    <xf numFmtId="0" fontId="0" fillId="31" borderId="86" xfId="0" applyFill="1" applyBorder="1" applyAlignment="1">
      <alignment horizontal="center" vertical="center"/>
    </xf>
    <xf numFmtId="0" fontId="0" fillId="40" borderId="55" xfId="0" applyFill="1" applyBorder="1" applyAlignment="1">
      <alignment horizontal="center" vertical="center"/>
    </xf>
    <xf numFmtId="0" fontId="0" fillId="40" borderId="51" xfId="0" applyFill="1" applyBorder="1" applyAlignment="1">
      <alignment horizontal="center" vertical="center"/>
    </xf>
    <xf numFmtId="0" fontId="0" fillId="40" borderId="103" xfId="0" applyFill="1" applyBorder="1" applyAlignment="1">
      <alignment horizontal="center" vertical="center"/>
    </xf>
    <xf numFmtId="0" fontId="0" fillId="40" borderId="45" xfId="0" applyFill="1" applyBorder="1" applyAlignment="1">
      <alignment horizontal="center" vertical="center"/>
    </xf>
    <xf numFmtId="0" fontId="0" fillId="40" borderId="48" xfId="0" applyFill="1" applyBorder="1" applyAlignment="1">
      <alignment horizontal="center" vertical="center"/>
    </xf>
    <xf numFmtId="0" fontId="0" fillId="40" borderId="86" xfId="0" applyFill="1" applyBorder="1" applyAlignment="1">
      <alignment horizontal="center" vertical="center"/>
    </xf>
    <xf numFmtId="174" fontId="0" fillId="40" borderId="27" xfId="0" applyNumberFormat="1" applyFill="1" applyBorder="1" applyAlignment="1">
      <alignment horizontal="center" vertical="center"/>
    </xf>
    <xf numFmtId="174" fontId="0" fillId="40" borderId="29" xfId="0" applyNumberFormat="1" applyFill="1" applyBorder="1" applyAlignment="1">
      <alignment horizontal="center" vertical="center"/>
    </xf>
    <xf numFmtId="174" fontId="0" fillId="40" borderId="28" xfId="0" applyNumberFormat="1" applyFill="1" applyBorder="1" applyAlignment="1">
      <alignment horizontal="center" vertical="center"/>
    </xf>
    <xf numFmtId="174" fontId="0" fillId="40" borderId="49" xfId="0" applyNumberFormat="1" applyFill="1" applyBorder="1" applyAlignment="1">
      <alignment horizontal="center" vertical="center"/>
    </xf>
    <xf numFmtId="174" fontId="0" fillId="31" borderId="49" xfId="0" applyNumberFormat="1" applyFill="1" applyBorder="1" applyAlignment="1">
      <alignment horizontal="center" vertical="center"/>
    </xf>
    <xf numFmtId="174" fontId="0" fillId="31" borderId="29" xfId="0" applyNumberFormat="1" applyFill="1" applyBorder="1" applyAlignment="1">
      <alignment horizontal="center" vertical="center"/>
    </xf>
    <xf numFmtId="0" fontId="0" fillId="31" borderId="55" xfId="0" applyFill="1" applyBorder="1" applyAlignment="1">
      <alignment horizontal="center" vertical="center"/>
    </xf>
    <xf numFmtId="0" fontId="0" fillId="31" borderId="51" xfId="0" applyFill="1" applyBorder="1" applyAlignment="1">
      <alignment horizontal="center" vertical="center"/>
    </xf>
    <xf numFmtId="0" fontId="26" fillId="40" borderId="55" xfId="0" applyFont="1" applyFill="1" applyBorder="1" applyAlignment="1">
      <alignment horizontal="center" vertical="center"/>
    </xf>
    <xf numFmtId="0" fontId="26" fillId="40" borderId="51" xfId="0" applyFont="1" applyFill="1" applyBorder="1" applyAlignment="1">
      <alignment horizontal="center" vertical="center"/>
    </xf>
    <xf numFmtId="4" fontId="0" fillId="35" borderId="70" xfId="0" applyNumberFormat="1" applyFill="1" applyBorder="1" applyAlignment="1">
      <alignment horizontal="center" vertical="center"/>
    </xf>
    <xf numFmtId="174" fontId="0" fillId="35" borderId="70" xfId="0" applyNumberFormat="1" applyFill="1" applyBorder="1" applyAlignment="1">
      <alignment horizontal="center" vertical="center"/>
    </xf>
    <xf numFmtId="0" fontId="59" fillId="35" borderId="70" xfId="0" applyFont="1" applyFill="1" applyBorder="1" applyAlignment="1">
      <alignment horizontal="center" vertical="center" wrapText="1"/>
    </xf>
    <xf numFmtId="0" fontId="26" fillId="31" borderId="103" xfId="0" applyFont="1" applyFill="1" applyBorder="1" applyAlignment="1">
      <alignment horizontal="center" vertical="center"/>
    </xf>
    <xf numFmtId="0" fontId="26" fillId="31" borderId="45" xfId="0" applyFont="1" applyFill="1" applyBorder="1" applyAlignment="1">
      <alignment horizontal="center" vertical="center"/>
    </xf>
    <xf numFmtId="0" fontId="26" fillId="31" borderId="48" xfId="0" applyFont="1" applyFill="1" applyBorder="1" applyAlignment="1">
      <alignment horizontal="center" vertical="center"/>
    </xf>
    <xf numFmtId="0" fontId="26" fillId="31" borderId="86" xfId="0" applyFont="1" applyFill="1" applyBorder="1" applyAlignment="1">
      <alignment horizontal="center" vertical="center"/>
    </xf>
    <xf numFmtId="174" fontId="26" fillId="31" borderId="109" xfId="0" applyNumberFormat="1" applyFont="1" applyFill="1" applyBorder="1" applyAlignment="1">
      <alignment horizontal="center" vertical="center"/>
    </xf>
    <xf numFmtId="174" fontId="26" fillId="31" borderId="30" xfId="0" applyNumberFormat="1" applyFont="1" applyFill="1" applyBorder="1" applyAlignment="1">
      <alignment horizontal="center" vertical="center"/>
    </xf>
    <xf numFmtId="174" fontId="26" fillId="31" borderId="53" xfId="0" applyNumberFormat="1" applyFont="1" applyFill="1" applyBorder="1" applyAlignment="1">
      <alignment horizontal="center" vertical="center"/>
    </xf>
    <xf numFmtId="174" fontId="26" fillId="31" borderId="32" xfId="0" applyNumberFormat="1" applyFont="1" applyFill="1" applyBorder="1" applyAlignment="1">
      <alignment horizontal="center" vertical="center"/>
    </xf>
    <xf numFmtId="174" fontId="26" fillId="31" borderId="49" xfId="0" applyNumberFormat="1" applyFont="1" applyFill="1" applyBorder="1" applyAlignment="1">
      <alignment horizontal="center" vertical="center"/>
    </xf>
    <xf numFmtId="0" fontId="26" fillId="31" borderId="43" xfId="0" applyFont="1" applyFill="1" applyBorder="1" applyAlignment="1">
      <alignment horizontal="center" vertical="center"/>
    </xf>
    <xf numFmtId="0" fontId="26" fillId="31" borderId="50" xfId="0" applyFont="1" applyFill="1" applyBorder="1" applyAlignment="1">
      <alignment horizontal="center" vertical="center"/>
    </xf>
    <xf numFmtId="0" fontId="26" fillId="31" borderId="55" xfId="0" applyFont="1" applyFill="1" applyBorder="1" applyAlignment="1">
      <alignment horizontal="center" vertical="center" wrapText="1"/>
    </xf>
    <xf numFmtId="0" fontId="26" fillId="31" borderId="51" xfId="0" applyFont="1" applyFill="1" applyBorder="1" applyAlignment="1">
      <alignment horizontal="center" vertical="center" wrapText="1"/>
    </xf>
    <xf numFmtId="176" fontId="26" fillId="31" borderId="55" xfId="0" applyNumberFormat="1" applyFont="1" applyFill="1" applyBorder="1" applyAlignment="1">
      <alignment horizontal="center" vertical="center"/>
    </xf>
    <xf numFmtId="176" fontId="26" fillId="31" borderId="51" xfId="0" applyNumberFormat="1" applyFont="1" applyFill="1" applyBorder="1" applyAlignment="1">
      <alignment horizontal="center" vertical="center"/>
    </xf>
    <xf numFmtId="0" fontId="0" fillId="31" borderId="43" xfId="0" applyFill="1" applyBorder="1" applyAlignment="1">
      <alignment horizontal="center" vertical="center"/>
    </xf>
    <xf numFmtId="0" fontId="0" fillId="31" borderId="50" xfId="0" applyFill="1" applyBorder="1" applyAlignment="1">
      <alignment horizontal="center" vertical="center"/>
    </xf>
    <xf numFmtId="0" fontId="0" fillId="31" borderId="55" xfId="0" applyFill="1" applyBorder="1" applyAlignment="1">
      <alignment horizontal="center" vertical="center" wrapText="1"/>
    </xf>
    <xf numFmtId="0" fontId="0" fillId="31" borderId="51" xfId="0" applyFill="1" applyBorder="1" applyAlignment="1">
      <alignment horizontal="center" vertical="center" wrapText="1"/>
    </xf>
    <xf numFmtId="176" fontId="0" fillId="31" borderId="55" xfId="0" applyNumberFormat="1" applyFill="1" applyBorder="1" applyAlignment="1">
      <alignment horizontal="center" vertical="center"/>
    </xf>
    <xf numFmtId="176" fontId="0" fillId="31" borderId="51" xfId="0" applyNumberFormat="1" applyFill="1" applyBorder="1" applyAlignment="1">
      <alignment horizontal="center" vertical="center"/>
    </xf>
    <xf numFmtId="0" fontId="26" fillId="40" borderId="43" xfId="0" applyFont="1" applyFill="1" applyBorder="1" applyAlignment="1">
      <alignment horizontal="center" vertical="center"/>
    </xf>
    <xf numFmtId="0" fontId="26" fillId="40" borderId="50" xfId="0" applyFont="1" applyFill="1" applyBorder="1" applyAlignment="1">
      <alignment horizontal="center" vertical="center"/>
    </xf>
    <xf numFmtId="174" fontId="0" fillId="31" borderId="27" xfId="0" applyNumberFormat="1" applyFill="1" applyBorder="1" applyAlignment="1">
      <alignment horizontal="center" vertical="center"/>
    </xf>
    <xf numFmtId="174" fontId="0" fillId="31" borderId="28" xfId="0" applyNumberFormat="1" applyFill="1" applyBorder="1" applyAlignment="1">
      <alignment horizontal="center" vertical="center"/>
    </xf>
    <xf numFmtId="174" fontId="0" fillId="31" borderId="105" xfId="0" applyNumberFormat="1" applyFill="1" applyBorder="1" applyAlignment="1">
      <alignment horizontal="center" vertical="center"/>
    </xf>
    <xf numFmtId="174" fontId="26" fillId="40" borderId="49" xfId="0" applyNumberFormat="1" applyFont="1" applyFill="1" applyBorder="1" applyAlignment="1">
      <alignment horizontal="center" vertical="center"/>
    </xf>
    <xf numFmtId="174" fontId="26" fillId="40" borderId="29" xfId="0" applyNumberFormat="1" applyFont="1" applyFill="1" applyBorder="1" applyAlignment="1">
      <alignment horizontal="center" vertical="center"/>
    </xf>
    <xf numFmtId="0" fontId="0" fillId="40" borderId="43" xfId="0" applyFill="1" applyBorder="1" applyAlignment="1">
      <alignment horizontal="center" vertical="center"/>
    </xf>
    <xf numFmtId="0" fontId="0" fillId="40" borderId="50" xfId="0" applyFill="1" applyBorder="1" applyAlignment="1">
      <alignment horizontal="center" vertical="center"/>
    </xf>
    <xf numFmtId="0" fontId="0" fillId="40" borderId="55" xfId="0" applyFill="1" applyBorder="1" applyAlignment="1">
      <alignment horizontal="center" vertical="center" wrapText="1"/>
    </xf>
    <xf numFmtId="0" fontId="0" fillId="40" borderId="51" xfId="0" applyFill="1" applyBorder="1" applyAlignment="1">
      <alignment horizontal="center" vertical="center" wrapText="1"/>
    </xf>
    <xf numFmtId="176" fontId="0" fillId="40" borderId="55" xfId="0" applyNumberFormat="1" applyFill="1" applyBorder="1" applyAlignment="1">
      <alignment horizontal="center" vertical="center"/>
    </xf>
    <xf numFmtId="176" fontId="0" fillId="40" borderId="51" xfId="0" applyNumberFormat="1" applyFill="1" applyBorder="1" applyAlignment="1">
      <alignment horizontal="center" vertical="center"/>
    </xf>
    <xf numFmtId="174" fontId="0" fillId="40" borderId="109" xfId="0" applyNumberFormat="1" applyFill="1" applyBorder="1" applyAlignment="1">
      <alignment horizontal="center" vertical="center"/>
    </xf>
    <xf numFmtId="174" fontId="0" fillId="40" borderId="30" xfId="0" applyNumberFormat="1" applyFill="1" applyBorder="1" applyAlignment="1">
      <alignment horizontal="center" vertical="center"/>
    </xf>
    <xf numFmtId="174" fontId="0" fillId="40" borderId="26" xfId="0" applyNumberFormat="1" applyFill="1" applyBorder="1" applyAlignment="1">
      <alignment horizontal="center" vertical="center"/>
    </xf>
    <xf numFmtId="174" fontId="26" fillId="40" borderId="109" xfId="0" applyNumberFormat="1" applyFont="1" applyFill="1" applyBorder="1" applyAlignment="1">
      <alignment horizontal="center" vertical="center"/>
    </xf>
    <xf numFmtId="174" fontId="26" fillId="40" borderId="30" xfId="0" applyNumberFormat="1" applyFont="1" applyFill="1" applyBorder="1" applyAlignment="1">
      <alignment horizontal="center" vertical="center"/>
    </xf>
    <xf numFmtId="174" fontId="26" fillId="40" borderId="53" xfId="0" applyNumberFormat="1" applyFont="1" applyFill="1" applyBorder="1" applyAlignment="1">
      <alignment horizontal="center" vertical="center"/>
    </xf>
    <xf numFmtId="4" fontId="26" fillId="40" borderId="32" xfId="0" applyNumberFormat="1" applyFont="1" applyFill="1" applyBorder="1" applyAlignment="1">
      <alignment horizontal="center" vertical="center"/>
    </xf>
    <xf numFmtId="4" fontId="26" fillId="40" borderId="53" xfId="0" applyNumberFormat="1" applyFont="1" applyFill="1" applyBorder="1" applyAlignment="1">
      <alignment horizontal="center" vertical="center"/>
    </xf>
    <xf numFmtId="174" fontId="0" fillId="40" borderId="32" xfId="0" applyNumberFormat="1" applyFill="1" applyBorder="1" applyAlignment="1">
      <alignment horizontal="center" vertical="center"/>
    </xf>
    <xf numFmtId="174" fontId="0" fillId="40" borderId="53" xfId="0" applyNumberFormat="1" applyFill="1" applyBorder="1" applyAlignment="1">
      <alignment horizontal="center" vertical="center"/>
    </xf>
    <xf numFmtId="174" fontId="26" fillId="31" borderId="105" xfId="0" applyNumberFormat="1" applyFont="1" applyFill="1" applyBorder="1" applyAlignment="1">
      <alignment horizontal="center" vertical="center"/>
    </xf>
    <xf numFmtId="174" fontId="26" fillId="31" borderId="103" xfId="0" applyNumberFormat="1" applyFont="1" applyFill="1" applyBorder="1" applyAlignment="1">
      <alignment horizontal="center" vertical="center"/>
    </xf>
    <xf numFmtId="174" fontId="26" fillId="31" borderId="107" xfId="0" applyNumberFormat="1" applyFont="1" applyFill="1" applyBorder="1" applyAlignment="1">
      <alignment horizontal="center" vertical="center"/>
    </xf>
    <xf numFmtId="174" fontId="0" fillId="40" borderId="19" xfId="0" applyNumberFormat="1" applyFill="1" applyBorder="1" applyAlignment="1">
      <alignment horizontal="center" vertical="center"/>
    </xf>
    <xf numFmtId="174" fontId="0" fillId="40" borderId="48" xfId="0" applyNumberFormat="1" applyFill="1" applyBorder="1" applyAlignment="1">
      <alignment horizontal="center" vertical="center"/>
    </xf>
    <xf numFmtId="174" fontId="0" fillId="40" borderId="70" xfId="0" applyNumberFormat="1" applyFill="1" applyBorder="1" applyAlignment="1">
      <alignment horizontal="center" vertical="center"/>
    </xf>
    <xf numFmtId="174" fontId="0" fillId="40" borderId="71" xfId="0" applyNumberFormat="1" applyFill="1" applyBorder="1" applyAlignment="1">
      <alignment horizontal="center" vertical="center"/>
    </xf>
    <xf numFmtId="174" fontId="0" fillId="31" borderId="103" xfId="0" applyNumberFormat="1" applyFill="1" applyBorder="1" applyAlignment="1">
      <alignment horizontal="center" vertical="center"/>
    </xf>
    <xf numFmtId="174" fontId="0" fillId="31" borderId="107" xfId="0" applyNumberFormat="1" applyFill="1" applyBorder="1" applyAlignment="1">
      <alignment horizontal="center" vertical="center"/>
    </xf>
    <xf numFmtId="174" fontId="26" fillId="31" borderId="102" xfId="0" applyNumberFormat="1" applyFont="1" applyFill="1" applyBorder="1" applyAlignment="1">
      <alignment horizontal="center" vertical="center"/>
    </xf>
    <xf numFmtId="174" fontId="26" fillId="31" borderId="104" xfId="0" applyNumberFormat="1" applyFont="1" applyFill="1" applyBorder="1" applyAlignment="1">
      <alignment horizontal="center" vertical="center"/>
    </xf>
    <xf numFmtId="0" fontId="0" fillId="31" borderId="55" xfId="0" applyFill="1" applyBorder="1" applyAlignment="1">
      <alignment horizontal="left" vertical="center" wrapText="1"/>
    </xf>
    <xf numFmtId="0" fontId="0" fillId="31" borderId="51" xfId="0" applyFill="1" applyBorder="1" applyAlignment="1">
      <alignment horizontal="left" vertical="center" wrapText="1"/>
    </xf>
    <xf numFmtId="174" fontId="0" fillId="40" borderId="105" xfId="0" applyNumberFormat="1" applyFill="1" applyBorder="1" applyAlignment="1">
      <alignment horizontal="center" vertical="center"/>
    </xf>
    <xf numFmtId="3" fontId="0" fillId="31" borderId="55" xfId="0" applyNumberFormat="1" applyFill="1" applyBorder="1" applyAlignment="1">
      <alignment horizontal="center" vertical="center"/>
    </xf>
    <xf numFmtId="3" fontId="0" fillId="31" borderId="51" xfId="0" applyNumberFormat="1" applyFill="1" applyBorder="1" applyAlignment="1">
      <alignment horizontal="center" vertical="center"/>
    </xf>
    <xf numFmtId="174" fontId="41" fillId="34" borderId="13" xfId="0" applyNumberFormat="1" applyFont="1" applyFill="1" applyBorder="1" applyAlignment="1">
      <alignment horizontal="center" vertical="center"/>
    </xf>
    <xf numFmtId="174" fontId="41" fillId="34" borderId="23" xfId="0" applyNumberFormat="1" applyFont="1" applyFill="1" applyBorder="1" applyAlignment="1">
      <alignment horizontal="center" vertical="center"/>
    </xf>
    <xf numFmtId="174" fontId="41" fillId="34" borderId="11" xfId="0" applyNumberFormat="1" applyFont="1" applyFill="1" applyBorder="1" applyAlignment="1">
      <alignment horizontal="center" vertical="center"/>
    </xf>
    <xf numFmtId="0" fontId="2" fillId="37" borderId="76" xfId="0" applyFont="1" applyFill="1" applyBorder="1" applyAlignment="1" applyProtection="1">
      <alignment horizontal="center" vertical="center" wrapText="1"/>
      <protection locked="0"/>
    </xf>
    <xf numFmtId="0" fontId="2" fillId="37" borderId="77" xfId="0" applyFont="1" applyFill="1" applyBorder="1" applyAlignment="1" applyProtection="1">
      <alignment horizontal="center" vertical="center" wrapText="1"/>
      <protection locked="0"/>
    </xf>
    <xf numFmtId="0" fontId="2" fillId="37" borderId="78" xfId="0" applyFont="1" applyFill="1" applyBorder="1" applyAlignment="1" applyProtection="1">
      <alignment horizontal="center" vertical="center" wrapText="1"/>
      <protection locked="0"/>
    </xf>
    <xf numFmtId="0" fontId="2" fillId="37" borderId="45" xfId="0" applyFont="1" applyFill="1" applyBorder="1" applyAlignment="1" applyProtection="1">
      <alignment horizontal="center" vertical="center" wrapText="1"/>
      <protection locked="0"/>
    </xf>
    <xf numFmtId="0" fontId="2" fillId="37" borderId="46" xfId="0" applyFont="1" applyFill="1" applyBorder="1" applyAlignment="1" applyProtection="1">
      <alignment horizontal="center" vertical="center" wrapText="1"/>
      <protection locked="0"/>
    </xf>
    <xf numFmtId="0" fontId="2" fillId="34" borderId="43" xfId="0" applyFont="1" applyFill="1" applyBorder="1" applyAlignment="1">
      <alignment horizontal="center" vertical="center"/>
    </xf>
    <xf numFmtId="0" fontId="2" fillId="34" borderId="95" xfId="0" applyFont="1" applyFill="1" applyBorder="1" applyAlignment="1">
      <alignment horizontal="center" vertical="center"/>
    </xf>
    <xf numFmtId="0" fontId="60" fillId="34" borderId="103" xfId="0" applyFont="1" applyFill="1" applyBorder="1" applyAlignment="1">
      <alignment horizontal="center" vertical="center" wrapText="1"/>
    </xf>
    <xf numFmtId="0" fontId="60" fillId="34" borderId="52" xfId="0" applyFont="1" applyFill="1" applyBorder="1" applyAlignment="1">
      <alignment horizontal="center" vertical="center" wrapText="1"/>
    </xf>
    <xf numFmtId="0" fontId="2" fillId="34" borderId="18" xfId="0" applyFont="1" applyFill="1" applyBorder="1" applyAlignment="1">
      <alignment horizontal="center" vertical="center" wrapText="1"/>
    </xf>
    <xf numFmtId="0" fontId="2" fillId="34" borderId="14" xfId="0" applyFont="1" applyFill="1" applyBorder="1" applyAlignment="1">
      <alignment horizontal="center" vertical="center" wrapText="1"/>
    </xf>
    <xf numFmtId="4" fontId="41" fillId="34" borderId="98" xfId="0" applyNumberFormat="1" applyFont="1" applyFill="1" applyBorder="1" applyAlignment="1">
      <alignment horizontal="center" vertical="center"/>
    </xf>
    <xf numFmtId="4" fontId="41" fillId="34" borderId="97" xfId="0" applyNumberFormat="1" applyFont="1" applyFill="1" applyBorder="1" applyAlignment="1">
      <alignment horizontal="center" vertical="center"/>
    </xf>
    <xf numFmtId="174" fontId="0" fillId="34" borderId="19" xfId="0" applyNumberFormat="1" applyFill="1" applyBorder="1" applyAlignment="1">
      <alignment horizontal="center" vertical="center"/>
    </xf>
    <xf numFmtId="174" fontId="0" fillId="34" borderId="0" xfId="0" applyNumberFormat="1" applyFill="1" applyAlignment="1">
      <alignment horizontal="center" vertical="center"/>
    </xf>
    <xf numFmtId="3" fontId="41" fillId="38" borderId="98" xfId="0" applyNumberFormat="1" applyFont="1" applyFill="1" applyBorder="1" applyAlignment="1">
      <alignment horizontal="center" vertical="center"/>
    </xf>
    <xf numFmtId="3" fontId="41" fillId="38" borderId="97" xfId="0" applyNumberFormat="1" applyFont="1" applyFill="1" applyBorder="1" applyAlignment="1">
      <alignment horizontal="center" vertical="center"/>
    </xf>
    <xf numFmtId="3" fontId="41" fillId="34" borderId="98" xfId="0" applyNumberFormat="1" applyFont="1" applyFill="1" applyBorder="1" applyAlignment="1">
      <alignment horizontal="center" vertical="center"/>
    </xf>
    <xf numFmtId="3" fontId="41" fillId="34" borderId="97" xfId="0" applyNumberFormat="1" applyFont="1" applyFill="1" applyBorder="1" applyAlignment="1">
      <alignment horizontal="center" vertical="center"/>
    </xf>
    <xf numFmtId="174" fontId="41" fillId="44" borderId="18" xfId="0" applyNumberFormat="1" applyFont="1" applyFill="1" applyBorder="1" applyAlignment="1">
      <alignment horizontal="center" vertical="center"/>
    </xf>
    <xf numFmtId="174" fontId="41" fillId="44" borderId="14" xfId="0" applyNumberFormat="1" applyFont="1" applyFill="1" applyBorder="1" applyAlignment="1">
      <alignment horizontal="center" vertical="center"/>
    </xf>
    <xf numFmtId="0" fontId="2" fillId="37" borderId="70" xfId="0" applyFont="1" applyFill="1" applyBorder="1" applyAlignment="1" applyProtection="1">
      <alignment horizontal="center" vertical="center"/>
      <protection locked="0"/>
    </xf>
    <xf numFmtId="0" fontId="2" fillId="37" borderId="100" xfId="0" applyFont="1" applyFill="1" applyBorder="1" applyAlignment="1" applyProtection="1">
      <alignment horizontal="center" vertical="center"/>
      <protection locked="0"/>
    </xf>
    <xf numFmtId="0" fontId="2" fillId="37" borderId="70" xfId="0" applyFont="1" applyFill="1" applyBorder="1" applyAlignment="1" applyProtection="1">
      <alignment horizontal="center" vertical="center" wrapText="1"/>
      <protection locked="0"/>
    </xf>
    <xf numFmtId="0" fontId="2" fillId="37" borderId="100" xfId="0" applyFont="1" applyFill="1" applyBorder="1" applyAlignment="1" applyProtection="1">
      <alignment horizontal="center" vertical="center" wrapText="1"/>
      <protection locked="0"/>
    </xf>
    <xf numFmtId="0" fontId="2" fillId="37" borderId="54" xfId="0" applyFont="1" applyFill="1" applyBorder="1" applyAlignment="1" applyProtection="1">
      <alignment horizontal="center" vertical="center" wrapText="1"/>
      <protection locked="0"/>
    </xf>
    <xf numFmtId="0" fontId="2" fillId="37" borderId="71" xfId="0" applyFont="1" applyFill="1" applyBorder="1" applyAlignment="1" applyProtection="1">
      <alignment horizontal="center" vertical="center" wrapText="1"/>
      <protection locked="0"/>
    </xf>
    <xf numFmtId="0" fontId="2" fillId="37" borderId="72" xfId="0" applyFont="1" applyFill="1" applyBorder="1" applyAlignment="1" applyProtection="1">
      <alignment horizontal="center" vertical="center" wrapText="1"/>
      <protection locked="0"/>
    </xf>
    <xf numFmtId="0" fontId="2" fillId="37" borderId="73" xfId="0" applyFont="1" applyFill="1" applyBorder="1" applyAlignment="1" applyProtection="1">
      <alignment horizontal="center" vertical="center" wrapText="1"/>
      <protection locked="0"/>
    </xf>
    <xf numFmtId="0" fontId="2" fillId="36" borderId="71" xfId="0" applyFont="1" applyFill="1" applyBorder="1" applyAlignment="1" applyProtection="1">
      <alignment horizontal="center" vertical="center" wrapText="1"/>
      <protection locked="0"/>
    </xf>
    <xf numFmtId="0" fontId="2" fillId="36" borderId="73" xfId="0" applyFont="1" applyFill="1" applyBorder="1" applyAlignment="1" applyProtection="1">
      <alignment horizontal="center" vertical="center" wrapText="1"/>
      <protection locked="0"/>
    </xf>
    <xf numFmtId="0" fontId="63" fillId="43" borderId="71" xfId="0" applyFont="1" applyFill="1" applyBorder="1" applyAlignment="1">
      <alignment horizontal="left" vertical="center" wrapText="1"/>
    </xf>
    <xf numFmtId="0" fontId="63" fillId="43" borderId="72" xfId="0" applyFont="1" applyFill="1" applyBorder="1" applyAlignment="1">
      <alignment horizontal="left" vertical="center" wrapText="1"/>
    </xf>
    <xf numFmtId="0" fontId="63" fillId="43" borderId="73" xfId="0" applyFont="1" applyFill="1" applyBorder="1" applyAlignment="1">
      <alignment horizontal="left" vertical="center" wrapText="1"/>
    </xf>
    <xf numFmtId="0" fontId="0" fillId="31" borderId="12" xfId="0" applyFill="1" applyBorder="1" applyAlignment="1">
      <alignment horizontal="left" vertical="top" wrapText="1"/>
    </xf>
    <xf numFmtId="0" fontId="0" fillId="31" borderId="81" xfId="0" applyFill="1" applyBorder="1" applyAlignment="1">
      <alignment horizontal="left" vertical="top" wrapText="1"/>
    </xf>
    <xf numFmtId="0" fontId="0" fillId="40" borderId="12" xfId="0" applyFill="1" applyBorder="1" applyAlignment="1">
      <alignment horizontal="left" vertical="top" wrapText="1"/>
    </xf>
    <xf numFmtId="0" fontId="0" fillId="40" borderId="81" xfId="0" applyFill="1" applyBorder="1" applyAlignment="1">
      <alignment horizontal="left" vertical="top" wrapText="1"/>
    </xf>
    <xf numFmtId="0" fontId="0" fillId="31" borderId="12" xfId="0" applyFill="1" applyBorder="1" applyAlignment="1">
      <alignment horizontal="center" vertical="top"/>
    </xf>
    <xf numFmtId="0" fontId="0" fillId="31" borderId="81" xfId="0" applyFill="1" applyBorder="1" applyAlignment="1">
      <alignment horizontal="center" vertical="top"/>
    </xf>
    <xf numFmtId="0" fontId="26" fillId="31" borderId="12" xfId="0" applyFont="1" applyFill="1" applyBorder="1" applyAlignment="1">
      <alignment horizontal="center"/>
    </xf>
    <xf numFmtId="0" fontId="26" fillId="31" borderId="81" xfId="0" applyFont="1" applyFill="1" applyBorder="1" applyAlignment="1">
      <alignment horizontal="center"/>
    </xf>
    <xf numFmtId="0" fontId="2" fillId="37" borderId="54" xfId="0" applyFont="1" applyFill="1" applyBorder="1" applyAlignment="1" applyProtection="1">
      <alignment horizontal="center" vertical="center"/>
      <protection locked="0"/>
    </xf>
    <xf numFmtId="0" fontId="2" fillId="37" borderId="51" xfId="0" applyFont="1" applyFill="1" applyBorder="1" applyAlignment="1" applyProtection="1">
      <alignment horizontal="center" vertical="center" wrapText="1"/>
      <protection locked="0"/>
    </xf>
    <xf numFmtId="0" fontId="2" fillId="37" borderId="71" xfId="0" applyFont="1" applyFill="1" applyBorder="1" applyAlignment="1">
      <alignment horizontal="center" vertical="center"/>
    </xf>
    <xf numFmtId="0" fontId="2" fillId="37" borderId="72" xfId="0" applyFont="1" applyFill="1" applyBorder="1" applyAlignment="1">
      <alignment horizontal="center" vertical="center"/>
    </xf>
    <xf numFmtId="0" fontId="2" fillId="37" borderId="70" xfId="0" applyFont="1" applyFill="1" applyBorder="1" applyAlignment="1">
      <alignment horizontal="center" vertical="center" wrapText="1"/>
    </xf>
    <xf numFmtId="0" fontId="2" fillId="33" borderId="70" xfId="0" applyFont="1" applyFill="1" applyBorder="1" applyAlignment="1">
      <alignment horizontal="center" vertical="center" wrapText="1"/>
    </xf>
    <xf numFmtId="0" fontId="0" fillId="31" borderId="12" xfId="0" applyFill="1" applyBorder="1" applyAlignment="1">
      <alignment horizontal="left" vertical="center" wrapText="1"/>
    </xf>
    <xf numFmtId="0" fontId="0" fillId="31" borderId="81" xfId="0" applyFill="1" applyBorder="1" applyAlignment="1">
      <alignment horizontal="left" vertical="center" wrapText="1"/>
    </xf>
    <xf numFmtId="174" fontId="61" fillId="34" borderId="98" xfId="0" applyNumberFormat="1" applyFont="1" applyFill="1" applyBorder="1" applyAlignment="1">
      <alignment horizontal="center" vertical="center"/>
    </xf>
    <xf numFmtId="174" fontId="61" fillId="34" borderId="97" xfId="0" applyNumberFormat="1" applyFont="1" applyFill="1" applyBorder="1" applyAlignment="1">
      <alignment horizontal="center" vertical="center"/>
    </xf>
    <xf numFmtId="3" fontId="61" fillId="34" borderId="98" xfId="0" applyNumberFormat="1" applyFont="1" applyFill="1" applyBorder="1" applyAlignment="1">
      <alignment horizontal="center" vertical="center" wrapText="1"/>
    </xf>
    <xf numFmtId="3" fontId="61" fillId="34" borderId="97" xfId="0" applyNumberFormat="1" applyFont="1" applyFill="1" applyBorder="1" applyAlignment="1">
      <alignment horizontal="center" vertical="center" wrapText="1"/>
    </xf>
    <xf numFmtId="0" fontId="0" fillId="34" borderId="43" xfId="0" applyFill="1" applyBorder="1" applyAlignment="1">
      <alignment horizontal="center" vertical="center"/>
    </xf>
    <xf numFmtId="0" fontId="0" fillId="34" borderId="95" xfId="0" applyFill="1" applyBorder="1" applyAlignment="1">
      <alignment horizontal="center" vertical="center"/>
    </xf>
    <xf numFmtId="0" fontId="0" fillId="34" borderId="103" xfId="0" applyFill="1" applyBorder="1" applyAlignment="1">
      <alignment horizontal="center" vertical="center"/>
    </xf>
    <xf numFmtId="0" fontId="0" fillId="34" borderId="52" xfId="0" applyFill="1" applyBorder="1" applyAlignment="1">
      <alignment horizontal="center" vertical="center"/>
    </xf>
    <xf numFmtId="0" fontId="0" fillId="34" borderId="70" xfId="0" applyFill="1" applyBorder="1" applyAlignment="1">
      <alignment horizontal="center" vertical="center"/>
    </xf>
    <xf numFmtId="0" fontId="0" fillId="34" borderId="100" xfId="0" applyFill="1" applyBorder="1" applyAlignment="1">
      <alignment horizontal="center" vertical="center"/>
    </xf>
    <xf numFmtId="0" fontId="0" fillId="29" borderId="102" xfId="0" applyFill="1" applyBorder="1" applyAlignment="1">
      <alignment horizontal="left" vertical="top" wrapText="1"/>
    </xf>
    <xf numFmtId="0" fontId="0" fillId="29" borderId="104" xfId="0" applyFill="1" applyBorder="1" applyAlignment="1">
      <alignment horizontal="left" vertical="top" wrapText="1"/>
    </xf>
    <xf numFmtId="174" fontId="26" fillId="31" borderId="79" xfId="0" applyNumberFormat="1" applyFont="1" applyFill="1" applyBorder="1" applyAlignment="1">
      <alignment horizontal="center" vertical="center"/>
    </xf>
    <xf numFmtId="174" fontId="26" fillId="31" borderId="72" xfId="0" applyNumberFormat="1" applyFont="1" applyFill="1" applyBorder="1" applyAlignment="1">
      <alignment horizontal="center" vertical="center"/>
    </xf>
    <xf numFmtId="174" fontId="26" fillId="31" borderId="84" xfId="0" applyNumberFormat="1" applyFont="1" applyFill="1" applyBorder="1" applyAlignment="1">
      <alignment horizontal="center" vertical="center"/>
    </xf>
    <xf numFmtId="174" fontId="0" fillId="31" borderId="18" xfId="0" applyNumberFormat="1" applyFill="1" applyBorder="1" applyAlignment="1">
      <alignment horizontal="center" vertical="center"/>
    </xf>
    <xf numFmtId="174" fontId="0" fillId="31" borderId="19" xfId="0" applyNumberFormat="1" applyFill="1" applyBorder="1" applyAlignment="1">
      <alignment horizontal="center" vertical="center"/>
    </xf>
    <xf numFmtId="0" fontId="0" fillId="29" borderId="55" xfId="0" applyFill="1" applyBorder="1" applyAlignment="1">
      <alignment horizontal="center" vertical="center"/>
    </xf>
    <xf numFmtId="0" fontId="0" fillId="29" borderId="51" xfId="0" applyFill="1" applyBorder="1" applyAlignment="1">
      <alignment horizontal="center" vertical="center"/>
    </xf>
    <xf numFmtId="0" fontId="2" fillId="33" borderId="70" xfId="0" applyFont="1" applyFill="1" applyBorder="1" applyAlignment="1" applyProtection="1">
      <alignment horizontal="center" wrapText="1"/>
      <protection locked="0"/>
    </xf>
    <xf numFmtId="0" fontId="2" fillId="33" borderId="70" xfId="0" applyFont="1" applyFill="1" applyBorder="1" applyAlignment="1" applyProtection="1">
      <alignment horizontal="center"/>
      <protection locked="0"/>
    </xf>
    <xf numFmtId="0" fontId="2" fillId="33" borderId="32" xfId="0" applyFont="1" applyFill="1" applyBorder="1" applyAlignment="1" applyProtection="1">
      <alignment horizontal="center" vertical="center"/>
      <protection locked="0"/>
    </xf>
    <xf numFmtId="0" fontId="2" fillId="33" borderId="30" xfId="0" applyFont="1" applyFill="1" applyBorder="1" applyAlignment="1" applyProtection="1">
      <alignment horizontal="center" vertical="center"/>
      <protection locked="0"/>
    </xf>
    <xf numFmtId="0" fontId="2" fillId="33" borderId="53" xfId="0" applyFont="1" applyFill="1" applyBorder="1" applyAlignment="1" applyProtection="1">
      <alignment horizontal="center" vertical="center"/>
      <protection locked="0"/>
    </xf>
    <xf numFmtId="0" fontId="0" fillId="0" borderId="52" xfId="0" applyBorder="1" applyAlignment="1" applyProtection="1">
      <alignment horizontal="left" vertical="center" wrapText="1"/>
      <protection locked="0"/>
    </xf>
    <xf numFmtId="0" fontId="0" fillId="0" borderId="0" xfId="0" applyAlignment="1" applyProtection="1">
      <alignment horizontal="left" vertical="center" wrapText="1"/>
      <protection locked="0"/>
    </xf>
    <xf numFmtId="0" fontId="2" fillId="33" borderId="71" xfId="0" applyFont="1" applyFill="1" applyBorder="1" applyAlignment="1" applyProtection="1">
      <alignment horizontal="center"/>
      <protection locked="0"/>
    </xf>
    <xf numFmtId="0" fontId="2" fillId="33" borderId="72" xfId="0" applyFont="1" applyFill="1" applyBorder="1" applyAlignment="1" applyProtection="1">
      <alignment horizontal="center"/>
      <protection locked="0"/>
    </xf>
    <xf numFmtId="0" fontId="2" fillId="33" borderId="73" xfId="0" applyFont="1" applyFill="1" applyBorder="1" applyAlignment="1" applyProtection="1">
      <alignment horizontal="center"/>
      <protection locked="0"/>
    </xf>
    <xf numFmtId="0" fontId="2" fillId="35" borderId="71" xfId="0" applyFont="1" applyFill="1" applyBorder="1" applyAlignment="1" applyProtection="1">
      <alignment horizontal="right"/>
      <protection locked="0"/>
    </xf>
    <xf numFmtId="0" fontId="2" fillId="35" borderId="72" xfId="0" applyFont="1" applyFill="1" applyBorder="1" applyAlignment="1" applyProtection="1">
      <alignment horizontal="right"/>
      <protection locked="0"/>
    </xf>
    <xf numFmtId="0" fontId="2" fillId="35" borderId="73" xfId="0" applyFont="1" applyFill="1" applyBorder="1" applyAlignment="1" applyProtection="1">
      <alignment horizontal="right"/>
      <protection locked="0"/>
    </xf>
    <xf numFmtId="0" fontId="2" fillId="35" borderId="71" xfId="0" applyFont="1" applyFill="1" applyBorder="1" applyAlignment="1" applyProtection="1">
      <alignment horizontal="center"/>
      <protection locked="0"/>
    </xf>
    <xf numFmtId="0" fontId="2" fillId="35" borderId="72" xfId="0" applyFont="1" applyFill="1" applyBorder="1" applyAlignment="1" applyProtection="1">
      <alignment horizontal="center"/>
      <protection locked="0"/>
    </xf>
    <xf numFmtId="0" fontId="2" fillId="35" borderId="73" xfId="0" applyFont="1" applyFill="1" applyBorder="1" applyAlignment="1" applyProtection="1">
      <alignment horizontal="center"/>
      <protection locked="0"/>
    </xf>
    <xf numFmtId="0" fontId="2" fillId="0" borderId="0" xfId="0" applyFont="1" applyAlignment="1" applyProtection="1">
      <alignment horizontal="left"/>
      <protection locked="0"/>
    </xf>
    <xf numFmtId="0" fontId="0" fillId="0" borderId="91" xfId="0" applyBorder="1" applyAlignment="1" applyProtection="1">
      <alignment horizontal="center" vertical="center"/>
      <protection locked="0"/>
    </xf>
    <xf numFmtId="0" fontId="67" fillId="0" borderId="91" xfId="0" applyFont="1" applyBorder="1" applyAlignment="1" applyProtection="1">
      <alignment horizontal="left" vertical="center"/>
      <protection locked="0"/>
    </xf>
    <xf numFmtId="0" fontId="2" fillId="33" borderId="70" xfId="0" applyFont="1" applyFill="1" applyBorder="1" applyAlignment="1" applyProtection="1">
      <alignment horizontal="center" vertical="center"/>
      <protection locked="0"/>
    </xf>
    <xf numFmtId="0" fontId="2" fillId="33" borderId="54" xfId="0" applyFont="1" applyFill="1" applyBorder="1" applyAlignment="1" applyProtection="1">
      <alignment horizontal="center" vertical="center"/>
      <protection locked="0"/>
    </xf>
    <xf numFmtId="0" fontId="2" fillId="33" borderId="10" xfId="0" applyFont="1" applyFill="1" applyBorder="1" applyAlignment="1" applyProtection="1">
      <alignment horizontal="center" vertical="center"/>
      <protection locked="0"/>
    </xf>
    <xf numFmtId="0" fontId="55" fillId="0" borderId="30" xfId="0" applyFont="1" applyBorder="1" applyAlignment="1" applyProtection="1">
      <alignment horizontal="center" vertical="center" wrapText="1"/>
      <protection locked="0"/>
    </xf>
    <xf numFmtId="0" fontId="1" fillId="45" borderId="0" xfId="0" applyFont="1" applyFill="1" applyAlignment="1" applyProtection="1">
      <alignment horizontal="left" vertical="center" wrapText="1"/>
      <protection locked="0"/>
    </xf>
    <xf numFmtId="0" fontId="0" fillId="0" borderId="52" xfId="0" applyBorder="1" applyAlignment="1" applyProtection="1">
      <alignment horizontal="center" wrapText="1"/>
      <protection locked="0"/>
    </xf>
    <xf numFmtId="0" fontId="0" fillId="0" borderId="98" xfId="0" applyBorder="1" applyAlignment="1" applyProtection="1">
      <alignment horizontal="center" vertical="center"/>
      <protection locked="0"/>
    </xf>
    <xf numFmtId="0" fontId="0" fillId="0" borderId="97" xfId="0" applyBorder="1" applyAlignment="1" applyProtection="1">
      <alignment horizontal="center" vertical="center"/>
      <protection locked="0"/>
    </xf>
    <xf numFmtId="0" fontId="0" fillId="0" borderId="96" xfId="0" applyBorder="1" applyAlignment="1" applyProtection="1">
      <alignment horizontal="center" vertical="center"/>
      <protection locked="0"/>
    </xf>
    <xf numFmtId="0" fontId="0" fillId="0" borderId="95" xfId="0" applyBorder="1" applyAlignment="1" applyProtection="1">
      <alignment horizontal="center"/>
      <protection locked="0"/>
    </xf>
    <xf numFmtId="0" fontId="0" fillId="0" borderId="50" xfId="0" applyBorder="1" applyAlignment="1" applyProtection="1">
      <alignment horizontal="center"/>
      <protection locked="0"/>
    </xf>
    <xf numFmtId="0" fontId="0" fillId="0" borderId="0" xfId="0" applyAlignment="1">
      <alignment horizontal="left" vertical="top" wrapText="1"/>
    </xf>
    <xf numFmtId="0" fontId="0" fillId="0" borderId="91" xfId="0" applyBorder="1" applyAlignment="1" applyProtection="1">
      <alignment horizontal="left" vertical="top" wrapText="1"/>
      <protection locked="0"/>
    </xf>
    <xf numFmtId="0" fontId="0" fillId="0" borderId="71" xfId="0" applyBorder="1" applyAlignment="1">
      <alignment horizontal="left" wrapText="1"/>
    </xf>
    <xf numFmtId="0" fontId="0" fillId="0" borderId="72" xfId="0" applyBorder="1" applyAlignment="1">
      <alignment horizontal="left" wrapText="1"/>
    </xf>
    <xf numFmtId="0" fontId="0" fillId="0" borderId="73" xfId="0" applyBorder="1" applyAlignment="1">
      <alignment horizontal="left" wrapText="1"/>
    </xf>
    <xf numFmtId="0" fontId="27" fillId="0" borderId="27" xfId="0" applyFont="1" applyBorder="1" applyAlignment="1">
      <alignment horizontal="right" wrapText="1"/>
    </xf>
    <xf numFmtId="0" fontId="27" fillId="0" borderId="28" xfId="0" applyFont="1" applyBorder="1" applyAlignment="1">
      <alignment horizontal="right" wrapText="1"/>
    </xf>
    <xf numFmtId="0" fontId="27" fillId="0" borderId="29" xfId="0" applyFont="1" applyBorder="1" applyAlignment="1">
      <alignment horizontal="right" wrapText="1"/>
    </xf>
    <xf numFmtId="0" fontId="27" fillId="0" borderId="79" xfId="0" applyFont="1" applyBorder="1" applyAlignment="1">
      <alignment horizontal="right"/>
    </xf>
    <xf numFmtId="0" fontId="27" fillId="0" borderId="72" xfId="0" applyFont="1" applyBorder="1" applyAlignment="1">
      <alignment horizontal="right"/>
    </xf>
    <xf numFmtId="0" fontId="27" fillId="0" borderId="73" xfId="0" applyFont="1" applyBorder="1" applyAlignment="1">
      <alignment horizontal="right"/>
    </xf>
    <xf numFmtId="0" fontId="2" fillId="2" borderId="71" xfId="0" applyFont="1" applyFill="1" applyBorder="1" applyAlignment="1">
      <alignment horizontal="center"/>
    </xf>
    <xf numFmtId="0" fontId="2" fillId="2" borderId="72" xfId="0" applyFont="1" applyFill="1" applyBorder="1" applyAlignment="1">
      <alignment horizontal="center"/>
    </xf>
    <xf numFmtId="0" fontId="2" fillId="2" borderId="73" xfId="0" applyFont="1" applyFill="1" applyBorder="1" applyAlignment="1">
      <alignment horizontal="center"/>
    </xf>
    <xf numFmtId="0" fontId="27" fillId="0" borderId="80" xfId="0" applyFont="1" applyBorder="1" applyAlignment="1">
      <alignment horizontal="right"/>
    </xf>
    <xf numFmtId="0" fontId="27" fillId="0" borderId="77" xfId="0" applyFont="1" applyBorder="1" applyAlignment="1">
      <alignment horizontal="right"/>
    </xf>
    <xf numFmtId="0" fontId="27" fillId="0" borderId="78" xfId="0" applyFont="1" applyBorder="1" applyAlignment="1">
      <alignment horizontal="right"/>
    </xf>
    <xf numFmtId="0" fontId="32" fillId="0" borderId="79" xfId="0" applyFont="1" applyBorder="1" applyAlignment="1">
      <alignment horizontal="right"/>
    </xf>
    <xf numFmtId="0" fontId="32" fillId="0" borderId="72" xfId="0" applyFont="1" applyBorder="1" applyAlignment="1">
      <alignment horizontal="right"/>
    </xf>
    <xf numFmtId="0" fontId="32" fillId="0" borderId="73" xfId="0" applyFont="1" applyBorder="1" applyAlignment="1">
      <alignment horizontal="right"/>
    </xf>
    <xf numFmtId="0" fontId="0" fillId="0" borderId="76" xfId="0" applyBorder="1" applyAlignment="1">
      <alignment horizontal="left" wrapText="1"/>
    </xf>
    <xf numFmtId="0" fontId="0" fillId="0" borderId="77" xfId="0" applyBorder="1" applyAlignment="1">
      <alignment horizontal="left" wrapText="1"/>
    </xf>
    <xf numFmtId="0" fontId="0" fillId="0" borderId="78" xfId="0" applyBorder="1" applyAlignment="1">
      <alignment horizontal="left" wrapText="1"/>
    </xf>
    <xf numFmtId="0" fontId="0" fillId="0" borderId="73" xfId="0" applyBorder="1" applyAlignment="1">
      <alignment horizontal="center"/>
    </xf>
    <xf numFmtId="0" fontId="27" fillId="0" borderId="27" xfId="0" applyFont="1" applyBorder="1" applyAlignment="1">
      <alignment horizontal="right"/>
    </xf>
    <xf numFmtId="0" fontId="27" fillId="0" borderId="28" xfId="0" applyFont="1" applyBorder="1" applyAlignment="1">
      <alignment horizontal="right"/>
    </xf>
    <xf numFmtId="0" fontId="27" fillId="0" borderId="29" xfId="0" applyFont="1" applyBorder="1" applyAlignment="1">
      <alignment horizontal="right"/>
    </xf>
    <xf numFmtId="0" fontId="2" fillId="2" borderId="17" xfId="0" applyFont="1" applyFill="1" applyBorder="1" applyAlignment="1">
      <alignment horizontal="center"/>
    </xf>
    <xf numFmtId="0" fontId="2" fillId="2" borderId="23" xfId="0" applyFont="1" applyFill="1" applyBorder="1" applyAlignment="1">
      <alignment horizontal="center"/>
    </xf>
    <xf numFmtId="0" fontId="2" fillId="2" borderId="24" xfId="0" applyFont="1" applyFill="1" applyBorder="1" applyAlignment="1">
      <alignment horizontal="center"/>
    </xf>
    <xf numFmtId="0" fontId="0" fillId="0" borderId="0" xfId="0"/>
    <xf numFmtId="0" fontId="27" fillId="0" borderId="70" xfId="0" applyFont="1" applyBorder="1" applyAlignment="1">
      <alignment horizontal="right"/>
    </xf>
    <xf numFmtId="0" fontId="2" fillId="2" borderId="70" xfId="0" applyFont="1" applyFill="1" applyBorder="1" applyAlignment="1">
      <alignment horizontal="center"/>
    </xf>
    <xf numFmtId="0" fontId="27" fillId="0" borderId="70" xfId="0" applyFont="1" applyBorder="1" applyAlignment="1">
      <alignment horizontal="right" wrapText="1"/>
    </xf>
    <xf numFmtId="0" fontId="0" fillId="0" borderId="70" xfId="0" applyBorder="1" applyAlignment="1">
      <alignment horizontal="left" wrapText="1"/>
    </xf>
    <xf numFmtId="0" fontId="2" fillId="2" borderId="70" xfId="0" applyFont="1" applyFill="1" applyBorder="1" applyAlignment="1">
      <alignment horizontal="center" wrapText="1"/>
    </xf>
    <xf numFmtId="0" fontId="2" fillId="0" borderId="71" xfId="0" applyFont="1" applyBorder="1" applyAlignment="1">
      <alignment horizontal="center"/>
    </xf>
    <xf numFmtId="0" fontId="2" fillId="0" borderId="0" xfId="0" applyFont="1" applyAlignment="1">
      <alignment horizontal="center"/>
    </xf>
    <xf numFmtId="0" fontId="0" fillId="0" borderId="0" xfId="0" applyAlignment="1">
      <alignment horizontal="center"/>
    </xf>
    <xf numFmtId="0" fontId="1" fillId="0" borderId="0" xfId="0" applyFont="1" applyAlignment="1">
      <alignment wrapText="1"/>
    </xf>
    <xf numFmtId="0" fontId="36" fillId="0" borderId="70" xfId="0" applyFont="1" applyBorder="1" applyAlignment="1">
      <alignment horizontal="left"/>
    </xf>
    <xf numFmtId="0" fontId="2" fillId="0" borderId="70" xfId="0" applyFont="1" applyBorder="1" applyAlignment="1">
      <alignment horizontal="right"/>
    </xf>
    <xf numFmtId="0" fontId="2" fillId="0" borderId="10" xfId="0" applyFont="1" applyBorder="1" applyAlignment="1">
      <alignment horizontal="right"/>
    </xf>
    <xf numFmtId="0" fontId="2" fillId="0" borderId="23" xfId="0" applyFont="1" applyBorder="1" applyAlignment="1">
      <alignment horizontal="center"/>
    </xf>
    <xf numFmtId="0" fontId="2" fillId="0" borderId="11" xfId="0" applyFont="1" applyBorder="1" applyAlignment="1">
      <alignment horizontal="center"/>
    </xf>
    <xf numFmtId="0" fontId="2" fillId="2" borderId="71" xfId="0" applyFont="1" applyFill="1" applyBorder="1" applyAlignment="1">
      <alignment horizontal="center" wrapText="1"/>
    </xf>
    <xf numFmtId="0" fontId="2" fillId="2" borderId="73" xfId="0" applyFont="1" applyFill="1" applyBorder="1" applyAlignment="1">
      <alignment horizontal="center" wrapText="1"/>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30" xfId="0" applyBorder="1" applyAlignment="1">
      <alignment horizontal="left" vertical="center" wrapText="1"/>
    </xf>
    <xf numFmtId="0" fontId="0" fillId="0" borderId="26" xfId="0" applyBorder="1" applyAlignment="1">
      <alignment horizontal="left" vertical="center" wrapText="1"/>
    </xf>
    <xf numFmtId="0" fontId="0" fillId="0" borderId="31" xfId="0" applyBorder="1" applyAlignment="1">
      <alignment horizontal="left" vertical="center" wrapText="1"/>
    </xf>
    <xf numFmtId="0" fontId="0" fillId="0" borderId="65" xfId="0" applyBorder="1" applyAlignment="1">
      <alignment horizontal="left" vertical="center" wrapText="1"/>
    </xf>
    <xf numFmtId="0" fontId="0" fillId="0" borderId="22" xfId="0" applyBorder="1" applyAlignment="1">
      <alignment horizontal="left" vertical="center" wrapText="1"/>
    </xf>
    <xf numFmtId="0" fontId="0" fillId="0" borderId="25" xfId="0" applyBorder="1" applyAlignment="1">
      <alignment horizontal="left" vertical="center" wrapText="1"/>
    </xf>
    <xf numFmtId="0" fontId="2" fillId="2" borderId="72" xfId="0" applyFont="1" applyFill="1" applyBorder="1" applyAlignment="1">
      <alignment horizontal="center" wrapText="1"/>
    </xf>
    <xf numFmtId="0" fontId="2" fillId="2" borderId="64" xfId="0" applyFont="1" applyFill="1" applyBorder="1" applyAlignment="1">
      <alignment horizontal="center" wrapText="1"/>
    </xf>
    <xf numFmtId="0" fontId="2" fillId="2" borderId="10" xfId="0" applyFont="1" applyFill="1" applyBorder="1" applyAlignment="1">
      <alignment horizontal="center" wrapText="1"/>
    </xf>
    <xf numFmtId="0" fontId="1" fillId="0" borderId="71" xfId="0" applyFont="1" applyBorder="1" applyAlignment="1">
      <alignment horizontal="left" wrapText="1"/>
    </xf>
    <xf numFmtId="0" fontId="1" fillId="0" borderId="72" xfId="0" applyFont="1" applyBorder="1" applyAlignment="1">
      <alignment horizontal="left" wrapText="1"/>
    </xf>
    <xf numFmtId="0" fontId="1" fillId="0" borderId="73" xfId="0" applyFont="1" applyBorder="1" applyAlignment="1">
      <alignment horizontal="left" wrapText="1"/>
    </xf>
    <xf numFmtId="0" fontId="0" fillId="0" borderId="71" xfId="0" applyBorder="1" applyAlignment="1">
      <alignment wrapText="1"/>
    </xf>
    <xf numFmtId="0" fontId="0" fillId="0" borderId="73" xfId="0" applyBorder="1" applyAlignment="1">
      <alignment wrapText="1"/>
    </xf>
    <xf numFmtId="0" fontId="2" fillId="0" borderId="27" xfId="0" applyFont="1" applyBorder="1" applyAlignment="1">
      <alignment horizontal="left" wrapText="1"/>
    </xf>
    <xf numFmtId="0" fontId="2" fillId="0" borderId="79" xfId="0" applyFont="1" applyBorder="1" applyAlignment="1">
      <alignment horizontal="left" wrapText="1"/>
    </xf>
    <xf numFmtId="0" fontId="0" fillId="0" borderId="44" xfId="0" applyBorder="1" applyAlignment="1">
      <alignment horizontal="center" vertical="center"/>
    </xf>
    <xf numFmtId="0" fontId="0" fillId="0" borderId="82" xfId="0" applyBorder="1" applyAlignment="1">
      <alignment horizontal="center" vertical="center"/>
    </xf>
    <xf numFmtId="0" fontId="2" fillId="0" borderId="80" xfId="0" applyFont="1" applyBorder="1" applyAlignment="1">
      <alignment horizontal="left" wrapText="1"/>
    </xf>
    <xf numFmtId="1" fontId="0" fillId="20" borderId="82" xfId="0" applyNumberFormat="1" applyFill="1" applyBorder="1" applyAlignment="1" applyProtection="1">
      <alignment horizontal="center" vertical="center" wrapText="1"/>
      <protection locked="0"/>
    </xf>
    <xf numFmtId="1" fontId="0" fillId="20" borderId="83" xfId="0" applyNumberFormat="1" applyFill="1" applyBorder="1" applyAlignment="1" applyProtection="1">
      <alignment horizontal="center" vertical="center" wrapText="1"/>
      <protection locked="0"/>
    </xf>
    <xf numFmtId="0" fontId="2" fillId="0" borderId="71" xfId="0" applyFont="1" applyBorder="1" applyAlignment="1">
      <alignment horizontal="center" vertical="center" wrapText="1"/>
    </xf>
    <xf numFmtId="0" fontId="2" fillId="0" borderId="73" xfId="0" applyFont="1" applyBorder="1" applyAlignment="1">
      <alignment horizontal="center" vertical="center" wrapText="1"/>
    </xf>
    <xf numFmtId="0" fontId="2" fillId="0" borderId="71" xfId="0" applyFont="1" applyBorder="1"/>
    <xf numFmtId="0" fontId="2" fillId="0" borderId="72" xfId="0" applyFont="1" applyBorder="1"/>
    <xf numFmtId="0" fontId="2" fillId="0" borderId="73" xfId="0" applyFont="1" applyBorder="1"/>
    <xf numFmtId="0" fontId="2" fillId="0" borderId="70" xfId="0" applyFont="1" applyBorder="1" applyAlignment="1">
      <alignment horizontal="left" wrapText="1"/>
    </xf>
    <xf numFmtId="0" fontId="2" fillId="29" borderId="48" xfId="0" applyFont="1" applyFill="1" applyBorder="1" applyAlignment="1">
      <alignment horizontal="center"/>
    </xf>
    <xf numFmtId="0" fontId="2" fillId="29" borderId="12" xfId="0" applyFont="1" applyFill="1" applyBorder="1" applyAlignment="1">
      <alignment horizontal="center"/>
    </xf>
    <xf numFmtId="0" fontId="27" fillId="0" borderId="75" xfId="0" applyFont="1" applyBorder="1" applyAlignment="1">
      <alignment horizontal="right"/>
    </xf>
    <xf numFmtId="0" fontId="27" fillId="0" borderId="71" xfId="0" applyFont="1" applyBorder="1" applyAlignment="1">
      <alignment horizontal="right"/>
    </xf>
    <xf numFmtId="0" fontId="2" fillId="0" borderId="0" xfId="0" applyFont="1" applyAlignment="1">
      <alignment horizontal="center" wrapText="1"/>
    </xf>
    <xf numFmtId="0" fontId="2" fillId="2" borderId="45" xfId="0" applyFont="1" applyFill="1" applyBorder="1" applyAlignment="1">
      <alignment horizontal="center"/>
    </xf>
    <xf numFmtId="0" fontId="2" fillId="2" borderId="22" xfId="0" applyFont="1" applyFill="1" applyBorder="1" applyAlignment="1">
      <alignment horizontal="center"/>
    </xf>
    <xf numFmtId="0" fontId="2" fillId="2" borderId="46" xfId="0" applyFont="1" applyFill="1" applyBorder="1" applyAlignment="1">
      <alignment horizontal="center"/>
    </xf>
    <xf numFmtId="0" fontId="27" fillId="0" borderId="85" xfId="0" applyFont="1" applyBorder="1" applyAlignment="1">
      <alignment horizontal="right"/>
    </xf>
    <xf numFmtId="0" fontId="27" fillId="0" borderId="86" xfId="0" applyFont="1" applyBorder="1" applyAlignment="1">
      <alignment horizontal="right"/>
    </xf>
    <xf numFmtId="0" fontId="27" fillId="0" borderId="76" xfId="0" applyFont="1" applyBorder="1" applyAlignment="1">
      <alignment horizontal="right"/>
    </xf>
    <xf numFmtId="0" fontId="2" fillId="29" borderId="29" xfId="0" applyFont="1" applyFill="1" applyBorder="1" applyAlignment="1">
      <alignment horizontal="center"/>
    </xf>
    <xf numFmtId="0" fontId="39" fillId="0" borderId="70" xfId="0" applyFont="1" applyBorder="1" applyAlignment="1">
      <alignment horizontal="center"/>
    </xf>
    <xf numFmtId="0" fontId="2" fillId="2" borderId="52" xfId="0" applyFont="1" applyFill="1" applyBorder="1" applyAlignment="1">
      <alignment horizontal="center"/>
    </xf>
    <xf numFmtId="0" fontId="2" fillId="2" borderId="0" xfId="0" applyFont="1" applyFill="1" applyAlignment="1">
      <alignment horizontal="center"/>
    </xf>
    <xf numFmtId="0" fontId="2" fillId="2" borderId="33" xfId="0" applyFont="1" applyFill="1" applyBorder="1" applyAlignment="1">
      <alignment horizontal="center"/>
    </xf>
    <xf numFmtId="0" fontId="2" fillId="2" borderId="18" xfId="0" applyFont="1" applyFill="1" applyBorder="1" applyAlignment="1">
      <alignment horizontal="center" vertical="center"/>
    </xf>
    <xf numFmtId="0" fontId="0" fillId="0" borderId="20" xfId="0" applyBorder="1" applyAlignment="1">
      <alignment horizontal="center" vertical="center"/>
    </xf>
    <xf numFmtId="0" fontId="27" fillId="0" borderId="47" xfId="0" applyFont="1" applyBorder="1" applyAlignment="1">
      <alignment horizontal="right"/>
    </xf>
    <xf numFmtId="0" fontId="27" fillId="0" borderId="48" xfId="0" applyFont="1" applyBorder="1" applyAlignment="1">
      <alignment horizontal="right"/>
    </xf>
    <xf numFmtId="0" fontId="27" fillId="0" borderId="49" xfId="0" applyFont="1" applyBorder="1" applyAlignment="1">
      <alignment horizontal="right"/>
    </xf>
    <xf numFmtId="0" fontId="43" fillId="0" borderId="22" xfId="0" applyFont="1" applyBorder="1" applyAlignment="1">
      <alignment horizontal="center"/>
    </xf>
    <xf numFmtId="3" fontId="0" fillId="20" borderId="71" xfId="0" applyNumberFormat="1" applyFill="1" applyBorder="1" applyAlignment="1" applyProtection="1">
      <alignment horizontal="center"/>
      <protection locked="0"/>
    </xf>
    <xf numFmtId="3" fontId="0" fillId="20" borderId="72" xfId="0" applyNumberFormat="1" applyFill="1" applyBorder="1" applyAlignment="1" applyProtection="1">
      <alignment horizontal="center"/>
      <protection locked="0"/>
    </xf>
    <xf numFmtId="3" fontId="0" fillId="20" borderId="73" xfId="0" applyNumberFormat="1" applyFill="1" applyBorder="1" applyAlignment="1" applyProtection="1">
      <alignment horizontal="center"/>
      <protection locked="0"/>
    </xf>
    <xf numFmtId="3" fontId="2" fillId="2" borderId="71" xfId="0" applyNumberFormat="1" applyFont="1" applyFill="1" applyBorder="1" applyAlignment="1">
      <alignment horizontal="center" vertical="center" wrapText="1"/>
    </xf>
    <xf numFmtId="3" fontId="2" fillId="2" borderId="72" xfId="0" applyNumberFormat="1" applyFont="1" applyFill="1" applyBorder="1" applyAlignment="1">
      <alignment horizontal="center" vertical="center" wrapText="1"/>
    </xf>
    <xf numFmtId="3" fontId="2" fillId="2" borderId="73" xfId="0" applyNumberFormat="1" applyFont="1" applyFill="1" applyBorder="1" applyAlignment="1">
      <alignment horizontal="center" vertical="center" wrapText="1"/>
    </xf>
    <xf numFmtId="0" fontId="0" fillId="2" borderId="32" xfId="0" applyFill="1" applyBorder="1" applyAlignment="1">
      <alignment horizontal="center"/>
    </xf>
    <xf numFmtId="0" fontId="0" fillId="2" borderId="30" xfId="0" applyFill="1" applyBorder="1" applyAlignment="1">
      <alignment horizontal="center"/>
    </xf>
    <xf numFmtId="0" fontId="0" fillId="2" borderId="53" xfId="0" applyFill="1" applyBorder="1" applyAlignment="1">
      <alignment horizontal="center"/>
    </xf>
    <xf numFmtId="0" fontId="0" fillId="31" borderId="72" xfId="0" applyFill="1" applyBorder="1" applyAlignment="1">
      <alignment horizontal="center"/>
    </xf>
    <xf numFmtId="0" fontId="0" fillId="31" borderId="73" xfId="0" applyFill="1" applyBorder="1" applyAlignment="1">
      <alignment horizontal="center"/>
    </xf>
    <xf numFmtId="0" fontId="0" fillId="31" borderId="71" xfId="0" applyFill="1" applyBorder="1" applyAlignment="1">
      <alignment horizontal="center"/>
    </xf>
    <xf numFmtId="3" fontId="0" fillId="0" borderId="72" xfId="0" applyNumberFormat="1" applyBorder="1" applyAlignment="1">
      <alignment horizontal="center"/>
    </xf>
    <xf numFmtId="3" fontId="0" fillId="0" borderId="73" xfId="0" applyNumberFormat="1" applyBorder="1" applyAlignment="1">
      <alignment horizontal="center"/>
    </xf>
    <xf numFmtId="3" fontId="2" fillId="32" borderId="73" xfId="0" applyNumberFormat="1" applyFont="1" applyFill="1" applyBorder="1" applyAlignment="1">
      <alignment horizontal="center"/>
    </xf>
    <xf numFmtId="3" fontId="2" fillId="32" borderId="70" xfId="0" applyNumberFormat="1" applyFont="1" applyFill="1" applyBorder="1" applyAlignment="1">
      <alignment horizontal="center"/>
    </xf>
    <xf numFmtId="3" fontId="0" fillId="0" borderId="71" xfId="0" applyNumberFormat="1" applyBorder="1" applyAlignment="1">
      <alignment horizontal="center"/>
    </xf>
    <xf numFmtId="0" fontId="2" fillId="2" borderId="48"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0" fillId="0" borderId="70" xfId="0" applyBorder="1" applyAlignment="1">
      <alignment horizontal="left"/>
    </xf>
    <xf numFmtId="0" fontId="2" fillId="2" borderId="43" xfId="0" applyFont="1" applyFill="1" applyBorder="1" applyAlignment="1">
      <alignment horizontal="center" wrapText="1"/>
    </xf>
    <xf numFmtId="0" fontId="2" fillId="2" borderId="50" xfId="0" applyFont="1" applyFill="1" applyBorder="1" applyAlignment="1">
      <alignment horizontal="center" wrapText="1"/>
    </xf>
    <xf numFmtId="0" fontId="2" fillId="2" borderId="55" xfId="0" applyFont="1" applyFill="1" applyBorder="1" applyAlignment="1">
      <alignment horizontal="center" wrapText="1"/>
    </xf>
    <xf numFmtId="0" fontId="2" fillId="2" borderId="51" xfId="0" applyFont="1" applyFill="1" applyBorder="1" applyAlignment="1">
      <alignment horizontal="center" wrapText="1"/>
    </xf>
    <xf numFmtId="0" fontId="2" fillId="20" borderId="48" xfId="0" applyFont="1" applyFill="1" applyBorder="1" applyAlignment="1">
      <alignment horizontal="center" vertical="center" wrapText="1"/>
    </xf>
  </cellXfs>
  <cellStyles count="79">
    <cellStyle name="1 antraštė" xfId="4" xr:uid="{00000000-0005-0000-0000-000000000000}"/>
    <cellStyle name="2 antraštė" xfId="5" xr:uid="{00000000-0005-0000-0000-000001000000}"/>
    <cellStyle name="20% – paryškinimas 1" xfId="6" xr:uid="{00000000-0005-0000-0000-000002000000}"/>
    <cellStyle name="20% – paryškinimas 2" xfId="7" xr:uid="{00000000-0005-0000-0000-000003000000}"/>
    <cellStyle name="20% – paryškinimas 3" xfId="8" xr:uid="{00000000-0005-0000-0000-000004000000}"/>
    <cellStyle name="20% – paryškinimas 4" xfId="9" xr:uid="{00000000-0005-0000-0000-000005000000}"/>
    <cellStyle name="20% – paryškinimas 5" xfId="10" xr:uid="{00000000-0005-0000-0000-000006000000}"/>
    <cellStyle name="20% – paryškinimas 6" xfId="11" xr:uid="{00000000-0005-0000-0000-000007000000}"/>
    <cellStyle name="3 antraštė" xfId="12" xr:uid="{00000000-0005-0000-0000-000008000000}"/>
    <cellStyle name="4 antraštė" xfId="13" xr:uid="{00000000-0005-0000-0000-000009000000}"/>
    <cellStyle name="4 antraštė 2" xfId="14" xr:uid="{00000000-0005-0000-0000-00000A000000}"/>
    <cellStyle name="40% – paryškinimas 1" xfId="15" xr:uid="{00000000-0005-0000-0000-00000B000000}"/>
    <cellStyle name="40% – paryškinimas 2" xfId="16" xr:uid="{00000000-0005-0000-0000-00000C000000}"/>
    <cellStyle name="40% – paryškinimas 3" xfId="17" xr:uid="{00000000-0005-0000-0000-00000D000000}"/>
    <cellStyle name="40% – paryškinimas 4" xfId="18" xr:uid="{00000000-0005-0000-0000-00000E000000}"/>
    <cellStyle name="40% – paryškinimas 5" xfId="19" xr:uid="{00000000-0005-0000-0000-00000F000000}"/>
    <cellStyle name="40% – paryškinimas 6" xfId="20" xr:uid="{00000000-0005-0000-0000-000010000000}"/>
    <cellStyle name="60% – paryškinimas 1" xfId="21" xr:uid="{00000000-0005-0000-0000-000011000000}"/>
    <cellStyle name="60% – paryškinimas 2" xfId="22" xr:uid="{00000000-0005-0000-0000-000012000000}"/>
    <cellStyle name="60% – paryškinimas 3" xfId="23" xr:uid="{00000000-0005-0000-0000-000013000000}"/>
    <cellStyle name="60% – paryškinimas 4" xfId="24" xr:uid="{00000000-0005-0000-0000-000014000000}"/>
    <cellStyle name="60% – paryškinimas 5" xfId="25" xr:uid="{00000000-0005-0000-0000-000015000000}"/>
    <cellStyle name="60% – paryškinimas 6" xfId="26" xr:uid="{00000000-0005-0000-0000-000016000000}"/>
    <cellStyle name="Aiškinamasis tekstas" xfId="27" xr:uid="{00000000-0005-0000-0000-000017000000}"/>
    <cellStyle name="Blogas" xfId="28" xr:uid="{00000000-0005-0000-0000-000018000000}"/>
    <cellStyle name="Comma 2" xfId="53" xr:uid="{00000000-0005-0000-0000-00001A000000}"/>
    <cellStyle name="Comma 2 2" xfId="62" xr:uid="{00000000-0005-0000-0000-00001B000000}"/>
    <cellStyle name="Comma 2 2 2" xfId="76" xr:uid="{00000000-0005-0000-0000-00001C000000}"/>
    <cellStyle name="Comma 2 3" xfId="69" xr:uid="{00000000-0005-0000-0000-00001D000000}"/>
    <cellStyle name="Comma 3" xfId="63" xr:uid="{00000000-0005-0000-0000-00001E000000}"/>
    <cellStyle name="Comma 3 2" xfId="77" xr:uid="{00000000-0005-0000-0000-00001F000000}"/>
    <cellStyle name="Comma 4" xfId="70" xr:uid="{00000000-0005-0000-0000-000020000000}"/>
    <cellStyle name="Geras" xfId="29" xr:uid="{00000000-0005-0000-0000-000021000000}"/>
    <cellStyle name="Hipersaitas" xfId="78" builtinId="8"/>
    <cellStyle name="Īįū÷ķūé_Ėčńņ17" xfId="30" xr:uid="{00000000-0005-0000-0000-000022000000}"/>
    <cellStyle name="Įprastas" xfId="0" builtinId="0"/>
    <cellStyle name="Įprastas 2" xfId="32" xr:uid="{00000000-0005-0000-0000-000023000000}"/>
    <cellStyle name="Įprastas 2 2" xfId="33" xr:uid="{00000000-0005-0000-0000-000024000000}"/>
    <cellStyle name="Įprastas 3" xfId="2" xr:uid="{00000000-0005-0000-0000-000025000000}"/>
    <cellStyle name="Įspėjimo tekstas" xfId="34" xr:uid="{00000000-0005-0000-0000-000026000000}"/>
    <cellStyle name="Išvestis" xfId="31" xr:uid="{00000000-0005-0000-0000-000027000000}"/>
    <cellStyle name="Išvestis 2" xfId="57" xr:uid="{00000000-0005-0000-0000-000028000000}"/>
    <cellStyle name="Išvestis 2 2" xfId="71" xr:uid="{00000000-0005-0000-0000-000029000000}"/>
    <cellStyle name="Išvestis 3" xfId="64" xr:uid="{00000000-0005-0000-0000-00002A000000}"/>
    <cellStyle name="Įvestis" xfId="35" xr:uid="{00000000-0005-0000-0000-00002B000000}"/>
    <cellStyle name="Įvestis 2" xfId="58" xr:uid="{00000000-0005-0000-0000-00002C000000}"/>
    <cellStyle name="Įvestis 2 2" xfId="72" xr:uid="{00000000-0005-0000-0000-00002D000000}"/>
    <cellStyle name="Įvestis 3" xfId="65" xr:uid="{00000000-0005-0000-0000-00002E000000}"/>
    <cellStyle name="Kablelis" xfId="55" builtinId="3"/>
    <cellStyle name="Neutralus" xfId="36" xr:uid="{00000000-0005-0000-0000-00002F000000}"/>
    <cellStyle name="Normal 2" xfId="1" xr:uid="{00000000-0005-0000-0000-000031000000}"/>
    <cellStyle name="Normal 2 2" xfId="37" xr:uid="{00000000-0005-0000-0000-000032000000}"/>
    <cellStyle name="Normal 3" xfId="38" xr:uid="{00000000-0005-0000-0000-000033000000}"/>
    <cellStyle name="Normal 4" xfId="39" xr:uid="{00000000-0005-0000-0000-000034000000}"/>
    <cellStyle name="Normal 5" xfId="3" xr:uid="{00000000-0005-0000-0000-000035000000}"/>
    <cellStyle name="Paryškinimas 1" xfId="40" xr:uid="{00000000-0005-0000-0000-000036000000}"/>
    <cellStyle name="Paryškinimas 2" xfId="41" xr:uid="{00000000-0005-0000-0000-000037000000}"/>
    <cellStyle name="Paryškinimas 3" xfId="42" xr:uid="{00000000-0005-0000-0000-000038000000}"/>
    <cellStyle name="Paryškinimas 4" xfId="43" xr:uid="{00000000-0005-0000-0000-000039000000}"/>
    <cellStyle name="Paryškinimas 5" xfId="44" xr:uid="{00000000-0005-0000-0000-00003A000000}"/>
    <cellStyle name="Paryškinimas 6" xfId="45" xr:uid="{00000000-0005-0000-0000-00003B000000}"/>
    <cellStyle name="Pastaba" xfId="46" xr:uid="{00000000-0005-0000-0000-00003C000000}"/>
    <cellStyle name="Pastaba 2" xfId="59" xr:uid="{00000000-0005-0000-0000-00003D000000}"/>
    <cellStyle name="Pastaba 2 2" xfId="73" xr:uid="{00000000-0005-0000-0000-00003E000000}"/>
    <cellStyle name="Pastaba 3" xfId="66" xr:uid="{00000000-0005-0000-0000-00003F000000}"/>
    <cellStyle name="Pavadinimas" xfId="47" xr:uid="{00000000-0005-0000-0000-000040000000}"/>
    <cellStyle name="Percent 2" xfId="54" xr:uid="{00000000-0005-0000-0000-000042000000}"/>
    <cellStyle name="Procentai" xfId="56" builtinId="5"/>
    <cellStyle name="Skaičiavimas" xfId="48" xr:uid="{00000000-0005-0000-0000-000043000000}"/>
    <cellStyle name="Skaičiavimas 2" xfId="60" xr:uid="{00000000-0005-0000-0000-000044000000}"/>
    <cellStyle name="Skaičiavimas 2 2" xfId="74" xr:uid="{00000000-0005-0000-0000-000045000000}"/>
    <cellStyle name="Skaičiavimas 3" xfId="67" xr:uid="{00000000-0005-0000-0000-000046000000}"/>
    <cellStyle name="Style 1" xfId="49" xr:uid="{00000000-0005-0000-0000-000047000000}"/>
    <cellStyle name="Suma" xfId="50" xr:uid="{00000000-0005-0000-0000-000048000000}"/>
    <cellStyle name="Suma 2" xfId="61" xr:uid="{00000000-0005-0000-0000-000049000000}"/>
    <cellStyle name="Suma 2 2" xfId="75" xr:uid="{00000000-0005-0000-0000-00004A000000}"/>
    <cellStyle name="Suma 3" xfId="68" xr:uid="{00000000-0005-0000-0000-00004B000000}"/>
    <cellStyle name="Susietas langelis" xfId="51" xr:uid="{00000000-0005-0000-0000-00004C000000}"/>
    <cellStyle name="Tikrinimo langelis" xfId="52" xr:uid="{00000000-0005-0000-0000-00004D000000}"/>
  </cellStyles>
  <dxfs count="105">
    <dxf>
      <fill>
        <patternFill>
          <bgColor rgb="FFFF0000"/>
        </patternFill>
      </fill>
    </dxf>
    <dxf>
      <fill>
        <patternFill>
          <bgColor rgb="FFFF0000"/>
        </patternFill>
      </fill>
    </dxf>
    <dxf>
      <fill>
        <patternFill>
          <bgColor theme="7" tint="0.59996337778862885"/>
        </patternFill>
      </fill>
    </dxf>
    <dxf>
      <font>
        <color auto="1"/>
      </font>
      <fill>
        <patternFill>
          <bgColor rgb="FFFF0000"/>
        </patternFill>
      </fill>
    </dxf>
    <dxf>
      <fill>
        <patternFill>
          <bgColor rgb="FFFF0000"/>
        </patternFill>
      </fill>
    </dxf>
    <dxf>
      <fill>
        <patternFill>
          <bgColor rgb="FFFF0000"/>
        </patternFill>
      </fill>
    </dxf>
    <dxf>
      <fill>
        <patternFill>
          <bgColor theme="7" tint="0.59996337778862885"/>
        </patternFill>
      </fill>
    </dxf>
    <dxf>
      <font>
        <color auto="1"/>
      </font>
      <fill>
        <patternFill>
          <bgColor rgb="FFFF0000"/>
        </patternFill>
      </fill>
    </dxf>
    <dxf>
      <fill>
        <patternFill>
          <bgColor rgb="FFFF0000"/>
        </patternFill>
      </fill>
    </dxf>
    <dxf>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numFmt numFmtId="14" formatCode="0.00%"/>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CCECFF"/>
      <color rgb="FFFFFFFF"/>
      <color rgb="FFFF7C80"/>
      <color rgb="FFCC99FF"/>
      <color rgb="FFAFBB0D"/>
      <color rgb="FFC89800"/>
      <color rgb="FFFF99CC"/>
      <color rgb="FFCC9900"/>
      <color rgb="FFA0D2DC"/>
      <color rgb="FF6FD3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pivotCacheDefinition" Target="pivotCache/pivotCacheDefinition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33"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pivotCacheDefinition" Target="pivotCache/pivotCacheDefinition4.xml"/><Relationship Id="rId32"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pivotCacheDefinition" Target="pivotCache/pivotCacheDefinition3.xml"/><Relationship Id="rId28"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pivotCacheDefinition" Target="pivotCache/pivotCacheDefinition2.xml"/><Relationship Id="rId27" Type="http://schemas.openxmlformats.org/officeDocument/2006/relationships/sharedStrings" Target="sharedStrings.xml"/><Relationship Id="rId30" Type="http://schemas.openxmlformats.org/officeDocument/2006/relationships/customXml" Target="../customXml/item1.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Drop" dropStyle="combo" dx="16" fmlaRange="Data1!$B$2:$B$16" noThreeD="1" sel="10" val="4"/>
</file>

<file path=xl/ctrlProps/ctrlProp2.xml><?xml version="1.0" encoding="utf-8"?>
<formControlPr xmlns="http://schemas.microsoft.com/office/spreadsheetml/2009/9/main" objectType="List" dx="22" multiSel="1" sel="0" seltype="multi" val="0">
  <itemLst>
    <item val="Aplinkos apsauga"/>
    <item val="Energetika"/>
    <item val="Informacinės visuomenės plėtra"/>
    <item val="Krašto apsauga"/>
    <item val="Kultūra"/>
    <item val="Socialinė apsauga"/>
    <item val="Sveikatos apsauga"/>
    <item val="Švietimas ir mokslas"/>
    <item val="Teisingumas / Teisėtvarka"/>
    <item val="Turizmas"/>
    <item val="Urbanistinė plėtra"/>
    <item val="Verslas"/>
    <item val="Visuomenės apsauga"/>
    <item val="Kita"/>
  </itemLst>
</formControlPr>
</file>

<file path=xl/ctrlProps/ctrlProp3.xml><?xml version="1.0" encoding="utf-8"?>
<formControlPr xmlns="http://schemas.microsoft.com/office/spreadsheetml/2009/9/main" objectType="Drop" dropLines="2" dropStyle="combo" dx="16" fmlaRange="Data1!$G$2:$G$3" noThreeD="1" sel="1" val="0"/>
</file>

<file path=xl/ctrlProps/ctrlProp4.xml><?xml version="1.0" encoding="utf-8"?>
<formControlPr xmlns="http://schemas.microsoft.com/office/spreadsheetml/2009/9/main" objectType="Radio" checked="Checked" firstButton="1"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Spin" dx="22" max="99" page="10" val="10"/>
</file>

<file path=xl/ctrlProps/ctrlProp8.xml><?xml version="1.0" encoding="utf-8"?>
<formControlPr xmlns="http://schemas.microsoft.com/office/spreadsheetml/2009/9/main" objectType="Spin" dx="22" max="99" page="10" val="10"/>
</file>

<file path=xl/ctrlProps/ctrlProp9.xml><?xml version="1.0" encoding="utf-8"?>
<formControlPr xmlns="http://schemas.microsoft.com/office/spreadsheetml/2009/9/main" objectType="Spin" dx="22" max="99" page="10" val="10"/>
</file>

<file path=xl/ctrlProps/ctrlProp10.xml><?xml version="1.0" encoding="utf-8"?>
<formControlPr xmlns="http://schemas.microsoft.com/office/spreadsheetml/2009/9/main" objectType="Spin" dx="22" max="99" page="10" val="10"/>
</file>

<file path=xl/ctrlProps/ctrlProp11.xml><?xml version="1.0" encoding="utf-8"?>
<formControlPr xmlns="http://schemas.microsoft.com/office/spreadsheetml/2009/9/main" objectType="Spin" dx="22" max="99" page="10" val="10"/>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CheckBox" checked="Checked" fmlaLink="$I$29" lockText="1" noThreeD="1"/>
</file>

<file path=xl/ctrlProps/ctrlProp14.xml><?xml version="1.0" encoding="utf-8"?>
<formControlPr xmlns="http://schemas.microsoft.com/office/spreadsheetml/2009/9/main" objectType="CheckBox" fmlaLink="$I$31" lockText="1" noThreeD="1"/>
</file>

<file path=xl/ctrlProps/ctrlProp15.xml><?xml version="1.0" encoding="utf-8"?>
<formControlPr xmlns="http://schemas.microsoft.com/office/spreadsheetml/2009/9/main" objectType="CheckBox" fmlaLink="$I$33" lockText="1" noThreeD="1"/>
</file>

<file path=xl/ctrlProps/ctrlProp16.xml><?xml version="1.0" encoding="utf-8"?>
<formControlPr xmlns="http://schemas.microsoft.com/office/spreadsheetml/2009/9/main" objectType="CheckBox" fmlaLink="$I$35" lockText="1" noThreeD="1"/>
</file>

<file path=xl/ctrlProps/ctrlProp17.xml><?xml version="1.0" encoding="utf-8"?>
<formControlPr xmlns="http://schemas.microsoft.com/office/spreadsheetml/2009/9/main" objectType="CheckBox" fmlaLink="$I$37"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Button" lockText="1"/>
</file>

<file path=xl/ctrlProps/ctrlProp145.xml><?xml version="1.0" encoding="utf-8"?>
<formControlPr xmlns="http://schemas.microsoft.com/office/spreadsheetml/2009/9/main" objectType="Button" lockText="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Button" lockText="1"/>
</file>

<file path=xl/ctrlProps/ctrlProp152.xml><?xml version="1.0" encoding="utf-8"?>
<formControlPr xmlns="http://schemas.microsoft.com/office/spreadsheetml/2009/9/main" objectType="Button" lockText="1"/>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http://ppplietuva.lt/" TargetMode="External"/><Relationship Id="rId5" Type="http://schemas.openxmlformats.org/officeDocument/2006/relationships/image" Target="../media/image4.emf"/><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4191000</xdr:colOff>
          <xdr:row>18</xdr:row>
          <xdr:rowOff>177800</xdr:rowOff>
        </xdr:from>
        <xdr:to>
          <xdr:col>5</xdr:col>
          <xdr:colOff>1022350</xdr:colOff>
          <xdr:row>19</xdr:row>
          <xdr:rowOff>234950</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21</xdr:row>
          <xdr:rowOff>25400</xdr:rowOff>
        </xdr:from>
        <xdr:to>
          <xdr:col>5</xdr:col>
          <xdr:colOff>996950</xdr:colOff>
          <xdr:row>21</xdr:row>
          <xdr:rowOff>1016000</xdr:rowOff>
        </xdr:to>
        <xdr:sp macro="" textlink="">
          <xdr:nvSpPr>
            <xdr:cNvPr id="1026" name="List Box 1"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13</xdr:row>
          <xdr:rowOff>6350</xdr:rowOff>
        </xdr:from>
        <xdr:to>
          <xdr:col>5</xdr:col>
          <xdr:colOff>1035050</xdr:colOff>
          <xdr:row>14</xdr:row>
          <xdr:rowOff>31750</xdr:rowOff>
        </xdr:to>
        <xdr:sp macro="" textlink="">
          <xdr:nvSpPr>
            <xdr:cNvPr id="1027" name="Drop Down 2"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17</xdr:row>
          <xdr:rowOff>25400</xdr:rowOff>
        </xdr:from>
        <xdr:to>
          <xdr:col>5</xdr:col>
          <xdr:colOff>139700</xdr:colOff>
          <xdr:row>17</xdr:row>
          <xdr:rowOff>234950</xdr:rowOff>
        </xdr:to>
        <xdr:sp macro="" textlink="">
          <xdr:nvSpPr>
            <xdr:cNvPr id="1028" name="Option Button 4" descr="Veiksmingumas" hidden="1">
              <a:extLst>
                <a:ext uri="{63B3BB69-23CF-44E3-9099-C40C66FF867C}">
                  <a14:compatExt spid="_x0000_s1028"/>
                </a:ext>
                <a:ext uri="{FF2B5EF4-FFF2-40B4-BE49-F238E27FC236}">
                  <a16:creationId xmlns:a16="http://schemas.microsoft.com/office/drawing/2014/main" id="{00000000-0008-0000-02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lt-LT" sz="800" b="0" i="0" u="none" strike="noStrike" baseline="0">
                  <a:solidFill>
                    <a:srgbClr val="000000"/>
                  </a:solidFill>
                  <a:latin typeface="Segoe UI"/>
                  <a:cs typeface="Segoe UI"/>
                </a:rPr>
                <a:t>Veiksmingumas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17</xdr:row>
          <xdr:rowOff>6350</xdr:rowOff>
        </xdr:from>
        <xdr:to>
          <xdr:col>5</xdr:col>
          <xdr:colOff>1060450</xdr:colOff>
          <xdr:row>17</xdr:row>
          <xdr:rowOff>234950</xdr:rowOff>
        </xdr:to>
        <xdr:sp macro="" textlink="">
          <xdr:nvSpPr>
            <xdr:cNvPr id="1029" name="Option Button 5"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lt-LT" sz="800" b="0" i="0" u="none" strike="noStrike" baseline="0">
                  <a:solidFill>
                    <a:srgbClr val="000000"/>
                  </a:solidFill>
                  <a:latin typeface="Segoe UI"/>
                  <a:cs typeface="Segoe UI"/>
                </a:rPr>
                <a:t>Efektyvumas</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139700</xdr:colOff>
          <xdr:row>10</xdr:row>
          <xdr:rowOff>177800</xdr:rowOff>
        </xdr:from>
        <xdr:to>
          <xdr:col>5</xdr:col>
          <xdr:colOff>1104900</xdr:colOff>
          <xdr:row>12</xdr:row>
          <xdr:rowOff>6350</xdr:rowOff>
        </xdr:to>
        <xdr:sp macro="" textlink="">
          <xdr:nvSpPr>
            <xdr:cNvPr id="1030" name="Button 07" hidden="1">
              <a:extLst>
                <a:ext uri="{63B3BB69-23CF-44E3-9099-C40C66FF867C}">
                  <a14:compatExt spid="_x0000_s1030"/>
                </a:ext>
                <a:ext uri="{FF2B5EF4-FFF2-40B4-BE49-F238E27FC236}">
                  <a16:creationId xmlns:a16="http://schemas.microsoft.com/office/drawing/2014/main" id="{00000000-0008-0000-0200-000006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Trukmė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6350</xdr:colOff>
          <xdr:row>28</xdr:row>
          <xdr:rowOff>6350</xdr:rowOff>
        </xdr:from>
        <xdr:to>
          <xdr:col>7</xdr:col>
          <xdr:colOff>425450</xdr:colOff>
          <xdr:row>28</xdr:row>
          <xdr:rowOff>266700</xdr:rowOff>
        </xdr:to>
        <xdr:sp macro="" textlink="">
          <xdr:nvSpPr>
            <xdr:cNvPr id="1037" name="Spinner 13" hidden="1">
              <a:extLst>
                <a:ext uri="{63B3BB69-23CF-44E3-9099-C40C66FF867C}">
                  <a14:compatExt spid="_x0000_s1037"/>
                </a:ext>
                <a:ext uri="{FF2B5EF4-FFF2-40B4-BE49-F238E27FC236}">
                  <a16:creationId xmlns:a16="http://schemas.microsoft.com/office/drawing/2014/main" id="{00000000-0008-0000-0200-00000D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6350</xdr:colOff>
          <xdr:row>30</xdr:row>
          <xdr:rowOff>6350</xdr:rowOff>
        </xdr:from>
        <xdr:to>
          <xdr:col>7</xdr:col>
          <xdr:colOff>425450</xdr:colOff>
          <xdr:row>30</xdr:row>
          <xdr:rowOff>266700</xdr:rowOff>
        </xdr:to>
        <xdr:sp macro="" textlink="">
          <xdr:nvSpPr>
            <xdr:cNvPr id="1038" name="Spinner 14" hidden="1">
              <a:extLst>
                <a:ext uri="{63B3BB69-23CF-44E3-9099-C40C66FF867C}">
                  <a14:compatExt spid="_x0000_s1038"/>
                </a:ext>
                <a:ext uri="{FF2B5EF4-FFF2-40B4-BE49-F238E27FC236}">
                  <a16:creationId xmlns:a16="http://schemas.microsoft.com/office/drawing/2014/main" id="{00000000-0008-0000-0200-00000E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6350</xdr:colOff>
          <xdr:row>32</xdr:row>
          <xdr:rowOff>6350</xdr:rowOff>
        </xdr:from>
        <xdr:to>
          <xdr:col>7</xdr:col>
          <xdr:colOff>425450</xdr:colOff>
          <xdr:row>32</xdr:row>
          <xdr:rowOff>266700</xdr:rowOff>
        </xdr:to>
        <xdr:sp macro="" textlink="">
          <xdr:nvSpPr>
            <xdr:cNvPr id="1039" name="Spinner 15" hidden="1">
              <a:extLst>
                <a:ext uri="{63B3BB69-23CF-44E3-9099-C40C66FF867C}">
                  <a14:compatExt spid="_x0000_s1039"/>
                </a:ext>
                <a:ext uri="{FF2B5EF4-FFF2-40B4-BE49-F238E27FC236}">
                  <a16:creationId xmlns:a16="http://schemas.microsoft.com/office/drawing/2014/main" id="{00000000-0008-0000-0200-00000F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6350</xdr:colOff>
          <xdr:row>34</xdr:row>
          <xdr:rowOff>6350</xdr:rowOff>
        </xdr:from>
        <xdr:to>
          <xdr:col>7</xdr:col>
          <xdr:colOff>425450</xdr:colOff>
          <xdr:row>34</xdr:row>
          <xdr:rowOff>266700</xdr:rowOff>
        </xdr:to>
        <xdr:sp macro="" textlink="">
          <xdr:nvSpPr>
            <xdr:cNvPr id="1040" name="Spinner 16" hidden="1">
              <a:extLst>
                <a:ext uri="{63B3BB69-23CF-44E3-9099-C40C66FF867C}">
                  <a14:compatExt spid="_x0000_s1040"/>
                </a:ext>
                <a:ext uri="{FF2B5EF4-FFF2-40B4-BE49-F238E27FC236}">
                  <a16:creationId xmlns:a16="http://schemas.microsoft.com/office/drawing/2014/main" id="{00000000-0008-0000-0200-000010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6350</xdr:colOff>
          <xdr:row>36</xdr:row>
          <xdr:rowOff>6350</xdr:rowOff>
        </xdr:from>
        <xdr:to>
          <xdr:col>7</xdr:col>
          <xdr:colOff>425450</xdr:colOff>
          <xdr:row>36</xdr:row>
          <xdr:rowOff>266700</xdr:rowOff>
        </xdr:to>
        <xdr:sp macro="" textlink="">
          <xdr:nvSpPr>
            <xdr:cNvPr id="1041" name="Spinner 17" hidden="1">
              <a:extLst>
                <a:ext uri="{63B3BB69-23CF-44E3-9099-C40C66FF867C}">
                  <a14:compatExt spid="_x0000_s1041"/>
                </a:ext>
                <a:ext uri="{FF2B5EF4-FFF2-40B4-BE49-F238E27FC236}">
                  <a16:creationId xmlns:a16="http://schemas.microsoft.com/office/drawing/2014/main" id="{00000000-0008-0000-0200-000011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4260850</xdr:colOff>
          <xdr:row>44</xdr:row>
          <xdr:rowOff>158750</xdr:rowOff>
        </xdr:from>
        <xdr:to>
          <xdr:col>8</xdr:col>
          <xdr:colOff>25400</xdr:colOff>
          <xdr:row>47</xdr:row>
          <xdr:rowOff>25400</xdr:rowOff>
        </xdr:to>
        <xdr:sp macro="" textlink="">
          <xdr:nvSpPr>
            <xdr:cNvPr id="1044" name="Button 09" hidden="1">
              <a:extLst>
                <a:ext uri="{63B3BB69-23CF-44E3-9099-C40C66FF867C}">
                  <a14:compatExt spid="_x0000_s1044"/>
                </a:ext>
                <a:ext uri="{FF2B5EF4-FFF2-40B4-BE49-F238E27FC236}">
                  <a16:creationId xmlns:a16="http://schemas.microsoft.com/office/drawing/2014/main" id="{00000000-0008-0000-0200-000014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lt-LT" sz="1400" b="0" i="0" u="none" strike="noStrike" baseline="0">
                  <a:solidFill>
                    <a:srgbClr val="339966"/>
                  </a:solidFill>
                  <a:latin typeface="Calibri"/>
                  <a:cs typeface="Calibri"/>
                </a:rPr>
                <a:t>Pradėti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349250</xdr:colOff>
          <xdr:row>28</xdr:row>
          <xdr:rowOff>31750</xdr:rowOff>
        </xdr:from>
        <xdr:to>
          <xdr:col>2</xdr:col>
          <xdr:colOff>1206500</xdr:colOff>
          <xdr:row>29</xdr:row>
          <xdr:rowOff>0</xdr:rowOff>
        </xdr:to>
        <xdr:sp macro="" textlink="">
          <xdr:nvSpPr>
            <xdr:cNvPr id="1045" name="Check Box 21" descr="Alternatyva 1" hidden="1">
              <a:extLst>
                <a:ext uri="{63B3BB69-23CF-44E3-9099-C40C66FF867C}">
                  <a14:compatExt spid="_x0000_s1045"/>
                </a:ext>
                <a:ext uri="{FF2B5EF4-FFF2-40B4-BE49-F238E27FC236}">
                  <a16:creationId xmlns:a16="http://schemas.microsoft.com/office/drawing/2014/main" id="{00000000-0008-0000-02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lt-LT" sz="800" b="0" i="0" u="none" strike="noStrike" baseline="0">
                  <a:solidFill>
                    <a:srgbClr val="000000"/>
                  </a:solidFill>
                  <a:latin typeface="Segoe UI"/>
                  <a:cs typeface="Segoe UI"/>
                </a:rPr>
                <a:t>Alternatyva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342900</xdr:colOff>
          <xdr:row>30</xdr:row>
          <xdr:rowOff>31750</xdr:rowOff>
        </xdr:from>
        <xdr:to>
          <xdr:col>2</xdr:col>
          <xdr:colOff>1206500</xdr:colOff>
          <xdr:row>31</xdr:row>
          <xdr:rowOff>0</xdr:rowOff>
        </xdr:to>
        <xdr:sp macro="" textlink="">
          <xdr:nvSpPr>
            <xdr:cNvPr id="1050" name="Check Box 22" descr="Alternatyva 1" hidden="1">
              <a:extLst>
                <a:ext uri="{63B3BB69-23CF-44E3-9099-C40C66FF867C}">
                  <a14:compatExt spid="_x0000_s1050"/>
                </a:ext>
                <a:ext uri="{FF2B5EF4-FFF2-40B4-BE49-F238E27FC236}">
                  <a16:creationId xmlns:a16="http://schemas.microsoft.com/office/drawing/2014/main" id="{00000000-0008-0000-02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lt-LT" sz="800" b="0" i="0" u="none" strike="noStrike" baseline="0">
                  <a:solidFill>
                    <a:srgbClr val="000000"/>
                  </a:solidFill>
                  <a:latin typeface="Segoe UI"/>
                  <a:cs typeface="Segoe UI"/>
                </a:rPr>
                <a:t>Alternatyva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349250</xdr:colOff>
          <xdr:row>32</xdr:row>
          <xdr:rowOff>31750</xdr:rowOff>
        </xdr:from>
        <xdr:to>
          <xdr:col>2</xdr:col>
          <xdr:colOff>1187450</xdr:colOff>
          <xdr:row>33</xdr:row>
          <xdr:rowOff>0</xdr:rowOff>
        </xdr:to>
        <xdr:sp macro="" textlink="">
          <xdr:nvSpPr>
            <xdr:cNvPr id="1051" name="Check Box 23" descr="Alternatyva 1" hidden="1">
              <a:extLst>
                <a:ext uri="{63B3BB69-23CF-44E3-9099-C40C66FF867C}">
                  <a14:compatExt spid="_x0000_s1051"/>
                </a:ext>
                <a:ext uri="{FF2B5EF4-FFF2-40B4-BE49-F238E27FC236}">
                  <a16:creationId xmlns:a16="http://schemas.microsoft.com/office/drawing/2014/main" id="{00000000-0008-0000-02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lt-LT" sz="800" b="0" i="0" u="none" strike="noStrike" baseline="0">
                  <a:solidFill>
                    <a:srgbClr val="000000"/>
                  </a:solidFill>
                  <a:latin typeface="Segoe UI"/>
                  <a:cs typeface="Segoe UI"/>
                </a:rPr>
                <a:t>Alternatyva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342900</xdr:colOff>
          <xdr:row>34</xdr:row>
          <xdr:rowOff>6350</xdr:rowOff>
        </xdr:from>
        <xdr:to>
          <xdr:col>2</xdr:col>
          <xdr:colOff>1174750</xdr:colOff>
          <xdr:row>34</xdr:row>
          <xdr:rowOff>254000</xdr:rowOff>
        </xdr:to>
        <xdr:sp macro="" textlink="">
          <xdr:nvSpPr>
            <xdr:cNvPr id="1052" name="Check Box 24" descr="Alternatyva 1" hidden="1">
              <a:extLst>
                <a:ext uri="{63B3BB69-23CF-44E3-9099-C40C66FF867C}">
                  <a14:compatExt spid="_x0000_s1052"/>
                </a:ext>
                <a:ext uri="{FF2B5EF4-FFF2-40B4-BE49-F238E27FC236}">
                  <a16:creationId xmlns:a16="http://schemas.microsoft.com/office/drawing/2014/main" id="{00000000-0008-0000-02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lt-LT" sz="800" b="0" i="0" u="none" strike="noStrike" baseline="0">
                  <a:solidFill>
                    <a:srgbClr val="000000"/>
                  </a:solidFill>
                  <a:latin typeface="Segoe UI"/>
                  <a:cs typeface="Segoe UI"/>
                </a:rPr>
                <a:t>Alternatyva 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336550</xdr:colOff>
          <xdr:row>36</xdr:row>
          <xdr:rowOff>31750</xdr:rowOff>
        </xdr:from>
        <xdr:to>
          <xdr:col>2</xdr:col>
          <xdr:colOff>1187450</xdr:colOff>
          <xdr:row>37</xdr:row>
          <xdr:rowOff>0</xdr:rowOff>
        </xdr:to>
        <xdr:sp macro="" textlink="">
          <xdr:nvSpPr>
            <xdr:cNvPr id="1053" name="Check Box 25" descr="Alternatyva 1" hidden="1">
              <a:extLst>
                <a:ext uri="{63B3BB69-23CF-44E3-9099-C40C66FF867C}">
                  <a14:compatExt spid="_x0000_s1053"/>
                </a:ext>
                <a:ext uri="{FF2B5EF4-FFF2-40B4-BE49-F238E27FC236}">
                  <a16:creationId xmlns:a16="http://schemas.microsoft.com/office/drawing/2014/main" id="{00000000-0008-0000-02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lt-LT" sz="800" b="0" i="0" u="none" strike="noStrike" baseline="0">
                  <a:solidFill>
                    <a:srgbClr val="000000"/>
                  </a:solidFill>
                  <a:latin typeface="Segoe UI"/>
                  <a:cs typeface="Segoe UI"/>
                </a:rPr>
                <a:t>Alternatyva 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14</xdr:row>
          <xdr:rowOff>158750</xdr:rowOff>
        </xdr:from>
        <xdr:to>
          <xdr:col>5</xdr:col>
          <xdr:colOff>412750</xdr:colOff>
          <xdr:row>16</xdr:row>
          <xdr:rowOff>82550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2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lt-LT" sz="800" b="0" i="0" u="none" strike="noStrike" baseline="0">
                  <a:solidFill>
                    <a:srgbClr val="000000"/>
                  </a:solidFill>
                  <a:latin typeface="Segoe UI"/>
                  <a:cs typeface="Segoe UI"/>
                </a:rPr>
                <a:t>Daugiakriterinė analizė</a:t>
              </a:r>
            </a:p>
          </xdr:txBody>
        </xdr:sp>
        <xdr:clientData/>
      </xdr:twoCellAnchor>
    </mc:Choice>
    <mc:Fallback/>
  </mc:AlternateContent>
  <xdr:twoCellAnchor editAs="oneCell">
    <xdr:from>
      <xdr:col>2</xdr:col>
      <xdr:colOff>19050</xdr:colOff>
      <xdr:row>48</xdr:row>
      <xdr:rowOff>71122</xdr:rowOff>
    </xdr:from>
    <xdr:to>
      <xdr:col>3</xdr:col>
      <xdr:colOff>209550</xdr:colOff>
      <xdr:row>51</xdr:row>
      <xdr:rowOff>169959</xdr:rowOff>
    </xdr:to>
    <xdr:pic>
      <xdr:nvPicPr>
        <xdr:cNvPr id="27" name="Picture 26">
          <a:hlinkClick xmlns:r="http://schemas.openxmlformats.org/officeDocument/2006/relationships" r:id="rId1"/>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2"/>
        <a:stretch>
          <a:fillRect/>
        </a:stretch>
      </xdr:blipFill>
      <xdr:spPr>
        <a:xfrm>
          <a:off x="514350" y="11929747"/>
          <a:ext cx="2200275" cy="679862"/>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9</xdr:col>
          <xdr:colOff>6350</xdr:colOff>
          <xdr:row>9</xdr:row>
          <xdr:rowOff>6350</xdr:rowOff>
        </xdr:from>
        <xdr:to>
          <xdr:col>9</xdr:col>
          <xdr:colOff>412750</xdr:colOff>
          <xdr:row>9</xdr:row>
          <xdr:rowOff>234950</xdr:rowOff>
        </xdr:to>
        <xdr:sp macro="" textlink="">
          <xdr:nvSpPr>
            <xdr:cNvPr id="1056" name="Button 01" hidden="1">
              <a:extLst>
                <a:ext uri="{63B3BB69-23CF-44E3-9099-C40C66FF867C}">
                  <a14:compatExt spid="_x0000_s1056"/>
                </a:ext>
                <a:ext uri="{FF2B5EF4-FFF2-40B4-BE49-F238E27FC236}">
                  <a16:creationId xmlns:a16="http://schemas.microsoft.com/office/drawing/2014/main" id="{00000000-0008-0000-0200-000020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6350</xdr:colOff>
          <xdr:row>13</xdr:row>
          <xdr:rowOff>6350</xdr:rowOff>
        </xdr:from>
        <xdr:to>
          <xdr:col>9</xdr:col>
          <xdr:colOff>412750</xdr:colOff>
          <xdr:row>13</xdr:row>
          <xdr:rowOff>234950</xdr:rowOff>
        </xdr:to>
        <xdr:sp macro="" textlink="">
          <xdr:nvSpPr>
            <xdr:cNvPr id="1057" name="Button 02" hidden="1">
              <a:extLst>
                <a:ext uri="{63B3BB69-23CF-44E3-9099-C40C66FF867C}">
                  <a14:compatExt spid="_x0000_s1057"/>
                </a:ext>
                <a:ext uri="{FF2B5EF4-FFF2-40B4-BE49-F238E27FC236}">
                  <a16:creationId xmlns:a16="http://schemas.microsoft.com/office/drawing/2014/main" id="{00000000-0008-0000-0200-00002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xdr:row>
          <xdr:rowOff>6350</xdr:rowOff>
        </xdr:from>
        <xdr:to>
          <xdr:col>9</xdr:col>
          <xdr:colOff>412750</xdr:colOff>
          <xdr:row>17</xdr:row>
          <xdr:rowOff>234950</xdr:rowOff>
        </xdr:to>
        <xdr:sp macro="" textlink="">
          <xdr:nvSpPr>
            <xdr:cNvPr id="1058" name="Button 03" hidden="1">
              <a:extLst>
                <a:ext uri="{63B3BB69-23CF-44E3-9099-C40C66FF867C}">
                  <a14:compatExt spid="_x0000_s1058"/>
                </a:ext>
                <a:ext uri="{FF2B5EF4-FFF2-40B4-BE49-F238E27FC236}">
                  <a16:creationId xmlns:a16="http://schemas.microsoft.com/office/drawing/2014/main" id="{00000000-0008-0000-0200-00002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39</xdr:row>
          <xdr:rowOff>158750</xdr:rowOff>
        </xdr:from>
        <xdr:to>
          <xdr:col>9</xdr:col>
          <xdr:colOff>412750</xdr:colOff>
          <xdr:row>41</xdr:row>
          <xdr:rowOff>6350</xdr:rowOff>
        </xdr:to>
        <xdr:sp macro="" textlink="">
          <xdr:nvSpPr>
            <xdr:cNvPr id="1059" name="Button 04" hidden="1">
              <a:extLst>
                <a:ext uri="{63B3BB69-23CF-44E3-9099-C40C66FF867C}">
                  <a14:compatExt spid="_x0000_s1059"/>
                </a:ext>
                <a:ext uri="{FF2B5EF4-FFF2-40B4-BE49-F238E27FC236}">
                  <a16:creationId xmlns:a16="http://schemas.microsoft.com/office/drawing/2014/main" id="{00000000-0008-0000-0200-00002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49</xdr:row>
          <xdr:rowOff>120650</xdr:rowOff>
        </xdr:from>
        <xdr:to>
          <xdr:col>9</xdr:col>
          <xdr:colOff>749300</xdr:colOff>
          <xdr:row>51</xdr:row>
          <xdr:rowOff>139700</xdr:rowOff>
        </xdr:to>
        <xdr:sp macro="" textlink="">
          <xdr:nvSpPr>
            <xdr:cNvPr id="1063" name="Button 08" hidden="1">
              <a:extLst>
                <a:ext uri="{63B3BB69-23CF-44E3-9099-C40C66FF867C}">
                  <a14:compatExt spid="_x0000_s1063"/>
                </a:ext>
                <a:ext uri="{FF2B5EF4-FFF2-40B4-BE49-F238E27FC236}">
                  <a16:creationId xmlns:a16="http://schemas.microsoft.com/office/drawing/2014/main" id="{00000000-0008-0000-0200-000027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000" b="0" i="0" u="none" strike="noStrike" baseline="0">
                  <a:solidFill>
                    <a:srgbClr val="000000"/>
                  </a:solidFill>
                  <a:latin typeface="Calibri"/>
                  <a:cs typeface="Calibri"/>
                </a:rPr>
                <a:t>Naudojimosi sąlygos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6350</xdr:colOff>
          <xdr:row>21</xdr:row>
          <xdr:rowOff>368300</xdr:rowOff>
        </xdr:from>
        <xdr:to>
          <xdr:col>9</xdr:col>
          <xdr:colOff>412750</xdr:colOff>
          <xdr:row>21</xdr:row>
          <xdr:rowOff>577850</xdr:rowOff>
        </xdr:to>
        <xdr:sp macro="" textlink="">
          <xdr:nvSpPr>
            <xdr:cNvPr id="1064" name="Button 05" hidden="1">
              <a:extLst>
                <a:ext uri="{63B3BB69-23CF-44E3-9099-C40C66FF867C}">
                  <a14:compatExt spid="_x0000_s1064"/>
                </a:ext>
                <a:ext uri="{FF2B5EF4-FFF2-40B4-BE49-F238E27FC236}">
                  <a16:creationId xmlns:a16="http://schemas.microsoft.com/office/drawing/2014/main" id="{00000000-0008-0000-0200-000028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xdr:twoCellAnchor editAs="oneCell">
    <xdr:from>
      <xdr:col>2</xdr:col>
      <xdr:colOff>1571625</xdr:colOff>
      <xdr:row>1</xdr:row>
      <xdr:rowOff>561976</xdr:rowOff>
    </xdr:from>
    <xdr:to>
      <xdr:col>3</xdr:col>
      <xdr:colOff>211455</xdr:colOff>
      <xdr:row>1</xdr:row>
      <xdr:rowOff>800100</xdr:rowOff>
    </xdr:to>
    <xdr:pic>
      <xdr:nvPicPr>
        <xdr:cNvPr id="30" name="Picture 29">
          <a:extLst>
            <a:ext uri="{FF2B5EF4-FFF2-40B4-BE49-F238E27FC236}">
              <a16:creationId xmlns:a16="http://schemas.microsoft.com/office/drawing/2014/main" id="{00000000-0008-0000-0200-00001E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66925" y="676276"/>
          <a:ext cx="666750" cy="238124"/>
        </a:xfrm>
        <a:prstGeom prst="rect">
          <a:avLst/>
        </a:prstGeom>
        <a:noFill/>
      </xdr:spPr>
    </xdr:pic>
    <xdr:clientData/>
  </xdr:twoCellAnchor>
  <mc:AlternateContent xmlns:mc="http://schemas.openxmlformats.org/markup-compatibility/2006">
    <mc:Choice xmlns:a14="http://schemas.microsoft.com/office/drawing/2010/main" Requires="a14">
      <xdr:twoCellAnchor editAs="oneCell">
        <xdr:from>
          <xdr:col>9</xdr:col>
          <xdr:colOff>6350</xdr:colOff>
          <xdr:row>15</xdr:row>
          <xdr:rowOff>6350</xdr:rowOff>
        </xdr:from>
        <xdr:to>
          <xdr:col>9</xdr:col>
          <xdr:colOff>412750</xdr:colOff>
          <xdr:row>16</xdr:row>
          <xdr:rowOff>44450</xdr:rowOff>
        </xdr:to>
        <xdr:sp macro="" textlink="">
          <xdr:nvSpPr>
            <xdr:cNvPr id="1066" name="Button 066" hidden="1">
              <a:extLst>
                <a:ext uri="{63B3BB69-23CF-44E3-9099-C40C66FF867C}">
                  <a14:compatExt spid="_x0000_s1066"/>
                </a:ext>
                <a:ext uri="{FF2B5EF4-FFF2-40B4-BE49-F238E27FC236}">
                  <a16:creationId xmlns:a16="http://schemas.microsoft.com/office/drawing/2014/main" id="{00000000-0008-0000-0200-00002A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xdr:twoCellAnchor editAs="oneCell">
    <xdr:from>
      <xdr:col>2</xdr:col>
      <xdr:colOff>1181100</xdr:colOff>
      <xdr:row>1</xdr:row>
      <xdr:rowOff>371475</xdr:rowOff>
    </xdr:from>
    <xdr:to>
      <xdr:col>2</xdr:col>
      <xdr:colOff>1506855</xdr:colOff>
      <xdr:row>1</xdr:row>
      <xdr:rowOff>548640</xdr:rowOff>
    </xdr:to>
    <xdr:pic>
      <xdr:nvPicPr>
        <xdr:cNvPr id="35" name="Picture 34">
          <a:extLst>
            <a:ext uri="{FF2B5EF4-FFF2-40B4-BE49-F238E27FC236}">
              <a16:creationId xmlns:a16="http://schemas.microsoft.com/office/drawing/2014/main" id="{00000000-0008-0000-0200-000023000000}"/>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676400" y="485775"/>
          <a:ext cx="333375" cy="180975"/>
        </a:xfrm>
        <a:prstGeom prst="rect">
          <a:avLst/>
        </a:prstGeom>
        <a:noFill/>
      </xdr:spPr>
    </xdr:pic>
    <xdr:clientData/>
  </xdr:twoCellAnchor>
  <xdr:twoCellAnchor editAs="oneCell">
    <xdr:from>
      <xdr:col>0</xdr:col>
      <xdr:colOff>247649</xdr:colOff>
      <xdr:row>1</xdr:row>
      <xdr:rowOff>0</xdr:rowOff>
    </xdr:from>
    <xdr:to>
      <xdr:col>10</xdr:col>
      <xdr:colOff>20108</xdr:colOff>
      <xdr:row>2</xdr:row>
      <xdr:rowOff>15240</xdr:rowOff>
    </xdr:to>
    <xdr:pic>
      <xdr:nvPicPr>
        <xdr:cNvPr id="32" name="Picture 31">
          <a:extLst>
            <a:ext uri="{FF2B5EF4-FFF2-40B4-BE49-F238E27FC236}">
              <a16:creationId xmlns:a16="http://schemas.microsoft.com/office/drawing/2014/main" id="{00000000-0008-0000-0200-000020000000}"/>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47649" y="114300"/>
          <a:ext cx="12287251" cy="8572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25400</xdr:colOff>
          <xdr:row>10</xdr:row>
          <xdr:rowOff>0</xdr:rowOff>
        </xdr:from>
        <xdr:to>
          <xdr:col>3</xdr:col>
          <xdr:colOff>304800</xdr:colOff>
          <xdr:row>10</xdr:row>
          <xdr:rowOff>184150</xdr:rowOff>
        </xdr:to>
        <xdr:sp macro="" textlink="">
          <xdr:nvSpPr>
            <xdr:cNvPr id="5123" name="Button 3" hidden="1">
              <a:extLst>
                <a:ext uri="{63B3BB69-23CF-44E3-9099-C40C66FF867C}">
                  <a14:compatExt spid="_x0000_s5123"/>
                </a:ext>
                <a:ext uri="{FF2B5EF4-FFF2-40B4-BE49-F238E27FC236}">
                  <a16:creationId xmlns:a16="http://schemas.microsoft.com/office/drawing/2014/main" id="{00000000-0008-0000-0300-000003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6</xdr:row>
          <xdr:rowOff>6350</xdr:rowOff>
        </xdr:from>
        <xdr:to>
          <xdr:col>3</xdr:col>
          <xdr:colOff>298450</xdr:colOff>
          <xdr:row>6</xdr:row>
          <xdr:rowOff>190500</xdr:rowOff>
        </xdr:to>
        <xdr:sp macro="" textlink="">
          <xdr:nvSpPr>
            <xdr:cNvPr id="5124" name="Button 4" hidden="1">
              <a:extLst>
                <a:ext uri="{63B3BB69-23CF-44E3-9099-C40C66FF867C}">
                  <a14:compatExt spid="_x0000_s5124"/>
                </a:ext>
                <a:ext uri="{FF2B5EF4-FFF2-40B4-BE49-F238E27FC236}">
                  <a16:creationId xmlns:a16="http://schemas.microsoft.com/office/drawing/2014/main" id="{00000000-0008-0000-0300-000004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88</xdr:row>
          <xdr:rowOff>0</xdr:rowOff>
        </xdr:from>
        <xdr:to>
          <xdr:col>3</xdr:col>
          <xdr:colOff>298450</xdr:colOff>
          <xdr:row>89</xdr:row>
          <xdr:rowOff>6350</xdr:rowOff>
        </xdr:to>
        <xdr:sp macro="" textlink="">
          <xdr:nvSpPr>
            <xdr:cNvPr id="5125" name="Button 12" hidden="1">
              <a:extLst>
                <a:ext uri="{63B3BB69-23CF-44E3-9099-C40C66FF867C}">
                  <a14:compatExt spid="_x0000_s5125"/>
                </a:ext>
                <a:ext uri="{FF2B5EF4-FFF2-40B4-BE49-F238E27FC236}">
                  <a16:creationId xmlns:a16="http://schemas.microsoft.com/office/drawing/2014/main" id="{00000000-0008-0000-0300-000005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99</xdr:row>
          <xdr:rowOff>31750</xdr:rowOff>
        </xdr:from>
        <xdr:to>
          <xdr:col>3</xdr:col>
          <xdr:colOff>298450</xdr:colOff>
          <xdr:row>99</xdr:row>
          <xdr:rowOff>215900</xdr:rowOff>
        </xdr:to>
        <xdr:sp macro="" textlink="">
          <xdr:nvSpPr>
            <xdr:cNvPr id="5197" name="Button 13" hidden="1">
              <a:extLst>
                <a:ext uri="{63B3BB69-23CF-44E3-9099-C40C66FF867C}">
                  <a14:compatExt spid="_x0000_s5197"/>
                </a:ext>
                <a:ext uri="{FF2B5EF4-FFF2-40B4-BE49-F238E27FC236}">
                  <a16:creationId xmlns:a16="http://schemas.microsoft.com/office/drawing/2014/main" id="{00000000-0008-0000-0300-00004D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116</xdr:row>
          <xdr:rowOff>6350</xdr:rowOff>
        </xdr:from>
        <xdr:to>
          <xdr:col>3</xdr:col>
          <xdr:colOff>298450</xdr:colOff>
          <xdr:row>117</xdr:row>
          <xdr:rowOff>0</xdr:rowOff>
        </xdr:to>
        <xdr:sp macro="" textlink="">
          <xdr:nvSpPr>
            <xdr:cNvPr id="5199" name="Button 15" hidden="1">
              <a:extLst>
                <a:ext uri="{63B3BB69-23CF-44E3-9099-C40C66FF867C}">
                  <a14:compatExt spid="_x0000_s5199"/>
                </a:ext>
                <a:ext uri="{FF2B5EF4-FFF2-40B4-BE49-F238E27FC236}">
                  <a16:creationId xmlns:a16="http://schemas.microsoft.com/office/drawing/2014/main" id="{00000000-0008-0000-0300-00004F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114300</xdr:colOff>
          <xdr:row>4</xdr:row>
          <xdr:rowOff>0</xdr:rowOff>
        </xdr:from>
        <xdr:to>
          <xdr:col>4</xdr:col>
          <xdr:colOff>381000</xdr:colOff>
          <xdr:row>4</xdr:row>
          <xdr:rowOff>184150</xdr:rowOff>
        </xdr:to>
        <xdr:sp macro="" textlink="">
          <xdr:nvSpPr>
            <xdr:cNvPr id="5206" name="Button 10" hidden="1">
              <a:extLst>
                <a:ext uri="{63B3BB69-23CF-44E3-9099-C40C66FF867C}">
                  <a14:compatExt spid="_x0000_s5206"/>
                </a:ext>
                <a:ext uri="{FF2B5EF4-FFF2-40B4-BE49-F238E27FC236}">
                  <a16:creationId xmlns:a16="http://schemas.microsoft.com/office/drawing/2014/main" id="{00000000-0008-0000-0300-000056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139700</xdr:rowOff>
        </xdr:from>
        <xdr:to>
          <xdr:col>6</xdr:col>
          <xdr:colOff>723900</xdr:colOff>
          <xdr:row>2</xdr:row>
          <xdr:rowOff>184150</xdr:rowOff>
        </xdr:to>
        <xdr:sp macro="" textlink="">
          <xdr:nvSpPr>
            <xdr:cNvPr id="5208" name="Button 11" hidden="1">
              <a:extLst>
                <a:ext uri="{63B3BB69-23CF-44E3-9099-C40C66FF867C}">
                  <a14:compatExt spid="_x0000_s5208"/>
                </a:ext>
                <a:ext uri="{FF2B5EF4-FFF2-40B4-BE49-F238E27FC236}">
                  <a16:creationId xmlns:a16="http://schemas.microsoft.com/office/drawing/2014/main" id="{00000000-0008-0000-0300-000058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82550</xdr:colOff>
          <xdr:row>10</xdr:row>
          <xdr:rowOff>31750</xdr:rowOff>
        </xdr:from>
        <xdr:to>
          <xdr:col>0</xdr:col>
          <xdr:colOff>222250</xdr:colOff>
          <xdr:row>10</xdr:row>
          <xdr:rowOff>158750</xdr:rowOff>
        </xdr:to>
        <xdr:sp macro="" textlink="">
          <xdr:nvSpPr>
            <xdr:cNvPr id="5217" name="Button 97" hidden="1">
              <a:extLst>
                <a:ext uri="{63B3BB69-23CF-44E3-9099-C40C66FF867C}">
                  <a14:compatExt spid="_x0000_s5217"/>
                </a:ext>
                <a:ext uri="{FF2B5EF4-FFF2-40B4-BE49-F238E27FC236}">
                  <a16:creationId xmlns:a16="http://schemas.microsoft.com/office/drawing/2014/main" id="{00000000-0008-0000-0300-000061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82550</xdr:colOff>
          <xdr:row>21</xdr:row>
          <xdr:rowOff>25400</xdr:rowOff>
        </xdr:from>
        <xdr:to>
          <xdr:col>0</xdr:col>
          <xdr:colOff>215900</xdr:colOff>
          <xdr:row>21</xdr:row>
          <xdr:rowOff>152400</xdr:rowOff>
        </xdr:to>
        <xdr:sp macro="" textlink="">
          <xdr:nvSpPr>
            <xdr:cNvPr id="5218" name="Button 98" hidden="1">
              <a:extLst>
                <a:ext uri="{63B3BB69-23CF-44E3-9099-C40C66FF867C}">
                  <a14:compatExt spid="_x0000_s5218"/>
                </a:ext>
                <a:ext uri="{FF2B5EF4-FFF2-40B4-BE49-F238E27FC236}">
                  <a16:creationId xmlns:a16="http://schemas.microsoft.com/office/drawing/2014/main" id="{00000000-0008-0000-0300-000062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82550</xdr:colOff>
          <xdr:row>32</xdr:row>
          <xdr:rowOff>31750</xdr:rowOff>
        </xdr:from>
        <xdr:to>
          <xdr:col>0</xdr:col>
          <xdr:colOff>222250</xdr:colOff>
          <xdr:row>32</xdr:row>
          <xdr:rowOff>158750</xdr:rowOff>
        </xdr:to>
        <xdr:sp macro="" textlink="">
          <xdr:nvSpPr>
            <xdr:cNvPr id="5219" name="Button 99" hidden="1">
              <a:extLst>
                <a:ext uri="{63B3BB69-23CF-44E3-9099-C40C66FF867C}">
                  <a14:compatExt spid="_x0000_s5219"/>
                </a:ext>
                <a:ext uri="{FF2B5EF4-FFF2-40B4-BE49-F238E27FC236}">
                  <a16:creationId xmlns:a16="http://schemas.microsoft.com/office/drawing/2014/main" id="{00000000-0008-0000-0300-000063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44</xdr:row>
          <xdr:rowOff>31750</xdr:rowOff>
        </xdr:from>
        <xdr:to>
          <xdr:col>0</xdr:col>
          <xdr:colOff>196850</xdr:colOff>
          <xdr:row>44</xdr:row>
          <xdr:rowOff>177800</xdr:rowOff>
        </xdr:to>
        <xdr:sp macro="" textlink="">
          <xdr:nvSpPr>
            <xdr:cNvPr id="5220" name="Button 106" hidden="1">
              <a:extLst>
                <a:ext uri="{63B3BB69-23CF-44E3-9099-C40C66FF867C}">
                  <a14:compatExt spid="_x0000_s5220"/>
                </a:ext>
                <a:ext uri="{FF2B5EF4-FFF2-40B4-BE49-F238E27FC236}">
                  <a16:creationId xmlns:a16="http://schemas.microsoft.com/office/drawing/2014/main" id="{00000000-0008-0000-0300-000064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55</xdr:row>
          <xdr:rowOff>31750</xdr:rowOff>
        </xdr:from>
        <xdr:to>
          <xdr:col>0</xdr:col>
          <xdr:colOff>196850</xdr:colOff>
          <xdr:row>55</xdr:row>
          <xdr:rowOff>177800</xdr:rowOff>
        </xdr:to>
        <xdr:sp macro="" textlink="">
          <xdr:nvSpPr>
            <xdr:cNvPr id="5221" name="Button 107" hidden="1">
              <a:extLst>
                <a:ext uri="{63B3BB69-23CF-44E3-9099-C40C66FF867C}">
                  <a14:compatExt spid="_x0000_s5221"/>
                </a:ext>
                <a:ext uri="{FF2B5EF4-FFF2-40B4-BE49-F238E27FC236}">
                  <a16:creationId xmlns:a16="http://schemas.microsoft.com/office/drawing/2014/main" id="{00000000-0008-0000-0300-000065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66</xdr:row>
          <xdr:rowOff>25400</xdr:rowOff>
        </xdr:from>
        <xdr:to>
          <xdr:col>0</xdr:col>
          <xdr:colOff>196850</xdr:colOff>
          <xdr:row>66</xdr:row>
          <xdr:rowOff>152400</xdr:rowOff>
        </xdr:to>
        <xdr:sp macro="" textlink="">
          <xdr:nvSpPr>
            <xdr:cNvPr id="5222" name="Button 108" hidden="1">
              <a:extLst>
                <a:ext uri="{63B3BB69-23CF-44E3-9099-C40C66FF867C}">
                  <a14:compatExt spid="_x0000_s5222"/>
                </a:ext>
                <a:ext uri="{FF2B5EF4-FFF2-40B4-BE49-F238E27FC236}">
                  <a16:creationId xmlns:a16="http://schemas.microsoft.com/office/drawing/2014/main" id="{00000000-0008-0000-0300-000066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77</xdr:row>
          <xdr:rowOff>31750</xdr:rowOff>
        </xdr:from>
        <xdr:to>
          <xdr:col>0</xdr:col>
          <xdr:colOff>196850</xdr:colOff>
          <xdr:row>77</xdr:row>
          <xdr:rowOff>158750</xdr:rowOff>
        </xdr:to>
        <xdr:sp macro="" textlink="">
          <xdr:nvSpPr>
            <xdr:cNvPr id="5223" name="Button 109" hidden="1">
              <a:extLst>
                <a:ext uri="{63B3BB69-23CF-44E3-9099-C40C66FF867C}">
                  <a14:compatExt spid="_x0000_s5223"/>
                </a:ext>
                <a:ext uri="{FF2B5EF4-FFF2-40B4-BE49-F238E27FC236}">
                  <a16:creationId xmlns:a16="http://schemas.microsoft.com/office/drawing/2014/main" id="{00000000-0008-0000-0300-000067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6350</xdr:colOff>
          <xdr:row>9</xdr:row>
          <xdr:rowOff>25400</xdr:rowOff>
        </xdr:from>
        <xdr:to>
          <xdr:col>0</xdr:col>
          <xdr:colOff>254000</xdr:colOff>
          <xdr:row>9</xdr:row>
          <xdr:rowOff>152400</xdr:rowOff>
        </xdr:to>
        <xdr:sp macro="" textlink="">
          <xdr:nvSpPr>
            <xdr:cNvPr id="5224" name="Button 104" hidden="1">
              <a:extLst>
                <a:ext uri="{63B3BB69-23CF-44E3-9099-C40C66FF867C}">
                  <a14:compatExt spid="_x0000_s5224"/>
                </a:ext>
                <a:ext uri="{FF2B5EF4-FFF2-40B4-BE49-F238E27FC236}">
                  <a16:creationId xmlns:a16="http://schemas.microsoft.com/office/drawing/2014/main" id="{00000000-0008-0000-0300-000068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38100</xdr:rowOff>
        </xdr:from>
        <xdr:to>
          <xdr:col>0</xdr:col>
          <xdr:colOff>254000</xdr:colOff>
          <xdr:row>43</xdr:row>
          <xdr:rowOff>158750</xdr:rowOff>
        </xdr:to>
        <xdr:sp macro="" textlink="">
          <xdr:nvSpPr>
            <xdr:cNvPr id="5225" name="Button 105" hidden="1">
              <a:extLst>
                <a:ext uri="{63B3BB69-23CF-44E3-9099-C40C66FF867C}">
                  <a14:compatExt spid="_x0000_s5225"/>
                </a:ext>
                <a:ext uri="{FF2B5EF4-FFF2-40B4-BE49-F238E27FC236}">
                  <a16:creationId xmlns:a16="http://schemas.microsoft.com/office/drawing/2014/main" id="{00000000-0008-0000-0300-000069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88</xdr:row>
          <xdr:rowOff>25400</xdr:rowOff>
        </xdr:from>
        <xdr:to>
          <xdr:col>0</xdr:col>
          <xdr:colOff>196850</xdr:colOff>
          <xdr:row>88</xdr:row>
          <xdr:rowOff>158750</xdr:rowOff>
        </xdr:to>
        <xdr:sp macro="" textlink="">
          <xdr:nvSpPr>
            <xdr:cNvPr id="5241" name="Button 110" hidden="1">
              <a:extLst>
                <a:ext uri="{63B3BB69-23CF-44E3-9099-C40C66FF867C}">
                  <a14:compatExt spid="_x0000_s5241"/>
                </a:ext>
                <a:ext uri="{FF2B5EF4-FFF2-40B4-BE49-F238E27FC236}">
                  <a16:creationId xmlns:a16="http://schemas.microsoft.com/office/drawing/2014/main" id="{00000000-0008-0000-0300-000079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69850</xdr:colOff>
          <xdr:row>99</xdr:row>
          <xdr:rowOff>38100</xdr:rowOff>
        </xdr:from>
        <xdr:to>
          <xdr:col>0</xdr:col>
          <xdr:colOff>190500</xdr:colOff>
          <xdr:row>99</xdr:row>
          <xdr:rowOff>177800</xdr:rowOff>
        </xdr:to>
        <xdr:sp macro="" textlink="">
          <xdr:nvSpPr>
            <xdr:cNvPr id="5242" name="Button 111" hidden="1">
              <a:extLst>
                <a:ext uri="{63B3BB69-23CF-44E3-9099-C40C66FF867C}">
                  <a14:compatExt spid="_x0000_s5242"/>
                </a:ext>
                <a:ext uri="{FF2B5EF4-FFF2-40B4-BE49-F238E27FC236}">
                  <a16:creationId xmlns:a16="http://schemas.microsoft.com/office/drawing/2014/main" id="{00000000-0008-0000-0300-00007A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25400</xdr:colOff>
          <xdr:row>110</xdr:row>
          <xdr:rowOff>6350</xdr:rowOff>
        </xdr:from>
        <xdr:to>
          <xdr:col>3</xdr:col>
          <xdr:colOff>304800</xdr:colOff>
          <xdr:row>111</xdr:row>
          <xdr:rowOff>0</xdr:rowOff>
        </xdr:to>
        <xdr:sp macro="" textlink="">
          <xdr:nvSpPr>
            <xdr:cNvPr id="5267" name="Button 14" hidden="1">
              <a:extLst>
                <a:ext uri="{63B3BB69-23CF-44E3-9099-C40C66FF867C}">
                  <a14:compatExt spid="_x0000_s5267"/>
                </a:ext>
                <a:ext uri="{FF2B5EF4-FFF2-40B4-BE49-F238E27FC236}">
                  <a16:creationId xmlns:a16="http://schemas.microsoft.com/office/drawing/2014/main" id="{00000000-0008-0000-0300-000093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8</xdr:row>
          <xdr:rowOff>6350</xdr:rowOff>
        </xdr:from>
        <xdr:to>
          <xdr:col>3</xdr:col>
          <xdr:colOff>298450</xdr:colOff>
          <xdr:row>8</xdr:row>
          <xdr:rowOff>190500</xdr:rowOff>
        </xdr:to>
        <xdr:sp macro="" textlink="">
          <xdr:nvSpPr>
            <xdr:cNvPr id="5268" name="Button 148" hidden="1">
              <a:extLst>
                <a:ext uri="{63B3BB69-23CF-44E3-9099-C40C66FF867C}">
                  <a14:compatExt spid="_x0000_s5268"/>
                </a:ext>
                <a:ext uri="{FF2B5EF4-FFF2-40B4-BE49-F238E27FC236}">
                  <a16:creationId xmlns:a16="http://schemas.microsoft.com/office/drawing/2014/main" id="{00000000-0008-0000-0300-000094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25400</xdr:colOff>
          <xdr:row>21</xdr:row>
          <xdr:rowOff>0</xdr:rowOff>
        </xdr:from>
        <xdr:to>
          <xdr:col>4</xdr:col>
          <xdr:colOff>0</xdr:colOff>
          <xdr:row>21</xdr:row>
          <xdr:rowOff>184150</xdr:rowOff>
        </xdr:to>
        <xdr:sp macro="" textlink="">
          <xdr:nvSpPr>
            <xdr:cNvPr id="5269" name="Button 149" hidden="1">
              <a:extLst>
                <a:ext uri="{63B3BB69-23CF-44E3-9099-C40C66FF867C}">
                  <a14:compatExt spid="_x0000_s5269"/>
                </a:ext>
                <a:ext uri="{FF2B5EF4-FFF2-40B4-BE49-F238E27FC236}">
                  <a16:creationId xmlns:a16="http://schemas.microsoft.com/office/drawing/2014/main" id="{00000000-0008-0000-0300-000095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25400</xdr:colOff>
          <xdr:row>10</xdr:row>
          <xdr:rowOff>0</xdr:rowOff>
        </xdr:from>
        <xdr:to>
          <xdr:col>3</xdr:col>
          <xdr:colOff>304800</xdr:colOff>
          <xdr:row>10</xdr:row>
          <xdr:rowOff>184150</xdr:rowOff>
        </xdr:to>
        <xdr:sp macro="" textlink="">
          <xdr:nvSpPr>
            <xdr:cNvPr id="37890" name="Button 2" hidden="1">
              <a:extLst>
                <a:ext uri="{63B3BB69-23CF-44E3-9099-C40C66FF867C}">
                  <a14:compatExt spid="_x0000_s37890"/>
                </a:ext>
                <a:ext uri="{FF2B5EF4-FFF2-40B4-BE49-F238E27FC236}">
                  <a16:creationId xmlns:a16="http://schemas.microsoft.com/office/drawing/2014/main" id="{00000000-0008-0000-0400-000002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6</xdr:row>
          <xdr:rowOff>6350</xdr:rowOff>
        </xdr:from>
        <xdr:to>
          <xdr:col>3</xdr:col>
          <xdr:colOff>298450</xdr:colOff>
          <xdr:row>6</xdr:row>
          <xdr:rowOff>190500</xdr:rowOff>
        </xdr:to>
        <xdr:sp macro="" textlink="">
          <xdr:nvSpPr>
            <xdr:cNvPr id="37891" name="Button 3" hidden="1">
              <a:extLst>
                <a:ext uri="{63B3BB69-23CF-44E3-9099-C40C66FF867C}">
                  <a14:compatExt spid="_x0000_s37891"/>
                </a:ext>
                <a:ext uri="{FF2B5EF4-FFF2-40B4-BE49-F238E27FC236}">
                  <a16:creationId xmlns:a16="http://schemas.microsoft.com/office/drawing/2014/main" id="{00000000-0008-0000-0400-000003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88</xdr:row>
          <xdr:rowOff>0</xdr:rowOff>
        </xdr:from>
        <xdr:to>
          <xdr:col>3</xdr:col>
          <xdr:colOff>298450</xdr:colOff>
          <xdr:row>89</xdr:row>
          <xdr:rowOff>6350</xdr:rowOff>
        </xdr:to>
        <xdr:sp macro="" textlink="">
          <xdr:nvSpPr>
            <xdr:cNvPr id="37892" name="Button 12" hidden="1">
              <a:extLst>
                <a:ext uri="{63B3BB69-23CF-44E3-9099-C40C66FF867C}">
                  <a14:compatExt spid="_x0000_s37892"/>
                </a:ext>
                <a:ext uri="{FF2B5EF4-FFF2-40B4-BE49-F238E27FC236}">
                  <a16:creationId xmlns:a16="http://schemas.microsoft.com/office/drawing/2014/main" id="{00000000-0008-0000-0400-000004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99</xdr:row>
          <xdr:rowOff>31750</xdr:rowOff>
        </xdr:from>
        <xdr:to>
          <xdr:col>3</xdr:col>
          <xdr:colOff>298450</xdr:colOff>
          <xdr:row>99</xdr:row>
          <xdr:rowOff>215900</xdr:rowOff>
        </xdr:to>
        <xdr:sp macro="" textlink="">
          <xdr:nvSpPr>
            <xdr:cNvPr id="37893" name="Button 13" hidden="1">
              <a:extLst>
                <a:ext uri="{63B3BB69-23CF-44E3-9099-C40C66FF867C}">
                  <a14:compatExt spid="_x0000_s37893"/>
                </a:ext>
                <a:ext uri="{FF2B5EF4-FFF2-40B4-BE49-F238E27FC236}">
                  <a16:creationId xmlns:a16="http://schemas.microsoft.com/office/drawing/2014/main" id="{00000000-0008-0000-0400-000005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116</xdr:row>
          <xdr:rowOff>6350</xdr:rowOff>
        </xdr:from>
        <xdr:to>
          <xdr:col>3</xdr:col>
          <xdr:colOff>298450</xdr:colOff>
          <xdr:row>117</xdr:row>
          <xdr:rowOff>0</xdr:rowOff>
        </xdr:to>
        <xdr:sp macro="" textlink="">
          <xdr:nvSpPr>
            <xdr:cNvPr id="37894" name="Button 15" hidden="1">
              <a:extLst>
                <a:ext uri="{63B3BB69-23CF-44E3-9099-C40C66FF867C}">
                  <a14:compatExt spid="_x0000_s37894"/>
                </a:ext>
                <a:ext uri="{FF2B5EF4-FFF2-40B4-BE49-F238E27FC236}">
                  <a16:creationId xmlns:a16="http://schemas.microsoft.com/office/drawing/2014/main" id="{00000000-0008-0000-0400-000006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107950</xdr:colOff>
          <xdr:row>4</xdr:row>
          <xdr:rowOff>6350</xdr:rowOff>
        </xdr:from>
        <xdr:to>
          <xdr:col>4</xdr:col>
          <xdr:colOff>374650</xdr:colOff>
          <xdr:row>5</xdr:row>
          <xdr:rowOff>0</xdr:rowOff>
        </xdr:to>
        <xdr:sp macro="" textlink="">
          <xdr:nvSpPr>
            <xdr:cNvPr id="37895" name="Button 10" hidden="1">
              <a:extLst>
                <a:ext uri="{63B3BB69-23CF-44E3-9099-C40C66FF867C}">
                  <a14:compatExt spid="_x0000_s37895"/>
                </a:ext>
                <a:ext uri="{FF2B5EF4-FFF2-40B4-BE49-F238E27FC236}">
                  <a16:creationId xmlns:a16="http://schemas.microsoft.com/office/drawing/2014/main" id="{00000000-0008-0000-0400-000007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139700</xdr:rowOff>
        </xdr:from>
        <xdr:to>
          <xdr:col>6</xdr:col>
          <xdr:colOff>723900</xdr:colOff>
          <xdr:row>2</xdr:row>
          <xdr:rowOff>184150</xdr:rowOff>
        </xdr:to>
        <xdr:sp macro="" textlink="">
          <xdr:nvSpPr>
            <xdr:cNvPr id="37896" name="Button 11" hidden="1">
              <a:extLst>
                <a:ext uri="{63B3BB69-23CF-44E3-9099-C40C66FF867C}">
                  <a14:compatExt spid="_x0000_s37896"/>
                </a:ext>
                <a:ext uri="{FF2B5EF4-FFF2-40B4-BE49-F238E27FC236}">
                  <a16:creationId xmlns:a16="http://schemas.microsoft.com/office/drawing/2014/main" id="{00000000-0008-0000-0400-000008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82550</xdr:colOff>
          <xdr:row>10</xdr:row>
          <xdr:rowOff>31750</xdr:rowOff>
        </xdr:from>
        <xdr:to>
          <xdr:col>0</xdr:col>
          <xdr:colOff>222250</xdr:colOff>
          <xdr:row>10</xdr:row>
          <xdr:rowOff>158750</xdr:rowOff>
        </xdr:to>
        <xdr:sp macro="" textlink="">
          <xdr:nvSpPr>
            <xdr:cNvPr id="37897" name="Button 9" hidden="1">
              <a:extLst>
                <a:ext uri="{63B3BB69-23CF-44E3-9099-C40C66FF867C}">
                  <a14:compatExt spid="_x0000_s37897"/>
                </a:ext>
                <a:ext uri="{FF2B5EF4-FFF2-40B4-BE49-F238E27FC236}">
                  <a16:creationId xmlns:a16="http://schemas.microsoft.com/office/drawing/2014/main" id="{00000000-0008-0000-0400-000009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44</xdr:row>
          <xdr:rowOff>31750</xdr:rowOff>
        </xdr:from>
        <xdr:to>
          <xdr:col>0</xdr:col>
          <xdr:colOff>196850</xdr:colOff>
          <xdr:row>44</xdr:row>
          <xdr:rowOff>177800</xdr:rowOff>
        </xdr:to>
        <xdr:sp macro="" textlink="">
          <xdr:nvSpPr>
            <xdr:cNvPr id="37900" name="Button 106" hidden="1">
              <a:extLst>
                <a:ext uri="{63B3BB69-23CF-44E3-9099-C40C66FF867C}">
                  <a14:compatExt spid="_x0000_s37900"/>
                </a:ext>
                <a:ext uri="{FF2B5EF4-FFF2-40B4-BE49-F238E27FC236}">
                  <a16:creationId xmlns:a16="http://schemas.microsoft.com/office/drawing/2014/main" id="{00000000-0008-0000-0400-00000C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55</xdr:row>
          <xdr:rowOff>31750</xdr:rowOff>
        </xdr:from>
        <xdr:to>
          <xdr:col>0</xdr:col>
          <xdr:colOff>196850</xdr:colOff>
          <xdr:row>55</xdr:row>
          <xdr:rowOff>177800</xdr:rowOff>
        </xdr:to>
        <xdr:sp macro="" textlink="">
          <xdr:nvSpPr>
            <xdr:cNvPr id="37901" name="Button 107" hidden="1">
              <a:extLst>
                <a:ext uri="{63B3BB69-23CF-44E3-9099-C40C66FF867C}">
                  <a14:compatExt spid="_x0000_s37901"/>
                </a:ext>
                <a:ext uri="{FF2B5EF4-FFF2-40B4-BE49-F238E27FC236}">
                  <a16:creationId xmlns:a16="http://schemas.microsoft.com/office/drawing/2014/main" id="{00000000-0008-0000-0400-00000D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66</xdr:row>
          <xdr:rowOff>25400</xdr:rowOff>
        </xdr:from>
        <xdr:to>
          <xdr:col>0</xdr:col>
          <xdr:colOff>196850</xdr:colOff>
          <xdr:row>66</xdr:row>
          <xdr:rowOff>152400</xdr:rowOff>
        </xdr:to>
        <xdr:sp macro="" textlink="">
          <xdr:nvSpPr>
            <xdr:cNvPr id="37902" name="Button 108" hidden="1">
              <a:extLst>
                <a:ext uri="{63B3BB69-23CF-44E3-9099-C40C66FF867C}">
                  <a14:compatExt spid="_x0000_s37902"/>
                </a:ext>
                <a:ext uri="{FF2B5EF4-FFF2-40B4-BE49-F238E27FC236}">
                  <a16:creationId xmlns:a16="http://schemas.microsoft.com/office/drawing/2014/main" id="{00000000-0008-0000-0400-00000E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77</xdr:row>
          <xdr:rowOff>31750</xdr:rowOff>
        </xdr:from>
        <xdr:to>
          <xdr:col>0</xdr:col>
          <xdr:colOff>196850</xdr:colOff>
          <xdr:row>77</xdr:row>
          <xdr:rowOff>158750</xdr:rowOff>
        </xdr:to>
        <xdr:sp macro="" textlink="">
          <xdr:nvSpPr>
            <xdr:cNvPr id="37903" name="Button 109" hidden="1">
              <a:extLst>
                <a:ext uri="{63B3BB69-23CF-44E3-9099-C40C66FF867C}">
                  <a14:compatExt spid="_x0000_s37903"/>
                </a:ext>
                <a:ext uri="{FF2B5EF4-FFF2-40B4-BE49-F238E27FC236}">
                  <a16:creationId xmlns:a16="http://schemas.microsoft.com/office/drawing/2014/main" id="{00000000-0008-0000-0400-00000F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6350</xdr:colOff>
          <xdr:row>9</xdr:row>
          <xdr:rowOff>25400</xdr:rowOff>
        </xdr:from>
        <xdr:to>
          <xdr:col>0</xdr:col>
          <xdr:colOff>254000</xdr:colOff>
          <xdr:row>9</xdr:row>
          <xdr:rowOff>152400</xdr:rowOff>
        </xdr:to>
        <xdr:sp macro="" textlink="">
          <xdr:nvSpPr>
            <xdr:cNvPr id="37904" name="Button 16" hidden="1">
              <a:extLst>
                <a:ext uri="{63B3BB69-23CF-44E3-9099-C40C66FF867C}">
                  <a14:compatExt spid="_x0000_s37904"/>
                </a:ext>
                <a:ext uri="{FF2B5EF4-FFF2-40B4-BE49-F238E27FC236}">
                  <a16:creationId xmlns:a16="http://schemas.microsoft.com/office/drawing/2014/main" id="{00000000-0008-0000-0400-000010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88</xdr:row>
          <xdr:rowOff>25400</xdr:rowOff>
        </xdr:from>
        <xdr:to>
          <xdr:col>0</xdr:col>
          <xdr:colOff>196850</xdr:colOff>
          <xdr:row>88</xdr:row>
          <xdr:rowOff>158750</xdr:rowOff>
        </xdr:to>
        <xdr:sp macro="" textlink="">
          <xdr:nvSpPr>
            <xdr:cNvPr id="37906" name="Button 110" hidden="1">
              <a:extLst>
                <a:ext uri="{63B3BB69-23CF-44E3-9099-C40C66FF867C}">
                  <a14:compatExt spid="_x0000_s37906"/>
                </a:ext>
                <a:ext uri="{FF2B5EF4-FFF2-40B4-BE49-F238E27FC236}">
                  <a16:creationId xmlns:a16="http://schemas.microsoft.com/office/drawing/2014/main" id="{00000000-0008-0000-0400-000012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69850</xdr:colOff>
          <xdr:row>99</xdr:row>
          <xdr:rowOff>38100</xdr:rowOff>
        </xdr:from>
        <xdr:to>
          <xdr:col>0</xdr:col>
          <xdr:colOff>190500</xdr:colOff>
          <xdr:row>99</xdr:row>
          <xdr:rowOff>177800</xdr:rowOff>
        </xdr:to>
        <xdr:sp macro="" textlink="">
          <xdr:nvSpPr>
            <xdr:cNvPr id="37907" name="Button 111" hidden="1">
              <a:extLst>
                <a:ext uri="{63B3BB69-23CF-44E3-9099-C40C66FF867C}">
                  <a14:compatExt spid="_x0000_s37907"/>
                </a:ext>
                <a:ext uri="{FF2B5EF4-FFF2-40B4-BE49-F238E27FC236}">
                  <a16:creationId xmlns:a16="http://schemas.microsoft.com/office/drawing/2014/main" id="{00000000-0008-0000-0400-000013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110</xdr:row>
          <xdr:rowOff>6350</xdr:rowOff>
        </xdr:from>
        <xdr:to>
          <xdr:col>3</xdr:col>
          <xdr:colOff>298450</xdr:colOff>
          <xdr:row>111</xdr:row>
          <xdr:rowOff>0</xdr:rowOff>
        </xdr:to>
        <xdr:sp macro="" textlink="">
          <xdr:nvSpPr>
            <xdr:cNvPr id="37908" name="Button 14" hidden="1">
              <a:extLst>
                <a:ext uri="{63B3BB69-23CF-44E3-9099-C40C66FF867C}">
                  <a14:compatExt spid="_x0000_s37908"/>
                </a:ext>
                <a:ext uri="{FF2B5EF4-FFF2-40B4-BE49-F238E27FC236}">
                  <a16:creationId xmlns:a16="http://schemas.microsoft.com/office/drawing/2014/main" id="{00000000-0008-0000-0400-000014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82550</xdr:colOff>
          <xdr:row>21</xdr:row>
          <xdr:rowOff>31750</xdr:rowOff>
        </xdr:from>
        <xdr:to>
          <xdr:col>0</xdr:col>
          <xdr:colOff>222250</xdr:colOff>
          <xdr:row>21</xdr:row>
          <xdr:rowOff>158750</xdr:rowOff>
        </xdr:to>
        <xdr:sp macro="" textlink="">
          <xdr:nvSpPr>
            <xdr:cNvPr id="37911" name="Button 23" hidden="1">
              <a:extLst>
                <a:ext uri="{63B3BB69-23CF-44E3-9099-C40C66FF867C}">
                  <a14:compatExt spid="_x0000_s37911"/>
                </a:ext>
                <a:ext uri="{FF2B5EF4-FFF2-40B4-BE49-F238E27FC236}">
                  <a16:creationId xmlns:a16="http://schemas.microsoft.com/office/drawing/2014/main" id="{00000000-0008-0000-0400-000017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32</xdr:row>
          <xdr:rowOff>38100</xdr:rowOff>
        </xdr:from>
        <xdr:to>
          <xdr:col>0</xdr:col>
          <xdr:colOff>215900</xdr:colOff>
          <xdr:row>32</xdr:row>
          <xdr:rowOff>177800</xdr:rowOff>
        </xdr:to>
        <xdr:sp macro="" textlink="">
          <xdr:nvSpPr>
            <xdr:cNvPr id="37914" name="Button 26" hidden="1">
              <a:extLst>
                <a:ext uri="{63B3BB69-23CF-44E3-9099-C40C66FF867C}">
                  <a14:compatExt spid="_x0000_s37914"/>
                </a:ext>
                <a:ext uri="{FF2B5EF4-FFF2-40B4-BE49-F238E27FC236}">
                  <a16:creationId xmlns:a16="http://schemas.microsoft.com/office/drawing/2014/main" id="{00000000-0008-0000-0400-00001A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38100</xdr:rowOff>
        </xdr:from>
        <xdr:to>
          <xdr:col>0</xdr:col>
          <xdr:colOff>254000</xdr:colOff>
          <xdr:row>43</xdr:row>
          <xdr:rowOff>158750</xdr:rowOff>
        </xdr:to>
        <xdr:sp macro="" textlink="">
          <xdr:nvSpPr>
            <xdr:cNvPr id="37915" name="Button 27" hidden="1">
              <a:extLst>
                <a:ext uri="{63B3BB69-23CF-44E3-9099-C40C66FF867C}">
                  <a14:compatExt spid="_x0000_s37915"/>
                </a:ext>
                <a:ext uri="{FF2B5EF4-FFF2-40B4-BE49-F238E27FC236}">
                  <a16:creationId xmlns:a16="http://schemas.microsoft.com/office/drawing/2014/main" id="{00000000-0008-0000-0400-00001B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8</xdr:row>
          <xdr:rowOff>6350</xdr:rowOff>
        </xdr:from>
        <xdr:to>
          <xdr:col>3</xdr:col>
          <xdr:colOff>298450</xdr:colOff>
          <xdr:row>9</xdr:row>
          <xdr:rowOff>0</xdr:rowOff>
        </xdr:to>
        <xdr:sp macro="" textlink="">
          <xdr:nvSpPr>
            <xdr:cNvPr id="37916" name="Button 28" hidden="1">
              <a:extLst>
                <a:ext uri="{63B3BB69-23CF-44E3-9099-C40C66FF867C}">
                  <a14:compatExt spid="_x0000_s37916"/>
                </a:ext>
                <a:ext uri="{FF2B5EF4-FFF2-40B4-BE49-F238E27FC236}">
                  <a16:creationId xmlns:a16="http://schemas.microsoft.com/office/drawing/2014/main" id="{00000000-0008-0000-0400-00001C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25400</xdr:colOff>
          <xdr:row>21</xdr:row>
          <xdr:rowOff>0</xdr:rowOff>
        </xdr:from>
        <xdr:to>
          <xdr:col>4</xdr:col>
          <xdr:colOff>0</xdr:colOff>
          <xdr:row>21</xdr:row>
          <xdr:rowOff>184150</xdr:rowOff>
        </xdr:to>
        <xdr:sp macro="" textlink="">
          <xdr:nvSpPr>
            <xdr:cNvPr id="37917" name="Button 29" hidden="1">
              <a:extLst>
                <a:ext uri="{63B3BB69-23CF-44E3-9099-C40C66FF867C}">
                  <a14:compatExt spid="_x0000_s37917"/>
                </a:ext>
                <a:ext uri="{FF2B5EF4-FFF2-40B4-BE49-F238E27FC236}">
                  <a16:creationId xmlns:a16="http://schemas.microsoft.com/office/drawing/2014/main" id="{00000000-0008-0000-0400-00001D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25400</xdr:colOff>
          <xdr:row>116</xdr:row>
          <xdr:rowOff>6350</xdr:rowOff>
        </xdr:from>
        <xdr:to>
          <xdr:col>3</xdr:col>
          <xdr:colOff>1098550</xdr:colOff>
          <xdr:row>116</xdr:row>
          <xdr:rowOff>184150</xdr:rowOff>
        </xdr:to>
        <xdr:sp macro="" textlink="">
          <xdr:nvSpPr>
            <xdr:cNvPr id="10259" name="Button 19" hidden="1">
              <a:extLst>
                <a:ext uri="{63B3BB69-23CF-44E3-9099-C40C66FF867C}">
                  <a14:compatExt spid="_x0000_s10259"/>
                </a:ext>
                <a:ext uri="{FF2B5EF4-FFF2-40B4-BE49-F238E27FC236}">
                  <a16:creationId xmlns:a16="http://schemas.microsoft.com/office/drawing/2014/main" id="{00000000-0008-0000-0500-000013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25400</xdr:colOff>
          <xdr:row>116</xdr:row>
          <xdr:rowOff>6350</xdr:rowOff>
        </xdr:from>
        <xdr:to>
          <xdr:col>3</xdr:col>
          <xdr:colOff>1098550</xdr:colOff>
          <xdr:row>116</xdr:row>
          <xdr:rowOff>184150</xdr:rowOff>
        </xdr:to>
        <xdr:sp macro="" textlink="">
          <xdr:nvSpPr>
            <xdr:cNvPr id="10268" name="Button 28" hidden="1">
              <a:extLst>
                <a:ext uri="{63B3BB69-23CF-44E3-9099-C40C66FF867C}">
                  <a14:compatExt spid="_x0000_s10268"/>
                </a:ext>
                <a:ext uri="{FF2B5EF4-FFF2-40B4-BE49-F238E27FC236}">
                  <a16:creationId xmlns:a16="http://schemas.microsoft.com/office/drawing/2014/main" id="{00000000-0008-0000-0500-00001C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25400</xdr:colOff>
          <xdr:row>116</xdr:row>
          <xdr:rowOff>6350</xdr:rowOff>
        </xdr:from>
        <xdr:to>
          <xdr:col>3</xdr:col>
          <xdr:colOff>1098550</xdr:colOff>
          <xdr:row>116</xdr:row>
          <xdr:rowOff>184150</xdr:rowOff>
        </xdr:to>
        <xdr:sp macro="" textlink="">
          <xdr:nvSpPr>
            <xdr:cNvPr id="10277" name="Button 37" hidden="1">
              <a:extLst>
                <a:ext uri="{63B3BB69-23CF-44E3-9099-C40C66FF867C}">
                  <a14:compatExt spid="_x0000_s10277"/>
                </a:ext>
                <a:ext uri="{FF2B5EF4-FFF2-40B4-BE49-F238E27FC236}">
                  <a16:creationId xmlns:a16="http://schemas.microsoft.com/office/drawing/2014/main" id="{00000000-0008-0000-0500-000025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25400</xdr:colOff>
          <xdr:row>116</xdr:row>
          <xdr:rowOff>6350</xdr:rowOff>
        </xdr:from>
        <xdr:to>
          <xdr:col>3</xdr:col>
          <xdr:colOff>1098550</xdr:colOff>
          <xdr:row>116</xdr:row>
          <xdr:rowOff>184150</xdr:rowOff>
        </xdr:to>
        <xdr:sp macro="" textlink="">
          <xdr:nvSpPr>
            <xdr:cNvPr id="10286" name="Button 46" hidden="1">
              <a:extLst>
                <a:ext uri="{63B3BB69-23CF-44E3-9099-C40C66FF867C}">
                  <a14:compatExt spid="_x0000_s10286"/>
                </a:ext>
                <a:ext uri="{FF2B5EF4-FFF2-40B4-BE49-F238E27FC236}">
                  <a16:creationId xmlns:a16="http://schemas.microsoft.com/office/drawing/2014/main" id="{00000000-0008-0000-0500-00002E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25400</xdr:colOff>
          <xdr:row>116</xdr:row>
          <xdr:rowOff>6350</xdr:rowOff>
        </xdr:from>
        <xdr:to>
          <xdr:col>3</xdr:col>
          <xdr:colOff>1098550</xdr:colOff>
          <xdr:row>116</xdr:row>
          <xdr:rowOff>184150</xdr:rowOff>
        </xdr:to>
        <xdr:sp macro="" textlink="">
          <xdr:nvSpPr>
            <xdr:cNvPr id="10292" name="Button 52" hidden="1">
              <a:extLst>
                <a:ext uri="{63B3BB69-23CF-44E3-9099-C40C66FF867C}">
                  <a14:compatExt spid="_x0000_s10292"/>
                </a:ext>
                <a:ext uri="{FF2B5EF4-FFF2-40B4-BE49-F238E27FC236}">
                  <a16:creationId xmlns:a16="http://schemas.microsoft.com/office/drawing/2014/main" id="{00000000-0008-0000-0500-000034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25400</xdr:colOff>
          <xdr:row>116</xdr:row>
          <xdr:rowOff>6350</xdr:rowOff>
        </xdr:from>
        <xdr:to>
          <xdr:col>3</xdr:col>
          <xdr:colOff>1098550</xdr:colOff>
          <xdr:row>116</xdr:row>
          <xdr:rowOff>184150</xdr:rowOff>
        </xdr:to>
        <xdr:sp macro="" textlink="">
          <xdr:nvSpPr>
            <xdr:cNvPr id="10297" name="Button 57" hidden="1">
              <a:extLst>
                <a:ext uri="{63B3BB69-23CF-44E3-9099-C40C66FF867C}">
                  <a14:compatExt spid="_x0000_s10297"/>
                </a:ext>
                <a:ext uri="{FF2B5EF4-FFF2-40B4-BE49-F238E27FC236}">
                  <a16:creationId xmlns:a16="http://schemas.microsoft.com/office/drawing/2014/main" id="{00000000-0008-0000-0500-000039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25400</xdr:colOff>
          <xdr:row>116</xdr:row>
          <xdr:rowOff>6350</xdr:rowOff>
        </xdr:from>
        <xdr:to>
          <xdr:col>3</xdr:col>
          <xdr:colOff>1098550</xdr:colOff>
          <xdr:row>116</xdr:row>
          <xdr:rowOff>184150</xdr:rowOff>
        </xdr:to>
        <xdr:sp macro="" textlink="">
          <xdr:nvSpPr>
            <xdr:cNvPr id="10302" name="Button 62" hidden="1">
              <a:extLst>
                <a:ext uri="{63B3BB69-23CF-44E3-9099-C40C66FF867C}">
                  <a14:compatExt spid="_x0000_s10302"/>
                </a:ext>
                <a:ext uri="{FF2B5EF4-FFF2-40B4-BE49-F238E27FC236}">
                  <a16:creationId xmlns:a16="http://schemas.microsoft.com/office/drawing/2014/main" id="{00000000-0008-0000-0500-00003E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25400</xdr:colOff>
          <xdr:row>10</xdr:row>
          <xdr:rowOff>0</xdr:rowOff>
        </xdr:from>
        <xdr:to>
          <xdr:col>3</xdr:col>
          <xdr:colOff>304800</xdr:colOff>
          <xdr:row>10</xdr:row>
          <xdr:rowOff>184150</xdr:rowOff>
        </xdr:to>
        <xdr:sp macro="" textlink="">
          <xdr:nvSpPr>
            <xdr:cNvPr id="10303" name="Button 63" hidden="1">
              <a:extLst>
                <a:ext uri="{63B3BB69-23CF-44E3-9099-C40C66FF867C}">
                  <a14:compatExt spid="_x0000_s10303"/>
                </a:ext>
                <a:ext uri="{FF2B5EF4-FFF2-40B4-BE49-F238E27FC236}">
                  <a16:creationId xmlns:a16="http://schemas.microsoft.com/office/drawing/2014/main" id="{00000000-0008-0000-0500-00003F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6</xdr:row>
          <xdr:rowOff>6350</xdr:rowOff>
        </xdr:from>
        <xdr:to>
          <xdr:col>3</xdr:col>
          <xdr:colOff>298450</xdr:colOff>
          <xdr:row>6</xdr:row>
          <xdr:rowOff>190500</xdr:rowOff>
        </xdr:to>
        <xdr:sp macro="" textlink="">
          <xdr:nvSpPr>
            <xdr:cNvPr id="10304" name="Button 64" hidden="1">
              <a:extLst>
                <a:ext uri="{63B3BB69-23CF-44E3-9099-C40C66FF867C}">
                  <a14:compatExt spid="_x0000_s10304"/>
                </a:ext>
                <a:ext uri="{FF2B5EF4-FFF2-40B4-BE49-F238E27FC236}">
                  <a16:creationId xmlns:a16="http://schemas.microsoft.com/office/drawing/2014/main" id="{00000000-0008-0000-0500-000040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88</xdr:row>
          <xdr:rowOff>0</xdr:rowOff>
        </xdr:from>
        <xdr:to>
          <xdr:col>3</xdr:col>
          <xdr:colOff>298450</xdr:colOff>
          <xdr:row>89</xdr:row>
          <xdr:rowOff>6350</xdr:rowOff>
        </xdr:to>
        <xdr:sp macro="" textlink="">
          <xdr:nvSpPr>
            <xdr:cNvPr id="10305" name="Button 12" hidden="1">
              <a:extLst>
                <a:ext uri="{63B3BB69-23CF-44E3-9099-C40C66FF867C}">
                  <a14:compatExt spid="_x0000_s10305"/>
                </a:ext>
                <a:ext uri="{FF2B5EF4-FFF2-40B4-BE49-F238E27FC236}">
                  <a16:creationId xmlns:a16="http://schemas.microsoft.com/office/drawing/2014/main" id="{00000000-0008-0000-0500-000041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99</xdr:row>
          <xdr:rowOff>31750</xdr:rowOff>
        </xdr:from>
        <xdr:to>
          <xdr:col>3</xdr:col>
          <xdr:colOff>298450</xdr:colOff>
          <xdr:row>99</xdr:row>
          <xdr:rowOff>215900</xdr:rowOff>
        </xdr:to>
        <xdr:sp macro="" textlink="">
          <xdr:nvSpPr>
            <xdr:cNvPr id="10306" name="Button 13" hidden="1">
              <a:extLst>
                <a:ext uri="{63B3BB69-23CF-44E3-9099-C40C66FF867C}">
                  <a14:compatExt spid="_x0000_s10306"/>
                </a:ext>
                <a:ext uri="{FF2B5EF4-FFF2-40B4-BE49-F238E27FC236}">
                  <a16:creationId xmlns:a16="http://schemas.microsoft.com/office/drawing/2014/main" id="{00000000-0008-0000-0500-000042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116</xdr:row>
          <xdr:rowOff>6350</xdr:rowOff>
        </xdr:from>
        <xdr:to>
          <xdr:col>3</xdr:col>
          <xdr:colOff>298450</xdr:colOff>
          <xdr:row>117</xdr:row>
          <xdr:rowOff>0</xdr:rowOff>
        </xdr:to>
        <xdr:sp macro="" textlink="">
          <xdr:nvSpPr>
            <xdr:cNvPr id="10307" name="Button 15" hidden="1">
              <a:extLst>
                <a:ext uri="{63B3BB69-23CF-44E3-9099-C40C66FF867C}">
                  <a14:compatExt spid="_x0000_s10307"/>
                </a:ext>
                <a:ext uri="{FF2B5EF4-FFF2-40B4-BE49-F238E27FC236}">
                  <a16:creationId xmlns:a16="http://schemas.microsoft.com/office/drawing/2014/main" id="{00000000-0008-0000-0500-000043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82550</xdr:colOff>
          <xdr:row>4</xdr:row>
          <xdr:rowOff>6350</xdr:rowOff>
        </xdr:from>
        <xdr:to>
          <xdr:col>4</xdr:col>
          <xdr:colOff>349250</xdr:colOff>
          <xdr:row>5</xdr:row>
          <xdr:rowOff>0</xdr:rowOff>
        </xdr:to>
        <xdr:sp macro="" textlink="">
          <xdr:nvSpPr>
            <xdr:cNvPr id="10308" name="Button 10" hidden="1">
              <a:extLst>
                <a:ext uri="{63B3BB69-23CF-44E3-9099-C40C66FF867C}">
                  <a14:compatExt spid="_x0000_s10308"/>
                </a:ext>
                <a:ext uri="{FF2B5EF4-FFF2-40B4-BE49-F238E27FC236}">
                  <a16:creationId xmlns:a16="http://schemas.microsoft.com/office/drawing/2014/main" id="{00000000-0008-0000-0500-000044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139700</xdr:rowOff>
        </xdr:from>
        <xdr:to>
          <xdr:col>6</xdr:col>
          <xdr:colOff>723900</xdr:colOff>
          <xdr:row>2</xdr:row>
          <xdr:rowOff>184150</xdr:rowOff>
        </xdr:to>
        <xdr:sp macro="" textlink="">
          <xdr:nvSpPr>
            <xdr:cNvPr id="10309" name="Button 11" hidden="1">
              <a:extLst>
                <a:ext uri="{63B3BB69-23CF-44E3-9099-C40C66FF867C}">
                  <a14:compatExt spid="_x0000_s10309"/>
                </a:ext>
                <a:ext uri="{FF2B5EF4-FFF2-40B4-BE49-F238E27FC236}">
                  <a16:creationId xmlns:a16="http://schemas.microsoft.com/office/drawing/2014/main" id="{00000000-0008-0000-0500-000045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82550</xdr:colOff>
          <xdr:row>10</xdr:row>
          <xdr:rowOff>31750</xdr:rowOff>
        </xdr:from>
        <xdr:to>
          <xdr:col>0</xdr:col>
          <xdr:colOff>222250</xdr:colOff>
          <xdr:row>10</xdr:row>
          <xdr:rowOff>158750</xdr:rowOff>
        </xdr:to>
        <xdr:sp macro="" textlink="">
          <xdr:nvSpPr>
            <xdr:cNvPr id="10310" name="Button 70" hidden="1">
              <a:extLst>
                <a:ext uri="{63B3BB69-23CF-44E3-9099-C40C66FF867C}">
                  <a14:compatExt spid="_x0000_s10310"/>
                </a:ext>
                <a:ext uri="{FF2B5EF4-FFF2-40B4-BE49-F238E27FC236}">
                  <a16:creationId xmlns:a16="http://schemas.microsoft.com/office/drawing/2014/main" id="{00000000-0008-0000-0500-000046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44</xdr:row>
          <xdr:rowOff>31750</xdr:rowOff>
        </xdr:from>
        <xdr:to>
          <xdr:col>0</xdr:col>
          <xdr:colOff>196850</xdr:colOff>
          <xdr:row>44</xdr:row>
          <xdr:rowOff>177800</xdr:rowOff>
        </xdr:to>
        <xdr:sp macro="" textlink="">
          <xdr:nvSpPr>
            <xdr:cNvPr id="10313" name="Button 106" hidden="1">
              <a:extLst>
                <a:ext uri="{63B3BB69-23CF-44E3-9099-C40C66FF867C}">
                  <a14:compatExt spid="_x0000_s10313"/>
                </a:ext>
                <a:ext uri="{FF2B5EF4-FFF2-40B4-BE49-F238E27FC236}">
                  <a16:creationId xmlns:a16="http://schemas.microsoft.com/office/drawing/2014/main" id="{00000000-0008-0000-0500-000049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55</xdr:row>
          <xdr:rowOff>31750</xdr:rowOff>
        </xdr:from>
        <xdr:to>
          <xdr:col>0</xdr:col>
          <xdr:colOff>196850</xdr:colOff>
          <xdr:row>55</xdr:row>
          <xdr:rowOff>177800</xdr:rowOff>
        </xdr:to>
        <xdr:sp macro="" textlink="">
          <xdr:nvSpPr>
            <xdr:cNvPr id="10314" name="Button 107" hidden="1">
              <a:extLst>
                <a:ext uri="{63B3BB69-23CF-44E3-9099-C40C66FF867C}">
                  <a14:compatExt spid="_x0000_s10314"/>
                </a:ext>
                <a:ext uri="{FF2B5EF4-FFF2-40B4-BE49-F238E27FC236}">
                  <a16:creationId xmlns:a16="http://schemas.microsoft.com/office/drawing/2014/main" id="{00000000-0008-0000-0500-00004A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66</xdr:row>
          <xdr:rowOff>25400</xdr:rowOff>
        </xdr:from>
        <xdr:to>
          <xdr:col>0</xdr:col>
          <xdr:colOff>196850</xdr:colOff>
          <xdr:row>66</xdr:row>
          <xdr:rowOff>152400</xdr:rowOff>
        </xdr:to>
        <xdr:sp macro="" textlink="">
          <xdr:nvSpPr>
            <xdr:cNvPr id="10315" name="Button 108" hidden="1">
              <a:extLst>
                <a:ext uri="{63B3BB69-23CF-44E3-9099-C40C66FF867C}">
                  <a14:compatExt spid="_x0000_s10315"/>
                </a:ext>
                <a:ext uri="{FF2B5EF4-FFF2-40B4-BE49-F238E27FC236}">
                  <a16:creationId xmlns:a16="http://schemas.microsoft.com/office/drawing/2014/main" id="{00000000-0008-0000-0500-00004B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77</xdr:row>
          <xdr:rowOff>31750</xdr:rowOff>
        </xdr:from>
        <xdr:to>
          <xdr:col>0</xdr:col>
          <xdr:colOff>196850</xdr:colOff>
          <xdr:row>77</xdr:row>
          <xdr:rowOff>158750</xdr:rowOff>
        </xdr:to>
        <xdr:sp macro="" textlink="">
          <xdr:nvSpPr>
            <xdr:cNvPr id="10316" name="Button 109" hidden="1">
              <a:extLst>
                <a:ext uri="{63B3BB69-23CF-44E3-9099-C40C66FF867C}">
                  <a14:compatExt spid="_x0000_s10316"/>
                </a:ext>
                <a:ext uri="{FF2B5EF4-FFF2-40B4-BE49-F238E27FC236}">
                  <a16:creationId xmlns:a16="http://schemas.microsoft.com/office/drawing/2014/main" id="{00000000-0008-0000-0500-00004C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6350</xdr:colOff>
          <xdr:row>9</xdr:row>
          <xdr:rowOff>25400</xdr:rowOff>
        </xdr:from>
        <xdr:to>
          <xdr:col>0</xdr:col>
          <xdr:colOff>254000</xdr:colOff>
          <xdr:row>9</xdr:row>
          <xdr:rowOff>152400</xdr:rowOff>
        </xdr:to>
        <xdr:sp macro="" textlink="">
          <xdr:nvSpPr>
            <xdr:cNvPr id="10317" name="Button 77" hidden="1">
              <a:extLst>
                <a:ext uri="{63B3BB69-23CF-44E3-9099-C40C66FF867C}">
                  <a14:compatExt spid="_x0000_s10317"/>
                </a:ext>
                <a:ext uri="{FF2B5EF4-FFF2-40B4-BE49-F238E27FC236}">
                  <a16:creationId xmlns:a16="http://schemas.microsoft.com/office/drawing/2014/main" id="{00000000-0008-0000-0500-00004D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88</xdr:row>
          <xdr:rowOff>25400</xdr:rowOff>
        </xdr:from>
        <xdr:to>
          <xdr:col>0</xdr:col>
          <xdr:colOff>196850</xdr:colOff>
          <xdr:row>88</xdr:row>
          <xdr:rowOff>158750</xdr:rowOff>
        </xdr:to>
        <xdr:sp macro="" textlink="">
          <xdr:nvSpPr>
            <xdr:cNvPr id="10319" name="Button 110" hidden="1">
              <a:extLst>
                <a:ext uri="{63B3BB69-23CF-44E3-9099-C40C66FF867C}">
                  <a14:compatExt spid="_x0000_s10319"/>
                </a:ext>
                <a:ext uri="{FF2B5EF4-FFF2-40B4-BE49-F238E27FC236}">
                  <a16:creationId xmlns:a16="http://schemas.microsoft.com/office/drawing/2014/main" id="{00000000-0008-0000-0500-00004F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69850</xdr:colOff>
          <xdr:row>99</xdr:row>
          <xdr:rowOff>38100</xdr:rowOff>
        </xdr:from>
        <xdr:to>
          <xdr:col>0</xdr:col>
          <xdr:colOff>190500</xdr:colOff>
          <xdr:row>99</xdr:row>
          <xdr:rowOff>177800</xdr:rowOff>
        </xdr:to>
        <xdr:sp macro="" textlink="">
          <xdr:nvSpPr>
            <xdr:cNvPr id="10320" name="Button 111" hidden="1">
              <a:extLst>
                <a:ext uri="{63B3BB69-23CF-44E3-9099-C40C66FF867C}">
                  <a14:compatExt spid="_x0000_s10320"/>
                </a:ext>
                <a:ext uri="{FF2B5EF4-FFF2-40B4-BE49-F238E27FC236}">
                  <a16:creationId xmlns:a16="http://schemas.microsoft.com/office/drawing/2014/main" id="{00000000-0008-0000-0500-000050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110</xdr:row>
          <xdr:rowOff>6350</xdr:rowOff>
        </xdr:from>
        <xdr:to>
          <xdr:col>3</xdr:col>
          <xdr:colOff>298450</xdr:colOff>
          <xdr:row>111</xdr:row>
          <xdr:rowOff>0</xdr:rowOff>
        </xdr:to>
        <xdr:sp macro="" textlink="">
          <xdr:nvSpPr>
            <xdr:cNvPr id="10321" name="Button 14" hidden="1">
              <a:extLst>
                <a:ext uri="{63B3BB69-23CF-44E3-9099-C40C66FF867C}">
                  <a14:compatExt spid="_x0000_s10321"/>
                </a:ext>
                <a:ext uri="{FF2B5EF4-FFF2-40B4-BE49-F238E27FC236}">
                  <a16:creationId xmlns:a16="http://schemas.microsoft.com/office/drawing/2014/main" id="{00000000-0008-0000-0500-000051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82550</xdr:colOff>
          <xdr:row>21</xdr:row>
          <xdr:rowOff>31750</xdr:rowOff>
        </xdr:from>
        <xdr:to>
          <xdr:col>0</xdr:col>
          <xdr:colOff>222250</xdr:colOff>
          <xdr:row>21</xdr:row>
          <xdr:rowOff>158750</xdr:rowOff>
        </xdr:to>
        <xdr:sp macro="" textlink="">
          <xdr:nvSpPr>
            <xdr:cNvPr id="10322" name="Button 82" hidden="1">
              <a:extLst>
                <a:ext uri="{63B3BB69-23CF-44E3-9099-C40C66FF867C}">
                  <a14:compatExt spid="_x0000_s10322"/>
                </a:ext>
                <a:ext uri="{FF2B5EF4-FFF2-40B4-BE49-F238E27FC236}">
                  <a16:creationId xmlns:a16="http://schemas.microsoft.com/office/drawing/2014/main" id="{00000000-0008-0000-0500-000052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82550</xdr:colOff>
          <xdr:row>32</xdr:row>
          <xdr:rowOff>31750</xdr:rowOff>
        </xdr:from>
        <xdr:to>
          <xdr:col>0</xdr:col>
          <xdr:colOff>222250</xdr:colOff>
          <xdr:row>32</xdr:row>
          <xdr:rowOff>158750</xdr:rowOff>
        </xdr:to>
        <xdr:sp macro="" textlink="">
          <xdr:nvSpPr>
            <xdr:cNvPr id="10323" name="Button 83" hidden="1">
              <a:extLst>
                <a:ext uri="{63B3BB69-23CF-44E3-9099-C40C66FF867C}">
                  <a14:compatExt spid="_x0000_s10323"/>
                </a:ext>
                <a:ext uri="{FF2B5EF4-FFF2-40B4-BE49-F238E27FC236}">
                  <a16:creationId xmlns:a16="http://schemas.microsoft.com/office/drawing/2014/main" id="{00000000-0008-0000-0500-000053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38100</xdr:rowOff>
        </xdr:from>
        <xdr:to>
          <xdr:col>0</xdr:col>
          <xdr:colOff>254000</xdr:colOff>
          <xdr:row>43</xdr:row>
          <xdr:rowOff>158750</xdr:rowOff>
        </xdr:to>
        <xdr:sp macro="" textlink="">
          <xdr:nvSpPr>
            <xdr:cNvPr id="10324" name="Button 84" hidden="1">
              <a:extLst>
                <a:ext uri="{63B3BB69-23CF-44E3-9099-C40C66FF867C}">
                  <a14:compatExt spid="_x0000_s10324"/>
                </a:ext>
                <a:ext uri="{FF2B5EF4-FFF2-40B4-BE49-F238E27FC236}">
                  <a16:creationId xmlns:a16="http://schemas.microsoft.com/office/drawing/2014/main" id="{00000000-0008-0000-0500-000054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8</xdr:row>
          <xdr:rowOff>6350</xdr:rowOff>
        </xdr:from>
        <xdr:to>
          <xdr:col>3</xdr:col>
          <xdr:colOff>298450</xdr:colOff>
          <xdr:row>9</xdr:row>
          <xdr:rowOff>0</xdr:rowOff>
        </xdr:to>
        <xdr:sp macro="" textlink="">
          <xdr:nvSpPr>
            <xdr:cNvPr id="10325" name="Button 85" hidden="1">
              <a:extLst>
                <a:ext uri="{63B3BB69-23CF-44E3-9099-C40C66FF867C}">
                  <a14:compatExt spid="_x0000_s10325"/>
                </a:ext>
                <a:ext uri="{FF2B5EF4-FFF2-40B4-BE49-F238E27FC236}">
                  <a16:creationId xmlns:a16="http://schemas.microsoft.com/office/drawing/2014/main" id="{00000000-0008-0000-0500-000055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25400</xdr:colOff>
          <xdr:row>21</xdr:row>
          <xdr:rowOff>0</xdr:rowOff>
        </xdr:from>
        <xdr:to>
          <xdr:col>4</xdr:col>
          <xdr:colOff>0</xdr:colOff>
          <xdr:row>21</xdr:row>
          <xdr:rowOff>184150</xdr:rowOff>
        </xdr:to>
        <xdr:sp macro="" textlink="">
          <xdr:nvSpPr>
            <xdr:cNvPr id="10326" name="Button 86" hidden="1">
              <a:extLst>
                <a:ext uri="{63B3BB69-23CF-44E3-9099-C40C66FF867C}">
                  <a14:compatExt spid="_x0000_s10326"/>
                </a:ext>
                <a:ext uri="{FF2B5EF4-FFF2-40B4-BE49-F238E27FC236}">
                  <a16:creationId xmlns:a16="http://schemas.microsoft.com/office/drawing/2014/main" id="{00000000-0008-0000-0500-000056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25400</xdr:colOff>
          <xdr:row>10</xdr:row>
          <xdr:rowOff>0</xdr:rowOff>
        </xdr:from>
        <xdr:to>
          <xdr:col>3</xdr:col>
          <xdr:colOff>304800</xdr:colOff>
          <xdr:row>10</xdr:row>
          <xdr:rowOff>184150</xdr:rowOff>
        </xdr:to>
        <xdr:sp macro="" textlink="">
          <xdr:nvSpPr>
            <xdr:cNvPr id="38913" name="Button 1" hidden="1">
              <a:extLst>
                <a:ext uri="{63B3BB69-23CF-44E3-9099-C40C66FF867C}">
                  <a14:compatExt spid="_x0000_s38913"/>
                </a:ext>
                <a:ext uri="{FF2B5EF4-FFF2-40B4-BE49-F238E27FC236}">
                  <a16:creationId xmlns:a16="http://schemas.microsoft.com/office/drawing/2014/main" id="{00000000-0008-0000-0600-000001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6</xdr:row>
          <xdr:rowOff>6350</xdr:rowOff>
        </xdr:from>
        <xdr:to>
          <xdr:col>3</xdr:col>
          <xdr:colOff>298450</xdr:colOff>
          <xdr:row>6</xdr:row>
          <xdr:rowOff>190500</xdr:rowOff>
        </xdr:to>
        <xdr:sp macro="" textlink="">
          <xdr:nvSpPr>
            <xdr:cNvPr id="38914" name="Button 2" hidden="1">
              <a:extLst>
                <a:ext uri="{63B3BB69-23CF-44E3-9099-C40C66FF867C}">
                  <a14:compatExt spid="_x0000_s38914"/>
                </a:ext>
                <a:ext uri="{FF2B5EF4-FFF2-40B4-BE49-F238E27FC236}">
                  <a16:creationId xmlns:a16="http://schemas.microsoft.com/office/drawing/2014/main" id="{00000000-0008-0000-0600-000002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88</xdr:row>
          <xdr:rowOff>0</xdr:rowOff>
        </xdr:from>
        <xdr:to>
          <xdr:col>3</xdr:col>
          <xdr:colOff>298450</xdr:colOff>
          <xdr:row>89</xdr:row>
          <xdr:rowOff>6350</xdr:rowOff>
        </xdr:to>
        <xdr:sp macro="" textlink="">
          <xdr:nvSpPr>
            <xdr:cNvPr id="38915" name="Button 12" hidden="1">
              <a:extLst>
                <a:ext uri="{63B3BB69-23CF-44E3-9099-C40C66FF867C}">
                  <a14:compatExt spid="_x0000_s38915"/>
                </a:ext>
                <a:ext uri="{FF2B5EF4-FFF2-40B4-BE49-F238E27FC236}">
                  <a16:creationId xmlns:a16="http://schemas.microsoft.com/office/drawing/2014/main" id="{00000000-0008-0000-0600-000003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99</xdr:row>
          <xdr:rowOff>31750</xdr:rowOff>
        </xdr:from>
        <xdr:to>
          <xdr:col>3</xdr:col>
          <xdr:colOff>298450</xdr:colOff>
          <xdr:row>99</xdr:row>
          <xdr:rowOff>215900</xdr:rowOff>
        </xdr:to>
        <xdr:sp macro="" textlink="">
          <xdr:nvSpPr>
            <xdr:cNvPr id="38916" name="Button 13" hidden="1">
              <a:extLst>
                <a:ext uri="{63B3BB69-23CF-44E3-9099-C40C66FF867C}">
                  <a14:compatExt spid="_x0000_s38916"/>
                </a:ext>
                <a:ext uri="{FF2B5EF4-FFF2-40B4-BE49-F238E27FC236}">
                  <a16:creationId xmlns:a16="http://schemas.microsoft.com/office/drawing/2014/main" id="{00000000-0008-0000-0600-000004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116</xdr:row>
          <xdr:rowOff>6350</xdr:rowOff>
        </xdr:from>
        <xdr:to>
          <xdr:col>3</xdr:col>
          <xdr:colOff>298450</xdr:colOff>
          <xdr:row>117</xdr:row>
          <xdr:rowOff>0</xdr:rowOff>
        </xdr:to>
        <xdr:sp macro="" textlink="">
          <xdr:nvSpPr>
            <xdr:cNvPr id="38917" name="Button 15" hidden="1">
              <a:extLst>
                <a:ext uri="{63B3BB69-23CF-44E3-9099-C40C66FF867C}">
                  <a14:compatExt spid="_x0000_s38917"/>
                </a:ext>
                <a:ext uri="{FF2B5EF4-FFF2-40B4-BE49-F238E27FC236}">
                  <a16:creationId xmlns:a16="http://schemas.microsoft.com/office/drawing/2014/main" id="{00000000-0008-0000-0600-000005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82550</xdr:colOff>
          <xdr:row>4</xdr:row>
          <xdr:rowOff>0</xdr:rowOff>
        </xdr:from>
        <xdr:to>
          <xdr:col>4</xdr:col>
          <xdr:colOff>349250</xdr:colOff>
          <xdr:row>4</xdr:row>
          <xdr:rowOff>184150</xdr:rowOff>
        </xdr:to>
        <xdr:sp macro="" textlink="">
          <xdr:nvSpPr>
            <xdr:cNvPr id="38918" name="Button 10" hidden="1">
              <a:extLst>
                <a:ext uri="{63B3BB69-23CF-44E3-9099-C40C66FF867C}">
                  <a14:compatExt spid="_x0000_s38918"/>
                </a:ext>
                <a:ext uri="{FF2B5EF4-FFF2-40B4-BE49-F238E27FC236}">
                  <a16:creationId xmlns:a16="http://schemas.microsoft.com/office/drawing/2014/main" id="{00000000-0008-0000-0600-000006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139700</xdr:rowOff>
        </xdr:from>
        <xdr:to>
          <xdr:col>6</xdr:col>
          <xdr:colOff>723900</xdr:colOff>
          <xdr:row>2</xdr:row>
          <xdr:rowOff>184150</xdr:rowOff>
        </xdr:to>
        <xdr:sp macro="" textlink="">
          <xdr:nvSpPr>
            <xdr:cNvPr id="38919" name="Button 11" hidden="1">
              <a:extLst>
                <a:ext uri="{63B3BB69-23CF-44E3-9099-C40C66FF867C}">
                  <a14:compatExt spid="_x0000_s38919"/>
                </a:ext>
                <a:ext uri="{FF2B5EF4-FFF2-40B4-BE49-F238E27FC236}">
                  <a16:creationId xmlns:a16="http://schemas.microsoft.com/office/drawing/2014/main" id="{00000000-0008-0000-0600-000007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82550</xdr:colOff>
          <xdr:row>10</xdr:row>
          <xdr:rowOff>31750</xdr:rowOff>
        </xdr:from>
        <xdr:to>
          <xdr:col>0</xdr:col>
          <xdr:colOff>222250</xdr:colOff>
          <xdr:row>10</xdr:row>
          <xdr:rowOff>158750</xdr:rowOff>
        </xdr:to>
        <xdr:sp macro="" textlink="">
          <xdr:nvSpPr>
            <xdr:cNvPr id="38920" name="Button 8" hidden="1">
              <a:extLst>
                <a:ext uri="{63B3BB69-23CF-44E3-9099-C40C66FF867C}">
                  <a14:compatExt spid="_x0000_s38920"/>
                </a:ext>
                <a:ext uri="{FF2B5EF4-FFF2-40B4-BE49-F238E27FC236}">
                  <a16:creationId xmlns:a16="http://schemas.microsoft.com/office/drawing/2014/main" id="{00000000-0008-0000-0600-000008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82550</xdr:colOff>
          <xdr:row>21</xdr:row>
          <xdr:rowOff>25400</xdr:rowOff>
        </xdr:from>
        <xdr:to>
          <xdr:col>0</xdr:col>
          <xdr:colOff>215900</xdr:colOff>
          <xdr:row>21</xdr:row>
          <xdr:rowOff>152400</xdr:rowOff>
        </xdr:to>
        <xdr:sp macro="" textlink="">
          <xdr:nvSpPr>
            <xdr:cNvPr id="38921" name="Button 9" hidden="1">
              <a:extLst>
                <a:ext uri="{63B3BB69-23CF-44E3-9099-C40C66FF867C}">
                  <a14:compatExt spid="_x0000_s38921"/>
                </a:ext>
                <a:ext uri="{FF2B5EF4-FFF2-40B4-BE49-F238E27FC236}">
                  <a16:creationId xmlns:a16="http://schemas.microsoft.com/office/drawing/2014/main" id="{00000000-0008-0000-0600-000009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44</xdr:row>
          <xdr:rowOff>31750</xdr:rowOff>
        </xdr:from>
        <xdr:to>
          <xdr:col>0</xdr:col>
          <xdr:colOff>196850</xdr:colOff>
          <xdr:row>44</xdr:row>
          <xdr:rowOff>177800</xdr:rowOff>
        </xdr:to>
        <xdr:sp macro="" textlink="">
          <xdr:nvSpPr>
            <xdr:cNvPr id="38923" name="Button 106" hidden="1">
              <a:extLst>
                <a:ext uri="{63B3BB69-23CF-44E3-9099-C40C66FF867C}">
                  <a14:compatExt spid="_x0000_s38923"/>
                </a:ext>
                <a:ext uri="{FF2B5EF4-FFF2-40B4-BE49-F238E27FC236}">
                  <a16:creationId xmlns:a16="http://schemas.microsoft.com/office/drawing/2014/main" id="{00000000-0008-0000-0600-00000B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55</xdr:row>
          <xdr:rowOff>31750</xdr:rowOff>
        </xdr:from>
        <xdr:to>
          <xdr:col>0</xdr:col>
          <xdr:colOff>196850</xdr:colOff>
          <xdr:row>55</xdr:row>
          <xdr:rowOff>177800</xdr:rowOff>
        </xdr:to>
        <xdr:sp macro="" textlink="">
          <xdr:nvSpPr>
            <xdr:cNvPr id="38924" name="Button 107" hidden="1">
              <a:extLst>
                <a:ext uri="{63B3BB69-23CF-44E3-9099-C40C66FF867C}">
                  <a14:compatExt spid="_x0000_s38924"/>
                </a:ext>
                <a:ext uri="{FF2B5EF4-FFF2-40B4-BE49-F238E27FC236}">
                  <a16:creationId xmlns:a16="http://schemas.microsoft.com/office/drawing/2014/main" id="{00000000-0008-0000-0600-00000C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66</xdr:row>
          <xdr:rowOff>25400</xdr:rowOff>
        </xdr:from>
        <xdr:to>
          <xdr:col>0</xdr:col>
          <xdr:colOff>196850</xdr:colOff>
          <xdr:row>66</xdr:row>
          <xdr:rowOff>152400</xdr:rowOff>
        </xdr:to>
        <xdr:sp macro="" textlink="">
          <xdr:nvSpPr>
            <xdr:cNvPr id="38925" name="Button 108" hidden="1">
              <a:extLst>
                <a:ext uri="{63B3BB69-23CF-44E3-9099-C40C66FF867C}">
                  <a14:compatExt spid="_x0000_s38925"/>
                </a:ext>
                <a:ext uri="{FF2B5EF4-FFF2-40B4-BE49-F238E27FC236}">
                  <a16:creationId xmlns:a16="http://schemas.microsoft.com/office/drawing/2014/main" id="{00000000-0008-0000-0600-00000D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77</xdr:row>
          <xdr:rowOff>31750</xdr:rowOff>
        </xdr:from>
        <xdr:to>
          <xdr:col>0</xdr:col>
          <xdr:colOff>196850</xdr:colOff>
          <xdr:row>77</xdr:row>
          <xdr:rowOff>158750</xdr:rowOff>
        </xdr:to>
        <xdr:sp macro="" textlink="">
          <xdr:nvSpPr>
            <xdr:cNvPr id="38926" name="Button 109" hidden="1">
              <a:extLst>
                <a:ext uri="{63B3BB69-23CF-44E3-9099-C40C66FF867C}">
                  <a14:compatExt spid="_x0000_s38926"/>
                </a:ext>
                <a:ext uri="{FF2B5EF4-FFF2-40B4-BE49-F238E27FC236}">
                  <a16:creationId xmlns:a16="http://schemas.microsoft.com/office/drawing/2014/main" id="{00000000-0008-0000-0600-00000E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88</xdr:row>
          <xdr:rowOff>25400</xdr:rowOff>
        </xdr:from>
        <xdr:to>
          <xdr:col>0</xdr:col>
          <xdr:colOff>196850</xdr:colOff>
          <xdr:row>88</xdr:row>
          <xdr:rowOff>158750</xdr:rowOff>
        </xdr:to>
        <xdr:sp macro="" textlink="">
          <xdr:nvSpPr>
            <xdr:cNvPr id="38929" name="Button 110" hidden="1">
              <a:extLst>
                <a:ext uri="{63B3BB69-23CF-44E3-9099-C40C66FF867C}">
                  <a14:compatExt spid="_x0000_s38929"/>
                </a:ext>
                <a:ext uri="{FF2B5EF4-FFF2-40B4-BE49-F238E27FC236}">
                  <a16:creationId xmlns:a16="http://schemas.microsoft.com/office/drawing/2014/main" id="{00000000-0008-0000-0600-000011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69850</xdr:colOff>
          <xdr:row>99</xdr:row>
          <xdr:rowOff>38100</xdr:rowOff>
        </xdr:from>
        <xdr:to>
          <xdr:col>0</xdr:col>
          <xdr:colOff>190500</xdr:colOff>
          <xdr:row>99</xdr:row>
          <xdr:rowOff>177800</xdr:rowOff>
        </xdr:to>
        <xdr:sp macro="" textlink="">
          <xdr:nvSpPr>
            <xdr:cNvPr id="38930" name="Button 111" hidden="1">
              <a:extLst>
                <a:ext uri="{63B3BB69-23CF-44E3-9099-C40C66FF867C}">
                  <a14:compatExt spid="_x0000_s38930"/>
                </a:ext>
                <a:ext uri="{FF2B5EF4-FFF2-40B4-BE49-F238E27FC236}">
                  <a16:creationId xmlns:a16="http://schemas.microsoft.com/office/drawing/2014/main" id="{00000000-0008-0000-0600-000012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110</xdr:row>
          <xdr:rowOff>6350</xdr:rowOff>
        </xdr:from>
        <xdr:to>
          <xdr:col>3</xdr:col>
          <xdr:colOff>298450</xdr:colOff>
          <xdr:row>111</xdr:row>
          <xdr:rowOff>0</xdr:rowOff>
        </xdr:to>
        <xdr:sp macro="" textlink="">
          <xdr:nvSpPr>
            <xdr:cNvPr id="38931" name="Button 14" hidden="1">
              <a:extLst>
                <a:ext uri="{63B3BB69-23CF-44E3-9099-C40C66FF867C}">
                  <a14:compatExt spid="_x0000_s38931"/>
                </a:ext>
                <a:ext uri="{FF2B5EF4-FFF2-40B4-BE49-F238E27FC236}">
                  <a16:creationId xmlns:a16="http://schemas.microsoft.com/office/drawing/2014/main" id="{00000000-0008-0000-0600-000013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82550</xdr:colOff>
          <xdr:row>32</xdr:row>
          <xdr:rowOff>31750</xdr:rowOff>
        </xdr:from>
        <xdr:to>
          <xdr:col>0</xdr:col>
          <xdr:colOff>222250</xdr:colOff>
          <xdr:row>32</xdr:row>
          <xdr:rowOff>158750</xdr:rowOff>
        </xdr:to>
        <xdr:sp macro="" textlink="">
          <xdr:nvSpPr>
            <xdr:cNvPr id="38933" name="Button 21" hidden="1">
              <a:extLst>
                <a:ext uri="{63B3BB69-23CF-44E3-9099-C40C66FF867C}">
                  <a14:compatExt spid="_x0000_s38933"/>
                </a:ext>
                <a:ext uri="{FF2B5EF4-FFF2-40B4-BE49-F238E27FC236}">
                  <a16:creationId xmlns:a16="http://schemas.microsoft.com/office/drawing/2014/main" id="{00000000-0008-0000-0600-000015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38100</xdr:rowOff>
        </xdr:from>
        <xdr:to>
          <xdr:col>0</xdr:col>
          <xdr:colOff>254000</xdr:colOff>
          <xdr:row>43</xdr:row>
          <xdr:rowOff>158750</xdr:rowOff>
        </xdr:to>
        <xdr:sp macro="" textlink="">
          <xdr:nvSpPr>
            <xdr:cNvPr id="38934" name="Button 22" hidden="1">
              <a:extLst>
                <a:ext uri="{63B3BB69-23CF-44E3-9099-C40C66FF867C}">
                  <a14:compatExt spid="_x0000_s38934"/>
                </a:ext>
                <a:ext uri="{FF2B5EF4-FFF2-40B4-BE49-F238E27FC236}">
                  <a16:creationId xmlns:a16="http://schemas.microsoft.com/office/drawing/2014/main" id="{00000000-0008-0000-0600-000016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6350</xdr:colOff>
          <xdr:row>9</xdr:row>
          <xdr:rowOff>25400</xdr:rowOff>
        </xdr:from>
        <xdr:to>
          <xdr:col>0</xdr:col>
          <xdr:colOff>254000</xdr:colOff>
          <xdr:row>9</xdr:row>
          <xdr:rowOff>152400</xdr:rowOff>
        </xdr:to>
        <xdr:sp macro="" textlink="">
          <xdr:nvSpPr>
            <xdr:cNvPr id="38935" name="Button 23" hidden="1">
              <a:extLst>
                <a:ext uri="{63B3BB69-23CF-44E3-9099-C40C66FF867C}">
                  <a14:compatExt spid="_x0000_s38935"/>
                </a:ext>
                <a:ext uri="{FF2B5EF4-FFF2-40B4-BE49-F238E27FC236}">
                  <a16:creationId xmlns:a16="http://schemas.microsoft.com/office/drawing/2014/main" id="{00000000-0008-0000-0600-000017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8</xdr:row>
          <xdr:rowOff>6350</xdr:rowOff>
        </xdr:from>
        <xdr:to>
          <xdr:col>3</xdr:col>
          <xdr:colOff>298450</xdr:colOff>
          <xdr:row>9</xdr:row>
          <xdr:rowOff>0</xdr:rowOff>
        </xdr:to>
        <xdr:sp macro="" textlink="">
          <xdr:nvSpPr>
            <xdr:cNvPr id="38936" name="Button 24" hidden="1">
              <a:extLst>
                <a:ext uri="{63B3BB69-23CF-44E3-9099-C40C66FF867C}">
                  <a14:compatExt spid="_x0000_s38936"/>
                </a:ext>
                <a:ext uri="{FF2B5EF4-FFF2-40B4-BE49-F238E27FC236}">
                  <a16:creationId xmlns:a16="http://schemas.microsoft.com/office/drawing/2014/main" id="{00000000-0008-0000-0600-000018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25400</xdr:colOff>
          <xdr:row>21</xdr:row>
          <xdr:rowOff>0</xdr:rowOff>
        </xdr:from>
        <xdr:to>
          <xdr:col>4</xdr:col>
          <xdr:colOff>0</xdr:colOff>
          <xdr:row>21</xdr:row>
          <xdr:rowOff>184150</xdr:rowOff>
        </xdr:to>
        <xdr:sp macro="" textlink="">
          <xdr:nvSpPr>
            <xdr:cNvPr id="38937" name="Button 25" hidden="1">
              <a:extLst>
                <a:ext uri="{63B3BB69-23CF-44E3-9099-C40C66FF867C}">
                  <a14:compatExt spid="_x0000_s38937"/>
                </a:ext>
                <a:ext uri="{FF2B5EF4-FFF2-40B4-BE49-F238E27FC236}">
                  <a16:creationId xmlns:a16="http://schemas.microsoft.com/office/drawing/2014/main" id="{00000000-0008-0000-0600-000019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25400</xdr:colOff>
          <xdr:row>10</xdr:row>
          <xdr:rowOff>0</xdr:rowOff>
        </xdr:from>
        <xdr:to>
          <xdr:col>3</xdr:col>
          <xdr:colOff>304800</xdr:colOff>
          <xdr:row>10</xdr:row>
          <xdr:rowOff>184150</xdr:rowOff>
        </xdr:to>
        <xdr:sp macro="" textlink="">
          <xdr:nvSpPr>
            <xdr:cNvPr id="39937" name="Button 1" hidden="1">
              <a:extLst>
                <a:ext uri="{63B3BB69-23CF-44E3-9099-C40C66FF867C}">
                  <a14:compatExt spid="_x0000_s39937"/>
                </a:ext>
                <a:ext uri="{FF2B5EF4-FFF2-40B4-BE49-F238E27FC236}">
                  <a16:creationId xmlns:a16="http://schemas.microsoft.com/office/drawing/2014/main" id="{00000000-0008-0000-0700-0000019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6</xdr:row>
          <xdr:rowOff>6350</xdr:rowOff>
        </xdr:from>
        <xdr:to>
          <xdr:col>3</xdr:col>
          <xdr:colOff>298450</xdr:colOff>
          <xdr:row>6</xdr:row>
          <xdr:rowOff>190500</xdr:rowOff>
        </xdr:to>
        <xdr:sp macro="" textlink="">
          <xdr:nvSpPr>
            <xdr:cNvPr id="39938" name="Button 2" hidden="1">
              <a:extLst>
                <a:ext uri="{63B3BB69-23CF-44E3-9099-C40C66FF867C}">
                  <a14:compatExt spid="_x0000_s39938"/>
                </a:ext>
                <a:ext uri="{FF2B5EF4-FFF2-40B4-BE49-F238E27FC236}">
                  <a16:creationId xmlns:a16="http://schemas.microsoft.com/office/drawing/2014/main" id="{00000000-0008-0000-0700-0000029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88</xdr:row>
          <xdr:rowOff>0</xdr:rowOff>
        </xdr:from>
        <xdr:to>
          <xdr:col>3</xdr:col>
          <xdr:colOff>298450</xdr:colOff>
          <xdr:row>89</xdr:row>
          <xdr:rowOff>6350</xdr:rowOff>
        </xdr:to>
        <xdr:sp macro="" textlink="">
          <xdr:nvSpPr>
            <xdr:cNvPr id="39939" name="Button 12" hidden="1">
              <a:extLst>
                <a:ext uri="{63B3BB69-23CF-44E3-9099-C40C66FF867C}">
                  <a14:compatExt spid="_x0000_s39939"/>
                </a:ext>
                <a:ext uri="{FF2B5EF4-FFF2-40B4-BE49-F238E27FC236}">
                  <a16:creationId xmlns:a16="http://schemas.microsoft.com/office/drawing/2014/main" id="{00000000-0008-0000-0700-0000039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99</xdr:row>
          <xdr:rowOff>31750</xdr:rowOff>
        </xdr:from>
        <xdr:to>
          <xdr:col>3</xdr:col>
          <xdr:colOff>298450</xdr:colOff>
          <xdr:row>99</xdr:row>
          <xdr:rowOff>215900</xdr:rowOff>
        </xdr:to>
        <xdr:sp macro="" textlink="">
          <xdr:nvSpPr>
            <xdr:cNvPr id="39940" name="Button 13" hidden="1">
              <a:extLst>
                <a:ext uri="{63B3BB69-23CF-44E3-9099-C40C66FF867C}">
                  <a14:compatExt spid="_x0000_s39940"/>
                </a:ext>
                <a:ext uri="{FF2B5EF4-FFF2-40B4-BE49-F238E27FC236}">
                  <a16:creationId xmlns:a16="http://schemas.microsoft.com/office/drawing/2014/main" id="{00000000-0008-0000-0700-0000049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116</xdr:row>
          <xdr:rowOff>6350</xdr:rowOff>
        </xdr:from>
        <xdr:to>
          <xdr:col>3</xdr:col>
          <xdr:colOff>298450</xdr:colOff>
          <xdr:row>117</xdr:row>
          <xdr:rowOff>0</xdr:rowOff>
        </xdr:to>
        <xdr:sp macro="" textlink="">
          <xdr:nvSpPr>
            <xdr:cNvPr id="39941" name="Button 15" hidden="1">
              <a:extLst>
                <a:ext uri="{63B3BB69-23CF-44E3-9099-C40C66FF867C}">
                  <a14:compatExt spid="_x0000_s39941"/>
                </a:ext>
                <a:ext uri="{FF2B5EF4-FFF2-40B4-BE49-F238E27FC236}">
                  <a16:creationId xmlns:a16="http://schemas.microsoft.com/office/drawing/2014/main" id="{00000000-0008-0000-0700-0000059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107950</xdr:colOff>
          <xdr:row>4</xdr:row>
          <xdr:rowOff>6350</xdr:rowOff>
        </xdr:from>
        <xdr:to>
          <xdr:col>4</xdr:col>
          <xdr:colOff>374650</xdr:colOff>
          <xdr:row>5</xdr:row>
          <xdr:rowOff>0</xdr:rowOff>
        </xdr:to>
        <xdr:sp macro="" textlink="">
          <xdr:nvSpPr>
            <xdr:cNvPr id="39942" name="Button 10" hidden="1">
              <a:extLst>
                <a:ext uri="{63B3BB69-23CF-44E3-9099-C40C66FF867C}">
                  <a14:compatExt spid="_x0000_s39942"/>
                </a:ext>
                <a:ext uri="{FF2B5EF4-FFF2-40B4-BE49-F238E27FC236}">
                  <a16:creationId xmlns:a16="http://schemas.microsoft.com/office/drawing/2014/main" id="{00000000-0008-0000-0700-0000069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139700</xdr:rowOff>
        </xdr:from>
        <xdr:to>
          <xdr:col>6</xdr:col>
          <xdr:colOff>723900</xdr:colOff>
          <xdr:row>2</xdr:row>
          <xdr:rowOff>184150</xdr:rowOff>
        </xdr:to>
        <xdr:sp macro="" textlink="">
          <xdr:nvSpPr>
            <xdr:cNvPr id="39943" name="Button 11" hidden="1">
              <a:extLst>
                <a:ext uri="{63B3BB69-23CF-44E3-9099-C40C66FF867C}">
                  <a14:compatExt spid="_x0000_s39943"/>
                </a:ext>
                <a:ext uri="{FF2B5EF4-FFF2-40B4-BE49-F238E27FC236}">
                  <a16:creationId xmlns:a16="http://schemas.microsoft.com/office/drawing/2014/main" id="{00000000-0008-0000-0700-0000079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82550</xdr:colOff>
          <xdr:row>10</xdr:row>
          <xdr:rowOff>31750</xdr:rowOff>
        </xdr:from>
        <xdr:to>
          <xdr:col>0</xdr:col>
          <xdr:colOff>222250</xdr:colOff>
          <xdr:row>10</xdr:row>
          <xdr:rowOff>158750</xdr:rowOff>
        </xdr:to>
        <xdr:sp macro="" textlink="">
          <xdr:nvSpPr>
            <xdr:cNvPr id="39944" name="Button 8" hidden="1">
              <a:extLst>
                <a:ext uri="{63B3BB69-23CF-44E3-9099-C40C66FF867C}">
                  <a14:compatExt spid="_x0000_s39944"/>
                </a:ext>
                <a:ext uri="{FF2B5EF4-FFF2-40B4-BE49-F238E27FC236}">
                  <a16:creationId xmlns:a16="http://schemas.microsoft.com/office/drawing/2014/main" id="{00000000-0008-0000-0700-0000089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82550</xdr:colOff>
          <xdr:row>21</xdr:row>
          <xdr:rowOff>25400</xdr:rowOff>
        </xdr:from>
        <xdr:to>
          <xdr:col>0</xdr:col>
          <xdr:colOff>215900</xdr:colOff>
          <xdr:row>21</xdr:row>
          <xdr:rowOff>152400</xdr:rowOff>
        </xdr:to>
        <xdr:sp macro="" textlink="">
          <xdr:nvSpPr>
            <xdr:cNvPr id="39945" name="Button 9" hidden="1">
              <a:extLst>
                <a:ext uri="{63B3BB69-23CF-44E3-9099-C40C66FF867C}">
                  <a14:compatExt spid="_x0000_s39945"/>
                </a:ext>
                <a:ext uri="{FF2B5EF4-FFF2-40B4-BE49-F238E27FC236}">
                  <a16:creationId xmlns:a16="http://schemas.microsoft.com/office/drawing/2014/main" id="{00000000-0008-0000-0700-0000099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44</xdr:row>
          <xdr:rowOff>31750</xdr:rowOff>
        </xdr:from>
        <xdr:to>
          <xdr:col>0</xdr:col>
          <xdr:colOff>196850</xdr:colOff>
          <xdr:row>44</xdr:row>
          <xdr:rowOff>177800</xdr:rowOff>
        </xdr:to>
        <xdr:sp macro="" textlink="">
          <xdr:nvSpPr>
            <xdr:cNvPr id="39947" name="Button 106" hidden="1">
              <a:extLst>
                <a:ext uri="{63B3BB69-23CF-44E3-9099-C40C66FF867C}">
                  <a14:compatExt spid="_x0000_s39947"/>
                </a:ext>
                <a:ext uri="{FF2B5EF4-FFF2-40B4-BE49-F238E27FC236}">
                  <a16:creationId xmlns:a16="http://schemas.microsoft.com/office/drawing/2014/main" id="{00000000-0008-0000-0700-00000B9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55</xdr:row>
          <xdr:rowOff>31750</xdr:rowOff>
        </xdr:from>
        <xdr:to>
          <xdr:col>0</xdr:col>
          <xdr:colOff>196850</xdr:colOff>
          <xdr:row>55</xdr:row>
          <xdr:rowOff>177800</xdr:rowOff>
        </xdr:to>
        <xdr:sp macro="" textlink="">
          <xdr:nvSpPr>
            <xdr:cNvPr id="39948" name="Button 107" hidden="1">
              <a:extLst>
                <a:ext uri="{63B3BB69-23CF-44E3-9099-C40C66FF867C}">
                  <a14:compatExt spid="_x0000_s39948"/>
                </a:ext>
                <a:ext uri="{FF2B5EF4-FFF2-40B4-BE49-F238E27FC236}">
                  <a16:creationId xmlns:a16="http://schemas.microsoft.com/office/drawing/2014/main" id="{00000000-0008-0000-0700-00000C9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66</xdr:row>
          <xdr:rowOff>25400</xdr:rowOff>
        </xdr:from>
        <xdr:to>
          <xdr:col>0</xdr:col>
          <xdr:colOff>196850</xdr:colOff>
          <xdr:row>66</xdr:row>
          <xdr:rowOff>152400</xdr:rowOff>
        </xdr:to>
        <xdr:sp macro="" textlink="">
          <xdr:nvSpPr>
            <xdr:cNvPr id="39949" name="Button 108" hidden="1">
              <a:extLst>
                <a:ext uri="{63B3BB69-23CF-44E3-9099-C40C66FF867C}">
                  <a14:compatExt spid="_x0000_s39949"/>
                </a:ext>
                <a:ext uri="{FF2B5EF4-FFF2-40B4-BE49-F238E27FC236}">
                  <a16:creationId xmlns:a16="http://schemas.microsoft.com/office/drawing/2014/main" id="{00000000-0008-0000-0700-00000D9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77</xdr:row>
          <xdr:rowOff>31750</xdr:rowOff>
        </xdr:from>
        <xdr:to>
          <xdr:col>0</xdr:col>
          <xdr:colOff>196850</xdr:colOff>
          <xdr:row>77</xdr:row>
          <xdr:rowOff>158750</xdr:rowOff>
        </xdr:to>
        <xdr:sp macro="" textlink="">
          <xdr:nvSpPr>
            <xdr:cNvPr id="39950" name="Button 109" hidden="1">
              <a:extLst>
                <a:ext uri="{63B3BB69-23CF-44E3-9099-C40C66FF867C}">
                  <a14:compatExt spid="_x0000_s39950"/>
                </a:ext>
                <a:ext uri="{FF2B5EF4-FFF2-40B4-BE49-F238E27FC236}">
                  <a16:creationId xmlns:a16="http://schemas.microsoft.com/office/drawing/2014/main" id="{00000000-0008-0000-0700-00000E9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88</xdr:row>
          <xdr:rowOff>25400</xdr:rowOff>
        </xdr:from>
        <xdr:to>
          <xdr:col>0</xdr:col>
          <xdr:colOff>196850</xdr:colOff>
          <xdr:row>88</xdr:row>
          <xdr:rowOff>158750</xdr:rowOff>
        </xdr:to>
        <xdr:sp macro="" textlink="">
          <xdr:nvSpPr>
            <xdr:cNvPr id="39953" name="Button 110" hidden="1">
              <a:extLst>
                <a:ext uri="{63B3BB69-23CF-44E3-9099-C40C66FF867C}">
                  <a14:compatExt spid="_x0000_s39953"/>
                </a:ext>
                <a:ext uri="{FF2B5EF4-FFF2-40B4-BE49-F238E27FC236}">
                  <a16:creationId xmlns:a16="http://schemas.microsoft.com/office/drawing/2014/main" id="{00000000-0008-0000-0700-0000119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69850</xdr:colOff>
          <xdr:row>99</xdr:row>
          <xdr:rowOff>38100</xdr:rowOff>
        </xdr:from>
        <xdr:to>
          <xdr:col>0</xdr:col>
          <xdr:colOff>190500</xdr:colOff>
          <xdr:row>99</xdr:row>
          <xdr:rowOff>177800</xdr:rowOff>
        </xdr:to>
        <xdr:sp macro="" textlink="">
          <xdr:nvSpPr>
            <xdr:cNvPr id="39954" name="Button 111" hidden="1">
              <a:extLst>
                <a:ext uri="{63B3BB69-23CF-44E3-9099-C40C66FF867C}">
                  <a14:compatExt spid="_x0000_s39954"/>
                </a:ext>
                <a:ext uri="{FF2B5EF4-FFF2-40B4-BE49-F238E27FC236}">
                  <a16:creationId xmlns:a16="http://schemas.microsoft.com/office/drawing/2014/main" id="{00000000-0008-0000-0700-0000129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110</xdr:row>
          <xdr:rowOff>6350</xdr:rowOff>
        </xdr:from>
        <xdr:to>
          <xdr:col>3</xdr:col>
          <xdr:colOff>298450</xdr:colOff>
          <xdr:row>111</xdr:row>
          <xdr:rowOff>0</xdr:rowOff>
        </xdr:to>
        <xdr:sp macro="" textlink="">
          <xdr:nvSpPr>
            <xdr:cNvPr id="39955" name="Button 14" hidden="1">
              <a:extLst>
                <a:ext uri="{63B3BB69-23CF-44E3-9099-C40C66FF867C}">
                  <a14:compatExt spid="_x0000_s39955"/>
                </a:ext>
                <a:ext uri="{FF2B5EF4-FFF2-40B4-BE49-F238E27FC236}">
                  <a16:creationId xmlns:a16="http://schemas.microsoft.com/office/drawing/2014/main" id="{00000000-0008-0000-0700-0000139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6350</xdr:colOff>
          <xdr:row>9</xdr:row>
          <xdr:rowOff>25400</xdr:rowOff>
        </xdr:from>
        <xdr:to>
          <xdr:col>0</xdr:col>
          <xdr:colOff>254000</xdr:colOff>
          <xdr:row>9</xdr:row>
          <xdr:rowOff>152400</xdr:rowOff>
        </xdr:to>
        <xdr:sp macro="" textlink="">
          <xdr:nvSpPr>
            <xdr:cNvPr id="39956" name="Button 20" hidden="1">
              <a:extLst>
                <a:ext uri="{63B3BB69-23CF-44E3-9099-C40C66FF867C}">
                  <a14:compatExt spid="_x0000_s39956"/>
                </a:ext>
                <a:ext uri="{FF2B5EF4-FFF2-40B4-BE49-F238E27FC236}">
                  <a16:creationId xmlns:a16="http://schemas.microsoft.com/office/drawing/2014/main" id="{00000000-0008-0000-0700-0000149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82550</xdr:colOff>
          <xdr:row>32</xdr:row>
          <xdr:rowOff>31750</xdr:rowOff>
        </xdr:from>
        <xdr:to>
          <xdr:col>0</xdr:col>
          <xdr:colOff>222250</xdr:colOff>
          <xdr:row>32</xdr:row>
          <xdr:rowOff>158750</xdr:rowOff>
        </xdr:to>
        <xdr:sp macro="" textlink="">
          <xdr:nvSpPr>
            <xdr:cNvPr id="39957" name="Button 21" hidden="1">
              <a:extLst>
                <a:ext uri="{63B3BB69-23CF-44E3-9099-C40C66FF867C}">
                  <a14:compatExt spid="_x0000_s39957"/>
                </a:ext>
                <a:ext uri="{FF2B5EF4-FFF2-40B4-BE49-F238E27FC236}">
                  <a16:creationId xmlns:a16="http://schemas.microsoft.com/office/drawing/2014/main" id="{00000000-0008-0000-0700-0000159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38100</xdr:rowOff>
        </xdr:from>
        <xdr:to>
          <xdr:col>0</xdr:col>
          <xdr:colOff>254000</xdr:colOff>
          <xdr:row>43</xdr:row>
          <xdr:rowOff>158750</xdr:rowOff>
        </xdr:to>
        <xdr:sp macro="" textlink="">
          <xdr:nvSpPr>
            <xdr:cNvPr id="39958" name="Button 22" hidden="1">
              <a:extLst>
                <a:ext uri="{63B3BB69-23CF-44E3-9099-C40C66FF867C}">
                  <a14:compatExt spid="_x0000_s39958"/>
                </a:ext>
                <a:ext uri="{FF2B5EF4-FFF2-40B4-BE49-F238E27FC236}">
                  <a16:creationId xmlns:a16="http://schemas.microsoft.com/office/drawing/2014/main" id="{00000000-0008-0000-0700-0000169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6350</xdr:colOff>
          <xdr:row>8</xdr:row>
          <xdr:rowOff>6350</xdr:rowOff>
        </xdr:from>
        <xdr:to>
          <xdr:col>3</xdr:col>
          <xdr:colOff>298450</xdr:colOff>
          <xdr:row>9</xdr:row>
          <xdr:rowOff>0</xdr:rowOff>
        </xdr:to>
        <xdr:sp macro="" textlink="">
          <xdr:nvSpPr>
            <xdr:cNvPr id="39959" name="Button 23" hidden="1">
              <a:extLst>
                <a:ext uri="{63B3BB69-23CF-44E3-9099-C40C66FF867C}">
                  <a14:compatExt spid="_x0000_s39959"/>
                </a:ext>
                <a:ext uri="{FF2B5EF4-FFF2-40B4-BE49-F238E27FC236}">
                  <a16:creationId xmlns:a16="http://schemas.microsoft.com/office/drawing/2014/main" id="{00000000-0008-0000-0700-0000179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25400</xdr:colOff>
          <xdr:row>21</xdr:row>
          <xdr:rowOff>0</xdr:rowOff>
        </xdr:from>
        <xdr:to>
          <xdr:col>4</xdr:col>
          <xdr:colOff>0</xdr:colOff>
          <xdr:row>21</xdr:row>
          <xdr:rowOff>184150</xdr:rowOff>
        </xdr:to>
        <xdr:sp macro="" textlink="">
          <xdr:nvSpPr>
            <xdr:cNvPr id="39963" name="Button 27" hidden="1">
              <a:extLst>
                <a:ext uri="{63B3BB69-23CF-44E3-9099-C40C66FF867C}">
                  <a14:compatExt spid="_x0000_s39963"/>
                </a:ext>
                <a:ext uri="{FF2B5EF4-FFF2-40B4-BE49-F238E27FC236}">
                  <a16:creationId xmlns:a16="http://schemas.microsoft.com/office/drawing/2014/main" id="{00000000-0008-0000-0700-00001B9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266700</xdr:colOff>
          <xdr:row>1</xdr:row>
          <xdr:rowOff>146050</xdr:rowOff>
        </xdr:from>
        <xdr:to>
          <xdr:col>6</xdr:col>
          <xdr:colOff>958850</xdr:colOff>
          <xdr:row>3</xdr:row>
          <xdr:rowOff>0</xdr:rowOff>
        </xdr:to>
        <xdr:sp macro="" textlink="">
          <xdr:nvSpPr>
            <xdr:cNvPr id="22529" name="Button 20" descr="Rodyti/nerodyti finansinės analizės rodiklius&#10;" hidden="1">
              <a:extLst>
                <a:ext uri="{63B3BB69-23CF-44E3-9099-C40C66FF867C}">
                  <a14:compatExt spid="_x0000_s22529"/>
                </a:ext>
                <a:ext uri="{FF2B5EF4-FFF2-40B4-BE49-F238E27FC236}">
                  <a16:creationId xmlns:a16="http://schemas.microsoft.com/office/drawing/2014/main" id="{00000000-0008-0000-0A00-0000015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Rodyti/nerodyti finansinės analizės rodiklius</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6350</xdr:colOff>
          <xdr:row>23</xdr:row>
          <xdr:rowOff>0</xdr:rowOff>
        </xdr:from>
        <xdr:to>
          <xdr:col>1</xdr:col>
          <xdr:colOff>2578100</xdr:colOff>
          <xdr:row>24</xdr:row>
          <xdr:rowOff>44450</xdr:rowOff>
        </xdr:to>
        <xdr:sp macro="" textlink="">
          <xdr:nvSpPr>
            <xdr:cNvPr id="27649" name="Button 21" descr="Rodyti/nerodyti finansinės analizės rodiklius&#10;" hidden="1">
              <a:extLst>
                <a:ext uri="{63B3BB69-23CF-44E3-9099-C40C66FF867C}">
                  <a14:compatExt spid="_x0000_s27649"/>
                </a:ext>
                <a:ext uri="{FF2B5EF4-FFF2-40B4-BE49-F238E27FC236}">
                  <a16:creationId xmlns:a16="http://schemas.microsoft.com/office/drawing/2014/main" id="{00000000-0008-0000-0B00-0000016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Rodyti/nerodyti finansinės analizės rodiklius</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1943100</xdr:colOff>
          <xdr:row>4</xdr:row>
          <xdr:rowOff>146050</xdr:rowOff>
        </xdr:from>
        <xdr:to>
          <xdr:col>3</xdr:col>
          <xdr:colOff>2349500</xdr:colOff>
          <xdr:row>5</xdr:row>
          <xdr:rowOff>177800</xdr:rowOff>
        </xdr:to>
        <xdr:sp macro="" textlink="">
          <xdr:nvSpPr>
            <xdr:cNvPr id="18433" name="Button 22" hidden="1">
              <a:extLst>
                <a:ext uri="{63B3BB69-23CF-44E3-9099-C40C66FF867C}">
                  <a14:compatExt spid="_x0000_s18433"/>
                </a:ext>
                <a:ext uri="{FF2B5EF4-FFF2-40B4-BE49-F238E27FC236}">
                  <a16:creationId xmlns:a16="http://schemas.microsoft.com/office/drawing/2014/main" id="{00000000-0008-0000-0C00-0000014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952500</xdr:colOff>
          <xdr:row>5</xdr:row>
          <xdr:rowOff>146050</xdr:rowOff>
        </xdr:from>
        <xdr:to>
          <xdr:col>7</xdr:col>
          <xdr:colOff>1358900</xdr:colOff>
          <xdr:row>6</xdr:row>
          <xdr:rowOff>177800</xdr:rowOff>
        </xdr:to>
        <xdr:sp macro="" textlink="">
          <xdr:nvSpPr>
            <xdr:cNvPr id="18434" name="Button 23" hidden="1">
              <a:extLst>
                <a:ext uri="{63B3BB69-23CF-44E3-9099-C40C66FF867C}">
                  <a14:compatExt spid="_x0000_s18434"/>
                </a:ext>
                <a:ext uri="{FF2B5EF4-FFF2-40B4-BE49-F238E27FC236}">
                  <a16:creationId xmlns:a16="http://schemas.microsoft.com/office/drawing/2014/main" id="{00000000-0008-0000-0C00-0000024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6350</xdr:colOff>
          <xdr:row>35</xdr:row>
          <xdr:rowOff>38100</xdr:rowOff>
        </xdr:from>
        <xdr:to>
          <xdr:col>3</xdr:col>
          <xdr:colOff>69850</xdr:colOff>
          <xdr:row>36</xdr:row>
          <xdr:rowOff>82550</xdr:rowOff>
        </xdr:to>
        <xdr:sp macro="" textlink="">
          <xdr:nvSpPr>
            <xdr:cNvPr id="50177" name="Button 11" hidden="1">
              <a:extLst>
                <a:ext uri="{63B3BB69-23CF-44E3-9099-C40C66FF867C}">
                  <a14:compatExt spid="_x0000_s50177"/>
                </a:ext>
                <a:ext uri="{FF2B5EF4-FFF2-40B4-BE49-F238E27FC236}">
                  <a16:creationId xmlns:a16="http://schemas.microsoft.com/office/drawing/2014/main" id="{00000000-0008-0000-0E00-000001C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Slėpti/rodyti tuščias eilutes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2959100</xdr:colOff>
          <xdr:row>3</xdr:row>
          <xdr:rowOff>120650</xdr:rowOff>
        </xdr:from>
        <xdr:to>
          <xdr:col>2</xdr:col>
          <xdr:colOff>4724400</xdr:colOff>
          <xdr:row>3</xdr:row>
          <xdr:rowOff>482600</xdr:rowOff>
        </xdr:to>
        <xdr:sp macro="" textlink="">
          <xdr:nvSpPr>
            <xdr:cNvPr id="34825" name="Button 9" hidden="1">
              <a:extLst>
                <a:ext uri="{63B3BB69-23CF-44E3-9099-C40C66FF867C}">
                  <a14:compatExt spid="_x0000_s34825"/>
                </a:ext>
                <a:ext uri="{FF2B5EF4-FFF2-40B4-BE49-F238E27FC236}">
                  <a16:creationId xmlns:a16="http://schemas.microsoft.com/office/drawing/2014/main" id="{00000000-0008-0000-0F00-0000098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1244600</xdr:colOff>
          <xdr:row>3</xdr:row>
          <xdr:rowOff>139700</xdr:rowOff>
        </xdr:from>
        <xdr:to>
          <xdr:col>2</xdr:col>
          <xdr:colOff>2444750</xdr:colOff>
          <xdr:row>3</xdr:row>
          <xdr:rowOff>488950</xdr:rowOff>
        </xdr:to>
        <xdr:sp macro="" textlink="">
          <xdr:nvSpPr>
            <xdr:cNvPr id="34826" name="Button 10" hidden="1">
              <a:extLst>
                <a:ext uri="{63B3BB69-23CF-44E3-9099-C40C66FF867C}">
                  <a14:compatExt spid="_x0000_s34826"/>
                </a:ext>
                <a:ext uri="{FF2B5EF4-FFF2-40B4-BE49-F238E27FC236}">
                  <a16:creationId xmlns:a16="http://schemas.microsoft.com/office/drawing/2014/main" id="{00000000-0008-0000-0F00-00000A8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Jautrumo analizė</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260350</xdr:colOff>
          <xdr:row>3</xdr:row>
          <xdr:rowOff>146050</xdr:rowOff>
        </xdr:from>
        <xdr:to>
          <xdr:col>2</xdr:col>
          <xdr:colOff>1447800</xdr:colOff>
          <xdr:row>3</xdr:row>
          <xdr:rowOff>463550</xdr:rowOff>
        </xdr:to>
        <xdr:sp macro="" textlink="">
          <xdr:nvSpPr>
            <xdr:cNvPr id="56321" name="Button 1" hidden="1">
              <a:extLst>
                <a:ext uri="{63B3BB69-23CF-44E3-9099-C40C66FF867C}">
                  <a14:compatExt spid="_x0000_s56321"/>
                </a:ext>
                <a:ext uri="{FF2B5EF4-FFF2-40B4-BE49-F238E27FC236}">
                  <a16:creationId xmlns:a16="http://schemas.microsoft.com/office/drawing/2014/main" id="{00000000-0008-0000-1000-000001D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Pasirinkti prielaidas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1631950</xdr:colOff>
          <xdr:row>3</xdr:row>
          <xdr:rowOff>139700</xdr:rowOff>
        </xdr:from>
        <xdr:to>
          <xdr:col>2</xdr:col>
          <xdr:colOff>2819400</xdr:colOff>
          <xdr:row>3</xdr:row>
          <xdr:rowOff>457200</xdr:rowOff>
        </xdr:to>
        <xdr:sp macro="" textlink="">
          <xdr:nvSpPr>
            <xdr:cNvPr id="56322" name="Button 2" hidden="1">
              <a:extLst>
                <a:ext uri="{63B3BB69-23CF-44E3-9099-C40C66FF867C}">
                  <a14:compatExt spid="_x0000_s56322"/>
                </a:ext>
                <a:ext uri="{FF2B5EF4-FFF2-40B4-BE49-F238E27FC236}">
                  <a16:creationId xmlns:a16="http://schemas.microsoft.com/office/drawing/2014/main" id="{00000000-0008-0000-1000-000002D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Scenarijų analizė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3009900</xdr:colOff>
          <xdr:row>3</xdr:row>
          <xdr:rowOff>120650</xdr:rowOff>
        </xdr:from>
        <xdr:to>
          <xdr:col>2</xdr:col>
          <xdr:colOff>4197350</xdr:colOff>
          <xdr:row>3</xdr:row>
          <xdr:rowOff>450850</xdr:rowOff>
        </xdr:to>
        <xdr:sp macro="" textlink="">
          <xdr:nvSpPr>
            <xdr:cNvPr id="56329" name="Button 9" hidden="1">
              <a:extLst>
                <a:ext uri="{63B3BB69-23CF-44E3-9099-C40C66FF867C}">
                  <a14:compatExt spid="_x0000_s56329"/>
                </a:ext>
                <a:ext uri="{FF2B5EF4-FFF2-40B4-BE49-F238E27FC236}">
                  <a16:creationId xmlns:a16="http://schemas.microsoft.com/office/drawing/2014/main" id="{00000000-0008-0000-1000-000009D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Pradinės prielaidos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4406900</xdr:colOff>
          <xdr:row>3</xdr:row>
          <xdr:rowOff>139700</xdr:rowOff>
        </xdr:from>
        <xdr:to>
          <xdr:col>2</xdr:col>
          <xdr:colOff>4679950</xdr:colOff>
          <xdr:row>3</xdr:row>
          <xdr:rowOff>457200</xdr:rowOff>
        </xdr:to>
        <xdr:sp macro="" textlink="">
          <xdr:nvSpPr>
            <xdr:cNvPr id="56331" name="Button 11" hidden="1">
              <a:extLst>
                <a:ext uri="{63B3BB69-23CF-44E3-9099-C40C66FF867C}">
                  <a14:compatExt spid="_x0000_s56331"/>
                </a:ext>
                <a:ext uri="{FF2B5EF4-FFF2-40B4-BE49-F238E27FC236}">
                  <a16:creationId xmlns:a16="http://schemas.microsoft.com/office/drawing/2014/main" id="{00000000-0008-0000-1000-00000BD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a:p>
              <a:pPr algn="ctr" rtl="0">
                <a:defRPr sz="1000"/>
              </a:pPr>
              <a:endParaRPr lang="lt-LT" sz="1100" b="0" i="0" u="none" strike="noStrike" baseline="0">
                <a:solidFill>
                  <a:srgbClr val="000000"/>
                </a:solidFill>
                <a:latin typeface="Calibri"/>
                <a:cs typeface="Calibri"/>
              </a:endParaRP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4521200</xdr:colOff>
          <xdr:row>2</xdr:row>
          <xdr:rowOff>63500</xdr:rowOff>
        </xdr:from>
        <xdr:to>
          <xdr:col>2</xdr:col>
          <xdr:colOff>5486400</xdr:colOff>
          <xdr:row>4</xdr:row>
          <xdr:rowOff>158750</xdr:rowOff>
        </xdr:to>
        <xdr:sp macro="" textlink="">
          <xdr:nvSpPr>
            <xdr:cNvPr id="58371" name="Button 3" hidden="1">
              <a:extLst>
                <a:ext uri="{63B3BB69-23CF-44E3-9099-C40C66FF867C}">
                  <a14:compatExt spid="_x0000_s58371"/>
                </a:ext>
                <a:ext uri="{FF2B5EF4-FFF2-40B4-BE49-F238E27FC236}">
                  <a16:creationId xmlns:a16="http://schemas.microsoft.com/office/drawing/2014/main" id="{00000000-0008-0000-1100-000003E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Formuoti grafiką</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5568950</xdr:colOff>
          <xdr:row>3</xdr:row>
          <xdr:rowOff>6350</xdr:rowOff>
        </xdr:from>
        <xdr:to>
          <xdr:col>2</xdr:col>
          <xdr:colOff>6007100</xdr:colOff>
          <xdr:row>4</xdr:row>
          <xdr:rowOff>6350</xdr:rowOff>
        </xdr:to>
        <xdr:sp macro="" textlink="">
          <xdr:nvSpPr>
            <xdr:cNvPr id="58372" name="Button_mg31" hidden="1">
              <a:extLst>
                <a:ext uri="{63B3BB69-23CF-44E3-9099-C40C66FF867C}">
                  <a14:compatExt spid="_x0000_s58372"/>
                </a:ext>
                <a:ext uri="{FF2B5EF4-FFF2-40B4-BE49-F238E27FC236}">
                  <a16:creationId xmlns:a16="http://schemas.microsoft.com/office/drawing/2014/main" id="{00000000-0008-0000-1100-000004E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63500</xdr:colOff>
          <xdr:row>8</xdr:row>
          <xdr:rowOff>6350</xdr:rowOff>
        </xdr:from>
        <xdr:to>
          <xdr:col>4</xdr:col>
          <xdr:colOff>495300</xdr:colOff>
          <xdr:row>8</xdr:row>
          <xdr:rowOff>190500</xdr:rowOff>
        </xdr:to>
        <xdr:sp macro="" textlink="">
          <xdr:nvSpPr>
            <xdr:cNvPr id="58373" name="Button_mg32" hidden="1">
              <a:extLst>
                <a:ext uri="{63B3BB69-23CF-44E3-9099-C40C66FF867C}">
                  <a14:compatExt spid="_x0000_s58373"/>
                </a:ext>
                <a:ext uri="{FF2B5EF4-FFF2-40B4-BE49-F238E27FC236}">
                  <a16:creationId xmlns:a16="http://schemas.microsoft.com/office/drawing/2014/main" id="{00000000-0008-0000-1100-000005E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63500</xdr:colOff>
          <xdr:row>36</xdr:row>
          <xdr:rowOff>190500</xdr:rowOff>
        </xdr:from>
        <xdr:to>
          <xdr:col>4</xdr:col>
          <xdr:colOff>501650</xdr:colOff>
          <xdr:row>37</xdr:row>
          <xdr:rowOff>184150</xdr:rowOff>
        </xdr:to>
        <xdr:sp macro="" textlink="">
          <xdr:nvSpPr>
            <xdr:cNvPr id="58374" name="Button_mg321" hidden="1">
              <a:extLst>
                <a:ext uri="{63B3BB69-23CF-44E3-9099-C40C66FF867C}">
                  <a14:compatExt spid="_x0000_s58374"/>
                </a:ext>
                <a:ext uri="{FF2B5EF4-FFF2-40B4-BE49-F238E27FC236}">
                  <a16:creationId xmlns:a16="http://schemas.microsoft.com/office/drawing/2014/main" id="{00000000-0008-0000-1100-000006E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69850</xdr:colOff>
          <xdr:row>99</xdr:row>
          <xdr:rowOff>6350</xdr:rowOff>
        </xdr:from>
        <xdr:to>
          <xdr:col>4</xdr:col>
          <xdr:colOff>501650</xdr:colOff>
          <xdr:row>100</xdr:row>
          <xdr:rowOff>6350</xdr:rowOff>
        </xdr:to>
        <xdr:sp macro="" textlink="">
          <xdr:nvSpPr>
            <xdr:cNvPr id="58375" name="Button_mg33" hidden="1">
              <a:extLst>
                <a:ext uri="{63B3BB69-23CF-44E3-9099-C40C66FF867C}">
                  <a14:compatExt spid="_x0000_s58375"/>
                </a:ext>
                <a:ext uri="{FF2B5EF4-FFF2-40B4-BE49-F238E27FC236}">
                  <a16:creationId xmlns:a16="http://schemas.microsoft.com/office/drawing/2014/main" id="{00000000-0008-0000-1100-000007E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5626100</xdr:colOff>
          <xdr:row>110</xdr:row>
          <xdr:rowOff>76200</xdr:rowOff>
        </xdr:from>
        <xdr:to>
          <xdr:col>2</xdr:col>
          <xdr:colOff>5905500</xdr:colOff>
          <xdr:row>110</xdr:row>
          <xdr:rowOff>330200</xdr:rowOff>
        </xdr:to>
        <xdr:sp macro="" textlink="">
          <xdr:nvSpPr>
            <xdr:cNvPr id="58376" name="Button_mg34" hidden="1">
              <a:extLst>
                <a:ext uri="{63B3BB69-23CF-44E3-9099-C40C66FF867C}">
                  <a14:compatExt spid="_x0000_s58376"/>
                </a:ext>
                <a:ext uri="{FF2B5EF4-FFF2-40B4-BE49-F238E27FC236}">
                  <a16:creationId xmlns:a16="http://schemas.microsoft.com/office/drawing/2014/main" id="{00000000-0008-0000-1100-000008E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69850</xdr:colOff>
          <xdr:row>108</xdr:row>
          <xdr:rowOff>6350</xdr:rowOff>
        </xdr:from>
        <xdr:to>
          <xdr:col>4</xdr:col>
          <xdr:colOff>520700</xdr:colOff>
          <xdr:row>108</xdr:row>
          <xdr:rowOff>184150</xdr:rowOff>
        </xdr:to>
        <xdr:sp macro="" textlink="">
          <xdr:nvSpPr>
            <xdr:cNvPr id="58377" name="Button_mg35" hidden="1">
              <a:extLst>
                <a:ext uri="{63B3BB69-23CF-44E3-9099-C40C66FF867C}">
                  <a14:compatExt spid="_x0000_s58377"/>
                </a:ext>
                <a:ext uri="{FF2B5EF4-FFF2-40B4-BE49-F238E27FC236}">
                  <a16:creationId xmlns:a16="http://schemas.microsoft.com/office/drawing/2014/main" id="{00000000-0008-0000-1100-000009E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6083300</xdr:colOff>
          <xdr:row>2</xdr:row>
          <xdr:rowOff>63500</xdr:rowOff>
        </xdr:from>
        <xdr:to>
          <xdr:col>4</xdr:col>
          <xdr:colOff>25400</xdr:colOff>
          <xdr:row>4</xdr:row>
          <xdr:rowOff>177800</xdr:rowOff>
        </xdr:to>
        <xdr:sp macro="" textlink="">
          <xdr:nvSpPr>
            <xdr:cNvPr id="58379" name="Button 11" hidden="1">
              <a:extLst>
                <a:ext uri="{63B3BB69-23CF-44E3-9099-C40C66FF867C}">
                  <a14:compatExt spid="_x0000_s58379"/>
                </a:ext>
                <a:ext uri="{FF2B5EF4-FFF2-40B4-BE49-F238E27FC236}">
                  <a16:creationId xmlns:a16="http://schemas.microsoft.com/office/drawing/2014/main" id="{00000000-0008-0000-1100-00000BE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Rodyti papildomas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101600</xdr:colOff>
          <xdr:row>2</xdr:row>
          <xdr:rowOff>158750</xdr:rowOff>
        </xdr:from>
        <xdr:to>
          <xdr:col>4</xdr:col>
          <xdr:colOff>482600</xdr:colOff>
          <xdr:row>3</xdr:row>
          <xdr:rowOff>184150</xdr:rowOff>
        </xdr:to>
        <xdr:sp macro="" textlink="">
          <xdr:nvSpPr>
            <xdr:cNvPr id="58380" name="Button 12" hidden="1">
              <a:extLst>
                <a:ext uri="{63B3BB69-23CF-44E3-9099-C40C66FF867C}">
                  <a14:compatExt spid="_x0000_s58380"/>
                </a:ext>
                <a:ext uri="{FF2B5EF4-FFF2-40B4-BE49-F238E27FC236}">
                  <a16:creationId xmlns:a16="http://schemas.microsoft.com/office/drawing/2014/main" id="{00000000-0008-0000-1100-00000CE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lrsumin-my.sharepoint.com/personal/vaida_kazlauskiene_sumin_lt/Documents/Darbalaukis/PZP_%20Darnus%20judumas/PILDOMA_aktualu/Skaiciuokle_12-14_v1.xlsm" TargetMode="External"/><Relationship Id="rId1" Type="http://schemas.openxmlformats.org/officeDocument/2006/relationships/externalLinkPath" Target="https://dbsis.lt/personal/vaida_kazlauskiene_sumin_lt/Documents/Darbalaukis/PZP_%20Darnus%20judumas/PILDOMA_aktualu/Skaiciuokle_12-14_v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ta1"/>
      <sheetName val="Data2"/>
      <sheetName val="Pradžia"/>
      <sheetName val="Alternatyva 1"/>
      <sheetName val="Alternatyva 2"/>
      <sheetName val="Alternatyva 3"/>
      <sheetName val="Alternatyva 4"/>
      <sheetName val="Alternatyva 5"/>
      <sheetName val="Projektų sąrašas"/>
      <sheetName val="Prielaidos LAKD"/>
      <sheetName val="SNA"/>
      <sheetName val="SVA"/>
      <sheetName val="DA"/>
      <sheetName val="Poveikis VF"/>
      <sheetName val="Rezultatai"/>
      <sheetName val="Jautrumo analizė"/>
      <sheetName val="Scenarijų analizė"/>
      <sheetName val="Grafikas"/>
      <sheetName val="Data3"/>
    </sheetNames>
    <sheetDataSet>
      <sheetData sheetId="0"/>
      <sheetData sheetId="1">
        <row r="2">
          <cell r="B2" t="str">
            <v>N</v>
          </cell>
          <cell r="D2" t="str">
            <v>[10]</v>
          </cell>
          <cell r="G2" t="str">
            <v>Z</v>
          </cell>
        </row>
        <row r="3">
          <cell r="D3" t="str">
            <v>[1]</v>
          </cell>
        </row>
        <row r="4">
          <cell r="D4" t="str">
            <v/>
          </cell>
        </row>
        <row r="5">
          <cell r="A5" t="str">
            <v>Anglies dioksido (kaip šiltnamio efektą sukeliančių dujų) emisijos sumažėjimas</v>
          </cell>
          <cell r="D5" t="str">
            <v/>
          </cell>
          <cell r="F5" t="str">
            <v>Anglies dioksido (kaip šiltnamio efektą sukeliančių dujų) emisijos padidėjimas</v>
          </cell>
        </row>
        <row r="6">
          <cell r="A6" t="str">
            <v>Ekosistemų ir biologinės įvairovės išsaugojimas</v>
          </cell>
          <cell r="D6" t="str">
            <v/>
          </cell>
          <cell r="F6" t="str">
            <v>Nelaimingų atsitikimų sumažėjimas</v>
          </cell>
        </row>
        <row r="7">
          <cell r="A7" t="str">
            <v>Geriamo vandens kokybės pagerėjimas</v>
          </cell>
          <cell r="D7" t="str">
            <v/>
          </cell>
          <cell r="F7" t="str">
            <v>Oro taršos padidėjimas</v>
          </cell>
        </row>
        <row r="8">
          <cell r="A8" t="str">
            <v>Išteklių taupymas dėl atliekų perdirbimo ir pakartotinio panaudojimo</v>
          </cell>
          <cell r="D8" t="str">
            <v/>
          </cell>
          <cell r="F8" t="str">
            <v>Triukšmo taršos padidėjimas</v>
          </cell>
        </row>
        <row r="9">
          <cell r="A9" t="str">
            <v>Kelių transporto priemonių eksploatacinių sąnaudų sutaupymai</v>
          </cell>
          <cell r="D9" t="str">
            <v/>
          </cell>
          <cell r="F9" t="str">
            <v>Bendroji suma</v>
          </cell>
        </row>
        <row r="10">
          <cell r="A10" t="str">
            <v>Laiko sutaupymai</v>
          </cell>
          <cell r="D10" t="str">
            <v/>
          </cell>
        </row>
        <row r="11">
          <cell r="A11" t="str">
            <v>Metano (kaip šiltnamio efektą sukeliančių dujų) emisijos sumažėjimas</v>
          </cell>
          <cell r="D11" t="str">
            <v/>
          </cell>
        </row>
        <row r="12">
          <cell r="A12" t="str">
            <v>Nelaimingų atsitikimų sumažėjimas</v>
          </cell>
          <cell r="D12" t="str">
            <v/>
          </cell>
        </row>
        <row r="13">
          <cell r="A13" t="str">
            <v>Nuostolių sumažėjimas dėl pavojingų, stichinių ir katastrofinių meteorologinių ir hidrologinių reiškinių</v>
          </cell>
          <cell r="D13" t="str">
            <v/>
          </cell>
        </row>
        <row r="14">
          <cell r="A14" t="str">
            <v>Oro taršos sumažėjimas</v>
          </cell>
          <cell r="D14" t="str">
            <v/>
          </cell>
        </row>
        <row r="15">
          <cell r="A15" t="str">
            <v>Padidėjęs geriamo vandens tiekimo paslaugos prieinamumas</v>
          </cell>
          <cell r="D15" t="str">
            <v/>
          </cell>
        </row>
        <row r="16">
          <cell r="A16" t="str">
            <v>Padidėjęs nuotekų tvarkymo paslaugos prieinamumas</v>
          </cell>
          <cell r="D16" t="str">
            <v/>
          </cell>
        </row>
        <row r="17">
          <cell r="A17" t="str">
            <v>Paviršinių vandens telkinių kokybės pagerėjimas</v>
          </cell>
          <cell r="D17" t="str">
            <v/>
          </cell>
        </row>
        <row r="18">
          <cell r="A18" t="str">
            <v>Sąnaudų ekonomija dėl pagerintos lietaus nuotekų infrastruktūros</v>
          </cell>
          <cell r="D18" t="str">
            <v/>
          </cell>
        </row>
        <row r="19">
          <cell r="A19" t="str">
            <v>Teritorijos rekreacinės vertės padidėjimas</v>
          </cell>
          <cell r="D19" t="str">
            <v/>
          </cell>
        </row>
        <row r="20">
          <cell r="A20" t="str">
            <v>Triukšmo taršos sumažėjimas</v>
          </cell>
          <cell r="D20" t="str">
            <v/>
          </cell>
        </row>
        <row r="21">
          <cell r="A21" t="str">
            <v>Vizualinės taršos, triukšmo, dulkių, kvapų sumažėjimas</v>
          </cell>
          <cell r="D21" t="str">
            <v/>
          </cell>
        </row>
        <row r="22">
          <cell r="A22" t="str">
            <v>Bendroji suma</v>
          </cell>
          <cell r="D22" t="str">
            <v/>
          </cell>
        </row>
        <row r="23">
          <cell r="D23" t="str">
            <v/>
          </cell>
        </row>
        <row r="24">
          <cell r="D24" t="str">
            <v/>
          </cell>
        </row>
        <row r="25">
          <cell r="D25" t="str">
            <v/>
          </cell>
        </row>
        <row r="26">
          <cell r="D26" t="str">
            <v/>
          </cell>
        </row>
        <row r="27">
          <cell r="D27" t="str">
            <v/>
          </cell>
        </row>
        <row r="28">
          <cell r="D28" t="str">
            <v/>
          </cell>
        </row>
        <row r="29">
          <cell r="D29" t="str">
            <v/>
          </cell>
        </row>
        <row r="30">
          <cell r="D30" t="str">
            <v/>
          </cell>
        </row>
        <row r="31">
          <cell r="D31" t="str">
            <v/>
          </cell>
        </row>
        <row r="32">
          <cell r="D32" t="str">
            <v/>
          </cell>
        </row>
        <row r="33">
          <cell r="D33" t="str">
            <v/>
          </cell>
        </row>
        <row r="34">
          <cell r="D34" t="str">
            <v/>
          </cell>
        </row>
        <row r="35">
          <cell r="D35" t="str">
            <v/>
          </cell>
        </row>
        <row r="36">
          <cell r="D36" t="str">
            <v/>
          </cell>
        </row>
        <row r="188">
          <cell r="A188"/>
        </row>
        <row r="189">
          <cell r="A189"/>
        </row>
        <row r="190">
          <cell r="A190"/>
        </row>
        <row r="191">
          <cell r="A191"/>
        </row>
        <row r="192">
          <cell r="A192"/>
        </row>
        <row r="193">
          <cell r="A193"/>
        </row>
      </sheetData>
      <sheetData sheetId="2">
        <row r="10">
          <cell r="E10">
            <v>45261</v>
          </cell>
        </row>
        <row r="12">
          <cell r="E12">
            <v>25</v>
          </cell>
        </row>
        <row r="24">
          <cell r="E24" t="str">
            <v>Dviračiams skirtos infrastruktūros naudotojų skaičius per metus</v>
          </cell>
        </row>
        <row r="26">
          <cell r="E26" t="str">
            <v>Naudotojų sk. per metus</v>
          </cell>
        </row>
        <row r="29">
          <cell r="D29" t="str">
            <v>Bevariklio transporto infrastruktūros plėtra</v>
          </cell>
          <cell r="G29">
            <v>10</v>
          </cell>
        </row>
        <row r="31">
          <cell r="D31" t="str">
            <v/>
          </cell>
          <cell r="G31">
            <v>10</v>
          </cell>
        </row>
        <row r="33">
          <cell r="D33" t="str">
            <v/>
          </cell>
          <cell r="G33">
            <v>10</v>
          </cell>
        </row>
        <row r="35">
          <cell r="D35" t="str">
            <v/>
          </cell>
          <cell r="G35">
            <v>10</v>
          </cell>
        </row>
        <row r="37">
          <cell r="D37" t="str">
            <v/>
          </cell>
          <cell r="G37">
            <v>10</v>
          </cell>
        </row>
        <row r="39">
          <cell r="E39">
            <v>0.04</v>
          </cell>
        </row>
        <row r="41">
          <cell r="E41">
            <v>0.05</v>
          </cell>
        </row>
        <row r="43">
          <cell r="E43">
            <v>0.03</v>
          </cell>
        </row>
      </sheetData>
      <sheetData sheetId="3">
        <row r="20">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cell r="CL20">
            <v>0</v>
          </cell>
          <cell r="CM20">
            <v>0</v>
          </cell>
          <cell r="CN20">
            <v>0</v>
          </cell>
          <cell r="CO20">
            <v>0</v>
          </cell>
          <cell r="CP20">
            <v>0</v>
          </cell>
          <cell r="CQ20">
            <v>0</v>
          </cell>
          <cell r="CR20">
            <v>0</v>
          </cell>
          <cell r="CS20">
            <v>0</v>
          </cell>
          <cell r="CT20">
            <v>0</v>
          </cell>
          <cell r="CU20">
            <v>0</v>
          </cell>
          <cell r="CV20">
            <v>0</v>
          </cell>
          <cell r="CW20">
            <v>0</v>
          </cell>
          <cell r="CX20">
            <v>0</v>
          </cell>
          <cell r="CY20">
            <v>0</v>
          </cell>
          <cell r="CZ20">
            <v>0</v>
          </cell>
          <cell r="DA20">
            <v>0</v>
          </cell>
          <cell r="DB20">
            <v>0</v>
          </cell>
          <cell r="DC20">
            <v>0</v>
          </cell>
        </row>
        <row r="21">
          <cell r="F21">
            <v>5619151.6761895027</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14979738.690524425</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cell r="CL21">
            <v>0</v>
          </cell>
          <cell r="CM21">
            <v>0</v>
          </cell>
          <cell r="CN21">
            <v>0</v>
          </cell>
          <cell r="CO21">
            <v>0</v>
          </cell>
          <cell r="CP21">
            <v>0</v>
          </cell>
          <cell r="CQ21">
            <v>0</v>
          </cell>
          <cell r="CR21">
            <v>0</v>
          </cell>
          <cell r="CS21">
            <v>0</v>
          </cell>
          <cell r="CT21">
            <v>0</v>
          </cell>
          <cell r="CU21">
            <v>0</v>
          </cell>
          <cell r="CV21">
            <v>0</v>
          </cell>
          <cell r="CW21">
            <v>0</v>
          </cell>
          <cell r="CX21">
            <v>0</v>
          </cell>
          <cell r="CY21">
            <v>0</v>
          </cell>
          <cell r="CZ21">
            <v>0</v>
          </cell>
          <cell r="DA21">
            <v>0</v>
          </cell>
          <cell r="DB21">
            <v>0</v>
          </cell>
          <cell r="DC21">
            <v>0</v>
          </cell>
        </row>
        <row r="31">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row>
        <row r="32">
          <cell r="F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row>
        <row r="42">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row>
        <row r="43">
          <cell r="F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row>
        <row r="54">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row>
        <row r="55">
          <cell r="F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row>
        <row r="65">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cell r="CL65">
            <v>0</v>
          </cell>
          <cell r="CM65">
            <v>0</v>
          </cell>
          <cell r="CN65">
            <v>0</v>
          </cell>
          <cell r="CO65">
            <v>0</v>
          </cell>
          <cell r="CP65">
            <v>0</v>
          </cell>
          <cell r="CQ65">
            <v>0</v>
          </cell>
          <cell r="CR65">
            <v>0</v>
          </cell>
          <cell r="CS65">
            <v>0</v>
          </cell>
          <cell r="CT65">
            <v>0</v>
          </cell>
          <cell r="CU65">
            <v>0</v>
          </cell>
          <cell r="CV65">
            <v>0</v>
          </cell>
          <cell r="CW65">
            <v>0</v>
          </cell>
          <cell r="CX65">
            <v>0</v>
          </cell>
          <cell r="CY65">
            <v>0</v>
          </cell>
          <cell r="CZ65">
            <v>0</v>
          </cell>
          <cell r="DA65">
            <v>0</v>
          </cell>
          <cell r="DB65">
            <v>0</v>
          </cell>
          <cell r="DC65">
            <v>0</v>
          </cell>
        </row>
        <row r="66">
          <cell r="F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v>0</v>
          </cell>
          <cell r="CM66">
            <v>0</v>
          </cell>
          <cell r="CN66">
            <v>0</v>
          </cell>
          <cell r="CO66">
            <v>0</v>
          </cell>
          <cell r="CP66">
            <v>0</v>
          </cell>
          <cell r="CQ66">
            <v>0</v>
          </cell>
          <cell r="CR66">
            <v>0</v>
          </cell>
          <cell r="CS66">
            <v>0</v>
          </cell>
          <cell r="CT66">
            <v>0</v>
          </cell>
          <cell r="CU66">
            <v>0</v>
          </cell>
          <cell r="CV66">
            <v>0</v>
          </cell>
          <cell r="CW66">
            <v>0</v>
          </cell>
          <cell r="CX66">
            <v>0</v>
          </cell>
          <cell r="CY66">
            <v>0</v>
          </cell>
          <cell r="CZ66">
            <v>0</v>
          </cell>
          <cell r="DA66">
            <v>0</v>
          </cell>
          <cell r="DB66">
            <v>0</v>
          </cell>
          <cell r="DC66">
            <v>0</v>
          </cell>
        </row>
        <row r="76">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row>
        <row r="77">
          <cell r="F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cell r="CL77">
            <v>0</v>
          </cell>
          <cell r="CM77">
            <v>0</v>
          </cell>
          <cell r="CN77">
            <v>0</v>
          </cell>
          <cell r="CO77">
            <v>0</v>
          </cell>
          <cell r="CP77">
            <v>0</v>
          </cell>
          <cell r="CQ77">
            <v>0</v>
          </cell>
          <cell r="CR77">
            <v>0</v>
          </cell>
          <cell r="CS77">
            <v>0</v>
          </cell>
          <cell r="CT77">
            <v>0</v>
          </cell>
          <cell r="CU77">
            <v>0</v>
          </cell>
          <cell r="CV77">
            <v>0</v>
          </cell>
          <cell r="CW77">
            <v>0</v>
          </cell>
          <cell r="CX77">
            <v>0</v>
          </cell>
          <cell r="CY77">
            <v>0</v>
          </cell>
          <cell r="CZ77">
            <v>0</v>
          </cell>
          <cell r="DA77">
            <v>0</v>
          </cell>
          <cell r="DB77">
            <v>0</v>
          </cell>
          <cell r="DC77">
            <v>0</v>
          </cell>
        </row>
        <row r="87">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row>
        <row r="88">
          <cell r="F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cell r="CJ88">
            <v>0</v>
          </cell>
          <cell r="CK88">
            <v>0</v>
          </cell>
          <cell r="CL88">
            <v>0</v>
          </cell>
          <cell r="CM88">
            <v>0</v>
          </cell>
          <cell r="CN88">
            <v>0</v>
          </cell>
          <cell r="CO88">
            <v>0</v>
          </cell>
          <cell r="CP88">
            <v>0</v>
          </cell>
          <cell r="CQ88">
            <v>0</v>
          </cell>
          <cell r="CR88">
            <v>0</v>
          </cell>
          <cell r="CS88">
            <v>0</v>
          </cell>
          <cell r="CT88">
            <v>0</v>
          </cell>
          <cell r="CU88">
            <v>0</v>
          </cell>
          <cell r="CV88">
            <v>0</v>
          </cell>
          <cell r="CW88">
            <v>0</v>
          </cell>
          <cell r="CX88">
            <v>0</v>
          </cell>
          <cell r="CY88">
            <v>0</v>
          </cell>
          <cell r="CZ88">
            <v>0</v>
          </cell>
          <cell r="DA88">
            <v>0</v>
          </cell>
          <cell r="DB88">
            <v>0</v>
          </cell>
          <cell r="DC88">
            <v>0</v>
          </cell>
        </row>
      </sheetData>
      <sheetData sheetId="4">
        <row r="20">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cell r="CL20">
            <v>0</v>
          </cell>
          <cell r="CM20">
            <v>0</v>
          </cell>
          <cell r="CN20">
            <v>0</v>
          </cell>
          <cell r="CO20">
            <v>0</v>
          </cell>
          <cell r="CP20">
            <v>0</v>
          </cell>
          <cell r="CQ20">
            <v>0</v>
          </cell>
          <cell r="CR20">
            <v>0</v>
          </cell>
          <cell r="CS20">
            <v>0</v>
          </cell>
          <cell r="CT20">
            <v>0</v>
          </cell>
          <cell r="CU20">
            <v>0</v>
          </cell>
          <cell r="CV20">
            <v>0</v>
          </cell>
          <cell r="CW20">
            <v>0</v>
          </cell>
          <cell r="CX20">
            <v>0</v>
          </cell>
          <cell r="CY20">
            <v>0</v>
          </cell>
          <cell r="CZ20">
            <v>0</v>
          </cell>
          <cell r="DA20">
            <v>0</v>
          </cell>
          <cell r="DB20">
            <v>0</v>
          </cell>
          <cell r="DC20">
            <v>0</v>
          </cell>
        </row>
        <row r="21">
          <cell r="F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cell r="CL21">
            <v>0</v>
          </cell>
          <cell r="CM21">
            <v>0</v>
          </cell>
          <cell r="CN21">
            <v>0</v>
          </cell>
          <cell r="CO21">
            <v>0</v>
          </cell>
          <cell r="CP21">
            <v>0</v>
          </cell>
          <cell r="CQ21">
            <v>0</v>
          </cell>
          <cell r="CR21">
            <v>0</v>
          </cell>
          <cell r="CS21">
            <v>0</v>
          </cell>
          <cell r="CT21">
            <v>0</v>
          </cell>
          <cell r="CU21">
            <v>0</v>
          </cell>
          <cell r="CV21">
            <v>0</v>
          </cell>
          <cell r="CW21">
            <v>0</v>
          </cell>
          <cell r="CX21">
            <v>0</v>
          </cell>
          <cell r="CY21">
            <v>0</v>
          </cell>
          <cell r="CZ21">
            <v>0</v>
          </cell>
          <cell r="DA21">
            <v>0</v>
          </cell>
          <cell r="DB21">
            <v>0</v>
          </cell>
          <cell r="DC21">
            <v>0</v>
          </cell>
        </row>
        <row r="31">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row>
        <row r="32">
          <cell r="F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row>
        <row r="42">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row>
        <row r="43">
          <cell r="F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row>
        <row r="54">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row>
        <row r="55">
          <cell r="F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row>
        <row r="65">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cell r="CL65">
            <v>0</v>
          </cell>
          <cell r="CM65">
            <v>0</v>
          </cell>
          <cell r="CN65">
            <v>0</v>
          </cell>
          <cell r="CO65">
            <v>0</v>
          </cell>
          <cell r="CP65">
            <v>0</v>
          </cell>
          <cell r="CQ65">
            <v>0</v>
          </cell>
          <cell r="CR65">
            <v>0</v>
          </cell>
          <cell r="CS65">
            <v>0</v>
          </cell>
          <cell r="CT65">
            <v>0</v>
          </cell>
          <cell r="CU65">
            <v>0</v>
          </cell>
          <cell r="CV65">
            <v>0</v>
          </cell>
          <cell r="CW65">
            <v>0</v>
          </cell>
          <cell r="CX65">
            <v>0</v>
          </cell>
          <cell r="CY65">
            <v>0</v>
          </cell>
          <cell r="CZ65">
            <v>0</v>
          </cell>
          <cell r="DA65">
            <v>0</v>
          </cell>
          <cell r="DB65">
            <v>0</v>
          </cell>
          <cell r="DC65">
            <v>0</v>
          </cell>
        </row>
        <row r="66">
          <cell r="F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v>0</v>
          </cell>
          <cell r="CM66">
            <v>0</v>
          </cell>
          <cell r="CN66">
            <v>0</v>
          </cell>
          <cell r="CO66">
            <v>0</v>
          </cell>
          <cell r="CP66">
            <v>0</v>
          </cell>
          <cell r="CQ66">
            <v>0</v>
          </cell>
          <cell r="CR66">
            <v>0</v>
          </cell>
          <cell r="CS66">
            <v>0</v>
          </cell>
          <cell r="CT66">
            <v>0</v>
          </cell>
          <cell r="CU66">
            <v>0</v>
          </cell>
          <cell r="CV66">
            <v>0</v>
          </cell>
          <cell r="CW66">
            <v>0</v>
          </cell>
          <cell r="CX66">
            <v>0</v>
          </cell>
          <cell r="CY66">
            <v>0</v>
          </cell>
          <cell r="CZ66">
            <v>0</v>
          </cell>
          <cell r="DA66">
            <v>0</v>
          </cell>
          <cell r="DB66">
            <v>0</v>
          </cell>
          <cell r="DC66">
            <v>0</v>
          </cell>
        </row>
        <row r="76">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row>
        <row r="77">
          <cell r="F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cell r="CL77">
            <v>0</v>
          </cell>
          <cell r="CM77">
            <v>0</v>
          </cell>
          <cell r="CN77">
            <v>0</v>
          </cell>
          <cell r="CO77">
            <v>0</v>
          </cell>
          <cell r="CP77">
            <v>0</v>
          </cell>
          <cell r="CQ77">
            <v>0</v>
          </cell>
          <cell r="CR77">
            <v>0</v>
          </cell>
          <cell r="CS77">
            <v>0</v>
          </cell>
          <cell r="CT77">
            <v>0</v>
          </cell>
          <cell r="CU77">
            <v>0</v>
          </cell>
          <cell r="CV77">
            <v>0</v>
          </cell>
          <cell r="CW77">
            <v>0</v>
          </cell>
          <cell r="CX77">
            <v>0</v>
          </cell>
          <cell r="CY77">
            <v>0</v>
          </cell>
          <cell r="CZ77">
            <v>0</v>
          </cell>
          <cell r="DA77">
            <v>0</v>
          </cell>
          <cell r="DB77">
            <v>0</v>
          </cell>
          <cell r="DC77">
            <v>0</v>
          </cell>
        </row>
        <row r="87">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row>
        <row r="88">
          <cell r="F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cell r="CJ88">
            <v>0</v>
          </cell>
          <cell r="CK88">
            <v>0</v>
          </cell>
          <cell r="CL88">
            <v>0</v>
          </cell>
          <cell r="CM88">
            <v>0</v>
          </cell>
          <cell r="CN88">
            <v>0</v>
          </cell>
          <cell r="CO88">
            <v>0</v>
          </cell>
          <cell r="CP88">
            <v>0</v>
          </cell>
          <cell r="CQ88">
            <v>0</v>
          </cell>
          <cell r="CR88">
            <v>0</v>
          </cell>
          <cell r="CS88">
            <v>0</v>
          </cell>
          <cell r="CT88">
            <v>0</v>
          </cell>
          <cell r="CU88">
            <v>0</v>
          </cell>
          <cell r="CV88">
            <v>0</v>
          </cell>
          <cell r="CW88">
            <v>0</v>
          </cell>
          <cell r="CX88">
            <v>0</v>
          </cell>
          <cell r="CY88">
            <v>0</v>
          </cell>
          <cell r="CZ88">
            <v>0</v>
          </cell>
          <cell r="DA88">
            <v>0</v>
          </cell>
          <cell r="DB88">
            <v>0</v>
          </cell>
          <cell r="DC88">
            <v>0</v>
          </cell>
        </row>
      </sheetData>
      <sheetData sheetId="5">
        <row r="20">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cell r="CL20">
            <v>0</v>
          </cell>
          <cell r="CM20">
            <v>0</v>
          </cell>
          <cell r="CN20">
            <v>0</v>
          </cell>
          <cell r="CO20">
            <v>0</v>
          </cell>
          <cell r="CP20">
            <v>0</v>
          </cell>
          <cell r="CQ20">
            <v>0</v>
          </cell>
          <cell r="CR20">
            <v>0</v>
          </cell>
          <cell r="CS20">
            <v>0</v>
          </cell>
          <cell r="CT20">
            <v>0</v>
          </cell>
          <cell r="CU20">
            <v>0</v>
          </cell>
          <cell r="CV20">
            <v>0</v>
          </cell>
          <cell r="CW20">
            <v>0</v>
          </cell>
          <cell r="CX20">
            <v>0</v>
          </cell>
          <cell r="CY20">
            <v>0</v>
          </cell>
          <cell r="CZ20">
            <v>0</v>
          </cell>
          <cell r="DA20">
            <v>0</v>
          </cell>
          <cell r="DB20">
            <v>0</v>
          </cell>
          <cell r="DC20">
            <v>0</v>
          </cell>
        </row>
        <row r="21">
          <cell r="F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cell r="CL21">
            <v>0</v>
          </cell>
          <cell r="CM21">
            <v>0</v>
          </cell>
          <cell r="CN21">
            <v>0</v>
          </cell>
          <cell r="CO21">
            <v>0</v>
          </cell>
          <cell r="CP21">
            <v>0</v>
          </cell>
          <cell r="CQ21">
            <v>0</v>
          </cell>
          <cell r="CR21">
            <v>0</v>
          </cell>
          <cell r="CS21">
            <v>0</v>
          </cell>
          <cell r="CT21">
            <v>0</v>
          </cell>
          <cell r="CU21">
            <v>0</v>
          </cell>
          <cell r="CV21">
            <v>0</v>
          </cell>
          <cell r="CW21">
            <v>0</v>
          </cell>
          <cell r="CX21">
            <v>0</v>
          </cell>
          <cell r="CY21">
            <v>0</v>
          </cell>
          <cell r="CZ21">
            <v>0</v>
          </cell>
          <cell r="DA21">
            <v>0</v>
          </cell>
          <cell r="DB21">
            <v>0</v>
          </cell>
          <cell r="DC21">
            <v>0</v>
          </cell>
        </row>
        <row r="31">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row>
        <row r="32">
          <cell r="F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row>
        <row r="42">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row>
        <row r="43">
          <cell r="F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row>
        <row r="54">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row>
        <row r="55">
          <cell r="F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row>
        <row r="65">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cell r="CL65">
            <v>0</v>
          </cell>
          <cell r="CM65">
            <v>0</v>
          </cell>
          <cell r="CN65">
            <v>0</v>
          </cell>
          <cell r="CO65">
            <v>0</v>
          </cell>
          <cell r="CP65">
            <v>0</v>
          </cell>
          <cell r="CQ65">
            <v>0</v>
          </cell>
          <cell r="CR65">
            <v>0</v>
          </cell>
          <cell r="CS65">
            <v>0</v>
          </cell>
          <cell r="CT65">
            <v>0</v>
          </cell>
          <cell r="CU65">
            <v>0</v>
          </cell>
          <cell r="CV65">
            <v>0</v>
          </cell>
          <cell r="CW65">
            <v>0</v>
          </cell>
          <cell r="CX65">
            <v>0</v>
          </cell>
          <cell r="CY65">
            <v>0</v>
          </cell>
          <cell r="CZ65">
            <v>0</v>
          </cell>
          <cell r="DA65">
            <v>0</v>
          </cell>
          <cell r="DB65">
            <v>0</v>
          </cell>
          <cell r="DC65">
            <v>0</v>
          </cell>
        </row>
        <row r="66">
          <cell r="F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v>0</v>
          </cell>
          <cell r="CM66">
            <v>0</v>
          </cell>
          <cell r="CN66">
            <v>0</v>
          </cell>
          <cell r="CO66">
            <v>0</v>
          </cell>
          <cell r="CP66">
            <v>0</v>
          </cell>
          <cell r="CQ66">
            <v>0</v>
          </cell>
          <cell r="CR66">
            <v>0</v>
          </cell>
          <cell r="CS66">
            <v>0</v>
          </cell>
          <cell r="CT66">
            <v>0</v>
          </cell>
          <cell r="CU66">
            <v>0</v>
          </cell>
          <cell r="CV66">
            <v>0</v>
          </cell>
          <cell r="CW66">
            <v>0</v>
          </cell>
          <cell r="CX66">
            <v>0</v>
          </cell>
          <cell r="CY66">
            <v>0</v>
          </cell>
          <cell r="CZ66">
            <v>0</v>
          </cell>
          <cell r="DA66">
            <v>0</v>
          </cell>
          <cell r="DB66">
            <v>0</v>
          </cell>
          <cell r="DC66">
            <v>0</v>
          </cell>
        </row>
        <row r="76">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row>
        <row r="77">
          <cell r="F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cell r="CL77">
            <v>0</v>
          </cell>
          <cell r="CM77">
            <v>0</v>
          </cell>
          <cell r="CN77">
            <v>0</v>
          </cell>
          <cell r="CO77">
            <v>0</v>
          </cell>
          <cell r="CP77">
            <v>0</v>
          </cell>
          <cell r="CQ77">
            <v>0</v>
          </cell>
          <cell r="CR77">
            <v>0</v>
          </cell>
          <cell r="CS77">
            <v>0</v>
          </cell>
          <cell r="CT77">
            <v>0</v>
          </cell>
          <cell r="CU77">
            <v>0</v>
          </cell>
          <cell r="CV77">
            <v>0</v>
          </cell>
          <cell r="CW77">
            <v>0</v>
          </cell>
          <cell r="CX77">
            <v>0</v>
          </cell>
          <cell r="CY77">
            <v>0</v>
          </cell>
          <cell r="CZ77">
            <v>0</v>
          </cell>
          <cell r="DA77">
            <v>0</v>
          </cell>
          <cell r="DB77">
            <v>0</v>
          </cell>
          <cell r="DC77">
            <v>0</v>
          </cell>
        </row>
        <row r="87">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row>
        <row r="88">
          <cell r="F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cell r="CJ88">
            <v>0</v>
          </cell>
          <cell r="CK88">
            <v>0</v>
          </cell>
          <cell r="CL88">
            <v>0</v>
          </cell>
          <cell r="CM88">
            <v>0</v>
          </cell>
          <cell r="CN88">
            <v>0</v>
          </cell>
          <cell r="CO88">
            <v>0</v>
          </cell>
          <cell r="CP88">
            <v>0</v>
          </cell>
          <cell r="CQ88">
            <v>0</v>
          </cell>
          <cell r="CR88">
            <v>0</v>
          </cell>
          <cell r="CS88">
            <v>0</v>
          </cell>
          <cell r="CT88">
            <v>0</v>
          </cell>
          <cell r="CU88">
            <v>0</v>
          </cell>
          <cell r="CV88">
            <v>0</v>
          </cell>
          <cell r="CW88">
            <v>0</v>
          </cell>
          <cell r="CX88">
            <v>0</v>
          </cell>
          <cell r="CY88">
            <v>0</v>
          </cell>
          <cell r="CZ88">
            <v>0</v>
          </cell>
          <cell r="DA88">
            <v>0</v>
          </cell>
          <cell r="DB88">
            <v>0</v>
          </cell>
          <cell r="DC88">
            <v>0</v>
          </cell>
        </row>
      </sheetData>
      <sheetData sheetId="6">
        <row r="20">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cell r="CL20">
            <v>0</v>
          </cell>
          <cell r="CM20">
            <v>0</v>
          </cell>
          <cell r="CN20">
            <v>0</v>
          </cell>
          <cell r="CO20">
            <v>0</v>
          </cell>
          <cell r="CP20">
            <v>0</v>
          </cell>
          <cell r="CQ20">
            <v>0</v>
          </cell>
          <cell r="CR20">
            <v>0</v>
          </cell>
          <cell r="CS20">
            <v>0</v>
          </cell>
          <cell r="CT20">
            <v>0</v>
          </cell>
          <cell r="CU20">
            <v>0</v>
          </cell>
          <cell r="CV20">
            <v>0</v>
          </cell>
          <cell r="CW20">
            <v>0</v>
          </cell>
          <cell r="CX20">
            <v>0</v>
          </cell>
          <cell r="CY20">
            <v>0</v>
          </cell>
          <cell r="CZ20">
            <v>0</v>
          </cell>
          <cell r="DA20">
            <v>0</v>
          </cell>
          <cell r="DB20">
            <v>0</v>
          </cell>
          <cell r="DC20">
            <v>0</v>
          </cell>
        </row>
        <row r="21">
          <cell r="F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cell r="CL21">
            <v>0</v>
          </cell>
          <cell r="CM21">
            <v>0</v>
          </cell>
          <cell r="CN21">
            <v>0</v>
          </cell>
          <cell r="CO21">
            <v>0</v>
          </cell>
          <cell r="CP21">
            <v>0</v>
          </cell>
          <cell r="CQ21">
            <v>0</v>
          </cell>
          <cell r="CR21">
            <v>0</v>
          </cell>
          <cell r="CS21">
            <v>0</v>
          </cell>
          <cell r="CT21">
            <v>0</v>
          </cell>
          <cell r="CU21">
            <v>0</v>
          </cell>
          <cell r="CV21">
            <v>0</v>
          </cell>
          <cell r="CW21">
            <v>0</v>
          </cell>
          <cell r="CX21">
            <v>0</v>
          </cell>
          <cell r="CY21">
            <v>0</v>
          </cell>
          <cell r="CZ21">
            <v>0</v>
          </cell>
          <cell r="DA21">
            <v>0</v>
          </cell>
          <cell r="DB21">
            <v>0</v>
          </cell>
          <cell r="DC21">
            <v>0</v>
          </cell>
        </row>
        <row r="31">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row>
        <row r="32">
          <cell r="F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row>
        <row r="42">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row>
        <row r="43">
          <cell r="F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row>
        <row r="54">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row>
        <row r="55">
          <cell r="F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row>
        <row r="65">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cell r="CL65">
            <v>0</v>
          </cell>
          <cell r="CM65">
            <v>0</v>
          </cell>
          <cell r="CN65">
            <v>0</v>
          </cell>
          <cell r="CO65">
            <v>0</v>
          </cell>
          <cell r="CP65">
            <v>0</v>
          </cell>
          <cell r="CQ65">
            <v>0</v>
          </cell>
          <cell r="CR65">
            <v>0</v>
          </cell>
          <cell r="CS65">
            <v>0</v>
          </cell>
          <cell r="CT65">
            <v>0</v>
          </cell>
          <cell r="CU65">
            <v>0</v>
          </cell>
          <cell r="CV65">
            <v>0</v>
          </cell>
          <cell r="CW65">
            <v>0</v>
          </cell>
          <cell r="CX65">
            <v>0</v>
          </cell>
          <cell r="CY65">
            <v>0</v>
          </cell>
          <cell r="CZ65">
            <v>0</v>
          </cell>
          <cell r="DA65">
            <v>0</v>
          </cell>
          <cell r="DB65">
            <v>0</v>
          </cell>
          <cell r="DC65">
            <v>0</v>
          </cell>
        </row>
        <row r="66">
          <cell r="F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v>0</v>
          </cell>
          <cell r="CM66">
            <v>0</v>
          </cell>
          <cell r="CN66">
            <v>0</v>
          </cell>
          <cell r="CO66">
            <v>0</v>
          </cell>
          <cell r="CP66">
            <v>0</v>
          </cell>
          <cell r="CQ66">
            <v>0</v>
          </cell>
          <cell r="CR66">
            <v>0</v>
          </cell>
          <cell r="CS66">
            <v>0</v>
          </cell>
          <cell r="CT66">
            <v>0</v>
          </cell>
          <cell r="CU66">
            <v>0</v>
          </cell>
          <cell r="CV66">
            <v>0</v>
          </cell>
          <cell r="CW66">
            <v>0</v>
          </cell>
          <cell r="CX66">
            <v>0</v>
          </cell>
          <cell r="CY66">
            <v>0</v>
          </cell>
          <cell r="CZ66">
            <v>0</v>
          </cell>
          <cell r="DA66">
            <v>0</v>
          </cell>
          <cell r="DB66">
            <v>0</v>
          </cell>
          <cell r="DC66">
            <v>0</v>
          </cell>
        </row>
        <row r="76">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row>
        <row r="77">
          <cell r="F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cell r="CL77">
            <v>0</v>
          </cell>
          <cell r="CM77">
            <v>0</v>
          </cell>
          <cell r="CN77">
            <v>0</v>
          </cell>
          <cell r="CO77">
            <v>0</v>
          </cell>
          <cell r="CP77">
            <v>0</v>
          </cell>
          <cell r="CQ77">
            <v>0</v>
          </cell>
          <cell r="CR77">
            <v>0</v>
          </cell>
          <cell r="CS77">
            <v>0</v>
          </cell>
          <cell r="CT77">
            <v>0</v>
          </cell>
          <cell r="CU77">
            <v>0</v>
          </cell>
          <cell r="CV77">
            <v>0</v>
          </cell>
          <cell r="CW77">
            <v>0</v>
          </cell>
          <cell r="CX77">
            <v>0</v>
          </cell>
          <cell r="CY77">
            <v>0</v>
          </cell>
          <cell r="CZ77">
            <v>0</v>
          </cell>
          <cell r="DA77">
            <v>0</v>
          </cell>
          <cell r="DB77">
            <v>0</v>
          </cell>
          <cell r="DC77">
            <v>0</v>
          </cell>
        </row>
        <row r="87">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row>
        <row r="88">
          <cell r="F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cell r="CJ88">
            <v>0</v>
          </cell>
          <cell r="CK88">
            <v>0</v>
          </cell>
          <cell r="CL88">
            <v>0</v>
          </cell>
          <cell r="CM88">
            <v>0</v>
          </cell>
          <cell r="CN88">
            <v>0</v>
          </cell>
          <cell r="CO88">
            <v>0</v>
          </cell>
          <cell r="CP88">
            <v>0</v>
          </cell>
          <cell r="CQ88">
            <v>0</v>
          </cell>
          <cell r="CR88">
            <v>0</v>
          </cell>
          <cell r="CS88">
            <v>0</v>
          </cell>
          <cell r="CT88">
            <v>0</v>
          </cell>
          <cell r="CU88">
            <v>0</v>
          </cell>
          <cell r="CV88">
            <v>0</v>
          </cell>
          <cell r="CW88">
            <v>0</v>
          </cell>
          <cell r="CX88">
            <v>0</v>
          </cell>
          <cell r="CY88">
            <v>0</v>
          </cell>
          <cell r="CZ88">
            <v>0</v>
          </cell>
          <cell r="DA88">
            <v>0</v>
          </cell>
          <cell r="DB88">
            <v>0</v>
          </cell>
          <cell r="DC88">
            <v>0</v>
          </cell>
        </row>
      </sheetData>
      <sheetData sheetId="7">
        <row r="20">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cell r="CL20">
            <v>0</v>
          </cell>
          <cell r="CM20">
            <v>0</v>
          </cell>
          <cell r="CN20">
            <v>0</v>
          </cell>
          <cell r="CO20">
            <v>0</v>
          </cell>
          <cell r="CP20">
            <v>0</v>
          </cell>
          <cell r="CQ20">
            <v>0</v>
          </cell>
          <cell r="CR20">
            <v>0</v>
          </cell>
          <cell r="CS20">
            <v>0</v>
          </cell>
          <cell r="CT20">
            <v>0</v>
          </cell>
          <cell r="CU20">
            <v>0</v>
          </cell>
          <cell r="CV20">
            <v>0</v>
          </cell>
          <cell r="CW20">
            <v>0</v>
          </cell>
          <cell r="CX20">
            <v>0</v>
          </cell>
          <cell r="CY20">
            <v>0</v>
          </cell>
          <cell r="CZ20">
            <v>0</v>
          </cell>
          <cell r="DA20">
            <v>0</v>
          </cell>
          <cell r="DB20">
            <v>0</v>
          </cell>
          <cell r="DC20">
            <v>0</v>
          </cell>
        </row>
        <row r="21">
          <cell r="F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cell r="CL21">
            <v>0</v>
          </cell>
          <cell r="CM21">
            <v>0</v>
          </cell>
          <cell r="CN21">
            <v>0</v>
          </cell>
          <cell r="CO21">
            <v>0</v>
          </cell>
          <cell r="CP21">
            <v>0</v>
          </cell>
          <cell r="CQ21">
            <v>0</v>
          </cell>
          <cell r="CR21">
            <v>0</v>
          </cell>
          <cell r="CS21">
            <v>0</v>
          </cell>
          <cell r="CT21">
            <v>0</v>
          </cell>
          <cell r="CU21">
            <v>0</v>
          </cell>
          <cell r="CV21">
            <v>0</v>
          </cell>
          <cell r="CW21">
            <v>0</v>
          </cell>
          <cell r="CX21">
            <v>0</v>
          </cell>
          <cell r="CY21">
            <v>0</v>
          </cell>
          <cell r="CZ21">
            <v>0</v>
          </cell>
          <cell r="DA21">
            <v>0</v>
          </cell>
          <cell r="DB21">
            <v>0</v>
          </cell>
          <cell r="DC21">
            <v>0</v>
          </cell>
        </row>
        <row r="31">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row>
        <row r="32">
          <cell r="F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row>
        <row r="42">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row>
        <row r="43">
          <cell r="F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row>
        <row r="54">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row>
        <row r="55">
          <cell r="F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row>
        <row r="65">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cell r="CL65">
            <v>0</v>
          </cell>
          <cell r="CM65">
            <v>0</v>
          </cell>
          <cell r="CN65">
            <v>0</v>
          </cell>
          <cell r="CO65">
            <v>0</v>
          </cell>
          <cell r="CP65">
            <v>0</v>
          </cell>
          <cell r="CQ65">
            <v>0</v>
          </cell>
          <cell r="CR65">
            <v>0</v>
          </cell>
          <cell r="CS65">
            <v>0</v>
          </cell>
          <cell r="CT65">
            <v>0</v>
          </cell>
          <cell r="CU65">
            <v>0</v>
          </cell>
          <cell r="CV65">
            <v>0</v>
          </cell>
          <cell r="CW65">
            <v>0</v>
          </cell>
          <cell r="CX65">
            <v>0</v>
          </cell>
          <cell r="CY65">
            <v>0</v>
          </cell>
          <cell r="CZ65">
            <v>0</v>
          </cell>
          <cell r="DA65">
            <v>0</v>
          </cell>
          <cell r="DB65">
            <v>0</v>
          </cell>
          <cell r="DC65">
            <v>0</v>
          </cell>
        </row>
        <row r="66">
          <cell r="F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v>0</v>
          </cell>
          <cell r="CM66">
            <v>0</v>
          </cell>
          <cell r="CN66">
            <v>0</v>
          </cell>
          <cell r="CO66">
            <v>0</v>
          </cell>
          <cell r="CP66">
            <v>0</v>
          </cell>
          <cell r="CQ66">
            <v>0</v>
          </cell>
          <cell r="CR66">
            <v>0</v>
          </cell>
          <cell r="CS66">
            <v>0</v>
          </cell>
          <cell r="CT66">
            <v>0</v>
          </cell>
          <cell r="CU66">
            <v>0</v>
          </cell>
          <cell r="CV66">
            <v>0</v>
          </cell>
          <cell r="CW66">
            <v>0</v>
          </cell>
          <cell r="CX66">
            <v>0</v>
          </cell>
          <cell r="CY66">
            <v>0</v>
          </cell>
          <cell r="CZ66">
            <v>0</v>
          </cell>
          <cell r="DA66">
            <v>0</v>
          </cell>
          <cell r="DB66">
            <v>0</v>
          </cell>
          <cell r="DC66">
            <v>0</v>
          </cell>
        </row>
        <row r="76">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row>
        <row r="77">
          <cell r="F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cell r="CL77">
            <v>0</v>
          </cell>
          <cell r="CM77">
            <v>0</v>
          </cell>
          <cell r="CN77">
            <v>0</v>
          </cell>
          <cell r="CO77">
            <v>0</v>
          </cell>
          <cell r="CP77">
            <v>0</v>
          </cell>
          <cell r="CQ77">
            <v>0</v>
          </cell>
          <cell r="CR77">
            <v>0</v>
          </cell>
          <cell r="CS77">
            <v>0</v>
          </cell>
          <cell r="CT77">
            <v>0</v>
          </cell>
          <cell r="CU77">
            <v>0</v>
          </cell>
          <cell r="CV77">
            <v>0</v>
          </cell>
          <cell r="CW77">
            <v>0</v>
          </cell>
          <cell r="CX77">
            <v>0</v>
          </cell>
          <cell r="CY77">
            <v>0</v>
          </cell>
          <cell r="CZ77">
            <v>0</v>
          </cell>
          <cell r="DA77">
            <v>0</v>
          </cell>
          <cell r="DB77">
            <v>0</v>
          </cell>
          <cell r="DC77">
            <v>0</v>
          </cell>
        </row>
        <row r="87">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row>
        <row r="88">
          <cell r="F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cell r="CJ88">
            <v>0</v>
          </cell>
          <cell r="CK88">
            <v>0</v>
          </cell>
          <cell r="CL88">
            <v>0</v>
          </cell>
          <cell r="CM88">
            <v>0</v>
          </cell>
          <cell r="CN88">
            <v>0</v>
          </cell>
          <cell r="CO88">
            <v>0</v>
          </cell>
          <cell r="CP88">
            <v>0</v>
          </cell>
          <cell r="CQ88">
            <v>0</v>
          </cell>
          <cell r="CR88">
            <v>0</v>
          </cell>
          <cell r="CS88">
            <v>0</v>
          </cell>
          <cell r="CT88">
            <v>0</v>
          </cell>
          <cell r="CU88">
            <v>0</v>
          </cell>
          <cell r="CV88">
            <v>0</v>
          </cell>
          <cell r="CW88">
            <v>0</v>
          </cell>
          <cell r="CX88">
            <v>0</v>
          </cell>
          <cell r="CY88">
            <v>0</v>
          </cell>
          <cell r="CZ88">
            <v>0</v>
          </cell>
          <cell r="DA88">
            <v>0</v>
          </cell>
          <cell r="DB88">
            <v>0</v>
          </cell>
          <cell r="DC88">
            <v>0</v>
          </cell>
        </row>
      </sheetData>
      <sheetData sheetId="8"/>
      <sheetData sheetId="9"/>
      <sheetData sheetId="10">
        <row r="16">
          <cell r="F16">
            <v>0</v>
          </cell>
        </row>
        <row r="34">
          <cell r="F34" t="str">
            <v/>
          </cell>
        </row>
        <row r="52">
          <cell r="F52" t="str">
            <v/>
          </cell>
        </row>
        <row r="70">
          <cell r="F70" t="str">
            <v/>
          </cell>
        </row>
        <row r="88">
          <cell r="F88" t="str">
            <v/>
          </cell>
        </row>
      </sheetData>
      <sheetData sheetId="11">
        <row r="18">
          <cell r="F18" t="str">
            <v>-</v>
          </cell>
        </row>
        <row r="19">
          <cell r="F19" t="str">
            <v>-</v>
          </cell>
        </row>
        <row r="20">
          <cell r="F20" t="str">
            <v>-</v>
          </cell>
        </row>
        <row r="21">
          <cell r="F21" t="str">
            <v>-</v>
          </cell>
        </row>
        <row r="22">
          <cell r="F22" t="str">
            <v>-</v>
          </cell>
        </row>
      </sheetData>
      <sheetData sheetId="12">
        <row r="8">
          <cell r="B8" t="str">
            <v>1.</v>
          </cell>
          <cell r="C8" t="str">
            <v>Ekonominės naudos ir išlaidų santykis (ENIS)</v>
          </cell>
          <cell r="D8">
            <v>0.6</v>
          </cell>
        </row>
        <row r="9">
          <cell r="B9" t="str">
            <v>-</v>
          </cell>
          <cell r="C9" t="str">
            <v>Nurodykite</v>
          </cell>
          <cell r="D9">
            <v>0</v>
          </cell>
          <cell r="H9">
            <v>0</v>
          </cell>
        </row>
        <row r="10">
          <cell r="B10" t="str">
            <v>-</v>
          </cell>
          <cell r="C10" t="str">
            <v>Nurodykite</v>
          </cell>
          <cell r="D10">
            <v>0</v>
          </cell>
          <cell r="H10" t="str">
            <v/>
          </cell>
        </row>
        <row r="11">
          <cell r="B11" t="str">
            <v>-</v>
          </cell>
          <cell r="C11" t="str">
            <v>Nurodykite</v>
          </cell>
          <cell r="D11">
            <v>0</v>
          </cell>
          <cell r="H11" t="str">
            <v/>
          </cell>
        </row>
        <row r="12">
          <cell r="B12" t="str">
            <v>-</v>
          </cell>
          <cell r="C12" t="str">
            <v>Nurodykite</v>
          </cell>
          <cell r="D12">
            <v>0</v>
          </cell>
          <cell r="H12" t="str">
            <v/>
          </cell>
        </row>
        <row r="13">
          <cell r="B13" t="str">
            <v>-</v>
          </cell>
          <cell r="C13" t="str">
            <v>Nurodykite</v>
          </cell>
          <cell r="D13">
            <v>0</v>
          </cell>
          <cell r="H13" t="str">
            <v/>
          </cell>
        </row>
        <row r="14">
          <cell r="B14" t="str">
            <v>-</v>
          </cell>
          <cell r="C14" t="str">
            <v>Nurodykite</v>
          </cell>
          <cell r="D14">
            <v>0</v>
          </cell>
        </row>
        <row r="15">
          <cell r="B15" t="str">
            <v>-</v>
          </cell>
          <cell r="C15" t="str">
            <v>Nurodykite</v>
          </cell>
          <cell r="D15">
            <v>0</v>
          </cell>
        </row>
        <row r="16">
          <cell r="B16" t="str">
            <v>-</v>
          </cell>
          <cell r="C16" t="str">
            <v>Nurodykite</v>
          </cell>
          <cell r="D16">
            <v>0</v>
          </cell>
        </row>
        <row r="32">
          <cell r="E32">
            <v>0</v>
          </cell>
        </row>
        <row r="45">
          <cell r="E45">
            <v>0</v>
          </cell>
        </row>
        <row r="58">
          <cell r="E58">
            <v>0</v>
          </cell>
        </row>
        <row r="71">
          <cell r="E71">
            <v>0</v>
          </cell>
        </row>
        <row r="84">
          <cell r="E84">
            <v>0</v>
          </cell>
        </row>
      </sheetData>
      <sheetData sheetId="13"/>
      <sheetData sheetId="14">
        <row r="6">
          <cell r="F6"/>
        </row>
      </sheetData>
      <sheetData sheetId="15"/>
      <sheetData sheetId="16">
        <row r="166">
          <cell r="B166" t="str">
            <v>D.1.1.</v>
          </cell>
          <cell r="C166" t="str">
            <v/>
          </cell>
          <cell r="D166" t="e">
            <v>#N/A</v>
          </cell>
          <cell r="E166">
            <v>1.25</v>
          </cell>
          <cell r="F166">
            <v>1.1000000000000001</v>
          </cell>
          <cell r="G166">
            <v>1</v>
          </cell>
          <cell r="H166">
            <v>0.9</v>
          </cell>
          <cell r="I166">
            <v>0.75</v>
          </cell>
        </row>
        <row r="167">
          <cell r="B167" t="str">
            <v>D.1.2.</v>
          </cell>
          <cell r="C167" t="str">
            <v/>
          </cell>
          <cell r="D167" t="e">
            <v>#N/A</v>
          </cell>
          <cell r="E167">
            <v>1.25</v>
          </cell>
          <cell r="F167">
            <v>1.1000000000000001</v>
          </cell>
          <cell r="G167">
            <v>1</v>
          </cell>
          <cell r="H167">
            <v>0.9</v>
          </cell>
          <cell r="I167">
            <v>0.75</v>
          </cell>
        </row>
        <row r="168">
          <cell r="B168" t="str">
            <v>D.1.3.</v>
          </cell>
          <cell r="C168" t="str">
            <v/>
          </cell>
          <cell r="D168" t="e">
            <v>#N/A</v>
          </cell>
          <cell r="E168">
            <v>1.25</v>
          </cell>
          <cell r="F168">
            <v>1.1000000000000001</v>
          </cell>
          <cell r="G168">
            <v>1</v>
          </cell>
          <cell r="H168">
            <v>0.9</v>
          </cell>
          <cell r="I168">
            <v>0.75</v>
          </cell>
        </row>
        <row r="169">
          <cell r="B169" t="str">
            <v>D.1.4.</v>
          </cell>
          <cell r="C169" t="str">
            <v/>
          </cell>
          <cell r="D169" t="e">
            <v>#N/A</v>
          </cell>
          <cell r="E169">
            <v>1.25</v>
          </cell>
          <cell r="F169">
            <v>1.1000000000000001</v>
          </cell>
          <cell r="G169">
            <v>1</v>
          </cell>
          <cell r="H169">
            <v>0.9</v>
          </cell>
          <cell r="I169">
            <v>0.75</v>
          </cell>
        </row>
        <row r="170">
          <cell r="B170" t="str">
            <v>D.1.5.</v>
          </cell>
          <cell r="C170" t="str">
            <v/>
          </cell>
          <cell r="D170" t="e">
            <v>#N/A</v>
          </cell>
          <cell r="E170">
            <v>1.25</v>
          </cell>
          <cell r="F170">
            <v>1.1000000000000001</v>
          </cell>
          <cell r="G170">
            <v>1</v>
          </cell>
          <cell r="H170">
            <v>0.9</v>
          </cell>
          <cell r="I170">
            <v>0.75</v>
          </cell>
        </row>
        <row r="171">
          <cell r="B171" t="str">
            <v>D.1.6.</v>
          </cell>
          <cell r="C171" t="str">
            <v/>
          </cell>
          <cell r="D171" t="e">
            <v>#N/A</v>
          </cell>
          <cell r="E171">
            <v>1.25</v>
          </cell>
          <cell r="F171">
            <v>1.1000000000000001</v>
          </cell>
          <cell r="G171">
            <v>1</v>
          </cell>
          <cell r="H171">
            <v>0.9</v>
          </cell>
          <cell r="I171">
            <v>0.75</v>
          </cell>
        </row>
        <row r="172">
          <cell r="B172" t="str">
            <v>D.1.7.</v>
          </cell>
          <cell r="C172" t="str">
            <v/>
          </cell>
          <cell r="D172" t="e">
            <v>#N/A</v>
          </cell>
          <cell r="E172">
            <v>1.25</v>
          </cell>
          <cell r="F172">
            <v>1.1000000000000001</v>
          </cell>
          <cell r="G172">
            <v>1</v>
          </cell>
          <cell r="H172">
            <v>0.9</v>
          </cell>
          <cell r="I172">
            <v>0.75</v>
          </cell>
        </row>
        <row r="173">
          <cell r="B173" t="str">
            <v>D.1.8.</v>
          </cell>
          <cell r="C173" t="str">
            <v/>
          </cell>
          <cell r="D173" t="e">
            <v>#N/A</v>
          </cell>
          <cell r="E173">
            <v>1.25</v>
          </cell>
          <cell r="F173">
            <v>1.1000000000000001</v>
          </cell>
          <cell r="G173">
            <v>1</v>
          </cell>
          <cell r="H173">
            <v>0.9</v>
          </cell>
          <cell r="I173">
            <v>0.75</v>
          </cell>
        </row>
        <row r="174">
          <cell r="B174" t="str">
            <v>D.1.9.</v>
          </cell>
          <cell r="C174" t="str">
            <v/>
          </cell>
          <cell r="D174" t="e">
            <v>#N/A</v>
          </cell>
          <cell r="E174">
            <v>1.25</v>
          </cell>
          <cell r="F174">
            <v>1.1000000000000001</v>
          </cell>
          <cell r="G174">
            <v>1</v>
          </cell>
          <cell r="H174">
            <v>0.9</v>
          </cell>
          <cell r="I174">
            <v>0.75</v>
          </cell>
        </row>
        <row r="175">
          <cell r="B175" t="str">
            <v>D.1.L.</v>
          </cell>
          <cell r="C175" t="str">
            <v/>
          </cell>
          <cell r="D175" t="e">
            <v>#N/A</v>
          </cell>
          <cell r="E175">
            <v>0.75</v>
          </cell>
          <cell r="F175">
            <v>0.9</v>
          </cell>
          <cell r="G175">
            <v>1</v>
          </cell>
          <cell r="H175">
            <v>1.1000000000000001</v>
          </cell>
          <cell r="I175">
            <v>1.25</v>
          </cell>
        </row>
        <row r="176">
          <cell r="B176" t="str">
            <v>D.2.1.</v>
          </cell>
          <cell r="C176" t="str">
            <v/>
          </cell>
          <cell r="D176" t="e">
            <v>#N/A</v>
          </cell>
          <cell r="E176">
            <v>1.25</v>
          </cell>
          <cell r="F176">
            <v>1.1000000000000001</v>
          </cell>
          <cell r="G176">
            <v>1</v>
          </cell>
          <cell r="H176">
            <v>0.9</v>
          </cell>
          <cell r="I176">
            <v>0.75</v>
          </cell>
        </row>
        <row r="177">
          <cell r="B177" t="str">
            <v>D.2.2.</v>
          </cell>
          <cell r="C177" t="str">
            <v/>
          </cell>
          <cell r="D177" t="e">
            <v>#N/A</v>
          </cell>
          <cell r="E177">
            <v>1.25</v>
          </cell>
          <cell r="F177">
            <v>1.1000000000000001</v>
          </cell>
          <cell r="G177">
            <v>1</v>
          </cell>
          <cell r="H177">
            <v>0.9</v>
          </cell>
          <cell r="I177">
            <v>0.75</v>
          </cell>
        </row>
        <row r="178">
          <cell r="B178" t="str">
            <v>D.2.3.</v>
          </cell>
          <cell r="C178" t="str">
            <v/>
          </cell>
          <cell r="D178" t="e">
            <v>#N/A</v>
          </cell>
          <cell r="E178">
            <v>1.25</v>
          </cell>
          <cell r="F178">
            <v>1.1000000000000001</v>
          </cell>
          <cell r="G178">
            <v>1</v>
          </cell>
          <cell r="H178">
            <v>0.9</v>
          </cell>
          <cell r="I178">
            <v>0.75</v>
          </cell>
        </row>
        <row r="179">
          <cell r="B179" t="str">
            <v>D.2.4.</v>
          </cell>
          <cell r="C179" t="str">
            <v/>
          </cell>
          <cell r="D179" t="e">
            <v>#N/A</v>
          </cell>
          <cell r="E179">
            <v>1.25</v>
          </cell>
          <cell r="F179">
            <v>1.1000000000000001</v>
          </cell>
          <cell r="G179">
            <v>1</v>
          </cell>
          <cell r="H179">
            <v>0.9</v>
          </cell>
          <cell r="I179">
            <v>0.75</v>
          </cell>
        </row>
        <row r="180">
          <cell r="B180" t="str">
            <v>D.2.5.</v>
          </cell>
          <cell r="C180" t="str">
            <v/>
          </cell>
          <cell r="D180" t="e">
            <v>#N/A</v>
          </cell>
          <cell r="E180">
            <v>1.25</v>
          </cell>
          <cell r="F180">
            <v>1.1000000000000001</v>
          </cell>
          <cell r="G180">
            <v>1</v>
          </cell>
          <cell r="H180">
            <v>0.9</v>
          </cell>
          <cell r="I180">
            <v>0.75</v>
          </cell>
        </row>
        <row r="181">
          <cell r="B181" t="str">
            <v>D.2.6.</v>
          </cell>
          <cell r="C181" t="str">
            <v/>
          </cell>
          <cell r="D181" t="e">
            <v>#N/A</v>
          </cell>
          <cell r="E181">
            <v>1.25</v>
          </cell>
          <cell r="F181">
            <v>1.1000000000000001</v>
          </cell>
          <cell r="G181">
            <v>1</v>
          </cell>
          <cell r="H181">
            <v>0.9</v>
          </cell>
          <cell r="I181">
            <v>0.75</v>
          </cell>
        </row>
        <row r="182">
          <cell r="B182" t="str">
            <v>D.2.7.</v>
          </cell>
          <cell r="C182" t="str">
            <v/>
          </cell>
          <cell r="D182" t="e">
            <v>#N/A</v>
          </cell>
          <cell r="E182">
            <v>1.25</v>
          </cell>
          <cell r="F182">
            <v>1.1000000000000001</v>
          </cell>
          <cell r="G182">
            <v>1</v>
          </cell>
          <cell r="H182">
            <v>0.9</v>
          </cell>
          <cell r="I182">
            <v>0.75</v>
          </cell>
        </row>
        <row r="183">
          <cell r="B183" t="str">
            <v>D.2.8.</v>
          </cell>
          <cell r="C183" t="str">
            <v/>
          </cell>
          <cell r="D183" t="e">
            <v>#N/A</v>
          </cell>
          <cell r="E183">
            <v>1.25</v>
          </cell>
          <cell r="F183">
            <v>1.1000000000000001</v>
          </cell>
          <cell r="G183">
            <v>1</v>
          </cell>
          <cell r="H183">
            <v>0.9</v>
          </cell>
          <cell r="I183">
            <v>0.75</v>
          </cell>
        </row>
        <row r="184">
          <cell r="B184" t="str">
            <v>D.2.9.</v>
          </cell>
          <cell r="C184" t="str">
            <v/>
          </cell>
          <cell r="D184" t="e">
            <v>#N/A</v>
          </cell>
          <cell r="E184">
            <v>1.25</v>
          </cell>
          <cell r="F184">
            <v>1.1000000000000001</v>
          </cell>
          <cell r="G184">
            <v>1</v>
          </cell>
          <cell r="H184">
            <v>0.9</v>
          </cell>
          <cell r="I184">
            <v>0.75</v>
          </cell>
        </row>
        <row r="185">
          <cell r="B185" t="str">
            <v>D.2.L.</v>
          </cell>
          <cell r="C185" t="str">
            <v/>
          </cell>
          <cell r="D185" t="e">
            <v>#N/A</v>
          </cell>
          <cell r="E185">
            <v>0.75</v>
          </cell>
          <cell r="F185">
            <v>0.9</v>
          </cell>
          <cell r="G185">
            <v>1</v>
          </cell>
          <cell r="H185">
            <v>1.1000000000000001</v>
          </cell>
          <cell r="I185">
            <v>1.25</v>
          </cell>
        </row>
        <row r="186">
          <cell r="B186" t="str">
            <v>D.3.1.</v>
          </cell>
          <cell r="C186" t="str">
            <v/>
          </cell>
          <cell r="D186" t="e">
            <v>#N/A</v>
          </cell>
          <cell r="E186">
            <v>1.25</v>
          </cell>
          <cell r="F186">
            <v>1.1000000000000001</v>
          </cell>
          <cell r="G186">
            <v>1</v>
          </cell>
          <cell r="H186">
            <v>0.9</v>
          </cell>
          <cell r="I186">
            <v>0.75</v>
          </cell>
        </row>
        <row r="187">
          <cell r="B187" t="str">
            <v>D.3.2.</v>
          </cell>
          <cell r="C187" t="str">
            <v/>
          </cell>
          <cell r="D187" t="e">
            <v>#N/A</v>
          </cell>
          <cell r="E187">
            <v>1.25</v>
          </cell>
          <cell r="F187">
            <v>1.1000000000000001</v>
          </cell>
          <cell r="G187">
            <v>1</v>
          </cell>
          <cell r="H187">
            <v>0.9</v>
          </cell>
          <cell r="I187">
            <v>0.75</v>
          </cell>
        </row>
        <row r="188">
          <cell r="B188" t="str">
            <v>D.3.3.</v>
          </cell>
          <cell r="C188" t="str">
            <v/>
          </cell>
          <cell r="D188" t="e">
            <v>#N/A</v>
          </cell>
          <cell r="E188">
            <v>1.25</v>
          </cell>
          <cell r="F188">
            <v>1.1000000000000001</v>
          </cell>
          <cell r="G188">
            <v>1</v>
          </cell>
          <cell r="H188">
            <v>0.9</v>
          </cell>
          <cell r="I188">
            <v>0.75</v>
          </cell>
        </row>
        <row r="189">
          <cell r="B189" t="str">
            <v>D.3.4.</v>
          </cell>
          <cell r="C189" t="str">
            <v/>
          </cell>
          <cell r="D189" t="e">
            <v>#N/A</v>
          </cell>
          <cell r="E189">
            <v>1.25</v>
          </cell>
          <cell r="F189">
            <v>1.1000000000000001</v>
          </cell>
          <cell r="G189">
            <v>1</v>
          </cell>
          <cell r="H189">
            <v>0.9</v>
          </cell>
          <cell r="I189">
            <v>0.75</v>
          </cell>
        </row>
        <row r="190">
          <cell r="B190" t="str">
            <v>D.3.5.</v>
          </cell>
          <cell r="C190" t="str">
            <v/>
          </cell>
          <cell r="D190" t="e">
            <v>#N/A</v>
          </cell>
          <cell r="E190">
            <v>1.25</v>
          </cell>
          <cell r="F190">
            <v>1.1000000000000001</v>
          </cell>
          <cell r="G190">
            <v>1</v>
          </cell>
          <cell r="H190">
            <v>0.9</v>
          </cell>
          <cell r="I190">
            <v>0.75</v>
          </cell>
        </row>
        <row r="191">
          <cell r="B191" t="str">
            <v>D.3.6.</v>
          </cell>
          <cell r="C191" t="str">
            <v/>
          </cell>
          <cell r="D191" t="e">
            <v>#N/A</v>
          </cell>
          <cell r="E191">
            <v>1.25</v>
          </cell>
          <cell r="F191">
            <v>1.1000000000000001</v>
          </cell>
          <cell r="G191">
            <v>1</v>
          </cell>
          <cell r="H191">
            <v>0.9</v>
          </cell>
          <cell r="I191">
            <v>0.75</v>
          </cell>
        </row>
        <row r="192">
          <cell r="B192" t="str">
            <v>D.3.7.</v>
          </cell>
          <cell r="C192" t="str">
            <v/>
          </cell>
          <cell r="D192" t="e">
            <v>#N/A</v>
          </cell>
          <cell r="E192">
            <v>1.25</v>
          </cell>
          <cell r="F192">
            <v>1.1000000000000001</v>
          </cell>
          <cell r="G192">
            <v>1</v>
          </cell>
          <cell r="H192">
            <v>0.9</v>
          </cell>
          <cell r="I192">
            <v>0.75</v>
          </cell>
        </row>
        <row r="193">
          <cell r="B193" t="str">
            <v>D.3.8.</v>
          </cell>
          <cell r="C193" t="str">
            <v/>
          </cell>
          <cell r="D193" t="e">
            <v>#N/A</v>
          </cell>
          <cell r="E193">
            <v>1.25</v>
          </cell>
          <cell r="F193">
            <v>1.1000000000000001</v>
          </cell>
          <cell r="G193">
            <v>1</v>
          </cell>
          <cell r="H193">
            <v>0.9</v>
          </cell>
          <cell r="I193">
            <v>0.75</v>
          </cell>
        </row>
        <row r="194">
          <cell r="B194" t="str">
            <v>D.3.9.</v>
          </cell>
          <cell r="C194" t="str">
            <v/>
          </cell>
          <cell r="D194" t="e">
            <v>#N/A</v>
          </cell>
          <cell r="E194">
            <v>1.25</v>
          </cell>
          <cell r="F194">
            <v>1.1000000000000001</v>
          </cell>
          <cell r="G194">
            <v>1</v>
          </cell>
          <cell r="H194">
            <v>0.9</v>
          </cell>
          <cell r="I194">
            <v>0.75</v>
          </cell>
        </row>
        <row r="195">
          <cell r="B195" t="str">
            <v>D.3.L.</v>
          </cell>
          <cell r="C195" t="str">
            <v/>
          </cell>
          <cell r="D195" t="e">
            <v>#N/A</v>
          </cell>
          <cell r="E195">
            <v>0.75</v>
          </cell>
          <cell r="F195">
            <v>0.9</v>
          </cell>
          <cell r="G195">
            <v>1</v>
          </cell>
          <cell r="H195">
            <v>1.1000000000000001</v>
          </cell>
          <cell r="I195">
            <v>1.25</v>
          </cell>
        </row>
        <row r="196">
          <cell r="B196" t="str">
            <v>E.1.1.</v>
          </cell>
          <cell r="C196" t="str">
            <v/>
          </cell>
          <cell r="D196" t="e">
            <v>#N/A</v>
          </cell>
          <cell r="E196">
            <v>1.25</v>
          </cell>
          <cell r="F196">
            <v>1.1000000000000001</v>
          </cell>
          <cell r="G196">
            <v>1</v>
          </cell>
          <cell r="H196">
            <v>0.9</v>
          </cell>
          <cell r="I196">
            <v>0.75</v>
          </cell>
        </row>
        <row r="197">
          <cell r="B197" t="str">
            <v>E.1.2.</v>
          </cell>
          <cell r="C197" t="str">
            <v/>
          </cell>
          <cell r="D197" t="e">
            <v>#N/A</v>
          </cell>
          <cell r="E197">
            <v>1.25</v>
          </cell>
          <cell r="F197">
            <v>1.1000000000000001</v>
          </cell>
          <cell r="G197">
            <v>1</v>
          </cell>
          <cell r="H197">
            <v>0.9</v>
          </cell>
          <cell r="I197">
            <v>0.75</v>
          </cell>
        </row>
        <row r="198">
          <cell r="B198" t="str">
            <v>E.1.3.</v>
          </cell>
          <cell r="C198" t="str">
            <v/>
          </cell>
          <cell r="D198" t="e">
            <v>#N/A</v>
          </cell>
          <cell r="E198">
            <v>1.25</v>
          </cell>
          <cell r="F198">
            <v>1.1000000000000001</v>
          </cell>
          <cell r="G198">
            <v>1</v>
          </cell>
          <cell r="H198">
            <v>0.9</v>
          </cell>
          <cell r="I198">
            <v>0.75</v>
          </cell>
        </row>
        <row r="199">
          <cell r="B199" t="str">
            <v>E.1.4.</v>
          </cell>
          <cell r="C199" t="str">
            <v/>
          </cell>
          <cell r="D199" t="e">
            <v>#N/A</v>
          </cell>
          <cell r="E199">
            <v>1.25</v>
          </cell>
          <cell r="F199">
            <v>1.1000000000000001</v>
          </cell>
          <cell r="G199">
            <v>1</v>
          </cell>
          <cell r="H199">
            <v>0.9</v>
          </cell>
          <cell r="I199">
            <v>0.75</v>
          </cell>
        </row>
        <row r="200">
          <cell r="B200" t="str">
            <v>E.1.5.</v>
          </cell>
          <cell r="C200" t="str">
            <v/>
          </cell>
          <cell r="D200" t="e">
            <v>#N/A</v>
          </cell>
          <cell r="E200">
            <v>1.25</v>
          </cell>
          <cell r="F200">
            <v>1.1000000000000001</v>
          </cell>
          <cell r="G200">
            <v>1</v>
          </cell>
          <cell r="H200">
            <v>0.9</v>
          </cell>
          <cell r="I200">
            <v>0.75</v>
          </cell>
        </row>
        <row r="201">
          <cell r="B201" t="str">
            <v>E.1.6.</v>
          </cell>
          <cell r="C201" t="str">
            <v/>
          </cell>
          <cell r="D201" t="e">
            <v>#N/A</v>
          </cell>
          <cell r="E201">
            <v>1.25</v>
          </cell>
          <cell r="F201">
            <v>1.1000000000000001</v>
          </cell>
          <cell r="G201">
            <v>1</v>
          </cell>
          <cell r="H201">
            <v>0.9</v>
          </cell>
          <cell r="I201">
            <v>0.75</v>
          </cell>
        </row>
        <row r="202">
          <cell r="B202" t="str">
            <v>E.1.7.</v>
          </cell>
          <cell r="C202" t="str">
            <v/>
          </cell>
          <cell r="D202" t="e">
            <v>#N/A</v>
          </cell>
          <cell r="E202">
            <v>1.25</v>
          </cell>
          <cell r="F202">
            <v>1.1000000000000001</v>
          </cell>
          <cell r="G202">
            <v>1</v>
          </cell>
          <cell r="H202">
            <v>0.9</v>
          </cell>
          <cell r="I202">
            <v>0.75</v>
          </cell>
        </row>
        <row r="203">
          <cell r="B203" t="str">
            <v>E.1.8.</v>
          </cell>
          <cell r="C203" t="str">
            <v/>
          </cell>
          <cell r="D203" t="e">
            <v>#N/A</v>
          </cell>
          <cell r="E203">
            <v>1.25</v>
          </cell>
          <cell r="F203">
            <v>1.1000000000000001</v>
          </cell>
          <cell r="G203">
            <v>1</v>
          </cell>
          <cell r="H203">
            <v>0.9</v>
          </cell>
          <cell r="I203">
            <v>0.75</v>
          </cell>
        </row>
        <row r="204">
          <cell r="B204" t="str">
            <v>E.1.9.</v>
          </cell>
          <cell r="C204" t="str">
            <v/>
          </cell>
          <cell r="D204" t="e">
            <v>#N/A</v>
          </cell>
          <cell r="E204">
            <v>1.25</v>
          </cell>
          <cell r="F204">
            <v>1.1000000000000001</v>
          </cell>
          <cell r="G204">
            <v>1</v>
          </cell>
          <cell r="H204">
            <v>0.9</v>
          </cell>
          <cell r="I204">
            <v>0.75</v>
          </cell>
        </row>
        <row r="205">
          <cell r="B205" t="str">
            <v>E.1.L.</v>
          </cell>
          <cell r="C205" t="str">
            <v/>
          </cell>
          <cell r="D205" t="e">
            <v>#N/A</v>
          </cell>
          <cell r="E205">
            <v>0.75</v>
          </cell>
          <cell r="F205">
            <v>0.9</v>
          </cell>
          <cell r="G205">
            <v>1</v>
          </cell>
          <cell r="H205">
            <v>1.1000000000000001</v>
          </cell>
          <cell r="I205">
            <v>1.25</v>
          </cell>
        </row>
        <row r="206">
          <cell r="B206" t="str">
            <v>E.2.1.</v>
          </cell>
          <cell r="C206" t="str">
            <v/>
          </cell>
          <cell r="D206" t="e">
            <v>#N/A</v>
          </cell>
          <cell r="E206">
            <v>1.25</v>
          </cell>
          <cell r="F206">
            <v>1.1000000000000001</v>
          </cell>
          <cell r="G206">
            <v>1</v>
          </cell>
          <cell r="H206">
            <v>0.9</v>
          </cell>
          <cell r="I206">
            <v>0.75</v>
          </cell>
        </row>
        <row r="207">
          <cell r="B207" t="str">
            <v>E.2.2.</v>
          </cell>
          <cell r="C207" t="str">
            <v/>
          </cell>
          <cell r="D207" t="e">
            <v>#N/A</v>
          </cell>
          <cell r="E207">
            <v>1.25</v>
          </cell>
          <cell r="F207">
            <v>1.1000000000000001</v>
          </cell>
          <cell r="G207">
            <v>1</v>
          </cell>
          <cell r="H207">
            <v>0.9</v>
          </cell>
          <cell r="I207">
            <v>0.75</v>
          </cell>
        </row>
        <row r="208">
          <cell r="B208" t="str">
            <v>E.2.3.</v>
          </cell>
          <cell r="C208" t="str">
            <v/>
          </cell>
          <cell r="D208" t="e">
            <v>#N/A</v>
          </cell>
          <cell r="E208">
            <v>1.25</v>
          </cell>
          <cell r="F208">
            <v>1.1000000000000001</v>
          </cell>
          <cell r="G208">
            <v>1</v>
          </cell>
          <cell r="H208">
            <v>0.9</v>
          </cell>
          <cell r="I208">
            <v>0.75</v>
          </cell>
        </row>
        <row r="209">
          <cell r="B209" t="str">
            <v>E.2.4.</v>
          </cell>
          <cell r="C209" t="str">
            <v/>
          </cell>
          <cell r="D209" t="e">
            <v>#N/A</v>
          </cell>
          <cell r="E209">
            <v>1.25</v>
          </cell>
          <cell r="F209">
            <v>1.1000000000000001</v>
          </cell>
          <cell r="G209">
            <v>1</v>
          </cell>
          <cell r="H209">
            <v>0.9</v>
          </cell>
          <cell r="I209">
            <v>0.75</v>
          </cell>
        </row>
        <row r="210">
          <cell r="B210" t="str">
            <v>E.2.5.</v>
          </cell>
          <cell r="C210" t="str">
            <v/>
          </cell>
          <cell r="D210" t="e">
            <v>#N/A</v>
          </cell>
          <cell r="E210">
            <v>1.25</v>
          </cell>
          <cell r="F210">
            <v>1.1000000000000001</v>
          </cell>
          <cell r="G210">
            <v>1</v>
          </cell>
          <cell r="H210">
            <v>0.9</v>
          </cell>
          <cell r="I210">
            <v>0.75</v>
          </cell>
        </row>
        <row r="211">
          <cell r="B211" t="str">
            <v>E.2.6.</v>
          </cell>
          <cell r="C211" t="str">
            <v/>
          </cell>
          <cell r="D211" t="e">
            <v>#N/A</v>
          </cell>
          <cell r="E211">
            <v>1.25</v>
          </cell>
          <cell r="F211">
            <v>1.1000000000000001</v>
          </cell>
          <cell r="G211">
            <v>1</v>
          </cell>
          <cell r="H211">
            <v>0.9</v>
          </cell>
          <cell r="I211">
            <v>0.75</v>
          </cell>
        </row>
        <row r="212">
          <cell r="B212" t="str">
            <v>E.2.7.</v>
          </cell>
          <cell r="C212" t="str">
            <v/>
          </cell>
          <cell r="D212" t="e">
            <v>#N/A</v>
          </cell>
          <cell r="E212">
            <v>1.25</v>
          </cell>
          <cell r="F212">
            <v>1.1000000000000001</v>
          </cell>
          <cell r="G212">
            <v>1</v>
          </cell>
          <cell r="H212">
            <v>0.9</v>
          </cell>
          <cell r="I212">
            <v>0.75</v>
          </cell>
        </row>
        <row r="213">
          <cell r="B213" t="str">
            <v>E.2.8.</v>
          </cell>
          <cell r="C213" t="str">
            <v/>
          </cell>
          <cell r="D213" t="e">
            <v>#N/A</v>
          </cell>
          <cell r="E213">
            <v>1.25</v>
          </cell>
          <cell r="F213">
            <v>1.1000000000000001</v>
          </cell>
          <cell r="G213">
            <v>1</v>
          </cell>
          <cell r="H213">
            <v>0.9</v>
          </cell>
          <cell r="I213">
            <v>0.75</v>
          </cell>
        </row>
        <row r="214">
          <cell r="B214" t="str">
            <v>E.2.9.</v>
          </cell>
          <cell r="C214" t="str">
            <v/>
          </cell>
          <cell r="D214" t="e">
            <v>#N/A</v>
          </cell>
          <cell r="E214">
            <v>1.25</v>
          </cell>
          <cell r="F214">
            <v>1.1000000000000001</v>
          </cell>
          <cell r="G214">
            <v>1</v>
          </cell>
          <cell r="H214">
            <v>0.9</v>
          </cell>
          <cell r="I214">
            <v>0.75</v>
          </cell>
        </row>
        <row r="215">
          <cell r="B215" t="str">
            <v>E.2.L.</v>
          </cell>
          <cell r="C215" t="str">
            <v/>
          </cell>
          <cell r="D215" t="e">
            <v>#N/A</v>
          </cell>
          <cell r="E215">
            <v>0.75</v>
          </cell>
          <cell r="F215">
            <v>0.9</v>
          </cell>
          <cell r="G215">
            <v>1</v>
          </cell>
          <cell r="H215">
            <v>1.1000000000000001</v>
          </cell>
          <cell r="I215">
            <v>1.25</v>
          </cell>
        </row>
        <row r="216">
          <cell r="B216" t="str">
            <v>E.3.1.</v>
          </cell>
          <cell r="C216" t="str">
            <v/>
          </cell>
          <cell r="D216" t="e">
            <v>#N/A</v>
          </cell>
          <cell r="E216">
            <v>1.25</v>
          </cell>
          <cell r="F216">
            <v>1.1000000000000001</v>
          </cell>
          <cell r="G216">
            <v>1</v>
          </cell>
          <cell r="H216">
            <v>0.9</v>
          </cell>
          <cell r="I216">
            <v>0.75</v>
          </cell>
        </row>
        <row r="217">
          <cell r="B217" t="str">
            <v>E.3.2.</v>
          </cell>
          <cell r="C217" t="str">
            <v/>
          </cell>
          <cell r="D217" t="e">
            <v>#N/A</v>
          </cell>
          <cell r="E217">
            <v>1.25</v>
          </cell>
          <cell r="F217">
            <v>1.1000000000000001</v>
          </cell>
          <cell r="G217">
            <v>1</v>
          </cell>
          <cell r="H217">
            <v>0.9</v>
          </cell>
          <cell r="I217">
            <v>0.75</v>
          </cell>
        </row>
        <row r="218">
          <cell r="B218" t="str">
            <v>E.3.3.</v>
          </cell>
          <cell r="C218" t="str">
            <v/>
          </cell>
          <cell r="D218" t="e">
            <v>#N/A</v>
          </cell>
          <cell r="E218">
            <v>1.25</v>
          </cell>
          <cell r="F218">
            <v>1.1000000000000001</v>
          </cell>
          <cell r="G218">
            <v>1</v>
          </cell>
          <cell r="H218">
            <v>0.9</v>
          </cell>
          <cell r="I218">
            <v>0.75</v>
          </cell>
        </row>
        <row r="219">
          <cell r="B219" t="str">
            <v>E.3.4.</v>
          </cell>
          <cell r="C219" t="str">
            <v/>
          </cell>
          <cell r="D219" t="e">
            <v>#N/A</v>
          </cell>
          <cell r="E219">
            <v>1.25</v>
          </cell>
          <cell r="F219">
            <v>1.1000000000000001</v>
          </cell>
          <cell r="G219">
            <v>1</v>
          </cell>
          <cell r="H219">
            <v>0.9</v>
          </cell>
          <cell r="I219">
            <v>0.75</v>
          </cell>
        </row>
        <row r="220">
          <cell r="B220" t="str">
            <v>E.3.5.</v>
          </cell>
          <cell r="C220" t="str">
            <v/>
          </cell>
          <cell r="D220" t="e">
            <v>#N/A</v>
          </cell>
          <cell r="E220">
            <v>1.25</v>
          </cell>
          <cell r="F220">
            <v>1.1000000000000001</v>
          </cell>
          <cell r="G220">
            <v>1</v>
          </cell>
          <cell r="H220">
            <v>0.9</v>
          </cell>
          <cell r="I220">
            <v>0.75</v>
          </cell>
        </row>
        <row r="221">
          <cell r="B221" t="str">
            <v>E.3.6.</v>
          </cell>
          <cell r="C221" t="str">
            <v/>
          </cell>
          <cell r="D221" t="e">
            <v>#N/A</v>
          </cell>
          <cell r="E221">
            <v>1.25</v>
          </cell>
          <cell r="F221">
            <v>1.1000000000000001</v>
          </cell>
          <cell r="G221">
            <v>1</v>
          </cell>
          <cell r="H221">
            <v>0.9</v>
          </cell>
          <cell r="I221">
            <v>0.75</v>
          </cell>
        </row>
        <row r="222">
          <cell r="B222" t="str">
            <v>E.3.7.</v>
          </cell>
          <cell r="C222" t="str">
            <v/>
          </cell>
          <cell r="D222" t="e">
            <v>#N/A</v>
          </cell>
          <cell r="E222">
            <v>1.25</v>
          </cell>
          <cell r="F222">
            <v>1.1000000000000001</v>
          </cell>
          <cell r="G222">
            <v>1</v>
          </cell>
          <cell r="H222">
            <v>0.9</v>
          </cell>
          <cell r="I222">
            <v>0.75</v>
          </cell>
        </row>
        <row r="223">
          <cell r="B223" t="str">
            <v>E.3.8.</v>
          </cell>
          <cell r="C223" t="str">
            <v/>
          </cell>
          <cell r="D223" t="e">
            <v>#N/A</v>
          </cell>
          <cell r="E223">
            <v>1.25</v>
          </cell>
          <cell r="F223">
            <v>1.1000000000000001</v>
          </cell>
          <cell r="G223">
            <v>1</v>
          </cell>
          <cell r="H223">
            <v>0.9</v>
          </cell>
          <cell r="I223">
            <v>0.75</v>
          </cell>
        </row>
        <row r="224">
          <cell r="B224" t="str">
            <v>E.3.9.</v>
          </cell>
          <cell r="C224" t="str">
            <v/>
          </cell>
          <cell r="D224" t="e">
            <v>#N/A</v>
          </cell>
          <cell r="E224">
            <v>1.25</v>
          </cell>
          <cell r="F224">
            <v>1.1000000000000001</v>
          </cell>
          <cell r="G224">
            <v>1</v>
          </cell>
          <cell r="H224">
            <v>0.9</v>
          </cell>
          <cell r="I224">
            <v>0.75</v>
          </cell>
        </row>
        <row r="225">
          <cell r="B225" t="str">
            <v>E.3.L.</v>
          </cell>
          <cell r="C225" t="str">
            <v/>
          </cell>
          <cell r="D225" t="e">
            <v>#N/A</v>
          </cell>
          <cell r="E225">
            <v>0.75</v>
          </cell>
          <cell r="F225">
            <v>0.9</v>
          </cell>
          <cell r="G225">
            <v>1</v>
          </cell>
          <cell r="H225">
            <v>1.1000000000000001</v>
          </cell>
          <cell r="I225">
            <v>1.25</v>
          </cell>
        </row>
        <row r="226">
          <cell r="B226" t="str">
            <v>F.1.</v>
          </cell>
          <cell r="C226" t="str">
            <v/>
          </cell>
          <cell r="D226" t="e">
            <v>#N/A</v>
          </cell>
          <cell r="E226">
            <v>1.25</v>
          </cell>
          <cell r="F226">
            <v>1.1000000000000001</v>
          </cell>
          <cell r="G226">
            <v>1</v>
          </cell>
          <cell r="H226">
            <v>0.9</v>
          </cell>
          <cell r="I226">
            <v>0.75</v>
          </cell>
        </row>
        <row r="227">
          <cell r="B227" t="str">
            <v>F.2.</v>
          </cell>
          <cell r="C227" t="str">
            <v/>
          </cell>
          <cell r="D227" t="e">
            <v>#N/A</v>
          </cell>
          <cell r="E227">
            <v>1.25</v>
          </cell>
          <cell r="F227">
            <v>1.1000000000000001</v>
          </cell>
          <cell r="G227">
            <v>1</v>
          </cell>
          <cell r="H227">
            <v>0.9</v>
          </cell>
          <cell r="I227">
            <v>0.75</v>
          </cell>
        </row>
        <row r="228">
          <cell r="B228" t="str">
            <v>F.3.</v>
          </cell>
          <cell r="C228" t="str">
            <v/>
          </cell>
          <cell r="D228" t="e">
            <v>#N/A</v>
          </cell>
          <cell r="E228">
            <v>1.25</v>
          </cell>
          <cell r="F228">
            <v>1.1000000000000001</v>
          </cell>
          <cell r="G228">
            <v>1</v>
          </cell>
          <cell r="H228">
            <v>0.9</v>
          </cell>
          <cell r="I228">
            <v>0.75</v>
          </cell>
        </row>
        <row r="229">
          <cell r="B229" t="str">
            <v>F.4.</v>
          </cell>
          <cell r="C229" t="str">
            <v/>
          </cell>
          <cell r="D229" t="e">
            <v>#N/A</v>
          </cell>
          <cell r="E229">
            <v>1.25</v>
          </cell>
          <cell r="F229">
            <v>1.1000000000000001</v>
          </cell>
          <cell r="G229">
            <v>1</v>
          </cell>
          <cell r="H229">
            <v>0.9</v>
          </cell>
          <cell r="I229">
            <v>0.75</v>
          </cell>
        </row>
        <row r="230">
          <cell r="B230" t="str">
            <v>F.5.</v>
          </cell>
          <cell r="C230" t="str">
            <v/>
          </cell>
          <cell r="D230" t="e">
            <v>#N/A</v>
          </cell>
          <cell r="E230">
            <v>1.25</v>
          </cell>
          <cell r="F230">
            <v>1.1000000000000001</v>
          </cell>
          <cell r="G230">
            <v>1</v>
          </cell>
          <cell r="H230">
            <v>0.9</v>
          </cell>
          <cell r="I230">
            <v>0.75</v>
          </cell>
        </row>
        <row r="231">
          <cell r="B231" t="str">
            <v>F.6.</v>
          </cell>
          <cell r="C231" t="str">
            <v/>
          </cell>
          <cell r="D231" t="e">
            <v>#N/A</v>
          </cell>
          <cell r="E231">
            <v>1.25</v>
          </cell>
          <cell r="F231">
            <v>1.1000000000000001</v>
          </cell>
          <cell r="G231">
            <v>1</v>
          </cell>
          <cell r="H231">
            <v>0.9</v>
          </cell>
          <cell r="I231">
            <v>0.75</v>
          </cell>
        </row>
        <row r="232">
          <cell r="B232" t="str">
            <v>F.7.</v>
          </cell>
          <cell r="C232" t="str">
            <v/>
          </cell>
          <cell r="D232" t="e">
            <v>#N/A</v>
          </cell>
          <cell r="E232">
            <v>1.25</v>
          </cell>
          <cell r="F232">
            <v>1.1000000000000001</v>
          </cell>
          <cell r="G232">
            <v>1</v>
          </cell>
          <cell r="H232">
            <v>0.9</v>
          </cell>
          <cell r="I232">
            <v>0.75</v>
          </cell>
        </row>
        <row r="233">
          <cell r="B233" t="str">
            <v>F.8.</v>
          </cell>
          <cell r="C233" t="str">
            <v/>
          </cell>
          <cell r="D233" t="e">
            <v>#N/A</v>
          </cell>
          <cell r="E233">
            <v>1.25</v>
          </cell>
          <cell r="F233">
            <v>1.1000000000000001</v>
          </cell>
          <cell r="G233">
            <v>1</v>
          </cell>
          <cell r="H233">
            <v>0.9</v>
          </cell>
          <cell r="I233">
            <v>0.75</v>
          </cell>
        </row>
        <row r="234">
          <cell r="B234" t="str">
            <v>F.9.</v>
          </cell>
          <cell r="C234" t="str">
            <v/>
          </cell>
          <cell r="D234" t="e">
            <v>#N/A</v>
          </cell>
          <cell r="E234">
            <v>1.25</v>
          </cell>
          <cell r="F234">
            <v>1.1000000000000001</v>
          </cell>
          <cell r="G234">
            <v>1</v>
          </cell>
          <cell r="H234">
            <v>0.9</v>
          </cell>
          <cell r="I234">
            <v>0.75</v>
          </cell>
        </row>
        <row r="235">
          <cell r="B235" t="str">
            <v>F.L.</v>
          </cell>
          <cell r="C235" t="str">
            <v/>
          </cell>
          <cell r="D235" t="e">
            <v>#N/A</v>
          </cell>
          <cell r="E235">
            <v>0.75</v>
          </cell>
          <cell r="F235">
            <v>0.9</v>
          </cell>
          <cell r="G235">
            <v>1</v>
          </cell>
          <cell r="H235">
            <v>1.1000000000000001</v>
          </cell>
          <cell r="I235">
            <v>1.25</v>
          </cell>
        </row>
        <row r="236">
          <cell r="B236" t="str">
            <v>G.1.</v>
          </cell>
          <cell r="C236" t="str">
            <v/>
          </cell>
          <cell r="D236" t="e">
            <v>#N/A</v>
          </cell>
          <cell r="E236">
            <v>1.25</v>
          </cell>
          <cell r="F236">
            <v>1.1000000000000001</v>
          </cell>
          <cell r="G236">
            <v>1</v>
          </cell>
          <cell r="H236">
            <v>0.9</v>
          </cell>
          <cell r="I236">
            <v>0.75</v>
          </cell>
        </row>
        <row r="237">
          <cell r="B237" t="str">
            <v>G.2.</v>
          </cell>
          <cell r="C237" t="str">
            <v/>
          </cell>
          <cell r="D237" t="e">
            <v>#N/A</v>
          </cell>
          <cell r="E237">
            <v>1.25</v>
          </cell>
          <cell r="F237">
            <v>1.1000000000000001</v>
          </cell>
          <cell r="G237">
            <v>1</v>
          </cell>
          <cell r="H237">
            <v>0.9</v>
          </cell>
          <cell r="I237">
            <v>0.75</v>
          </cell>
        </row>
        <row r="238">
          <cell r="B238" t="str">
            <v>G.3.</v>
          </cell>
          <cell r="C238" t="str">
            <v/>
          </cell>
          <cell r="D238" t="e">
            <v>#N/A</v>
          </cell>
          <cell r="E238">
            <v>1.25</v>
          </cell>
          <cell r="F238">
            <v>1.1000000000000001</v>
          </cell>
          <cell r="G238">
            <v>1</v>
          </cell>
          <cell r="H238">
            <v>0.9</v>
          </cell>
          <cell r="I238">
            <v>0.75</v>
          </cell>
        </row>
        <row r="239">
          <cell r="B239" t="str">
            <v>G.4.</v>
          </cell>
          <cell r="C239" t="str">
            <v/>
          </cell>
          <cell r="D239" t="e">
            <v>#N/A</v>
          </cell>
          <cell r="E239">
            <v>1.25</v>
          </cell>
          <cell r="F239">
            <v>1.1000000000000001</v>
          </cell>
          <cell r="G239">
            <v>1</v>
          </cell>
          <cell r="H239">
            <v>0.9</v>
          </cell>
          <cell r="I239">
            <v>0.75</v>
          </cell>
        </row>
        <row r="240">
          <cell r="B240" t="str">
            <v>G.5.</v>
          </cell>
          <cell r="C240" t="str">
            <v/>
          </cell>
          <cell r="D240" t="e">
            <v>#N/A</v>
          </cell>
          <cell r="E240">
            <v>1.25</v>
          </cell>
          <cell r="F240">
            <v>1.1000000000000001</v>
          </cell>
          <cell r="G240">
            <v>1</v>
          </cell>
          <cell r="H240">
            <v>0.9</v>
          </cell>
          <cell r="I240">
            <v>0.75</v>
          </cell>
        </row>
        <row r="241">
          <cell r="B241" t="str">
            <v>G.6.</v>
          </cell>
          <cell r="C241" t="str">
            <v/>
          </cell>
          <cell r="D241" t="e">
            <v>#N/A</v>
          </cell>
          <cell r="E241">
            <v>1.25</v>
          </cell>
          <cell r="F241">
            <v>1.1000000000000001</v>
          </cell>
          <cell r="G241">
            <v>1</v>
          </cell>
          <cell r="H241">
            <v>0.9</v>
          </cell>
          <cell r="I241">
            <v>0.75</v>
          </cell>
        </row>
        <row r="242">
          <cell r="B242" t="str">
            <v>G.7.</v>
          </cell>
          <cell r="C242" t="str">
            <v/>
          </cell>
          <cell r="D242" t="e">
            <v>#N/A</v>
          </cell>
          <cell r="E242">
            <v>1.25</v>
          </cell>
          <cell r="F242">
            <v>1.1000000000000001</v>
          </cell>
          <cell r="G242">
            <v>1</v>
          </cell>
          <cell r="H242">
            <v>0.9</v>
          </cell>
          <cell r="I242">
            <v>0.75</v>
          </cell>
        </row>
        <row r="243">
          <cell r="B243" t="str">
            <v>G.8.</v>
          </cell>
          <cell r="C243" t="str">
            <v/>
          </cell>
          <cell r="D243" t="e">
            <v>#N/A</v>
          </cell>
          <cell r="E243">
            <v>1.25</v>
          </cell>
          <cell r="F243">
            <v>1.1000000000000001</v>
          </cell>
          <cell r="G243">
            <v>1</v>
          </cell>
          <cell r="H243">
            <v>0.9</v>
          </cell>
          <cell r="I243">
            <v>0.75</v>
          </cell>
        </row>
        <row r="244">
          <cell r="B244" t="str">
            <v>G.9.</v>
          </cell>
          <cell r="C244" t="str">
            <v/>
          </cell>
          <cell r="D244" t="e">
            <v>#N/A</v>
          </cell>
          <cell r="E244">
            <v>1.25</v>
          </cell>
          <cell r="F244">
            <v>1.1000000000000001</v>
          </cell>
          <cell r="G244">
            <v>1</v>
          </cell>
          <cell r="H244">
            <v>0.9</v>
          </cell>
          <cell r="I244">
            <v>0.75</v>
          </cell>
        </row>
        <row r="245">
          <cell r="B245" t="str">
            <v>G.10.</v>
          </cell>
          <cell r="C245" t="str">
            <v/>
          </cell>
          <cell r="D245" t="e">
            <v>#N/A</v>
          </cell>
          <cell r="E245">
            <v>1.25</v>
          </cell>
          <cell r="F245">
            <v>1.1000000000000001</v>
          </cell>
          <cell r="G245">
            <v>1</v>
          </cell>
          <cell r="H245">
            <v>0.9</v>
          </cell>
          <cell r="I245">
            <v>0.75</v>
          </cell>
        </row>
        <row r="246">
          <cell r="B246" t="str">
            <v>H.1.</v>
          </cell>
          <cell r="C246" t="str">
            <v/>
          </cell>
          <cell r="D246" t="e">
            <v>#N/A</v>
          </cell>
          <cell r="E246">
            <v>0.75</v>
          </cell>
          <cell r="F246">
            <v>0.9</v>
          </cell>
          <cell r="G246">
            <v>1</v>
          </cell>
          <cell r="H246">
            <v>1.1000000000000001</v>
          </cell>
          <cell r="I246">
            <v>1.25</v>
          </cell>
        </row>
        <row r="247">
          <cell r="B247" t="str">
            <v>H.2.</v>
          </cell>
          <cell r="C247" t="str">
            <v/>
          </cell>
          <cell r="D247" t="e">
            <v>#N/A</v>
          </cell>
          <cell r="E247">
            <v>0.75</v>
          </cell>
          <cell r="F247">
            <v>0.9</v>
          </cell>
          <cell r="G247">
            <v>1</v>
          </cell>
          <cell r="H247">
            <v>1.1000000000000001</v>
          </cell>
          <cell r="I247">
            <v>1.25</v>
          </cell>
        </row>
        <row r="248">
          <cell r="B248" t="str">
            <v>H.3.</v>
          </cell>
          <cell r="C248" t="str">
            <v/>
          </cell>
          <cell r="D248" t="e">
            <v>#N/A</v>
          </cell>
          <cell r="E248">
            <v>0.75</v>
          </cell>
          <cell r="F248">
            <v>0.9</v>
          </cell>
          <cell r="G248">
            <v>1</v>
          </cell>
          <cell r="H248">
            <v>1.1000000000000001</v>
          </cell>
          <cell r="I248">
            <v>1.25</v>
          </cell>
        </row>
        <row r="249">
          <cell r="B249" t="str">
            <v>H.4.</v>
          </cell>
          <cell r="C249" t="str">
            <v/>
          </cell>
          <cell r="D249" t="e">
            <v>#N/A</v>
          </cell>
          <cell r="E249">
            <v>0.75</v>
          </cell>
          <cell r="F249">
            <v>0.9</v>
          </cell>
          <cell r="G249">
            <v>1</v>
          </cell>
          <cell r="H249">
            <v>1.1000000000000001</v>
          </cell>
          <cell r="I249">
            <v>1.25</v>
          </cell>
        </row>
        <row r="250">
          <cell r="B250" t="str">
            <v>H.5.</v>
          </cell>
          <cell r="C250" t="str">
            <v/>
          </cell>
          <cell r="D250" t="e">
            <v>#N/A</v>
          </cell>
          <cell r="E250">
            <v>0.75</v>
          </cell>
          <cell r="F250">
            <v>0.9</v>
          </cell>
          <cell r="G250">
            <v>1</v>
          </cell>
          <cell r="H250">
            <v>1.1000000000000001</v>
          </cell>
          <cell r="I250">
            <v>1.25</v>
          </cell>
        </row>
        <row r="251">
          <cell r="B251" t="str">
            <v>H.6.</v>
          </cell>
          <cell r="C251" t="str">
            <v/>
          </cell>
          <cell r="D251" t="e">
            <v>#N/A</v>
          </cell>
          <cell r="E251">
            <v>0.75</v>
          </cell>
          <cell r="F251">
            <v>0.9</v>
          </cell>
          <cell r="G251">
            <v>1</v>
          </cell>
          <cell r="H251">
            <v>1.1000000000000001</v>
          </cell>
          <cell r="I251">
            <v>1.25</v>
          </cell>
        </row>
        <row r="252">
          <cell r="B252" t="str">
            <v>H.7.</v>
          </cell>
          <cell r="C252" t="str">
            <v/>
          </cell>
          <cell r="D252" t="e">
            <v>#N/A</v>
          </cell>
          <cell r="E252">
            <v>0.75</v>
          </cell>
          <cell r="F252">
            <v>0.9</v>
          </cell>
          <cell r="G252">
            <v>1</v>
          </cell>
          <cell r="H252">
            <v>1.1000000000000001</v>
          </cell>
          <cell r="I252">
            <v>1.25</v>
          </cell>
        </row>
        <row r="253">
          <cell r="B253" t="str">
            <v>H.8.</v>
          </cell>
          <cell r="C253" t="str">
            <v/>
          </cell>
          <cell r="D253" t="e">
            <v>#N/A</v>
          </cell>
          <cell r="E253">
            <v>0.75</v>
          </cell>
          <cell r="F253">
            <v>0.9</v>
          </cell>
          <cell r="G253">
            <v>1</v>
          </cell>
          <cell r="H253">
            <v>1.1000000000000001</v>
          </cell>
          <cell r="I253">
            <v>1.25</v>
          </cell>
        </row>
        <row r="254">
          <cell r="B254" t="str">
            <v>H.9.</v>
          </cell>
          <cell r="C254" t="str">
            <v/>
          </cell>
          <cell r="D254" t="e">
            <v>#N/A</v>
          </cell>
          <cell r="E254">
            <v>0.75</v>
          </cell>
          <cell r="F254">
            <v>0.9</v>
          </cell>
          <cell r="G254">
            <v>1</v>
          </cell>
          <cell r="H254">
            <v>1.1000000000000001</v>
          </cell>
          <cell r="I254">
            <v>1.25</v>
          </cell>
        </row>
        <row r="255">
          <cell r="B255" t="str">
            <v>H.10.</v>
          </cell>
          <cell r="C255" t="str">
            <v/>
          </cell>
          <cell r="D255" t="e">
            <v>#N/A</v>
          </cell>
          <cell r="E255">
            <v>0.75</v>
          </cell>
          <cell r="F255">
            <v>0.9</v>
          </cell>
          <cell r="G255">
            <v>1</v>
          </cell>
          <cell r="H255">
            <v>1.1000000000000001</v>
          </cell>
          <cell r="I255">
            <v>1.25</v>
          </cell>
        </row>
        <row r="256">
          <cell r="B256" t="str">
            <v>I.</v>
          </cell>
          <cell r="C256" t="str">
            <v/>
          </cell>
          <cell r="D256" t="e">
            <v>#N/A</v>
          </cell>
          <cell r="E256">
            <v>0.75</v>
          </cell>
          <cell r="F256">
            <v>0.9</v>
          </cell>
          <cell r="G256">
            <v>1</v>
          </cell>
          <cell r="H256">
            <v>1.1000000000000001</v>
          </cell>
          <cell r="I256">
            <v>1.25</v>
          </cell>
        </row>
        <row r="257">
          <cell r="B257" t="str">
            <v>K.</v>
          </cell>
          <cell r="C257" t="str">
            <v/>
          </cell>
          <cell r="D257" t="e">
            <v>#N/A</v>
          </cell>
          <cell r="E257">
            <v>0.75</v>
          </cell>
          <cell r="F257">
            <v>0.9</v>
          </cell>
          <cell r="G257">
            <v>1</v>
          </cell>
          <cell r="H257">
            <v>1.1000000000000001</v>
          </cell>
          <cell r="I257">
            <v>1.25</v>
          </cell>
        </row>
        <row r="258">
          <cell r="B258" t="str">
            <v>L.1.1.</v>
          </cell>
          <cell r="C258" t="str">
            <v/>
          </cell>
          <cell r="D258" t="e">
            <v>#N/A</v>
          </cell>
          <cell r="E258">
            <v>0.75</v>
          </cell>
          <cell r="F258">
            <v>0.9</v>
          </cell>
          <cell r="G258">
            <v>1</v>
          </cell>
          <cell r="H258">
            <v>1.1000000000000001</v>
          </cell>
          <cell r="I258">
            <v>1.25</v>
          </cell>
        </row>
        <row r="259">
          <cell r="B259" t="str">
            <v>L.1.2.</v>
          </cell>
          <cell r="C259" t="str">
            <v/>
          </cell>
          <cell r="D259" t="e">
            <v>#N/A</v>
          </cell>
          <cell r="E259">
            <v>0.75</v>
          </cell>
          <cell r="F259">
            <v>0.9</v>
          </cell>
          <cell r="G259">
            <v>1</v>
          </cell>
          <cell r="H259">
            <v>1.1000000000000001</v>
          </cell>
          <cell r="I259">
            <v>1.25</v>
          </cell>
        </row>
        <row r="260">
          <cell r="B260" t="str">
            <v>L.1.3.</v>
          </cell>
          <cell r="C260" t="str">
            <v/>
          </cell>
          <cell r="D260" t="e">
            <v>#N/A</v>
          </cell>
          <cell r="E260">
            <v>0.75</v>
          </cell>
          <cell r="F260">
            <v>0.9</v>
          </cell>
          <cell r="G260">
            <v>1</v>
          </cell>
          <cell r="H260">
            <v>1.1000000000000001</v>
          </cell>
          <cell r="I260">
            <v>1.25</v>
          </cell>
        </row>
        <row r="261">
          <cell r="B261" t="str">
            <v>L.1.4.</v>
          </cell>
          <cell r="C261" t="str">
            <v/>
          </cell>
          <cell r="D261" t="e">
            <v>#N/A</v>
          </cell>
          <cell r="E261">
            <v>0.75</v>
          </cell>
          <cell r="F261">
            <v>0.9</v>
          </cell>
          <cell r="G261">
            <v>1</v>
          </cell>
          <cell r="H261">
            <v>1.1000000000000001</v>
          </cell>
          <cell r="I261">
            <v>1.25</v>
          </cell>
        </row>
        <row r="262">
          <cell r="B262" t="str">
            <v>L.1.5.</v>
          </cell>
          <cell r="C262" t="str">
            <v/>
          </cell>
          <cell r="D262" t="e">
            <v>#N/A</v>
          </cell>
          <cell r="E262">
            <v>0.75</v>
          </cell>
          <cell r="F262">
            <v>0.9</v>
          </cell>
          <cell r="G262">
            <v>1</v>
          </cell>
          <cell r="H262">
            <v>1.1000000000000001</v>
          </cell>
          <cell r="I262">
            <v>1.25</v>
          </cell>
        </row>
        <row r="263">
          <cell r="B263" t="str">
            <v>L.1.6.</v>
          </cell>
          <cell r="C263" t="str">
            <v/>
          </cell>
          <cell r="D263" t="e">
            <v>#N/A</v>
          </cell>
          <cell r="E263">
            <v>0.75</v>
          </cell>
          <cell r="F263">
            <v>0.9</v>
          </cell>
          <cell r="G263">
            <v>1</v>
          </cell>
          <cell r="H263">
            <v>1.1000000000000001</v>
          </cell>
          <cell r="I263">
            <v>1.25</v>
          </cell>
        </row>
        <row r="264">
          <cell r="B264" t="str">
            <v>L.1.7.</v>
          </cell>
          <cell r="C264" t="str">
            <v/>
          </cell>
          <cell r="D264" t="e">
            <v>#N/A</v>
          </cell>
          <cell r="E264">
            <v>0.75</v>
          </cell>
          <cell r="F264">
            <v>0.9</v>
          </cell>
          <cell r="G264">
            <v>1</v>
          </cell>
          <cell r="H264">
            <v>1.1000000000000001</v>
          </cell>
          <cell r="I264">
            <v>1.25</v>
          </cell>
        </row>
        <row r="265">
          <cell r="B265" t="str">
            <v>L.2.1.</v>
          </cell>
          <cell r="C265" t="str">
            <v/>
          </cell>
          <cell r="D265" t="e">
            <v>#N/A</v>
          </cell>
          <cell r="E265">
            <v>1.25</v>
          </cell>
          <cell r="F265">
            <v>1.1000000000000001</v>
          </cell>
          <cell r="G265">
            <v>1</v>
          </cell>
          <cell r="H265">
            <v>0.9</v>
          </cell>
          <cell r="I265">
            <v>0.75</v>
          </cell>
        </row>
        <row r="266">
          <cell r="B266" t="str">
            <v>L.2.2.</v>
          </cell>
          <cell r="C266" t="str">
            <v/>
          </cell>
          <cell r="D266" t="e">
            <v>#N/A</v>
          </cell>
          <cell r="E266">
            <v>1.25</v>
          </cell>
          <cell r="F266">
            <v>1.1000000000000001</v>
          </cell>
          <cell r="G266">
            <v>1</v>
          </cell>
          <cell r="H266">
            <v>0.9</v>
          </cell>
          <cell r="I266">
            <v>0.75</v>
          </cell>
        </row>
        <row r="267">
          <cell r="B267" t="str">
            <v>L.2.3.</v>
          </cell>
          <cell r="C267" t="str">
            <v/>
          </cell>
          <cell r="D267" t="e">
            <v>#N/A</v>
          </cell>
          <cell r="E267">
            <v>1.25</v>
          </cell>
          <cell r="F267">
            <v>1.1000000000000001</v>
          </cell>
          <cell r="G267">
            <v>1</v>
          </cell>
          <cell r="H267">
            <v>0.9</v>
          </cell>
          <cell r="I267">
            <v>0.75</v>
          </cell>
        </row>
      </sheetData>
      <sheetData sheetId="17"/>
      <sheetData sheetId="18"/>
    </sheetDataSet>
  </externalBook>
</externalLink>
</file>

<file path=xl/persons/person.xml><?xml version="1.0" encoding="utf-8"?>
<personList xmlns="http://schemas.microsoft.com/office/spreadsheetml/2018/threadedcomments" xmlns:x="http://schemas.openxmlformats.org/spreadsheetml/2006/main">
  <person displayName="Vaida Kazlauskienė" id="{F3F71CA6-D777-4A08-97B0-A18CB550332F}" userId="Vaida Kazlauskienė" providerId="None"/>
</personList>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ominykas Pošiūnas" refreshedDate="45272.559105902779" createdVersion="6" refreshedVersion="8" minRefreshableVersion="3" recordCount="193" xr:uid="{00000000-000A-0000-FFFF-FFFF00000000}">
  <cacheSource type="worksheet">
    <worksheetSource ref="C1:F1048576" sheet="Data1"/>
  </cacheSource>
  <cacheFields count="4">
    <cacheField name="Nr" numFmtId="0">
      <sharedItems containsString="0" containsBlank="1" containsNumber="1" containsInteger="1" minValue="1" maxValue="14" count="15">
        <n v="1"/>
        <n v="2"/>
        <n v="3"/>
        <n v="4"/>
        <n v="5"/>
        <n v="6"/>
        <n v="7"/>
        <n v="8"/>
        <n v="9"/>
        <n v="10"/>
        <n v="11"/>
        <n v="12"/>
        <n v="13"/>
        <n v="14"/>
        <m/>
      </sharedItems>
    </cacheField>
    <cacheField name="Sektorius_I" numFmtId="0">
      <sharedItems containsBlank="1"/>
    </cacheField>
    <cacheField name="Naudos (žalos) komponentai_I" numFmtId="0">
      <sharedItems containsBlank="1" count="116">
        <s v="Padidėjęs geriamo vandens tiekimo paslaugos prieinamumas"/>
        <s v="Geriamo vandens kokybės pagerėjimas"/>
        <s v="Padidėjęs nuotekų tvarkymo paslaugos prieinamumas"/>
        <s v="Sąnaudų ekonomija dėl pagerintos lietaus nuotekų infrastruktūros"/>
        <s v="Laiko sutaupymai"/>
        <s v="Vizualinės taršos, triukšmo, dulkių, kvapų sumažėjimas"/>
        <s v="Anglies dioksido (kaip šiltnamio efektą sukeliančių dujų) emisijos sumažėjimas"/>
        <s v="Metano (kaip šiltnamio efektą sukeliančių dujų) emisijos sumažėjimas"/>
        <s v="Išteklių taupymas dėl atliekų perdirbimo ir pakartotinio panaudojimo"/>
        <s v="Paviršinių vandens telkinių kokybės pagerėjimas"/>
        <s v="Teritorijos rekreacinės vertės padidėjimas"/>
        <s v="Nuostolių sumažėjimas dėl pavojingų, stichinių ir katastrofinių meteorologinių ir hidrologinių reiškinių"/>
        <s v="Oro taršos sumažėjimas"/>
        <s v="Ekosistemų ir biologinės įvairovės išsaugojimas"/>
        <s v="Elektros energijos tiekimo sistemos patikimumo padidėjimas"/>
        <s v="Dujų tiekimo patikimumo padidėjimas"/>
        <s v="Energijos sąnaudų sumažėjimas dėl energijos šaltinio pakeitimo"/>
        <s v="Nelaimingų atsitikimų sumažėjimas"/>
        <s v="Oro taršos padidėjimas"/>
        <s v="Šilumos energijos prieinamumo padidėjimas"/>
        <s v="Šilumos tiekimo patikimumo padidėjimas"/>
        <s v="Laiko ir piniginių sąnaudų sumažėjimas"/>
        <s v="Anglies dioksido (kaip šiltnamio efektą sukeliančių dujų) emisijos padidėjimas"/>
        <s v="Metano (kaip šiltnamio efektą sukeliančių dujų) emisijos padidėjimas"/>
        <s v="Nelaimingų atsitikimų padidėjimas"/>
        <s v="Energetinių charakteristikų pagerėjimas"/>
        <s v="Laiko ir piniginių sąnaudų sutaupymai"/>
        <s v="Galimybė pasiekti elektroninį turinį vietoje fizinės kelionės į vietą"/>
        <s v="Geresnis informacinės sistemos veikimas"/>
        <s v="Pasiryžimas sumokėti už interneto ryšį"/>
        <s v="Statistinio gyvenimo vertė"/>
        <s v="Gyvenimo metų vertė"/>
        <s v="Pasiryžimas sumokėti už lankymąsi kultūros objekte"/>
        <s v="Darbo paieškos laiko ekonomija"/>
        <s v="Įsidarbinusių asmenų sveikatos pagerėjimo teikiama nauda"/>
        <s v="Padidėjęs priežiūros paslaugų prieinamumas"/>
        <s v="Išvengtos būsto nuomos sąnaudos"/>
        <s v="Sukurta pridėtinė vertė dėl dalyvavimo darbo rinkoje"/>
        <s v="Pagerintos socialiai pažeidžiamų asmenų galimybės apsirūpinti būstu"/>
        <s v="Dėl ligos prarastos darbo dienos vertė"/>
        <s v="Pasiryžimas sumokėti už padidėjusį sveikatos priežiūros paslaugų prieinamumą"/>
        <s v="Laiko sąnaudų, patiriamų siekiant gauti sveikatos priežiūros paslaugas, sumažėjimas"/>
        <s v="Laiko nuostoliai dėl padidėjusių transporto spūsčių"/>
        <s v="Oro taršos padidėjimas dėl padidėjusių transporto spūsčių"/>
        <s v="Anglies dioksido emisijos padidėjimas dėl padidėjusių transporto spūsčių"/>
        <s v="Pasiryžimas sumokėti už padidėjusį ikimokyklinio ugdymo paslaugų prieinamumą ir pagerėjusią kokybę"/>
        <s v="Pasiryžimas sumokėti už padidėjusį bendrojo ugdymo paslaugų prieinamumą ir pagerėjusią kokybę"/>
        <s v="Pagerintų įgūdžių dėka pasiektas darbo užmokesčio padidėjimas"/>
        <s v="Žinių kūrimo vertė (mokslinių publikacijų rengimo nauda)"/>
        <s v="Žinių kūrimo vertė (mokslinių publikacijų citavimo nauda)"/>
        <s v="Naujų žinių vertė (pranešimai konferencijose)"/>
        <s v="Inovacijų produktų komercinimo vertė"/>
        <s v="Atviros prieigos prie MTEPI infrastruktūros ekonominė vertė"/>
        <s v="Su sveikata ar aplinka susijusių rizikų sumažinimas"/>
        <s v="Edukacinė nauda lankytojams"/>
        <s v="Mokymosi veikiant (ang. learning-by-doing) nauda tiekimo grandinei"/>
        <s v="Pumpurinių įmonių ekonominė vertė"/>
        <s v="Pasiryžimas sumokėti už padidėjusį neformaliojo švietimo paslaugų prieinamumą ir pagerėjusią kokybę"/>
        <s v="Sveikatos sutrikdymų ir mirčių sumažėjimas"/>
        <s v="Turtui padarytos žalos sumažėjimas"/>
        <s v="Neigiamo emocinio poveikio sumažėjimas"/>
        <s v="Nusikaltimų administravimui skirtų viešųjų išlaidų sumažėjimas"/>
        <s v="Piniginių sąnaudų sutaupymai"/>
        <s v="Kelių transporto priemonių eksploatacinių sąnaudų sutaupymai"/>
        <s v="Triukšmo taršos padidėjimas"/>
        <s v="Triukšmo taršos sumažėjimas"/>
        <s v="Vietinio vienadienio lankytojo vidutinės vienos kelionės išlaidos"/>
        <s v="Vietinio turisto vidutinės dienos išlaidos"/>
        <s v="Iš užsienio atvykusio vienadienio lankytojo vidutinės vienos kelionės išlaidos"/>
        <s v="Iš užsienio atvykusio turisto vidutinės dienos išlaidos"/>
        <s v="Vietovės patrauklumo namų ūkiams ir verslui padidėjimas"/>
        <s v="Transporto keliamos oro taršos padidėjimas"/>
        <s v="Transporto keliamos oro taršos sumažėjimas"/>
        <s v="Vieno darbuotojo sukuriama pridėtinė vertė"/>
        <s v="Vieno darbuotojo sukuriamos pridėtinės vertės prieaugis"/>
        <s v="Pagerintas saugumas ir gyvenimo kokybė"/>
        <s v="Išmetamo ŠESD kiekio sumažėjimas "/>
        <s v="Išmetamo ŠESD kiekio padidėjimas"/>
        <s v="Namų ūkiuose suvartojamos elektros energijos sumažėjimas"/>
        <s v="Namų ūkiuose suvartojamos elektros energijos padidėjimas"/>
        <s v="Ne namų ūkiuose suvartojamos elektros energijos sumažėjimas"/>
        <s v="Ne namų ūkiuose suvartojamos elektros energijos padidėjimas"/>
        <s v="Šilumos energijos suvartojimo sumažėjimas"/>
        <s v="Šilumos energijos suvartojimo padidėjimas"/>
        <s v="Vėsumos energijos suvartojimo sumažėjimas"/>
        <s v="Vėsumos energijos suvartojimo padidėjimas"/>
        <s v="Gamtinių dujų suvartojimo sumažėjimas"/>
        <s v="Gamtinių dujų suvartojimo padidėjimas"/>
        <s v="Suskystintų naftos dujų suvartojimo sumažėjimas"/>
        <s v="Suskystintų naftos dujų suvartojimo padidėjimas"/>
        <s v="Vandens taršos sumažėjimas: sulfatai / chloridai"/>
        <s v="Vandens taršos sumažėjimas: sunkieji metalai"/>
        <s v="ŠESD išmetamo kiekio sumažėjimas  dėl išteklių taupymo"/>
        <s v="ŠESD išmetamo kiekio padidėjimas dėl išteklių taupymo"/>
        <s v="Gamybos kaštų sumažėjimas dėl pirminių žaliavų naudojimo sumažėjimo"/>
        <s v="Gamybos kaštų padidėjimas dėl pirminių žaliavų naudojimo sumažėjimo"/>
        <s v="Atliekų tvarkymo kaštų sumažėjimas  dėl išvengto atliekų šalinimo sąvartyne"/>
        <s v="Atliekų tvarkymo kaštų padidėjimas dėl išvengto atliekų šalinimo sąvartyne"/>
        <s v="Atliekų tvarkymo kaštų sumažėjimas  dėl išvengto atliekų deginimo"/>
        <s v="Atliekų tvarkymo kaštų padidėjimas dėl išvengto atliekų deginimo"/>
        <s v="Oro teršalų patekimo į aplinką sumažėjimas"/>
        <s v="Oro teršalų patekimo į aplinką padidėjimas"/>
        <s v="Vandens teršalų patekimo į aplinką sumažėjimas"/>
        <s v="Vandens teršalų patekimo į aplinką padidėjimas"/>
        <m/>
        <s v="Testas1" u="1"/>
        <s v="Testas2" u="1"/>
        <s v="Laiko nuostoliai dėl padidėjusių transporto spūsčių " u="1"/>
        <s v="Padidėjęs priežiūros paslaugų prieinamumas " u="1"/>
        <s v="Teritorijos rekreacinės vertės padidėjimas " u="1"/>
        <s v="Kelių transporto priemonių eksploatacinių sąnaudų sutaupymai " u="1"/>
        <s v="Elektros energijos tiekimo sistemos patikimumo padidėjimas " u="1"/>
        <s v="Statistinio gyvenimo vertė " u="1"/>
        <s v="Piniginių sąnaudų sutaupymai " u="1"/>
        <s v="Nelaimingų atsitikimų sumažėjimas " u="1"/>
        <s v="Oro taršos sumažėjimas " u="1"/>
      </sharedItems>
    </cacheField>
    <cacheField name="Nauda/Zala" numFmtId="0">
      <sharedItems containsBlank="1" count="4">
        <s v="N"/>
        <s v="Z"/>
        <m/>
        <s v="Ž"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Vaida Kazlauskienė" refreshedDate="45359.470161458332" createdVersion="6" refreshedVersion="8" minRefreshableVersion="3" recordCount="5" xr:uid="{00000000-000A-0000-FFFF-FFFF03000000}">
  <cacheSource type="worksheet">
    <worksheetSource ref="I1:I6" sheet="Data1"/>
  </cacheSource>
  <cacheFields count="1">
    <cacheField name="Alternatyvos" numFmtId="0">
      <sharedItems count="6">
        <s v="Alternatyva 1"/>
        <s v=""/>
        <s v="Alternatyva 5" u="1"/>
        <s v="Alternatyva 3" u="1"/>
        <s v="Alternatyva 4" u="1"/>
        <s v="Alternatyva 2" u="1"/>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Vaida Kazlauskienė" refreshedDate="45367.02010115741" createdVersion="6" refreshedVersion="8" minRefreshableVersion="3" recordCount="66" xr:uid="{00000000-000A-0000-FFFF-FFFF01000000}">
  <cacheSource type="worksheet">
    <worksheetSource ref="B40:DC106" sheet="Rezultatai"/>
  </cacheSource>
  <cacheFields count="106">
    <cacheField name="Nr. " numFmtId="0">
      <sharedItems count="66">
        <s v="C."/>
        <s v="D."/>
        <s v="D.1."/>
        <s v="D.1.1."/>
        <s v="D.1.2."/>
        <s v="D.1.3."/>
        <s v="D.1.4."/>
        <s v="D.1.5."/>
        <s v="D.1.6."/>
        <s v="D.1.7."/>
        <s v="D.1.8."/>
        <s v="D.2."/>
        <s v="D.2.1."/>
        <s v="D.2.2."/>
        <s v="D.2.3."/>
        <s v="D.2.4."/>
        <s v="D.2.5."/>
        <s v="D.2.6."/>
        <s v="D.2.7."/>
        <s v="D.2.8."/>
        <s v="D.3."/>
        <s v="D.3.1."/>
        <s v="D.3.2."/>
        <s v="D.3.3."/>
        <s v="D.3.4."/>
        <s v="D.3.5."/>
        <s v="D.3.6."/>
        <s v="D.3.7."/>
        <s v="D.3.8."/>
        <s v="E."/>
        <s v="E.1."/>
        <s v="E.1.1."/>
        <s v="E.1.2."/>
        <s v="E.1.3."/>
        <s v="E.1.4."/>
        <s v="E.1.5."/>
        <s v="E.1.6."/>
        <s v="E.1.7."/>
        <s v="E.1.8."/>
        <s v="E.2."/>
        <s v="E.2.1."/>
        <s v="E.2.2."/>
        <s v="E.2.3."/>
        <s v="E.2.4."/>
        <s v="E.2.5."/>
        <s v="E.2.6."/>
        <s v="E.2.7."/>
        <s v="E.2.8."/>
        <s v="E.3."/>
        <s v="E.3.1."/>
        <s v="E.3.2."/>
        <s v="E.3.3."/>
        <s v="E.3.4."/>
        <s v="E.3.5."/>
        <s v="E.3.6."/>
        <s v="E.3.7."/>
        <s v="E.3.8."/>
        <s v="F."/>
        <s v="F.1."/>
        <s v="F.2."/>
        <s v="F.3."/>
        <s v="F.4."/>
        <s v="F.5."/>
        <s v="F.6."/>
        <s v="F.7."/>
        <s v="F.8."/>
      </sharedItems>
    </cacheField>
    <cacheField name="A" numFmtId="0">
      <sharedItems count="22">
        <s v="PRIEMONĖS INVESTICIJOS"/>
        <s v="REGULIACINĖS IR MIŠRIOS VEIKLOS"/>
        <s v="Norminės (reguliacinės)"/>
        <s v="Veikla (nurodykite pavadinimą; suplanuotas investicijas pagrįskite prielaidų lape)"/>
        <s v="Veikla"/>
        <s v="Mokestinės (mišrios)"/>
        <s v="Finansinės paskatos ir kitos išmokos (mišrios)"/>
        <s v="INVESTICINĖS VEIKLOS"/>
        <s v="Infrastruktūros vystymas"/>
        <s v="Bevariklio transporto infrastruktūros plėtra šalia valstybinės reikšmės kelių Vidurio ir vakarų Lietuvos regione (ERPF)"/>
        <s v="Bevariklio transporto infrastruktūros plėtra šalia valstybinės reikšmės kelių (KPPP)"/>
        <s v="Paslaugų teikimas"/>
        <s v="Investicijos į žinias ir žmogiškuosius išteklius"/>
        <s v="KOMUNIKACINĖS VEIKLOS"/>
        <s v="Vienas" u="1"/>
        <s v="Kazkas" u="1"/>
        <s v="Norminės" u="1"/>
        <s v="REGULIACINĖS VEIKLOS" u="1"/>
        <s v="MOKYKLA" u="1"/>
        <s v="Mokestinės" u="1"/>
        <s v="Finansinės paskatos ir kitos išmokos" u="1"/>
        <s v="TEISĖS AKTRO PARENGIMAS" u="1"/>
      </sharedItems>
    </cacheField>
    <cacheField name="Priemonės pinigų srautai" numFmtId="0">
      <sharedItems containsNonDate="0" containsString="0" containsBlank="1"/>
    </cacheField>
    <cacheField name="B" numFmtId="0">
      <sharedItems containsNonDate="0" containsString="0" containsBlank="1"/>
    </cacheField>
    <cacheField name="C" numFmtId="0">
      <sharedItems containsNonDate="0" containsString="0" containsBlank="1"/>
    </cacheField>
    <cacheField name="Iš viso" numFmtId="165">
      <sharedItems containsSemiMixedTypes="0" containsString="0" containsNumber="1" minValue="0" maxValue="196738009.30747893"/>
    </cacheField>
    <cacheField name="2024" numFmtId="3">
      <sharedItems containsSemiMixedTypes="0" containsString="0" containsNumber="1" minValue="0" maxValue="28660683.400000002"/>
    </cacheField>
    <cacheField name="2025" numFmtId="3">
      <sharedItems containsSemiMixedTypes="0" containsString="0" containsNumber="1" containsInteger="1" minValue="0" maxValue="33320603"/>
    </cacheField>
    <cacheField name="2026" numFmtId="3">
      <sharedItems containsSemiMixedTypes="0" containsString="0" containsNumber="1" minValue="0" maxValue="26579868.1675"/>
    </cacheField>
    <cacheField name="2027" numFmtId="3">
      <sharedItems containsSemiMixedTypes="0" containsString="0" containsNumber="1" minValue="0" maxValue="33486045.233325001"/>
    </cacheField>
    <cacheField name="2028" numFmtId="3">
      <sharedItems containsSemiMixedTypes="0" containsString="0" containsNumber="1" minValue="0" maxValue="27440523.817645498"/>
    </cacheField>
    <cacheField name="2029" numFmtId="3">
      <sharedItems containsSemiMixedTypes="0" containsString="0" containsNumber="1" minValue="0" maxValue="27450450.805349696"/>
    </cacheField>
    <cacheField name="2030" numFmtId="3">
      <sharedItems containsSemiMixedTypes="0" containsString="0" containsNumber="1" minValue="0" maxValue="19799834.883658703"/>
    </cacheField>
    <cacheField name="2031" numFmtId="3">
      <sharedItems containsSemiMixedTypes="0" containsString="0" containsNumber="1" containsInteger="1" minValue="0" maxValue="0"/>
    </cacheField>
    <cacheField name="2032" numFmtId="3">
      <sharedItems containsSemiMixedTypes="0" containsString="0" containsNumber="1" containsInteger="1" minValue="0" maxValue="0"/>
    </cacheField>
    <cacheField name="2033" numFmtId="3">
      <sharedItems containsSemiMixedTypes="0" containsString="0" containsNumber="1" containsInteger="1" minValue="0" maxValue="0"/>
    </cacheField>
    <cacheField name="2034" numFmtId="3">
      <sharedItems containsSemiMixedTypes="0" containsString="0" containsNumber="1" containsInteger="1" minValue="0" maxValue="0"/>
    </cacheField>
    <cacheField name="2035" numFmtId="3">
      <sharedItems containsSemiMixedTypes="0" containsString="0" containsNumber="1" containsInteger="1" minValue="0" maxValue="0"/>
    </cacheField>
    <cacheField name="2036" numFmtId="3">
      <sharedItems containsSemiMixedTypes="0" containsString="0" containsNumber="1" containsInteger="1" minValue="0" maxValue="0"/>
    </cacheField>
    <cacheField name="2037" numFmtId="3">
      <sharedItems containsSemiMixedTypes="0" containsString="0" containsNumber="1" containsInteger="1" minValue="0" maxValue="0"/>
    </cacheField>
    <cacheField name="2038" numFmtId="3">
      <sharedItems containsSemiMixedTypes="0" containsString="0" containsNumber="1" containsInteger="1" minValue="0" maxValue="0"/>
    </cacheField>
    <cacheField name="2039" numFmtId="3">
      <sharedItems containsSemiMixedTypes="0" containsString="0" containsNumber="1" containsInteger="1" minValue="0" maxValue="0"/>
    </cacheField>
    <cacheField name="2040" numFmtId="3">
      <sharedItems containsSemiMixedTypes="0" containsString="0" containsNumber="1" containsInteger="1" minValue="0" maxValue="0"/>
    </cacheField>
    <cacheField name="2041" numFmtId="3">
      <sharedItems containsSemiMixedTypes="0" containsString="0" containsNumber="1" containsInteger="1" minValue="0" maxValue="0"/>
    </cacheField>
    <cacheField name="2042" numFmtId="3">
      <sharedItems containsSemiMixedTypes="0" containsString="0" containsNumber="1" containsInteger="1" minValue="0" maxValue="0"/>
    </cacheField>
    <cacheField name="2043" numFmtId="3">
      <sharedItems containsSemiMixedTypes="0" containsString="0" containsNumber="1" containsInteger="1" minValue="0" maxValue="0"/>
    </cacheField>
    <cacheField name="2044" numFmtId="3">
      <sharedItems containsSemiMixedTypes="0" containsString="0" containsNumber="1" containsInteger="1" minValue="0" maxValue="0"/>
    </cacheField>
    <cacheField name="2045" numFmtId="3">
      <sharedItems containsSemiMixedTypes="0" containsString="0" containsNumber="1" containsInteger="1" minValue="0" maxValue="0"/>
    </cacheField>
    <cacheField name="2046" numFmtId="3">
      <sharedItems containsSemiMixedTypes="0" containsString="0" containsNumber="1" containsInteger="1" minValue="0" maxValue="0"/>
    </cacheField>
    <cacheField name="2047" numFmtId="3">
      <sharedItems containsSemiMixedTypes="0" containsString="0" containsNumber="1" containsInteger="1" minValue="0" maxValue="0"/>
    </cacheField>
    <cacheField name="2048" numFmtId="3">
      <sharedItems containsSemiMixedTypes="0" containsString="0" containsNumber="1" containsInteger="1" minValue="0" maxValue="0"/>
    </cacheField>
    <cacheField name="2049" numFmtId="3">
      <sharedItems containsSemiMixedTypes="0" containsString="0" containsNumber="1" containsInteger="1" minValue="0" maxValue="0"/>
    </cacheField>
    <cacheField name="2050" numFmtId="3">
      <sharedItems containsSemiMixedTypes="0" containsString="0" containsNumber="1" containsInteger="1" minValue="0" maxValue="0"/>
    </cacheField>
    <cacheField name="2051" numFmtId="3">
      <sharedItems containsSemiMixedTypes="0" containsString="0" containsNumber="1" containsInteger="1" minValue="0" maxValue="0"/>
    </cacheField>
    <cacheField name="2052" numFmtId="3">
      <sharedItems containsSemiMixedTypes="0" containsString="0" containsNumber="1" containsInteger="1" minValue="0" maxValue="0"/>
    </cacheField>
    <cacheField name="2053" numFmtId="3">
      <sharedItems containsSemiMixedTypes="0" containsString="0" containsNumber="1" containsInteger="1" minValue="0" maxValue="0"/>
    </cacheField>
    <cacheField name="2054" numFmtId="3">
      <sharedItems containsSemiMixedTypes="0" containsString="0" containsNumber="1" containsInteger="1" minValue="0" maxValue="0"/>
    </cacheField>
    <cacheField name="2055" numFmtId="3">
      <sharedItems containsSemiMixedTypes="0" containsString="0" containsNumber="1" containsInteger="1" minValue="0" maxValue="0"/>
    </cacheField>
    <cacheField name="2056" numFmtId="3">
      <sharedItems containsSemiMixedTypes="0" containsString="0" containsNumber="1" containsInteger="1" minValue="0" maxValue="0"/>
    </cacheField>
    <cacheField name="2057" numFmtId="3">
      <sharedItems containsSemiMixedTypes="0" containsString="0" containsNumber="1" containsInteger="1" minValue="0" maxValue="0"/>
    </cacheField>
    <cacheField name="2058" numFmtId="3">
      <sharedItems containsSemiMixedTypes="0" containsString="0" containsNumber="1" containsInteger="1" minValue="0" maxValue="0"/>
    </cacheField>
    <cacheField name="2059" numFmtId="3">
      <sharedItems containsSemiMixedTypes="0" containsString="0" containsNumber="1" containsInteger="1" minValue="0" maxValue="0"/>
    </cacheField>
    <cacheField name="2060" numFmtId="3">
      <sharedItems containsSemiMixedTypes="0" containsString="0" containsNumber="1" containsInteger="1" minValue="0" maxValue="0"/>
    </cacheField>
    <cacheField name="2061" numFmtId="3">
      <sharedItems containsSemiMixedTypes="0" containsString="0" containsNumber="1" containsInteger="1" minValue="0" maxValue="0"/>
    </cacheField>
    <cacheField name="2062" numFmtId="3">
      <sharedItems containsSemiMixedTypes="0" containsString="0" containsNumber="1" containsInteger="1" minValue="0" maxValue="0"/>
    </cacheField>
    <cacheField name="2063" numFmtId="3">
      <sharedItems containsSemiMixedTypes="0" containsString="0" containsNumber="1" containsInteger="1" minValue="0" maxValue="0"/>
    </cacheField>
    <cacheField name="2064" numFmtId="3">
      <sharedItems containsSemiMixedTypes="0" containsString="0" containsNumber="1" containsInteger="1" minValue="0" maxValue="0"/>
    </cacheField>
    <cacheField name="2065" numFmtId="3">
      <sharedItems containsSemiMixedTypes="0" containsString="0" containsNumber="1" containsInteger="1" minValue="0" maxValue="0"/>
    </cacheField>
    <cacheField name="2066" numFmtId="3">
      <sharedItems containsSemiMixedTypes="0" containsString="0" containsNumber="1" containsInteger="1" minValue="0" maxValue="0"/>
    </cacheField>
    <cacheField name="2067" numFmtId="3">
      <sharedItems containsSemiMixedTypes="0" containsString="0" containsNumber="1" containsInteger="1" minValue="0" maxValue="0"/>
    </cacheField>
    <cacheField name="2068" numFmtId="3">
      <sharedItems containsSemiMixedTypes="0" containsString="0" containsNumber="1" containsInteger="1" minValue="0" maxValue="0"/>
    </cacheField>
    <cacheField name="2069" numFmtId="3">
      <sharedItems containsSemiMixedTypes="0" containsString="0" containsNumber="1" containsInteger="1" minValue="0" maxValue="0"/>
    </cacheField>
    <cacheField name="2070" numFmtId="3">
      <sharedItems containsSemiMixedTypes="0" containsString="0" containsNumber="1" containsInteger="1" minValue="0" maxValue="0"/>
    </cacheField>
    <cacheField name="2071" numFmtId="3">
      <sharedItems containsSemiMixedTypes="0" containsString="0" containsNumber="1" containsInteger="1" minValue="0" maxValue="0"/>
    </cacheField>
    <cacheField name="2072" numFmtId="3">
      <sharedItems containsSemiMixedTypes="0" containsString="0" containsNumber="1" containsInteger="1" minValue="0" maxValue="0"/>
    </cacheField>
    <cacheField name="2073" numFmtId="3">
      <sharedItems containsSemiMixedTypes="0" containsString="0" containsNumber="1" containsInteger="1" minValue="0" maxValue="0"/>
    </cacheField>
    <cacheField name="2074" numFmtId="3">
      <sharedItems containsSemiMixedTypes="0" containsString="0" containsNumber="1" containsInteger="1" minValue="0" maxValue="0"/>
    </cacheField>
    <cacheField name="2075" numFmtId="3">
      <sharedItems containsSemiMixedTypes="0" containsString="0" containsNumber="1" containsInteger="1" minValue="0" maxValue="0"/>
    </cacheField>
    <cacheField name="2076" numFmtId="3">
      <sharedItems containsSemiMixedTypes="0" containsString="0" containsNumber="1" containsInteger="1" minValue="0" maxValue="0"/>
    </cacheField>
    <cacheField name="2077" numFmtId="3">
      <sharedItems containsSemiMixedTypes="0" containsString="0" containsNumber="1" containsInteger="1" minValue="0" maxValue="0"/>
    </cacheField>
    <cacheField name="2078" numFmtId="3">
      <sharedItems containsSemiMixedTypes="0" containsString="0" containsNumber="1" containsInteger="1" minValue="0" maxValue="0"/>
    </cacheField>
    <cacheField name="2079" numFmtId="3">
      <sharedItems containsSemiMixedTypes="0" containsString="0" containsNumber="1" containsInteger="1" minValue="0" maxValue="0"/>
    </cacheField>
    <cacheField name="2080" numFmtId="3">
      <sharedItems containsSemiMixedTypes="0" containsString="0" containsNumber="1" containsInteger="1" minValue="0" maxValue="0"/>
    </cacheField>
    <cacheField name="2081" numFmtId="3">
      <sharedItems containsSemiMixedTypes="0" containsString="0" containsNumber="1" containsInteger="1" minValue="0" maxValue="0"/>
    </cacheField>
    <cacheField name="2082" numFmtId="3">
      <sharedItems containsSemiMixedTypes="0" containsString="0" containsNumber="1" containsInteger="1" minValue="0" maxValue="0"/>
    </cacheField>
    <cacheField name="2083" numFmtId="3">
      <sharedItems containsSemiMixedTypes="0" containsString="0" containsNumber="1" containsInteger="1" minValue="0" maxValue="0"/>
    </cacheField>
    <cacheField name="2084" numFmtId="3">
      <sharedItems containsSemiMixedTypes="0" containsString="0" containsNumber="1" containsInteger="1" minValue="0" maxValue="0"/>
    </cacheField>
    <cacheField name="2085" numFmtId="3">
      <sharedItems containsSemiMixedTypes="0" containsString="0" containsNumber="1" containsInteger="1" minValue="0" maxValue="0"/>
    </cacheField>
    <cacheField name="2086" numFmtId="3">
      <sharedItems containsSemiMixedTypes="0" containsString="0" containsNumber="1" containsInteger="1" minValue="0" maxValue="0"/>
    </cacheField>
    <cacheField name="2087" numFmtId="3">
      <sharedItems containsSemiMixedTypes="0" containsString="0" containsNumber="1" containsInteger="1" minValue="0" maxValue="0"/>
    </cacheField>
    <cacheField name="2088" numFmtId="3">
      <sharedItems containsSemiMixedTypes="0" containsString="0" containsNumber="1" containsInteger="1" minValue="0" maxValue="0"/>
    </cacheField>
    <cacheField name="2089" numFmtId="3">
      <sharedItems containsSemiMixedTypes="0" containsString="0" containsNumber="1" containsInteger="1" minValue="0" maxValue="0"/>
    </cacheField>
    <cacheField name="2090" numFmtId="3">
      <sharedItems containsSemiMixedTypes="0" containsString="0" containsNumber="1" containsInteger="1" minValue="0" maxValue="0"/>
    </cacheField>
    <cacheField name="2091" numFmtId="3">
      <sharedItems containsSemiMixedTypes="0" containsString="0" containsNumber="1" containsInteger="1" minValue="0" maxValue="0"/>
    </cacheField>
    <cacheField name="2092" numFmtId="3">
      <sharedItems containsSemiMixedTypes="0" containsString="0" containsNumber="1" containsInteger="1" minValue="0" maxValue="0"/>
    </cacheField>
    <cacheField name="2093" numFmtId="3">
      <sharedItems containsSemiMixedTypes="0" containsString="0" containsNumber="1" containsInteger="1" minValue="0" maxValue="0"/>
    </cacheField>
    <cacheField name="2094" numFmtId="3">
      <sharedItems containsSemiMixedTypes="0" containsString="0" containsNumber="1" containsInteger="1" minValue="0" maxValue="0"/>
    </cacheField>
    <cacheField name="2095" numFmtId="3">
      <sharedItems containsSemiMixedTypes="0" containsString="0" containsNumber="1" containsInteger="1" minValue="0" maxValue="0"/>
    </cacheField>
    <cacheField name="2096" numFmtId="3">
      <sharedItems containsSemiMixedTypes="0" containsString="0" containsNumber="1" containsInteger="1" minValue="0" maxValue="0"/>
    </cacheField>
    <cacheField name="2097" numFmtId="3">
      <sharedItems containsSemiMixedTypes="0" containsString="0" containsNumber="1" containsInteger="1" minValue="0" maxValue="0"/>
    </cacheField>
    <cacheField name="2098" numFmtId="3">
      <sharedItems containsSemiMixedTypes="0" containsString="0" containsNumber="1" containsInteger="1" minValue="0" maxValue="0"/>
    </cacheField>
    <cacheField name="2099" numFmtId="3">
      <sharedItems containsSemiMixedTypes="0" containsString="0" containsNumber="1" containsInteger="1" minValue="0" maxValue="0"/>
    </cacheField>
    <cacheField name="2100" numFmtId="3">
      <sharedItems containsSemiMixedTypes="0" containsString="0" containsNumber="1" containsInteger="1" minValue="0" maxValue="0"/>
    </cacheField>
    <cacheField name="2101" numFmtId="3">
      <sharedItems containsSemiMixedTypes="0" containsString="0" containsNumber="1" containsInteger="1" minValue="0" maxValue="0"/>
    </cacheField>
    <cacheField name="2102" numFmtId="3">
      <sharedItems containsSemiMixedTypes="0" containsString="0" containsNumber="1" containsInteger="1" minValue="0" maxValue="0"/>
    </cacheField>
    <cacheField name="2103" numFmtId="3">
      <sharedItems containsSemiMixedTypes="0" containsString="0" containsNumber="1" containsInteger="1" minValue="0" maxValue="0"/>
    </cacheField>
    <cacheField name="2104" numFmtId="3">
      <sharedItems containsSemiMixedTypes="0" containsString="0" containsNumber="1" containsInteger="1" minValue="0" maxValue="0"/>
    </cacheField>
    <cacheField name="2105" numFmtId="3">
      <sharedItems containsSemiMixedTypes="0" containsString="0" containsNumber="1" containsInteger="1" minValue="0" maxValue="0"/>
    </cacheField>
    <cacheField name="2106" numFmtId="3">
      <sharedItems containsSemiMixedTypes="0" containsString="0" containsNumber="1" containsInteger="1" minValue="0" maxValue="0"/>
    </cacheField>
    <cacheField name="2107" numFmtId="3">
      <sharedItems containsSemiMixedTypes="0" containsString="0" containsNumber="1" containsInteger="1" minValue="0" maxValue="0"/>
    </cacheField>
    <cacheField name="2108" numFmtId="3">
      <sharedItems containsSemiMixedTypes="0" containsString="0" containsNumber="1" containsInteger="1" minValue="0" maxValue="0"/>
    </cacheField>
    <cacheField name="2109" numFmtId="3">
      <sharedItems containsSemiMixedTypes="0" containsString="0" containsNumber="1" containsInteger="1" minValue="0" maxValue="0"/>
    </cacheField>
    <cacheField name="2110" numFmtId="3">
      <sharedItems containsSemiMixedTypes="0" containsString="0" containsNumber="1" containsInteger="1" minValue="0" maxValue="0"/>
    </cacheField>
    <cacheField name="2111" numFmtId="3">
      <sharedItems containsSemiMixedTypes="0" containsString="0" containsNumber="1" containsInteger="1" minValue="0" maxValue="0"/>
    </cacheField>
    <cacheField name="2112" numFmtId="3">
      <sharedItems containsSemiMixedTypes="0" containsString="0" containsNumber="1" containsInteger="1" minValue="0" maxValue="0"/>
    </cacheField>
    <cacheField name="2113" numFmtId="3">
      <sharedItems containsSemiMixedTypes="0" containsString="0" containsNumber="1" containsInteger="1" minValue="0" maxValue="0"/>
    </cacheField>
    <cacheField name="2114" numFmtId="3">
      <sharedItems containsSemiMixedTypes="0" containsString="0" containsNumber="1" containsInteger="1" minValue="0" maxValue="0"/>
    </cacheField>
    <cacheField name="2115" numFmtId="3">
      <sharedItems containsSemiMixedTypes="0" containsString="0" containsNumber="1" containsInteger="1" minValue="0" maxValue="0"/>
    </cacheField>
    <cacheField name="2116" numFmtId="3">
      <sharedItems containsSemiMixedTypes="0" containsString="0" containsNumber="1" containsInteger="1" minValue="0" maxValue="0"/>
    </cacheField>
    <cacheField name="2117" numFmtId="3">
      <sharedItems containsSemiMixedTypes="0" containsString="0" containsNumber="1" containsInteger="1" minValue="0" maxValue="0"/>
    </cacheField>
    <cacheField name="2118" numFmtId="3">
      <sharedItems containsSemiMixedTypes="0" containsString="0" containsNumber="1" containsInteger="1" minValue="0" maxValue="0"/>
    </cacheField>
    <cacheField name="2119" numFmtId="3">
      <sharedItems containsSemiMixedTypes="0" containsString="0" containsNumber="1" containsInteger="1" minValue="0" maxValue="0"/>
    </cacheField>
    <cacheField name="2120" numFmtId="3">
      <sharedItems containsSemiMixedTypes="0" containsString="0" containsNumber="1" containsInteger="1" minValue="0" maxValue="0"/>
    </cacheField>
    <cacheField name="2121" numFmtId="3">
      <sharedItems containsSemiMixedTypes="0" containsString="0" containsNumber="1" containsInteger="1" minValue="0" maxValue="0"/>
    </cacheField>
    <cacheField name="2122" numFmtId="3">
      <sharedItems containsSemiMixedTypes="0" containsString="0" containsNumber="1" containsInteger="1" minValue="0" maxValue="0"/>
    </cacheField>
    <cacheField name="2123" numFmtId="3">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Vaida Kazlauskienė" refreshedDate="45367.020104398151" createdVersion="6" refreshedVersion="8" minRefreshableVersion="3" recordCount="73" xr:uid="{00000000-000A-0000-FFFF-FFFF02000000}">
  <cacheSource type="worksheet">
    <worksheetSource ref="B40:DC113" sheet="Rezultatai"/>
  </cacheSource>
  <cacheFields count="106">
    <cacheField name="Nr. " numFmtId="0">
      <sharedItems count="73">
        <s v="C."/>
        <s v="D."/>
        <s v="D.1."/>
        <s v="D.1.1."/>
        <s v="D.1.2."/>
        <s v="D.1.3."/>
        <s v="D.1.4."/>
        <s v="D.1.5."/>
        <s v="D.1.6."/>
        <s v="D.1.7."/>
        <s v="D.1.8."/>
        <s v="D.2."/>
        <s v="D.2.1."/>
        <s v="D.2.2."/>
        <s v="D.2.3."/>
        <s v="D.2.4."/>
        <s v="D.2.5."/>
        <s v="D.2.6."/>
        <s v="D.2.7."/>
        <s v="D.2.8."/>
        <s v="D.3."/>
        <s v="D.3.1."/>
        <s v="D.3.2."/>
        <s v="D.3.3."/>
        <s v="D.3.4."/>
        <s v="D.3.5."/>
        <s v="D.3.6."/>
        <s v="D.3.7."/>
        <s v="D.3.8."/>
        <s v="E."/>
        <s v="E.1."/>
        <s v="E.1.1."/>
        <s v="E.1.2."/>
        <s v="E.1.3."/>
        <s v="E.1.4."/>
        <s v="E.1.5."/>
        <s v="E.1.6."/>
        <s v="E.1.7."/>
        <s v="E.1.8."/>
        <s v="E.2."/>
        <s v="E.2.1."/>
        <s v="E.2.2."/>
        <s v="E.2.3."/>
        <s v="E.2.4."/>
        <s v="E.2.5."/>
        <s v="E.2.6."/>
        <s v="E.2.7."/>
        <s v="E.2.8."/>
        <s v="E.3."/>
        <s v="E.3.1."/>
        <s v="E.3.2."/>
        <s v="E.3.3."/>
        <s v="E.3.4."/>
        <s v="E.3.5."/>
        <s v="E.3.6."/>
        <s v="E.3.7."/>
        <s v="E.3.8."/>
        <s v="F."/>
        <s v="F.1."/>
        <s v="F.2."/>
        <s v="F.3."/>
        <s v="F.4."/>
        <s v="F.5."/>
        <s v="F.6."/>
        <s v="F.7."/>
        <s v="F.8."/>
        <s v="L.1.1."/>
        <s v="L.1.2."/>
        <s v="L.1.3."/>
        <s v="L.1.4."/>
        <s v="L.1.5."/>
        <s v="L.1.6."/>
        <s v="L.1.7."/>
      </sharedItems>
    </cacheField>
    <cacheField name="A" numFmtId="0">
      <sharedItems containsMixedTypes="1" containsNumber="1" containsInteger="1" minValue="0" maxValue="0" count="19">
        <s v="PRIEMONĖS INVESTICIJOS"/>
        <s v="REGULIACINĖS IR MIŠRIOS VEIKLOS"/>
        <s v="Norminės (reguliacinės)"/>
        <s v="Veikla (nurodykite pavadinimą; suplanuotas investicijas pagrįskite prielaidų lape)"/>
        <s v="Veikla"/>
        <s v="Mokestinės (mišrios)"/>
        <s v="Finansinės paskatos ir kitos išmokos (mišrios)"/>
        <s v="INVESTICINĖS VEIKLOS"/>
        <s v="Infrastruktūros vystymas"/>
        <s v="Bevariklio transporto infrastruktūros plėtra šalia valstybinės reikšmės kelių Vidurio ir vakarų Lietuvos regione (ERPF)"/>
        <s v="Bevariklio transporto infrastruktūros plėtra šalia valstybinės reikšmės kelių (KPPP)"/>
        <s v="Paslaugų teikimas"/>
        <s v="Investicijos į žinias ir žmogiškuosius išteklius"/>
        <s v="KOMUNIKACINĖS VEIKLOS"/>
        <s v="Oro taršos sumažėjimas"/>
        <s v="Anglies dioksido (kaip šiltnamio efektą sukeliančių dujų) emisijos sumažėjimas"/>
        <s v="Nelaimingų atsitikimų sumažėjimas"/>
        <s v="Kelių transporto priemonių eksploatacinių sąnaudų sutaupymai"/>
        <n v="0"/>
      </sharedItems>
    </cacheField>
    <cacheField name="Priemonės pinigų srautai" numFmtId="0">
      <sharedItems containsNonDate="0" containsString="0" containsBlank="1"/>
    </cacheField>
    <cacheField name="B" numFmtId="0">
      <sharedItems containsNonDate="0" containsString="0" containsBlank="1"/>
    </cacheField>
    <cacheField name="C" numFmtId="0">
      <sharedItems containsNonDate="0" containsString="0" containsBlank="1"/>
    </cacheField>
    <cacheField name="Iš viso" numFmtId="165">
      <sharedItems containsSemiMixedTypes="0" containsString="0" containsNumber="1" minValue="0" maxValue="196738009.30747893"/>
    </cacheField>
    <cacheField name="2024" numFmtId="3">
      <sharedItems containsSemiMixedTypes="0" containsString="0" containsNumber="1" minValue="0" maxValue="28660683.400000002"/>
    </cacheField>
    <cacheField name="2025" numFmtId="3">
      <sharedItems containsSemiMixedTypes="0" containsString="0" containsNumber="1" minValue="0" maxValue="33320603"/>
    </cacheField>
    <cacheField name="2026" numFmtId="3">
      <sharedItems containsSemiMixedTypes="0" containsString="0" containsNumber="1" minValue="0" maxValue="26579868.1675"/>
    </cacheField>
    <cacheField name="2027" numFmtId="3">
      <sharedItems containsSemiMixedTypes="0" containsString="0" containsNumber="1" minValue="0" maxValue="33486045.233325001"/>
    </cacheField>
    <cacheField name="2028" numFmtId="3">
      <sharedItems containsSemiMixedTypes="0" containsString="0" containsNumber="1" minValue="0" maxValue="27440523.817645498"/>
    </cacheField>
    <cacheField name="2029" numFmtId="3">
      <sharedItems containsSemiMixedTypes="0" containsString="0" containsNumber="1" minValue="0" maxValue="27450450.805349696"/>
    </cacheField>
    <cacheField name="2030" numFmtId="3">
      <sharedItems containsSemiMixedTypes="0" containsString="0" containsNumber="1" minValue="0" maxValue="19799834.883658703"/>
    </cacheField>
    <cacheField name="2031" numFmtId="3">
      <sharedItems containsSemiMixedTypes="0" containsString="0" containsNumber="1" minValue="0" maxValue="5746425.1224030601"/>
    </cacheField>
    <cacheField name="2032" numFmtId="3">
      <sharedItems containsSemiMixedTypes="0" containsString="0" containsNumber="1" minValue="0" maxValue="4619546.2464382527"/>
    </cacheField>
    <cacheField name="2033" numFmtId="3">
      <sharedItems containsSemiMixedTypes="0" containsString="0" containsNumber="1" minValue="0" maxValue="5052334.3241928024"/>
    </cacheField>
    <cacheField name="2034" numFmtId="3">
      <sharedItems containsSemiMixedTypes="0" containsString="0" containsNumber="1" minValue="0" maxValue="5486835.076073383"/>
    </cacheField>
    <cacheField name="2035" numFmtId="3">
      <sharedItems containsSemiMixedTypes="0" containsString="0" containsNumber="1" minValue="0" maxValue="5923053.6216241885"/>
    </cacheField>
    <cacheField name="2036" numFmtId="3">
      <sharedItems containsSemiMixedTypes="0" containsString="0" containsNumber="1" minValue="0" maxValue="6345777.4024044126"/>
    </cacheField>
    <cacheField name="2037" numFmtId="3">
      <sharedItems containsSemiMixedTypes="0" containsString="0" containsNumber="1" minValue="0" maxValue="6770168.3860932719"/>
    </cacheField>
    <cacheField name="2038" numFmtId="3">
      <sharedItems containsSemiMixedTypes="0" containsString="0" containsNumber="1" minValue="0" maxValue="7196231.5506072761"/>
    </cacheField>
    <cacheField name="2039" numFmtId="3">
      <sharedItems containsSemiMixedTypes="0" containsString="0" containsNumber="1" minValue="0" maxValue="7608754.3783490937"/>
    </cacheField>
    <cacheField name="2040" numFmtId="3">
      <sharedItems containsSemiMixedTypes="0" containsString="0" containsNumber="1" minValue="0" maxValue="8037319.7605030965"/>
    </cacheField>
    <cacheField name="2041" numFmtId="3">
      <sharedItems containsSemiMixedTypes="0" containsString="0" containsNumber="1" minValue="0" maxValue="8467568.9691681992"/>
    </cacheField>
    <cacheField name="2042" numFmtId="3">
      <sharedItems containsSemiMixedTypes="0" containsString="0" containsNumber="1" minValue="0" maxValue="8899507.0253889225"/>
    </cacheField>
    <cacheField name="2043" numFmtId="3">
      <sharedItems containsSemiMixedTypes="0" containsString="0" containsNumber="1" minValue="0" maxValue="9333138.9635586478"/>
    </cacheField>
    <cacheField name="2044" numFmtId="3">
      <sharedItems containsSemiMixedTypes="0" containsString="0" containsNumber="1" minValue="0" maxValue="9768469.8314529527"/>
    </cacheField>
    <cacheField name="2045" numFmtId="3">
      <sharedItems containsSemiMixedTypes="0" containsString="0" containsNumber="1" minValue="0" maxValue="10205504.690262975"/>
    </cacheField>
    <cacheField name="2046" numFmtId="3">
      <sharedItems containsSemiMixedTypes="0" containsString="0" containsNumber="1" minValue="0" maxValue="10659742.426295044"/>
    </cacheField>
    <cacheField name="2047" numFmtId="3">
      <sharedItems containsSemiMixedTypes="0" containsString="0" containsNumber="1" minValue="0" maxValue="11115756.291252485"/>
    </cacheField>
    <cacheField name="2048" numFmtId="3">
      <sharedItems containsSemiMixedTypes="0" containsString="0" containsNumber="1" minValue="0" maxValue="11573551.572700044"/>
    </cacheField>
    <cacheField name="2049" numFmtId="3">
      <sharedItems containsSemiMixedTypes="0" containsString="0" containsNumber="1" minValue="0" maxValue="12033133.57224823"/>
    </cacheField>
    <cacheField name="2050" numFmtId="3">
      <sharedItems containsSemiMixedTypes="0" containsString="0" containsNumber="1" containsInteger="1" minValue="0" maxValue="0"/>
    </cacheField>
    <cacheField name="2051" numFmtId="3">
      <sharedItems containsSemiMixedTypes="0" containsString="0" containsNumber="1" containsInteger="1" minValue="0" maxValue="0"/>
    </cacheField>
    <cacheField name="2052" numFmtId="3">
      <sharedItems containsSemiMixedTypes="0" containsString="0" containsNumber="1" containsInteger="1" minValue="0" maxValue="0"/>
    </cacheField>
    <cacheField name="2053" numFmtId="3">
      <sharedItems containsSemiMixedTypes="0" containsString="0" containsNumber="1" containsInteger="1" minValue="0" maxValue="0"/>
    </cacheField>
    <cacheField name="2054" numFmtId="3">
      <sharedItems containsSemiMixedTypes="0" containsString="0" containsNumber="1" containsInteger="1" minValue="0" maxValue="0"/>
    </cacheField>
    <cacheField name="2055" numFmtId="3">
      <sharedItems containsSemiMixedTypes="0" containsString="0" containsNumber="1" containsInteger="1" minValue="0" maxValue="0"/>
    </cacheField>
    <cacheField name="2056" numFmtId="3">
      <sharedItems containsSemiMixedTypes="0" containsString="0" containsNumber="1" containsInteger="1" minValue="0" maxValue="0"/>
    </cacheField>
    <cacheField name="2057" numFmtId="3">
      <sharedItems containsSemiMixedTypes="0" containsString="0" containsNumber="1" containsInteger="1" minValue="0" maxValue="0"/>
    </cacheField>
    <cacheField name="2058" numFmtId="3">
      <sharedItems containsSemiMixedTypes="0" containsString="0" containsNumber="1" containsInteger="1" minValue="0" maxValue="0"/>
    </cacheField>
    <cacheField name="2059" numFmtId="3">
      <sharedItems containsSemiMixedTypes="0" containsString="0" containsNumber="1" containsInteger="1" minValue="0" maxValue="0"/>
    </cacheField>
    <cacheField name="2060" numFmtId="3">
      <sharedItems containsSemiMixedTypes="0" containsString="0" containsNumber="1" containsInteger="1" minValue="0" maxValue="0"/>
    </cacheField>
    <cacheField name="2061" numFmtId="3">
      <sharedItems containsSemiMixedTypes="0" containsString="0" containsNumber="1" containsInteger="1" minValue="0" maxValue="0"/>
    </cacheField>
    <cacheField name="2062" numFmtId="3">
      <sharedItems containsSemiMixedTypes="0" containsString="0" containsNumber="1" containsInteger="1" minValue="0" maxValue="0"/>
    </cacheField>
    <cacheField name="2063" numFmtId="3">
      <sharedItems containsSemiMixedTypes="0" containsString="0" containsNumber="1" containsInteger="1" minValue="0" maxValue="0"/>
    </cacheField>
    <cacheField name="2064" numFmtId="3">
      <sharedItems containsSemiMixedTypes="0" containsString="0" containsNumber="1" containsInteger="1" minValue="0" maxValue="0"/>
    </cacheField>
    <cacheField name="2065" numFmtId="3">
      <sharedItems containsSemiMixedTypes="0" containsString="0" containsNumber="1" containsInteger="1" minValue="0" maxValue="0"/>
    </cacheField>
    <cacheField name="2066" numFmtId="3">
      <sharedItems containsSemiMixedTypes="0" containsString="0" containsNumber="1" containsInteger="1" minValue="0" maxValue="0"/>
    </cacheField>
    <cacheField name="2067" numFmtId="3">
      <sharedItems containsSemiMixedTypes="0" containsString="0" containsNumber="1" containsInteger="1" minValue="0" maxValue="0"/>
    </cacheField>
    <cacheField name="2068" numFmtId="3">
      <sharedItems containsSemiMixedTypes="0" containsString="0" containsNumber="1" containsInteger="1" minValue="0" maxValue="0"/>
    </cacheField>
    <cacheField name="2069" numFmtId="3">
      <sharedItems containsSemiMixedTypes="0" containsString="0" containsNumber="1" containsInteger="1" minValue="0" maxValue="0"/>
    </cacheField>
    <cacheField name="2070" numFmtId="3">
      <sharedItems containsSemiMixedTypes="0" containsString="0" containsNumber="1" containsInteger="1" minValue="0" maxValue="0"/>
    </cacheField>
    <cacheField name="2071" numFmtId="3">
      <sharedItems containsSemiMixedTypes="0" containsString="0" containsNumber="1" containsInteger="1" minValue="0" maxValue="0"/>
    </cacheField>
    <cacheField name="2072" numFmtId="3">
      <sharedItems containsSemiMixedTypes="0" containsString="0" containsNumber="1" containsInteger="1" minValue="0" maxValue="0"/>
    </cacheField>
    <cacheField name="2073" numFmtId="3">
      <sharedItems containsSemiMixedTypes="0" containsString="0" containsNumber="1" containsInteger="1" minValue="0" maxValue="0"/>
    </cacheField>
    <cacheField name="2074" numFmtId="3">
      <sharedItems containsSemiMixedTypes="0" containsString="0" containsNumber="1" containsInteger="1" minValue="0" maxValue="0"/>
    </cacheField>
    <cacheField name="2075" numFmtId="3">
      <sharedItems containsSemiMixedTypes="0" containsString="0" containsNumber="1" containsInteger="1" minValue="0" maxValue="0"/>
    </cacheField>
    <cacheField name="2076" numFmtId="3">
      <sharedItems containsSemiMixedTypes="0" containsString="0" containsNumber="1" containsInteger="1" minValue="0" maxValue="0"/>
    </cacheField>
    <cacheField name="2077" numFmtId="3">
      <sharedItems containsSemiMixedTypes="0" containsString="0" containsNumber="1" containsInteger="1" minValue="0" maxValue="0"/>
    </cacheField>
    <cacheField name="2078" numFmtId="3">
      <sharedItems containsSemiMixedTypes="0" containsString="0" containsNumber="1" containsInteger="1" minValue="0" maxValue="0"/>
    </cacheField>
    <cacheField name="2079" numFmtId="3">
      <sharedItems containsSemiMixedTypes="0" containsString="0" containsNumber="1" containsInteger="1" minValue="0" maxValue="0"/>
    </cacheField>
    <cacheField name="2080" numFmtId="3">
      <sharedItems containsSemiMixedTypes="0" containsString="0" containsNumber="1" containsInteger="1" minValue="0" maxValue="0"/>
    </cacheField>
    <cacheField name="2081" numFmtId="3">
      <sharedItems containsSemiMixedTypes="0" containsString="0" containsNumber="1" containsInteger="1" minValue="0" maxValue="0"/>
    </cacheField>
    <cacheField name="2082" numFmtId="3">
      <sharedItems containsSemiMixedTypes="0" containsString="0" containsNumber="1" containsInteger="1" minValue="0" maxValue="0"/>
    </cacheField>
    <cacheField name="2083" numFmtId="3">
      <sharedItems containsSemiMixedTypes="0" containsString="0" containsNumber="1" containsInteger="1" minValue="0" maxValue="0"/>
    </cacheField>
    <cacheField name="2084" numFmtId="3">
      <sharedItems containsSemiMixedTypes="0" containsString="0" containsNumber="1" containsInteger="1" minValue="0" maxValue="0"/>
    </cacheField>
    <cacheField name="2085" numFmtId="3">
      <sharedItems containsSemiMixedTypes="0" containsString="0" containsNumber="1" containsInteger="1" minValue="0" maxValue="0"/>
    </cacheField>
    <cacheField name="2086" numFmtId="3">
      <sharedItems containsSemiMixedTypes="0" containsString="0" containsNumber="1" containsInteger="1" minValue="0" maxValue="0"/>
    </cacheField>
    <cacheField name="2087" numFmtId="3">
      <sharedItems containsSemiMixedTypes="0" containsString="0" containsNumber="1" containsInteger="1" minValue="0" maxValue="0"/>
    </cacheField>
    <cacheField name="2088" numFmtId="3">
      <sharedItems containsSemiMixedTypes="0" containsString="0" containsNumber="1" containsInteger="1" minValue="0" maxValue="0"/>
    </cacheField>
    <cacheField name="2089" numFmtId="3">
      <sharedItems containsSemiMixedTypes="0" containsString="0" containsNumber="1" containsInteger="1" minValue="0" maxValue="0"/>
    </cacheField>
    <cacheField name="2090" numFmtId="3">
      <sharedItems containsSemiMixedTypes="0" containsString="0" containsNumber="1" containsInteger="1" minValue="0" maxValue="0"/>
    </cacheField>
    <cacheField name="2091" numFmtId="3">
      <sharedItems containsSemiMixedTypes="0" containsString="0" containsNumber="1" containsInteger="1" minValue="0" maxValue="0"/>
    </cacheField>
    <cacheField name="2092" numFmtId="3">
      <sharedItems containsSemiMixedTypes="0" containsString="0" containsNumber="1" containsInteger="1" minValue="0" maxValue="0"/>
    </cacheField>
    <cacheField name="2093" numFmtId="3">
      <sharedItems containsSemiMixedTypes="0" containsString="0" containsNumber="1" containsInteger="1" minValue="0" maxValue="0"/>
    </cacheField>
    <cacheField name="2094" numFmtId="3">
      <sharedItems containsSemiMixedTypes="0" containsString="0" containsNumber="1" containsInteger="1" minValue="0" maxValue="0"/>
    </cacheField>
    <cacheField name="2095" numFmtId="3">
      <sharedItems containsSemiMixedTypes="0" containsString="0" containsNumber="1" containsInteger="1" minValue="0" maxValue="0"/>
    </cacheField>
    <cacheField name="2096" numFmtId="3">
      <sharedItems containsSemiMixedTypes="0" containsString="0" containsNumber="1" containsInteger="1" minValue="0" maxValue="0"/>
    </cacheField>
    <cacheField name="2097" numFmtId="3">
      <sharedItems containsSemiMixedTypes="0" containsString="0" containsNumber="1" containsInteger="1" minValue="0" maxValue="0"/>
    </cacheField>
    <cacheField name="2098" numFmtId="3">
      <sharedItems containsSemiMixedTypes="0" containsString="0" containsNumber="1" containsInteger="1" minValue="0" maxValue="0"/>
    </cacheField>
    <cacheField name="2099" numFmtId="3">
      <sharedItems containsSemiMixedTypes="0" containsString="0" containsNumber="1" containsInteger="1" minValue="0" maxValue="0"/>
    </cacheField>
    <cacheField name="2100" numFmtId="3">
      <sharedItems containsSemiMixedTypes="0" containsString="0" containsNumber="1" containsInteger="1" minValue="0" maxValue="0"/>
    </cacheField>
    <cacheField name="2101" numFmtId="3">
      <sharedItems containsSemiMixedTypes="0" containsString="0" containsNumber="1" containsInteger="1" minValue="0" maxValue="0"/>
    </cacheField>
    <cacheField name="2102" numFmtId="3">
      <sharedItems containsSemiMixedTypes="0" containsString="0" containsNumber="1" containsInteger="1" minValue="0" maxValue="0"/>
    </cacheField>
    <cacheField name="2103" numFmtId="3">
      <sharedItems containsSemiMixedTypes="0" containsString="0" containsNumber="1" containsInteger="1" minValue="0" maxValue="0"/>
    </cacheField>
    <cacheField name="2104" numFmtId="3">
      <sharedItems containsSemiMixedTypes="0" containsString="0" containsNumber="1" containsInteger="1" minValue="0" maxValue="0"/>
    </cacheField>
    <cacheField name="2105" numFmtId="3">
      <sharedItems containsSemiMixedTypes="0" containsString="0" containsNumber="1" containsInteger="1" minValue="0" maxValue="0"/>
    </cacheField>
    <cacheField name="2106" numFmtId="3">
      <sharedItems containsSemiMixedTypes="0" containsString="0" containsNumber="1" containsInteger="1" minValue="0" maxValue="0"/>
    </cacheField>
    <cacheField name="2107" numFmtId="3">
      <sharedItems containsSemiMixedTypes="0" containsString="0" containsNumber="1" containsInteger="1" minValue="0" maxValue="0"/>
    </cacheField>
    <cacheField name="2108" numFmtId="3">
      <sharedItems containsSemiMixedTypes="0" containsString="0" containsNumber="1" containsInteger="1" minValue="0" maxValue="0"/>
    </cacheField>
    <cacheField name="2109" numFmtId="3">
      <sharedItems containsSemiMixedTypes="0" containsString="0" containsNumber="1" containsInteger="1" minValue="0" maxValue="0"/>
    </cacheField>
    <cacheField name="2110" numFmtId="3">
      <sharedItems containsSemiMixedTypes="0" containsString="0" containsNumber="1" containsInteger="1" minValue="0" maxValue="0"/>
    </cacheField>
    <cacheField name="2111" numFmtId="3">
      <sharedItems containsSemiMixedTypes="0" containsString="0" containsNumber="1" containsInteger="1" minValue="0" maxValue="0"/>
    </cacheField>
    <cacheField name="2112" numFmtId="3">
      <sharedItems containsSemiMixedTypes="0" containsString="0" containsNumber="1" containsInteger="1" minValue="0" maxValue="0"/>
    </cacheField>
    <cacheField name="2113" numFmtId="3">
      <sharedItems containsSemiMixedTypes="0" containsString="0" containsNumber="1" containsInteger="1" minValue="0" maxValue="0"/>
    </cacheField>
    <cacheField name="2114" numFmtId="3">
      <sharedItems containsSemiMixedTypes="0" containsString="0" containsNumber="1" containsInteger="1" minValue="0" maxValue="0"/>
    </cacheField>
    <cacheField name="2115" numFmtId="3">
      <sharedItems containsSemiMixedTypes="0" containsString="0" containsNumber="1" containsInteger="1" minValue="0" maxValue="0"/>
    </cacheField>
    <cacheField name="2116" numFmtId="3">
      <sharedItems containsSemiMixedTypes="0" containsString="0" containsNumber="1" containsInteger="1" minValue="0" maxValue="0"/>
    </cacheField>
    <cacheField name="2117" numFmtId="3">
      <sharedItems containsSemiMixedTypes="0" containsString="0" containsNumber="1" containsInteger="1" minValue="0" maxValue="0"/>
    </cacheField>
    <cacheField name="2118" numFmtId="3">
      <sharedItems containsSemiMixedTypes="0" containsString="0" containsNumber="1" containsInteger="1" minValue="0" maxValue="0"/>
    </cacheField>
    <cacheField name="2119" numFmtId="3">
      <sharedItems containsSemiMixedTypes="0" containsString="0" containsNumber="1" containsInteger="1" minValue="0" maxValue="0"/>
    </cacheField>
    <cacheField name="2120" numFmtId="3">
      <sharedItems containsSemiMixedTypes="0" containsString="0" containsNumber="1" containsInteger="1" minValue="0" maxValue="0"/>
    </cacheField>
    <cacheField name="2121" numFmtId="3">
      <sharedItems containsSemiMixedTypes="0" containsString="0" containsNumber="1" containsInteger="1" minValue="0" maxValue="0"/>
    </cacheField>
    <cacheField name="2122" numFmtId="3">
      <sharedItems containsSemiMixedTypes="0" containsString="0" containsNumber="1" containsInteger="1" minValue="0" maxValue="0"/>
    </cacheField>
    <cacheField name="2123" numFmtId="3">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93">
  <r>
    <x v="0"/>
    <s v="Aplinkos apsauga"/>
    <x v="0"/>
    <x v="0"/>
  </r>
  <r>
    <x v="0"/>
    <s v="Aplinkos apsauga"/>
    <x v="1"/>
    <x v="0"/>
  </r>
  <r>
    <x v="0"/>
    <s v="Aplinkos apsauga"/>
    <x v="2"/>
    <x v="0"/>
  </r>
  <r>
    <x v="0"/>
    <s v="Aplinkos apsauga"/>
    <x v="3"/>
    <x v="0"/>
  </r>
  <r>
    <x v="0"/>
    <s v="Aplinkos apsauga"/>
    <x v="4"/>
    <x v="0"/>
  </r>
  <r>
    <x v="0"/>
    <s v="Aplinkos apsauga"/>
    <x v="5"/>
    <x v="0"/>
  </r>
  <r>
    <x v="0"/>
    <s v="Aplinkos apsauga"/>
    <x v="6"/>
    <x v="0"/>
  </r>
  <r>
    <x v="0"/>
    <s v="Aplinkos apsauga"/>
    <x v="7"/>
    <x v="0"/>
  </r>
  <r>
    <x v="0"/>
    <s v="Aplinkos apsauga"/>
    <x v="8"/>
    <x v="0"/>
  </r>
  <r>
    <x v="0"/>
    <s v="Aplinkos apsauga"/>
    <x v="9"/>
    <x v="0"/>
  </r>
  <r>
    <x v="0"/>
    <s v="Aplinkos apsauga"/>
    <x v="10"/>
    <x v="0"/>
  </r>
  <r>
    <x v="0"/>
    <s v="Aplinkos apsauga"/>
    <x v="11"/>
    <x v="0"/>
  </r>
  <r>
    <x v="0"/>
    <s v="Aplinkos apsauga"/>
    <x v="12"/>
    <x v="0"/>
  </r>
  <r>
    <x v="0"/>
    <s v="Aplinkos apsauga"/>
    <x v="13"/>
    <x v="0"/>
  </r>
  <r>
    <x v="1"/>
    <s v="Energetika"/>
    <x v="14"/>
    <x v="0"/>
  </r>
  <r>
    <x v="1"/>
    <s v="Energetika"/>
    <x v="15"/>
    <x v="0"/>
  </r>
  <r>
    <x v="1"/>
    <s v="Energetika"/>
    <x v="16"/>
    <x v="0"/>
  </r>
  <r>
    <x v="1"/>
    <s v="Energetika"/>
    <x v="6"/>
    <x v="0"/>
  </r>
  <r>
    <x v="1"/>
    <s v="Energetika"/>
    <x v="7"/>
    <x v="0"/>
  </r>
  <r>
    <x v="1"/>
    <s v="Energetika"/>
    <x v="12"/>
    <x v="0"/>
  </r>
  <r>
    <x v="1"/>
    <s v="Energetika"/>
    <x v="17"/>
    <x v="0"/>
  </r>
  <r>
    <x v="1"/>
    <s v="Energetika"/>
    <x v="18"/>
    <x v="1"/>
  </r>
  <r>
    <x v="1"/>
    <s v="Energetika"/>
    <x v="19"/>
    <x v="0"/>
  </r>
  <r>
    <x v="1"/>
    <s v="Energetika"/>
    <x v="20"/>
    <x v="0"/>
  </r>
  <r>
    <x v="1"/>
    <s v="Energetika"/>
    <x v="21"/>
    <x v="0"/>
  </r>
  <r>
    <x v="1"/>
    <s v="Energetika"/>
    <x v="22"/>
    <x v="1"/>
  </r>
  <r>
    <x v="1"/>
    <s v="Energetika"/>
    <x v="23"/>
    <x v="1"/>
  </r>
  <r>
    <x v="1"/>
    <s v="Energetika"/>
    <x v="24"/>
    <x v="1"/>
  </r>
  <r>
    <x v="1"/>
    <s v="Energetika"/>
    <x v="25"/>
    <x v="0"/>
  </r>
  <r>
    <x v="2"/>
    <s v="Informacinės visuomenės plėtra"/>
    <x v="26"/>
    <x v="0"/>
  </r>
  <r>
    <x v="2"/>
    <s v="Informacinės visuomenės plėtra"/>
    <x v="27"/>
    <x v="0"/>
  </r>
  <r>
    <x v="2"/>
    <s v="Informacinės visuomenės plėtra"/>
    <x v="28"/>
    <x v="0"/>
  </r>
  <r>
    <x v="2"/>
    <s v="Informacinės visuomenės plėtra"/>
    <x v="29"/>
    <x v="0"/>
  </r>
  <r>
    <x v="3"/>
    <s v="Krašto apsauga"/>
    <x v="30"/>
    <x v="0"/>
  </r>
  <r>
    <x v="3"/>
    <s v="Krašto apsauga"/>
    <x v="31"/>
    <x v="0"/>
  </r>
  <r>
    <x v="3"/>
    <s v="Krašto apsauga"/>
    <x v="12"/>
    <x v="0"/>
  </r>
  <r>
    <x v="3"/>
    <s v="Krašto apsauga"/>
    <x v="6"/>
    <x v="0"/>
  </r>
  <r>
    <x v="4"/>
    <s v="Kultūra"/>
    <x v="32"/>
    <x v="0"/>
  </r>
  <r>
    <x v="5"/>
    <s v="Socialinė apsauga"/>
    <x v="33"/>
    <x v="0"/>
  </r>
  <r>
    <x v="5"/>
    <s v="Socialinė apsauga"/>
    <x v="34"/>
    <x v="0"/>
  </r>
  <r>
    <x v="5"/>
    <s v="Socialinė apsauga"/>
    <x v="35"/>
    <x v="0"/>
  </r>
  <r>
    <x v="5"/>
    <s v="Socialinė apsauga"/>
    <x v="36"/>
    <x v="0"/>
  </r>
  <r>
    <x v="5"/>
    <s v="Socialinė apsauga"/>
    <x v="37"/>
    <x v="0"/>
  </r>
  <r>
    <x v="5"/>
    <s v="Socialinė apsauga"/>
    <x v="38"/>
    <x v="0"/>
  </r>
  <r>
    <x v="6"/>
    <s v="Sveikatos apsauga"/>
    <x v="30"/>
    <x v="0"/>
  </r>
  <r>
    <x v="6"/>
    <s v="Sveikatos apsauga"/>
    <x v="31"/>
    <x v="0"/>
  </r>
  <r>
    <x v="6"/>
    <s v="Sveikatos apsauga"/>
    <x v="39"/>
    <x v="0"/>
  </r>
  <r>
    <x v="6"/>
    <s v="Sveikatos apsauga"/>
    <x v="40"/>
    <x v="0"/>
  </r>
  <r>
    <x v="6"/>
    <s v="Sveikatos apsauga"/>
    <x v="41"/>
    <x v="0"/>
  </r>
  <r>
    <x v="6"/>
    <s v="Sveikatos apsauga"/>
    <x v="42"/>
    <x v="1"/>
  </r>
  <r>
    <x v="6"/>
    <s v="Sveikatos apsauga"/>
    <x v="43"/>
    <x v="1"/>
  </r>
  <r>
    <x v="6"/>
    <s v="Sveikatos apsauga"/>
    <x v="44"/>
    <x v="1"/>
  </r>
  <r>
    <x v="7"/>
    <s v="Švietimas ir mokslas"/>
    <x v="45"/>
    <x v="0"/>
  </r>
  <r>
    <x v="7"/>
    <s v="Švietimas ir mokslas"/>
    <x v="46"/>
    <x v="0"/>
  </r>
  <r>
    <x v="7"/>
    <s v="Švietimas ir mokslas"/>
    <x v="47"/>
    <x v="0"/>
  </r>
  <r>
    <x v="7"/>
    <s v="Švietimas ir mokslas"/>
    <x v="48"/>
    <x v="0"/>
  </r>
  <r>
    <x v="7"/>
    <s v="Švietimas ir mokslas"/>
    <x v="49"/>
    <x v="0"/>
  </r>
  <r>
    <x v="7"/>
    <s v="Švietimas ir mokslas"/>
    <x v="50"/>
    <x v="0"/>
  </r>
  <r>
    <x v="7"/>
    <s v="Švietimas ir mokslas"/>
    <x v="51"/>
    <x v="0"/>
  </r>
  <r>
    <x v="7"/>
    <s v="Švietimas ir mokslas"/>
    <x v="52"/>
    <x v="0"/>
  </r>
  <r>
    <x v="7"/>
    <s v="Švietimas ir mokslas"/>
    <x v="53"/>
    <x v="0"/>
  </r>
  <r>
    <x v="7"/>
    <s v="Švietimas ir mokslas"/>
    <x v="54"/>
    <x v="0"/>
  </r>
  <r>
    <x v="7"/>
    <s v="Švietimas ir mokslas"/>
    <x v="55"/>
    <x v="0"/>
  </r>
  <r>
    <x v="7"/>
    <s v="Švietimas ir mokslas"/>
    <x v="56"/>
    <x v="0"/>
  </r>
  <r>
    <x v="7"/>
    <s v="Švietimas ir mokslas"/>
    <x v="57"/>
    <x v="0"/>
  </r>
  <r>
    <x v="8"/>
    <s v="Teisingumas / teisėtvarka"/>
    <x v="58"/>
    <x v="0"/>
  </r>
  <r>
    <x v="8"/>
    <s v="Teisingumas / teisėtvarka"/>
    <x v="59"/>
    <x v="0"/>
  </r>
  <r>
    <x v="8"/>
    <s v="Teisingumas / teisėtvarka"/>
    <x v="60"/>
    <x v="0"/>
  </r>
  <r>
    <x v="8"/>
    <s v="Teisingumas / teisėtvarka"/>
    <x v="61"/>
    <x v="0"/>
  </r>
  <r>
    <x v="8"/>
    <s v="Teisingumas / teisėtvarka"/>
    <x v="4"/>
    <x v="0"/>
  </r>
  <r>
    <x v="8"/>
    <s v="Teisingumas / teisėtvarka"/>
    <x v="62"/>
    <x v="0"/>
  </r>
  <r>
    <x v="8"/>
    <s v="Teisingumas / teisėtvarka"/>
    <x v="28"/>
    <x v="0"/>
  </r>
  <r>
    <x v="9"/>
    <s v="Transportas"/>
    <x v="4"/>
    <x v="0"/>
  </r>
  <r>
    <x v="9"/>
    <s v="Transportas"/>
    <x v="63"/>
    <x v="0"/>
  </r>
  <r>
    <x v="9"/>
    <s v="Transportas"/>
    <x v="17"/>
    <x v="0"/>
  </r>
  <r>
    <x v="9"/>
    <s v="Transportas"/>
    <x v="64"/>
    <x v="1"/>
  </r>
  <r>
    <x v="9"/>
    <s v="Transportas"/>
    <x v="65"/>
    <x v="0"/>
  </r>
  <r>
    <x v="9"/>
    <s v="Transportas"/>
    <x v="12"/>
    <x v="0"/>
  </r>
  <r>
    <x v="9"/>
    <s v="Transportas"/>
    <x v="6"/>
    <x v="0"/>
  </r>
  <r>
    <x v="9"/>
    <s v="Transportas"/>
    <x v="17"/>
    <x v="1"/>
  </r>
  <r>
    <x v="9"/>
    <s v="Transportas"/>
    <x v="18"/>
    <x v="1"/>
  </r>
  <r>
    <x v="9"/>
    <s v="Transportas"/>
    <x v="22"/>
    <x v="1"/>
  </r>
  <r>
    <x v="10"/>
    <s v="Turizmas"/>
    <x v="66"/>
    <x v="0"/>
  </r>
  <r>
    <x v="10"/>
    <s v="Turizmas"/>
    <x v="67"/>
    <x v="0"/>
  </r>
  <r>
    <x v="10"/>
    <s v="Turizmas"/>
    <x v="68"/>
    <x v="0"/>
  </r>
  <r>
    <x v="10"/>
    <s v="Turizmas"/>
    <x v="69"/>
    <x v="0"/>
  </r>
  <r>
    <x v="11"/>
    <s v="Urbanistinė plėtra"/>
    <x v="70"/>
    <x v="0"/>
  </r>
  <r>
    <x v="11"/>
    <s v="Urbanistinė plėtra"/>
    <x v="6"/>
    <x v="0"/>
  </r>
  <r>
    <x v="11"/>
    <s v="Urbanistinė plėtra"/>
    <x v="7"/>
    <x v="0"/>
  </r>
  <r>
    <x v="11"/>
    <s v="Urbanistinė plėtra"/>
    <x v="71"/>
    <x v="1"/>
  </r>
  <r>
    <x v="11"/>
    <s v="Urbanistinė plėtra"/>
    <x v="72"/>
    <x v="0"/>
  </r>
  <r>
    <x v="12"/>
    <s v="Verslas"/>
    <x v="73"/>
    <x v="0"/>
  </r>
  <r>
    <x v="12"/>
    <s v="Verslas"/>
    <x v="74"/>
    <x v="0"/>
  </r>
  <r>
    <x v="12"/>
    <s v="Verslas"/>
    <x v="22"/>
    <x v="1"/>
  </r>
  <r>
    <x v="12"/>
    <s v="Verslas"/>
    <x v="42"/>
    <x v="1"/>
  </r>
  <r>
    <x v="12"/>
    <s v="Verslas"/>
    <x v="43"/>
    <x v="1"/>
  </r>
  <r>
    <x v="13"/>
    <s v="Visuomenės apsauga"/>
    <x v="58"/>
    <x v="0"/>
  </r>
  <r>
    <x v="13"/>
    <s v="Visuomenės apsauga"/>
    <x v="59"/>
    <x v="0"/>
  </r>
  <r>
    <x v="13"/>
    <s v="Visuomenės apsauga"/>
    <x v="75"/>
    <x v="0"/>
  </r>
  <r>
    <x v="13"/>
    <s v="Visuomenės apsauga"/>
    <x v="61"/>
    <x v="0"/>
  </r>
  <r>
    <x v="0"/>
    <s v="Aplinkos apsauga"/>
    <x v="76"/>
    <x v="0"/>
  </r>
  <r>
    <x v="0"/>
    <s v="Aplinkos apsauga"/>
    <x v="77"/>
    <x v="1"/>
  </r>
  <r>
    <x v="0"/>
    <s v="Aplinkos apsauga"/>
    <x v="78"/>
    <x v="0"/>
  </r>
  <r>
    <x v="0"/>
    <s v="Aplinkos apsauga"/>
    <x v="79"/>
    <x v="1"/>
  </r>
  <r>
    <x v="0"/>
    <s v="Aplinkos apsauga"/>
    <x v="80"/>
    <x v="0"/>
  </r>
  <r>
    <x v="0"/>
    <s v="Aplinkos apsauga"/>
    <x v="81"/>
    <x v="1"/>
  </r>
  <r>
    <x v="0"/>
    <s v="Aplinkos apsauga"/>
    <x v="82"/>
    <x v="0"/>
  </r>
  <r>
    <x v="0"/>
    <s v="Aplinkos apsauga"/>
    <x v="83"/>
    <x v="1"/>
  </r>
  <r>
    <x v="0"/>
    <s v="Aplinkos apsauga"/>
    <x v="84"/>
    <x v="0"/>
  </r>
  <r>
    <x v="0"/>
    <s v="Aplinkos apsauga"/>
    <x v="85"/>
    <x v="1"/>
  </r>
  <r>
    <x v="0"/>
    <s v="Aplinkos apsauga"/>
    <x v="86"/>
    <x v="0"/>
  </r>
  <r>
    <x v="0"/>
    <s v="Aplinkos apsauga"/>
    <x v="87"/>
    <x v="1"/>
  </r>
  <r>
    <x v="0"/>
    <s v="Aplinkos apsauga"/>
    <x v="88"/>
    <x v="0"/>
  </r>
  <r>
    <x v="0"/>
    <s v="Aplinkos apsauga"/>
    <x v="89"/>
    <x v="1"/>
  </r>
  <r>
    <x v="0"/>
    <s v="Aplinkos apsauga"/>
    <x v="90"/>
    <x v="0"/>
  </r>
  <r>
    <x v="0"/>
    <s v="Aplinkos apsauga"/>
    <x v="91"/>
    <x v="0"/>
  </r>
  <r>
    <x v="0"/>
    <s v="Aplinkos apsauga"/>
    <x v="92"/>
    <x v="0"/>
  </r>
  <r>
    <x v="0"/>
    <s v="Aplinkos apsauga"/>
    <x v="93"/>
    <x v="1"/>
  </r>
  <r>
    <x v="0"/>
    <s v="Aplinkos apsauga"/>
    <x v="94"/>
    <x v="0"/>
  </r>
  <r>
    <x v="0"/>
    <s v="Aplinkos apsauga"/>
    <x v="95"/>
    <x v="1"/>
  </r>
  <r>
    <x v="0"/>
    <s v="Aplinkos apsauga"/>
    <x v="96"/>
    <x v="0"/>
  </r>
  <r>
    <x v="0"/>
    <s v="Aplinkos apsauga"/>
    <x v="97"/>
    <x v="1"/>
  </r>
  <r>
    <x v="0"/>
    <s v="Aplinkos apsauga"/>
    <x v="98"/>
    <x v="0"/>
  </r>
  <r>
    <x v="0"/>
    <s v="Aplinkos apsauga"/>
    <x v="99"/>
    <x v="1"/>
  </r>
  <r>
    <x v="0"/>
    <s v="Aplinkos apsauga"/>
    <x v="100"/>
    <x v="0"/>
  </r>
  <r>
    <x v="0"/>
    <s v="Aplinkos apsauga"/>
    <x v="101"/>
    <x v="1"/>
  </r>
  <r>
    <x v="0"/>
    <s v="Aplinkos apsauga"/>
    <x v="102"/>
    <x v="0"/>
  </r>
  <r>
    <x v="0"/>
    <s v="Aplinkos apsauga"/>
    <x v="103"/>
    <x v="1"/>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
  <r>
    <x v="0"/>
  </r>
  <r>
    <x v="1"/>
  </r>
  <r>
    <x v="1"/>
  </r>
  <r>
    <x v="1"/>
  </r>
  <r>
    <x v="1"/>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6">
  <r>
    <x v="0"/>
    <x v="0"/>
    <m/>
    <m/>
    <m/>
    <n v="196738009.30747893"/>
    <n v="28660683.400000002"/>
    <n v="33320603"/>
    <n v="26579868.1675"/>
    <n v="33486045.233325001"/>
    <n v="27440523.817645498"/>
    <n v="27450450.805349696"/>
    <n v="19799834.883658703"/>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
    <x v="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
    <x v="2"/>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
    <x v="3"/>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1"/>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0"/>
    <x v="6"/>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9"/>
    <x v="7"/>
    <m/>
    <m/>
    <m/>
    <n v="196738009.30747893"/>
    <n v="28660683.400000002"/>
    <n v="33320603"/>
    <n v="26579868.1675"/>
    <n v="33486045.233325001"/>
    <n v="27440523.817645498"/>
    <n v="27450450.805349696"/>
    <n v="19799834.883658703"/>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0"/>
    <x v="8"/>
    <m/>
    <m/>
    <m/>
    <n v="196738009.30747893"/>
    <n v="28660683.400000002"/>
    <n v="33320603"/>
    <n v="26579868.1675"/>
    <n v="33486045.233325001"/>
    <n v="27440523.817645498"/>
    <n v="27450450.805349696"/>
    <n v="19799834.883658703"/>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1"/>
    <x v="9"/>
    <m/>
    <m/>
    <m/>
    <n v="52140742.580574997"/>
    <n v="9103086"/>
    <n v="23069013"/>
    <n v="13708711.0975"/>
    <n v="6259932.4830750003"/>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2"/>
    <x v="10"/>
    <m/>
    <m/>
    <m/>
    <n v="144597266.72690389"/>
    <n v="19557597.400000002"/>
    <n v="10251590"/>
    <n v="12871157.07"/>
    <n v="27226112.750250001"/>
    <n v="27440523.817645498"/>
    <n v="27450450.805349696"/>
    <n v="19799834.883658703"/>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9"/>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8"/>
    <x v="12"/>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7"/>
    <x v="13"/>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pivotCacheRecords>
</file>

<file path=xl/pivotCache/pivotCacheRecords4.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3">
  <r>
    <x v="0"/>
    <x v="0"/>
    <m/>
    <m/>
    <m/>
    <n v="196738009.30747893"/>
    <n v="28660683.400000002"/>
    <n v="33320603"/>
    <n v="26579868.1675"/>
    <n v="33486045.233325001"/>
    <n v="27440523.817645498"/>
    <n v="27450450.805349696"/>
    <n v="19799834.883658703"/>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
    <x v="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
    <x v="2"/>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
    <x v="3"/>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1"/>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0"/>
    <x v="6"/>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9"/>
    <x v="7"/>
    <m/>
    <m/>
    <m/>
    <n v="196738009.30747893"/>
    <n v="28660683.400000002"/>
    <n v="33320603"/>
    <n v="26579868.1675"/>
    <n v="33486045.233325001"/>
    <n v="27440523.817645498"/>
    <n v="27450450.805349696"/>
    <n v="19799834.883658703"/>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0"/>
    <x v="8"/>
    <m/>
    <m/>
    <m/>
    <n v="196738009.30747893"/>
    <n v="28660683.400000002"/>
    <n v="33320603"/>
    <n v="26579868.1675"/>
    <n v="33486045.233325001"/>
    <n v="27440523.817645498"/>
    <n v="27450450.805349696"/>
    <n v="19799834.883658703"/>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1"/>
    <x v="9"/>
    <m/>
    <m/>
    <m/>
    <n v="52140742.580574997"/>
    <n v="9103086"/>
    <n v="23069013"/>
    <n v="13708711.0975"/>
    <n v="6259932.4830750003"/>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2"/>
    <x v="10"/>
    <m/>
    <m/>
    <m/>
    <n v="144597266.72690389"/>
    <n v="19557597.400000002"/>
    <n v="10251590"/>
    <n v="12871157.07"/>
    <n v="27226112.750250001"/>
    <n v="27440523.817645498"/>
    <n v="27450450.805349696"/>
    <n v="19799834.883658703"/>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9"/>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8"/>
    <x v="12"/>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7"/>
    <x v="13"/>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6"/>
    <x v="14"/>
    <m/>
    <m/>
    <m/>
    <n v="51061619.443125837"/>
    <n v="0"/>
    <n v="214874.02583187076"/>
    <n v="560492.81821246562"/>
    <n v="1078389.1510355175"/>
    <n v="1965895.7927425543"/>
    <n v="2986322.01712099"/>
    <n v="4272280.0140368138"/>
    <n v="5746425.1224030601"/>
    <n v="1392574.2603351285"/>
    <n v="1442114.3893309683"/>
    <n v="1493404.8653477777"/>
    <n v="1546507.6574116726"/>
    <n v="1601486.17485632"/>
    <n v="1658407.1383472546"/>
    <n v="1717339.1915783079"/>
    <n v="1774812.4559528653"/>
    <n v="1837855.6280803825"/>
    <n v="1903126.3172645869"/>
    <n v="1970702.8667480873"/>
    <n v="2040666.5778126486"/>
    <n v="2113102.0103533622"/>
    <n v="2188096.5297919097"/>
    <n v="2265740.5367167066"/>
    <n v="2346127.6204170096"/>
    <n v="2429354.5754801882"/>
    <n v="2515521.7059173966"/>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7"/>
    <x v="15"/>
    <m/>
    <m/>
    <m/>
    <n v="163677270.78093588"/>
    <n v="0"/>
    <n v="292698.22917278594"/>
    <n v="752467.95278557972"/>
    <n v="1196479.5879784024"/>
    <n v="2161357.8251971058"/>
    <n v="2594348.993218557"/>
    <n v="3395058.3671111055"/>
    <n v="4188465.7368590739"/>
    <n v="4619546.2464382527"/>
    <n v="5052334.3241928024"/>
    <n v="5486835.076073383"/>
    <n v="5923053.6216241885"/>
    <n v="6345777.4024044126"/>
    <n v="6770168.3860932719"/>
    <n v="7196231.5506072761"/>
    <n v="7608754.3783490937"/>
    <n v="8037319.7605030965"/>
    <n v="8467568.9691681992"/>
    <n v="8899507.0253889225"/>
    <n v="9333138.9635586478"/>
    <n v="9768469.8314529527"/>
    <n v="10205504.690262975"/>
    <n v="10659742.426295044"/>
    <n v="11115756.291252485"/>
    <n v="11573551.572700044"/>
    <n v="12033133.57224823"/>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8"/>
    <x v="16"/>
    <m/>
    <m/>
    <m/>
    <n v="39409430.050000004"/>
    <n v="0"/>
    <n v="137636.85999999999"/>
    <n v="297954.42"/>
    <n v="619099.15999999992"/>
    <n v="949779.83"/>
    <n v="2469201.4299999997"/>
    <n v="2993689.2199999997"/>
    <n v="4626366.5699999994"/>
    <n v="559959.20000000007"/>
    <n v="1743096.12"/>
    <n v="597829.44999999995"/>
    <n v="1860982.48"/>
    <n v="638260.98"/>
    <n v="1986841.55"/>
    <n v="681426.87"/>
    <n v="2121212.62"/>
    <n v="727512.08"/>
    <n v="2264671.2199999997"/>
    <n v="776714.02"/>
    <n v="2417832.02"/>
    <n v="829243.55"/>
    <n v="2581351.1100000003"/>
    <n v="885325.7"/>
    <n v="2755929.0400000005"/>
    <n v="945200.71"/>
    <n v="2942313.8400000003"/>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9"/>
    <x v="17"/>
    <m/>
    <m/>
    <m/>
    <n v="1177375.3921396348"/>
    <n v="0"/>
    <n v="6183.3282260595515"/>
    <n v="14411.287094882051"/>
    <n v="20957.446553792724"/>
    <n v="34878.602171354207"/>
    <n v="38811.33897276831"/>
    <n v="47336.199440879747"/>
    <n v="52516.566079003591"/>
    <n v="52621.5992111616"/>
    <n v="52726.842409583929"/>
    <n v="52832.2960944031"/>
    <n v="52937.960686591898"/>
    <n v="53043.83660796508"/>
    <n v="53149.924281181011"/>
    <n v="53256.224129743365"/>
    <n v="53256.224129743365"/>
    <n v="53362.736578002863"/>
    <n v="53469.462051158866"/>
    <n v="53576.400975261189"/>
    <n v="53683.553777211702"/>
    <n v="53790.920884766121"/>
    <n v="53898.502726535655"/>
    <n v="54006.299731988722"/>
    <n v="54114.312331452704"/>
    <n v="54222.540956115619"/>
    <n v="54330.986038027841"/>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0"/>
    <x v="18"/>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1"/>
    <x v="18"/>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2"/>
    <x v="18"/>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PivotTable3" cacheId="1" applyNumberFormats="0" applyBorderFormats="0" applyFontFormats="0" applyPatternFormats="0" applyAlignmentFormats="0" applyWidthHeightFormats="1" dataCaption="Values" updatedVersion="8" minRefreshableVersion="3" useAutoFormatting="1" rowGrandTotals="0" itemPrintTitles="1" createdVersion="6" indent="0" outline="1" outlineData="1" multipleFieldFilters="0" fieldListSortAscending="1">
  <location ref="M1:M2" firstHeaderRow="1" firstDataRow="1" firstDataCol="1"/>
  <pivotFields count="1">
    <pivotField axis="axisRow" showAll="0" sortType="ascending">
      <items count="7">
        <item h="1" x="1"/>
        <item x="0"/>
        <item m="1" x="5"/>
        <item m="1" x="3"/>
        <item m="1" x="4"/>
        <item m="1" x="2"/>
        <item t="default"/>
      </items>
    </pivotField>
  </pivotFields>
  <rowFields count="1">
    <field x="0"/>
  </rowFields>
  <rowItems count="1">
    <i>
      <x v="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PivotTable1" cacheId="0"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A4:A37" firstHeaderRow="1" firstDataRow="1" firstDataCol="1" rowPageCount="2" colPageCount="1"/>
  <pivotFields count="4">
    <pivotField axis="axisPage" multipleItemSelectionAllowed="1" showAll="0">
      <items count="16">
        <item x="0"/>
        <item h="1" x="1"/>
        <item h="1" x="2"/>
        <item h="1" x="3"/>
        <item h="1" x="4"/>
        <item h="1" x="5"/>
        <item h="1" x="6"/>
        <item h="1" x="7"/>
        <item h="1" x="8"/>
        <item x="9"/>
        <item h="1" x="10"/>
        <item h="1" x="11"/>
        <item h="1" x="12"/>
        <item h="1" x="13"/>
        <item h="1" x="14"/>
        <item t="default"/>
      </items>
    </pivotField>
    <pivotField showAll="0"/>
    <pivotField axis="axisRow" showAll="0">
      <items count="117">
        <item x="22"/>
        <item x="6"/>
        <item x="44"/>
        <item x="52"/>
        <item x="33"/>
        <item x="39"/>
        <item x="15"/>
        <item x="54"/>
        <item x="13"/>
        <item x="14"/>
        <item m="1" x="111"/>
        <item x="25"/>
        <item x="16"/>
        <item x="27"/>
        <item x="28"/>
        <item x="1"/>
        <item x="31"/>
        <item x="51"/>
        <item x="34"/>
        <item x="69"/>
        <item x="68"/>
        <item x="8"/>
        <item x="36"/>
        <item x="63"/>
        <item m="1" x="110"/>
        <item x="21"/>
        <item x="26"/>
        <item x="42"/>
        <item m="1" x="107"/>
        <item x="41"/>
        <item x="4"/>
        <item x="23"/>
        <item x="7"/>
        <item x="55"/>
        <item x="50"/>
        <item x="60"/>
        <item x="24"/>
        <item x="17"/>
        <item m="1" x="114"/>
        <item x="11"/>
        <item x="61"/>
        <item x="18"/>
        <item x="43"/>
        <item x="12"/>
        <item m="1" x="115"/>
        <item x="0"/>
        <item x="2"/>
        <item x="35"/>
        <item m="1" x="108"/>
        <item x="75"/>
        <item x="38"/>
        <item x="47"/>
        <item x="29"/>
        <item x="32"/>
        <item x="46"/>
        <item x="45"/>
        <item x="57"/>
        <item x="40"/>
        <item x="9"/>
        <item x="62"/>
        <item m="1" x="113"/>
        <item x="56"/>
        <item x="3"/>
        <item x="30"/>
        <item m="1" x="112"/>
        <item x="53"/>
        <item x="37"/>
        <item x="58"/>
        <item x="19"/>
        <item x="20"/>
        <item x="10"/>
        <item m="1" x="109"/>
        <item x="71"/>
        <item x="72"/>
        <item x="64"/>
        <item x="65"/>
        <item x="59"/>
        <item x="73"/>
        <item x="74"/>
        <item x="67"/>
        <item x="66"/>
        <item x="70"/>
        <item x="5"/>
        <item x="49"/>
        <item x="48"/>
        <item x="104"/>
        <item m="1" x="105"/>
        <item m="1" x="106"/>
        <item x="76"/>
        <item x="77"/>
        <item x="78"/>
        <item x="79"/>
        <item x="80"/>
        <item x="81"/>
        <item x="82"/>
        <item x="83"/>
        <item x="84"/>
        <item x="85"/>
        <item x="86"/>
        <item x="87"/>
        <item x="88"/>
        <item x="89"/>
        <item x="90"/>
        <item x="91"/>
        <item x="92"/>
        <item x="93"/>
        <item x="94"/>
        <item x="95"/>
        <item x="96"/>
        <item x="97"/>
        <item x="98"/>
        <item x="99"/>
        <item x="100"/>
        <item x="101"/>
        <item x="102"/>
        <item x="103"/>
        <item t="default"/>
      </items>
    </pivotField>
    <pivotField axis="axisPage" showAll="0">
      <items count="5">
        <item x="0"/>
        <item m="1" x="3"/>
        <item x="2"/>
        <item x="1"/>
        <item t="default"/>
      </items>
    </pivotField>
  </pivotFields>
  <rowFields count="1">
    <field x="2"/>
  </rowFields>
  <rowItems count="33">
    <i>
      <x v="1"/>
    </i>
    <i>
      <x v="8"/>
    </i>
    <i>
      <x v="15"/>
    </i>
    <i>
      <x v="21"/>
    </i>
    <i>
      <x v="23"/>
    </i>
    <i>
      <x v="30"/>
    </i>
    <i>
      <x v="32"/>
    </i>
    <i>
      <x v="37"/>
    </i>
    <i>
      <x v="39"/>
    </i>
    <i>
      <x v="43"/>
    </i>
    <i>
      <x v="45"/>
    </i>
    <i>
      <x v="46"/>
    </i>
    <i>
      <x v="58"/>
    </i>
    <i>
      <x v="62"/>
    </i>
    <i>
      <x v="70"/>
    </i>
    <i>
      <x v="75"/>
    </i>
    <i>
      <x v="82"/>
    </i>
    <i>
      <x v="88"/>
    </i>
    <i>
      <x v="90"/>
    </i>
    <i>
      <x v="92"/>
    </i>
    <i>
      <x v="94"/>
    </i>
    <i>
      <x v="96"/>
    </i>
    <i>
      <x v="98"/>
    </i>
    <i>
      <x v="100"/>
    </i>
    <i>
      <x v="102"/>
    </i>
    <i>
      <x v="103"/>
    </i>
    <i>
      <x v="104"/>
    </i>
    <i>
      <x v="106"/>
    </i>
    <i>
      <x v="108"/>
    </i>
    <i>
      <x v="110"/>
    </i>
    <i>
      <x v="112"/>
    </i>
    <i>
      <x v="114"/>
    </i>
    <i t="grand">
      <x/>
    </i>
  </rowItems>
  <colItems count="1">
    <i/>
  </colItems>
  <pageFields count="2">
    <pageField fld="0" hier="-1"/>
    <pageField fld="3" item="0"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100-000001000000}" name="PivotTable2" cacheId="0"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F4:F22" firstHeaderRow="1" firstDataRow="1" firstDataCol="1" rowPageCount="2" colPageCount="1"/>
  <pivotFields count="4">
    <pivotField axis="axisPage" multipleItemSelectionAllowed="1" showAll="0">
      <items count="16">
        <item x="0"/>
        <item h="1" x="1"/>
        <item h="1" x="2"/>
        <item h="1" x="3"/>
        <item h="1" x="4"/>
        <item h="1" x="5"/>
        <item h="1" x="6"/>
        <item h="1" x="7"/>
        <item h="1" x="8"/>
        <item x="9"/>
        <item h="1" x="10"/>
        <item h="1" x="11"/>
        <item h="1" x="12"/>
        <item h="1" x="13"/>
        <item h="1" x="14"/>
        <item t="default"/>
      </items>
    </pivotField>
    <pivotField showAll="0"/>
    <pivotField axis="axisRow" showAll="0">
      <items count="117">
        <item x="22"/>
        <item x="6"/>
        <item x="44"/>
        <item x="52"/>
        <item x="33"/>
        <item x="39"/>
        <item x="15"/>
        <item x="54"/>
        <item x="13"/>
        <item x="14"/>
        <item m="1" x="111"/>
        <item x="25"/>
        <item x="16"/>
        <item x="27"/>
        <item x="28"/>
        <item x="1"/>
        <item x="31"/>
        <item x="51"/>
        <item x="34"/>
        <item x="69"/>
        <item x="68"/>
        <item x="8"/>
        <item x="36"/>
        <item x="63"/>
        <item m="1" x="110"/>
        <item x="21"/>
        <item x="26"/>
        <item x="42"/>
        <item m="1" x="107"/>
        <item x="41"/>
        <item x="4"/>
        <item x="23"/>
        <item x="7"/>
        <item x="55"/>
        <item x="50"/>
        <item x="60"/>
        <item x="24"/>
        <item x="17"/>
        <item m="1" x="114"/>
        <item x="11"/>
        <item x="61"/>
        <item x="18"/>
        <item x="43"/>
        <item x="12"/>
        <item m="1" x="115"/>
        <item x="0"/>
        <item x="2"/>
        <item x="35"/>
        <item m="1" x="108"/>
        <item x="75"/>
        <item x="38"/>
        <item x="47"/>
        <item x="29"/>
        <item x="32"/>
        <item x="46"/>
        <item x="45"/>
        <item x="57"/>
        <item x="40"/>
        <item x="9"/>
        <item x="62"/>
        <item m="1" x="113"/>
        <item x="56"/>
        <item x="3"/>
        <item x="30"/>
        <item m="1" x="112"/>
        <item x="53"/>
        <item x="37"/>
        <item x="58"/>
        <item x="19"/>
        <item x="20"/>
        <item x="10"/>
        <item m="1" x="109"/>
        <item x="71"/>
        <item x="72"/>
        <item x="64"/>
        <item x="65"/>
        <item x="59"/>
        <item x="73"/>
        <item x="74"/>
        <item x="67"/>
        <item x="66"/>
        <item x="70"/>
        <item x="5"/>
        <item x="49"/>
        <item x="48"/>
        <item x="104"/>
        <item m="1" x="105"/>
        <item m="1" x="106"/>
        <item x="76"/>
        <item x="77"/>
        <item x="78"/>
        <item x="79"/>
        <item x="80"/>
        <item x="81"/>
        <item x="82"/>
        <item x="83"/>
        <item x="84"/>
        <item x="85"/>
        <item x="86"/>
        <item x="87"/>
        <item x="88"/>
        <item x="89"/>
        <item x="90"/>
        <item x="91"/>
        <item x="92"/>
        <item x="93"/>
        <item x="94"/>
        <item x="95"/>
        <item x="96"/>
        <item x="97"/>
        <item x="98"/>
        <item x="99"/>
        <item x="100"/>
        <item x="101"/>
        <item x="102"/>
        <item x="103"/>
        <item t="default"/>
      </items>
    </pivotField>
    <pivotField axis="axisPage" showAll="0">
      <items count="5">
        <item x="0"/>
        <item m="1" x="3"/>
        <item x="2"/>
        <item x="1"/>
        <item t="default"/>
      </items>
    </pivotField>
  </pivotFields>
  <rowFields count="1">
    <field x="2"/>
  </rowFields>
  <rowItems count="18">
    <i>
      <x/>
    </i>
    <i>
      <x v="37"/>
    </i>
    <i>
      <x v="41"/>
    </i>
    <i>
      <x v="74"/>
    </i>
    <i>
      <x v="89"/>
    </i>
    <i>
      <x v="91"/>
    </i>
    <i>
      <x v="93"/>
    </i>
    <i>
      <x v="95"/>
    </i>
    <i>
      <x v="97"/>
    </i>
    <i>
      <x v="99"/>
    </i>
    <i>
      <x v="101"/>
    </i>
    <i>
      <x v="105"/>
    </i>
    <i>
      <x v="107"/>
    </i>
    <i>
      <x v="109"/>
    </i>
    <i>
      <x v="111"/>
    </i>
    <i>
      <x v="113"/>
    </i>
    <i>
      <x v="115"/>
    </i>
    <i t="grand">
      <x/>
    </i>
  </rowItems>
  <colItems count="1">
    <i/>
  </colItems>
  <pageFields count="2">
    <pageField fld="0" hier="-1"/>
    <pageField fld="3" item="3"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1100-000001000000}" name="PivotTable3" cacheId="3"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F4:F9" firstHeaderRow="1" firstDataRow="1" firstDataCol="1" rowPageCount="1" colPageCount="1"/>
  <pivotFields count="106">
    <pivotField axis="axisRow" multipleItemSelectionAllowed="1" showAll="0">
      <items count="74">
        <item h="1" x="0"/>
        <item h="1" x="1"/>
        <item h="1" x="2"/>
        <item h="1" x="3"/>
        <item h="1" x="4"/>
        <item h="1" x="5"/>
        <item h="1" x="6"/>
        <item h="1" x="7"/>
        <item h="1" x="8"/>
        <item h="1" x="9"/>
        <item h="1" x="10"/>
        <item h="1" x="11"/>
        <item h="1" x="12"/>
        <item h="1" x="13"/>
        <item h="1" x="14"/>
        <item h="1" x="15"/>
        <item h="1" x="16"/>
        <item h="1" x="17"/>
        <item h="1" x="18"/>
        <item h="1" x="19"/>
        <item h="1" x="20"/>
        <item h="1" x="21"/>
        <item h="1" x="22"/>
        <item h="1" x="23"/>
        <item h="1" x="24"/>
        <item h="1" x="25"/>
        <item h="1" x="26"/>
        <item h="1" x="27"/>
        <item h="1" x="28"/>
        <item h="1" x="29"/>
        <item h="1" x="30"/>
        <item h="1" x="31"/>
        <item h="1" x="32"/>
        <item h="1" x="33"/>
        <item h="1" x="34"/>
        <item h="1" x="35"/>
        <item h="1" x="36"/>
        <item h="1" x="37"/>
        <item h="1" x="38"/>
        <item h="1" x="39"/>
        <item h="1" x="40"/>
        <item h="1" x="41"/>
        <item h="1" x="42"/>
        <item h="1" x="43"/>
        <item h="1" x="44"/>
        <item h="1" x="45"/>
        <item h="1" x="46"/>
        <item h="1" x="47"/>
        <item h="1" x="48"/>
        <item h="1" x="49"/>
        <item h="1" x="50"/>
        <item h="1" x="51"/>
        <item h="1" x="52"/>
        <item h="1" x="53"/>
        <item h="1" x="54"/>
        <item h="1" x="55"/>
        <item h="1" x="56"/>
        <item h="1" x="57"/>
        <item h="1" x="58"/>
        <item h="1" x="59"/>
        <item h="1" x="60"/>
        <item h="1" x="61"/>
        <item h="1" x="62"/>
        <item h="1" x="63"/>
        <item h="1" x="64"/>
        <item h="1" x="65"/>
        <item x="66"/>
        <item x="67"/>
        <item x="68"/>
        <item x="69"/>
        <item x="70"/>
        <item x="71"/>
        <item x="72"/>
        <item t="default"/>
      </items>
    </pivotField>
    <pivotField axis="axisPage" multipleItemSelectionAllowed="1" showAll="0" includeNewItemsInFilter="1">
      <items count="20">
        <item h="1" x="8"/>
        <item h="1" x="12"/>
        <item h="1" x="7"/>
        <item h="1" x="13"/>
        <item h="1" x="11"/>
        <item h="1" x="0"/>
        <item h="1" x="4"/>
        <item h="1" x="18"/>
        <item x="3"/>
        <item x="1"/>
        <item x="2"/>
        <item x="5"/>
        <item x="6"/>
        <item x="9"/>
        <item x="10"/>
        <item x="14"/>
        <item x="15"/>
        <item x="16"/>
        <item x="17"/>
        <item t="default"/>
      </items>
    </pivotField>
    <pivotField showAll="0"/>
    <pivotField showAll="0"/>
    <pivotField showAll="0"/>
    <pivotField numFmtId="165" multipleItemSelectionAllowed="1" showAll="0" includeNewItemsInFilter="1"/>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s>
  <rowFields count="1">
    <field x="0"/>
  </rowFields>
  <rowItems count="5">
    <i>
      <x v="66"/>
    </i>
    <i>
      <x v="67"/>
    </i>
    <i>
      <x v="68"/>
    </i>
    <i>
      <x v="69"/>
    </i>
    <i t="grand">
      <x/>
    </i>
  </rowItems>
  <colItems count="1">
    <i/>
  </colItems>
  <pageFields count="1">
    <pageField fld="1"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1100-000000000000}" name="PivotTable1" cacheId="2"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B4:B7" firstHeaderRow="1" firstDataRow="1" firstDataCol="1" rowPageCount="1" colPageCount="1"/>
  <pivotFields count="106">
    <pivotField axis="axisRow" multipleItemSelectionAllowed="1" showAll="0">
      <items count="67">
        <item h="1" x="0"/>
        <item h="1" x="1"/>
        <item h="1" x="2"/>
        <item x="3"/>
        <item x="4"/>
        <item x="5"/>
        <item x="6"/>
        <item x="7"/>
        <item x="8"/>
        <item x="9"/>
        <item x="10"/>
        <item h="1" x="11"/>
        <item x="12"/>
        <item x="13"/>
        <item x="14"/>
        <item x="15"/>
        <item x="16"/>
        <item x="17"/>
        <item x="18"/>
        <item x="19"/>
        <item h="1" x="20"/>
        <item x="21"/>
        <item x="22"/>
        <item x="23"/>
        <item x="24"/>
        <item x="25"/>
        <item x="26"/>
        <item x="27"/>
        <item x="28"/>
        <item h="1" x="29"/>
        <item h="1" x="30"/>
        <item x="31"/>
        <item x="32"/>
        <item x="33"/>
        <item x="34"/>
        <item x="35"/>
        <item x="36"/>
        <item x="37"/>
        <item x="38"/>
        <item h="1" x="39"/>
        <item x="40"/>
        <item x="41"/>
        <item x="42"/>
        <item x="43"/>
        <item x="44"/>
        <item x="45"/>
        <item x="46"/>
        <item x="47"/>
        <item h="1" x="48"/>
        <item x="49"/>
        <item x="50"/>
        <item x="51"/>
        <item x="52"/>
        <item x="53"/>
        <item x="54"/>
        <item x="55"/>
        <item x="56"/>
        <item h="1" x="57"/>
        <item x="58"/>
        <item x="59"/>
        <item x="60"/>
        <item x="61"/>
        <item x="62"/>
        <item x="63"/>
        <item x="64"/>
        <item x="65"/>
        <item t="default"/>
      </items>
    </pivotField>
    <pivotField axis="axisPage" multipleItemSelectionAllowed="1" showAll="0" includeNewItemsInFilter="1">
      <items count="23">
        <item h="1" m="1" x="20"/>
        <item h="1" x="8"/>
        <item h="1" x="12"/>
        <item h="1" x="7"/>
        <item h="1" x="13"/>
        <item h="1" m="1" x="19"/>
        <item h="1" m="1" x="16"/>
        <item h="1" x="11"/>
        <item h="1" x="0"/>
        <item h="1" m="1" x="17"/>
        <item h="1" x="4"/>
        <item m="1" x="14"/>
        <item m="1" x="15"/>
        <item h="1" x="3"/>
        <item x="1"/>
        <item x="2"/>
        <item x="5"/>
        <item x="6"/>
        <item m="1" x="18"/>
        <item m="1" x="21"/>
        <item x="9"/>
        <item x="10"/>
        <item t="default"/>
      </items>
    </pivotField>
    <pivotField showAll="0"/>
    <pivotField showAll="0"/>
    <pivotField showAll="0"/>
    <pivotField numFmtId="165" multipleItemSelectionAllowed="1" showAll="0" includeNewItemsInFilter="1"/>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s>
  <rowFields count="1">
    <field x="0"/>
  </rowFields>
  <rowItems count="3">
    <i>
      <x v="31"/>
    </i>
    <i>
      <x v="32"/>
    </i>
    <i t="grand">
      <x/>
    </i>
  </rowItems>
  <colItems count="1">
    <i/>
  </colItems>
  <pageFields count="1">
    <pageField fld="1"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I18" dT="2024-05-21T13:43:14.18" personId="{F3F71CA6-D777-4A08-97B0-A18CB550332F}" id="{7A463579-3901-48E6-98C9-86068850B87D}">
    <text>20 proc. prisidėjimas</text>
  </threadedComment>
</ThreadedComments>
</file>

<file path=xl/threadedComments/threadedComment2.xml><?xml version="1.0" encoding="utf-8"?>
<ThreadedComments xmlns="http://schemas.microsoft.com/office/spreadsheetml/2018/threadedcomments" xmlns:x="http://schemas.openxmlformats.org/spreadsheetml/2006/main">
  <threadedComment ref="G11" dT="2024-03-15T09:11:51.56" personId="{F3F71CA6-D777-4A08-97B0-A18CB550332F}" id="{B96BC2A8-82BA-4CF9-A42D-E91E88EA9B8E}">
    <text>Prie šios eilutės pridėtos 2022 m. ir  2023 m. investicijos. Priemonės apraše finansinės projekcijos bus rodomos tik planuojamos nuo 2024 m. patirtos investicijos nebus rodomos.</text>
  </threadedComment>
  <threadedComment ref="E53" dT="2024-02-25T21:54:30.28" personId="{F3F71CA6-D777-4A08-97B0-A18CB550332F}" id="{9CEC073A-E972-4AA7-8C84-076CFE9FEC9B}">
    <text xml:space="preserve">Po 10 metų eksploatacijos prisideda papildomos išIaidos kaip pavienių išdaužų iki 1 m2 ploto ištaisymas, atsiradusių pavienių plyšių užtaisymas
</text>
  </threadedComment>
  <threadedComment ref="C89" dT="2024-03-06T07:52:25.92" personId="{F3F71CA6-D777-4A08-97B0-A18CB550332F}" id="{E9CAC1B2-F57B-42E5-8AB6-2046518F23C3}">
    <text>Vertinama bendrai.</text>
  </threadedComment>
  <threadedComment ref="C97" dT="2024-03-07T09:23:17.51" personId="{F3F71CA6-D777-4A08-97B0-A18CB550332F}" id="{A57297BF-F1F3-414D-B5E8-7ABED4432B78}">
    <text>Įrengus dviračių takus, sumažės kelionių lengvaisiais automobiliais Lietuvoje dviračiais patogiai galima naudotis 6 mėnesius (t .y. ~183 dienas) per metus (priklausomai nuo oro sąlygų gali būti ir daugiau). Skaičiuojama tam laikotarpiui.</text>
  </threadedComment>
  <threadedComment ref="C226" dT="2024-02-25T14:39:36.35" personId="{F3F71CA6-D777-4A08-97B0-A18CB550332F}" id="{BDC53B58-7957-49BB-BAEC-843C05A92C03}">
    <text>Transporto kompetencijos agentūros el. leidinio 2019-2022 m. 14 psl.</text>
  </threadedComment>
</ThreadedComments>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ivotTable" Target="../pivotTables/pivotTable3.xml"/><Relationship Id="rId1" Type="http://schemas.openxmlformats.org/officeDocument/2006/relationships/pivotTable" Target="../pivotTables/pivotTable2.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6.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printerSettings" Target="../printerSettings/printerSettings5.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9.xml"/><Relationship Id="rId13" Type="http://schemas.openxmlformats.org/officeDocument/2006/relationships/ctrlProp" Target="../ctrlProps/ctrlProp34.xml"/><Relationship Id="rId18" Type="http://schemas.openxmlformats.org/officeDocument/2006/relationships/ctrlProp" Target="../ctrlProps/ctrlProp39.xml"/><Relationship Id="rId3" Type="http://schemas.openxmlformats.org/officeDocument/2006/relationships/drawing" Target="../drawings/drawing2.xml"/><Relationship Id="rId21" Type="http://schemas.openxmlformats.org/officeDocument/2006/relationships/ctrlProp" Target="../ctrlProps/ctrlProp42.xml"/><Relationship Id="rId7" Type="http://schemas.openxmlformats.org/officeDocument/2006/relationships/ctrlProp" Target="../ctrlProps/ctrlProp28.xml"/><Relationship Id="rId12" Type="http://schemas.openxmlformats.org/officeDocument/2006/relationships/ctrlProp" Target="../ctrlProps/ctrlProp33.xml"/><Relationship Id="rId17" Type="http://schemas.openxmlformats.org/officeDocument/2006/relationships/ctrlProp" Target="../ctrlProps/ctrlProp38.xml"/><Relationship Id="rId25" Type="http://schemas.openxmlformats.org/officeDocument/2006/relationships/ctrlProp" Target="../ctrlProps/ctrlProp46.xml"/><Relationship Id="rId2" Type="http://schemas.openxmlformats.org/officeDocument/2006/relationships/printerSettings" Target="../printerSettings/printerSettings8.bin"/><Relationship Id="rId16" Type="http://schemas.openxmlformats.org/officeDocument/2006/relationships/ctrlProp" Target="../ctrlProps/ctrlProp37.xml"/><Relationship Id="rId20" Type="http://schemas.openxmlformats.org/officeDocument/2006/relationships/ctrlProp" Target="../ctrlProps/ctrlProp41.xml"/><Relationship Id="rId1" Type="http://schemas.openxmlformats.org/officeDocument/2006/relationships/printerSettings" Target="../printerSettings/printerSettings7.bin"/><Relationship Id="rId6" Type="http://schemas.openxmlformats.org/officeDocument/2006/relationships/ctrlProp" Target="../ctrlProps/ctrlProp27.xml"/><Relationship Id="rId11" Type="http://schemas.openxmlformats.org/officeDocument/2006/relationships/ctrlProp" Target="../ctrlProps/ctrlProp32.xml"/><Relationship Id="rId24" Type="http://schemas.openxmlformats.org/officeDocument/2006/relationships/ctrlProp" Target="../ctrlProps/ctrlProp45.xml"/><Relationship Id="rId5" Type="http://schemas.openxmlformats.org/officeDocument/2006/relationships/ctrlProp" Target="../ctrlProps/ctrlProp26.xml"/><Relationship Id="rId15" Type="http://schemas.openxmlformats.org/officeDocument/2006/relationships/ctrlProp" Target="../ctrlProps/ctrlProp36.xml"/><Relationship Id="rId23" Type="http://schemas.openxmlformats.org/officeDocument/2006/relationships/ctrlProp" Target="../ctrlProps/ctrlProp44.xml"/><Relationship Id="rId10" Type="http://schemas.openxmlformats.org/officeDocument/2006/relationships/ctrlProp" Target="../ctrlProps/ctrlProp31.xml"/><Relationship Id="rId19" Type="http://schemas.openxmlformats.org/officeDocument/2006/relationships/ctrlProp" Target="../ctrlProps/ctrlProp40.xml"/><Relationship Id="rId4" Type="http://schemas.openxmlformats.org/officeDocument/2006/relationships/vmlDrawing" Target="../drawings/vmlDrawing2.vml"/><Relationship Id="rId9" Type="http://schemas.openxmlformats.org/officeDocument/2006/relationships/ctrlProp" Target="../ctrlProps/ctrlProp30.xml"/><Relationship Id="rId14" Type="http://schemas.openxmlformats.org/officeDocument/2006/relationships/ctrlProp" Target="../ctrlProps/ctrlProp35.xml"/><Relationship Id="rId22" Type="http://schemas.openxmlformats.org/officeDocument/2006/relationships/ctrlProp" Target="../ctrlProps/ctrlProp43.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0.xml"/><Relationship Id="rId13" Type="http://schemas.openxmlformats.org/officeDocument/2006/relationships/ctrlProp" Target="../ctrlProps/ctrlProp55.xml"/><Relationship Id="rId18" Type="http://schemas.openxmlformats.org/officeDocument/2006/relationships/ctrlProp" Target="../ctrlProps/ctrlProp60.xml"/><Relationship Id="rId3" Type="http://schemas.openxmlformats.org/officeDocument/2006/relationships/drawing" Target="../drawings/drawing3.xml"/><Relationship Id="rId21" Type="http://schemas.openxmlformats.org/officeDocument/2006/relationships/ctrlProp" Target="../ctrlProps/ctrlProp63.xml"/><Relationship Id="rId7" Type="http://schemas.openxmlformats.org/officeDocument/2006/relationships/ctrlProp" Target="../ctrlProps/ctrlProp49.xml"/><Relationship Id="rId12" Type="http://schemas.openxmlformats.org/officeDocument/2006/relationships/ctrlProp" Target="../ctrlProps/ctrlProp54.xml"/><Relationship Id="rId17" Type="http://schemas.openxmlformats.org/officeDocument/2006/relationships/ctrlProp" Target="../ctrlProps/ctrlProp59.xml"/><Relationship Id="rId25" Type="http://schemas.openxmlformats.org/officeDocument/2006/relationships/ctrlProp" Target="../ctrlProps/ctrlProp67.xml"/><Relationship Id="rId2" Type="http://schemas.openxmlformats.org/officeDocument/2006/relationships/printerSettings" Target="../printerSettings/printerSettings10.bin"/><Relationship Id="rId16" Type="http://schemas.openxmlformats.org/officeDocument/2006/relationships/ctrlProp" Target="../ctrlProps/ctrlProp58.xml"/><Relationship Id="rId20" Type="http://schemas.openxmlformats.org/officeDocument/2006/relationships/ctrlProp" Target="../ctrlProps/ctrlProp62.xml"/><Relationship Id="rId1" Type="http://schemas.openxmlformats.org/officeDocument/2006/relationships/printerSettings" Target="../printerSettings/printerSettings9.bin"/><Relationship Id="rId6" Type="http://schemas.openxmlformats.org/officeDocument/2006/relationships/ctrlProp" Target="../ctrlProps/ctrlProp48.xml"/><Relationship Id="rId11" Type="http://schemas.openxmlformats.org/officeDocument/2006/relationships/ctrlProp" Target="../ctrlProps/ctrlProp53.xml"/><Relationship Id="rId24" Type="http://schemas.openxmlformats.org/officeDocument/2006/relationships/ctrlProp" Target="../ctrlProps/ctrlProp66.xml"/><Relationship Id="rId5" Type="http://schemas.openxmlformats.org/officeDocument/2006/relationships/ctrlProp" Target="../ctrlProps/ctrlProp47.xml"/><Relationship Id="rId15" Type="http://schemas.openxmlformats.org/officeDocument/2006/relationships/ctrlProp" Target="../ctrlProps/ctrlProp57.xml"/><Relationship Id="rId23" Type="http://schemas.openxmlformats.org/officeDocument/2006/relationships/ctrlProp" Target="../ctrlProps/ctrlProp65.xml"/><Relationship Id="rId10" Type="http://schemas.openxmlformats.org/officeDocument/2006/relationships/ctrlProp" Target="../ctrlProps/ctrlProp52.xml"/><Relationship Id="rId19" Type="http://schemas.openxmlformats.org/officeDocument/2006/relationships/ctrlProp" Target="../ctrlProps/ctrlProp61.xml"/><Relationship Id="rId4" Type="http://schemas.openxmlformats.org/officeDocument/2006/relationships/vmlDrawing" Target="../drawings/vmlDrawing3.vml"/><Relationship Id="rId9" Type="http://schemas.openxmlformats.org/officeDocument/2006/relationships/ctrlProp" Target="../ctrlProps/ctrlProp51.xml"/><Relationship Id="rId14" Type="http://schemas.openxmlformats.org/officeDocument/2006/relationships/ctrlProp" Target="../ctrlProps/ctrlProp56.xml"/><Relationship Id="rId22" Type="http://schemas.openxmlformats.org/officeDocument/2006/relationships/ctrlProp" Target="../ctrlProps/ctrlProp6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71.xml"/><Relationship Id="rId13" Type="http://schemas.openxmlformats.org/officeDocument/2006/relationships/ctrlProp" Target="../ctrlProps/ctrlProp76.xml"/><Relationship Id="rId18" Type="http://schemas.openxmlformats.org/officeDocument/2006/relationships/ctrlProp" Target="../ctrlProps/ctrlProp81.xml"/><Relationship Id="rId26" Type="http://schemas.openxmlformats.org/officeDocument/2006/relationships/ctrlProp" Target="../ctrlProps/ctrlProp89.xml"/><Relationship Id="rId3" Type="http://schemas.openxmlformats.org/officeDocument/2006/relationships/drawing" Target="../drawings/drawing4.xml"/><Relationship Id="rId21" Type="http://schemas.openxmlformats.org/officeDocument/2006/relationships/ctrlProp" Target="../ctrlProps/ctrlProp84.xml"/><Relationship Id="rId7" Type="http://schemas.openxmlformats.org/officeDocument/2006/relationships/ctrlProp" Target="../ctrlProps/ctrlProp70.xml"/><Relationship Id="rId12" Type="http://schemas.openxmlformats.org/officeDocument/2006/relationships/ctrlProp" Target="../ctrlProps/ctrlProp75.xml"/><Relationship Id="rId17" Type="http://schemas.openxmlformats.org/officeDocument/2006/relationships/ctrlProp" Target="../ctrlProps/ctrlProp80.xml"/><Relationship Id="rId25" Type="http://schemas.openxmlformats.org/officeDocument/2006/relationships/ctrlProp" Target="../ctrlProps/ctrlProp88.xml"/><Relationship Id="rId2" Type="http://schemas.openxmlformats.org/officeDocument/2006/relationships/printerSettings" Target="../printerSettings/printerSettings12.bin"/><Relationship Id="rId16" Type="http://schemas.openxmlformats.org/officeDocument/2006/relationships/ctrlProp" Target="../ctrlProps/ctrlProp79.xml"/><Relationship Id="rId20" Type="http://schemas.openxmlformats.org/officeDocument/2006/relationships/ctrlProp" Target="../ctrlProps/ctrlProp83.xml"/><Relationship Id="rId29" Type="http://schemas.openxmlformats.org/officeDocument/2006/relationships/ctrlProp" Target="../ctrlProps/ctrlProp92.xml"/><Relationship Id="rId1" Type="http://schemas.openxmlformats.org/officeDocument/2006/relationships/printerSettings" Target="../printerSettings/printerSettings11.bin"/><Relationship Id="rId6" Type="http://schemas.openxmlformats.org/officeDocument/2006/relationships/ctrlProp" Target="../ctrlProps/ctrlProp69.xml"/><Relationship Id="rId11" Type="http://schemas.openxmlformats.org/officeDocument/2006/relationships/ctrlProp" Target="../ctrlProps/ctrlProp74.xml"/><Relationship Id="rId24" Type="http://schemas.openxmlformats.org/officeDocument/2006/relationships/ctrlProp" Target="../ctrlProps/ctrlProp87.xml"/><Relationship Id="rId32" Type="http://schemas.openxmlformats.org/officeDocument/2006/relationships/ctrlProp" Target="../ctrlProps/ctrlProp95.xml"/><Relationship Id="rId5" Type="http://schemas.openxmlformats.org/officeDocument/2006/relationships/ctrlProp" Target="../ctrlProps/ctrlProp68.xml"/><Relationship Id="rId15" Type="http://schemas.openxmlformats.org/officeDocument/2006/relationships/ctrlProp" Target="../ctrlProps/ctrlProp78.xml"/><Relationship Id="rId23" Type="http://schemas.openxmlformats.org/officeDocument/2006/relationships/ctrlProp" Target="../ctrlProps/ctrlProp86.xml"/><Relationship Id="rId28" Type="http://schemas.openxmlformats.org/officeDocument/2006/relationships/ctrlProp" Target="../ctrlProps/ctrlProp91.xml"/><Relationship Id="rId10" Type="http://schemas.openxmlformats.org/officeDocument/2006/relationships/ctrlProp" Target="../ctrlProps/ctrlProp73.xml"/><Relationship Id="rId19" Type="http://schemas.openxmlformats.org/officeDocument/2006/relationships/ctrlProp" Target="../ctrlProps/ctrlProp82.xml"/><Relationship Id="rId31" Type="http://schemas.openxmlformats.org/officeDocument/2006/relationships/ctrlProp" Target="../ctrlProps/ctrlProp94.xml"/><Relationship Id="rId4" Type="http://schemas.openxmlformats.org/officeDocument/2006/relationships/vmlDrawing" Target="../drawings/vmlDrawing4.vml"/><Relationship Id="rId9" Type="http://schemas.openxmlformats.org/officeDocument/2006/relationships/ctrlProp" Target="../ctrlProps/ctrlProp72.xml"/><Relationship Id="rId14" Type="http://schemas.openxmlformats.org/officeDocument/2006/relationships/ctrlProp" Target="../ctrlProps/ctrlProp77.xml"/><Relationship Id="rId22" Type="http://schemas.openxmlformats.org/officeDocument/2006/relationships/ctrlProp" Target="../ctrlProps/ctrlProp85.xml"/><Relationship Id="rId27" Type="http://schemas.openxmlformats.org/officeDocument/2006/relationships/ctrlProp" Target="../ctrlProps/ctrlProp90.xml"/><Relationship Id="rId30" Type="http://schemas.openxmlformats.org/officeDocument/2006/relationships/ctrlProp" Target="../ctrlProps/ctrlProp93.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9.xml"/><Relationship Id="rId13" Type="http://schemas.openxmlformats.org/officeDocument/2006/relationships/ctrlProp" Target="../ctrlProps/ctrlProp104.xml"/><Relationship Id="rId18" Type="http://schemas.openxmlformats.org/officeDocument/2006/relationships/ctrlProp" Target="../ctrlProps/ctrlProp109.xml"/><Relationship Id="rId3" Type="http://schemas.openxmlformats.org/officeDocument/2006/relationships/drawing" Target="../drawings/drawing5.xml"/><Relationship Id="rId21" Type="http://schemas.openxmlformats.org/officeDocument/2006/relationships/ctrlProp" Target="../ctrlProps/ctrlProp112.xml"/><Relationship Id="rId7" Type="http://schemas.openxmlformats.org/officeDocument/2006/relationships/ctrlProp" Target="../ctrlProps/ctrlProp98.xml"/><Relationship Id="rId12" Type="http://schemas.openxmlformats.org/officeDocument/2006/relationships/ctrlProp" Target="../ctrlProps/ctrlProp103.xml"/><Relationship Id="rId17" Type="http://schemas.openxmlformats.org/officeDocument/2006/relationships/ctrlProp" Target="../ctrlProps/ctrlProp108.xml"/><Relationship Id="rId25" Type="http://schemas.openxmlformats.org/officeDocument/2006/relationships/ctrlProp" Target="../ctrlProps/ctrlProp116.xml"/><Relationship Id="rId2" Type="http://schemas.openxmlformats.org/officeDocument/2006/relationships/printerSettings" Target="../printerSettings/printerSettings14.bin"/><Relationship Id="rId16" Type="http://schemas.openxmlformats.org/officeDocument/2006/relationships/ctrlProp" Target="../ctrlProps/ctrlProp107.xml"/><Relationship Id="rId20" Type="http://schemas.openxmlformats.org/officeDocument/2006/relationships/ctrlProp" Target="../ctrlProps/ctrlProp111.xml"/><Relationship Id="rId1" Type="http://schemas.openxmlformats.org/officeDocument/2006/relationships/printerSettings" Target="../printerSettings/printerSettings13.bin"/><Relationship Id="rId6" Type="http://schemas.openxmlformats.org/officeDocument/2006/relationships/ctrlProp" Target="../ctrlProps/ctrlProp97.xml"/><Relationship Id="rId11" Type="http://schemas.openxmlformats.org/officeDocument/2006/relationships/ctrlProp" Target="../ctrlProps/ctrlProp102.xml"/><Relationship Id="rId24" Type="http://schemas.openxmlformats.org/officeDocument/2006/relationships/ctrlProp" Target="../ctrlProps/ctrlProp115.xml"/><Relationship Id="rId5" Type="http://schemas.openxmlformats.org/officeDocument/2006/relationships/ctrlProp" Target="../ctrlProps/ctrlProp96.xml"/><Relationship Id="rId15" Type="http://schemas.openxmlformats.org/officeDocument/2006/relationships/ctrlProp" Target="../ctrlProps/ctrlProp106.xml"/><Relationship Id="rId23" Type="http://schemas.openxmlformats.org/officeDocument/2006/relationships/ctrlProp" Target="../ctrlProps/ctrlProp114.xml"/><Relationship Id="rId10" Type="http://schemas.openxmlformats.org/officeDocument/2006/relationships/ctrlProp" Target="../ctrlProps/ctrlProp101.xml"/><Relationship Id="rId19" Type="http://schemas.openxmlformats.org/officeDocument/2006/relationships/ctrlProp" Target="../ctrlProps/ctrlProp110.xml"/><Relationship Id="rId4" Type="http://schemas.openxmlformats.org/officeDocument/2006/relationships/vmlDrawing" Target="../drawings/vmlDrawing5.vml"/><Relationship Id="rId9" Type="http://schemas.openxmlformats.org/officeDocument/2006/relationships/ctrlProp" Target="../ctrlProps/ctrlProp100.xml"/><Relationship Id="rId14" Type="http://schemas.openxmlformats.org/officeDocument/2006/relationships/ctrlProp" Target="../ctrlProps/ctrlProp105.xml"/><Relationship Id="rId22" Type="http://schemas.openxmlformats.org/officeDocument/2006/relationships/ctrlProp" Target="../ctrlProps/ctrlProp113.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20.xml"/><Relationship Id="rId13" Type="http://schemas.openxmlformats.org/officeDocument/2006/relationships/ctrlProp" Target="../ctrlProps/ctrlProp125.xml"/><Relationship Id="rId18" Type="http://schemas.openxmlformats.org/officeDocument/2006/relationships/ctrlProp" Target="../ctrlProps/ctrlProp130.xml"/><Relationship Id="rId3" Type="http://schemas.openxmlformats.org/officeDocument/2006/relationships/drawing" Target="../drawings/drawing6.xml"/><Relationship Id="rId21" Type="http://schemas.openxmlformats.org/officeDocument/2006/relationships/ctrlProp" Target="../ctrlProps/ctrlProp133.xml"/><Relationship Id="rId7" Type="http://schemas.openxmlformats.org/officeDocument/2006/relationships/ctrlProp" Target="../ctrlProps/ctrlProp119.xml"/><Relationship Id="rId12" Type="http://schemas.openxmlformats.org/officeDocument/2006/relationships/ctrlProp" Target="../ctrlProps/ctrlProp124.xml"/><Relationship Id="rId17" Type="http://schemas.openxmlformats.org/officeDocument/2006/relationships/ctrlProp" Target="../ctrlProps/ctrlProp129.xml"/><Relationship Id="rId25" Type="http://schemas.openxmlformats.org/officeDocument/2006/relationships/ctrlProp" Target="../ctrlProps/ctrlProp137.xml"/><Relationship Id="rId2" Type="http://schemas.openxmlformats.org/officeDocument/2006/relationships/printerSettings" Target="../printerSettings/printerSettings16.bin"/><Relationship Id="rId16" Type="http://schemas.openxmlformats.org/officeDocument/2006/relationships/ctrlProp" Target="../ctrlProps/ctrlProp128.xml"/><Relationship Id="rId20" Type="http://schemas.openxmlformats.org/officeDocument/2006/relationships/ctrlProp" Target="../ctrlProps/ctrlProp132.xml"/><Relationship Id="rId1" Type="http://schemas.openxmlformats.org/officeDocument/2006/relationships/printerSettings" Target="../printerSettings/printerSettings15.bin"/><Relationship Id="rId6" Type="http://schemas.openxmlformats.org/officeDocument/2006/relationships/ctrlProp" Target="../ctrlProps/ctrlProp118.xml"/><Relationship Id="rId11" Type="http://schemas.openxmlformats.org/officeDocument/2006/relationships/ctrlProp" Target="../ctrlProps/ctrlProp123.xml"/><Relationship Id="rId24" Type="http://schemas.openxmlformats.org/officeDocument/2006/relationships/ctrlProp" Target="../ctrlProps/ctrlProp136.xml"/><Relationship Id="rId5" Type="http://schemas.openxmlformats.org/officeDocument/2006/relationships/ctrlProp" Target="../ctrlProps/ctrlProp117.xml"/><Relationship Id="rId15" Type="http://schemas.openxmlformats.org/officeDocument/2006/relationships/ctrlProp" Target="../ctrlProps/ctrlProp127.xml"/><Relationship Id="rId23" Type="http://schemas.openxmlformats.org/officeDocument/2006/relationships/ctrlProp" Target="../ctrlProps/ctrlProp135.xml"/><Relationship Id="rId10" Type="http://schemas.openxmlformats.org/officeDocument/2006/relationships/ctrlProp" Target="../ctrlProps/ctrlProp122.xml"/><Relationship Id="rId19" Type="http://schemas.openxmlformats.org/officeDocument/2006/relationships/ctrlProp" Target="../ctrlProps/ctrlProp131.xml"/><Relationship Id="rId4" Type="http://schemas.openxmlformats.org/officeDocument/2006/relationships/vmlDrawing" Target="../drawings/vmlDrawing6.vml"/><Relationship Id="rId9" Type="http://schemas.openxmlformats.org/officeDocument/2006/relationships/ctrlProp" Target="../ctrlProps/ctrlProp121.xml"/><Relationship Id="rId14" Type="http://schemas.openxmlformats.org/officeDocument/2006/relationships/ctrlProp" Target="../ctrlProps/ctrlProp126.xml"/><Relationship Id="rId22" Type="http://schemas.openxmlformats.org/officeDocument/2006/relationships/ctrlProp" Target="../ctrlProps/ctrlProp134.xml"/></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7.vml"/><Relationship Id="rId1" Type="http://schemas.openxmlformats.org/officeDocument/2006/relationships/printerSettings" Target="../printerSettings/printerSettings17.bin"/><Relationship Id="rId4" Type="http://schemas.microsoft.com/office/2017/10/relationships/threadedComment" Target="../threadedComments/threadedComment1.xml"/></Relationships>
</file>

<file path=xl/worksheets/_rels/sheet10.xml.rels><?xml version="1.0" encoding="UTF-8" standalone="yes"?>
<Relationships xmlns="http://schemas.openxmlformats.org/package/2006/relationships"><Relationship Id="rId8" Type="http://schemas.openxmlformats.org/officeDocument/2006/relationships/hyperlink" Target="https://www.eea.europa.eu/publications/emep-eea-guidebook-2023/part-b-sectoral-guidance-chapters/1-energy/1-a-combustion/1-a-3-b-i/view" TargetMode="External"/><Relationship Id="rId13" Type="http://schemas.openxmlformats.org/officeDocument/2006/relationships/hyperlink" Target="https://www.cpva.lt/data/public/uploads/2024/01/sna-metodika_2024.pdf" TargetMode="External"/><Relationship Id="rId3" Type="http://schemas.openxmlformats.org/officeDocument/2006/relationships/hyperlink" Target="https://www.eea.europa.eu/publications/emep-eea-guidebook-2019/part-b-sectoral-guidance-chapters/1-energy/1-a-combustion/1-a-3-b-i/view" TargetMode="External"/><Relationship Id="rId7" Type="http://schemas.openxmlformats.org/officeDocument/2006/relationships/hyperlink" Target="https://aaa.lrv.lt/lt/veiklos-sritys/siltnamio-efekta-sukeliancios-dujos-1/es-atl-prekybos-sistema/informacijos-mainu-centras/lietuvoje-taikomos-kuro-grynosios-silumines-vertes-ir-ismetamu-tersalu-faktoriai/" TargetMode="External"/><Relationship Id="rId12" Type="http://schemas.openxmlformats.org/officeDocument/2006/relationships/hyperlink" Target="https://tka.lt/katalogas/eismo-ivykiu-statistika-lietuvoje/" TargetMode="External"/><Relationship Id="rId17" Type="http://schemas.microsoft.com/office/2017/10/relationships/threadedComment" Target="../threadedComments/threadedComment2.xml"/><Relationship Id="rId2" Type="http://schemas.openxmlformats.org/officeDocument/2006/relationships/hyperlink" Target="https://www.eea.europa.eu/publications/emep-eea-guidebook-2023/part-b-sectoral-guidance-chapters/1-energy/1-a-combustion/1-a-3-b-i/view" TargetMode="External"/><Relationship Id="rId16" Type="http://schemas.openxmlformats.org/officeDocument/2006/relationships/comments" Target="../comments2.xml"/><Relationship Id="rId1" Type="http://schemas.openxmlformats.org/officeDocument/2006/relationships/hyperlink" Target="https://lakd.lt/eismo-intensyvumas" TargetMode="External"/><Relationship Id="rId6" Type="http://schemas.openxmlformats.org/officeDocument/2006/relationships/hyperlink" Target="https://www.eea.europa.eu/publications/emep-eea-guidebook-2019/part-b-sectoral-guidance-chapters/1-energy/1-a-combustion/1-a-3-b-i/view" TargetMode="External"/><Relationship Id="rId11" Type="http://schemas.openxmlformats.org/officeDocument/2006/relationships/hyperlink" Target="https://tka.lt/wp-content/uploads/2023/03/2019%E2%80%932022_EI-leidinys.pdf" TargetMode="External"/><Relationship Id="rId5" Type="http://schemas.openxmlformats.org/officeDocument/2006/relationships/hyperlink" Target="https://am.lrv.lt/uploads/am/documents/files/KLIMATO%20KAITA/%C5%A0ESD%20apskaitos%20ir%20kt%20ataskaitos/NIR_2023.pdf" TargetMode="External"/><Relationship Id="rId15" Type="http://schemas.openxmlformats.org/officeDocument/2006/relationships/vmlDrawing" Target="../drawings/vmlDrawing8.vml"/><Relationship Id="rId10" Type="http://schemas.openxmlformats.org/officeDocument/2006/relationships/hyperlink" Target="https://www.eea.europa.eu/publications/emep-eea-guidebook-2023/part-b-sectoral-guidance-chapters/1-energy/1-a-combustion/1-a-3-b-i/view" TargetMode="External"/><Relationship Id="rId4" Type="http://schemas.openxmlformats.org/officeDocument/2006/relationships/hyperlink" Target="https://www.eea.europa.eu/publications/emep-eea-guidebook-2019/part-b-sectoral-guidance-chapters/1-energy/1-a-combustion/1-a-3-b-i/view" TargetMode="External"/><Relationship Id="rId9" Type="http://schemas.openxmlformats.org/officeDocument/2006/relationships/hyperlink" Target="https://www.ipcc.ch/site/assets/uploads/2018/02/ar4-wg1-chapter2-1.pdf" TargetMode="External"/><Relationship Id="rId14" Type="http://schemas.openxmlformats.org/officeDocument/2006/relationships/printerSettings" Target="../printerSettings/printerSettings18.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5" Type="http://schemas.openxmlformats.org/officeDocument/2006/relationships/ctrlProp" Target="../ctrlProps/ctrlProp138.xml"/><Relationship Id="rId4" Type="http://schemas.openxmlformats.org/officeDocument/2006/relationships/vmlDrawing" Target="../drawings/vmlDrawing9.v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5" Type="http://schemas.openxmlformats.org/officeDocument/2006/relationships/ctrlProp" Target="../ctrlProps/ctrlProp139.xml"/><Relationship Id="rId4" Type="http://schemas.openxmlformats.org/officeDocument/2006/relationships/vmlDrawing" Target="../drawings/vmlDrawing10.v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ctrlProp" Target="../ctrlProps/ctrlProp141.xml"/><Relationship Id="rId5" Type="http://schemas.openxmlformats.org/officeDocument/2006/relationships/ctrlProp" Target="../ctrlProps/ctrlProp140.xml"/><Relationship Id="rId4" Type="http://schemas.openxmlformats.org/officeDocument/2006/relationships/vmlDrawing" Target="../drawings/vmlDrawing11.vm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0.xml"/><Relationship Id="rId1" Type="http://schemas.openxmlformats.org/officeDocument/2006/relationships/printerSettings" Target="../printerSettings/printerSettings27.bin"/><Relationship Id="rId4" Type="http://schemas.openxmlformats.org/officeDocument/2006/relationships/ctrlProp" Target="../ctrlProps/ctrlProp142.xm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 Id="rId6" Type="http://schemas.openxmlformats.org/officeDocument/2006/relationships/ctrlProp" Target="../ctrlProps/ctrlProp144.xml"/><Relationship Id="rId5" Type="http://schemas.openxmlformats.org/officeDocument/2006/relationships/ctrlProp" Target="../ctrlProps/ctrlProp143.xml"/><Relationship Id="rId4" Type="http://schemas.openxmlformats.org/officeDocument/2006/relationships/vmlDrawing" Target="../drawings/vmlDrawing13.v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4.vml"/><Relationship Id="rId7" Type="http://schemas.openxmlformats.org/officeDocument/2006/relationships/ctrlProp" Target="../ctrlProps/ctrlProp148.xml"/><Relationship Id="rId2" Type="http://schemas.openxmlformats.org/officeDocument/2006/relationships/drawing" Target="../drawings/drawing12.xml"/><Relationship Id="rId1" Type="http://schemas.openxmlformats.org/officeDocument/2006/relationships/printerSettings" Target="../printerSettings/printerSettings30.bin"/><Relationship Id="rId6" Type="http://schemas.openxmlformats.org/officeDocument/2006/relationships/ctrlProp" Target="../ctrlProps/ctrlProp147.xml"/><Relationship Id="rId5" Type="http://schemas.openxmlformats.org/officeDocument/2006/relationships/ctrlProp" Target="../ctrlProps/ctrlProp146.xml"/><Relationship Id="rId4" Type="http://schemas.openxmlformats.org/officeDocument/2006/relationships/ctrlProp" Target="../ctrlProps/ctrlProp145.xml"/></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153.xml"/><Relationship Id="rId3" Type="http://schemas.openxmlformats.org/officeDocument/2006/relationships/vmlDrawing" Target="../drawings/vmlDrawing15.vml"/><Relationship Id="rId7" Type="http://schemas.openxmlformats.org/officeDocument/2006/relationships/ctrlProp" Target="../ctrlProps/ctrlProp152.xml"/><Relationship Id="rId12" Type="http://schemas.openxmlformats.org/officeDocument/2006/relationships/ctrlProp" Target="../ctrlProps/ctrlProp157.xml"/><Relationship Id="rId2" Type="http://schemas.openxmlformats.org/officeDocument/2006/relationships/drawing" Target="../drawings/drawing13.xml"/><Relationship Id="rId1" Type="http://schemas.openxmlformats.org/officeDocument/2006/relationships/printerSettings" Target="../printerSettings/printerSettings31.bin"/><Relationship Id="rId6" Type="http://schemas.openxmlformats.org/officeDocument/2006/relationships/ctrlProp" Target="../ctrlProps/ctrlProp151.xml"/><Relationship Id="rId11" Type="http://schemas.openxmlformats.org/officeDocument/2006/relationships/ctrlProp" Target="../ctrlProps/ctrlProp156.xml"/><Relationship Id="rId5" Type="http://schemas.openxmlformats.org/officeDocument/2006/relationships/ctrlProp" Target="../ctrlProps/ctrlProp150.xml"/><Relationship Id="rId10" Type="http://schemas.openxmlformats.org/officeDocument/2006/relationships/ctrlProp" Target="../ctrlProps/ctrlProp155.xml"/><Relationship Id="rId4" Type="http://schemas.openxmlformats.org/officeDocument/2006/relationships/ctrlProp" Target="../ctrlProps/ctrlProp149.xml"/><Relationship Id="rId9" Type="http://schemas.openxmlformats.org/officeDocument/2006/relationships/ctrlProp" Target="../ctrlProps/ctrlProp154.xml"/></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32.bin"/><Relationship Id="rId2" Type="http://schemas.openxmlformats.org/officeDocument/2006/relationships/pivotTable" Target="../pivotTables/pivotTable5.xml"/><Relationship Id="rId1"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01">
    <tabColor theme="0" tint="-0.34998626667073579"/>
    <pageSetUpPr fitToPage="1"/>
  </sheetPr>
  <dimension ref="A1:Q193"/>
  <sheetViews>
    <sheetView showGridLines="0" showRowColHeaders="0" zoomScale="70" zoomScaleNormal="70" workbookViewId="0"/>
  </sheetViews>
  <sheetFormatPr defaultColWidth="9.08984375" defaultRowHeight="15.5"/>
  <cols>
    <col min="1" max="1" width="3.6328125" customWidth="1"/>
    <col min="2" max="2" width="36.90625" customWidth="1"/>
    <col min="4" max="4" width="29.08984375" bestFit="1" customWidth="1"/>
    <col min="5" max="5" width="94.6328125" style="10" bestFit="1" customWidth="1"/>
    <col min="6" max="6" width="14" customWidth="1"/>
    <col min="7" max="7" width="29.36328125" bestFit="1" customWidth="1"/>
    <col min="8" max="8" width="30" bestFit="1" customWidth="1"/>
    <col min="9" max="9" width="14.90625" bestFit="1" customWidth="1"/>
    <col min="10" max="10" width="10.453125" bestFit="1" customWidth="1"/>
    <col min="11" max="11" width="37.36328125" customWidth="1"/>
    <col min="12" max="12" width="16.6328125" customWidth="1"/>
    <col min="13" max="13" width="15" bestFit="1" customWidth="1"/>
    <col min="14" max="14" width="21.08984375" bestFit="1" customWidth="1"/>
    <col min="16" max="16" width="12.6328125" bestFit="1" customWidth="1"/>
    <col min="17" max="17" width="12.08984375" bestFit="1" customWidth="1"/>
  </cols>
  <sheetData>
    <row r="1" spans="1:17" ht="9" customHeight="1">
      <c r="A1" s="9" t="s">
        <v>0</v>
      </c>
      <c r="B1" s="9" t="s">
        <v>1</v>
      </c>
      <c r="C1" s="358" t="s">
        <v>2</v>
      </c>
      <c r="D1" s="359" t="s">
        <v>3</v>
      </c>
      <c r="E1" s="359" t="s">
        <v>4</v>
      </c>
      <c r="F1" s="360" t="s">
        <v>5</v>
      </c>
      <c r="G1" s="9" t="s">
        <v>6</v>
      </c>
      <c r="H1" s="9" t="s">
        <v>7</v>
      </c>
      <c r="I1" s="9" t="s">
        <v>8</v>
      </c>
      <c r="J1" s="9" t="s">
        <v>9</v>
      </c>
      <c r="K1" s="9" t="s">
        <v>10</v>
      </c>
      <c r="L1" s="9" t="s">
        <v>11</v>
      </c>
      <c r="M1" s="82" t="s">
        <v>627</v>
      </c>
      <c r="N1" s="9" t="s">
        <v>12</v>
      </c>
      <c r="P1" s="9" t="s">
        <v>13</v>
      </c>
      <c r="Q1" s="9" t="s">
        <v>14</v>
      </c>
    </row>
    <row r="2" spans="1:17">
      <c r="A2" s="10">
        <v>1</v>
      </c>
      <c r="B2" s="11" t="s">
        <v>15</v>
      </c>
      <c r="C2" s="10">
        <f t="shared" ref="C2:C33" si="0">INDEX(A:A,MATCH(D2,B:B,0),1)</f>
        <v>1</v>
      </c>
      <c r="D2" s="10" t="s">
        <v>15</v>
      </c>
      <c r="E2" s="10" t="s">
        <v>16</v>
      </c>
      <c r="F2" s="10" t="s">
        <v>17</v>
      </c>
      <c r="G2" s="10" t="s">
        <v>18</v>
      </c>
      <c r="H2">
        <v>10</v>
      </c>
      <c r="I2" t="str">
        <f>IF(Pradžia!I29=TRUE,"Alternatyva 1","")</f>
        <v>Alternatyva 1</v>
      </c>
      <c r="J2" s="18">
        <v>43831</v>
      </c>
      <c r="K2" s="36">
        <v>0</v>
      </c>
      <c r="L2" s="36">
        <v>0</v>
      </c>
      <c r="M2" s="41" t="s">
        <v>19</v>
      </c>
      <c r="N2">
        <v>1</v>
      </c>
      <c r="O2">
        <v>4</v>
      </c>
      <c r="P2" t="s">
        <v>19</v>
      </c>
      <c r="Q2" t="s">
        <v>20</v>
      </c>
    </row>
    <row r="3" spans="1:17">
      <c r="A3" s="10">
        <v>2</v>
      </c>
      <c r="B3" s="11" t="s">
        <v>21</v>
      </c>
      <c r="C3" s="10">
        <f t="shared" si="0"/>
        <v>1</v>
      </c>
      <c r="D3" s="10" t="s">
        <v>15</v>
      </c>
      <c r="E3" s="10" t="s">
        <v>22</v>
      </c>
      <c r="F3" s="10" t="s">
        <v>17</v>
      </c>
      <c r="G3" s="10" t="s">
        <v>23</v>
      </c>
      <c r="H3">
        <v>1</v>
      </c>
      <c r="I3" t="str">
        <f>IF(Pradžia!I31=TRUE,"Alternatyva 2","")</f>
        <v/>
      </c>
      <c r="J3" s="18">
        <f ca="1">EDATE(TODAY(),48)</f>
        <v>46921</v>
      </c>
      <c r="K3" s="36">
        <v>0.05</v>
      </c>
      <c r="L3" s="36">
        <v>0.05</v>
      </c>
      <c r="N3">
        <v>2</v>
      </c>
      <c r="P3" t="s">
        <v>24</v>
      </c>
      <c r="Q3" t="s">
        <v>25</v>
      </c>
    </row>
    <row r="4" spans="1:17">
      <c r="A4" s="10">
        <v>3</v>
      </c>
      <c r="B4" s="11" t="s">
        <v>26</v>
      </c>
      <c r="C4" s="10">
        <f t="shared" si="0"/>
        <v>1</v>
      </c>
      <c r="D4" s="10" t="s">
        <v>15</v>
      </c>
      <c r="E4" s="10" t="s">
        <v>27</v>
      </c>
      <c r="F4" s="10" t="s">
        <v>17</v>
      </c>
      <c r="G4" s="10"/>
      <c r="I4" t="str">
        <f>IF(Pradžia!I33=TRUE,"Alternatyva 3","")</f>
        <v/>
      </c>
      <c r="K4" s="36">
        <v>0.09</v>
      </c>
      <c r="L4" s="36">
        <v>0.09</v>
      </c>
      <c r="N4">
        <v>3</v>
      </c>
      <c r="P4" t="s">
        <v>28</v>
      </c>
      <c r="Q4" t="s">
        <v>29</v>
      </c>
    </row>
    <row r="5" spans="1:17">
      <c r="A5" s="10">
        <v>4</v>
      </c>
      <c r="B5" s="11" t="s">
        <v>30</v>
      </c>
      <c r="C5" s="10">
        <f t="shared" si="0"/>
        <v>1</v>
      </c>
      <c r="D5" s="10" t="s">
        <v>15</v>
      </c>
      <c r="E5" s="10" t="s">
        <v>31</v>
      </c>
      <c r="F5" s="10" t="s">
        <v>17</v>
      </c>
      <c r="G5" s="10"/>
      <c r="I5" t="str">
        <f>IF(Pradžia!I35=TRUE,"Alternatyva 4","")</f>
        <v/>
      </c>
      <c r="K5" s="36">
        <v>0.21</v>
      </c>
      <c r="L5" s="36">
        <v>0.21</v>
      </c>
      <c r="N5">
        <v>4</v>
      </c>
      <c r="P5" t="s">
        <v>32</v>
      </c>
      <c r="Q5" t="s">
        <v>33</v>
      </c>
    </row>
    <row r="6" spans="1:17" ht="29">
      <c r="A6" s="10">
        <v>5</v>
      </c>
      <c r="B6" s="11" t="s">
        <v>34</v>
      </c>
      <c r="C6" s="10">
        <f t="shared" si="0"/>
        <v>1</v>
      </c>
      <c r="D6" s="10" t="s">
        <v>15</v>
      </c>
      <c r="E6" s="10" t="s">
        <v>35</v>
      </c>
      <c r="F6" s="10" t="s">
        <v>17</v>
      </c>
      <c r="G6" s="10"/>
      <c r="I6" t="str">
        <f>IF(Pradžia!I37=TRUE,"Alternatyva 5","")</f>
        <v/>
      </c>
      <c r="K6" s="1" t="s">
        <v>36</v>
      </c>
      <c r="L6" s="1" t="s">
        <v>37</v>
      </c>
      <c r="N6">
        <v>5</v>
      </c>
      <c r="P6" t="s">
        <v>38</v>
      </c>
      <c r="Q6" t="s">
        <v>39</v>
      </c>
    </row>
    <row r="7" spans="1:17">
      <c r="A7" s="10">
        <v>6</v>
      </c>
      <c r="B7" s="11" t="s">
        <v>40</v>
      </c>
      <c r="C7" s="10">
        <f t="shared" si="0"/>
        <v>1</v>
      </c>
      <c r="D7" s="10" t="s">
        <v>15</v>
      </c>
      <c r="E7" s="10" t="s">
        <v>41</v>
      </c>
      <c r="F7" s="10" t="s">
        <v>17</v>
      </c>
      <c r="G7" s="10"/>
      <c r="K7" s="1"/>
      <c r="N7">
        <v>6</v>
      </c>
    </row>
    <row r="8" spans="1:17">
      <c r="A8" s="10">
        <v>7</v>
      </c>
      <c r="B8" s="11" t="s">
        <v>42</v>
      </c>
      <c r="C8" s="10">
        <f t="shared" si="0"/>
        <v>1</v>
      </c>
      <c r="D8" s="10" t="s">
        <v>15</v>
      </c>
      <c r="E8" s="10" t="s">
        <v>621</v>
      </c>
      <c r="F8" s="10" t="s">
        <v>17</v>
      </c>
      <c r="G8" s="10"/>
      <c r="N8">
        <v>7</v>
      </c>
    </row>
    <row r="9" spans="1:17">
      <c r="A9" s="10">
        <v>8</v>
      </c>
      <c r="B9" s="11" t="s">
        <v>44</v>
      </c>
      <c r="C9" s="10">
        <f t="shared" si="0"/>
        <v>1</v>
      </c>
      <c r="D9" s="10" t="s">
        <v>15</v>
      </c>
      <c r="E9" s="10" t="s">
        <v>48</v>
      </c>
      <c r="F9" s="10" t="s">
        <v>17</v>
      </c>
      <c r="G9" s="10"/>
      <c r="N9">
        <v>8</v>
      </c>
    </row>
    <row r="10" spans="1:17">
      <c r="A10" s="10">
        <v>9</v>
      </c>
      <c r="B10" s="11" t="s">
        <v>45</v>
      </c>
      <c r="C10" s="10">
        <f t="shared" si="0"/>
        <v>1</v>
      </c>
      <c r="D10" s="10" t="s">
        <v>15</v>
      </c>
      <c r="E10" s="10" t="s">
        <v>50</v>
      </c>
      <c r="F10" s="10" t="s">
        <v>17</v>
      </c>
      <c r="G10" s="10"/>
      <c r="K10" t="s">
        <v>46</v>
      </c>
      <c r="N10">
        <v>9</v>
      </c>
    </row>
    <row r="11" spans="1:17">
      <c r="A11" s="10">
        <v>10</v>
      </c>
      <c r="B11" s="11" t="s">
        <v>47</v>
      </c>
      <c r="C11" s="10">
        <f t="shared" si="0"/>
        <v>1</v>
      </c>
      <c r="D11" s="10" t="s">
        <v>15</v>
      </c>
      <c r="E11" s="10" t="s">
        <v>52</v>
      </c>
      <c r="F11" s="10" t="s">
        <v>17</v>
      </c>
      <c r="G11" s="10"/>
      <c r="K11" t="s">
        <v>37</v>
      </c>
      <c r="N11">
        <v>10</v>
      </c>
    </row>
    <row r="12" spans="1:17">
      <c r="A12" s="10">
        <v>11</v>
      </c>
      <c r="B12" s="11" t="s">
        <v>49</v>
      </c>
      <c r="C12" s="10">
        <f t="shared" si="0"/>
        <v>1</v>
      </c>
      <c r="D12" s="10" t="s">
        <v>15</v>
      </c>
      <c r="E12" s="10" t="s">
        <v>54</v>
      </c>
      <c r="F12" s="10" t="s">
        <v>17</v>
      </c>
      <c r="G12" s="10"/>
      <c r="N12">
        <v>11</v>
      </c>
    </row>
    <row r="13" spans="1:17">
      <c r="A13" s="10">
        <v>12</v>
      </c>
      <c r="B13" s="11" t="s">
        <v>51</v>
      </c>
      <c r="C13" s="10">
        <f t="shared" si="0"/>
        <v>1</v>
      </c>
      <c r="D13" s="10" t="s">
        <v>15</v>
      </c>
      <c r="E13" s="10" t="s">
        <v>56</v>
      </c>
      <c r="F13" s="10" t="s">
        <v>17</v>
      </c>
      <c r="G13" s="10"/>
      <c r="N13">
        <v>12</v>
      </c>
    </row>
    <row r="14" spans="1:17">
      <c r="A14" s="10">
        <v>13</v>
      </c>
      <c r="B14" s="11" t="s">
        <v>53</v>
      </c>
      <c r="C14" s="10">
        <f t="shared" si="0"/>
        <v>1</v>
      </c>
      <c r="D14" s="10" t="s">
        <v>15</v>
      </c>
      <c r="E14" s="10" t="s">
        <v>592</v>
      </c>
      <c r="F14" s="10" t="s">
        <v>17</v>
      </c>
      <c r="G14" s="10"/>
      <c r="N14">
        <v>13</v>
      </c>
    </row>
    <row r="15" spans="1:17">
      <c r="A15" s="10">
        <v>14</v>
      </c>
      <c r="B15" s="11" t="s">
        <v>55</v>
      </c>
      <c r="C15" s="10">
        <f t="shared" si="0"/>
        <v>1</v>
      </c>
      <c r="D15" s="10" t="s">
        <v>15</v>
      </c>
      <c r="E15" s="10" t="s">
        <v>593</v>
      </c>
      <c r="F15" s="10" t="s">
        <v>63</v>
      </c>
      <c r="G15" s="10"/>
      <c r="N15">
        <v>14</v>
      </c>
    </row>
    <row r="16" spans="1:17">
      <c r="A16" s="10">
        <v>15</v>
      </c>
      <c r="B16" s="11" t="s">
        <v>57</v>
      </c>
      <c r="C16" s="10">
        <f t="shared" si="0"/>
        <v>1</v>
      </c>
      <c r="D16" s="10" t="s">
        <v>15</v>
      </c>
      <c r="E16" s="10" t="s">
        <v>594</v>
      </c>
      <c r="F16" s="10" t="s">
        <v>17</v>
      </c>
      <c r="G16" s="10"/>
      <c r="N16">
        <v>15</v>
      </c>
    </row>
    <row r="17" spans="1:14">
      <c r="A17" s="10"/>
      <c r="B17" s="10"/>
      <c r="C17" s="10">
        <f t="shared" si="0"/>
        <v>1</v>
      </c>
      <c r="D17" s="10" t="s">
        <v>15</v>
      </c>
      <c r="E17" s="10" t="s">
        <v>595</v>
      </c>
      <c r="F17" s="10" t="s">
        <v>63</v>
      </c>
      <c r="G17" s="10"/>
      <c r="N17">
        <v>16</v>
      </c>
    </row>
    <row r="18" spans="1:14">
      <c r="A18" s="10"/>
      <c r="B18" s="10"/>
      <c r="C18" s="10">
        <f t="shared" si="0"/>
        <v>1</v>
      </c>
      <c r="D18" s="10" t="s">
        <v>15</v>
      </c>
      <c r="E18" s="10" t="s">
        <v>596</v>
      </c>
      <c r="F18" s="10" t="s">
        <v>17</v>
      </c>
      <c r="G18" s="10"/>
      <c r="N18">
        <v>17</v>
      </c>
    </row>
    <row r="19" spans="1:14">
      <c r="A19" s="10"/>
      <c r="B19" s="10"/>
      <c r="C19" s="10">
        <f t="shared" si="0"/>
        <v>1</v>
      </c>
      <c r="D19" s="10" t="s">
        <v>15</v>
      </c>
      <c r="E19" s="10" t="s">
        <v>597</v>
      </c>
      <c r="F19" s="10" t="s">
        <v>63</v>
      </c>
      <c r="G19" s="10"/>
      <c r="N19">
        <v>18</v>
      </c>
    </row>
    <row r="20" spans="1:14">
      <c r="A20" s="10"/>
      <c r="B20" s="10"/>
      <c r="C20" s="10">
        <f t="shared" si="0"/>
        <v>1</v>
      </c>
      <c r="D20" s="10" t="s">
        <v>15</v>
      </c>
      <c r="E20" s="10" t="s">
        <v>598</v>
      </c>
      <c r="F20" s="10" t="s">
        <v>17</v>
      </c>
      <c r="G20" s="10"/>
      <c r="N20">
        <v>19</v>
      </c>
    </row>
    <row r="21" spans="1:14">
      <c r="A21" s="10"/>
      <c r="B21" s="10"/>
      <c r="C21" s="10">
        <f t="shared" si="0"/>
        <v>1</v>
      </c>
      <c r="D21" s="10" t="s">
        <v>15</v>
      </c>
      <c r="E21" s="10" t="s">
        <v>599</v>
      </c>
      <c r="F21" s="10" t="s">
        <v>63</v>
      </c>
      <c r="G21" s="10"/>
      <c r="N21">
        <v>20</v>
      </c>
    </row>
    <row r="22" spans="1:14">
      <c r="A22" s="10"/>
      <c r="B22" s="10"/>
      <c r="C22" s="10">
        <f t="shared" si="0"/>
        <v>1</v>
      </c>
      <c r="D22" s="10" t="s">
        <v>15</v>
      </c>
      <c r="E22" s="10" t="s">
        <v>600</v>
      </c>
      <c r="F22" s="10" t="s">
        <v>17</v>
      </c>
      <c r="G22" s="10"/>
      <c r="N22">
        <v>21</v>
      </c>
    </row>
    <row r="23" spans="1:14">
      <c r="A23" s="10"/>
      <c r="B23" s="10"/>
      <c r="C23" s="10">
        <f t="shared" si="0"/>
        <v>1</v>
      </c>
      <c r="D23" s="10" t="s">
        <v>15</v>
      </c>
      <c r="E23" s="10" t="s">
        <v>601</v>
      </c>
      <c r="F23" s="10" t="s">
        <v>63</v>
      </c>
      <c r="G23" s="10"/>
      <c r="N23">
        <v>22</v>
      </c>
    </row>
    <row r="24" spans="1:14">
      <c r="A24" s="10"/>
      <c r="B24" s="10"/>
      <c r="C24" s="10">
        <f t="shared" si="0"/>
        <v>1</v>
      </c>
      <c r="D24" s="10" t="s">
        <v>15</v>
      </c>
      <c r="E24" s="10" t="s">
        <v>602</v>
      </c>
      <c r="F24" s="10" t="s">
        <v>17</v>
      </c>
      <c r="G24" s="10"/>
      <c r="N24">
        <v>23</v>
      </c>
    </row>
    <row r="25" spans="1:14">
      <c r="A25" s="10"/>
      <c r="B25" s="10"/>
      <c r="C25" s="10">
        <f t="shared" si="0"/>
        <v>1</v>
      </c>
      <c r="D25" s="10" t="s">
        <v>15</v>
      </c>
      <c r="E25" s="10" t="s">
        <v>603</v>
      </c>
      <c r="F25" s="10" t="s">
        <v>63</v>
      </c>
      <c r="G25" s="10"/>
      <c r="N25">
        <v>24</v>
      </c>
    </row>
    <row r="26" spans="1:14">
      <c r="A26" s="10"/>
      <c r="B26" s="10"/>
      <c r="C26" s="10">
        <f t="shared" si="0"/>
        <v>1</v>
      </c>
      <c r="D26" s="10" t="s">
        <v>15</v>
      </c>
      <c r="E26" s="10" t="s">
        <v>604</v>
      </c>
      <c r="F26" s="10" t="s">
        <v>17</v>
      </c>
      <c r="G26" s="10"/>
      <c r="N26">
        <v>25</v>
      </c>
    </row>
    <row r="27" spans="1:14">
      <c r="A27" s="10"/>
      <c r="B27" s="10"/>
      <c r="C27" s="10">
        <f t="shared" si="0"/>
        <v>1</v>
      </c>
      <c r="D27" s="10" t="s">
        <v>15</v>
      </c>
      <c r="E27" s="10" t="s">
        <v>605</v>
      </c>
      <c r="F27" s="10" t="s">
        <v>17</v>
      </c>
      <c r="G27" s="10"/>
      <c r="N27">
        <v>26</v>
      </c>
    </row>
    <row r="28" spans="1:14">
      <c r="A28" s="10"/>
      <c r="B28" s="10"/>
      <c r="C28" s="10">
        <f t="shared" si="0"/>
        <v>1</v>
      </c>
      <c r="D28" s="10" t="s">
        <v>15</v>
      </c>
      <c r="E28" s="10" t="s">
        <v>606</v>
      </c>
      <c r="F28" s="10" t="s">
        <v>17</v>
      </c>
      <c r="G28" s="10"/>
      <c r="N28">
        <v>27</v>
      </c>
    </row>
    <row r="29" spans="1:14">
      <c r="A29" s="10"/>
      <c r="B29" s="10"/>
      <c r="C29" s="10">
        <f t="shared" si="0"/>
        <v>1</v>
      </c>
      <c r="D29" s="10" t="s">
        <v>15</v>
      </c>
      <c r="E29" s="10" t="s">
        <v>607</v>
      </c>
      <c r="F29" s="10" t="s">
        <v>63</v>
      </c>
      <c r="G29" s="10"/>
      <c r="N29">
        <v>28</v>
      </c>
    </row>
    <row r="30" spans="1:14">
      <c r="A30" s="10"/>
      <c r="B30" s="10"/>
      <c r="C30" s="10">
        <f t="shared" si="0"/>
        <v>1</v>
      </c>
      <c r="D30" s="10" t="s">
        <v>15</v>
      </c>
      <c r="E30" s="10" t="s">
        <v>608</v>
      </c>
      <c r="F30" s="10" t="s">
        <v>17</v>
      </c>
      <c r="G30" s="10"/>
      <c r="N30">
        <v>29</v>
      </c>
    </row>
    <row r="31" spans="1:14">
      <c r="A31" s="10"/>
      <c r="B31" s="10"/>
      <c r="C31" s="10">
        <f t="shared" si="0"/>
        <v>1</v>
      </c>
      <c r="D31" s="10" t="s">
        <v>15</v>
      </c>
      <c r="E31" s="10" t="s">
        <v>609</v>
      </c>
      <c r="F31" s="10" t="s">
        <v>63</v>
      </c>
      <c r="G31" s="10"/>
      <c r="N31">
        <v>30</v>
      </c>
    </row>
    <row r="32" spans="1:14">
      <c r="A32" s="10"/>
      <c r="B32" s="10"/>
      <c r="C32" s="10">
        <f t="shared" si="0"/>
        <v>1</v>
      </c>
      <c r="D32" s="10" t="s">
        <v>15</v>
      </c>
      <c r="E32" s="10" t="s">
        <v>610</v>
      </c>
      <c r="F32" s="10" t="s">
        <v>17</v>
      </c>
      <c r="G32" s="10"/>
      <c r="N32">
        <v>31</v>
      </c>
    </row>
    <row r="33" spans="1:14">
      <c r="A33" s="10"/>
      <c r="B33" s="10"/>
      <c r="C33" s="10">
        <f t="shared" si="0"/>
        <v>1</v>
      </c>
      <c r="D33" s="10" t="s">
        <v>15</v>
      </c>
      <c r="E33" s="10" t="s">
        <v>611</v>
      </c>
      <c r="F33" s="10" t="s">
        <v>63</v>
      </c>
      <c r="G33" s="10"/>
      <c r="N33">
        <v>32</v>
      </c>
    </row>
    <row r="34" spans="1:14">
      <c r="A34" s="10"/>
      <c r="B34" s="10"/>
      <c r="C34" s="10">
        <f t="shared" ref="C34:C65" si="1">INDEX(A:A,MATCH(D34,B:B,0),1)</f>
        <v>1</v>
      </c>
      <c r="D34" s="10" t="s">
        <v>15</v>
      </c>
      <c r="E34" s="10" t="s">
        <v>612</v>
      </c>
      <c r="F34" s="10" t="s">
        <v>17</v>
      </c>
      <c r="G34" s="10"/>
      <c r="N34">
        <v>33</v>
      </c>
    </row>
    <row r="35" spans="1:14">
      <c r="A35" s="10"/>
      <c r="B35" s="10"/>
      <c r="C35" s="10">
        <f t="shared" si="1"/>
        <v>1</v>
      </c>
      <c r="D35" s="10" t="s">
        <v>15</v>
      </c>
      <c r="E35" s="10" t="s">
        <v>613</v>
      </c>
      <c r="F35" s="10" t="s">
        <v>63</v>
      </c>
      <c r="G35" s="10"/>
      <c r="N35">
        <v>34</v>
      </c>
    </row>
    <row r="36" spans="1:14">
      <c r="A36" s="10"/>
      <c r="B36" s="10"/>
      <c r="C36" s="10">
        <f t="shared" si="1"/>
        <v>1</v>
      </c>
      <c r="D36" s="10" t="s">
        <v>15</v>
      </c>
      <c r="E36" s="10" t="s">
        <v>614</v>
      </c>
      <c r="F36" s="10" t="s">
        <v>17</v>
      </c>
      <c r="G36" s="10"/>
      <c r="N36">
        <v>35</v>
      </c>
    </row>
    <row r="37" spans="1:14">
      <c r="A37" s="10"/>
      <c r="B37" s="10"/>
      <c r="C37" s="10">
        <f t="shared" si="1"/>
        <v>1</v>
      </c>
      <c r="D37" s="10" t="s">
        <v>15</v>
      </c>
      <c r="E37" s="10" t="s">
        <v>615</v>
      </c>
      <c r="F37" s="10" t="s">
        <v>63</v>
      </c>
      <c r="G37" s="10"/>
      <c r="N37">
        <v>36</v>
      </c>
    </row>
    <row r="38" spans="1:14">
      <c r="A38" s="10"/>
      <c r="B38" s="10"/>
      <c r="C38" s="10">
        <f t="shared" si="1"/>
        <v>2</v>
      </c>
      <c r="D38" s="10" t="s">
        <v>21</v>
      </c>
      <c r="E38" s="10" t="s">
        <v>58</v>
      </c>
      <c r="F38" s="10" t="s">
        <v>17</v>
      </c>
      <c r="G38" s="10"/>
      <c r="N38">
        <v>37</v>
      </c>
    </row>
    <row r="39" spans="1:14">
      <c r="A39" s="10"/>
      <c r="B39" s="10"/>
      <c r="C39" s="10">
        <f t="shared" si="1"/>
        <v>2</v>
      </c>
      <c r="D39" s="10" t="s">
        <v>21</v>
      </c>
      <c r="E39" s="10" t="s">
        <v>59</v>
      </c>
      <c r="F39" s="10" t="s">
        <v>17</v>
      </c>
      <c r="G39" s="10"/>
      <c r="N39">
        <v>38</v>
      </c>
    </row>
    <row r="40" spans="1:14">
      <c r="A40" s="10"/>
      <c r="B40" s="10"/>
      <c r="C40" s="10">
        <f t="shared" si="1"/>
        <v>2</v>
      </c>
      <c r="D40" s="10" t="s">
        <v>21</v>
      </c>
      <c r="E40" s="10" t="s">
        <v>60</v>
      </c>
      <c r="F40" s="10" t="s">
        <v>17</v>
      </c>
      <c r="G40" s="10"/>
      <c r="N40">
        <v>39</v>
      </c>
    </row>
    <row r="41" spans="1:14">
      <c r="A41" s="10"/>
      <c r="B41" s="10"/>
      <c r="C41" s="10">
        <f t="shared" si="1"/>
        <v>2</v>
      </c>
      <c r="D41" s="10" t="s">
        <v>21</v>
      </c>
      <c r="E41" s="10" t="s">
        <v>621</v>
      </c>
      <c r="F41" s="10" t="s">
        <v>17</v>
      </c>
      <c r="G41" s="10"/>
      <c r="N41">
        <v>40</v>
      </c>
    </row>
    <row r="42" spans="1:14">
      <c r="A42" s="10"/>
      <c r="B42" s="10"/>
      <c r="C42" s="10">
        <f t="shared" si="1"/>
        <v>2</v>
      </c>
      <c r="D42" s="10" t="s">
        <v>21</v>
      </c>
      <c r="E42" s="10" t="s">
        <v>54</v>
      </c>
      <c r="F42" s="10" t="s">
        <v>17</v>
      </c>
      <c r="G42" s="10"/>
      <c r="N42">
        <v>41</v>
      </c>
    </row>
    <row r="43" spans="1:14">
      <c r="A43" s="10"/>
      <c r="B43" s="10"/>
      <c r="C43" s="10">
        <f t="shared" si="1"/>
        <v>2</v>
      </c>
      <c r="D43" s="10" t="s">
        <v>21</v>
      </c>
      <c r="E43" s="10" t="s">
        <v>61</v>
      </c>
      <c r="F43" s="10" t="s">
        <v>17</v>
      </c>
      <c r="G43" s="10"/>
      <c r="N43">
        <v>42</v>
      </c>
    </row>
    <row r="44" spans="1:14">
      <c r="A44" s="10"/>
      <c r="B44" s="10"/>
      <c r="C44" s="10">
        <f t="shared" si="1"/>
        <v>2</v>
      </c>
      <c r="D44" s="10" t="s">
        <v>21</v>
      </c>
      <c r="E44" s="10" t="s">
        <v>62</v>
      </c>
      <c r="F44" s="10" t="s">
        <v>63</v>
      </c>
      <c r="G44" s="10"/>
      <c r="N44">
        <v>43</v>
      </c>
    </row>
    <row r="45" spans="1:14">
      <c r="A45" s="10"/>
      <c r="B45" s="10"/>
      <c r="C45" s="10">
        <f t="shared" si="1"/>
        <v>2</v>
      </c>
      <c r="D45" s="10" t="s">
        <v>21</v>
      </c>
      <c r="E45" s="10" t="s">
        <v>64</v>
      </c>
      <c r="F45" s="10" t="s">
        <v>17</v>
      </c>
      <c r="G45" s="10"/>
      <c r="N45">
        <v>44</v>
      </c>
    </row>
    <row r="46" spans="1:14">
      <c r="A46" s="10"/>
      <c r="B46" s="10"/>
      <c r="C46" s="10">
        <f t="shared" si="1"/>
        <v>2</v>
      </c>
      <c r="D46" s="10" t="s">
        <v>21</v>
      </c>
      <c r="E46" s="10" t="s">
        <v>65</v>
      </c>
      <c r="F46" s="10" t="s">
        <v>17</v>
      </c>
      <c r="G46" s="10"/>
      <c r="N46">
        <v>45</v>
      </c>
    </row>
    <row r="47" spans="1:14">
      <c r="A47" s="10"/>
      <c r="B47" s="10"/>
      <c r="C47" s="10">
        <f t="shared" si="1"/>
        <v>2</v>
      </c>
      <c r="D47" s="10" t="s">
        <v>21</v>
      </c>
      <c r="E47" s="10" t="s">
        <v>66</v>
      </c>
      <c r="F47" s="10" t="s">
        <v>17</v>
      </c>
      <c r="G47" s="10"/>
      <c r="N47">
        <v>46</v>
      </c>
    </row>
    <row r="48" spans="1:14">
      <c r="A48" s="10"/>
      <c r="B48" s="10"/>
      <c r="C48" s="10">
        <f t="shared" si="1"/>
        <v>2</v>
      </c>
      <c r="D48" s="10" t="s">
        <v>21</v>
      </c>
      <c r="E48" s="10" t="s">
        <v>622</v>
      </c>
      <c r="F48" s="10" t="s">
        <v>63</v>
      </c>
      <c r="G48" s="10"/>
      <c r="N48">
        <v>47</v>
      </c>
    </row>
    <row r="49" spans="1:14">
      <c r="A49" s="10"/>
      <c r="B49" s="10"/>
      <c r="C49" s="10">
        <f t="shared" si="1"/>
        <v>2</v>
      </c>
      <c r="D49" s="10" t="s">
        <v>21</v>
      </c>
      <c r="E49" s="10" t="s">
        <v>67</v>
      </c>
      <c r="F49" s="10" t="s">
        <v>63</v>
      </c>
      <c r="G49" s="10"/>
      <c r="N49">
        <v>48</v>
      </c>
    </row>
    <row r="50" spans="1:14">
      <c r="A50" s="10"/>
      <c r="B50" s="10"/>
      <c r="C50" s="10">
        <f t="shared" si="1"/>
        <v>2</v>
      </c>
      <c r="D50" s="10" t="s">
        <v>21</v>
      </c>
      <c r="E50" s="10" t="s">
        <v>68</v>
      </c>
      <c r="F50" s="10" t="s">
        <v>17</v>
      </c>
      <c r="G50" s="10"/>
      <c r="N50">
        <v>49</v>
      </c>
    </row>
    <row r="51" spans="1:14">
      <c r="A51" s="10"/>
      <c r="B51" s="10"/>
      <c r="C51" s="10">
        <f t="shared" si="1"/>
        <v>3</v>
      </c>
      <c r="D51" s="10" t="s">
        <v>26</v>
      </c>
      <c r="E51" s="10" t="s">
        <v>69</v>
      </c>
      <c r="F51" s="10" t="s">
        <v>17</v>
      </c>
      <c r="G51" s="10"/>
      <c r="N51">
        <v>50</v>
      </c>
    </row>
    <row r="52" spans="1:14">
      <c r="A52" s="10"/>
      <c r="B52" s="10"/>
      <c r="C52" s="10">
        <f t="shared" si="1"/>
        <v>3</v>
      </c>
      <c r="D52" s="10" t="s">
        <v>26</v>
      </c>
      <c r="E52" s="10" t="s">
        <v>70</v>
      </c>
      <c r="F52" s="10" t="s">
        <v>17</v>
      </c>
      <c r="G52" s="10"/>
      <c r="N52">
        <v>51</v>
      </c>
    </row>
    <row r="53" spans="1:14">
      <c r="A53" s="10"/>
      <c r="B53" s="10"/>
      <c r="C53" s="10">
        <f t="shared" si="1"/>
        <v>3</v>
      </c>
      <c r="D53" s="10" t="s">
        <v>26</v>
      </c>
      <c r="E53" s="10" t="s">
        <v>71</v>
      </c>
      <c r="F53" s="10" t="s">
        <v>17</v>
      </c>
      <c r="G53" s="10"/>
      <c r="N53">
        <v>52</v>
      </c>
    </row>
    <row r="54" spans="1:14">
      <c r="A54" s="10"/>
      <c r="B54" s="10"/>
      <c r="C54" s="10">
        <f t="shared" si="1"/>
        <v>3</v>
      </c>
      <c r="D54" s="10" t="s">
        <v>26</v>
      </c>
      <c r="E54" s="10" t="s">
        <v>72</v>
      </c>
      <c r="F54" s="10" t="s">
        <v>17</v>
      </c>
      <c r="G54" s="10"/>
      <c r="N54">
        <v>53</v>
      </c>
    </row>
    <row r="55" spans="1:14">
      <c r="A55" s="10"/>
      <c r="B55" s="10"/>
      <c r="C55" s="10">
        <f t="shared" si="1"/>
        <v>4</v>
      </c>
      <c r="D55" s="10" t="s">
        <v>30</v>
      </c>
      <c r="E55" s="10" t="s">
        <v>73</v>
      </c>
      <c r="F55" s="10" t="s">
        <v>17</v>
      </c>
      <c r="G55" s="10"/>
      <c r="N55">
        <v>54</v>
      </c>
    </row>
    <row r="56" spans="1:14">
      <c r="A56" s="10"/>
      <c r="B56" s="10"/>
      <c r="C56" s="10">
        <f t="shared" si="1"/>
        <v>4</v>
      </c>
      <c r="D56" s="10" t="s">
        <v>30</v>
      </c>
      <c r="E56" s="10" t="s">
        <v>74</v>
      </c>
      <c r="F56" s="10" t="s">
        <v>17</v>
      </c>
      <c r="G56" s="10"/>
      <c r="N56">
        <v>55</v>
      </c>
    </row>
    <row r="57" spans="1:14">
      <c r="A57" s="10"/>
      <c r="B57" s="10"/>
      <c r="C57" s="10">
        <f t="shared" si="1"/>
        <v>4</v>
      </c>
      <c r="D57" s="10" t="s">
        <v>30</v>
      </c>
      <c r="E57" s="10" t="s">
        <v>54</v>
      </c>
      <c r="F57" s="10" t="s">
        <v>17</v>
      </c>
      <c r="G57" s="10"/>
      <c r="N57">
        <v>56</v>
      </c>
    </row>
    <row r="58" spans="1:14">
      <c r="A58" s="10"/>
      <c r="B58" s="10"/>
      <c r="C58" s="10">
        <f t="shared" si="1"/>
        <v>4</v>
      </c>
      <c r="D58" s="10" t="s">
        <v>30</v>
      </c>
      <c r="E58" s="10" t="s">
        <v>621</v>
      </c>
      <c r="F58" s="10" t="s">
        <v>17</v>
      </c>
      <c r="G58" s="10"/>
      <c r="N58">
        <v>57</v>
      </c>
    </row>
    <row r="59" spans="1:14">
      <c r="A59" s="10"/>
      <c r="B59" s="10"/>
      <c r="C59" s="10">
        <f t="shared" si="1"/>
        <v>5</v>
      </c>
      <c r="D59" s="10" t="s">
        <v>34</v>
      </c>
      <c r="E59" s="10" t="s">
        <v>75</v>
      </c>
      <c r="F59" s="10" t="s">
        <v>17</v>
      </c>
      <c r="G59" s="10"/>
      <c r="N59">
        <v>58</v>
      </c>
    </row>
    <row r="60" spans="1:14">
      <c r="A60" s="10"/>
      <c r="B60" s="10"/>
      <c r="C60" s="10">
        <f t="shared" si="1"/>
        <v>6</v>
      </c>
      <c r="D60" s="10" t="s">
        <v>40</v>
      </c>
      <c r="E60" s="10" t="s">
        <v>76</v>
      </c>
      <c r="F60" s="10" t="s">
        <v>17</v>
      </c>
      <c r="G60" s="10"/>
      <c r="N60">
        <v>59</v>
      </c>
    </row>
    <row r="61" spans="1:14">
      <c r="A61" s="10"/>
      <c r="B61" s="10"/>
      <c r="C61" s="10">
        <f t="shared" si="1"/>
        <v>6</v>
      </c>
      <c r="D61" s="10" t="s">
        <v>40</v>
      </c>
      <c r="E61" s="10" t="s">
        <v>77</v>
      </c>
      <c r="F61" s="10" t="s">
        <v>17</v>
      </c>
      <c r="G61" s="10"/>
    </row>
    <row r="62" spans="1:14">
      <c r="A62" s="10"/>
      <c r="B62" s="10"/>
      <c r="C62" s="10">
        <f t="shared" si="1"/>
        <v>6</v>
      </c>
      <c r="D62" s="10" t="s">
        <v>40</v>
      </c>
      <c r="E62" s="10" t="s">
        <v>78</v>
      </c>
      <c r="F62" s="10" t="s">
        <v>17</v>
      </c>
      <c r="G62" s="10"/>
    </row>
    <row r="63" spans="1:14">
      <c r="A63" s="10"/>
      <c r="B63" s="10"/>
      <c r="C63" s="10">
        <f t="shared" si="1"/>
        <v>6</v>
      </c>
      <c r="D63" s="10" t="s">
        <v>40</v>
      </c>
      <c r="E63" s="10" t="s">
        <v>79</v>
      </c>
      <c r="F63" s="10" t="s">
        <v>17</v>
      </c>
      <c r="G63" s="10"/>
    </row>
    <row r="64" spans="1:14">
      <c r="A64" s="10"/>
      <c r="B64" s="10"/>
      <c r="C64" s="10">
        <f t="shared" si="1"/>
        <v>6</v>
      </c>
      <c r="D64" s="10" t="s">
        <v>40</v>
      </c>
      <c r="E64" s="10" t="s">
        <v>80</v>
      </c>
      <c r="F64" s="10" t="s">
        <v>17</v>
      </c>
      <c r="G64" s="10"/>
    </row>
    <row r="65" spans="1:7">
      <c r="A65" s="10"/>
      <c r="B65" s="10"/>
      <c r="C65" s="10">
        <f t="shared" si="1"/>
        <v>6</v>
      </c>
      <c r="D65" s="10" t="s">
        <v>40</v>
      </c>
      <c r="E65" s="10" t="s">
        <v>81</v>
      </c>
      <c r="F65" s="10" t="s">
        <v>17</v>
      </c>
      <c r="G65" s="10"/>
    </row>
    <row r="66" spans="1:7">
      <c r="A66" s="10"/>
      <c r="B66" s="10"/>
      <c r="C66" s="10">
        <f t="shared" ref="C66:C97" si="2">INDEX(A:A,MATCH(D66,B:B,0),1)</f>
        <v>7</v>
      </c>
      <c r="D66" s="10" t="s">
        <v>42</v>
      </c>
      <c r="E66" s="10" t="s">
        <v>73</v>
      </c>
      <c r="F66" s="10" t="s">
        <v>17</v>
      </c>
      <c r="G66" s="10"/>
    </row>
    <row r="67" spans="1:7">
      <c r="A67" s="10"/>
      <c r="B67" s="10"/>
      <c r="C67" s="10">
        <f t="shared" si="2"/>
        <v>7</v>
      </c>
      <c r="D67" s="10" t="s">
        <v>42</v>
      </c>
      <c r="E67" s="10" t="s">
        <v>74</v>
      </c>
      <c r="F67" s="10" t="s">
        <v>17</v>
      </c>
      <c r="G67" s="10"/>
    </row>
    <row r="68" spans="1:7">
      <c r="A68" s="10"/>
      <c r="B68" s="10"/>
      <c r="C68" s="10">
        <f t="shared" si="2"/>
        <v>7</v>
      </c>
      <c r="D68" s="10" t="s">
        <v>42</v>
      </c>
      <c r="E68" s="10" t="s">
        <v>82</v>
      </c>
      <c r="F68" s="10" t="s">
        <v>17</v>
      </c>
      <c r="G68" s="10"/>
    </row>
    <row r="69" spans="1:7">
      <c r="A69" s="10"/>
      <c r="B69" s="10"/>
      <c r="C69" s="10">
        <f t="shared" si="2"/>
        <v>7</v>
      </c>
      <c r="D69" s="10" t="s">
        <v>42</v>
      </c>
      <c r="E69" s="10" t="s">
        <v>83</v>
      </c>
      <c r="F69" s="10" t="s">
        <v>17</v>
      </c>
      <c r="G69" s="10"/>
    </row>
    <row r="70" spans="1:7">
      <c r="A70" s="10"/>
      <c r="B70" s="10"/>
      <c r="C70" s="10">
        <f t="shared" si="2"/>
        <v>7</v>
      </c>
      <c r="D70" s="10" t="s">
        <v>42</v>
      </c>
      <c r="E70" s="10" t="s">
        <v>84</v>
      </c>
      <c r="F70" s="10" t="s">
        <v>17</v>
      </c>
      <c r="G70" s="10"/>
    </row>
    <row r="71" spans="1:7">
      <c r="A71" s="10"/>
      <c r="B71" s="10"/>
      <c r="C71" s="10">
        <f t="shared" si="2"/>
        <v>7</v>
      </c>
      <c r="D71" s="10" t="s">
        <v>42</v>
      </c>
      <c r="E71" s="10" t="s">
        <v>85</v>
      </c>
      <c r="F71" s="10" t="s">
        <v>63</v>
      </c>
      <c r="G71" s="10"/>
    </row>
    <row r="72" spans="1:7">
      <c r="A72" s="10"/>
      <c r="B72" s="10"/>
      <c r="C72" s="10">
        <f t="shared" si="2"/>
        <v>7</v>
      </c>
      <c r="D72" s="10" t="s">
        <v>42</v>
      </c>
      <c r="E72" s="10" t="s">
        <v>86</v>
      </c>
      <c r="F72" s="10" t="s">
        <v>63</v>
      </c>
      <c r="G72" s="10"/>
    </row>
    <row r="73" spans="1:7">
      <c r="A73" s="10"/>
      <c r="B73" s="10"/>
      <c r="C73" s="10">
        <f t="shared" si="2"/>
        <v>7</v>
      </c>
      <c r="D73" s="10" t="s">
        <v>42</v>
      </c>
      <c r="E73" s="10" t="s">
        <v>623</v>
      </c>
      <c r="F73" s="10" t="s">
        <v>63</v>
      </c>
      <c r="G73" s="10"/>
    </row>
    <row r="74" spans="1:7">
      <c r="A74" s="10"/>
      <c r="B74" s="10"/>
      <c r="C74" s="10">
        <f t="shared" si="2"/>
        <v>8</v>
      </c>
      <c r="D74" s="10" t="s">
        <v>44</v>
      </c>
      <c r="E74" s="10" t="s">
        <v>87</v>
      </c>
      <c r="F74" s="10" t="s">
        <v>17</v>
      </c>
      <c r="G74" s="10"/>
    </row>
    <row r="75" spans="1:7">
      <c r="A75" s="10"/>
      <c r="B75" s="10"/>
      <c r="C75" s="10">
        <f t="shared" si="2"/>
        <v>8</v>
      </c>
      <c r="D75" s="10" t="s">
        <v>44</v>
      </c>
      <c r="E75" s="10" t="s">
        <v>88</v>
      </c>
      <c r="F75" s="10" t="s">
        <v>17</v>
      </c>
      <c r="G75" s="10"/>
    </row>
    <row r="76" spans="1:7">
      <c r="A76" s="10"/>
      <c r="B76" s="10"/>
      <c r="C76" s="10">
        <f t="shared" si="2"/>
        <v>8</v>
      </c>
      <c r="D76" s="10" t="s">
        <v>44</v>
      </c>
      <c r="E76" s="10" t="s">
        <v>89</v>
      </c>
      <c r="F76" s="10" t="s">
        <v>17</v>
      </c>
      <c r="G76" s="10"/>
    </row>
    <row r="77" spans="1:7">
      <c r="A77" s="10"/>
      <c r="B77" s="10"/>
      <c r="C77" s="10">
        <f t="shared" si="2"/>
        <v>8</v>
      </c>
      <c r="D77" s="10" t="s">
        <v>44</v>
      </c>
      <c r="E77" s="10" t="s">
        <v>90</v>
      </c>
      <c r="F77" s="10" t="s">
        <v>17</v>
      </c>
      <c r="G77" s="10"/>
    </row>
    <row r="78" spans="1:7">
      <c r="A78" s="10"/>
      <c r="B78" s="10"/>
      <c r="C78" s="10">
        <f t="shared" si="2"/>
        <v>8</v>
      </c>
      <c r="D78" s="10" t="s">
        <v>44</v>
      </c>
      <c r="E78" s="10" t="s">
        <v>91</v>
      </c>
      <c r="F78" s="10" t="s">
        <v>17</v>
      </c>
      <c r="G78" s="10"/>
    </row>
    <row r="79" spans="1:7">
      <c r="A79" s="10"/>
      <c r="B79" s="10"/>
      <c r="C79" s="10">
        <f t="shared" si="2"/>
        <v>8</v>
      </c>
      <c r="D79" s="10" t="s">
        <v>44</v>
      </c>
      <c r="E79" s="10" t="s">
        <v>92</v>
      </c>
      <c r="F79" s="10" t="s">
        <v>17</v>
      </c>
      <c r="G79" s="10"/>
    </row>
    <row r="80" spans="1:7">
      <c r="A80" s="10"/>
      <c r="B80" s="10"/>
      <c r="C80" s="10">
        <f t="shared" si="2"/>
        <v>8</v>
      </c>
      <c r="D80" s="10" t="s">
        <v>44</v>
      </c>
      <c r="E80" s="10" t="s">
        <v>93</v>
      </c>
      <c r="F80" s="10" t="s">
        <v>17</v>
      </c>
      <c r="G80" s="10"/>
    </row>
    <row r="81" spans="1:7">
      <c r="A81" s="10"/>
      <c r="B81" s="10"/>
      <c r="C81" s="10">
        <f t="shared" si="2"/>
        <v>8</v>
      </c>
      <c r="D81" s="10" t="s">
        <v>44</v>
      </c>
      <c r="E81" s="10" t="s">
        <v>94</v>
      </c>
      <c r="F81" s="10" t="s">
        <v>17</v>
      </c>
      <c r="G81" s="10"/>
    </row>
    <row r="82" spans="1:7">
      <c r="A82" s="10"/>
      <c r="B82" s="10"/>
      <c r="C82" s="10">
        <f t="shared" si="2"/>
        <v>8</v>
      </c>
      <c r="D82" s="10" t="s">
        <v>44</v>
      </c>
      <c r="E82" s="10" t="s">
        <v>95</v>
      </c>
      <c r="F82" s="10" t="s">
        <v>17</v>
      </c>
      <c r="G82" s="10"/>
    </row>
    <row r="83" spans="1:7">
      <c r="A83" s="10"/>
      <c r="B83" s="10"/>
      <c r="C83" s="10">
        <f t="shared" si="2"/>
        <v>8</v>
      </c>
      <c r="D83" s="10" t="s">
        <v>44</v>
      </c>
      <c r="E83" s="10" t="s">
        <v>96</v>
      </c>
      <c r="F83" s="10" t="s">
        <v>17</v>
      </c>
      <c r="G83" s="10"/>
    </row>
    <row r="84" spans="1:7">
      <c r="A84" s="10"/>
      <c r="B84" s="10"/>
      <c r="C84" s="10">
        <f t="shared" si="2"/>
        <v>8</v>
      </c>
      <c r="D84" s="10" t="s">
        <v>44</v>
      </c>
      <c r="E84" s="10" t="s">
        <v>97</v>
      </c>
      <c r="F84" s="10" t="s">
        <v>17</v>
      </c>
      <c r="G84" s="10"/>
    </row>
    <row r="85" spans="1:7">
      <c r="A85" s="10"/>
      <c r="B85" s="10"/>
      <c r="C85" s="10">
        <f t="shared" si="2"/>
        <v>8</v>
      </c>
      <c r="D85" s="10" t="s">
        <v>44</v>
      </c>
      <c r="E85" s="10" t="s">
        <v>98</v>
      </c>
      <c r="F85" s="10" t="s">
        <v>17</v>
      </c>
      <c r="G85" s="10"/>
    </row>
    <row r="86" spans="1:7">
      <c r="A86" s="10"/>
      <c r="B86" s="10"/>
      <c r="C86" s="10">
        <f t="shared" si="2"/>
        <v>8</v>
      </c>
      <c r="D86" s="10" t="s">
        <v>44</v>
      </c>
      <c r="E86" s="10" t="s">
        <v>99</v>
      </c>
      <c r="F86" s="10" t="s">
        <v>17</v>
      </c>
      <c r="G86" s="10"/>
    </row>
    <row r="87" spans="1:7">
      <c r="A87" s="10"/>
      <c r="B87" s="10"/>
      <c r="C87" s="10">
        <f t="shared" si="2"/>
        <v>9</v>
      </c>
      <c r="D87" s="10" t="s">
        <v>100</v>
      </c>
      <c r="E87" s="10" t="s">
        <v>101</v>
      </c>
      <c r="F87" s="10" t="s">
        <v>17</v>
      </c>
      <c r="G87" s="10"/>
    </row>
    <row r="88" spans="1:7">
      <c r="A88" s="10"/>
      <c r="B88" s="10"/>
      <c r="C88" s="10">
        <f t="shared" si="2"/>
        <v>9</v>
      </c>
      <c r="D88" s="10" t="s">
        <v>100</v>
      </c>
      <c r="E88" s="10" t="s">
        <v>102</v>
      </c>
      <c r="F88" s="10" t="s">
        <v>17</v>
      </c>
      <c r="G88" s="10"/>
    </row>
    <row r="89" spans="1:7">
      <c r="A89" s="10"/>
      <c r="B89" s="10"/>
      <c r="C89" s="10">
        <f t="shared" si="2"/>
        <v>9</v>
      </c>
      <c r="D89" s="10" t="s">
        <v>100</v>
      </c>
      <c r="E89" s="10" t="s">
        <v>103</v>
      </c>
      <c r="F89" s="10" t="s">
        <v>17</v>
      </c>
      <c r="G89" s="10"/>
    </row>
    <row r="90" spans="1:7">
      <c r="A90" s="10"/>
      <c r="B90" s="10"/>
      <c r="C90" s="10">
        <f t="shared" si="2"/>
        <v>9</v>
      </c>
      <c r="D90" s="10" t="s">
        <v>100</v>
      </c>
      <c r="E90" s="10" t="s">
        <v>104</v>
      </c>
      <c r="F90" s="10" t="s">
        <v>17</v>
      </c>
      <c r="G90" s="10"/>
    </row>
    <row r="91" spans="1:7">
      <c r="A91" s="10"/>
      <c r="B91" s="10"/>
      <c r="C91" s="10">
        <f t="shared" si="2"/>
        <v>9</v>
      </c>
      <c r="D91" s="10" t="s">
        <v>100</v>
      </c>
      <c r="E91" s="10" t="s">
        <v>35</v>
      </c>
      <c r="F91" s="10" t="s">
        <v>17</v>
      </c>
      <c r="G91" s="10"/>
    </row>
    <row r="92" spans="1:7">
      <c r="A92" s="10"/>
      <c r="B92" s="10"/>
      <c r="C92" s="10">
        <f t="shared" si="2"/>
        <v>9</v>
      </c>
      <c r="D92" s="10" t="s">
        <v>100</v>
      </c>
      <c r="E92" s="10" t="s">
        <v>105</v>
      </c>
      <c r="F92" s="10" t="s">
        <v>17</v>
      </c>
      <c r="G92" s="10"/>
    </row>
    <row r="93" spans="1:7">
      <c r="A93" s="10"/>
      <c r="B93" s="10"/>
      <c r="C93" s="10">
        <f t="shared" si="2"/>
        <v>9</v>
      </c>
      <c r="D93" s="10" t="s">
        <v>100</v>
      </c>
      <c r="E93" s="10" t="s">
        <v>71</v>
      </c>
      <c r="F93" s="10" t="s">
        <v>17</v>
      </c>
      <c r="G93" s="10"/>
    </row>
    <row r="94" spans="1:7">
      <c r="A94" s="10"/>
      <c r="B94" s="10"/>
      <c r="C94" s="10">
        <f t="shared" si="2"/>
        <v>10</v>
      </c>
      <c r="D94" s="10" t="s">
        <v>47</v>
      </c>
      <c r="E94" s="10" t="s">
        <v>35</v>
      </c>
      <c r="F94" s="10" t="s">
        <v>17</v>
      </c>
      <c r="G94" s="10"/>
    </row>
    <row r="95" spans="1:7">
      <c r="A95" s="10"/>
      <c r="B95" s="10"/>
      <c r="C95" s="10">
        <f t="shared" si="2"/>
        <v>10</v>
      </c>
      <c r="D95" s="10" t="s">
        <v>47</v>
      </c>
      <c r="E95" s="10" t="s">
        <v>106</v>
      </c>
      <c r="F95" s="10" t="s">
        <v>17</v>
      </c>
      <c r="G95" s="10"/>
    </row>
    <row r="96" spans="1:7">
      <c r="A96" s="10"/>
      <c r="B96" s="10"/>
      <c r="C96" s="10">
        <f t="shared" si="2"/>
        <v>10</v>
      </c>
      <c r="D96" s="10" t="s">
        <v>47</v>
      </c>
      <c r="E96" s="10" t="s">
        <v>61</v>
      </c>
      <c r="F96" s="10" t="s">
        <v>17</v>
      </c>
      <c r="G96" s="10"/>
    </row>
    <row r="97" spans="1:7">
      <c r="A97" s="10"/>
      <c r="B97" s="10"/>
      <c r="C97" s="10">
        <f t="shared" si="2"/>
        <v>10</v>
      </c>
      <c r="D97" s="10" t="s">
        <v>47</v>
      </c>
      <c r="E97" s="10" t="s">
        <v>107</v>
      </c>
      <c r="F97" s="10" t="s">
        <v>63</v>
      </c>
      <c r="G97" s="10"/>
    </row>
    <row r="98" spans="1:7">
      <c r="A98" s="10"/>
      <c r="B98" s="10"/>
      <c r="C98" s="10">
        <f t="shared" ref="C98:C125" si="3">INDEX(A:A,MATCH(D98,B:B,0),1)</f>
        <v>10</v>
      </c>
      <c r="D98" s="10" t="s">
        <v>47</v>
      </c>
      <c r="E98" s="10" t="s">
        <v>108</v>
      </c>
      <c r="F98" s="10" t="s">
        <v>17</v>
      </c>
      <c r="G98" s="10"/>
    </row>
    <row r="99" spans="1:7">
      <c r="A99" s="10"/>
      <c r="B99" s="10"/>
      <c r="C99" s="10">
        <f t="shared" si="3"/>
        <v>10</v>
      </c>
      <c r="D99" s="10" t="s">
        <v>47</v>
      </c>
      <c r="E99" s="10" t="s">
        <v>54</v>
      </c>
      <c r="F99" s="10" t="s">
        <v>17</v>
      </c>
      <c r="G99" s="10"/>
    </row>
    <row r="100" spans="1:7">
      <c r="A100" s="10"/>
      <c r="B100" s="10"/>
      <c r="C100" s="10">
        <f t="shared" si="3"/>
        <v>10</v>
      </c>
      <c r="D100" s="10" t="s">
        <v>47</v>
      </c>
      <c r="E100" s="10" t="s">
        <v>621</v>
      </c>
      <c r="F100" s="10" t="s">
        <v>17</v>
      </c>
      <c r="G100" s="10"/>
    </row>
    <row r="101" spans="1:7">
      <c r="A101" s="10"/>
      <c r="B101" s="10"/>
      <c r="C101" s="10">
        <f t="shared" si="3"/>
        <v>10</v>
      </c>
      <c r="D101" s="10" t="s">
        <v>47</v>
      </c>
      <c r="E101" s="10" t="s">
        <v>61</v>
      </c>
      <c r="F101" s="10" t="s">
        <v>63</v>
      </c>
      <c r="G101" s="10"/>
    </row>
    <row r="102" spans="1:7">
      <c r="A102" s="10"/>
      <c r="B102" s="10"/>
      <c r="C102" s="10">
        <f t="shared" si="3"/>
        <v>10</v>
      </c>
      <c r="D102" s="10" t="s">
        <v>47</v>
      </c>
      <c r="E102" s="10" t="s">
        <v>62</v>
      </c>
      <c r="F102" s="10" t="s">
        <v>63</v>
      </c>
      <c r="G102" s="10"/>
    </row>
    <row r="103" spans="1:7">
      <c r="A103" s="10"/>
      <c r="B103" s="10"/>
      <c r="C103" s="10">
        <f t="shared" si="3"/>
        <v>10</v>
      </c>
      <c r="D103" s="10" t="s">
        <v>47</v>
      </c>
      <c r="E103" s="10" t="s">
        <v>622</v>
      </c>
      <c r="F103" s="10" t="s">
        <v>63</v>
      </c>
      <c r="G103" s="10"/>
    </row>
    <row r="104" spans="1:7">
      <c r="A104" s="10"/>
      <c r="B104" s="10"/>
      <c r="C104" s="10">
        <f t="shared" si="3"/>
        <v>11</v>
      </c>
      <c r="D104" s="10" t="s">
        <v>49</v>
      </c>
      <c r="E104" s="10" t="s">
        <v>109</v>
      </c>
      <c r="F104" s="10" t="s">
        <v>17</v>
      </c>
      <c r="G104" s="10"/>
    </row>
    <row r="105" spans="1:7">
      <c r="A105" s="10"/>
      <c r="B105" s="10"/>
      <c r="C105" s="10">
        <f t="shared" si="3"/>
        <v>11</v>
      </c>
      <c r="D105" s="10" t="s">
        <v>49</v>
      </c>
      <c r="E105" s="10" t="s">
        <v>110</v>
      </c>
      <c r="F105" s="10" t="s">
        <v>17</v>
      </c>
      <c r="G105" s="10"/>
    </row>
    <row r="106" spans="1:7">
      <c r="A106" s="10"/>
      <c r="B106" s="10"/>
      <c r="C106" s="10">
        <f t="shared" si="3"/>
        <v>11</v>
      </c>
      <c r="D106" s="10" t="s">
        <v>49</v>
      </c>
      <c r="E106" s="10" t="s">
        <v>111</v>
      </c>
      <c r="F106" s="10" t="s">
        <v>17</v>
      </c>
      <c r="G106" s="10"/>
    </row>
    <row r="107" spans="1:7">
      <c r="A107" s="10"/>
      <c r="B107" s="10"/>
      <c r="C107" s="10">
        <f t="shared" si="3"/>
        <v>11</v>
      </c>
      <c r="D107" s="10" t="s">
        <v>49</v>
      </c>
      <c r="E107" s="10" t="s">
        <v>112</v>
      </c>
      <c r="F107" s="10" t="s">
        <v>17</v>
      </c>
      <c r="G107" s="10"/>
    </row>
    <row r="108" spans="1:7">
      <c r="A108" s="10"/>
      <c r="B108" s="10"/>
      <c r="C108" s="10">
        <f t="shared" si="3"/>
        <v>12</v>
      </c>
      <c r="D108" s="10" t="s">
        <v>51</v>
      </c>
      <c r="E108" s="10" t="s">
        <v>113</v>
      </c>
      <c r="F108" s="10" t="s">
        <v>17</v>
      </c>
      <c r="G108" s="10"/>
    </row>
    <row r="109" spans="1:7">
      <c r="A109" s="10"/>
      <c r="B109" s="10"/>
      <c r="C109" s="10">
        <f t="shared" si="3"/>
        <v>12</v>
      </c>
      <c r="D109" s="10" t="s">
        <v>51</v>
      </c>
      <c r="E109" s="10" t="s">
        <v>621</v>
      </c>
      <c r="F109" s="10" t="s">
        <v>17</v>
      </c>
      <c r="G109" s="10"/>
    </row>
    <row r="110" spans="1:7">
      <c r="A110" s="10"/>
      <c r="B110" s="10"/>
      <c r="C110" s="10">
        <f t="shared" si="3"/>
        <v>12</v>
      </c>
      <c r="D110" s="10" t="s">
        <v>51</v>
      </c>
      <c r="E110" s="10" t="s">
        <v>62</v>
      </c>
      <c r="F110" s="10" t="s">
        <v>63</v>
      </c>
      <c r="G110" s="10"/>
    </row>
    <row r="111" spans="1:7">
      <c r="A111" s="10"/>
      <c r="B111" s="10"/>
      <c r="C111" s="10">
        <f t="shared" si="3"/>
        <v>12</v>
      </c>
      <c r="D111" s="10" t="s">
        <v>51</v>
      </c>
      <c r="E111" s="10" t="s">
        <v>54</v>
      </c>
      <c r="F111" s="10" t="s">
        <v>17</v>
      </c>
      <c r="G111" s="10"/>
    </row>
    <row r="112" spans="1:7">
      <c r="A112" s="10"/>
      <c r="B112" s="10"/>
      <c r="C112" s="10">
        <f t="shared" si="3"/>
        <v>12</v>
      </c>
      <c r="D112" s="10" t="s">
        <v>51</v>
      </c>
      <c r="E112" s="10" t="s">
        <v>619</v>
      </c>
      <c r="F112" s="10" t="s">
        <v>17</v>
      </c>
      <c r="G112" s="10"/>
    </row>
    <row r="113" spans="1:7">
      <c r="A113" s="10"/>
      <c r="B113" s="10"/>
      <c r="C113" s="10">
        <f t="shared" si="3"/>
        <v>12</v>
      </c>
      <c r="D113" s="10" t="s">
        <v>51</v>
      </c>
      <c r="E113" s="10" t="s">
        <v>620</v>
      </c>
      <c r="F113" s="10" t="s">
        <v>63</v>
      </c>
      <c r="G113" s="10"/>
    </row>
    <row r="114" spans="1:7">
      <c r="A114" s="10"/>
      <c r="B114" s="10"/>
      <c r="C114" s="10">
        <f t="shared" si="3"/>
        <v>13</v>
      </c>
      <c r="D114" s="10" t="s">
        <v>53</v>
      </c>
      <c r="E114" s="10" t="s">
        <v>114</v>
      </c>
      <c r="F114" s="10" t="s">
        <v>17</v>
      </c>
      <c r="G114" s="10"/>
    </row>
    <row r="115" spans="1:7">
      <c r="A115" s="10"/>
      <c r="B115" s="10"/>
      <c r="C115" s="10">
        <f t="shared" si="3"/>
        <v>13</v>
      </c>
      <c r="D115" s="10" t="s">
        <v>53</v>
      </c>
      <c r="E115" s="10" t="s">
        <v>115</v>
      </c>
      <c r="F115" s="10" t="s">
        <v>17</v>
      </c>
      <c r="G115" s="10"/>
    </row>
    <row r="116" spans="1:7">
      <c r="A116" s="10"/>
      <c r="B116" s="10"/>
      <c r="C116" s="10">
        <f t="shared" si="3"/>
        <v>13</v>
      </c>
      <c r="D116" s="10" t="s">
        <v>53</v>
      </c>
      <c r="E116" s="10" t="s">
        <v>622</v>
      </c>
      <c r="F116" s="10" t="s">
        <v>63</v>
      </c>
      <c r="G116" s="10"/>
    </row>
    <row r="117" spans="1:7">
      <c r="A117" s="10"/>
      <c r="B117" s="10"/>
      <c r="C117" s="10">
        <f t="shared" si="3"/>
        <v>13</v>
      </c>
      <c r="D117" s="10" t="s">
        <v>53</v>
      </c>
      <c r="E117" s="10" t="s">
        <v>85</v>
      </c>
      <c r="F117" s="10" t="s">
        <v>63</v>
      </c>
      <c r="G117" s="10"/>
    </row>
    <row r="118" spans="1:7">
      <c r="A118" s="10"/>
      <c r="B118" s="10"/>
      <c r="C118" s="10">
        <f t="shared" si="3"/>
        <v>13</v>
      </c>
      <c r="D118" s="10" t="s">
        <v>53</v>
      </c>
      <c r="E118" s="10" t="s">
        <v>86</v>
      </c>
      <c r="F118" s="10" t="s">
        <v>63</v>
      </c>
      <c r="G118" s="10"/>
    </row>
    <row r="119" spans="1:7">
      <c r="A119" s="10"/>
      <c r="B119" s="10"/>
      <c r="C119" s="10">
        <f t="shared" si="3"/>
        <v>13</v>
      </c>
      <c r="D119" s="10" t="s">
        <v>53</v>
      </c>
      <c r="E119" s="10" t="s">
        <v>617</v>
      </c>
      <c r="F119" s="10" t="s">
        <v>63</v>
      </c>
      <c r="G119" s="10"/>
    </row>
    <row r="120" spans="1:7">
      <c r="A120" s="10"/>
      <c r="B120" s="10"/>
      <c r="C120" s="10">
        <f t="shared" si="3"/>
        <v>13</v>
      </c>
      <c r="D120" s="10" t="s">
        <v>53</v>
      </c>
      <c r="E120" s="10" t="s">
        <v>618</v>
      </c>
      <c r="F120" s="10" t="s">
        <v>63</v>
      </c>
      <c r="G120" s="10"/>
    </row>
    <row r="121" spans="1:7">
      <c r="A121" s="10"/>
      <c r="B121" s="10"/>
      <c r="C121" s="10">
        <f t="shared" si="3"/>
        <v>14</v>
      </c>
      <c r="D121" s="10" t="s">
        <v>55</v>
      </c>
      <c r="E121" s="10" t="s">
        <v>101</v>
      </c>
      <c r="F121" s="10" t="s">
        <v>17</v>
      </c>
      <c r="G121" s="10"/>
    </row>
    <row r="122" spans="1:7">
      <c r="A122" s="10"/>
      <c r="B122" s="10"/>
      <c r="C122" s="10">
        <f t="shared" si="3"/>
        <v>14</v>
      </c>
      <c r="D122" s="10" t="s">
        <v>55</v>
      </c>
      <c r="E122" s="10" t="s">
        <v>102</v>
      </c>
      <c r="F122" s="10" t="s">
        <v>17</v>
      </c>
      <c r="G122" s="10"/>
    </row>
    <row r="123" spans="1:7">
      <c r="A123" s="10"/>
      <c r="B123" s="10"/>
      <c r="C123" s="10">
        <f t="shared" si="3"/>
        <v>14</v>
      </c>
      <c r="D123" s="10" t="s">
        <v>55</v>
      </c>
      <c r="E123" s="10" t="s">
        <v>116</v>
      </c>
      <c r="F123" s="10" t="s">
        <v>17</v>
      </c>
      <c r="G123" s="10"/>
    </row>
    <row r="124" spans="1:7">
      <c r="A124" s="10"/>
      <c r="B124" s="10"/>
      <c r="C124" s="10">
        <f t="shared" si="3"/>
        <v>14</v>
      </c>
      <c r="D124" s="10" t="s">
        <v>55</v>
      </c>
      <c r="E124" s="10" t="s">
        <v>104</v>
      </c>
      <c r="F124" s="10" t="s">
        <v>17</v>
      </c>
      <c r="G124" s="10"/>
    </row>
    <row r="125" spans="1:7">
      <c r="A125" s="10"/>
      <c r="B125" s="10"/>
      <c r="C125" s="10">
        <f t="shared" si="3"/>
        <v>1</v>
      </c>
      <c r="D125" s="10" t="s">
        <v>15</v>
      </c>
      <c r="E125" s="10" t="s">
        <v>622</v>
      </c>
      <c r="F125" s="10" t="s">
        <v>63</v>
      </c>
      <c r="G125" s="10"/>
    </row>
    <row r="126" spans="1:7">
      <c r="A126" s="10"/>
      <c r="B126" s="10"/>
      <c r="C126" s="10"/>
      <c r="D126" s="10"/>
      <c r="F126" s="10"/>
      <c r="G126" s="10"/>
    </row>
    <row r="127" spans="1:7">
      <c r="A127" s="10"/>
      <c r="B127" s="10"/>
      <c r="C127" s="10"/>
      <c r="D127" s="10"/>
      <c r="G127" s="10"/>
    </row>
    <row r="128" spans="1:7">
      <c r="A128" s="10"/>
      <c r="B128" s="10"/>
      <c r="C128" s="10"/>
      <c r="D128" s="10"/>
      <c r="G128" s="10"/>
    </row>
    <row r="129" spans="1:7">
      <c r="A129" s="10"/>
      <c r="B129" s="10"/>
      <c r="C129" s="10"/>
      <c r="D129" s="10"/>
      <c r="F129" s="10"/>
      <c r="G129" s="10"/>
    </row>
    <row r="130" spans="1:7">
      <c r="A130" s="10"/>
      <c r="B130" s="10"/>
      <c r="C130" s="10"/>
      <c r="D130" s="10"/>
      <c r="F130" s="10"/>
      <c r="G130" s="10"/>
    </row>
    <row r="131" spans="1:7">
      <c r="A131" s="10"/>
      <c r="B131" s="10"/>
      <c r="C131" s="10"/>
      <c r="D131" s="10"/>
      <c r="F131" s="10"/>
      <c r="G131" s="10"/>
    </row>
    <row r="132" spans="1:7">
      <c r="A132" s="10"/>
      <c r="B132" s="10"/>
      <c r="C132" s="10"/>
      <c r="D132" s="10"/>
      <c r="F132" s="10"/>
      <c r="G132" s="10"/>
    </row>
    <row r="133" spans="1:7">
      <c r="A133" s="10"/>
      <c r="B133" s="10"/>
      <c r="C133" s="10"/>
      <c r="D133" s="10"/>
      <c r="F133" s="10"/>
      <c r="G133" s="10"/>
    </row>
    <row r="134" spans="1:7">
      <c r="A134" s="10"/>
      <c r="B134" s="10"/>
      <c r="C134" s="10"/>
      <c r="G134" s="10"/>
    </row>
    <row r="135" spans="1:7">
      <c r="A135" s="10"/>
      <c r="B135" s="10"/>
      <c r="C135" s="10"/>
      <c r="G135" s="10"/>
    </row>
    <row r="136" spans="1:7">
      <c r="A136" s="10"/>
      <c r="B136" s="10"/>
      <c r="C136" s="10"/>
      <c r="G136" s="10"/>
    </row>
    <row r="137" spans="1:7">
      <c r="A137" s="10"/>
      <c r="B137" s="10"/>
      <c r="G137" s="10"/>
    </row>
    <row r="138" spans="1:7">
      <c r="A138" s="10"/>
      <c r="B138" s="10"/>
      <c r="G138" s="10"/>
    </row>
    <row r="139" spans="1:7">
      <c r="A139" s="10"/>
      <c r="B139" s="10"/>
      <c r="G139" s="10"/>
    </row>
    <row r="140" spans="1:7">
      <c r="A140" s="10"/>
      <c r="B140" s="10"/>
      <c r="G140" s="10"/>
    </row>
    <row r="141" spans="1:7">
      <c r="A141" s="10"/>
      <c r="B141" s="10"/>
      <c r="G141" s="10"/>
    </row>
    <row r="142" spans="1:7">
      <c r="A142" s="10"/>
      <c r="B142" s="10"/>
      <c r="G142" s="10"/>
    </row>
    <row r="143" spans="1:7">
      <c r="A143" s="10"/>
      <c r="B143" s="10"/>
      <c r="G143" s="10"/>
    </row>
    <row r="144" spans="1:7">
      <c r="A144" s="10"/>
      <c r="B144" s="10"/>
      <c r="G144" s="10"/>
    </row>
    <row r="145" spans="1:7">
      <c r="A145" s="10"/>
      <c r="B145" s="10"/>
      <c r="G145" s="10"/>
    </row>
    <row r="146" spans="1:7">
      <c r="A146" s="10"/>
      <c r="B146" s="10"/>
      <c r="G146" s="10"/>
    </row>
    <row r="147" spans="1:7">
      <c r="A147" s="10"/>
      <c r="B147" s="10"/>
      <c r="G147" s="10"/>
    </row>
    <row r="148" spans="1:7">
      <c r="A148" s="10"/>
      <c r="B148" s="10"/>
      <c r="G148" s="10"/>
    </row>
    <row r="149" spans="1:7">
      <c r="A149" s="10"/>
      <c r="B149" s="10"/>
      <c r="G149" s="10"/>
    </row>
    <row r="150" spans="1:7">
      <c r="A150" s="10"/>
      <c r="B150" s="10"/>
      <c r="G150" s="10"/>
    </row>
    <row r="151" spans="1:7">
      <c r="A151" s="10"/>
      <c r="B151" s="10"/>
      <c r="G151" s="10"/>
    </row>
    <row r="152" spans="1:7">
      <c r="A152" s="10"/>
      <c r="B152" s="10"/>
      <c r="G152" s="10"/>
    </row>
    <row r="153" spans="1:7">
      <c r="A153" s="10"/>
      <c r="B153" s="10"/>
      <c r="G153" s="10"/>
    </row>
    <row r="154" spans="1:7">
      <c r="A154" s="10"/>
      <c r="B154" s="10"/>
      <c r="G154" s="10"/>
    </row>
    <row r="155" spans="1:7">
      <c r="A155" s="10"/>
      <c r="B155" s="10"/>
      <c r="G155" s="10"/>
    </row>
    <row r="156" spans="1:7">
      <c r="A156" s="10"/>
      <c r="B156" s="10"/>
      <c r="G156" s="10"/>
    </row>
    <row r="157" spans="1:7">
      <c r="A157" s="10"/>
      <c r="B157" s="10"/>
      <c r="G157" s="10"/>
    </row>
    <row r="158" spans="1:7">
      <c r="A158" s="10"/>
      <c r="B158" s="10"/>
      <c r="G158" s="10"/>
    </row>
    <row r="159" spans="1:7">
      <c r="A159" s="10"/>
      <c r="B159" s="10"/>
      <c r="G159" s="10"/>
    </row>
    <row r="160" spans="1:7">
      <c r="A160" s="10"/>
      <c r="B160" s="10"/>
      <c r="G160" s="10"/>
    </row>
    <row r="161" spans="1:7">
      <c r="A161" s="10"/>
      <c r="B161" s="10"/>
      <c r="G161" s="10"/>
    </row>
    <row r="162" spans="1:7">
      <c r="A162" s="10"/>
      <c r="B162" s="10"/>
      <c r="G162" s="10"/>
    </row>
    <row r="163" spans="1:7">
      <c r="A163" s="10"/>
      <c r="B163" s="10"/>
      <c r="G163" s="10"/>
    </row>
    <row r="164" spans="1:7">
      <c r="A164" s="10"/>
      <c r="B164" s="10"/>
      <c r="G164" s="10"/>
    </row>
    <row r="165" spans="1:7">
      <c r="A165" s="10"/>
      <c r="B165" s="10"/>
      <c r="G165" s="10"/>
    </row>
    <row r="166" spans="1:7">
      <c r="A166" s="10"/>
      <c r="B166" s="10"/>
      <c r="G166" s="10"/>
    </row>
    <row r="167" spans="1:7">
      <c r="A167" s="10"/>
      <c r="B167" s="10"/>
      <c r="G167" s="10"/>
    </row>
    <row r="168" spans="1:7">
      <c r="A168" s="10"/>
      <c r="B168" s="10"/>
      <c r="G168" s="10"/>
    </row>
    <row r="169" spans="1:7">
      <c r="A169" s="10"/>
      <c r="B169" s="10"/>
      <c r="G169" s="10"/>
    </row>
    <row r="170" spans="1:7">
      <c r="A170" s="10"/>
      <c r="B170" s="10"/>
      <c r="G170" s="10"/>
    </row>
    <row r="171" spans="1:7">
      <c r="A171" s="10"/>
      <c r="B171" s="10"/>
      <c r="G171" s="10"/>
    </row>
    <row r="172" spans="1:7">
      <c r="A172" s="10"/>
      <c r="B172" s="10"/>
      <c r="G172" s="10"/>
    </row>
    <row r="173" spans="1:7">
      <c r="A173" s="10"/>
      <c r="B173" s="10"/>
      <c r="G173" s="10"/>
    </row>
    <row r="174" spans="1:7">
      <c r="A174" s="10"/>
      <c r="B174" s="10"/>
      <c r="G174" s="10"/>
    </row>
    <row r="175" spans="1:7">
      <c r="A175" s="10"/>
      <c r="B175" s="10"/>
      <c r="G175" s="10"/>
    </row>
    <row r="176" spans="1:7">
      <c r="A176" s="10"/>
      <c r="B176" s="10"/>
      <c r="G176" s="10"/>
    </row>
    <row r="177" spans="1:7">
      <c r="A177" s="10"/>
      <c r="B177" s="10"/>
      <c r="G177" s="10"/>
    </row>
    <row r="178" spans="1:7">
      <c r="A178" s="10"/>
      <c r="B178" s="10"/>
      <c r="G178" s="10"/>
    </row>
    <row r="179" spans="1:7">
      <c r="A179" s="10"/>
      <c r="B179" s="10"/>
      <c r="G179" s="10"/>
    </row>
    <row r="180" spans="1:7">
      <c r="A180" s="10"/>
      <c r="B180" s="10"/>
      <c r="G180" s="10"/>
    </row>
    <row r="181" spans="1:7">
      <c r="A181" s="10"/>
      <c r="B181" s="10"/>
      <c r="G181" s="10"/>
    </row>
    <row r="182" spans="1:7">
      <c r="A182" s="10"/>
      <c r="B182" s="10"/>
      <c r="G182" s="10"/>
    </row>
    <row r="183" spans="1:7">
      <c r="A183" s="10"/>
      <c r="B183" s="10"/>
      <c r="G183" s="10"/>
    </row>
    <row r="184" spans="1:7">
      <c r="A184" s="10"/>
      <c r="B184" s="10"/>
      <c r="G184" s="10"/>
    </row>
    <row r="185" spans="1:7">
      <c r="A185" s="10"/>
      <c r="B185" s="10"/>
      <c r="G185" s="10"/>
    </row>
    <row r="186" spans="1:7">
      <c r="A186" s="10"/>
      <c r="B186" s="10"/>
      <c r="G186" s="10"/>
    </row>
    <row r="187" spans="1:7">
      <c r="A187" s="10"/>
      <c r="B187" s="10"/>
      <c r="G187" s="10"/>
    </row>
    <row r="188" spans="1:7">
      <c r="A188" s="10"/>
      <c r="B188" s="10"/>
      <c r="G188" s="10"/>
    </row>
    <row r="189" spans="1:7">
      <c r="A189" s="10"/>
      <c r="B189" s="10"/>
      <c r="G189" s="10"/>
    </row>
    <row r="190" spans="1:7">
      <c r="A190" s="10"/>
      <c r="B190" s="10"/>
      <c r="G190" s="10"/>
    </row>
    <row r="191" spans="1:7">
      <c r="A191" s="10"/>
      <c r="B191" s="10"/>
      <c r="G191" s="10"/>
    </row>
    <row r="192" spans="1:7">
      <c r="A192" s="10"/>
      <c r="B192" s="10"/>
      <c r="G192" s="10"/>
    </row>
    <row r="193" spans="1:7">
      <c r="A193" s="10"/>
      <c r="B193" s="10"/>
      <c r="G193" s="10"/>
    </row>
  </sheetData>
  <autoFilter ref="A1:Q124" xr:uid="{00000000-0001-0000-0000-000000000000}"/>
  <customSheetViews>
    <customSheetView guid="{B7831A28-C714-4DC9-BB36-A1304866CBB0}" showPageBreaks="1" fitToPage="1" showAutoFilter="1">
      <selection activeCell="J6" sqref="J6"/>
      <pageMargins left="0" right="0" top="0" bottom="0" header="0" footer="0"/>
      <pageSetup paperSize="9" scale="31" fitToWidth="2" orientation="landscape" r:id="rId2"/>
      <autoFilter ref="A1:J101" xr:uid="{76BFCBBE-9296-4575-B7C3-B8147BFAE1BC}"/>
    </customSheetView>
  </customSheetViews>
  <dataValidations disablePrompts="1" count="1">
    <dataValidation type="list" allowBlank="1" showInputMessage="1" showErrorMessage="1" sqref="O2" xr:uid="{00000000-0002-0000-0000-000000000000}">
      <formula1>$N$2:$N$60</formula1>
    </dataValidation>
  </dataValidations>
  <pageMargins left="0.7" right="0.7" top="0.75" bottom="0.75" header="0.3" footer="0.3"/>
  <pageSetup paperSize="9" scale="30" fitToWidth="2"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02">
    <tabColor theme="0" tint="-0.34998626667073579"/>
    <pageSetUpPr fitToPage="1"/>
  </sheetPr>
  <dimension ref="A1:G193"/>
  <sheetViews>
    <sheetView showGridLines="0" showRowColHeaders="0" workbookViewId="0"/>
  </sheetViews>
  <sheetFormatPr defaultColWidth="9.08984375" defaultRowHeight="14.5"/>
  <cols>
    <col min="1" max="1" width="94.36328125" bestFit="1" customWidth="1"/>
    <col min="2" max="2" width="17.90625" bestFit="1" customWidth="1"/>
    <col min="3" max="3" width="10.90625" customWidth="1"/>
    <col min="4" max="4" width="15.08984375" bestFit="1" customWidth="1"/>
    <col min="5" max="5" width="6.08984375" customWidth="1"/>
    <col min="6" max="6" width="72.08984375" bestFit="1" customWidth="1"/>
    <col min="7" max="7" width="17.90625" bestFit="1" customWidth="1"/>
  </cols>
  <sheetData>
    <row r="1" spans="1:7" ht="9" customHeight="1">
      <c r="A1" s="82" t="s">
        <v>2</v>
      </c>
      <c r="B1" t="s">
        <v>1065</v>
      </c>
      <c r="D1" s="9" t="s">
        <v>117</v>
      </c>
      <c r="F1" s="82" t="s">
        <v>2</v>
      </c>
      <c r="G1" t="s">
        <v>1065</v>
      </c>
    </row>
    <row r="2" spans="1:7">
      <c r="A2" s="82" t="s">
        <v>5</v>
      </c>
      <c r="B2" t="s">
        <v>17</v>
      </c>
      <c r="D2" t="str">
        <f>IF(Data1!$H2&lt;&gt;"",CONCATENATE("[",Data1!$H2,"]"),"")</f>
        <v>[10]</v>
      </c>
      <c r="F2" s="82" t="s">
        <v>5</v>
      </c>
      <c r="G2" t="s">
        <v>63</v>
      </c>
    </row>
    <row r="3" spans="1:7">
      <c r="D3" t="str">
        <f>IF(Data1!$H3&lt;&gt;"",CONCATENATE("[",Data1!$H3,"]"),"")</f>
        <v>[1]</v>
      </c>
    </row>
    <row r="4" spans="1:7">
      <c r="A4" s="82" t="s">
        <v>627</v>
      </c>
      <c r="D4" t="str">
        <f>IF(Data1!$H4&lt;&gt;"",CONCATENATE("[",Data1!$H4,"]"),"")</f>
        <v/>
      </c>
      <c r="F4" s="82" t="s">
        <v>627</v>
      </c>
    </row>
    <row r="5" spans="1:7">
      <c r="A5" s="41" t="s">
        <v>43</v>
      </c>
      <c r="D5" t="str">
        <f>IF(Data1!$H5&lt;&gt;"",CONCATENATE("[",Data1!$H5,"]"),"")</f>
        <v/>
      </c>
      <c r="F5" s="41" t="s">
        <v>629</v>
      </c>
    </row>
    <row r="6" spans="1:7">
      <c r="A6" s="41" t="s">
        <v>56</v>
      </c>
      <c r="D6" t="str">
        <f>IF(Data1!$H6&lt;&gt;"",CONCATENATE("[",Data1!$H6,"]"),"")</f>
        <v/>
      </c>
      <c r="F6" s="41" t="s">
        <v>61</v>
      </c>
    </row>
    <row r="7" spans="1:7">
      <c r="A7" s="41" t="s">
        <v>22</v>
      </c>
      <c r="D7" t="str">
        <f>IF(Data1!$H7&lt;&gt;"",CONCATENATE("[",Data1!$H7,"]"),"")</f>
        <v/>
      </c>
      <c r="F7" s="41" t="s">
        <v>62</v>
      </c>
    </row>
    <row r="8" spans="1:7">
      <c r="A8" s="41" t="s">
        <v>1106</v>
      </c>
      <c r="D8" t="str">
        <f>IF(Data1!$H8&lt;&gt;"",CONCATENATE("[",Data1!$H8,"]"),"")</f>
        <v/>
      </c>
      <c r="F8" s="41" t="s">
        <v>107</v>
      </c>
    </row>
    <row r="9" spans="1:7">
      <c r="A9" s="41" t="s">
        <v>106</v>
      </c>
      <c r="D9" t="str">
        <f>IF(Data1!$H9&lt;&gt;"",CONCATENATE("[",Data1!$H9,"]"),"")</f>
        <v/>
      </c>
      <c r="F9" s="41" t="s">
        <v>1110</v>
      </c>
    </row>
    <row r="10" spans="1:7">
      <c r="A10" s="41" t="s">
        <v>35</v>
      </c>
      <c r="D10" t="str">
        <f>IF(Data1!$H10&lt;&gt;"",CONCATENATE("[",Data1!$H10,"]"),"")</f>
        <v/>
      </c>
      <c r="F10" s="41" t="s">
        <v>593</v>
      </c>
    </row>
    <row r="11" spans="1:7">
      <c r="A11" s="41" t="s">
        <v>1107</v>
      </c>
      <c r="D11" t="str">
        <f>IF(Data1!$H11&lt;&gt;"",CONCATENATE("[",Data1!$H11,"]"),"")</f>
        <v/>
      </c>
      <c r="F11" s="41" t="s">
        <v>595</v>
      </c>
    </row>
    <row r="12" spans="1:7">
      <c r="A12" s="41" t="s">
        <v>61</v>
      </c>
      <c r="D12" t="str">
        <f>IF(Data1!$H12&lt;&gt;"",CONCATENATE("[",Data1!$H12,"]"),"")</f>
        <v/>
      </c>
      <c r="F12" s="41" t="s">
        <v>597</v>
      </c>
    </row>
    <row r="13" spans="1:7">
      <c r="A13" s="41" t="s">
        <v>52</v>
      </c>
      <c r="D13" t="str">
        <f>IF(Data1!$H13&lt;&gt;"",CONCATENATE("[",Data1!$H13,"]"),"")</f>
        <v/>
      </c>
      <c r="F13" s="41" t="s">
        <v>599</v>
      </c>
    </row>
    <row r="14" spans="1:7">
      <c r="A14" s="41" t="s">
        <v>54</v>
      </c>
      <c r="D14" t="str">
        <f>IF(Data1!$H14&lt;&gt;"",CONCATENATE("[",Data1!$H14,"]"),"")</f>
        <v/>
      </c>
      <c r="F14" s="41" t="s">
        <v>601</v>
      </c>
    </row>
    <row r="15" spans="1:7">
      <c r="A15" s="41" t="s">
        <v>16</v>
      </c>
      <c r="D15" t="str">
        <f>IF(Data1!$H15&lt;&gt;"",CONCATENATE("[",Data1!$H15,"]"),"")</f>
        <v/>
      </c>
      <c r="F15" s="41" t="s">
        <v>603</v>
      </c>
    </row>
    <row r="16" spans="1:7">
      <c r="A16" s="41" t="s">
        <v>27</v>
      </c>
      <c r="D16" t="str">
        <f>IF(Data1!$H16&lt;&gt;"",CONCATENATE("[",Data1!$H16,"]"),"")</f>
        <v/>
      </c>
      <c r="F16" s="41" t="s">
        <v>1111</v>
      </c>
    </row>
    <row r="17" spans="1:6">
      <c r="A17" s="41" t="s">
        <v>48</v>
      </c>
      <c r="D17" t="str">
        <f>IF(Data1!$H17&lt;&gt;"",CONCATENATE("[",Data1!$H17,"]"),"")</f>
        <v/>
      </c>
      <c r="F17" s="41" t="s">
        <v>607</v>
      </c>
    </row>
    <row r="18" spans="1:6">
      <c r="A18" s="41" t="s">
        <v>31</v>
      </c>
      <c r="D18" t="str">
        <f>IF(Data1!$H18&lt;&gt;"",CONCATENATE("[",Data1!$H18,"]"),"")</f>
        <v/>
      </c>
      <c r="F18" s="41" t="s">
        <v>609</v>
      </c>
    </row>
    <row r="19" spans="1:6" ht="15.5">
      <c r="A19" s="41" t="s">
        <v>50</v>
      </c>
      <c r="C19" s="10"/>
      <c r="D19" t="str">
        <f>IF(Data1!$H19&lt;&gt;"",CONCATENATE("[",Data1!$H19,"]"),"")</f>
        <v/>
      </c>
      <c r="F19" s="41" t="s">
        <v>611</v>
      </c>
    </row>
    <row r="20" spans="1:6" ht="15.5">
      <c r="A20" s="41" t="s">
        <v>108</v>
      </c>
      <c r="C20" s="10"/>
      <c r="D20" t="str">
        <f>IF(Data1!$H20&lt;&gt;"",CONCATENATE("[",Data1!$H20,"]"),"")</f>
        <v/>
      </c>
      <c r="F20" s="41" t="s">
        <v>613</v>
      </c>
    </row>
    <row r="21" spans="1:6" ht="15.5">
      <c r="A21" s="41" t="s">
        <v>41</v>
      </c>
      <c r="C21" s="10"/>
      <c r="D21" t="str">
        <f>IF(Data1!$H21&lt;&gt;"",CONCATENATE("[",Data1!$H21,"]"),"")</f>
        <v/>
      </c>
      <c r="F21" s="41" t="s">
        <v>615</v>
      </c>
    </row>
    <row r="22" spans="1:6" ht="15.5">
      <c r="A22" s="41" t="s">
        <v>1108</v>
      </c>
      <c r="C22" s="10"/>
      <c r="D22" t="str">
        <f>IF(Data1!$H22&lt;&gt;"",CONCATENATE("[",Data1!$H22,"]"),"")</f>
        <v/>
      </c>
      <c r="F22" s="41" t="s">
        <v>628</v>
      </c>
    </row>
    <row r="23" spans="1:6" ht="15.5">
      <c r="A23" s="41" t="s">
        <v>592</v>
      </c>
      <c r="C23" s="10"/>
      <c r="D23" t="str">
        <f>IF(Data1!$H23&lt;&gt;"",CONCATENATE("[",Data1!$H23,"]"),"")</f>
        <v/>
      </c>
    </row>
    <row r="24" spans="1:6" ht="15.5">
      <c r="A24" s="41" t="s">
        <v>594</v>
      </c>
      <c r="C24" s="10"/>
      <c r="D24" t="str">
        <f>IF(Data1!$H24&lt;&gt;"",CONCATENATE("[",Data1!$H24,"]"),"")</f>
        <v/>
      </c>
    </row>
    <row r="25" spans="1:6" ht="15.5">
      <c r="A25" s="41" t="s">
        <v>596</v>
      </c>
      <c r="C25" s="10"/>
      <c r="D25" t="str">
        <f>IF(Data1!$H25&lt;&gt;"",CONCATENATE("[",Data1!$H25,"]"),"")</f>
        <v/>
      </c>
    </row>
    <row r="26" spans="1:6" ht="15.5">
      <c r="A26" s="41" t="s">
        <v>598</v>
      </c>
      <c r="C26" s="10"/>
      <c r="D26" t="str">
        <f>IF(Data1!$H26&lt;&gt;"",CONCATENATE("[",Data1!$H26,"]"),"")</f>
        <v/>
      </c>
    </row>
    <row r="27" spans="1:6" ht="15.5">
      <c r="A27" s="41" t="s">
        <v>600</v>
      </c>
      <c r="C27" s="10"/>
      <c r="D27" t="str">
        <f>IF(Data1!$H27&lt;&gt;"",CONCATENATE("[",Data1!$H27,"]"),"")</f>
        <v/>
      </c>
    </row>
    <row r="28" spans="1:6" ht="15.5">
      <c r="A28" s="41" t="s">
        <v>602</v>
      </c>
      <c r="C28" s="10"/>
      <c r="D28" t="str">
        <f>IF(Data1!$H28&lt;&gt;"",CONCATENATE("[",Data1!$H28,"]"),"")</f>
        <v/>
      </c>
    </row>
    <row r="29" spans="1:6" ht="15.5">
      <c r="A29" s="41" t="s">
        <v>604</v>
      </c>
      <c r="C29" s="10"/>
      <c r="D29" t="str">
        <f>IF(Data1!$H29&lt;&gt;"",CONCATENATE("[",Data1!$H29,"]"),"")</f>
        <v/>
      </c>
    </row>
    <row r="30" spans="1:6" ht="15.5">
      <c r="A30" s="41" t="s">
        <v>605</v>
      </c>
      <c r="C30" s="10"/>
      <c r="D30" t="str">
        <f>IF(Data1!$H30&lt;&gt;"",CONCATENATE("[",Data1!$H30,"]"),"")</f>
        <v/>
      </c>
    </row>
    <row r="31" spans="1:6" ht="15.5">
      <c r="A31" s="41" t="s">
        <v>1109</v>
      </c>
      <c r="C31" s="10"/>
      <c r="D31" t="str">
        <f>IF(Data1!$H31&lt;&gt;"",CONCATENATE("[",Data1!$H31,"]"),"")</f>
        <v/>
      </c>
    </row>
    <row r="32" spans="1:6" ht="15.5">
      <c r="A32" s="41" t="s">
        <v>606</v>
      </c>
      <c r="C32" s="10"/>
      <c r="D32" t="str">
        <f>IF(Data1!$H32&lt;&gt;"",CONCATENATE("[",Data1!$H32,"]"),"")</f>
        <v/>
      </c>
    </row>
    <row r="33" spans="1:4" ht="15.5">
      <c r="A33" s="41" t="s">
        <v>608</v>
      </c>
      <c r="C33" s="10"/>
      <c r="D33" t="str">
        <f>IF(Data1!H34&lt;&gt;"",CONCATENATE("[",Data1!H34,"]"),"")</f>
        <v/>
      </c>
    </row>
    <row r="34" spans="1:4" ht="15.5">
      <c r="A34" s="41" t="s">
        <v>610</v>
      </c>
      <c r="C34" s="10"/>
      <c r="D34" t="str">
        <f>IF(Data1!H35&lt;&gt;"",CONCATENATE("[",Data1!H35,"]"),"")</f>
        <v/>
      </c>
    </row>
    <row r="35" spans="1:4" ht="15.5">
      <c r="A35" s="41" t="s">
        <v>612</v>
      </c>
      <c r="C35" s="10"/>
      <c r="D35" t="str">
        <f>IF(Data1!H36&lt;&gt;"",CONCATENATE("[",Data1!H36,"]"),"")</f>
        <v/>
      </c>
    </row>
    <row r="36" spans="1:4" ht="15.5">
      <c r="A36" s="41" t="s">
        <v>614</v>
      </c>
      <c r="C36" s="10"/>
      <c r="D36" t="str">
        <f>IF(Data1!H37&lt;&gt;"",CONCATENATE("[",Data1!H37,"]"),"")</f>
        <v/>
      </c>
    </row>
    <row r="37" spans="1:4" ht="15.5">
      <c r="A37" s="41" t="s">
        <v>628</v>
      </c>
      <c r="C37" s="10"/>
    </row>
    <row r="38" spans="1:4" ht="15.5">
      <c r="C38" s="10"/>
    </row>
    <row r="39" spans="1:4" ht="15.5">
      <c r="C39" s="10"/>
    </row>
    <row r="40" spans="1:4" ht="15.5">
      <c r="C40" s="10"/>
    </row>
    <row r="41" spans="1:4" ht="15.5">
      <c r="C41" s="10"/>
    </row>
    <row r="42" spans="1:4" ht="15.5">
      <c r="C42" s="10"/>
    </row>
    <row r="43" spans="1:4" ht="15.5">
      <c r="C43" s="10"/>
    </row>
    <row r="44" spans="1:4" ht="15.5">
      <c r="C44" s="10"/>
    </row>
    <row r="45" spans="1:4" ht="15.5">
      <c r="C45" s="10"/>
    </row>
    <row r="46" spans="1:4" ht="15.5">
      <c r="C46" s="10"/>
    </row>
    <row r="47" spans="1:4" ht="15.5">
      <c r="C47" s="10"/>
    </row>
    <row r="48" spans="1:4" ht="15.5">
      <c r="C48" s="10"/>
    </row>
    <row r="49" spans="3:3" ht="15.5">
      <c r="C49" s="10"/>
    </row>
    <row r="50" spans="3:3" ht="15.5">
      <c r="C50" s="10"/>
    </row>
    <row r="51" spans="3:3" ht="15.5">
      <c r="C51" s="10"/>
    </row>
    <row r="52" spans="3:3" ht="15.5">
      <c r="C52" s="10"/>
    </row>
    <row r="53" spans="3:3" ht="15.5">
      <c r="C53" s="10"/>
    </row>
    <row r="54" spans="3:3" ht="15.5">
      <c r="C54" s="10"/>
    </row>
    <row r="55" spans="3:3" ht="15.5">
      <c r="C55" s="10"/>
    </row>
    <row r="56" spans="3:3" ht="15.5">
      <c r="C56" s="10"/>
    </row>
    <row r="57" spans="3:3" ht="15.5">
      <c r="C57" s="10"/>
    </row>
    <row r="58" spans="3:3" ht="15.5">
      <c r="C58" s="10"/>
    </row>
    <row r="59" spans="3:3" ht="15.5">
      <c r="C59" s="10"/>
    </row>
    <row r="60" spans="3:3" ht="15.5">
      <c r="C60" s="10"/>
    </row>
    <row r="61" spans="3:3" ht="15.5">
      <c r="C61" s="10"/>
    </row>
    <row r="62" spans="3:3" ht="15.5">
      <c r="C62" s="10"/>
    </row>
    <row r="63" spans="3:3" ht="15.5">
      <c r="C63" s="10"/>
    </row>
    <row r="64" spans="3:3" ht="15.5">
      <c r="C64" s="10"/>
    </row>
    <row r="65" spans="3:3" ht="15.5">
      <c r="C65" s="10"/>
    </row>
    <row r="66" spans="3:3" ht="15.5">
      <c r="C66" s="10"/>
    </row>
    <row r="67" spans="3:3" ht="15.5">
      <c r="C67" s="10"/>
    </row>
    <row r="68" spans="3:3" ht="15.5">
      <c r="C68" s="10"/>
    </row>
    <row r="69" spans="3:3" ht="15.5">
      <c r="C69" s="10"/>
    </row>
    <row r="70" spans="3:3" ht="15.5">
      <c r="C70" s="10"/>
    </row>
    <row r="71" spans="3:3" ht="15.5">
      <c r="C71" s="10"/>
    </row>
    <row r="72" spans="3:3" ht="15.5">
      <c r="C72" s="10"/>
    </row>
    <row r="73" spans="3:3" ht="15.5">
      <c r="C73" s="10"/>
    </row>
    <row r="74" spans="3:3" ht="15.5">
      <c r="C74" s="10"/>
    </row>
    <row r="75" spans="3:3" ht="15.5">
      <c r="C75" s="10"/>
    </row>
    <row r="76" spans="3:3" ht="15.5">
      <c r="C76" s="10"/>
    </row>
    <row r="77" spans="3:3" ht="15.5">
      <c r="C77" s="10"/>
    </row>
    <row r="78" spans="3:3" ht="15.5">
      <c r="C78" s="10"/>
    </row>
    <row r="79" spans="3:3" ht="15.5">
      <c r="C79" s="10"/>
    </row>
    <row r="80" spans="3:3" ht="15.5">
      <c r="C80" s="10"/>
    </row>
    <row r="81" spans="2:3" ht="15.5">
      <c r="C81" s="10"/>
    </row>
    <row r="82" spans="2:3" ht="15.5">
      <c r="C82" s="10"/>
    </row>
    <row r="83" spans="2:3" ht="15.5">
      <c r="C83" s="10"/>
    </row>
    <row r="84" spans="2:3" ht="15.5">
      <c r="C84" s="10"/>
    </row>
    <row r="85" spans="2:3" ht="15.5">
      <c r="C85" s="10"/>
    </row>
    <row r="86" spans="2:3" ht="15.5">
      <c r="B86" s="10"/>
      <c r="C86" s="10"/>
    </row>
    <row r="87" spans="2:3" ht="15.5">
      <c r="B87" s="10"/>
      <c r="C87" s="10"/>
    </row>
    <row r="88" spans="2:3" ht="15.5">
      <c r="B88" s="10"/>
      <c r="C88" s="10"/>
    </row>
    <row r="89" spans="2:3" ht="15.5">
      <c r="B89" s="10"/>
      <c r="C89" s="10"/>
    </row>
    <row r="90" spans="2:3" ht="15.5">
      <c r="B90" s="10"/>
      <c r="C90" s="10"/>
    </row>
    <row r="91" spans="2:3" ht="15.5">
      <c r="B91" s="10"/>
      <c r="C91" s="10"/>
    </row>
    <row r="92" spans="2:3" ht="15.5">
      <c r="B92" s="10"/>
      <c r="C92" s="10"/>
    </row>
    <row r="93" spans="2:3" ht="15.5">
      <c r="B93" s="10"/>
      <c r="C93" s="10"/>
    </row>
    <row r="94" spans="2:3" ht="15.5">
      <c r="B94" s="10"/>
      <c r="C94" s="10"/>
    </row>
    <row r="95" spans="2:3" ht="15.5">
      <c r="B95" s="10"/>
      <c r="C95" s="10"/>
    </row>
    <row r="96" spans="2:3" ht="15.5">
      <c r="B96" s="10"/>
      <c r="C96" s="10"/>
    </row>
    <row r="97" spans="2:3" ht="15.5">
      <c r="B97" s="10"/>
      <c r="C97" s="10"/>
    </row>
    <row r="98" spans="2:3" ht="15.5">
      <c r="B98" s="10"/>
      <c r="C98" s="10"/>
    </row>
    <row r="99" spans="2:3" ht="15.5">
      <c r="B99" s="10"/>
      <c r="C99" s="10"/>
    </row>
    <row r="100" spans="2:3" ht="15.5">
      <c r="B100" s="10"/>
      <c r="C100" s="10"/>
    </row>
    <row r="101" spans="2:3" ht="15.5">
      <c r="B101" s="10"/>
      <c r="C101" s="10"/>
    </row>
    <row r="102" spans="2:3" ht="15.5">
      <c r="B102" s="10"/>
      <c r="C102" s="10"/>
    </row>
    <row r="103" spans="2:3" ht="15.5">
      <c r="B103" s="10"/>
      <c r="C103" s="10"/>
    </row>
    <row r="188" spans="1:1" ht="15.5">
      <c r="A188" s="10"/>
    </row>
    <row r="189" spans="1:1" ht="15.5">
      <c r="A189" s="10"/>
    </row>
    <row r="190" spans="1:1" ht="15.5">
      <c r="A190" s="10"/>
    </row>
    <row r="191" spans="1:1" ht="15.5">
      <c r="A191" s="10"/>
    </row>
    <row r="192" spans="1:1" ht="15.5">
      <c r="A192" s="10"/>
    </row>
    <row r="193" spans="1:1" ht="15.5">
      <c r="A193" s="10"/>
    </row>
  </sheetData>
  <customSheetViews>
    <customSheetView guid="{B7831A28-C714-4DC9-BB36-A1304866CBB0}" showPageBreaks="1" fitToPage="1">
      <selection activeCell="D16" sqref="D16"/>
      <pageMargins left="0" right="0" top="0" bottom="0" header="0" footer="0"/>
      <pageSetup paperSize="9" scale="91" fitToWidth="2" orientation="landscape" r:id="rId3"/>
    </customSheetView>
  </customSheetViews>
  <pageMargins left="0.7" right="0.7" top="0.75" bottom="0.75" header="0.3" footer="0.3"/>
  <pageSetup paperSize="9" scale="91" fitToWidth="2" orientation="landscape"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theme="7" tint="0.39997558519241921"/>
    <pageSetUpPr fitToPage="1"/>
  </sheetPr>
  <dimension ref="A1:DG106"/>
  <sheetViews>
    <sheetView showGridLines="0" showRowColHeaders="0" topLeftCell="A18" zoomScale="90" zoomScaleNormal="90" workbookViewId="0">
      <selection activeCell="D47" sqref="D47"/>
    </sheetView>
  </sheetViews>
  <sheetFormatPr defaultColWidth="0" defaultRowHeight="14.5" zeroHeight="1"/>
  <cols>
    <col min="1" max="2" width="3.6328125" customWidth="1"/>
    <col min="3" max="3" width="30.36328125" customWidth="1"/>
    <col min="4" max="4" width="36.08984375" customWidth="1"/>
    <col min="5" max="5" width="14" customWidth="1"/>
    <col min="6" max="6" width="61.90625" customWidth="1"/>
    <col min="7" max="7" width="8.54296875" customWidth="1"/>
    <col min="8" max="8" width="6.54296875" customWidth="1"/>
    <col min="9" max="9" width="6.36328125" customWidth="1"/>
    <col min="10" max="10" width="16.08984375" customWidth="1"/>
    <col min="11" max="11" width="3.08984375" customWidth="1"/>
    <col min="12" max="20" width="9.08984375" hidden="1" customWidth="1"/>
    <col min="21" max="16384" width="8.90625" hidden="1"/>
  </cols>
  <sheetData>
    <row r="1" spans="2:14" ht="9" customHeight="1" thickBot="1"/>
    <row r="2" spans="2:14" ht="66" customHeight="1" thickBot="1">
      <c r="B2" s="942" t="s">
        <v>118</v>
      </c>
      <c r="C2" s="943"/>
      <c r="D2" s="943"/>
      <c r="E2" s="943"/>
      <c r="F2" s="943"/>
      <c r="G2" s="943"/>
      <c r="H2" s="943"/>
      <c r="I2" s="943"/>
      <c r="J2" s="944"/>
      <c r="K2" s="49"/>
      <c r="L2" s="50" t="s">
        <v>119</v>
      </c>
      <c r="M2" s="50"/>
    </row>
    <row r="3" spans="2:14" ht="14.25" customHeight="1">
      <c r="B3" s="52"/>
      <c r="D3" s="51"/>
      <c r="E3" s="51"/>
      <c r="F3" s="51"/>
      <c r="G3" s="51"/>
      <c r="H3" s="51"/>
      <c r="I3" s="51"/>
      <c r="J3" s="53"/>
      <c r="K3" s="51"/>
      <c r="L3" s="51"/>
      <c r="M3" s="51"/>
    </row>
    <row r="4" spans="2:14" ht="19.5" customHeight="1">
      <c r="B4" s="52"/>
      <c r="C4" s="935" t="s">
        <v>120</v>
      </c>
      <c r="D4" s="936"/>
      <c r="E4" s="949" t="s">
        <v>1076</v>
      </c>
      <c r="F4" s="949"/>
      <c r="G4" s="54"/>
      <c r="J4" s="55"/>
      <c r="N4" s="8"/>
    </row>
    <row r="5" spans="2:14" ht="14.25" customHeight="1">
      <c r="B5" s="52"/>
      <c r="C5" s="41"/>
      <c r="D5" s="41"/>
      <c r="E5" s="1"/>
      <c r="F5" s="1"/>
      <c r="G5" s="1"/>
      <c r="H5" s="1"/>
      <c r="I5" s="1"/>
      <c r="J5" s="56"/>
      <c r="K5" s="1"/>
      <c r="L5" s="1"/>
      <c r="M5" s="1"/>
      <c r="N5" s="8"/>
    </row>
    <row r="6" spans="2:14" ht="19.5" customHeight="1">
      <c r="B6" s="52"/>
      <c r="C6" s="935" t="s">
        <v>122</v>
      </c>
      <c r="D6" s="936"/>
      <c r="E6" s="950" t="s">
        <v>624</v>
      </c>
      <c r="F6" s="951"/>
      <c r="G6" s="951"/>
      <c r="H6" s="951"/>
      <c r="I6" s="952"/>
      <c r="J6" s="50"/>
      <c r="K6" s="49"/>
      <c r="L6" s="50"/>
      <c r="M6" s="50"/>
      <c r="N6" s="8"/>
    </row>
    <row r="7" spans="2:14" ht="14.25" customHeight="1">
      <c r="B7" s="52"/>
      <c r="C7" s="41"/>
      <c r="D7" s="41"/>
      <c r="J7" s="55"/>
    </row>
    <row r="8" spans="2:14" ht="19.5" customHeight="1">
      <c r="B8" s="52"/>
      <c r="C8" s="945" t="s">
        <v>123</v>
      </c>
      <c r="D8" s="946"/>
      <c r="E8" s="171">
        <v>45323</v>
      </c>
      <c r="J8" s="55"/>
    </row>
    <row r="9" spans="2:14" ht="14.25" customHeight="1">
      <c r="B9" s="52"/>
      <c r="C9" s="41"/>
      <c r="D9" s="41"/>
      <c r="J9" s="55"/>
    </row>
    <row r="10" spans="2:14" ht="19.5" customHeight="1">
      <c r="B10" s="52"/>
      <c r="C10" s="947" t="s">
        <v>124</v>
      </c>
      <c r="D10" s="948"/>
      <c r="E10" s="171">
        <v>45292</v>
      </c>
      <c r="F10" s="8"/>
      <c r="J10" s="55"/>
    </row>
    <row r="11" spans="2:14" ht="14.25" customHeight="1">
      <c r="B11" s="52"/>
      <c r="C11" s="41"/>
      <c r="D11" s="41"/>
      <c r="E11" s="41"/>
      <c r="J11" s="55"/>
    </row>
    <row r="12" spans="2:14" ht="19.5" customHeight="1">
      <c r="B12" s="52"/>
      <c r="C12" s="947" t="s">
        <v>125</v>
      </c>
      <c r="D12" s="948"/>
      <c r="E12" s="172">
        <v>25</v>
      </c>
      <c r="G12" s="8"/>
      <c r="J12" s="55"/>
    </row>
    <row r="13" spans="2:14" ht="14.25" customHeight="1">
      <c r="B13" s="52"/>
      <c r="C13" s="41"/>
      <c r="D13" s="41"/>
      <c r="F13" s="8"/>
      <c r="J13" s="55"/>
    </row>
    <row r="14" spans="2:14" ht="19.5" customHeight="1">
      <c r="B14" s="52"/>
      <c r="C14" s="935" t="s">
        <v>126</v>
      </c>
      <c r="D14" s="953"/>
      <c r="F14" s="8"/>
      <c r="J14" s="55"/>
    </row>
    <row r="15" spans="2:14" ht="14.25" customHeight="1">
      <c r="B15" s="52"/>
      <c r="C15" s="41"/>
      <c r="D15" s="41"/>
      <c r="F15" s="8"/>
      <c r="J15" s="55"/>
    </row>
    <row r="16" spans="2:14" ht="14.25" customHeight="1">
      <c r="B16" s="52"/>
      <c r="C16" s="953" t="s">
        <v>127</v>
      </c>
      <c r="D16" s="953"/>
      <c r="F16" s="8"/>
      <c r="J16" s="55"/>
    </row>
    <row r="17" spans="2:10" ht="14.25" customHeight="1">
      <c r="B17" s="52"/>
      <c r="C17" s="41"/>
      <c r="D17" s="41"/>
      <c r="F17" s="8"/>
      <c r="J17" s="55"/>
    </row>
    <row r="18" spans="2:10" ht="19.5" customHeight="1">
      <c r="B18" s="52"/>
      <c r="C18" s="947" t="s">
        <v>128</v>
      </c>
      <c r="D18" s="954"/>
      <c r="E18" s="57"/>
      <c r="F18" s="8"/>
      <c r="J18" s="55"/>
    </row>
    <row r="19" spans="2:10" ht="14.25" customHeight="1">
      <c r="B19" s="52"/>
      <c r="C19" s="41"/>
      <c r="D19" s="41"/>
      <c r="F19" s="8"/>
      <c r="J19" s="55"/>
    </row>
    <row r="20" spans="2:10" ht="19.5" customHeight="1">
      <c r="B20" s="52"/>
      <c r="C20" s="947" t="s">
        <v>129</v>
      </c>
      <c r="D20" s="954"/>
      <c r="E20" s="3"/>
      <c r="H20" t="s">
        <v>130</v>
      </c>
      <c r="J20" s="55"/>
    </row>
    <row r="21" spans="2:10" ht="14.25" customHeight="1">
      <c r="B21" s="52"/>
      <c r="C21" s="41"/>
      <c r="D21" s="47"/>
      <c r="E21" s="3"/>
      <c r="F21" s="58"/>
      <c r="J21" s="55"/>
    </row>
    <row r="22" spans="2:10" ht="82.5" customHeight="1">
      <c r="B22" s="52"/>
      <c r="C22" s="955" t="s">
        <v>131</v>
      </c>
      <c r="D22" s="955"/>
      <c r="E22" s="3"/>
      <c r="F22" s="8"/>
      <c r="J22" s="55"/>
    </row>
    <row r="23" spans="2:10" ht="14.25" customHeight="1">
      <c r="B23" s="52"/>
      <c r="C23" s="41"/>
      <c r="D23" s="47"/>
      <c r="E23" s="59"/>
      <c r="F23" s="8"/>
      <c r="J23" s="55"/>
    </row>
    <row r="24" spans="2:10" ht="19.5" customHeight="1">
      <c r="B24" s="52"/>
      <c r="C24" s="935" t="s">
        <v>132</v>
      </c>
      <c r="D24" s="936"/>
      <c r="E24" s="956" t="s">
        <v>1104</v>
      </c>
      <c r="F24" s="956"/>
      <c r="J24" s="55"/>
    </row>
    <row r="25" spans="2:10" ht="14.25" customHeight="1">
      <c r="B25" s="52"/>
      <c r="C25" s="41"/>
      <c r="D25" s="41"/>
      <c r="J25" s="55"/>
    </row>
    <row r="26" spans="2:10" ht="19.5" customHeight="1">
      <c r="B26" s="52"/>
      <c r="C26" s="935" t="s">
        <v>133</v>
      </c>
      <c r="D26" s="936"/>
      <c r="E26" s="939" t="s">
        <v>1105</v>
      </c>
      <c r="F26" s="940"/>
      <c r="J26" s="55"/>
    </row>
    <row r="27" spans="2:10" ht="14.25" customHeight="1">
      <c r="B27" s="52"/>
      <c r="E27" s="8"/>
      <c r="F27" s="8"/>
      <c r="G27" s="5"/>
      <c r="J27" s="55"/>
    </row>
    <row r="28" spans="2:10" ht="42" customHeight="1">
      <c r="B28" s="52"/>
      <c r="C28" s="173" t="s">
        <v>134</v>
      </c>
      <c r="D28" s="937" t="s">
        <v>135</v>
      </c>
      <c r="E28" s="938"/>
      <c r="F28" s="938"/>
      <c r="G28" s="941" t="s">
        <v>136</v>
      </c>
      <c r="H28" s="941"/>
      <c r="J28" s="55"/>
    </row>
    <row r="29" spans="2:10" ht="21.75" customHeight="1">
      <c r="B29" s="52"/>
      <c r="C29" s="174"/>
      <c r="D29" s="363" t="s">
        <v>1112</v>
      </c>
      <c r="E29" s="366"/>
      <c r="F29" s="365"/>
      <c r="G29" s="364">
        <v>10</v>
      </c>
      <c r="H29" s="175"/>
      <c r="I29" s="67" t="b">
        <v>1</v>
      </c>
      <c r="J29" s="55"/>
    </row>
    <row r="30" spans="2:10" ht="14.25" customHeight="1">
      <c r="B30" s="52"/>
      <c r="C30" s="176"/>
      <c r="D30" s="51"/>
      <c r="E30" s="46"/>
      <c r="F30" s="45"/>
      <c r="G30" s="177"/>
      <c r="H30" s="175"/>
      <c r="I30" s="44"/>
      <c r="J30" s="55"/>
    </row>
    <row r="31" spans="2:10" ht="21.75" customHeight="1">
      <c r="B31" s="52"/>
      <c r="C31" s="174"/>
      <c r="D31" s="362" t="s">
        <v>121</v>
      </c>
      <c r="E31" s="178"/>
      <c r="F31" s="179"/>
      <c r="G31" s="361">
        <v>10</v>
      </c>
      <c r="H31" s="175"/>
      <c r="I31" s="67" t="b">
        <v>0</v>
      </c>
      <c r="J31" s="55"/>
    </row>
    <row r="32" spans="2:10" ht="14.25" customHeight="1">
      <c r="B32" s="52"/>
      <c r="C32" s="180"/>
      <c r="D32" s="51"/>
      <c r="E32" s="46"/>
      <c r="F32" s="47"/>
      <c r="G32" s="177"/>
      <c r="H32" s="175"/>
      <c r="I32" s="44"/>
      <c r="J32" s="55"/>
    </row>
    <row r="33" spans="2:11" ht="21.75" customHeight="1">
      <c r="B33" s="52"/>
      <c r="C33" s="174"/>
      <c r="D33" s="362" t="s">
        <v>121</v>
      </c>
      <c r="E33" s="178"/>
      <c r="F33" s="179"/>
      <c r="G33" s="361">
        <v>10</v>
      </c>
      <c r="H33" s="175"/>
      <c r="I33" s="67" t="b">
        <v>0</v>
      </c>
      <c r="J33" s="55"/>
    </row>
    <row r="34" spans="2:11" ht="14.25" customHeight="1">
      <c r="B34" s="52"/>
      <c r="C34" s="180"/>
      <c r="D34" s="51"/>
      <c r="E34" s="46"/>
      <c r="F34" s="47"/>
      <c r="G34" s="177"/>
      <c r="H34" s="175"/>
      <c r="I34" s="44"/>
      <c r="J34" s="55"/>
    </row>
    <row r="35" spans="2:11" ht="21.75" customHeight="1">
      <c r="B35" s="52"/>
      <c r="C35" s="174"/>
      <c r="D35" s="362" t="s">
        <v>121</v>
      </c>
      <c r="E35" s="178"/>
      <c r="F35" s="179"/>
      <c r="G35" s="361">
        <v>10</v>
      </c>
      <c r="H35" s="175"/>
      <c r="I35" s="67" t="b">
        <v>0</v>
      </c>
      <c r="J35" s="55"/>
    </row>
    <row r="36" spans="2:11" ht="14.25" customHeight="1">
      <c r="B36" s="52"/>
      <c r="C36" s="180"/>
      <c r="D36" s="51"/>
      <c r="E36" s="48"/>
      <c r="F36" s="47"/>
      <c r="G36" s="177"/>
      <c r="H36" s="175"/>
      <c r="I36" s="44"/>
      <c r="J36" s="55"/>
    </row>
    <row r="37" spans="2:11" ht="21.75" customHeight="1">
      <c r="B37" s="52"/>
      <c r="C37" s="174"/>
      <c r="D37" s="362" t="s">
        <v>121</v>
      </c>
      <c r="E37" s="178"/>
      <c r="F37" s="179"/>
      <c r="G37" s="361">
        <v>10</v>
      </c>
      <c r="H37" s="175"/>
      <c r="I37" s="67" t="b">
        <v>0</v>
      </c>
      <c r="J37" s="55"/>
    </row>
    <row r="38" spans="2:11" ht="14.25" customHeight="1">
      <c r="B38" s="52"/>
      <c r="D38" s="1"/>
      <c r="E38" s="60"/>
      <c r="F38" s="8"/>
      <c r="J38" s="55"/>
    </row>
    <row r="39" spans="2:11" ht="15.75" customHeight="1">
      <c r="B39" s="52"/>
      <c r="C39" s="932" t="s">
        <v>137</v>
      </c>
      <c r="D39" s="933"/>
      <c r="E39" s="181">
        <v>0.04</v>
      </c>
      <c r="F39" s="8"/>
      <c r="J39" s="55"/>
    </row>
    <row r="40" spans="2:11" ht="14.25" customHeight="1">
      <c r="B40" s="52"/>
      <c r="F40" s="8"/>
      <c r="J40" s="55"/>
    </row>
    <row r="41" spans="2:11">
      <c r="B41" s="52"/>
      <c r="C41" s="932" t="s">
        <v>138</v>
      </c>
      <c r="D41" s="933"/>
      <c r="E41" s="181">
        <v>0.05</v>
      </c>
      <c r="F41" s="8"/>
      <c r="J41" s="55"/>
    </row>
    <row r="42" spans="2:11" ht="14.25" customHeight="1">
      <c r="B42" s="52"/>
      <c r="D42" s="1"/>
      <c r="E42" s="59"/>
      <c r="F42" s="8"/>
      <c r="J42" s="55"/>
    </row>
    <row r="43" spans="2:11">
      <c r="B43" s="52"/>
      <c r="C43" s="932" t="s">
        <v>139</v>
      </c>
      <c r="D43" s="933"/>
      <c r="E43" s="181">
        <v>0.03</v>
      </c>
      <c r="F43" s="8"/>
      <c r="J43" s="55"/>
    </row>
    <row r="44" spans="2:11" ht="14.25" customHeight="1">
      <c r="B44" s="52"/>
      <c r="J44" s="55"/>
    </row>
    <row r="45" spans="2:11">
      <c r="B45" s="52"/>
      <c r="C45" s="934" t="s">
        <v>616</v>
      </c>
      <c r="D45" s="934"/>
      <c r="J45" s="55"/>
    </row>
    <row r="46" spans="2:11">
      <c r="B46" s="52"/>
      <c r="J46" s="55"/>
    </row>
    <row r="47" spans="2:11">
      <c r="B47" s="52"/>
      <c r="J47" s="55"/>
    </row>
    <row r="48" spans="2:11" ht="15" thickBot="1">
      <c r="B48" s="52"/>
      <c r="K48" s="52"/>
    </row>
    <row r="49" spans="2:11">
      <c r="B49" s="61"/>
      <c r="C49" s="62"/>
      <c r="D49" s="62"/>
      <c r="E49" s="62"/>
      <c r="F49" s="62"/>
      <c r="G49" s="62"/>
      <c r="H49" s="62"/>
      <c r="I49" s="62"/>
      <c r="J49" s="63"/>
    </row>
    <row r="50" spans="2:11">
      <c r="B50" s="52"/>
      <c r="J50" s="55"/>
    </row>
    <row r="51" spans="2:11">
      <c r="B51" s="52"/>
      <c r="J51" s="55"/>
      <c r="K51" s="52"/>
    </row>
    <row r="52" spans="2:11" ht="15" thickBot="1">
      <c r="B52" s="64"/>
      <c r="C52" s="65"/>
      <c r="D52" s="65"/>
      <c r="E52" s="35" t="str">
        <f>"Copyright " &amp; "©"</f>
        <v>Copyright ©</v>
      </c>
      <c r="F52" s="34" t="str">
        <f ca="1">YEAR(TODAY()) &amp; " Všį Centrinė projektų valdymo agentūra." &amp; " Visos teisės saugomos. "</f>
        <v xml:space="preserve">2024 Všį Centrinė projektų valdymo agentūra. Visos teisės saugomos. </v>
      </c>
      <c r="G52" s="34"/>
      <c r="H52" s="34"/>
      <c r="I52" s="34"/>
      <c r="J52" s="66"/>
      <c r="K52" s="52"/>
    </row>
    <row r="53" spans="2:11">
      <c r="D53" s="62"/>
      <c r="E53" s="62"/>
      <c r="G53" s="62"/>
      <c r="H53" s="62"/>
      <c r="I53" s="62"/>
    </row>
    <row r="106" spans="111:111" hidden="1">
      <c r="DG106" s="36">
        <v>0.05</v>
      </c>
    </row>
  </sheetData>
  <sheetProtection algorithmName="SHA-512" hashValue="sN4XoZMtFwaiZIjDY2ZSmb/z4Xlhv1OwDnXQFX4pJzij5UtqXTKtW2PXg+Q6RqVDs2K9o8AkB1zBAxwwKUcPWg==" saltValue="i5pnbpgUaoN0Nsz5OOLRyA==" spinCount="100000" sheet="1" objects="1" scenarios="1"/>
  <customSheetViews>
    <customSheetView guid="{B7831A28-C714-4DC9-BB36-A1304866CBB0}" showPageBreaks="1" fitToPage="1" topLeftCell="A35">
      <selection activeCell="C49" sqref="C49"/>
      <pageMargins left="0" right="0" top="0" bottom="0" header="0" footer="0"/>
      <pageSetup paperSize="9" scale="39" fitToWidth="2" orientation="landscape" r:id="rId1"/>
    </customSheetView>
  </customSheetViews>
  <mergeCells count="23">
    <mergeCell ref="G28:H28"/>
    <mergeCell ref="B2:J2"/>
    <mergeCell ref="C4:D4"/>
    <mergeCell ref="C6:D6"/>
    <mergeCell ref="C8:D8"/>
    <mergeCell ref="C10:D10"/>
    <mergeCell ref="E4:F4"/>
    <mergeCell ref="E6:I6"/>
    <mergeCell ref="C12:D12"/>
    <mergeCell ref="C14:D14"/>
    <mergeCell ref="C16:D16"/>
    <mergeCell ref="C18:D18"/>
    <mergeCell ref="C24:D24"/>
    <mergeCell ref="C20:D20"/>
    <mergeCell ref="C22:D22"/>
    <mergeCell ref="E24:F24"/>
    <mergeCell ref="C43:D43"/>
    <mergeCell ref="C45:D45"/>
    <mergeCell ref="C39:D39"/>
    <mergeCell ref="C26:D26"/>
    <mergeCell ref="D28:F28"/>
    <mergeCell ref="C41:D41"/>
    <mergeCell ref="E26:F26"/>
  </mergeCells>
  <dataValidations count="3">
    <dataValidation type="date" operator="greaterThan" allowBlank="1" showInputMessage="1" showErrorMessage="1" errorTitle="Priemonės vykdymo data" error="Įveskite priemonės vykdymo pradžios datą (pvz. 2020-01-01)" promptTitle="Datos formatas" prompt="Įveskite priemonės vykdymo pradžios datą (pvz. 2021-01-01)" sqref="E10" xr:uid="{00000000-0002-0000-0200-000000000000}">
      <formula1>43830</formula1>
    </dataValidation>
    <dataValidation type="decimal" allowBlank="1" showInputMessage="1" showErrorMessage="1" errorTitle="Procentai" error="Įveskite skaičių" sqref="E43 E41" xr:uid="{00000000-0002-0000-0200-000001000000}">
      <formula1>0</formula1>
      <formula2>1</formula2>
    </dataValidation>
    <dataValidation type="decimal" allowBlank="1" showInputMessage="1" showErrorMessage="1" errorTitle="Procentai" error="Procentus įveskite iš intervalo 0-100" sqref="E39" xr:uid="{00000000-0002-0000-0200-000002000000}">
      <formula1>0</formula1>
      <formula2>1</formula2>
    </dataValidation>
  </dataValidations>
  <pageMargins left="0.7" right="0.7" top="0.75" bottom="0.75" header="0.3" footer="0.3"/>
  <pageSetup paperSize="9" scale="39"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Drop Down 1">
              <controlPr defaultSize="0" autoLine="0" autoPict="0" macro="[0]!DropDown1_Change">
                <anchor moveWithCells="1">
                  <from>
                    <xdr:col>3</xdr:col>
                    <xdr:colOff>4191000</xdr:colOff>
                    <xdr:row>18</xdr:row>
                    <xdr:rowOff>177800</xdr:rowOff>
                  </from>
                  <to>
                    <xdr:col>5</xdr:col>
                    <xdr:colOff>1022350</xdr:colOff>
                    <xdr:row>19</xdr:row>
                    <xdr:rowOff>234950</xdr:rowOff>
                  </to>
                </anchor>
              </controlPr>
            </control>
          </mc:Choice>
        </mc:AlternateContent>
        <mc:AlternateContent xmlns:mc="http://schemas.openxmlformats.org/markup-compatibility/2006">
          <mc:Choice Requires="x14">
            <control shapeId="1026" r:id="rId6" name="List Box 1">
              <controlPr defaultSize="0" autoLine="0" autoPict="0" macro="[0]!ListBox1_Change">
                <anchor moveWithCells="1">
                  <from>
                    <xdr:col>4</xdr:col>
                    <xdr:colOff>0</xdr:colOff>
                    <xdr:row>21</xdr:row>
                    <xdr:rowOff>25400</xdr:rowOff>
                  </from>
                  <to>
                    <xdr:col>5</xdr:col>
                    <xdr:colOff>996950</xdr:colOff>
                    <xdr:row>21</xdr:row>
                    <xdr:rowOff>1016000</xdr:rowOff>
                  </to>
                </anchor>
              </controlPr>
            </control>
          </mc:Choice>
        </mc:AlternateContent>
        <mc:AlternateContent xmlns:mc="http://schemas.openxmlformats.org/markup-compatibility/2006">
          <mc:Choice Requires="x14">
            <control shapeId="1027" r:id="rId7" name="Drop Down 2">
              <controlPr defaultSize="0" autoLine="0" autoPict="0" macro="[0]!DropDown2_Change">
                <anchor moveWithCells="1">
                  <from>
                    <xdr:col>4</xdr:col>
                    <xdr:colOff>6350</xdr:colOff>
                    <xdr:row>13</xdr:row>
                    <xdr:rowOff>6350</xdr:rowOff>
                  </from>
                  <to>
                    <xdr:col>5</xdr:col>
                    <xdr:colOff>1035050</xdr:colOff>
                    <xdr:row>14</xdr:row>
                    <xdr:rowOff>31750</xdr:rowOff>
                  </to>
                </anchor>
              </controlPr>
            </control>
          </mc:Choice>
        </mc:AlternateContent>
        <mc:AlternateContent xmlns:mc="http://schemas.openxmlformats.org/markup-compatibility/2006">
          <mc:Choice Requires="x14">
            <control shapeId="1028" r:id="rId8" name="Option Button 4">
              <controlPr defaultSize="0" autoFill="0" autoLine="0" autoPict="0" macro="[0]!OptionButton4_Click" altText="Veiksmingumas">
                <anchor moveWithCells="1">
                  <from>
                    <xdr:col>4</xdr:col>
                    <xdr:colOff>6350</xdr:colOff>
                    <xdr:row>17</xdr:row>
                    <xdr:rowOff>25400</xdr:rowOff>
                  </from>
                  <to>
                    <xdr:col>5</xdr:col>
                    <xdr:colOff>139700</xdr:colOff>
                    <xdr:row>17</xdr:row>
                    <xdr:rowOff>234950</xdr:rowOff>
                  </to>
                </anchor>
              </controlPr>
            </control>
          </mc:Choice>
        </mc:AlternateContent>
        <mc:AlternateContent xmlns:mc="http://schemas.openxmlformats.org/markup-compatibility/2006">
          <mc:Choice Requires="x14">
            <control shapeId="1029" r:id="rId9" name="Option Button 5">
              <controlPr defaultSize="0" autoFill="0" autoLine="0" autoPict="0" macro="[0]!OptionButton5_Click">
                <anchor moveWithCells="1">
                  <from>
                    <xdr:col>5</xdr:col>
                    <xdr:colOff>190500</xdr:colOff>
                    <xdr:row>17</xdr:row>
                    <xdr:rowOff>6350</xdr:rowOff>
                  </from>
                  <to>
                    <xdr:col>5</xdr:col>
                    <xdr:colOff>1060450</xdr:colOff>
                    <xdr:row>17</xdr:row>
                    <xdr:rowOff>234950</xdr:rowOff>
                  </to>
                </anchor>
              </controlPr>
            </control>
          </mc:Choice>
        </mc:AlternateContent>
        <mc:AlternateContent xmlns:mc="http://schemas.openxmlformats.org/markup-compatibility/2006">
          <mc:Choice Requires="x14">
            <control shapeId="1030" r:id="rId10" name="Button 07">
              <controlPr defaultSize="0" print="0" autoFill="0" autoPict="0" macro="[0]!Button1_Click">
                <anchor moveWithCells="1" sizeWithCells="1">
                  <from>
                    <xdr:col>5</xdr:col>
                    <xdr:colOff>139700</xdr:colOff>
                    <xdr:row>10</xdr:row>
                    <xdr:rowOff>177800</xdr:rowOff>
                  </from>
                  <to>
                    <xdr:col>5</xdr:col>
                    <xdr:colOff>1104900</xdr:colOff>
                    <xdr:row>12</xdr:row>
                    <xdr:rowOff>6350</xdr:rowOff>
                  </to>
                </anchor>
              </controlPr>
            </control>
          </mc:Choice>
        </mc:AlternateContent>
        <mc:AlternateContent xmlns:mc="http://schemas.openxmlformats.org/markup-compatibility/2006">
          <mc:Choice Requires="x14">
            <control shapeId="1037" r:id="rId11" name="Spinner 13">
              <controlPr defaultSize="0" autoPict="0" macro="[0]!Spinner13_Change">
                <anchor moveWithCells="1" sizeWithCells="1">
                  <from>
                    <xdr:col>7</xdr:col>
                    <xdr:colOff>6350</xdr:colOff>
                    <xdr:row>28</xdr:row>
                    <xdr:rowOff>6350</xdr:rowOff>
                  </from>
                  <to>
                    <xdr:col>7</xdr:col>
                    <xdr:colOff>425450</xdr:colOff>
                    <xdr:row>28</xdr:row>
                    <xdr:rowOff>266700</xdr:rowOff>
                  </to>
                </anchor>
              </controlPr>
            </control>
          </mc:Choice>
        </mc:AlternateContent>
        <mc:AlternateContent xmlns:mc="http://schemas.openxmlformats.org/markup-compatibility/2006">
          <mc:Choice Requires="x14">
            <control shapeId="1038" r:id="rId12" name="Spinner 14">
              <controlPr defaultSize="0" autoPict="0" macro="[0]!Spinner14_Change">
                <anchor moveWithCells="1" sizeWithCells="1">
                  <from>
                    <xdr:col>7</xdr:col>
                    <xdr:colOff>6350</xdr:colOff>
                    <xdr:row>30</xdr:row>
                    <xdr:rowOff>6350</xdr:rowOff>
                  </from>
                  <to>
                    <xdr:col>7</xdr:col>
                    <xdr:colOff>425450</xdr:colOff>
                    <xdr:row>30</xdr:row>
                    <xdr:rowOff>266700</xdr:rowOff>
                  </to>
                </anchor>
              </controlPr>
            </control>
          </mc:Choice>
        </mc:AlternateContent>
        <mc:AlternateContent xmlns:mc="http://schemas.openxmlformats.org/markup-compatibility/2006">
          <mc:Choice Requires="x14">
            <control shapeId="1039" r:id="rId13" name="Spinner 15">
              <controlPr defaultSize="0" autoPict="0" macro="[0]!Spinner15_Change">
                <anchor moveWithCells="1" sizeWithCells="1">
                  <from>
                    <xdr:col>7</xdr:col>
                    <xdr:colOff>6350</xdr:colOff>
                    <xdr:row>32</xdr:row>
                    <xdr:rowOff>6350</xdr:rowOff>
                  </from>
                  <to>
                    <xdr:col>7</xdr:col>
                    <xdr:colOff>425450</xdr:colOff>
                    <xdr:row>32</xdr:row>
                    <xdr:rowOff>266700</xdr:rowOff>
                  </to>
                </anchor>
              </controlPr>
            </control>
          </mc:Choice>
        </mc:AlternateContent>
        <mc:AlternateContent xmlns:mc="http://schemas.openxmlformats.org/markup-compatibility/2006">
          <mc:Choice Requires="x14">
            <control shapeId="1040" r:id="rId14" name="Spinner 16">
              <controlPr defaultSize="0" autoPict="0" macro="[0]!Spinner16_Change">
                <anchor moveWithCells="1" sizeWithCells="1">
                  <from>
                    <xdr:col>7</xdr:col>
                    <xdr:colOff>6350</xdr:colOff>
                    <xdr:row>34</xdr:row>
                    <xdr:rowOff>6350</xdr:rowOff>
                  </from>
                  <to>
                    <xdr:col>7</xdr:col>
                    <xdr:colOff>425450</xdr:colOff>
                    <xdr:row>34</xdr:row>
                    <xdr:rowOff>266700</xdr:rowOff>
                  </to>
                </anchor>
              </controlPr>
            </control>
          </mc:Choice>
        </mc:AlternateContent>
        <mc:AlternateContent xmlns:mc="http://schemas.openxmlformats.org/markup-compatibility/2006">
          <mc:Choice Requires="x14">
            <control shapeId="1041" r:id="rId15" name="Spinner 17">
              <controlPr defaultSize="0" autoPict="0" macro="[0]!Spinner17_Change">
                <anchor moveWithCells="1" sizeWithCells="1">
                  <from>
                    <xdr:col>7</xdr:col>
                    <xdr:colOff>6350</xdr:colOff>
                    <xdr:row>36</xdr:row>
                    <xdr:rowOff>6350</xdr:rowOff>
                  </from>
                  <to>
                    <xdr:col>7</xdr:col>
                    <xdr:colOff>425450</xdr:colOff>
                    <xdr:row>36</xdr:row>
                    <xdr:rowOff>266700</xdr:rowOff>
                  </to>
                </anchor>
              </controlPr>
            </control>
          </mc:Choice>
        </mc:AlternateContent>
        <mc:AlternateContent xmlns:mc="http://schemas.openxmlformats.org/markup-compatibility/2006">
          <mc:Choice Requires="x14">
            <control shapeId="1044" r:id="rId16" name="Button 09">
              <controlPr defaultSize="0" print="0" autoFill="0" autoPict="0" macro="[0]!Button20_Click">
                <anchor moveWithCells="1" sizeWithCells="1">
                  <from>
                    <xdr:col>5</xdr:col>
                    <xdr:colOff>4260850</xdr:colOff>
                    <xdr:row>44</xdr:row>
                    <xdr:rowOff>158750</xdr:rowOff>
                  </from>
                  <to>
                    <xdr:col>8</xdr:col>
                    <xdr:colOff>25400</xdr:colOff>
                    <xdr:row>47</xdr:row>
                    <xdr:rowOff>25400</xdr:rowOff>
                  </to>
                </anchor>
              </controlPr>
            </control>
          </mc:Choice>
        </mc:AlternateContent>
        <mc:AlternateContent xmlns:mc="http://schemas.openxmlformats.org/markup-compatibility/2006">
          <mc:Choice Requires="x14">
            <control shapeId="1045" r:id="rId17" name="Check Box 21">
              <controlPr defaultSize="0" autoFill="0" autoLine="0" autoPict="0" macro="[0]!CheckBox21_Click" altText="Alternatyva 1">
                <anchor moveWithCells="1">
                  <from>
                    <xdr:col>2</xdr:col>
                    <xdr:colOff>349250</xdr:colOff>
                    <xdr:row>28</xdr:row>
                    <xdr:rowOff>31750</xdr:rowOff>
                  </from>
                  <to>
                    <xdr:col>2</xdr:col>
                    <xdr:colOff>1206500</xdr:colOff>
                    <xdr:row>29</xdr:row>
                    <xdr:rowOff>0</xdr:rowOff>
                  </to>
                </anchor>
              </controlPr>
            </control>
          </mc:Choice>
        </mc:AlternateContent>
        <mc:AlternateContent xmlns:mc="http://schemas.openxmlformats.org/markup-compatibility/2006">
          <mc:Choice Requires="x14">
            <control shapeId="1050" r:id="rId18" name="Check Box 22">
              <controlPr defaultSize="0" autoFill="0" autoLine="0" autoPict="0" macro="[0]!CheckBox22_Click" altText="Alternatyva 1">
                <anchor moveWithCells="1">
                  <from>
                    <xdr:col>2</xdr:col>
                    <xdr:colOff>342900</xdr:colOff>
                    <xdr:row>30</xdr:row>
                    <xdr:rowOff>31750</xdr:rowOff>
                  </from>
                  <to>
                    <xdr:col>2</xdr:col>
                    <xdr:colOff>1206500</xdr:colOff>
                    <xdr:row>31</xdr:row>
                    <xdr:rowOff>0</xdr:rowOff>
                  </to>
                </anchor>
              </controlPr>
            </control>
          </mc:Choice>
        </mc:AlternateContent>
        <mc:AlternateContent xmlns:mc="http://schemas.openxmlformats.org/markup-compatibility/2006">
          <mc:Choice Requires="x14">
            <control shapeId="1051" r:id="rId19" name="Check Box 23">
              <controlPr defaultSize="0" autoFill="0" autoLine="0" autoPict="0" macro="[0]!CheckBox23_Click" altText="Alternatyva 1">
                <anchor moveWithCells="1">
                  <from>
                    <xdr:col>2</xdr:col>
                    <xdr:colOff>349250</xdr:colOff>
                    <xdr:row>32</xdr:row>
                    <xdr:rowOff>31750</xdr:rowOff>
                  </from>
                  <to>
                    <xdr:col>2</xdr:col>
                    <xdr:colOff>1187450</xdr:colOff>
                    <xdr:row>33</xdr:row>
                    <xdr:rowOff>0</xdr:rowOff>
                  </to>
                </anchor>
              </controlPr>
            </control>
          </mc:Choice>
        </mc:AlternateContent>
        <mc:AlternateContent xmlns:mc="http://schemas.openxmlformats.org/markup-compatibility/2006">
          <mc:Choice Requires="x14">
            <control shapeId="1052" r:id="rId20" name="Check Box 24">
              <controlPr defaultSize="0" autoFill="0" autoLine="0" autoPict="0" macro="[0]!CheckBox24_Click" altText="Alternatyva 1">
                <anchor moveWithCells="1">
                  <from>
                    <xdr:col>2</xdr:col>
                    <xdr:colOff>342900</xdr:colOff>
                    <xdr:row>34</xdr:row>
                    <xdr:rowOff>6350</xdr:rowOff>
                  </from>
                  <to>
                    <xdr:col>2</xdr:col>
                    <xdr:colOff>1174750</xdr:colOff>
                    <xdr:row>34</xdr:row>
                    <xdr:rowOff>254000</xdr:rowOff>
                  </to>
                </anchor>
              </controlPr>
            </control>
          </mc:Choice>
        </mc:AlternateContent>
        <mc:AlternateContent xmlns:mc="http://schemas.openxmlformats.org/markup-compatibility/2006">
          <mc:Choice Requires="x14">
            <control shapeId="1053" r:id="rId21" name="Check Box 25">
              <controlPr defaultSize="0" autoFill="0" autoLine="0" autoPict="0" macro="[0]!CheckBox25_Click" altText="Alternatyva 1">
                <anchor moveWithCells="1">
                  <from>
                    <xdr:col>2</xdr:col>
                    <xdr:colOff>336550</xdr:colOff>
                    <xdr:row>36</xdr:row>
                    <xdr:rowOff>31750</xdr:rowOff>
                  </from>
                  <to>
                    <xdr:col>2</xdr:col>
                    <xdr:colOff>1187450</xdr:colOff>
                    <xdr:row>37</xdr:row>
                    <xdr:rowOff>0</xdr:rowOff>
                  </to>
                </anchor>
              </controlPr>
            </control>
          </mc:Choice>
        </mc:AlternateContent>
        <mc:AlternateContent xmlns:mc="http://schemas.openxmlformats.org/markup-compatibility/2006">
          <mc:Choice Requires="x14">
            <control shapeId="1054" r:id="rId22" name="Check Box 30">
              <controlPr defaultSize="0" autoFill="0" autoLine="0" autoPict="0" macro="[0]!DA">
                <anchor moveWithCells="1">
                  <from>
                    <xdr:col>4</xdr:col>
                    <xdr:colOff>6350</xdr:colOff>
                    <xdr:row>14</xdr:row>
                    <xdr:rowOff>158750</xdr:rowOff>
                  </from>
                  <to>
                    <xdr:col>5</xdr:col>
                    <xdr:colOff>412750</xdr:colOff>
                    <xdr:row>16</xdr:row>
                    <xdr:rowOff>82550</xdr:rowOff>
                  </to>
                </anchor>
              </controlPr>
            </control>
          </mc:Choice>
        </mc:AlternateContent>
        <mc:AlternateContent xmlns:mc="http://schemas.openxmlformats.org/markup-compatibility/2006">
          <mc:Choice Requires="x14">
            <control shapeId="1056" r:id="rId23" name="Button 01">
              <controlPr defaultSize="0" print="0" autoFill="0" autoPict="0" macro="[0]!Button01_Click">
                <anchor moveWithCells="1">
                  <from>
                    <xdr:col>9</xdr:col>
                    <xdr:colOff>6350</xdr:colOff>
                    <xdr:row>9</xdr:row>
                    <xdr:rowOff>6350</xdr:rowOff>
                  </from>
                  <to>
                    <xdr:col>9</xdr:col>
                    <xdr:colOff>412750</xdr:colOff>
                    <xdr:row>9</xdr:row>
                    <xdr:rowOff>234950</xdr:rowOff>
                  </to>
                </anchor>
              </controlPr>
            </control>
          </mc:Choice>
        </mc:AlternateContent>
        <mc:AlternateContent xmlns:mc="http://schemas.openxmlformats.org/markup-compatibility/2006">
          <mc:Choice Requires="x14">
            <control shapeId="1057" r:id="rId24" name="Button 02">
              <controlPr defaultSize="0" print="0" autoFill="0" autoPict="0" macro="[0]!Button02_Click">
                <anchor moveWithCells="1">
                  <from>
                    <xdr:col>9</xdr:col>
                    <xdr:colOff>6350</xdr:colOff>
                    <xdr:row>13</xdr:row>
                    <xdr:rowOff>6350</xdr:rowOff>
                  </from>
                  <to>
                    <xdr:col>9</xdr:col>
                    <xdr:colOff>412750</xdr:colOff>
                    <xdr:row>13</xdr:row>
                    <xdr:rowOff>234950</xdr:rowOff>
                  </to>
                </anchor>
              </controlPr>
            </control>
          </mc:Choice>
        </mc:AlternateContent>
        <mc:AlternateContent xmlns:mc="http://schemas.openxmlformats.org/markup-compatibility/2006">
          <mc:Choice Requires="x14">
            <control shapeId="1058" r:id="rId25" name="Button 03">
              <controlPr defaultSize="0" print="0" autoFill="0" autoPict="0" macro="[0]!Button03_Click">
                <anchor moveWithCells="1">
                  <from>
                    <xdr:col>9</xdr:col>
                    <xdr:colOff>0</xdr:colOff>
                    <xdr:row>17</xdr:row>
                    <xdr:rowOff>6350</xdr:rowOff>
                  </from>
                  <to>
                    <xdr:col>9</xdr:col>
                    <xdr:colOff>412750</xdr:colOff>
                    <xdr:row>17</xdr:row>
                    <xdr:rowOff>234950</xdr:rowOff>
                  </to>
                </anchor>
              </controlPr>
            </control>
          </mc:Choice>
        </mc:AlternateContent>
        <mc:AlternateContent xmlns:mc="http://schemas.openxmlformats.org/markup-compatibility/2006">
          <mc:Choice Requires="x14">
            <control shapeId="1059" r:id="rId26" name="Button 04">
              <controlPr defaultSize="0" print="0" autoFill="0" autoPict="0" macro="[0]!Button04_Click">
                <anchor moveWithCells="1">
                  <from>
                    <xdr:col>9</xdr:col>
                    <xdr:colOff>0</xdr:colOff>
                    <xdr:row>39</xdr:row>
                    <xdr:rowOff>158750</xdr:rowOff>
                  </from>
                  <to>
                    <xdr:col>9</xdr:col>
                    <xdr:colOff>412750</xdr:colOff>
                    <xdr:row>41</xdr:row>
                    <xdr:rowOff>6350</xdr:rowOff>
                  </to>
                </anchor>
              </controlPr>
            </control>
          </mc:Choice>
        </mc:AlternateContent>
        <mc:AlternateContent xmlns:mc="http://schemas.openxmlformats.org/markup-compatibility/2006">
          <mc:Choice Requires="x14">
            <control shapeId="1063" r:id="rId27" name="Button 08">
              <controlPr defaultSize="0" print="0" autoFill="0" autoPict="0" macro="[0]!Button08_Click">
                <anchor moveWithCells="1" sizeWithCells="1">
                  <from>
                    <xdr:col>9</xdr:col>
                    <xdr:colOff>0</xdr:colOff>
                    <xdr:row>49</xdr:row>
                    <xdr:rowOff>120650</xdr:rowOff>
                  </from>
                  <to>
                    <xdr:col>9</xdr:col>
                    <xdr:colOff>749300</xdr:colOff>
                    <xdr:row>51</xdr:row>
                    <xdr:rowOff>139700</xdr:rowOff>
                  </to>
                </anchor>
              </controlPr>
            </control>
          </mc:Choice>
        </mc:AlternateContent>
        <mc:AlternateContent xmlns:mc="http://schemas.openxmlformats.org/markup-compatibility/2006">
          <mc:Choice Requires="x14">
            <control shapeId="1064" r:id="rId28" name="Button 05">
              <controlPr defaultSize="0" print="0" autoFill="0" autoPict="0" macro="[0]!Button05_Click">
                <anchor moveWithCells="1">
                  <from>
                    <xdr:col>9</xdr:col>
                    <xdr:colOff>6350</xdr:colOff>
                    <xdr:row>21</xdr:row>
                    <xdr:rowOff>368300</xdr:rowOff>
                  </from>
                  <to>
                    <xdr:col>9</xdr:col>
                    <xdr:colOff>412750</xdr:colOff>
                    <xdr:row>21</xdr:row>
                    <xdr:rowOff>577850</xdr:rowOff>
                  </to>
                </anchor>
              </controlPr>
            </control>
          </mc:Choice>
        </mc:AlternateContent>
        <mc:AlternateContent xmlns:mc="http://schemas.openxmlformats.org/markup-compatibility/2006">
          <mc:Choice Requires="x14">
            <control shapeId="1066" r:id="rId29" name="Button 066">
              <controlPr defaultSize="0" print="0" autoFill="0" autoPict="0" macro="[0]!Button066_Click">
                <anchor moveWithCells="1">
                  <from>
                    <xdr:col>9</xdr:col>
                    <xdr:colOff>6350</xdr:colOff>
                    <xdr:row>15</xdr:row>
                    <xdr:rowOff>6350</xdr:rowOff>
                  </from>
                  <to>
                    <xdr:col>9</xdr:col>
                    <xdr:colOff>412750</xdr:colOff>
                    <xdr:row>16</xdr:row>
                    <xdr:rowOff>44450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date" operator="greaterThan" allowBlank="1" showInputMessage="1" showErrorMessage="1" errorTitle="Pildymo data" error="Įrašykite skaičiuoklės pildymo datą (pvz. 2020-03-30). " promptTitle="Datos formatas" prompt="Įrašykite skaičiuoklės pildymo datą (pvz. 2020-03-30). " xr:uid="{00000000-0002-0000-0200-000003000000}">
          <x14:formula1>
            <xm:f>Data1!J2</xm:f>
          </x14:formula1>
          <xm:sqref>E8</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0">
    <pageSetUpPr fitToPage="1"/>
  </sheetPr>
  <dimension ref="A1:DJ131"/>
  <sheetViews>
    <sheetView showGridLines="0" showRowColHeaders="0" zoomScale="90" zoomScaleNormal="90" workbookViewId="0">
      <pane xSplit="7" ySplit="6" topLeftCell="H7" activePane="bottomRight" state="frozenSplit"/>
      <selection pane="topRight" activeCell="G1" sqref="G1"/>
      <selection pane="bottomLeft" activeCell="A18" sqref="A18"/>
      <selection pane="bottomRight" activeCell="C5" sqref="C5"/>
    </sheetView>
  </sheetViews>
  <sheetFormatPr defaultColWidth="0" defaultRowHeight="17.399999999999999" customHeight="1" zeroHeight="1"/>
  <cols>
    <col min="1" max="1" width="3.6328125" style="44" customWidth="1"/>
    <col min="2" max="2" width="6.54296875" customWidth="1"/>
    <col min="3" max="3" width="65.90625" style="1" customWidth="1"/>
    <col min="4" max="4" width="4.54296875" customWidth="1"/>
    <col min="5" max="5" width="8" customWidth="1"/>
    <col min="6" max="6" width="16.36328125" bestFit="1" customWidth="1"/>
    <col min="7" max="7" width="16.36328125" customWidth="1"/>
    <col min="8" max="8" width="13.36328125" customWidth="1"/>
    <col min="9" max="33" width="13.6328125" customWidth="1"/>
    <col min="34" max="107" width="13.6328125" hidden="1" customWidth="1"/>
    <col min="108" max="108" width="9.08984375" customWidth="1"/>
    <col min="109" max="109" width="9.08984375" style="24" hidden="1" customWidth="1"/>
    <col min="110" max="111" width="9.08984375" hidden="1" customWidth="1"/>
    <col min="112" max="112" width="13.6328125" hidden="1" customWidth="1"/>
    <col min="113" max="16384" width="8.90625" hidden="1"/>
  </cols>
  <sheetData>
    <row r="1" spans="1:112" ht="9" customHeight="1"/>
    <row r="2" spans="1:112" ht="14.5">
      <c r="B2" s="6" t="s">
        <v>140</v>
      </c>
      <c r="C2"/>
    </row>
    <row r="3" spans="1:112" ht="14.5">
      <c r="B3" s="182" t="str">
        <f>IF(INDEX(A1_pav,1,1)=0,"",INDEX(A1_pav,1,1))</f>
        <v>Dviračių ir pėsčiųjų infrastruktūros vystymas</v>
      </c>
      <c r="C3" s="183"/>
      <c r="D3" s="183"/>
      <c r="E3" s="184"/>
      <c r="F3" s="85"/>
      <c r="G3" s="1"/>
    </row>
    <row r="4" spans="1:112" ht="15" customHeight="1">
      <c r="B4" s="71"/>
      <c r="C4" s="71"/>
      <c r="D4" s="3"/>
      <c r="E4" s="90"/>
      <c r="F4" s="3"/>
    </row>
    <row r="5" spans="1:112" ht="14.5">
      <c r="B5" s="6" t="s">
        <v>141</v>
      </c>
      <c r="C5" s="71"/>
      <c r="F5" s="957" t="s">
        <v>142</v>
      </c>
      <c r="G5" s="958"/>
      <c r="H5" s="185">
        <v>0</v>
      </c>
      <c r="I5" s="185">
        <v>1</v>
      </c>
      <c r="J5" s="185">
        <v>2</v>
      </c>
      <c r="K5" s="185">
        <v>3</v>
      </c>
      <c r="L5" s="185">
        <v>4</v>
      </c>
      <c r="M5" s="185">
        <v>5</v>
      </c>
      <c r="N5" s="185">
        <v>6</v>
      </c>
      <c r="O5" s="185">
        <v>7</v>
      </c>
      <c r="P5" s="185">
        <v>8</v>
      </c>
      <c r="Q5" s="185">
        <v>9</v>
      </c>
      <c r="R5" s="185">
        <v>10</v>
      </c>
      <c r="S5" s="185">
        <v>11</v>
      </c>
      <c r="T5" s="185">
        <v>12</v>
      </c>
      <c r="U5" s="185">
        <v>13</v>
      </c>
      <c r="V5" s="185">
        <v>14</v>
      </c>
      <c r="W5" s="185">
        <v>15</v>
      </c>
      <c r="X5" s="185">
        <v>16</v>
      </c>
      <c r="Y5" s="185">
        <v>17</v>
      </c>
      <c r="Z5" s="185">
        <v>18</v>
      </c>
      <c r="AA5" s="185">
        <v>19</v>
      </c>
      <c r="AB5" s="185">
        <v>20</v>
      </c>
      <c r="AC5" s="185">
        <v>21</v>
      </c>
      <c r="AD5" s="185">
        <v>22</v>
      </c>
      <c r="AE5" s="185">
        <v>23</v>
      </c>
      <c r="AF5" s="185">
        <v>24</v>
      </c>
      <c r="AG5" s="185">
        <v>25</v>
      </c>
      <c r="AH5" s="185">
        <v>26</v>
      </c>
      <c r="AI5" s="185">
        <v>27</v>
      </c>
      <c r="AJ5" s="185">
        <v>28</v>
      </c>
      <c r="AK5" s="185">
        <v>29</v>
      </c>
      <c r="AL5" s="185">
        <v>30</v>
      </c>
      <c r="AM5" s="185">
        <v>31</v>
      </c>
      <c r="AN5" s="185">
        <v>32</v>
      </c>
      <c r="AO5" s="185">
        <v>33</v>
      </c>
      <c r="AP5" s="185">
        <v>34</v>
      </c>
      <c r="AQ5" s="185">
        <v>35</v>
      </c>
      <c r="AR5" s="185">
        <v>36</v>
      </c>
      <c r="AS5" s="185">
        <v>37</v>
      </c>
      <c r="AT5" s="185">
        <v>38</v>
      </c>
      <c r="AU5" s="185">
        <v>39</v>
      </c>
      <c r="AV5" s="185">
        <v>40</v>
      </c>
      <c r="AW5" s="185">
        <v>41</v>
      </c>
      <c r="AX5" s="185">
        <v>42</v>
      </c>
      <c r="AY5" s="185">
        <v>43</v>
      </c>
      <c r="AZ5" s="185">
        <v>44</v>
      </c>
      <c r="BA5" s="185">
        <v>45</v>
      </c>
      <c r="BB5" s="185">
        <v>46</v>
      </c>
      <c r="BC5" s="185">
        <v>47</v>
      </c>
      <c r="BD5" s="185">
        <v>48</v>
      </c>
      <c r="BE5" s="185">
        <v>49</v>
      </c>
      <c r="BF5" s="185">
        <v>50</v>
      </c>
      <c r="BG5" s="185">
        <v>51</v>
      </c>
      <c r="BH5" s="185">
        <v>52</v>
      </c>
      <c r="BI5" s="185">
        <v>53</v>
      </c>
      <c r="BJ5" s="185">
        <v>54</v>
      </c>
      <c r="BK5" s="185">
        <v>55</v>
      </c>
      <c r="BL5" s="185">
        <v>56</v>
      </c>
      <c r="BM5" s="185">
        <v>57</v>
      </c>
      <c r="BN5" s="185">
        <v>58</v>
      </c>
      <c r="BO5" s="185">
        <v>59</v>
      </c>
      <c r="BP5" s="185">
        <v>60</v>
      </c>
      <c r="BQ5" s="185">
        <v>61</v>
      </c>
      <c r="BR5" s="185">
        <v>62</v>
      </c>
      <c r="BS5" s="185">
        <v>63</v>
      </c>
      <c r="BT5" s="185">
        <v>64</v>
      </c>
      <c r="BU5" s="185">
        <v>65</v>
      </c>
      <c r="BV5" s="185">
        <v>66</v>
      </c>
      <c r="BW5" s="185">
        <v>67</v>
      </c>
      <c r="BX5" s="185">
        <v>68</v>
      </c>
      <c r="BY5" s="185">
        <v>69</v>
      </c>
      <c r="BZ5" s="185">
        <v>70</v>
      </c>
      <c r="CA5" s="185">
        <v>71</v>
      </c>
      <c r="CB5" s="185">
        <v>72</v>
      </c>
      <c r="CC5" s="185">
        <v>73</v>
      </c>
      <c r="CD5" s="185">
        <v>74</v>
      </c>
      <c r="CE5" s="185">
        <v>75</v>
      </c>
      <c r="CF5" s="185">
        <v>76</v>
      </c>
      <c r="CG5" s="185">
        <v>77</v>
      </c>
      <c r="CH5" s="185">
        <v>78</v>
      </c>
      <c r="CI5" s="185">
        <v>79</v>
      </c>
      <c r="CJ5" s="185">
        <v>80</v>
      </c>
      <c r="CK5" s="185">
        <v>81</v>
      </c>
      <c r="CL5" s="185">
        <v>82</v>
      </c>
      <c r="CM5" s="185">
        <v>83</v>
      </c>
      <c r="CN5" s="185">
        <v>84</v>
      </c>
      <c r="CO5" s="185">
        <v>85</v>
      </c>
      <c r="CP5" s="185">
        <v>86</v>
      </c>
      <c r="CQ5" s="185">
        <v>87</v>
      </c>
      <c r="CR5" s="185">
        <v>88</v>
      </c>
      <c r="CS5" s="185">
        <v>89</v>
      </c>
      <c r="CT5" s="185">
        <v>90</v>
      </c>
      <c r="CU5" s="185">
        <v>91</v>
      </c>
      <c r="CV5" s="185">
        <v>92</v>
      </c>
      <c r="CW5" s="185">
        <v>93</v>
      </c>
      <c r="CX5" s="185">
        <v>94</v>
      </c>
      <c r="CY5" s="185">
        <v>95</v>
      </c>
      <c r="CZ5" s="185">
        <v>96</v>
      </c>
      <c r="DA5" s="185">
        <v>97</v>
      </c>
      <c r="DB5" s="185">
        <v>98</v>
      </c>
      <c r="DC5" s="185">
        <v>99</v>
      </c>
    </row>
    <row r="6" spans="1:112" s="12" customFormat="1" ht="32.25" customHeight="1">
      <c r="A6" s="83"/>
      <c r="B6" s="186" t="s">
        <v>143</v>
      </c>
      <c r="C6" s="187" t="s">
        <v>144</v>
      </c>
      <c r="D6" s="187"/>
      <c r="E6" s="187" t="s">
        <v>145</v>
      </c>
      <c r="F6" s="187" t="s">
        <v>146</v>
      </c>
      <c r="G6" s="186" t="s">
        <v>147</v>
      </c>
      <c r="H6" s="186" t="str">
        <f ca="1">IF(PVP="",TEXT(TODAY(),"yyyy"),TEXT(PVP,"yyyy"))</f>
        <v>2024</v>
      </c>
      <c r="I6" s="186">
        <f ca="1">$H$6+I5</f>
        <v>2025</v>
      </c>
      <c r="J6" s="186">
        <f t="shared" ref="J6:AF6" ca="1" si="0">$H$6+J5</f>
        <v>2026</v>
      </c>
      <c r="K6" s="186">
        <f t="shared" ca="1" si="0"/>
        <v>2027</v>
      </c>
      <c r="L6" s="186">
        <f t="shared" ca="1" si="0"/>
        <v>2028</v>
      </c>
      <c r="M6" s="186">
        <f t="shared" ca="1" si="0"/>
        <v>2029</v>
      </c>
      <c r="N6" s="186">
        <f t="shared" ca="1" si="0"/>
        <v>2030</v>
      </c>
      <c r="O6" s="186">
        <f t="shared" ca="1" si="0"/>
        <v>2031</v>
      </c>
      <c r="P6" s="186">
        <f t="shared" ca="1" si="0"/>
        <v>2032</v>
      </c>
      <c r="Q6" s="186">
        <f t="shared" ca="1" si="0"/>
        <v>2033</v>
      </c>
      <c r="R6" s="186">
        <f t="shared" ca="1" si="0"/>
        <v>2034</v>
      </c>
      <c r="S6" s="186">
        <f t="shared" ca="1" si="0"/>
        <v>2035</v>
      </c>
      <c r="T6" s="186">
        <f t="shared" ca="1" si="0"/>
        <v>2036</v>
      </c>
      <c r="U6" s="186">
        <f t="shared" ca="1" si="0"/>
        <v>2037</v>
      </c>
      <c r="V6" s="186">
        <f t="shared" ca="1" si="0"/>
        <v>2038</v>
      </c>
      <c r="W6" s="186">
        <f t="shared" ca="1" si="0"/>
        <v>2039</v>
      </c>
      <c r="X6" s="186">
        <f t="shared" ca="1" si="0"/>
        <v>2040</v>
      </c>
      <c r="Y6" s="186">
        <f t="shared" ca="1" si="0"/>
        <v>2041</v>
      </c>
      <c r="Z6" s="186">
        <f t="shared" ca="1" si="0"/>
        <v>2042</v>
      </c>
      <c r="AA6" s="186">
        <f t="shared" ca="1" si="0"/>
        <v>2043</v>
      </c>
      <c r="AB6" s="186">
        <f t="shared" ca="1" si="0"/>
        <v>2044</v>
      </c>
      <c r="AC6" s="186">
        <f t="shared" ca="1" si="0"/>
        <v>2045</v>
      </c>
      <c r="AD6" s="186">
        <f t="shared" ca="1" si="0"/>
        <v>2046</v>
      </c>
      <c r="AE6" s="186">
        <f t="shared" ca="1" si="0"/>
        <v>2047</v>
      </c>
      <c r="AF6" s="186">
        <f t="shared" ca="1" si="0"/>
        <v>2048</v>
      </c>
      <c r="AG6" s="186">
        <f t="shared" ref="AG6:BL6" ca="1" si="1">$H$6+AG5</f>
        <v>2049</v>
      </c>
      <c r="AH6" s="186">
        <f t="shared" ca="1" si="1"/>
        <v>2050</v>
      </c>
      <c r="AI6" s="186">
        <f t="shared" ca="1" si="1"/>
        <v>2051</v>
      </c>
      <c r="AJ6" s="186">
        <f t="shared" ca="1" si="1"/>
        <v>2052</v>
      </c>
      <c r="AK6" s="186">
        <f t="shared" ca="1" si="1"/>
        <v>2053</v>
      </c>
      <c r="AL6" s="186">
        <f t="shared" ca="1" si="1"/>
        <v>2054</v>
      </c>
      <c r="AM6" s="186">
        <f t="shared" ca="1" si="1"/>
        <v>2055</v>
      </c>
      <c r="AN6" s="186">
        <f t="shared" ca="1" si="1"/>
        <v>2056</v>
      </c>
      <c r="AO6" s="186">
        <f t="shared" ca="1" si="1"/>
        <v>2057</v>
      </c>
      <c r="AP6" s="186">
        <f t="shared" ca="1" si="1"/>
        <v>2058</v>
      </c>
      <c r="AQ6" s="186">
        <f t="shared" ca="1" si="1"/>
        <v>2059</v>
      </c>
      <c r="AR6" s="186">
        <f t="shared" ca="1" si="1"/>
        <v>2060</v>
      </c>
      <c r="AS6" s="186">
        <f t="shared" ca="1" si="1"/>
        <v>2061</v>
      </c>
      <c r="AT6" s="186">
        <f t="shared" ca="1" si="1"/>
        <v>2062</v>
      </c>
      <c r="AU6" s="186">
        <f t="shared" ca="1" si="1"/>
        <v>2063</v>
      </c>
      <c r="AV6" s="186">
        <f t="shared" ca="1" si="1"/>
        <v>2064</v>
      </c>
      <c r="AW6" s="186">
        <f t="shared" ca="1" si="1"/>
        <v>2065</v>
      </c>
      <c r="AX6" s="186">
        <f t="shared" ca="1" si="1"/>
        <v>2066</v>
      </c>
      <c r="AY6" s="186">
        <f t="shared" ca="1" si="1"/>
        <v>2067</v>
      </c>
      <c r="AZ6" s="186">
        <f t="shared" ca="1" si="1"/>
        <v>2068</v>
      </c>
      <c r="BA6" s="186">
        <f t="shared" ca="1" si="1"/>
        <v>2069</v>
      </c>
      <c r="BB6" s="186">
        <f t="shared" ca="1" si="1"/>
        <v>2070</v>
      </c>
      <c r="BC6" s="186">
        <f t="shared" ca="1" si="1"/>
        <v>2071</v>
      </c>
      <c r="BD6" s="186">
        <f t="shared" ca="1" si="1"/>
        <v>2072</v>
      </c>
      <c r="BE6" s="186">
        <f t="shared" ca="1" si="1"/>
        <v>2073</v>
      </c>
      <c r="BF6" s="186">
        <f t="shared" ca="1" si="1"/>
        <v>2074</v>
      </c>
      <c r="BG6" s="186">
        <f t="shared" ca="1" si="1"/>
        <v>2075</v>
      </c>
      <c r="BH6" s="186">
        <f t="shared" ca="1" si="1"/>
        <v>2076</v>
      </c>
      <c r="BI6" s="186">
        <f t="shared" ca="1" si="1"/>
        <v>2077</v>
      </c>
      <c r="BJ6" s="186">
        <f t="shared" ca="1" si="1"/>
        <v>2078</v>
      </c>
      <c r="BK6" s="186">
        <f t="shared" ca="1" si="1"/>
        <v>2079</v>
      </c>
      <c r="BL6" s="186">
        <f t="shared" ca="1" si="1"/>
        <v>2080</v>
      </c>
      <c r="BM6" s="186">
        <f t="shared" ref="BM6:CR6" ca="1" si="2">$H$6+BM5</f>
        <v>2081</v>
      </c>
      <c r="BN6" s="186">
        <f t="shared" ca="1" si="2"/>
        <v>2082</v>
      </c>
      <c r="BO6" s="186">
        <f t="shared" ca="1" si="2"/>
        <v>2083</v>
      </c>
      <c r="BP6" s="186">
        <f t="shared" ca="1" si="2"/>
        <v>2084</v>
      </c>
      <c r="BQ6" s="186">
        <f t="shared" ca="1" si="2"/>
        <v>2085</v>
      </c>
      <c r="BR6" s="186">
        <f t="shared" ca="1" si="2"/>
        <v>2086</v>
      </c>
      <c r="BS6" s="186">
        <f t="shared" ca="1" si="2"/>
        <v>2087</v>
      </c>
      <c r="BT6" s="186">
        <f t="shared" ca="1" si="2"/>
        <v>2088</v>
      </c>
      <c r="BU6" s="186">
        <f t="shared" ca="1" si="2"/>
        <v>2089</v>
      </c>
      <c r="BV6" s="186">
        <f t="shared" ca="1" si="2"/>
        <v>2090</v>
      </c>
      <c r="BW6" s="186">
        <f t="shared" ca="1" si="2"/>
        <v>2091</v>
      </c>
      <c r="BX6" s="186">
        <f t="shared" ca="1" si="2"/>
        <v>2092</v>
      </c>
      <c r="BY6" s="186">
        <f t="shared" ca="1" si="2"/>
        <v>2093</v>
      </c>
      <c r="BZ6" s="186">
        <f t="shared" ca="1" si="2"/>
        <v>2094</v>
      </c>
      <c r="CA6" s="186">
        <f t="shared" ca="1" si="2"/>
        <v>2095</v>
      </c>
      <c r="CB6" s="186">
        <f t="shared" ca="1" si="2"/>
        <v>2096</v>
      </c>
      <c r="CC6" s="186">
        <f t="shared" ca="1" si="2"/>
        <v>2097</v>
      </c>
      <c r="CD6" s="186">
        <f t="shared" ca="1" si="2"/>
        <v>2098</v>
      </c>
      <c r="CE6" s="186">
        <f t="shared" ca="1" si="2"/>
        <v>2099</v>
      </c>
      <c r="CF6" s="186">
        <f t="shared" ca="1" si="2"/>
        <v>2100</v>
      </c>
      <c r="CG6" s="186">
        <f t="shared" ca="1" si="2"/>
        <v>2101</v>
      </c>
      <c r="CH6" s="186">
        <f t="shared" ca="1" si="2"/>
        <v>2102</v>
      </c>
      <c r="CI6" s="186">
        <f t="shared" ca="1" si="2"/>
        <v>2103</v>
      </c>
      <c r="CJ6" s="186">
        <f t="shared" ca="1" si="2"/>
        <v>2104</v>
      </c>
      <c r="CK6" s="186">
        <f t="shared" ca="1" si="2"/>
        <v>2105</v>
      </c>
      <c r="CL6" s="186">
        <f t="shared" ca="1" si="2"/>
        <v>2106</v>
      </c>
      <c r="CM6" s="186">
        <f t="shared" ca="1" si="2"/>
        <v>2107</v>
      </c>
      <c r="CN6" s="186">
        <f t="shared" ca="1" si="2"/>
        <v>2108</v>
      </c>
      <c r="CO6" s="186">
        <f t="shared" ca="1" si="2"/>
        <v>2109</v>
      </c>
      <c r="CP6" s="186">
        <f t="shared" ca="1" si="2"/>
        <v>2110</v>
      </c>
      <c r="CQ6" s="186">
        <f t="shared" ca="1" si="2"/>
        <v>2111</v>
      </c>
      <c r="CR6" s="186">
        <f t="shared" ca="1" si="2"/>
        <v>2112</v>
      </c>
      <c r="CS6" s="186">
        <f t="shared" ref="CS6:DC6" ca="1" si="3">$H$6+CS5</f>
        <v>2113</v>
      </c>
      <c r="CT6" s="186">
        <f t="shared" ca="1" si="3"/>
        <v>2114</v>
      </c>
      <c r="CU6" s="186">
        <f t="shared" ca="1" si="3"/>
        <v>2115</v>
      </c>
      <c r="CV6" s="186">
        <f t="shared" ca="1" si="3"/>
        <v>2116</v>
      </c>
      <c r="CW6" s="186">
        <f t="shared" ca="1" si="3"/>
        <v>2117</v>
      </c>
      <c r="CX6" s="186">
        <f t="shared" ca="1" si="3"/>
        <v>2118</v>
      </c>
      <c r="CY6" s="186">
        <f t="shared" ca="1" si="3"/>
        <v>2119</v>
      </c>
      <c r="CZ6" s="186">
        <f t="shared" ca="1" si="3"/>
        <v>2120</v>
      </c>
      <c r="DA6" s="186">
        <f t="shared" ca="1" si="3"/>
        <v>2121</v>
      </c>
      <c r="DB6" s="186">
        <f t="shared" ca="1" si="3"/>
        <v>2122</v>
      </c>
      <c r="DC6" s="186">
        <f t="shared" ca="1" si="3"/>
        <v>2123</v>
      </c>
      <c r="DE6" s="25">
        <f>SUM(DE7:DE117)</f>
        <v>0</v>
      </c>
      <c r="DF6" s="25">
        <f>SUM(DF7:DF117)</f>
        <v>217</v>
      </c>
      <c r="DG6" s="12" t="s">
        <v>148</v>
      </c>
      <c r="DH6" s="12" t="s">
        <v>149</v>
      </c>
    </row>
    <row r="7" spans="1:112" ht="15" customHeight="1">
      <c r="B7" s="176" t="s">
        <v>150</v>
      </c>
      <c r="C7" s="188" t="s">
        <v>151</v>
      </c>
      <c r="D7" s="176"/>
      <c r="E7" s="176"/>
      <c r="F7" s="189">
        <f>F8+F9+F89-F100-F111</f>
        <v>194605381.39892924</v>
      </c>
      <c r="G7" s="189">
        <f>SUMIF($H$5:$DC$5,"&lt;="&amp;PAL,$H7:$DC7)</f>
        <v>236201795.88332009</v>
      </c>
      <c r="H7" s="189">
        <f>H8+H9+H89-H100-H111</f>
        <v>28839240.600000001</v>
      </c>
      <c r="I7" s="189">
        <f t="shared" ref="I7:BT7" si="4">I8+I9+I89-I100-I111</f>
        <v>34551326.72535</v>
      </c>
      <c r="J7" s="189">
        <f t="shared" si="4"/>
        <v>29222880.6862</v>
      </c>
      <c r="K7" s="189">
        <f t="shared" si="4"/>
        <v>27809413.138890002</v>
      </c>
      <c r="L7" s="189">
        <f t="shared" si="4"/>
        <v>25444482.99972</v>
      </c>
      <c r="M7" s="189">
        <f t="shared" si="4"/>
        <v>24852939.752489999</v>
      </c>
      <c r="N7" s="189">
        <f t="shared" si="4"/>
        <v>18817167.928380001</v>
      </c>
      <c r="O7" s="189">
        <f t="shared" si="4"/>
        <v>1576090.3702200006</v>
      </c>
      <c r="P7" s="189">
        <f t="shared" si="4"/>
        <v>1576090.3702200004</v>
      </c>
      <c r="Q7" s="189">
        <f t="shared" si="4"/>
        <v>1576090.3702200004</v>
      </c>
      <c r="R7" s="189">
        <f t="shared" si="4"/>
        <v>1587649.7951700005</v>
      </c>
      <c r="S7" s="189">
        <f t="shared" si="4"/>
        <v>1603449.0436200006</v>
      </c>
      <c r="T7" s="189">
        <f t="shared" si="4"/>
        <v>1617672.7189500004</v>
      </c>
      <c r="U7" s="189">
        <f t="shared" si="4"/>
        <v>1640946.4902600003</v>
      </c>
      <c r="V7" s="189">
        <f t="shared" si="4"/>
        <v>1647652.3741500003</v>
      </c>
      <c r="W7" s="189">
        <f t="shared" si="4"/>
        <v>1662552.4318800005</v>
      </c>
      <c r="X7" s="189">
        <f t="shared" si="4"/>
        <v>1672167.0087600003</v>
      </c>
      <c r="Y7" s="189">
        <f t="shared" si="4"/>
        <v>1672167.0087600003</v>
      </c>
      <c r="Z7" s="189">
        <f t="shared" si="4"/>
        <v>1672167.0087600003</v>
      </c>
      <c r="AA7" s="189">
        <f t="shared" si="4"/>
        <v>1672167.0087600003</v>
      </c>
      <c r="AB7" s="189">
        <f t="shared" si="4"/>
        <v>1672167.0087600003</v>
      </c>
      <c r="AC7" s="189">
        <f t="shared" si="4"/>
        <v>17126647.008760002</v>
      </c>
      <c r="AD7" s="189">
        <f t="shared" si="4"/>
        <v>1672167.0087600003</v>
      </c>
      <c r="AE7" s="189">
        <f t="shared" si="4"/>
        <v>1672167.0087600003</v>
      </c>
      <c r="AF7" s="189">
        <f t="shared" si="4"/>
        <v>1672167.0087600003</v>
      </c>
      <c r="AG7" s="189">
        <f t="shared" si="4"/>
        <v>1672167.0087600003</v>
      </c>
      <c r="AH7" s="189">
        <f t="shared" si="4"/>
        <v>0</v>
      </c>
      <c r="AI7" s="189">
        <f t="shared" si="4"/>
        <v>0</v>
      </c>
      <c r="AJ7" s="189">
        <f t="shared" si="4"/>
        <v>0</v>
      </c>
      <c r="AK7" s="189">
        <f t="shared" si="4"/>
        <v>0</v>
      </c>
      <c r="AL7" s="189">
        <f t="shared" si="4"/>
        <v>0</v>
      </c>
      <c r="AM7" s="189">
        <f t="shared" si="4"/>
        <v>0</v>
      </c>
      <c r="AN7" s="189">
        <f t="shared" si="4"/>
        <v>0</v>
      </c>
      <c r="AO7" s="189">
        <f t="shared" si="4"/>
        <v>0</v>
      </c>
      <c r="AP7" s="189">
        <f t="shared" si="4"/>
        <v>0</v>
      </c>
      <c r="AQ7" s="189">
        <f t="shared" si="4"/>
        <v>0</v>
      </c>
      <c r="AR7" s="189">
        <f t="shared" si="4"/>
        <v>0</v>
      </c>
      <c r="AS7" s="189">
        <f t="shared" si="4"/>
        <v>0</v>
      </c>
      <c r="AT7" s="189">
        <f t="shared" si="4"/>
        <v>0</v>
      </c>
      <c r="AU7" s="189">
        <f t="shared" si="4"/>
        <v>0</v>
      </c>
      <c r="AV7" s="189">
        <f t="shared" si="4"/>
        <v>0</v>
      </c>
      <c r="AW7" s="189">
        <f t="shared" si="4"/>
        <v>0</v>
      </c>
      <c r="AX7" s="189">
        <f t="shared" si="4"/>
        <v>0</v>
      </c>
      <c r="AY7" s="189">
        <f t="shared" si="4"/>
        <v>0</v>
      </c>
      <c r="AZ7" s="189">
        <f t="shared" si="4"/>
        <v>0</v>
      </c>
      <c r="BA7" s="189">
        <f t="shared" si="4"/>
        <v>0</v>
      </c>
      <c r="BB7" s="189">
        <f t="shared" si="4"/>
        <v>0</v>
      </c>
      <c r="BC7" s="189">
        <f t="shared" si="4"/>
        <v>0</v>
      </c>
      <c r="BD7" s="189">
        <f t="shared" si="4"/>
        <v>0</v>
      </c>
      <c r="BE7" s="189">
        <f t="shared" si="4"/>
        <v>0</v>
      </c>
      <c r="BF7" s="189">
        <f t="shared" si="4"/>
        <v>0</v>
      </c>
      <c r="BG7" s="189">
        <f t="shared" si="4"/>
        <v>0</v>
      </c>
      <c r="BH7" s="189">
        <f t="shared" si="4"/>
        <v>0</v>
      </c>
      <c r="BI7" s="189">
        <f t="shared" si="4"/>
        <v>0</v>
      </c>
      <c r="BJ7" s="189">
        <f t="shared" si="4"/>
        <v>0</v>
      </c>
      <c r="BK7" s="189">
        <f t="shared" si="4"/>
        <v>0</v>
      </c>
      <c r="BL7" s="189">
        <f t="shared" si="4"/>
        <v>0</v>
      </c>
      <c r="BM7" s="189">
        <f t="shared" si="4"/>
        <v>0</v>
      </c>
      <c r="BN7" s="189">
        <f t="shared" si="4"/>
        <v>0</v>
      </c>
      <c r="BO7" s="189">
        <f t="shared" si="4"/>
        <v>0</v>
      </c>
      <c r="BP7" s="189">
        <f t="shared" si="4"/>
        <v>0</v>
      </c>
      <c r="BQ7" s="189">
        <f t="shared" si="4"/>
        <v>0</v>
      </c>
      <c r="BR7" s="189">
        <f t="shared" si="4"/>
        <v>0</v>
      </c>
      <c r="BS7" s="189">
        <f t="shared" si="4"/>
        <v>0</v>
      </c>
      <c r="BT7" s="189">
        <f t="shared" si="4"/>
        <v>0</v>
      </c>
      <c r="BU7" s="189">
        <f t="shared" ref="BU7:DC7" si="5">BU8+BU9+BU89-BU100-BU111</f>
        <v>0</v>
      </c>
      <c r="BV7" s="189">
        <f t="shared" si="5"/>
        <v>0</v>
      </c>
      <c r="BW7" s="189">
        <f t="shared" si="5"/>
        <v>0</v>
      </c>
      <c r="BX7" s="189">
        <f t="shared" si="5"/>
        <v>0</v>
      </c>
      <c r="BY7" s="189">
        <f t="shared" si="5"/>
        <v>0</v>
      </c>
      <c r="BZ7" s="189">
        <f t="shared" si="5"/>
        <v>0</v>
      </c>
      <c r="CA7" s="189">
        <f t="shared" si="5"/>
        <v>0</v>
      </c>
      <c r="CB7" s="189">
        <f t="shared" si="5"/>
        <v>0</v>
      </c>
      <c r="CC7" s="189">
        <f t="shared" si="5"/>
        <v>0</v>
      </c>
      <c r="CD7" s="189">
        <f t="shared" si="5"/>
        <v>0</v>
      </c>
      <c r="CE7" s="189">
        <f t="shared" si="5"/>
        <v>0</v>
      </c>
      <c r="CF7" s="189">
        <f t="shared" si="5"/>
        <v>0</v>
      </c>
      <c r="CG7" s="189">
        <f t="shared" si="5"/>
        <v>0</v>
      </c>
      <c r="CH7" s="189">
        <f t="shared" si="5"/>
        <v>0</v>
      </c>
      <c r="CI7" s="189">
        <f t="shared" si="5"/>
        <v>0</v>
      </c>
      <c r="CJ7" s="189">
        <f t="shared" si="5"/>
        <v>0</v>
      </c>
      <c r="CK7" s="189">
        <f t="shared" si="5"/>
        <v>0</v>
      </c>
      <c r="CL7" s="189">
        <f t="shared" si="5"/>
        <v>0</v>
      </c>
      <c r="CM7" s="189">
        <f t="shared" si="5"/>
        <v>0</v>
      </c>
      <c r="CN7" s="189">
        <f t="shared" si="5"/>
        <v>0</v>
      </c>
      <c r="CO7" s="189">
        <f t="shared" si="5"/>
        <v>0</v>
      </c>
      <c r="CP7" s="189">
        <f t="shared" si="5"/>
        <v>0</v>
      </c>
      <c r="CQ7" s="189">
        <f t="shared" si="5"/>
        <v>0</v>
      </c>
      <c r="CR7" s="189">
        <f t="shared" si="5"/>
        <v>0</v>
      </c>
      <c r="CS7" s="189">
        <f t="shared" si="5"/>
        <v>0</v>
      </c>
      <c r="CT7" s="189">
        <f t="shared" si="5"/>
        <v>0</v>
      </c>
      <c r="CU7" s="189">
        <f t="shared" si="5"/>
        <v>0</v>
      </c>
      <c r="CV7" s="189">
        <f t="shared" si="5"/>
        <v>0</v>
      </c>
      <c r="CW7" s="189">
        <f t="shared" si="5"/>
        <v>0</v>
      </c>
      <c r="CX7" s="189">
        <f t="shared" si="5"/>
        <v>0</v>
      </c>
      <c r="CY7" s="189">
        <f t="shared" si="5"/>
        <v>0</v>
      </c>
      <c r="CZ7" s="189">
        <f t="shared" si="5"/>
        <v>0</v>
      </c>
      <c r="DA7" s="189">
        <f t="shared" si="5"/>
        <v>0</v>
      </c>
      <c r="DB7" s="189">
        <f t="shared" si="5"/>
        <v>0</v>
      </c>
      <c r="DC7" s="189">
        <f t="shared" si="5"/>
        <v>0</v>
      </c>
      <c r="DF7" s="24">
        <f t="shared" ref="DF7:DF11" si="6">COUNTIF($H7:$DC7,"&lt;&gt;0")</f>
        <v>26</v>
      </c>
    </row>
    <row r="8" spans="1:112" ht="15" customHeight="1">
      <c r="B8" s="176" t="s">
        <v>152</v>
      </c>
      <c r="C8" s="188" t="s">
        <v>153</v>
      </c>
      <c r="D8" s="188"/>
      <c r="E8" s="190"/>
      <c r="F8" s="191">
        <f>SUM(F20,F31,F42,F54,F65,F76,F87)</f>
        <v>0</v>
      </c>
      <c r="G8" s="189">
        <f>SUMIF($H$5:$DC$5,"&lt;="&amp;PAL,$H8:$DC8)</f>
        <v>0</v>
      </c>
      <c r="H8" s="191">
        <f>SUM(H20,H31,H42,H54,H65,H76,H87)</f>
        <v>0</v>
      </c>
      <c r="I8" s="191">
        <f t="shared" ref="I8:BT8" si="7">SUM(I20,I31,I42,I54,I65,I76,I87)</f>
        <v>0</v>
      </c>
      <c r="J8" s="191">
        <f t="shared" si="7"/>
        <v>0</v>
      </c>
      <c r="K8" s="191">
        <f t="shared" si="7"/>
        <v>0</v>
      </c>
      <c r="L8" s="191">
        <f t="shared" si="7"/>
        <v>0</v>
      </c>
      <c r="M8" s="191">
        <f t="shared" si="7"/>
        <v>0</v>
      </c>
      <c r="N8" s="191">
        <f t="shared" si="7"/>
        <v>0</v>
      </c>
      <c r="O8" s="191">
        <f t="shared" si="7"/>
        <v>0</v>
      </c>
      <c r="P8" s="191">
        <f t="shared" si="7"/>
        <v>0</v>
      </c>
      <c r="Q8" s="191">
        <f t="shared" si="7"/>
        <v>0</v>
      </c>
      <c r="R8" s="191">
        <f t="shared" si="7"/>
        <v>0</v>
      </c>
      <c r="S8" s="191">
        <f t="shared" si="7"/>
        <v>0</v>
      </c>
      <c r="T8" s="191">
        <f t="shared" si="7"/>
        <v>0</v>
      </c>
      <c r="U8" s="191">
        <f t="shared" si="7"/>
        <v>0</v>
      </c>
      <c r="V8" s="191">
        <f t="shared" si="7"/>
        <v>0</v>
      </c>
      <c r="W8" s="191">
        <f t="shared" si="7"/>
        <v>0</v>
      </c>
      <c r="X8" s="191">
        <f t="shared" si="7"/>
        <v>0</v>
      </c>
      <c r="Y8" s="191">
        <f t="shared" si="7"/>
        <v>0</v>
      </c>
      <c r="Z8" s="191">
        <f t="shared" si="7"/>
        <v>0</v>
      </c>
      <c r="AA8" s="191">
        <f t="shared" si="7"/>
        <v>0</v>
      </c>
      <c r="AB8" s="191">
        <f t="shared" si="7"/>
        <v>0</v>
      </c>
      <c r="AC8" s="191">
        <f t="shared" si="7"/>
        <v>0</v>
      </c>
      <c r="AD8" s="191">
        <f t="shared" si="7"/>
        <v>0</v>
      </c>
      <c r="AE8" s="191">
        <f t="shared" si="7"/>
        <v>0</v>
      </c>
      <c r="AF8" s="191">
        <f t="shared" si="7"/>
        <v>0</v>
      </c>
      <c r="AG8" s="191">
        <f t="shared" si="7"/>
        <v>0</v>
      </c>
      <c r="AH8" s="191">
        <f t="shared" si="7"/>
        <v>0</v>
      </c>
      <c r="AI8" s="191">
        <f t="shared" si="7"/>
        <v>0</v>
      </c>
      <c r="AJ8" s="191">
        <f t="shared" si="7"/>
        <v>0</v>
      </c>
      <c r="AK8" s="191">
        <f t="shared" si="7"/>
        <v>0</v>
      </c>
      <c r="AL8" s="191">
        <f t="shared" si="7"/>
        <v>0</v>
      </c>
      <c r="AM8" s="191">
        <f t="shared" si="7"/>
        <v>0</v>
      </c>
      <c r="AN8" s="191">
        <f t="shared" si="7"/>
        <v>0</v>
      </c>
      <c r="AO8" s="191">
        <f t="shared" si="7"/>
        <v>0</v>
      </c>
      <c r="AP8" s="191">
        <f t="shared" si="7"/>
        <v>0</v>
      </c>
      <c r="AQ8" s="191">
        <f t="shared" si="7"/>
        <v>0</v>
      </c>
      <c r="AR8" s="191">
        <f t="shared" si="7"/>
        <v>0</v>
      </c>
      <c r="AS8" s="191">
        <f t="shared" si="7"/>
        <v>0</v>
      </c>
      <c r="AT8" s="191">
        <f t="shared" si="7"/>
        <v>0</v>
      </c>
      <c r="AU8" s="191">
        <f t="shared" si="7"/>
        <v>0</v>
      </c>
      <c r="AV8" s="191">
        <f t="shared" si="7"/>
        <v>0</v>
      </c>
      <c r="AW8" s="191">
        <f t="shared" si="7"/>
        <v>0</v>
      </c>
      <c r="AX8" s="191">
        <f t="shared" si="7"/>
        <v>0</v>
      </c>
      <c r="AY8" s="191">
        <f t="shared" si="7"/>
        <v>0</v>
      </c>
      <c r="AZ8" s="191">
        <f t="shared" si="7"/>
        <v>0</v>
      </c>
      <c r="BA8" s="191">
        <f t="shared" si="7"/>
        <v>0</v>
      </c>
      <c r="BB8" s="191">
        <f t="shared" si="7"/>
        <v>0</v>
      </c>
      <c r="BC8" s="191">
        <f t="shared" si="7"/>
        <v>0</v>
      </c>
      <c r="BD8" s="191">
        <f t="shared" si="7"/>
        <v>0</v>
      </c>
      <c r="BE8" s="191">
        <f t="shared" si="7"/>
        <v>0</v>
      </c>
      <c r="BF8" s="191">
        <f t="shared" si="7"/>
        <v>0</v>
      </c>
      <c r="BG8" s="191">
        <f t="shared" si="7"/>
        <v>0</v>
      </c>
      <c r="BH8" s="191">
        <f t="shared" si="7"/>
        <v>0</v>
      </c>
      <c r="BI8" s="191">
        <f t="shared" si="7"/>
        <v>0</v>
      </c>
      <c r="BJ8" s="191">
        <f t="shared" si="7"/>
        <v>0</v>
      </c>
      <c r="BK8" s="191">
        <f t="shared" si="7"/>
        <v>0</v>
      </c>
      <c r="BL8" s="191">
        <f t="shared" si="7"/>
        <v>0</v>
      </c>
      <c r="BM8" s="191">
        <f t="shared" si="7"/>
        <v>0</v>
      </c>
      <c r="BN8" s="191">
        <f t="shared" si="7"/>
        <v>0</v>
      </c>
      <c r="BO8" s="191">
        <f t="shared" si="7"/>
        <v>0</v>
      </c>
      <c r="BP8" s="191">
        <f t="shared" si="7"/>
        <v>0</v>
      </c>
      <c r="BQ8" s="191">
        <f t="shared" si="7"/>
        <v>0</v>
      </c>
      <c r="BR8" s="191">
        <f t="shared" si="7"/>
        <v>0</v>
      </c>
      <c r="BS8" s="191">
        <f t="shared" si="7"/>
        <v>0</v>
      </c>
      <c r="BT8" s="191">
        <f t="shared" si="7"/>
        <v>0</v>
      </c>
      <c r="BU8" s="191">
        <f t="shared" ref="BU8:DC8" si="8">SUM(BU20,BU31,BU42,BU54,BU65,BU76,BU87)</f>
        <v>0</v>
      </c>
      <c r="BV8" s="191">
        <f t="shared" si="8"/>
        <v>0</v>
      </c>
      <c r="BW8" s="191">
        <f t="shared" si="8"/>
        <v>0</v>
      </c>
      <c r="BX8" s="191">
        <f t="shared" si="8"/>
        <v>0</v>
      </c>
      <c r="BY8" s="191">
        <f t="shared" si="8"/>
        <v>0</v>
      </c>
      <c r="BZ8" s="191">
        <f t="shared" si="8"/>
        <v>0</v>
      </c>
      <c r="CA8" s="191">
        <f t="shared" si="8"/>
        <v>0</v>
      </c>
      <c r="CB8" s="191">
        <f t="shared" si="8"/>
        <v>0</v>
      </c>
      <c r="CC8" s="191">
        <f t="shared" si="8"/>
        <v>0</v>
      </c>
      <c r="CD8" s="191">
        <f t="shared" si="8"/>
        <v>0</v>
      </c>
      <c r="CE8" s="191">
        <f t="shared" si="8"/>
        <v>0</v>
      </c>
      <c r="CF8" s="191">
        <f t="shared" si="8"/>
        <v>0</v>
      </c>
      <c r="CG8" s="191">
        <f t="shared" si="8"/>
        <v>0</v>
      </c>
      <c r="CH8" s="191">
        <f t="shared" si="8"/>
        <v>0</v>
      </c>
      <c r="CI8" s="191">
        <f t="shared" si="8"/>
        <v>0</v>
      </c>
      <c r="CJ8" s="191">
        <f t="shared" si="8"/>
        <v>0</v>
      </c>
      <c r="CK8" s="191">
        <f t="shared" si="8"/>
        <v>0</v>
      </c>
      <c r="CL8" s="191">
        <f t="shared" si="8"/>
        <v>0</v>
      </c>
      <c r="CM8" s="191">
        <f t="shared" si="8"/>
        <v>0</v>
      </c>
      <c r="CN8" s="191">
        <f t="shared" si="8"/>
        <v>0</v>
      </c>
      <c r="CO8" s="191">
        <f t="shared" si="8"/>
        <v>0</v>
      </c>
      <c r="CP8" s="191">
        <f t="shared" si="8"/>
        <v>0</v>
      </c>
      <c r="CQ8" s="191">
        <f t="shared" si="8"/>
        <v>0</v>
      </c>
      <c r="CR8" s="191">
        <f t="shared" si="8"/>
        <v>0</v>
      </c>
      <c r="CS8" s="191">
        <f t="shared" si="8"/>
        <v>0</v>
      </c>
      <c r="CT8" s="191">
        <f t="shared" si="8"/>
        <v>0</v>
      </c>
      <c r="CU8" s="191">
        <f t="shared" si="8"/>
        <v>0</v>
      </c>
      <c r="CV8" s="191">
        <f t="shared" si="8"/>
        <v>0</v>
      </c>
      <c r="CW8" s="191">
        <f t="shared" si="8"/>
        <v>0</v>
      </c>
      <c r="CX8" s="191">
        <f t="shared" si="8"/>
        <v>0</v>
      </c>
      <c r="CY8" s="191">
        <f t="shared" si="8"/>
        <v>0</v>
      </c>
      <c r="CZ8" s="191">
        <f t="shared" si="8"/>
        <v>0</v>
      </c>
      <c r="DA8" s="191">
        <f t="shared" si="8"/>
        <v>0</v>
      </c>
      <c r="DB8" s="191">
        <f t="shared" si="8"/>
        <v>0</v>
      </c>
      <c r="DC8" s="191">
        <f t="shared" si="8"/>
        <v>0</v>
      </c>
      <c r="DF8" s="24">
        <f t="shared" si="6"/>
        <v>0</v>
      </c>
    </row>
    <row r="9" spans="1:112" ht="15" customHeight="1">
      <c r="B9" s="149" t="s">
        <v>154</v>
      </c>
      <c r="C9" s="150" t="s">
        <v>155</v>
      </c>
      <c r="D9" s="151"/>
      <c r="E9" s="151"/>
      <c r="F9" s="152">
        <f>F10+F44+F78-F8</f>
        <v>166652167.91543761</v>
      </c>
      <c r="G9" s="189">
        <f>SUMIF($H$5:$DC$5,"&lt;="&amp;PAL,$H9:$DC9)</f>
        <v>184560640.59999999</v>
      </c>
      <c r="H9" s="152">
        <f t="shared" ref="H9:AM9" si="9">H10+H44+H78-H8</f>
        <v>28839240.600000001</v>
      </c>
      <c r="I9" s="152">
        <f t="shared" si="9"/>
        <v>34361700</v>
      </c>
      <c r="J9" s="152">
        <f t="shared" si="9"/>
        <v>28774075</v>
      </c>
      <c r="K9" s="152">
        <f t="shared" si="9"/>
        <v>27127275</v>
      </c>
      <c r="L9" s="152">
        <f t="shared" si="9"/>
        <v>24380550</v>
      </c>
      <c r="M9" s="152">
        <f t="shared" si="9"/>
        <v>23679000</v>
      </c>
      <c r="N9" s="152">
        <f t="shared" si="9"/>
        <v>17398800</v>
      </c>
      <c r="O9" s="152">
        <f t="shared" si="9"/>
        <v>0</v>
      </c>
      <c r="P9" s="152">
        <f t="shared" si="9"/>
        <v>0</v>
      </c>
      <c r="Q9" s="152">
        <f t="shared" si="9"/>
        <v>0</v>
      </c>
      <c r="R9" s="152">
        <f t="shared" si="9"/>
        <v>0</v>
      </c>
      <c r="S9" s="152">
        <f t="shared" si="9"/>
        <v>0</v>
      </c>
      <c r="T9" s="152">
        <f t="shared" si="9"/>
        <v>0</v>
      </c>
      <c r="U9" s="152">
        <f t="shared" si="9"/>
        <v>0</v>
      </c>
      <c r="V9" s="152">
        <f t="shared" si="9"/>
        <v>0</v>
      </c>
      <c r="W9" s="152">
        <f t="shared" si="9"/>
        <v>0</v>
      </c>
      <c r="X9" s="152">
        <f t="shared" si="9"/>
        <v>0</v>
      </c>
      <c r="Y9" s="152">
        <f t="shared" si="9"/>
        <v>0</v>
      </c>
      <c r="Z9" s="152">
        <f t="shared" si="9"/>
        <v>0</v>
      </c>
      <c r="AA9" s="152">
        <f t="shared" si="9"/>
        <v>0</v>
      </c>
      <c r="AB9" s="152">
        <f t="shared" si="9"/>
        <v>0</v>
      </c>
      <c r="AC9" s="152">
        <f t="shared" si="9"/>
        <v>0</v>
      </c>
      <c r="AD9" s="152">
        <f t="shared" si="9"/>
        <v>0</v>
      </c>
      <c r="AE9" s="152">
        <f t="shared" si="9"/>
        <v>0</v>
      </c>
      <c r="AF9" s="152">
        <f t="shared" si="9"/>
        <v>0</v>
      </c>
      <c r="AG9" s="152">
        <f t="shared" si="9"/>
        <v>0</v>
      </c>
      <c r="AH9" s="152">
        <f t="shared" si="9"/>
        <v>0</v>
      </c>
      <c r="AI9" s="152">
        <f t="shared" si="9"/>
        <v>0</v>
      </c>
      <c r="AJ9" s="152">
        <f t="shared" si="9"/>
        <v>0</v>
      </c>
      <c r="AK9" s="152">
        <f t="shared" si="9"/>
        <v>0</v>
      </c>
      <c r="AL9" s="152">
        <f t="shared" si="9"/>
        <v>0</v>
      </c>
      <c r="AM9" s="152">
        <f t="shared" si="9"/>
        <v>0</v>
      </c>
      <c r="AN9" s="152">
        <f t="shared" ref="AN9:BS9" si="10">AN10+AN44+AN78-AN8</f>
        <v>0</v>
      </c>
      <c r="AO9" s="152">
        <f t="shared" si="10"/>
        <v>0</v>
      </c>
      <c r="AP9" s="152">
        <f t="shared" si="10"/>
        <v>0</v>
      </c>
      <c r="AQ9" s="152">
        <f t="shared" si="10"/>
        <v>0</v>
      </c>
      <c r="AR9" s="152">
        <f t="shared" si="10"/>
        <v>0</v>
      </c>
      <c r="AS9" s="152">
        <f t="shared" si="10"/>
        <v>0</v>
      </c>
      <c r="AT9" s="152">
        <f t="shared" si="10"/>
        <v>0</v>
      </c>
      <c r="AU9" s="152">
        <f t="shared" si="10"/>
        <v>0</v>
      </c>
      <c r="AV9" s="152">
        <f t="shared" si="10"/>
        <v>0</v>
      </c>
      <c r="AW9" s="152">
        <f t="shared" si="10"/>
        <v>0</v>
      </c>
      <c r="AX9" s="152">
        <f t="shared" si="10"/>
        <v>0</v>
      </c>
      <c r="AY9" s="152">
        <f t="shared" si="10"/>
        <v>0</v>
      </c>
      <c r="AZ9" s="152">
        <f t="shared" si="10"/>
        <v>0</v>
      </c>
      <c r="BA9" s="152">
        <f t="shared" si="10"/>
        <v>0</v>
      </c>
      <c r="BB9" s="152">
        <f t="shared" si="10"/>
        <v>0</v>
      </c>
      <c r="BC9" s="152">
        <f t="shared" si="10"/>
        <v>0</v>
      </c>
      <c r="BD9" s="152">
        <f t="shared" si="10"/>
        <v>0</v>
      </c>
      <c r="BE9" s="152">
        <f t="shared" si="10"/>
        <v>0</v>
      </c>
      <c r="BF9" s="152">
        <f t="shared" si="10"/>
        <v>0</v>
      </c>
      <c r="BG9" s="152">
        <f t="shared" si="10"/>
        <v>0</v>
      </c>
      <c r="BH9" s="152">
        <f t="shared" si="10"/>
        <v>0</v>
      </c>
      <c r="BI9" s="152">
        <f t="shared" si="10"/>
        <v>0</v>
      </c>
      <c r="BJ9" s="152">
        <f t="shared" si="10"/>
        <v>0</v>
      </c>
      <c r="BK9" s="152">
        <f t="shared" si="10"/>
        <v>0</v>
      </c>
      <c r="BL9" s="152">
        <f t="shared" si="10"/>
        <v>0</v>
      </c>
      <c r="BM9" s="152">
        <f t="shared" si="10"/>
        <v>0</v>
      </c>
      <c r="BN9" s="152">
        <f t="shared" si="10"/>
        <v>0</v>
      </c>
      <c r="BO9" s="152">
        <f t="shared" si="10"/>
        <v>0</v>
      </c>
      <c r="BP9" s="152">
        <f t="shared" si="10"/>
        <v>0</v>
      </c>
      <c r="BQ9" s="152">
        <f t="shared" si="10"/>
        <v>0</v>
      </c>
      <c r="BR9" s="152">
        <f t="shared" si="10"/>
        <v>0</v>
      </c>
      <c r="BS9" s="152">
        <f t="shared" si="10"/>
        <v>0</v>
      </c>
      <c r="BT9" s="152">
        <f t="shared" ref="BT9:CY9" si="11">BT10+BT44+BT78-BT8</f>
        <v>0</v>
      </c>
      <c r="BU9" s="152">
        <f t="shared" si="11"/>
        <v>0</v>
      </c>
      <c r="BV9" s="152">
        <f t="shared" si="11"/>
        <v>0</v>
      </c>
      <c r="BW9" s="152">
        <f t="shared" si="11"/>
        <v>0</v>
      </c>
      <c r="BX9" s="152">
        <f t="shared" si="11"/>
        <v>0</v>
      </c>
      <c r="BY9" s="152">
        <f t="shared" si="11"/>
        <v>0</v>
      </c>
      <c r="BZ9" s="152">
        <f t="shared" si="11"/>
        <v>0</v>
      </c>
      <c r="CA9" s="152">
        <f t="shared" si="11"/>
        <v>0</v>
      </c>
      <c r="CB9" s="152">
        <f t="shared" si="11"/>
        <v>0</v>
      </c>
      <c r="CC9" s="152">
        <f t="shared" si="11"/>
        <v>0</v>
      </c>
      <c r="CD9" s="152">
        <f t="shared" si="11"/>
        <v>0</v>
      </c>
      <c r="CE9" s="152">
        <f t="shared" si="11"/>
        <v>0</v>
      </c>
      <c r="CF9" s="152">
        <f t="shared" si="11"/>
        <v>0</v>
      </c>
      <c r="CG9" s="152">
        <f t="shared" si="11"/>
        <v>0</v>
      </c>
      <c r="CH9" s="152">
        <f t="shared" si="11"/>
        <v>0</v>
      </c>
      <c r="CI9" s="152">
        <f t="shared" si="11"/>
        <v>0</v>
      </c>
      <c r="CJ9" s="152">
        <f t="shared" si="11"/>
        <v>0</v>
      </c>
      <c r="CK9" s="152">
        <f t="shared" si="11"/>
        <v>0</v>
      </c>
      <c r="CL9" s="152">
        <f t="shared" si="11"/>
        <v>0</v>
      </c>
      <c r="CM9" s="152">
        <f t="shared" si="11"/>
        <v>0</v>
      </c>
      <c r="CN9" s="152">
        <f t="shared" si="11"/>
        <v>0</v>
      </c>
      <c r="CO9" s="152">
        <f t="shared" si="11"/>
        <v>0</v>
      </c>
      <c r="CP9" s="152">
        <f t="shared" si="11"/>
        <v>0</v>
      </c>
      <c r="CQ9" s="152">
        <f t="shared" si="11"/>
        <v>0</v>
      </c>
      <c r="CR9" s="152">
        <f t="shared" si="11"/>
        <v>0</v>
      </c>
      <c r="CS9" s="152">
        <f t="shared" si="11"/>
        <v>0</v>
      </c>
      <c r="CT9" s="152">
        <f t="shared" si="11"/>
        <v>0</v>
      </c>
      <c r="CU9" s="152">
        <f t="shared" si="11"/>
        <v>0</v>
      </c>
      <c r="CV9" s="152">
        <f t="shared" si="11"/>
        <v>0</v>
      </c>
      <c r="CW9" s="152">
        <f t="shared" si="11"/>
        <v>0</v>
      </c>
      <c r="CX9" s="152">
        <f t="shared" si="11"/>
        <v>0</v>
      </c>
      <c r="CY9" s="152">
        <f t="shared" si="11"/>
        <v>0</v>
      </c>
      <c r="CZ9" s="152">
        <f t="shared" ref="CZ9:DC9" si="12">CZ10+CZ44+CZ78-CZ8</f>
        <v>0</v>
      </c>
      <c r="DA9" s="152">
        <f t="shared" si="12"/>
        <v>0</v>
      </c>
      <c r="DB9" s="152">
        <f t="shared" si="12"/>
        <v>0</v>
      </c>
      <c r="DC9" s="152">
        <f t="shared" si="12"/>
        <v>0</v>
      </c>
      <c r="DF9" s="24">
        <f t="shared" si="6"/>
        <v>7</v>
      </c>
    </row>
    <row r="10" spans="1:112" ht="14.5">
      <c r="B10" s="176" t="s">
        <v>156</v>
      </c>
      <c r="C10" s="188" t="s">
        <v>157</v>
      </c>
      <c r="D10" s="190"/>
      <c r="E10" s="190"/>
      <c r="F10" s="191">
        <f>F11+F22+F33</f>
        <v>0</v>
      </c>
      <c r="G10" s="189">
        <f>SUMIF($H$5:$DC$5,"&lt;="&amp;PAL,$H10:$DC10)</f>
        <v>0</v>
      </c>
      <c r="H10" s="191">
        <f>H11+H22+H33</f>
        <v>0</v>
      </c>
      <c r="I10" s="191">
        <f t="shared" ref="I10:BT10" si="13">I11+I22+I33</f>
        <v>0</v>
      </c>
      <c r="J10" s="191">
        <f t="shared" si="13"/>
        <v>0</v>
      </c>
      <c r="K10" s="191">
        <f t="shared" si="13"/>
        <v>0</v>
      </c>
      <c r="L10" s="191">
        <f t="shared" si="13"/>
        <v>0</v>
      </c>
      <c r="M10" s="191">
        <f t="shared" si="13"/>
        <v>0</v>
      </c>
      <c r="N10" s="191">
        <f t="shared" si="13"/>
        <v>0</v>
      </c>
      <c r="O10" s="191">
        <f t="shared" si="13"/>
        <v>0</v>
      </c>
      <c r="P10" s="191">
        <f t="shared" si="13"/>
        <v>0</v>
      </c>
      <c r="Q10" s="191">
        <f t="shared" si="13"/>
        <v>0</v>
      </c>
      <c r="R10" s="191">
        <f t="shared" si="13"/>
        <v>0</v>
      </c>
      <c r="S10" s="191">
        <f t="shared" si="13"/>
        <v>0</v>
      </c>
      <c r="T10" s="191">
        <f t="shared" si="13"/>
        <v>0</v>
      </c>
      <c r="U10" s="191">
        <f t="shared" si="13"/>
        <v>0</v>
      </c>
      <c r="V10" s="191">
        <f t="shared" si="13"/>
        <v>0</v>
      </c>
      <c r="W10" s="191">
        <f t="shared" si="13"/>
        <v>0</v>
      </c>
      <c r="X10" s="191">
        <f t="shared" si="13"/>
        <v>0</v>
      </c>
      <c r="Y10" s="191">
        <f t="shared" si="13"/>
        <v>0</v>
      </c>
      <c r="Z10" s="191">
        <f t="shared" si="13"/>
        <v>0</v>
      </c>
      <c r="AA10" s="191">
        <f t="shared" si="13"/>
        <v>0</v>
      </c>
      <c r="AB10" s="191">
        <f t="shared" si="13"/>
        <v>0</v>
      </c>
      <c r="AC10" s="191">
        <f t="shared" si="13"/>
        <v>0</v>
      </c>
      <c r="AD10" s="191">
        <f t="shared" si="13"/>
        <v>0</v>
      </c>
      <c r="AE10" s="191">
        <f t="shared" si="13"/>
        <v>0</v>
      </c>
      <c r="AF10" s="191">
        <f t="shared" si="13"/>
        <v>0</v>
      </c>
      <c r="AG10" s="191">
        <f t="shared" si="13"/>
        <v>0</v>
      </c>
      <c r="AH10" s="191">
        <f t="shared" si="13"/>
        <v>0</v>
      </c>
      <c r="AI10" s="191">
        <f t="shared" si="13"/>
        <v>0</v>
      </c>
      <c r="AJ10" s="191">
        <f t="shared" si="13"/>
        <v>0</v>
      </c>
      <c r="AK10" s="191">
        <f t="shared" si="13"/>
        <v>0</v>
      </c>
      <c r="AL10" s="191">
        <f t="shared" si="13"/>
        <v>0</v>
      </c>
      <c r="AM10" s="191">
        <f t="shared" si="13"/>
        <v>0</v>
      </c>
      <c r="AN10" s="191">
        <f t="shared" si="13"/>
        <v>0</v>
      </c>
      <c r="AO10" s="191">
        <f t="shared" si="13"/>
        <v>0</v>
      </c>
      <c r="AP10" s="191">
        <f t="shared" si="13"/>
        <v>0</v>
      </c>
      <c r="AQ10" s="191">
        <f t="shared" si="13"/>
        <v>0</v>
      </c>
      <c r="AR10" s="191">
        <f t="shared" si="13"/>
        <v>0</v>
      </c>
      <c r="AS10" s="191">
        <f t="shared" si="13"/>
        <v>0</v>
      </c>
      <c r="AT10" s="191">
        <f t="shared" si="13"/>
        <v>0</v>
      </c>
      <c r="AU10" s="191">
        <f t="shared" si="13"/>
        <v>0</v>
      </c>
      <c r="AV10" s="191">
        <f t="shared" si="13"/>
        <v>0</v>
      </c>
      <c r="AW10" s="191">
        <f t="shared" si="13"/>
        <v>0</v>
      </c>
      <c r="AX10" s="191">
        <f t="shared" si="13"/>
        <v>0</v>
      </c>
      <c r="AY10" s="191">
        <f t="shared" si="13"/>
        <v>0</v>
      </c>
      <c r="AZ10" s="191">
        <f t="shared" si="13"/>
        <v>0</v>
      </c>
      <c r="BA10" s="191">
        <f t="shared" si="13"/>
        <v>0</v>
      </c>
      <c r="BB10" s="191">
        <f t="shared" si="13"/>
        <v>0</v>
      </c>
      <c r="BC10" s="191">
        <f t="shared" si="13"/>
        <v>0</v>
      </c>
      <c r="BD10" s="191">
        <f t="shared" si="13"/>
        <v>0</v>
      </c>
      <c r="BE10" s="191">
        <f t="shared" si="13"/>
        <v>0</v>
      </c>
      <c r="BF10" s="191">
        <f t="shared" si="13"/>
        <v>0</v>
      </c>
      <c r="BG10" s="191">
        <f t="shared" si="13"/>
        <v>0</v>
      </c>
      <c r="BH10" s="191">
        <f t="shared" si="13"/>
        <v>0</v>
      </c>
      <c r="BI10" s="191">
        <f t="shared" si="13"/>
        <v>0</v>
      </c>
      <c r="BJ10" s="191">
        <f t="shared" si="13"/>
        <v>0</v>
      </c>
      <c r="BK10" s="191">
        <f t="shared" si="13"/>
        <v>0</v>
      </c>
      <c r="BL10" s="191">
        <f t="shared" si="13"/>
        <v>0</v>
      </c>
      <c r="BM10" s="191">
        <f t="shared" si="13"/>
        <v>0</v>
      </c>
      <c r="BN10" s="191">
        <f t="shared" si="13"/>
        <v>0</v>
      </c>
      <c r="BO10" s="191">
        <f t="shared" si="13"/>
        <v>0</v>
      </c>
      <c r="BP10" s="191">
        <f t="shared" si="13"/>
        <v>0</v>
      </c>
      <c r="BQ10" s="191">
        <f t="shared" si="13"/>
        <v>0</v>
      </c>
      <c r="BR10" s="191">
        <f t="shared" si="13"/>
        <v>0</v>
      </c>
      <c r="BS10" s="191">
        <f t="shared" si="13"/>
        <v>0</v>
      </c>
      <c r="BT10" s="191">
        <f t="shared" si="13"/>
        <v>0</v>
      </c>
      <c r="BU10" s="191">
        <f t="shared" ref="BU10:DC10" si="14">BU11+BU22+BU33</f>
        <v>0</v>
      </c>
      <c r="BV10" s="191">
        <f t="shared" si="14"/>
        <v>0</v>
      </c>
      <c r="BW10" s="191">
        <f t="shared" si="14"/>
        <v>0</v>
      </c>
      <c r="BX10" s="191">
        <f t="shared" si="14"/>
        <v>0</v>
      </c>
      <c r="BY10" s="191">
        <f t="shared" si="14"/>
        <v>0</v>
      </c>
      <c r="BZ10" s="191">
        <f t="shared" si="14"/>
        <v>0</v>
      </c>
      <c r="CA10" s="191">
        <f t="shared" si="14"/>
        <v>0</v>
      </c>
      <c r="CB10" s="191">
        <f t="shared" si="14"/>
        <v>0</v>
      </c>
      <c r="CC10" s="191">
        <f t="shared" si="14"/>
        <v>0</v>
      </c>
      <c r="CD10" s="191">
        <f t="shared" si="14"/>
        <v>0</v>
      </c>
      <c r="CE10" s="191">
        <f t="shared" si="14"/>
        <v>0</v>
      </c>
      <c r="CF10" s="191">
        <f t="shared" si="14"/>
        <v>0</v>
      </c>
      <c r="CG10" s="191">
        <f t="shared" si="14"/>
        <v>0</v>
      </c>
      <c r="CH10" s="191">
        <f t="shared" si="14"/>
        <v>0</v>
      </c>
      <c r="CI10" s="191">
        <f t="shared" si="14"/>
        <v>0</v>
      </c>
      <c r="CJ10" s="191">
        <f t="shared" si="14"/>
        <v>0</v>
      </c>
      <c r="CK10" s="191">
        <f t="shared" si="14"/>
        <v>0</v>
      </c>
      <c r="CL10" s="191">
        <f t="shared" si="14"/>
        <v>0</v>
      </c>
      <c r="CM10" s="191">
        <f t="shared" si="14"/>
        <v>0</v>
      </c>
      <c r="CN10" s="191">
        <f t="shared" si="14"/>
        <v>0</v>
      </c>
      <c r="CO10" s="191">
        <f t="shared" si="14"/>
        <v>0</v>
      </c>
      <c r="CP10" s="191">
        <f t="shared" si="14"/>
        <v>0</v>
      </c>
      <c r="CQ10" s="191">
        <f t="shared" si="14"/>
        <v>0</v>
      </c>
      <c r="CR10" s="191">
        <f t="shared" si="14"/>
        <v>0</v>
      </c>
      <c r="CS10" s="191">
        <f t="shared" si="14"/>
        <v>0</v>
      </c>
      <c r="CT10" s="191">
        <f t="shared" si="14"/>
        <v>0</v>
      </c>
      <c r="CU10" s="191">
        <f t="shared" si="14"/>
        <v>0</v>
      </c>
      <c r="CV10" s="191">
        <f t="shared" si="14"/>
        <v>0</v>
      </c>
      <c r="CW10" s="191">
        <f t="shared" si="14"/>
        <v>0</v>
      </c>
      <c r="CX10" s="191">
        <f t="shared" si="14"/>
        <v>0</v>
      </c>
      <c r="CY10" s="191">
        <f t="shared" si="14"/>
        <v>0</v>
      </c>
      <c r="CZ10" s="191">
        <f t="shared" si="14"/>
        <v>0</v>
      </c>
      <c r="DA10" s="191">
        <f t="shared" si="14"/>
        <v>0</v>
      </c>
      <c r="DB10" s="191">
        <f t="shared" si="14"/>
        <v>0</v>
      </c>
      <c r="DC10" s="191">
        <f t="shared" si="14"/>
        <v>0</v>
      </c>
      <c r="DF10" s="24">
        <f t="shared" si="6"/>
        <v>0</v>
      </c>
    </row>
    <row r="11" spans="1:112" ht="14.5">
      <c r="B11" s="176" t="s">
        <v>158</v>
      </c>
      <c r="C11" s="188" t="s">
        <v>159</v>
      </c>
      <c r="D11" s="190"/>
      <c r="E11" s="190"/>
      <c r="F11" s="191">
        <f>SUM(F12:F19)+F20</f>
        <v>0</v>
      </c>
      <c r="G11" s="189">
        <f>SUMIF($H$5:$DC$5,"&lt;="&amp;PAL,$H11:$DC11)</f>
        <v>0</v>
      </c>
      <c r="H11" s="191">
        <f>SUM(H12:H19)+H20</f>
        <v>0</v>
      </c>
      <c r="I11" s="191">
        <f t="shared" ref="I11:BT11" si="15">SUM(I12:I19)+I20</f>
        <v>0</v>
      </c>
      <c r="J11" s="191">
        <f t="shared" si="15"/>
        <v>0</v>
      </c>
      <c r="K11" s="191">
        <f t="shared" si="15"/>
        <v>0</v>
      </c>
      <c r="L11" s="191">
        <f t="shared" si="15"/>
        <v>0</v>
      </c>
      <c r="M11" s="191">
        <f t="shared" si="15"/>
        <v>0</v>
      </c>
      <c r="N11" s="191">
        <f t="shared" si="15"/>
        <v>0</v>
      </c>
      <c r="O11" s="191">
        <f t="shared" si="15"/>
        <v>0</v>
      </c>
      <c r="P11" s="191">
        <f t="shared" si="15"/>
        <v>0</v>
      </c>
      <c r="Q11" s="191">
        <f t="shared" si="15"/>
        <v>0</v>
      </c>
      <c r="R11" s="191">
        <f t="shared" si="15"/>
        <v>0</v>
      </c>
      <c r="S11" s="191">
        <f t="shared" si="15"/>
        <v>0</v>
      </c>
      <c r="T11" s="191">
        <f t="shared" si="15"/>
        <v>0</v>
      </c>
      <c r="U11" s="191">
        <f t="shared" si="15"/>
        <v>0</v>
      </c>
      <c r="V11" s="191">
        <f t="shared" si="15"/>
        <v>0</v>
      </c>
      <c r="W11" s="191">
        <f t="shared" si="15"/>
        <v>0</v>
      </c>
      <c r="X11" s="191">
        <f t="shared" si="15"/>
        <v>0</v>
      </c>
      <c r="Y11" s="191">
        <f t="shared" si="15"/>
        <v>0</v>
      </c>
      <c r="Z11" s="191">
        <f t="shared" si="15"/>
        <v>0</v>
      </c>
      <c r="AA11" s="191">
        <f t="shared" si="15"/>
        <v>0</v>
      </c>
      <c r="AB11" s="191">
        <f t="shared" si="15"/>
        <v>0</v>
      </c>
      <c r="AC11" s="191">
        <f t="shared" si="15"/>
        <v>0</v>
      </c>
      <c r="AD11" s="191">
        <f t="shared" si="15"/>
        <v>0</v>
      </c>
      <c r="AE11" s="191">
        <f t="shared" si="15"/>
        <v>0</v>
      </c>
      <c r="AF11" s="191">
        <f t="shared" si="15"/>
        <v>0</v>
      </c>
      <c r="AG11" s="191">
        <f t="shared" si="15"/>
        <v>0</v>
      </c>
      <c r="AH11" s="191">
        <f t="shared" si="15"/>
        <v>0</v>
      </c>
      <c r="AI11" s="191">
        <f t="shared" si="15"/>
        <v>0</v>
      </c>
      <c r="AJ11" s="191">
        <f t="shared" si="15"/>
        <v>0</v>
      </c>
      <c r="AK11" s="191">
        <f t="shared" si="15"/>
        <v>0</v>
      </c>
      <c r="AL11" s="191">
        <f t="shared" si="15"/>
        <v>0</v>
      </c>
      <c r="AM11" s="191">
        <f t="shared" si="15"/>
        <v>0</v>
      </c>
      <c r="AN11" s="191">
        <f t="shared" si="15"/>
        <v>0</v>
      </c>
      <c r="AO11" s="191">
        <f t="shared" si="15"/>
        <v>0</v>
      </c>
      <c r="AP11" s="191">
        <f t="shared" si="15"/>
        <v>0</v>
      </c>
      <c r="AQ11" s="191">
        <f t="shared" si="15"/>
        <v>0</v>
      </c>
      <c r="AR11" s="191">
        <f t="shared" si="15"/>
        <v>0</v>
      </c>
      <c r="AS11" s="191">
        <f t="shared" si="15"/>
        <v>0</v>
      </c>
      <c r="AT11" s="191">
        <f t="shared" si="15"/>
        <v>0</v>
      </c>
      <c r="AU11" s="191">
        <f t="shared" si="15"/>
        <v>0</v>
      </c>
      <c r="AV11" s="191">
        <f t="shared" si="15"/>
        <v>0</v>
      </c>
      <c r="AW11" s="191">
        <f t="shared" si="15"/>
        <v>0</v>
      </c>
      <c r="AX11" s="191">
        <f t="shared" si="15"/>
        <v>0</v>
      </c>
      <c r="AY11" s="191">
        <f t="shared" si="15"/>
        <v>0</v>
      </c>
      <c r="AZ11" s="191">
        <f t="shared" si="15"/>
        <v>0</v>
      </c>
      <c r="BA11" s="191">
        <f t="shared" si="15"/>
        <v>0</v>
      </c>
      <c r="BB11" s="191">
        <f t="shared" si="15"/>
        <v>0</v>
      </c>
      <c r="BC11" s="191">
        <f t="shared" si="15"/>
        <v>0</v>
      </c>
      <c r="BD11" s="191">
        <f t="shared" si="15"/>
        <v>0</v>
      </c>
      <c r="BE11" s="191">
        <f t="shared" si="15"/>
        <v>0</v>
      </c>
      <c r="BF11" s="191">
        <f t="shared" si="15"/>
        <v>0</v>
      </c>
      <c r="BG11" s="191">
        <f t="shared" si="15"/>
        <v>0</v>
      </c>
      <c r="BH11" s="191">
        <f t="shared" si="15"/>
        <v>0</v>
      </c>
      <c r="BI11" s="191">
        <f t="shared" si="15"/>
        <v>0</v>
      </c>
      <c r="BJ11" s="191">
        <f t="shared" si="15"/>
        <v>0</v>
      </c>
      <c r="BK11" s="191">
        <f t="shared" si="15"/>
        <v>0</v>
      </c>
      <c r="BL11" s="191">
        <f t="shared" si="15"/>
        <v>0</v>
      </c>
      <c r="BM11" s="191">
        <f t="shared" si="15"/>
        <v>0</v>
      </c>
      <c r="BN11" s="191">
        <f t="shared" si="15"/>
        <v>0</v>
      </c>
      <c r="BO11" s="191">
        <f t="shared" si="15"/>
        <v>0</v>
      </c>
      <c r="BP11" s="191">
        <f t="shared" si="15"/>
        <v>0</v>
      </c>
      <c r="BQ11" s="191">
        <f t="shared" si="15"/>
        <v>0</v>
      </c>
      <c r="BR11" s="191">
        <f t="shared" si="15"/>
        <v>0</v>
      </c>
      <c r="BS11" s="191">
        <f t="shared" si="15"/>
        <v>0</v>
      </c>
      <c r="BT11" s="191">
        <f t="shared" si="15"/>
        <v>0</v>
      </c>
      <c r="BU11" s="191">
        <f t="shared" ref="BU11:DC11" si="16">SUM(BU12:BU19)+BU20</f>
        <v>0</v>
      </c>
      <c r="BV11" s="191">
        <f t="shared" si="16"/>
        <v>0</v>
      </c>
      <c r="BW11" s="191">
        <f t="shared" si="16"/>
        <v>0</v>
      </c>
      <c r="BX11" s="191">
        <f t="shared" si="16"/>
        <v>0</v>
      </c>
      <c r="BY11" s="191">
        <f t="shared" si="16"/>
        <v>0</v>
      </c>
      <c r="BZ11" s="191">
        <f t="shared" si="16"/>
        <v>0</v>
      </c>
      <c r="CA11" s="191">
        <f t="shared" si="16"/>
        <v>0</v>
      </c>
      <c r="CB11" s="191">
        <f t="shared" si="16"/>
        <v>0</v>
      </c>
      <c r="CC11" s="191">
        <f t="shared" si="16"/>
        <v>0</v>
      </c>
      <c r="CD11" s="191">
        <f t="shared" si="16"/>
        <v>0</v>
      </c>
      <c r="CE11" s="191">
        <f t="shared" si="16"/>
        <v>0</v>
      </c>
      <c r="CF11" s="191">
        <f t="shared" si="16"/>
        <v>0</v>
      </c>
      <c r="CG11" s="191">
        <f t="shared" si="16"/>
        <v>0</v>
      </c>
      <c r="CH11" s="191">
        <f t="shared" si="16"/>
        <v>0</v>
      </c>
      <c r="CI11" s="191">
        <f t="shared" si="16"/>
        <v>0</v>
      </c>
      <c r="CJ11" s="191">
        <f t="shared" si="16"/>
        <v>0</v>
      </c>
      <c r="CK11" s="191">
        <f t="shared" si="16"/>
        <v>0</v>
      </c>
      <c r="CL11" s="191">
        <f t="shared" si="16"/>
        <v>0</v>
      </c>
      <c r="CM11" s="191">
        <f t="shared" si="16"/>
        <v>0</v>
      </c>
      <c r="CN11" s="191">
        <f t="shared" si="16"/>
        <v>0</v>
      </c>
      <c r="CO11" s="191">
        <f t="shared" si="16"/>
        <v>0</v>
      </c>
      <c r="CP11" s="191">
        <f t="shared" si="16"/>
        <v>0</v>
      </c>
      <c r="CQ11" s="191">
        <f t="shared" si="16"/>
        <v>0</v>
      </c>
      <c r="CR11" s="191">
        <f t="shared" si="16"/>
        <v>0</v>
      </c>
      <c r="CS11" s="191">
        <f t="shared" si="16"/>
        <v>0</v>
      </c>
      <c r="CT11" s="191">
        <f t="shared" si="16"/>
        <v>0</v>
      </c>
      <c r="CU11" s="191">
        <f t="shared" si="16"/>
        <v>0</v>
      </c>
      <c r="CV11" s="191">
        <f t="shared" si="16"/>
        <v>0</v>
      </c>
      <c r="CW11" s="191">
        <f t="shared" si="16"/>
        <v>0</v>
      </c>
      <c r="CX11" s="191">
        <f t="shared" si="16"/>
        <v>0</v>
      </c>
      <c r="CY11" s="191">
        <f t="shared" si="16"/>
        <v>0</v>
      </c>
      <c r="CZ11" s="191">
        <f t="shared" si="16"/>
        <v>0</v>
      </c>
      <c r="DA11" s="191">
        <f t="shared" si="16"/>
        <v>0</v>
      </c>
      <c r="DB11" s="191">
        <f t="shared" si="16"/>
        <v>0</v>
      </c>
      <c r="DC11" s="191">
        <f t="shared" si="16"/>
        <v>0</v>
      </c>
      <c r="DF11" s="24">
        <f t="shared" si="6"/>
        <v>0</v>
      </c>
    </row>
    <row r="12" spans="1:112" ht="29" hidden="1">
      <c r="A12" s="68">
        <v>0</v>
      </c>
      <c r="B12" s="176" t="str">
        <f>$B$11&amp;"1."</f>
        <v>D.1.1.</v>
      </c>
      <c r="C12" s="192" t="s">
        <v>160</v>
      </c>
      <c r="D12" s="193"/>
      <c r="E12" s="194">
        <v>0.21</v>
      </c>
      <c r="F12" s="189">
        <f>H12+NPV(FD,I12:INDEX(I12:DC12,PAL))</f>
        <v>0</v>
      </c>
      <c r="G12" s="189">
        <f>SUMIF($H$5:$DC$5,"&lt;="&amp;PAL,$H12:$DC12)</f>
        <v>0</v>
      </c>
      <c r="H12" s="195">
        <v>0</v>
      </c>
      <c r="I12" s="195">
        <v>0</v>
      </c>
      <c r="J12" s="195">
        <v>0</v>
      </c>
      <c r="K12" s="195">
        <v>0</v>
      </c>
      <c r="L12" s="195">
        <v>0</v>
      </c>
      <c r="M12" s="195">
        <v>0</v>
      </c>
      <c r="N12" s="195">
        <v>0</v>
      </c>
      <c r="O12" s="195">
        <v>0</v>
      </c>
      <c r="P12" s="195">
        <v>0</v>
      </c>
      <c r="Q12" s="195">
        <v>0</v>
      </c>
      <c r="R12" s="195">
        <v>0</v>
      </c>
      <c r="S12" s="195">
        <v>0</v>
      </c>
      <c r="T12" s="195">
        <v>0</v>
      </c>
      <c r="U12" s="195">
        <v>0</v>
      </c>
      <c r="V12" s="195">
        <v>0</v>
      </c>
      <c r="W12" s="195">
        <v>0</v>
      </c>
      <c r="X12" s="195">
        <v>0</v>
      </c>
      <c r="Y12" s="195">
        <v>0</v>
      </c>
      <c r="Z12" s="195">
        <v>0</v>
      </c>
      <c r="AA12" s="195">
        <v>0</v>
      </c>
      <c r="AB12" s="195">
        <v>0</v>
      </c>
      <c r="AC12" s="195">
        <v>0</v>
      </c>
      <c r="AD12" s="195">
        <v>0</v>
      </c>
      <c r="AE12" s="195">
        <v>0</v>
      </c>
      <c r="AF12" s="195">
        <v>0</v>
      </c>
      <c r="AG12" s="195">
        <v>0</v>
      </c>
      <c r="AH12" s="195">
        <v>0</v>
      </c>
      <c r="AI12" s="195">
        <v>0</v>
      </c>
      <c r="AJ12" s="195">
        <v>0</v>
      </c>
      <c r="AK12" s="195">
        <v>0</v>
      </c>
      <c r="AL12" s="195">
        <v>0</v>
      </c>
      <c r="AM12" s="195">
        <v>0</v>
      </c>
      <c r="AN12" s="195">
        <v>0</v>
      </c>
      <c r="AO12" s="195">
        <v>0</v>
      </c>
      <c r="AP12" s="195">
        <v>0</v>
      </c>
      <c r="AQ12" s="195">
        <v>0</v>
      </c>
      <c r="AR12" s="195">
        <v>0</v>
      </c>
      <c r="AS12" s="195">
        <v>0</v>
      </c>
      <c r="AT12" s="195">
        <v>0</v>
      </c>
      <c r="AU12" s="195">
        <v>0</v>
      </c>
      <c r="AV12" s="195">
        <v>0</v>
      </c>
      <c r="AW12" s="195">
        <v>0</v>
      </c>
      <c r="AX12" s="195">
        <v>0</v>
      </c>
      <c r="AY12" s="195">
        <v>0</v>
      </c>
      <c r="AZ12" s="195">
        <v>0</v>
      </c>
      <c r="BA12" s="195">
        <v>0</v>
      </c>
      <c r="BB12" s="195">
        <v>0</v>
      </c>
      <c r="BC12" s="195">
        <v>0</v>
      </c>
      <c r="BD12" s="195">
        <v>0</v>
      </c>
      <c r="BE12" s="195">
        <v>0</v>
      </c>
      <c r="BF12" s="195">
        <v>0</v>
      </c>
      <c r="BG12" s="195">
        <v>0</v>
      </c>
      <c r="BH12" s="195">
        <v>0</v>
      </c>
      <c r="BI12" s="195">
        <v>0</v>
      </c>
      <c r="BJ12" s="195">
        <v>0</v>
      </c>
      <c r="BK12" s="195">
        <v>0</v>
      </c>
      <c r="BL12" s="195">
        <v>0</v>
      </c>
      <c r="BM12" s="195">
        <v>0</v>
      </c>
      <c r="BN12" s="195">
        <v>0</v>
      </c>
      <c r="BO12" s="195">
        <v>0</v>
      </c>
      <c r="BP12" s="195">
        <v>0</v>
      </c>
      <c r="BQ12" s="195">
        <v>0</v>
      </c>
      <c r="BR12" s="195">
        <v>0</v>
      </c>
      <c r="BS12" s="195">
        <v>0</v>
      </c>
      <c r="BT12" s="195">
        <v>0</v>
      </c>
      <c r="BU12" s="195">
        <v>0</v>
      </c>
      <c r="BV12" s="195">
        <v>0</v>
      </c>
      <c r="BW12" s="195">
        <v>0</v>
      </c>
      <c r="BX12" s="195">
        <v>0</v>
      </c>
      <c r="BY12" s="195">
        <v>0</v>
      </c>
      <c r="BZ12" s="195">
        <v>0</v>
      </c>
      <c r="CA12" s="195">
        <v>0</v>
      </c>
      <c r="CB12" s="195">
        <v>0</v>
      </c>
      <c r="CC12" s="195">
        <v>0</v>
      </c>
      <c r="CD12" s="195">
        <v>0</v>
      </c>
      <c r="CE12" s="195">
        <v>0</v>
      </c>
      <c r="CF12" s="195">
        <v>0</v>
      </c>
      <c r="CG12" s="195">
        <v>0</v>
      </c>
      <c r="CH12" s="195">
        <v>0</v>
      </c>
      <c r="CI12" s="195">
        <v>0</v>
      </c>
      <c r="CJ12" s="195">
        <v>0</v>
      </c>
      <c r="CK12" s="195">
        <v>0</v>
      </c>
      <c r="CL12" s="195">
        <v>0</v>
      </c>
      <c r="CM12" s="195">
        <v>0</v>
      </c>
      <c r="CN12" s="195">
        <v>0</v>
      </c>
      <c r="CO12" s="195">
        <v>0</v>
      </c>
      <c r="CP12" s="195">
        <v>0</v>
      </c>
      <c r="CQ12" s="195">
        <v>0</v>
      </c>
      <c r="CR12" s="195">
        <v>0</v>
      </c>
      <c r="CS12" s="195">
        <v>0</v>
      </c>
      <c r="CT12" s="195">
        <v>0</v>
      </c>
      <c r="CU12" s="195">
        <v>0</v>
      </c>
      <c r="CV12" s="195">
        <v>0</v>
      </c>
      <c r="CW12" s="195">
        <v>0</v>
      </c>
      <c r="CX12" s="195">
        <v>0</v>
      </c>
      <c r="CY12" s="195">
        <v>0</v>
      </c>
      <c r="CZ12" s="195">
        <v>0</v>
      </c>
      <c r="DA12" s="195">
        <v>0</v>
      </c>
      <c r="DB12" s="195">
        <v>0</v>
      </c>
      <c r="DC12" s="195">
        <v>0</v>
      </c>
      <c r="DE12" s="24">
        <f>COUNTBLANK($H12:$DC12)</f>
        <v>0</v>
      </c>
      <c r="DF12" s="24">
        <f>COUNTIF($H12:$DC12,"&lt;&gt;0")</f>
        <v>0</v>
      </c>
      <c r="DG12">
        <f t="shared" ref="DG12:DG21" si="17">IF(ISNUMBER(E12),E12*100,0)</f>
        <v>21</v>
      </c>
      <c r="DH12">
        <v>0</v>
      </c>
    </row>
    <row r="13" spans="1:112" ht="14.5" hidden="1">
      <c r="A13" s="68">
        <v>1</v>
      </c>
      <c r="B13" s="176" t="str">
        <f>$B$11&amp;"2."</f>
        <v>D.1.2.</v>
      </c>
      <c r="C13" s="192" t="s">
        <v>161</v>
      </c>
      <c r="D13" s="193"/>
      <c r="E13" s="194">
        <v>0.21</v>
      </c>
      <c r="F13" s="189">
        <f>H13+NPV(FD,I13:INDEX(I13:DC13,PAL))</f>
        <v>0</v>
      </c>
      <c r="G13" s="189">
        <f>SUMIF($H$5:$DC$5,"&lt;="&amp;PAL,$H13:$DC13)</f>
        <v>0</v>
      </c>
      <c r="H13" s="195">
        <v>0</v>
      </c>
      <c r="I13" s="195">
        <v>0</v>
      </c>
      <c r="J13" s="195">
        <v>0</v>
      </c>
      <c r="K13" s="195">
        <v>0</v>
      </c>
      <c r="L13" s="195">
        <v>0</v>
      </c>
      <c r="M13" s="195">
        <v>0</v>
      </c>
      <c r="N13" s="195">
        <v>0</v>
      </c>
      <c r="O13" s="195">
        <v>0</v>
      </c>
      <c r="P13" s="195">
        <v>0</v>
      </c>
      <c r="Q13" s="195">
        <v>0</v>
      </c>
      <c r="R13" s="195">
        <v>0</v>
      </c>
      <c r="S13" s="195">
        <v>0</v>
      </c>
      <c r="T13" s="195">
        <v>0</v>
      </c>
      <c r="U13" s="195">
        <v>0</v>
      </c>
      <c r="V13" s="195">
        <v>0</v>
      </c>
      <c r="W13" s="195">
        <v>0</v>
      </c>
      <c r="X13" s="195">
        <v>0</v>
      </c>
      <c r="Y13" s="195">
        <v>0</v>
      </c>
      <c r="Z13" s="195">
        <v>0</v>
      </c>
      <c r="AA13" s="195">
        <v>0</v>
      </c>
      <c r="AB13" s="195">
        <v>0</v>
      </c>
      <c r="AC13" s="195">
        <v>0</v>
      </c>
      <c r="AD13" s="195">
        <v>0</v>
      </c>
      <c r="AE13" s="195">
        <v>0</v>
      </c>
      <c r="AF13" s="195">
        <v>0</v>
      </c>
      <c r="AG13" s="195">
        <v>0</v>
      </c>
      <c r="AH13" s="195">
        <v>0</v>
      </c>
      <c r="AI13" s="195">
        <v>0</v>
      </c>
      <c r="AJ13" s="195">
        <v>0</v>
      </c>
      <c r="AK13" s="195">
        <v>0</v>
      </c>
      <c r="AL13" s="195">
        <v>0</v>
      </c>
      <c r="AM13" s="195">
        <v>0</v>
      </c>
      <c r="AN13" s="195">
        <v>0</v>
      </c>
      <c r="AO13" s="195">
        <v>0</v>
      </c>
      <c r="AP13" s="195">
        <v>0</v>
      </c>
      <c r="AQ13" s="195">
        <v>0</v>
      </c>
      <c r="AR13" s="195">
        <v>0</v>
      </c>
      <c r="AS13" s="195">
        <v>0</v>
      </c>
      <c r="AT13" s="195">
        <v>0</v>
      </c>
      <c r="AU13" s="195">
        <v>0</v>
      </c>
      <c r="AV13" s="195">
        <v>0</v>
      </c>
      <c r="AW13" s="195">
        <v>0</v>
      </c>
      <c r="AX13" s="195">
        <v>0</v>
      </c>
      <c r="AY13" s="195">
        <v>0</v>
      </c>
      <c r="AZ13" s="195">
        <v>0</v>
      </c>
      <c r="BA13" s="195">
        <v>0</v>
      </c>
      <c r="BB13" s="195">
        <v>0</v>
      </c>
      <c r="BC13" s="195">
        <v>0</v>
      </c>
      <c r="BD13" s="195">
        <v>0</v>
      </c>
      <c r="BE13" s="195">
        <v>0</v>
      </c>
      <c r="BF13" s="195">
        <v>0</v>
      </c>
      <c r="BG13" s="195">
        <v>0</v>
      </c>
      <c r="BH13" s="195">
        <v>0</v>
      </c>
      <c r="BI13" s="195">
        <v>0</v>
      </c>
      <c r="BJ13" s="195">
        <v>0</v>
      </c>
      <c r="BK13" s="195">
        <v>0</v>
      </c>
      <c r="BL13" s="195">
        <v>0</v>
      </c>
      <c r="BM13" s="195">
        <v>0</v>
      </c>
      <c r="BN13" s="195">
        <v>0</v>
      </c>
      <c r="BO13" s="195">
        <v>0</v>
      </c>
      <c r="BP13" s="195">
        <v>0</v>
      </c>
      <c r="BQ13" s="195">
        <v>0</v>
      </c>
      <c r="BR13" s="195">
        <v>0</v>
      </c>
      <c r="BS13" s="195">
        <v>0</v>
      </c>
      <c r="BT13" s="195">
        <v>0</v>
      </c>
      <c r="BU13" s="195">
        <v>0</v>
      </c>
      <c r="BV13" s="195">
        <v>0</v>
      </c>
      <c r="BW13" s="195">
        <v>0</v>
      </c>
      <c r="BX13" s="195">
        <v>0</v>
      </c>
      <c r="BY13" s="195">
        <v>0</v>
      </c>
      <c r="BZ13" s="195">
        <v>0</v>
      </c>
      <c r="CA13" s="195">
        <v>0</v>
      </c>
      <c r="CB13" s="195">
        <v>0</v>
      </c>
      <c r="CC13" s="195">
        <v>0</v>
      </c>
      <c r="CD13" s="195">
        <v>0</v>
      </c>
      <c r="CE13" s="195">
        <v>0</v>
      </c>
      <c r="CF13" s="195">
        <v>0</v>
      </c>
      <c r="CG13" s="195">
        <v>0</v>
      </c>
      <c r="CH13" s="195">
        <v>0</v>
      </c>
      <c r="CI13" s="195">
        <v>0</v>
      </c>
      <c r="CJ13" s="195">
        <v>0</v>
      </c>
      <c r="CK13" s="195">
        <v>0</v>
      </c>
      <c r="CL13" s="195">
        <v>0</v>
      </c>
      <c r="CM13" s="195">
        <v>0</v>
      </c>
      <c r="CN13" s="195">
        <v>0</v>
      </c>
      <c r="CO13" s="195">
        <v>0</v>
      </c>
      <c r="CP13" s="195">
        <v>0</v>
      </c>
      <c r="CQ13" s="195">
        <v>0</v>
      </c>
      <c r="CR13" s="195">
        <v>0</v>
      </c>
      <c r="CS13" s="195">
        <v>0</v>
      </c>
      <c r="CT13" s="195">
        <v>0</v>
      </c>
      <c r="CU13" s="195">
        <v>0</v>
      </c>
      <c r="CV13" s="195">
        <v>0</v>
      </c>
      <c r="CW13" s="195">
        <v>0</v>
      </c>
      <c r="CX13" s="195">
        <v>0</v>
      </c>
      <c r="CY13" s="195">
        <v>0</v>
      </c>
      <c r="CZ13" s="195">
        <v>0</v>
      </c>
      <c r="DA13" s="195">
        <v>0</v>
      </c>
      <c r="DB13" s="195">
        <v>0</v>
      </c>
      <c r="DC13" s="195">
        <v>0</v>
      </c>
      <c r="DE13" s="24">
        <f t="shared" ref="DE13:DE21" si="18">COUNTBLANK(H13:DC13)</f>
        <v>0</v>
      </c>
      <c r="DF13" s="24">
        <f t="shared" ref="DF13:DF76" si="19">COUNTIF($H13:$DC13,"&lt;&gt;0")</f>
        <v>0</v>
      </c>
      <c r="DG13">
        <f t="shared" si="17"/>
        <v>21</v>
      </c>
      <c r="DH13">
        <v>0</v>
      </c>
    </row>
    <row r="14" spans="1:112" ht="14.5" hidden="1">
      <c r="A14" s="68">
        <v>2</v>
      </c>
      <c r="B14" s="176" t="str">
        <f>$B$11&amp;"3."</f>
        <v>D.1.3.</v>
      </c>
      <c r="C14" s="192" t="s">
        <v>161</v>
      </c>
      <c r="D14" s="193"/>
      <c r="E14" s="194">
        <v>0.21</v>
      </c>
      <c r="F14" s="189">
        <f>H14+NPV(FD,I14:INDEX(I14:DC14,PAL))</f>
        <v>0</v>
      </c>
      <c r="G14" s="189">
        <f>SUMIF($H$5:$DC$5,"&lt;="&amp;PAL,$H14:$DC14)</f>
        <v>0</v>
      </c>
      <c r="H14" s="195">
        <v>0</v>
      </c>
      <c r="I14" s="195">
        <v>0</v>
      </c>
      <c r="J14" s="195">
        <v>0</v>
      </c>
      <c r="K14" s="195">
        <v>0</v>
      </c>
      <c r="L14" s="195">
        <v>0</v>
      </c>
      <c r="M14" s="195">
        <v>0</v>
      </c>
      <c r="N14" s="195">
        <v>0</v>
      </c>
      <c r="O14" s="195">
        <v>0</v>
      </c>
      <c r="P14" s="195">
        <v>0</v>
      </c>
      <c r="Q14" s="195">
        <v>0</v>
      </c>
      <c r="R14" s="195">
        <v>0</v>
      </c>
      <c r="S14" s="195">
        <v>0</v>
      </c>
      <c r="T14" s="195">
        <v>0</v>
      </c>
      <c r="U14" s="195">
        <v>0</v>
      </c>
      <c r="V14" s="195">
        <v>0</v>
      </c>
      <c r="W14" s="195">
        <v>0</v>
      </c>
      <c r="X14" s="195">
        <v>0</v>
      </c>
      <c r="Y14" s="195">
        <v>0</v>
      </c>
      <c r="Z14" s="195">
        <v>0</v>
      </c>
      <c r="AA14" s="195">
        <v>0</v>
      </c>
      <c r="AB14" s="195">
        <v>0</v>
      </c>
      <c r="AC14" s="195">
        <v>0</v>
      </c>
      <c r="AD14" s="195">
        <v>0</v>
      </c>
      <c r="AE14" s="195">
        <v>0</v>
      </c>
      <c r="AF14" s="195">
        <v>0</v>
      </c>
      <c r="AG14" s="195">
        <v>0</v>
      </c>
      <c r="AH14" s="195">
        <v>0</v>
      </c>
      <c r="AI14" s="195">
        <v>0</v>
      </c>
      <c r="AJ14" s="195">
        <v>0</v>
      </c>
      <c r="AK14" s="195">
        <v>0</v>
      </c>
      <c r="AL14" s="195">
        <v>0</v>
      </c>
      <c r="AM14" s="195">
        <v>0</v>
      </c>
      <c r="AN14" s="195">
        <v>0</v>
      </c>
      <c r="AO14" s="195">
        <v>0</v>
      </c>
      <c r="AP14" s="195">
        <v>0</v>
      </c>
      <c r="AQ14" s="195">
        <v>0</v>
      </c>
      <c r="AR14" s="195">
        <v>0</v>
      </c>
      <c r="AS14" s="195">
        <v>0</v>
      </c>
      <c r="AT14" s="195">
        <v>0</v>
      </c>
      <c r="AU14" s="195">
        <v>0</v>
      </c>
      <c r="AV14" s="195">
        <v>0</v>
      </c>
      <c r="AW14" s="195">
        <v>0</v>
      </c>
      <c r="AX14" s="195">
        <v>0</v>
      </c>
      <c r="AY14" s="195">
        <v>0</v>
      </c>
      <c r="AZ14" s="195">
        <v>0</v>
      </c>
      <c r="BA14" s="195">
        <v>0</v>
      </c>
      <c r="BB14" s="195">
        <v>0</v>
      </c>
      <c r="BC14" s="195">
        <v>0</v>
      </c>
      <c r="BD14" s="195">
        <v>0</v>
      </c>
      <c r="BE14" s="195">
        <v>0</v>
      </c>
      <c r="BF14" s="195">
        <v>0</v>
      </c>
      <c r="BG14" s="195">
        <v>0</v>
      </c>
      <c r="BH14" s="195">
        <v>0</v>
      </c>
      <c r="BI14" s="195">
        <v>0</v>
      </c>
      <c r="BJ14" s="195">
        <v>0</v>
      </c>
      <c r="BK14" s="195">
        <v>0</v>
      </c>
      <c r="BL14" s="195">
        <v>0</v>
      </c>
      <c r="BM14" s="195">
        <v>0</v>
      </c>
      <c r="BN14" s="195">
        <v>0</v>
      </c>
      <c r="BO14" s="195">
        <v>0</v>
      </c>
      <c r="BP14" s="195">
        <v>0</v>
      </c>
      <c r="BQ14" s="195">
        <v>0</v>
      </c>
      <c r="BR14" s="195">
        <v>0</v>
      </c>
      <c r="BS14" s="195">
        <v>0</v>
      </c>
      <c r="BT14" s="195">
        <v>0</v>
      </c>
      <c r="BU14" s="195">
        <v>0</v>
      </c>
      <c r="BV14" s="195">
        <v>0</v>
      </c>
      <c r="BW14" s="195">
        <v>0</v>
      </c>
      <c r="BX14" s="195">
        <v>0</v>
      </c>
      <c r="BY14" s="195">
        <v>0</v>
      </c>
      <c r="BZ14" s="195">
        <v>0</v>
      </c>
      <c r="CA14" s="195">
        <v>0</v>
      </c>
      <c r="CB14" s="195">
        <v>0</v>
      </c>
      <c r="CC14" s="195">
        <v>0</v>
      </c>
      <c r="CD14" s="195">
        <v>0</v>
      </c>
      <c r="CE14" s="195">
        <v>0</v>
      </c>
      <c r="CF14" s="195">
        <v>0</v>
      </c>
      <c r="CG14" s="195">
        <v>0</v>
      </c>
      <c r="CH14" s="195">
        <v>0</v>
      </c>
      <c r="CI14" s="195">
        <v>0</v>
      </c>
      <c r="CJ14" s="195">
        <v>0</v>
      </c>
      <c r="CK14" s="195">
        <v>0</v>
      </c>
      <c r="CL14" s="195">
        <v>0</v>
      </c>
      <c r="CM14" s="195">
        <v>0</v>
      </c>
      <c r="CN14" s="195">
        <v>0</v>
      </c>
      <c r="CO14" s="195">
        <v>0</v>
      </c>
      <c r="CP14" s="195">
        <v>0</v>
      </c>
      <c r="CQ14" s="195">
        <v>0</v>
      </c>
      <c r="CR14" s="195">
        <v>0</v>
      </c>
      <c r="CS14" s="195">
        <v>0</v>
      </c>
      <c r="CT14" s="195">
        <v>0</v>
      </c>
      <c r="CU14" s="195">
        <v>0</v>
      </c>
      <c r="CV14" s="195">
        <v>0</v>
      </c>
      <c r="CW14" s="195">
        <v>0</v>
      </c>
      <c r="CX14" s="195">
        <v>0</v>
      </c>
      <c r="CY14" s="195">
        <v>0</v>
      </c>
      <c r="CZ14" s="195">
        <v>0</v>
      </c>
      <c r="DA14" s="195">
        <v>0</v>
      </c>
      <c r="DB14" s="195">
        <v>0</v>
      </c>
      <c r="DC14" s="195">
        <v>0</v>
      </c>
      <c r="DE14" s="24">
        <f t="shared" si="18"/>
        <v>0</v>
      </c>
      <c r="DF14" s="24">
        <f t="shared" si="19"/>
        <v>0</v>
      </c>
      <c r="DG14">
        <f t="shared" si="17"/>
        <v>21</v>
      </c>
      <c r="DH14">
        <v>0</v>
      </c>
    </row>
    <row r="15" spans="1:112" ht="15" hidden="1" customHeight="1">
      <c r="A15" s="68">
        <v>3</v>
      </c>
      <c r="B15" s="176" t="str">
        <f>$B$11&amp;"4."</f>
        <v>D.1.4.</v>
      </c>
      <c r="C15" s="192" t="s">
        <v>161</v>
      </c>
      <c r="D15" s="193"/>
      <c r="E15" s="194">
        <v>0.21</v>
      </c>
      <c r="F15" s="189">
        <f>H15+NPV(FD,I15:INDEX(I15:DC15,PAL))</f>
        <v>0</v>
      </c>
      <c r="G15" s="189">
        <f>SUMIF($H$5:$DC$5,"&lt;="&amp;PAL,$H15:$DC15)</f>
        <v>0</v>
      </c>
      <c r="H15" s="195">
        <v>0</v>
      </c>
      <c r="I15" s="195">
        <v>0</v>
      </c>
      <c r="J15" s="195">
        <v>0</v>
      </c>
      <c r="K15" s="195">
        <v>0</v>
      </c>
      <c r="L15" s="195">
        <v>0</v>
      </c>
      <c r="M15" s="195">
        <v>0</v>
      </c>
      <c r="N15" s="195">
        <v>0</v>
      </c>
      <c r="O15" s="195">
        <v>0</v>
      </c>
      <c r="P15" s="195">
        <v>0</v>
      </c>
      <c r="Q15" s="195">
        <v>0</v>
      </c>
      <c r="R15" s="195">
        <v>0</v>
      </c>
      <c r="S15" s="195">
        <v>0</v>
      </c>
      <c r="T15" s="195">
        <v>0</v>
      </c>
      <c r="U15" s="195">
        <v>0</v>
      </c>
      <c r="V15" s="195">
        <v>0</v>
      </c>
      <c r="W15" s="195">
        <v>0</v>
      </c>
      <c r="X15" s="195">
        <v>0</v>
      </c>
      <c r="Y15" s="195">
        <v>0</v>
      </c>
      <c r="Z15" s="195">
        <v>0</v>
      </c>
      <c r="AA15" s="195">
        <v>0</v>
      </c>
      <c r="AB15" s="195">
        <v>0</v>
      </c>
      <c r="AC15" s="195">
        <v>0</v>
      </c>
      <c r="AD15" s="195">
        <v>0</v>
      </c>
      <c r="AE15" s="195">
        <v>0</v>
      </c>
      <c r="AF15" s="195">
        <v>0</v>
      </c>
      <c r="AG15" s="195">
        <v>0</v>
      </c>
      <c r="AH15" s="195">
        <v>0</v>
      </c>
      <c r="AI15" s="195">
        <v>0</v>
      </c>
      <c r="AJ15" s="195">
        <v>0</v>
      </c>
      <c r="AK15" s="195">
        <v>0</v>
      </c>
      <c r="AL15" s="195">
        <v>0</v>
      </c>
      <c r="AM15" s="195">
        <v>0</v>
      </c>
      <c r="AN15" s="195">
        <v>0</v>
      </c>
      <c r="AO15" s="195">
        <v>0</v>
      </c>
      <c r="AP15" s="195">
        <v>0</v>
      </c>
      <c r="AQ15" s="195">
        <v>0</v>
      </c>
      <c r="AR15" s="195">
        <v>0</v>
      </c>
      <c r="AS15" s="195">
        <v>0</v>
      </c>
      <c r="AT15" s="195">
        <v>0</v>
      </c>
      <c r="AU15" s="195">
        <v>0</v>
      </c>
      <c r="AV15" s="195">
        <v>0</v>
      </c>
      <c r="AW15" s="195">
        <v>0</v>
      </c>
      <c r="AX15" s="195">
        <v>0</v>
      </c>
      <c r="AY15" s="195">
        <v>0</v>
      </c>
      <c r="AZ15" s="195">
        <v>0</v>
      </c>
      <c r="BA15" s="195">
        <v>0</v>
      </c>
      <c r="BB15" s="195">
        <v>0</v>
      </c>
      <c r="BC15" s="195">
        <v>0</v>
      </c>
      <c r="BD15" s="195">
        <v>0</v>
      </c>
      <c r="BE15" s="195">
        <v>0</v>
      </c>
      <c r="BF15" s="195">
        <v>0</v>
      </c>
      <c r="BG15" s="195">
        <v>0</v>
      </c>
      <c r="BH15" s="195">
        <v>0</v>
      </c>
      <c r="BI15" s="195">
        <v>0</v>
      </c>
      <c r="BJ15" s="195">
        <v>0</v>
      </c>
      <c r="BK15" s="195">
        <v>0</v>
      </c>
      <c r="BL15" s="195">
        <v>0</v>
      </c>
      <c r="BM15" s="195">
        <v>0</v>
      </c>
      <c r="BN15" s="195">
        <v>0</v>
      </c>
      <c r="BO15" s="195">
        <v>0</v>
      </c>
      <c r="BP15" s="195">
        <v>0</v>
      </c>
      <c r="BQ15" s="195">
        <v>0</v>
      </c>
      <c r="BR15" s="195">
        <v>0</v>
      </c>
      <c r="BS15" s="195">
        <v>0</v>
      </c>
      <c r="BT15" s="195">
        <v>0</v>
      </c>
      <c r="BU15" s="195">
        <v>0</v>
      </c>
      <c r="BV15" s="195">
        <v>0</v>
      </c>
      <c r="BW15" s="195">
        <v>0</v>
      </c>
      <c r="BX15" s="195">
        <v>0</v>
      </c>
      <c r="BY15" s="195">
        <v>0</v>
      </c>
      <c r="BZ15" s="195">
        <v>0</v>
      </c>
      <c r="CA15" s="195">
        <v>0</v>
      </c>
      <c r="CB15" s="195">
        <v>0</v>
      </c>
      <c r="CC15" s="195">
        <v>0</v>
      </c>
      <c r="CD15" s="195">
        <v>0</v>
      </c>
      <c r="CE15" s="195">
        <v>0</v>
      </c>
      <c r="CF15" s="195">
        <v>0</v>
      </c>
      <c r="CG15" s="195">
        <v>0</v>
      </c>
      <c r="CH15" s="195">
        <v>0</v>
      </c>
      <c r="CI15" s="195">
        <v>0</v>
      </c>
      <c r="CJ15" s="195">
        <v>0</v>
      </c>
      <c r="CK15" s="195">
        <v>0</v>
      </c>
      <c r="CL15" s="195">
        <v>0</v>
      </c>
      <c r="CM15" s="195">
        <v>0</v>
      </c>
      <c r="CN15" s="195">
        <v>0</v>
      </c>
      <c r="CO15" s="195">
        <v>0</v>
      </c>
      <c r="CP15" s="195">
        <v>0</v>
      </c>
      <c r="CQ15" s="195">
        <v>0</v>
      </c>
      <c r="CR15" s="195">
        <v>0</v>
      </c>
      <c r="CS15" s="195">
        <v>0</v>
      </c>
      <c r="CT15" s="195">
        <v>0</v>
      </c>
      <c r="CU15" s="195">
        <v>0</v>
      </c>
      <c r="CV15" s="195">
        <v>0</v>
      </c>
      <c r="CW15" s="195">
        <v>0</v>
      </c>
      <c r="CX15" s="195">
        <v>0</v>
      </c>
      <c r="CY15" s="195">
        <v>0</v>
      </c>
      <c r="CZ15" s="195">
        <v>0</v>
      </c>
      <c r="DA15" s="195">
        <v>0</v>
      </c>
      <c r="DB15" s="195">
        <v>0</v>
      </c>
      <c r="DC15" s="195">
        <v>0</v>
      </c>
      <c r="DE15" s="24">
        <f t="shared" si="18"/>
        <v>0</v>
      </c>
      <c r="DF15" s="24">
        <f t="shared" si="19"/>
        <v>0</v>
      </c>
      <c r="DG15">
        <f t="shared" si="17"/>
        <v>21</v>
      </c>
      <c r="DH15">
        <v>0</v>
      </c>
    </row>
    <row r="16" spans="1:112" ht="15" hidden="1" customHeight="1">
      <c r="A16" s="68">
        <v>4</v>
      </c>
      <c r="B16" s="176" t="str">
        <f>$B$11&amp;"5."</f>
        <v>D.1.5.</v>
      </c>
      <c r="C16" s="192" t="s">
        <v>161</v>
      </c>
      <c r="D16" s="193"/>
      <c r="E16" s="194">
        <v>0.21</v>
      </c>
      <c r="F16" s="189">
        <f>H16+NPV(FD,I16:INDEX(I16:DC16,PAL))</f>
        <v>0</v>
      </c>
      <c r="G16" s="189">
        <f>SUMIF($H$5:$DC$5,"&lt;="&amp;PAL,$H16:$DC16)</f>
        <v>0</v>
      </c>
      <c r="H16" s="195">
        <v>0</v>
      </c>
      <c r="I16" s="195">
        <v>0</v>
      </c>
      <c r="J16" s="195">
        <v>0</v>
      </c>
      <c r="K16" s="195">
        <v>0</v>
      </c>
      <c r="L16" s="195">
        <v>0</v>
      </c>
      <c r="M16" s="195">
        <v>0</v>
      </c>
      <c r="N16" s="195">
        <v>0</v>
      </c>
      <c r="O16" s="195">
        <v>0</v>
      </c>
      <c r="P16" s="195">
        <v>0</v>
      </c>
      <c r="Q16" s="195">
        <v>0</v>
      </c>
      <c r="R16" s="195">
        <v>0</v>
      </c>
      <c r="S16" s="195">
        <v>0</v>
      </c>
      <c r="T16" s="195">
        <v>0</v>
      </c>
      <c r="U16" s="195">
        <v>0</v>
      </c>
      <c r="V16" s="195">
        <v>0</v>
      </c>
      <c r="W16" s="195">
        <v>0</v>
      </c>
      <c r="X16" s="195">
        <v>0</v>
      </c>
      <c r="Y16" s="195">
        <v>0</v>
      </c>
      <c r="Z16" s="195">
        <v>0</v>
      </c>
      <c r="AA16" s="195">
        <v>0</v>
      </c>
      <c r="AB16" s="195">
        <v>0</v>
      </c>
      <c r="AC16" s="195">
        <v>0</v>
      </c>
      <c r="AD16" s="195">
        <v>0</v>
      </c>
      <c r="AE16" s="195">
        <v>0</v>
      </c>
      <c r="AF16" s="195">
        <v>0</v>
      </c>
      <c r="AG16" s="195">
        <v>0</v>
      </c>
      <c r="AH16" s="195">
        <v>0</v>
      </c>
      <c r="AI16" s="195">
        <v>0</v>
      </c>
      <c r="AJ16" s="195">
        <v>0</v>
      </c>
      <c r="AK16" s="195">
        <v>0</v>
      </c>
      <c r="AL16" s="195">
        <v>0</v>
      </c>
      <c r="AM16" s="195">
        <v>0</v>
      </c>
      <c r="AN16" s="195">
        <v>0</v>
      </c>
      <c r="AO16" s="195">
        <v>0</v>
      </c>
      <c r="AP16" s="195">
        <v>0</v>
      </c>
      <c r="AQ16" s="195">
        <v>0</v>
      </c>
      <c r="AR16" s="195">
        <v>0</v>
      </c>
      <c r="AS16" s="195">
        <v>0</v>
      </c>
      <c r="AT16" s="195">
        <v>0</v>
      </c>
      <c r="AU16" s="195">
        <v>0</v>
      </c>
      <c r="AV16" s="195">
        <v>0</v>
      </c>
      <c r="AW16" s="195">
        <v>0</v>
      </c>
      <c r="AX16" s="195">
        <v>0</v>
      </c>
      <c r="AY16" s="195">
        <v>0</v>
      </c>
      <c r="AZ16" s="195">
        <v>0</v>
      </c>
      <c r="BA16" s="195">
        <v>0</v>
      </c>
      <c r="BB16" s="195">
        <v>0</v>
      </c>
      <c r="BC16" s="195">
        <v>0</v>
      </c>
      <c r="BD16" s="195">
        <v>0</v>
      </c>
      <c r="BE16" s="195">
        <v>0</v>
      </c>
      <c r="BF16" s="195">
        <v>0</v>
      </c>
      <c r="BG16" s="195">
        <v>0</v>
      </c>
      <c r="BH16" s="195">
        <v>0</v>
      </c>
      <c r="BI16" s="195">
        <v>0</v>
      </c>
      <c r="BJ16" s="195">
        <v>0</v>
      </c>
      <c r="BK16" s="195">
        <v>0</v>
      </c>
      <c r="BL16" s="195">
        <v>0</v>
      </c>
      <c r="BM16" s="195">
        <v>0</v>
      </c>
      <c r="BN16" s="195">
        <v>0</v>
      </c>
      <c r="BO16" s="195">
        <v>0</v>
      </c>
      <c r="BP16" s="195">
        <v>0</v>
      </c>
      <c r="BQ16" s="195">
        <v>0</v>
      </c>
      <c r="BR16" s="195">
        <v>0</v>
      </c>
      <c r="BS16" s="195">
        <v>0</v>
      </c>
      <c r="BT16" s="195">
        <v>0</v>
      </c>
      <c r="BU16" s="195">
        <v>0</v>
      </c>
      <c r="BV16" s="195">
        <v>0</v>
      </c>
      <c r="BW16" s="195">
        <v>0</v>
      </c>
      <c r="BX16" s="195">
        <v>0</v>
      </c>
      <c r="BY16" s="195">
        <v>0</v>
      </c>
      <c r="BZ16" s="195">
        <v>0</v>
      </c>
      <c r="CA16" s="195">
        <v>0</v>
      </c>
      <c r="CB16" s="195">
        <v>0</v>
      </c>
      <c r="CC16" s="195">
        <v>0</v>
      </c>
      <c r="CD16" s="195">
        <v>0</v>
      </c>
      <c r="CE16" s="195">
        <v>0</v>
      </c>
      <c r="CF16" s="195">
        <v>0</v>
      </c>
      <c r="CG16" s="195">
        <v>0</v>
      </c>
      <c r="CH16" s="195">
        <v>0</v>
      </c>
      <c r="CI16" s="195">
        <v>0</v>
      </c>
      <c r="CJ16" s="195">
        <v>0</v>
      </c>
      <c r="CK16" s="195">
        <v>0</v>
      </c>
      <c r="CL16" s="195">
        <v>0</v>
      </c>
      <c r="CM16" s="195">
        <v>0</v>
      </c>
      <c r="CN16" s="195">
        <v>0</v>
      </c>
      <c r="CO16" s="195">
        <v>0</v>
      </c>
      <c r="CP16" s="195">
        <v>0</v>
      </c>
      <c r="CQ16" s="195">
        <v>0</v>
      </c>
      <c r="CR16" s="195">
        <v>0</v>
      </c>
      <c r="CS16" s="195">
        <v>0</v>
      </c>
      <c r="CT16" s="195">
        <v>0</v>
      </c>
      <c r="CU16" s="195">
        <v>0</v>
      </c>
      <c r="CV16" s="195">
        <v>0</v>
      </c>
      <c r="CW16" s="195">
        <v>0</v>
      </c>
      <c r="CX16" s="195">
        <v>0</v>
      </c>
      <c r="CY16" s="195">
        <v>0</v>
      </c>
      <c r="CZ16" s="195">
        <v>0</v>
      </c>
      <c r="DA16" s="195">
        <v>0</v>
      </c>
      <c r="DB16" s="195">
        <v>0</v>
      </c>
      <c r="DC16" s="195">
        <v>0</v>
      </c>
      <c r="DE16" s="24">
        <f t="shared" si="18"/>
        <v>0</v>
      </c>
      <c r="DF16" s="24">
        <f t="shared" si="19"/>
        <v>0</v>
      </c>
      <c r="DG16">
        <f t="shared" si="17"/>
        <v>21</v>
      </c>
      <c r="DH16">
        <v>0</v>
      </c>
    </row>
    <row r="17" spans="1:112" ht="15" hidden="1" customHeight="1">
      <c r="A17" s="68">
        <v>5</v>
      </c>
      <c r="B17" s="176" t="str">
        <f>$B$11&amp;"6."</f>
        <v>D.1.6.</v>
      </c>
      <c r="C17" s="192" t="s">
        <v>161</v>
      </c>
      <c r="D17" s="193"/>
      <c r="E17" s="194">
        <v>0.21</v>
      </c>
      <c r="F17" s="189">
        <f>H17+NPV(FD,I17:INDEX(I17:DC17,PAL))</f>
        <v>0</v>
      </c>
      <c r="G17" s="189">
        <f>SUMIF($H$5:$DC$5,"&lt;="&amp;PAL,$H17:$DC17)</f>
        <v>0</v>
      </c>
      <c r="H17" s="195">
        <v>0</v>
      </c>
      <c r="I17" s="195">
        <v>0</v>
      </c>
      <c r="J17" s="195">
        <v>0</v>
      </c>
      <c r="K17" s="195">
        <v>0</v>
      </c>
      <c r="L17" s="195">
        <v>0</v>
      </c>
      <c r="M17" s="195">
        <v>0</v>
      </c>
      <c r="N17" s="195">
        <v>0</v>
      </c>
      <c r="O17" s="195">
        <v>0</v>
      </c>
      <c r="P17" s="195">
        <v>0</v>
      </c>
      <c r="Q17" s="195">
        <v>0</v>
      </c>
      <c r="R17" s="195">
        <v>0</v>
      </c>
      <c r="S17" s="195">
        <v>0</v>
      </c>
      <c r="T17" s="195">
        <v>0</v>
      </c>
      <c r="U17" s="195">
        <v>0</v>
      </c>
      <c r="V17" s="195">
        <v>0</v>
      </c>
      <c r="W17" s="195">
        <v>0</v>
      </c>
      <c r="X17" s="195">
        <v>0</v>
      </c>
      <c r="Y17" s="195">
        <v>0</v>
      </c>
      <c r="Z17" s="195">
        <v>0</v>
      </c>
      <c r="AA17" s="195">
        <v>0</v>
      </c>
      <c r="AB17" s="195">
        <v>0</v>
      </c>
      <c r="AC17" s="195">
        <v>0</v>
      </c>
      <c r="AD17" s="195">
        <v>0</v>
      </c>
      <c r="AE17" s="195">
        <v>0</v>
      </c>
      <c r="AF17" s="195">
        <v>0</v>
      </c>
      <c r="AG17" s="195">
        <v>0</v>
      </c>
      <c r="AH17" s="195">
        <v>0</v>
      </c>
      <c r="AI17" s="195">
        <v>0</v>
      </c>
      <c r="AJ17" s="195">
        <v>0</v>
      </c>
      <c r="AK17" s="195">
        <v>0</v>
      </c>
      <c r="AL17" s="195">
        <v>0</v>
      </c>
      <c r="AM17" s="195">
        <v>0</v>
      </c>
      <c r="AN17" s="195">
        <v>0</v>
      </c>
      <c r="AO17" s="195">
        <v>0</v>
      </c>
      <c r="AP17" s="195">
        <v>0</v>
      </c>
      <c r="AQ17" s="195">
        <v>0</v>
      </c>
      <c r="AR17" s="195">
        <v>0</v>
      </c>
      <c r="AS17" s="195">
        <v>0</v>
      </c>
      <c r="AT17" s="195">
        <v>0</v>
      </c>
      <c r="AU17" s="195">
        <v>0</v>
      </c>
      <c r="AV17" s="195">
        <v>0</v>
      </c>
      <c r="AW17" s="195">
        <v>0</v>
      </c>
      <c r="AX17" s="195">
        <v>0</v>
      </c>
      <c r="AY17" s="195">
        <v>0</v>
      </c>
      <c r="AZ17" s="195">
        <v>0</v>
      </c>
      <c r="BA17" s="195">
        <v>0</v>
      </c>
      <c r="BB17" s="195">
        <v>0</v>
      </c>
      <c r="BC17" s="195">
        <v>0</v>
      </c>
      <c r="BD17" s="195">
        <v>0</v>
      </c>
      <c r="BE17" s="195">
        <v>0</v>
      </c>
      <c r="BF17" s="195">
        <v>0</v>
      </c>
      <c r="BG17" s="195">
        <v>0</v>
      </c>
      <c r="BH17" s="195">
        <v>0</v>
      </c>
      <c r="BI17" s="195">
        <v>0</v>
      </c>
      <c r="BJ17" s="195">
        <v>0</v>
      </c>
      <c r="BK17" s="195">
        <v>0</v>
      </c>
      <c r="BL17" s="195">
        <v>0</v>
      </c>
      <c r="BM17" s="195">
        <v>0</v>
      </c>
      <c r="BN17" s="195">
        <v>0</v>
      </c>
      <c r="BO17" s="195">
        <v>0</v>
      </c>
      <c r="BP17" s="195">
        <v>0</v>
      </c>
      <c r="BQ17" s="195">
        <v>0</v>
      </c>
      <c r="BR17" s="195">
        <v>0</v>
      </c>
      <c r="BS17" s="195">
        <v>0</v>
      </c>
      <c r="BT17" s="195">
        <v>0</v>
      </c>
      <c r="BU17" s="195">
        <v>0</v>
      </c>
      <c r="BV17" s="195">
        <v>0</v>
      </c>
      <c r="BW17" s="195">
        <v>0</v>
      </c>
      <c r="BX17" s="195">
        <v>0</v>
      </c>
      <c r="BY17" s="195">
        <v>0</v>
      </c>
      <c r="BZ17" s="195">
        <v>0</v>
      </c>
      <c r="CA17" s="195">
        <v>0</v>
      </c>
      <c r="CB17" s="195">
        <v>0</v>
      </c>
      <c r="CC17" s="195">
        <v>0</v>
      </c>
      <c r="CD17" s="195">
        <v>0</v>
      </c>
      <c r="CE17" s="195">
        <v>0</v>
      </c>
      <c r="CF17" s="195">
        <v>0</v>
      </c>
      <c r="CG17" s="195">
        <v>0</v>
      </c>
      <c r="CH17" s="195">
        <v>0</v>
      </c>
      <c r="CI17" s="195">
        <v>0</v>
      </c>
      <c r="CJ17" s="195">
        <v>0</v>
      </c>
      <c r="CK17" s="195">
        <v>0</v>
      </c>
      <c r="CL17" s="195">
        <v>0</v>
      </c>
      <c r="CM17" s="195">
        <v>0</v>
      </c>
      <c r="CN17" s="195">
        <v>0</v>
      </c>
      <c r="CO17" s="195">
        <v>0</v>
      </c>
      <c r="CP17" s="195">
        <v>0</v>
      </c>
      <c r="CQ17" s="195">
        <v>0</v>
      </c>
      <c r="CR17" s="195">
        <v>0</v>
      </c>
      <c r="CS17" s="195">
        <v>0</v>
      </c>
      <c r="CT17" s="195">
        <v>0</v>
      </c>
      <c r="CU17" s="195">
        <v>0</v>
      </c>
      <c r="CV17" s="195">
        <v>0</v>
      </c>
      <c r="CW17" s="195">
        <v>0</v>
      </c>
      <c r="CX17" s="195">
        <v>0</v>
      </c>
      <c r="CY17" s="195">
        <v>0</v>
      </c>
      <c r="CZ17" s="195">
        <v>0</v>
      </c>
      <c r="DA17" s="195">
        <v>0</v>
      </c>
      <c r="DB17" s="195">
        <v>0</v>
      </c>
      <c r="DC17" s="195">
        <v>0</v>
      </c>
      <c r="DE17" s="24">
        <f t="shared" si="18"/>
        <v>0</v>
      </c>
      <c r="DF17" s="24">
        <f t="shared" si="19"/>
        <v>0</v>
      </c>
      <c r="DG17">
        <f t="shared" si="17"/>
        <v>21</v>
      </c>
      <c r="DH17">
        <v>0</v>
      </c>
    </row>
    <row r="18" spans="1:112" ht="15" hidden="1" customHeight="1">
      <c r="A18" s="68">
        <v>6</v>
      </c>
      <c r="B18" s="176" t="str">
        <f>$B$11&amp;"7."</f>
        <v>D.1.7.</v>
      </c>
      <c r="C18" s="192" t="s">
        <v>161</v>
      </c>
      <c r="D18" s="193"/>
      <c r="E18" s="194">
        <v>0.21</v>
      </c>
      <c r="F18" s="189">
        <f>H18+NPV(FD,I18:INDEX(I18:DC18,PAL))</f>
        <v>0</v>
      </c>
      <c r="G18" s="189">
        <f>SUMIF($H$5:$DC$5,"&lt;="&amp;PAL,$H18:$DC18)</f>
        <v>0</v>
      </c>
      <c r="H18" s="195">
        <v>0</v>
      </c>
      <c r="I18" s="195">
        <v>0</v>
      </c>
      <c r="J18" s="195">
        <v>0</v>
      </c>
      <c r="K18" s="195">
        <v>0</v>
      </c>
      <c r="L18" s="195">
        <v>0</v>
      </c>
      <c r="M18" s="195">
        <v>0</v>
      </c>
      <c r="N18" s="195">
        <v>0</v>
      </c>
      <c r="O18" s="195">
        <v>0</v>
      </c>
      <c r="P18" s="195">
        <v>0</v>
      </c>
      <c r="Q18" s="195">
        <v>0</v>
      </c>
      <c r="R18" s="195">
        <v>0</v>
      </c>
      <c r="S18" s="195">
        <v>0</v>
      </c>
      <c r="T18" s="195">
        <v>0</v>
      </c>
      <c r="U18" s="195">
        <v>0</v>
      </c>
      <c r="V18" s="195">
        <v>0</v>
      </c>
      <c r="W18" s="195">
        <v>0</v>
      </c>
      <c r="X18" s="195">
        <v>0</v>
      </c>
      <c r="Y18" s="195">
        <v>0</v>
      </c>
      <c r="Z18" s="195">
        <v>0</v>
      </c>
      <c r="AA18" s="195">
        <v>0</v>
      </c>
      <c r="AB18" s="195">
        <v>0</v>
      </c>
      <c r="AC18" s="195">
        <v>0</v>
      </c>
      <c r="AD18" s="195">
        <v>0</v>
      </c>
      <c r="AE18" s="195">
        <v>0</v>
      </c>
      <c r="AF18" s="195">
        <v>0</v>
      </c>
      <c r="AG18" s="195">
        <v>0</v>
      </c>
      <c r="AH18" s="195">
        <v>0</v>
      </c>
      <c r="AI18" s="195">
        <v>0</v>
      </c>
      <c r="AJ18" s="195">
        <v>0</v>
      </c>
      <c r="AK18" s="195">
        <v>0</v>
      </c>
      <c r="AL18" s="195">
        <v>0</v>
      </c>
      <c r="AM18" s="195">
        <v>0</v>
      </c>
      <c r="AN18" s="195">
        <v>0</v>
      </c>
      <c r="AO18" s="195">
        <v>0</v>
      </c>
      <c r="AP18" s="195">
        <v>0</v>
      </c>
      <c r="AQ18" s="195">
        <v>0</v>
      </c>
      <c r="AR18" s="195">
        <v>0</v>
      </c>
      <c r="AS18" s="195">
        <v>0</v>
      </c>
      <c r="AT18" s="195">
        <v>0</v>
      </c>
      <c r="AU18" s="195">
        <v>0</v>
      </c>
      <c r="AV18" s="195">
        <v>0</v>
      </c>
      <c r="AW18" s="195">
        <v>0</v>
      </c>
      <c r="AX18" s="195">
        <v>0</v>
      </c>
      <c r="AY18" s="195">
        <v>0</v>
      </c>
      <c r="AZ18" s="195">
        <v>0</v>
      </c>
      <c r="BA18" s="195">
        <v>0</v>
      </c>
      <c r="BB18" s="195">
        <v>0</v>
      </c>
      <c r="BC18" s="195">
        <v>0</v>
      </c>
      <c r="BD18" s="195">
        <v>0</v>
      </c>
      <c r="BE18" s="195">
        <v>0</v>
      </c>
      <c r="BF18" s="195">
        <v>0</v>
      </c>
      <c r="BG18" s="195">
        <v>0</v>
      </c>
      <c r="BH18" s="195">
        <v>0</v>
      </c>
      <c r="BI18" s="195">
        <v>0</v>
      </c>
      <c r="BJ18" s="195">
        <v>0</v>
      </c>
      <c r="BK18" s="195">
        <v>0</v>
      </c>
      <c r="BL18" s="195">
        <v>0</v>
      </c>
      <c r="BM18" s="195">
        <v>0</v>
      </c>
      <c r="BN18" s="195">
        <v>0</v>
      </c>
      <c r="BO18" s="195">
        <v>0</v>
      </c>
      <c r="BP18" s="195">
        <v>0</v>
      </c>
      <c r="BQ18" s="195">
        <v>0</v>
      </c>
      <c r="BR18" s="195">
        <v>0</v>
      </c>
      <c r="BS18" s="195">
        <v>0</v>
      </c>
      <c r="BT18" s="195">
        <v>0</v>
      </c>
      <c r="BU18" s="195">
        <v>0</v>
      </c>
      <c r="BV18" s="195">
        <v>0</v>
      </c>
      <c r="BW18" s="195">
        <v>0</v>
      </c>
      <c r="BX18" s="195">
        <v>0</v>
      </c>
      <c r="BY18" s="195">
        <v>0</v>
      </c>
      <c r="BZ18" s="195">
        <v>0</v>
      </c>
      <c r="CA18" s="195">
        <v>0</v>
      </c>
      <c r="CB18" s="195">
        <v>0</v>
      </c>
      <c r="CC18" s="195">
        <v>0</v>
      </c>
      <c r="CD18" s="195">
        <v>0</v>
      </c>
      <c r="CE18" s="195">
        <v>0</v>
      </c>
      <c r="CF18" s="195">
        <v>0</v>
      </c>
      <c r="CG18" s="195">
        <v>0</v>
      </c>
      <c r="CH18" s="195">
        <v>0</v>
      </c>
      <c r="CI18" s="195">
        <v>0</v>
      </c>
      <c r="CJ18" s="195">
        <v>0</v>
      </c>
      <c r="CK18" s="195">
        <v>0</v>
      </c>
      <c r="CL18" s="195">
        <v>0</v>
      </c>
      <c r="CM18" s="195">
        <v>0</v>
      </c>
      <c r="CN18" s="195">
        <v>0</v>
      </c>
      <c r="CO18" s="195">
        <v>0</v>
      </c>
      <c r="CP18" s="195">
        <v>0</v>
      </c>
      <c r="CQ18" s="195">
        <v>0</v>
      </c>
      <c r="CR18" s="195">
        <v>0</v>
      </c>
      <c r="CS18" s="195">
        <v>0</v>
      </c>
      <c r="CT18" s="195">
        <v>0</v>
      </c>
      <c r="CU18" s="195">
        <v>0</v>
      </c>
      <c r="CV18" s="195">
        <v>0</v>
      </c>
      <c r="CW18" s="195">
        <v>0</v>
      </c>
      <c r="CX18" s="195">
        <v>0</v>
      </c>
      <c r="CY18" s="195">
        <v>0</v>
      </c>
      <c r="CZ18" s="195">
        <v>0</v>
      </c>
      <c r="DA18" s="195">
        <v>0</v>
      </c>
      <c r="DB18" s="195">
        <v>0</v>
      </c>
      <c r="DC18" s="195">
        <v>0</v>
      </c>
      <c r="DE18" s="24">
        <f t="shared" si="18"/>
        <v>0</v>
      </c>
      <c r="DF18" s="24">
        <f t="shared" si="19"/>
        <v>0</v>
      </c>
      <c r="DG18">
        <f t="shared" si="17"/>
        <v>21</v>
      </c>
      <c r="DH18">
        <v>0</v>
      </c>
    </row>
    <row r="19" spans="1:112" ht="15" hidden="1" customHeight="1">
      <c r="A19" s="68">
        <v>7</v>
      </c>
      <c r="B19" s="176" t="str">
        <f>$B$11&amp;"8."</f>
        <v>D.1.8.</v>
      </c>
      <c r="C19" s="192" t="s">
        <v>161</v>
      </c>
      <c r="D19" s="193"/>
      <c r="E19" s="194">
        <v>0.21</v>
      </c>
      <c r="F19" s="189">
        <f>H19+NPV(FD,I19:INDEX(I19:DC19,PAL))</f>
        <v>0</v>
      </c>
      <c r="G19" s="189">
        <f>SUMIF($H$5:$DC$5,"&lt;="&amp;PAL,$H19:$DC19)</f>
        <v>0</v>
      </c>
      <c r="H19" s="195">
        <v>0</v>
      </c>
      <c r="I19" s="195">
        <v>0</v>
      </c>
      <c r="J19" s="195">
        <v>0</v>
      </c>
      <c r="K19" s="195">
        <v>0</v>
      </c>
      <c r="L19" s="195">
        <v>0</v>
      </c>
      <c r="M19" s="195">
        <v>0</v>
      </c>
      <c r="N19" s="195">
        <v>0</v>
      </c>
      <c r="O19" s="195">
        <v>0</v>
      </c>
      <c r="P19" s="195">
        <v>0</v>
      </c>
      <c r="Q19" s="195">
        <v>0</v>
      </c>
      <c r="R19" s="195">
        <v>0</v>
      </c>
      <c r="S19" s="195">
        <v>0</v>
      </c>
      <c r="T19" s="195">
        <v>0</v>
      </c>
      <c r="U19" s="195">
        <v>0</v>
      </c>
      <c r="V19" s="195">
        <v>0</v>
      </c>
      <c r="W19" s="195">
        <v>0</v>
      </c>
      <c r="X19" s="195">
        <v>0</v>
      </c>
      <c r="Y19" s="195">
        <v>0</v>
      </c>
      <c r="Z19" s="195">
        <v>0</v>
      </c>
      <c r="AA19" s="195">
        <v>0</v>
      </c>
      <c r="AB19" s="195">
        <v>0</v>
      </c>
      <c r="AC19" s="195">
        <v>0</v>
      </c>
      <c r="AD19" s="195">
        <v>0</v>
      </c>
      <c r="AE19" s="195">
        <v>0</v>
      </c>
      <c r="AF19" s="195">
        <v>0</v>
      </c>
      <c r="AG19" s="195">
        <v>0</v>
      </c>
      <c r="AH19" s="195">
        <v>0</v>
      </c>
      <c r="AI19" s="195">
        <v>0</v>
      </c>
      <c r="AJ19" s="195">
        <v>0</v>
      </c>
      <c r="AK19" s="195">
        <v>0</v>
      </c>
      <c r="AL19" s="195">
        <v>0</v>
      </c>
      <c r="AM19" s="195">
        <v>0</v>
      </c>
      <c r="AN19" s="195">
        <v>0</v>
      </c>
      <c r="AO19" s="195">
        <v>0</v>
      </c>
      <c r="AP19" s="195">
        <v>0</v>
      </c>
      <c r="AQ19" s="195">
        <v>0</v>
      </c>
      <c r="AR19" s="195">
        <v>0</v>
      </c>
      <c r="AS19" s="195">
        <v>0</v>
      </c>
      <c r="AT19" s="195">
        <v>0</v>
      </c>
      <c r="AU19" s="195">
        <v>0</v>
      </c>
      <c r="AV19" s="195">
        <v>0</v>
      </c>
      <c r="AW19" s="195">
        <v>0</v>
      </c>
      <c r="AX19" s="195">
        <v>0</v>
      </c>
      <c r="AY19" s="195">
        <v>0</v>
      </c>
      <c r="AZ19" s="195">
        <v>0</v>
      </c>
      <c r="BA19" s="195">
        <v>0</v>
      </c>
      <c r="BB19" s="195">
        <v>0</v>
      </c>
      <c r="BC19" s="195">
        <v>0</v>
      </c>
      <c r="BD19" s="195">
        <v>0</v>
      </c>
      <c r="BE19" s="195">
        <v>0</v>
      </c>
      <c r="BF19" s="195">
        <v>0</v>
      </c>
      <c r="BG19" s="195">
        <v>0</v>
      </c>
      <c r="BH19" s="195">
        <v>0</v>
      </c>
      <c r="BI19" s="195">
        <v>0</v>
      </c>
      <c r="BJ19" s="195">
        <v>0</v>
      </c>
      <c r="BK19" s="195">
        <v>0</v>
      </c>
      <c r="BL19" s="195">
        <v>0</v>
      </c>
      <c r="BM19" s="195">
        <v>0</v>
      </c>
      <c r="BN19" s="195">
        <v>0</v>
      </c>
      <c r="BO19" s="195">
        <v>0</v>
      </c>
      <c r="BP19" s="195">
        <v>0</v>
      </c>
      <c r="BQ19" s="195">
        <v>0</v>
      </c>
      <c r="BR19" s="195">
        <v>0</v>
      </c>
      <c r="BS19" s="195">
        <v>0</v>
      </c>
      <c r="BT19" s="195">
        <v>0</v>
      </c>
      <c r="BU19" s="195">
        <v>0</v>
      </c>
      <c r="BV19" s="195">
        <v>0</v>
      </c>
      <c r="BW19" s="195">
        <v>0</v>
      </c>
      <c r="BX19" s="195">
        <v>0</v>
      </c>
      <c r="BY19" s="195">
        <v>0</v>
      </c>
      <c r="BZ19" s="195">
        <v>0</v>
      </c>
      <c r="CA19" s="195">
        <v>0</v>
      </c>
      <c r="CB19" s="195">
        <v>0</v>
      </c>
      <c r="CC19" s="195">
        <v>0</v>
      </c>
      <c r="CD19" s="195">
        <v>0</v>
      </c>
      <c r="CE19" s="195">
        <v>0</v>
      </c>
      <c r="CF19" s="195">
        <v>0</v>
      </c>
      <c r="CG19" s="195">
        <v>0</v>
      </c>
      <c r="CH19" s="195">
        <v>0</v>
      </c>
      <c r="CI19" s="195">
        <v>0</v>
      </c>
      <c r="CJ19" s="195">
        <v>0</v>
      </c>
      <c r="CK19" s="195">
        <v>0</v>
      </c>
      <c r="CL19" s="195">
        <v>0</v>
      </c>
      <c r="CM19" s="195">
        <v>0</v>
      </c>
      <c r="CN19" s="195">
        <v>0</v>
      </c>
      <c r="CO19" s="195">
        <v>0</v>
      </c>
      <c r="CP19" s="195">
        <v>0</v>
      </c>
      <c r="CQ19" s="195">
        <v>0</v>
      </c>
      <c r="CR19" s="195">
        <v>0</v>
      </c>
      <c r="CS19" s="195">
        <v>0</v>
      </c>
      <c r="CT19" s="195">
        <v>0</v>
      </c>
      <c r="CU19" s="195">
        <v>0</v>
      </c>
      <c r="CV19" s="195">
        <v>0</v>
      </c>
      <c r="CW19" s="195">
        <v>0</v>
      </c>
      <c r="CX19" s="195">
        <v>0</v>
      </c>
      <c r="CY19" s="195">
        <v>0</v>
      </c>
      <c r="CZ19" s="195">
        <v>0</v>
      </c>
      <c r="DA19" s="195">
        <v>0</v>
      </c>
      <c r="DB19" s="195">
        <v>0</v>
      </c>
      <c r="DC19" s="195">
        <v>0</v>
      </c>
      <c r="DE19" s="24">
        <f t="shared" si="18"/>
        <v>0</v>
      </c>
      <c r="DF19" s="24">
        <f t="shared" si="19"/>
        <v>0</v>
      </c>
      <c r="DG19">
        <f t="shared" si="17"/>
        <v>21</v>
      </c>
      <c r="DH19">
        <v>0</v>
      </c>
    </row>
    <row r="20" spans="1:112" ht="15" hidden="1" customHeight="1">
      <c r="A20" s="68">
        <v>8</v>
      </c>
      <c r="B20" s="176" t="str">
        <f>$B$11&amp;"9."</f>
        <v>D.1.9.</v>
      </c>
      <c r="C20" s="196" t="s">
        <v>162</v>
      </c>
      <c r="D20" s="193"/>
      <c r="E20" s="194">
        <v>0.21</v>
      </c>
      <c r="F20" s="189">
        <f>H20+NPV(FD,I20:INDEX(I20:DC20,PAL))</f>
        <v>0</v>
      </c>
      <c r="G20" s="189">
        <f>SUMIF($H$5:$DC$5,"&lt;="&amp;PAL,$H20:$DC20)</f>
        <v>0</v>
      </c>
      <c r="H20" s="197">
        <v>0</v>
      </c>
      <c r="I20" s="197">
        <v>0</v>
      </c>
      <c r="J20" s="197">
        <v>0</v>
      </c>
      <c r="K20" s="197">
        <v>0</v>
      </c>
      <c r="L20" s="197">
        <v>0</v>
      </c>
      <c r="M20" s="197">
        <v>0</v>
      </c>
      <c r="N20" s="197">
        <v>0</v>
      </c>
      <c r="O20" s="197">
        <v>0</v>
      </c>
      <c r="P20" s="197">
        <v>0</v>
      </c>
      <c r="Q20" s="197">
        <v>0</v>
      </c>
      <c r="R20" s="197">
        <v>0</v>
      </c>
      <c r="S20" s="198">
        <v>0</v>
      </c>
      <c r="T20" s="198">
        <v>0</v>
      </c>
      <c r="U20" s="198">
        <v>0</v>
      </c>
      <c r="V20" s="198">
        <v>0</v>
      </c>
      <c r="W20" s="198">
        <v>0</v>
      </c>
      <c r="X20" s="198">
        <v>0</v>
      </c>
      <c r="Y20" s="198">
        <v>0</v>
      </c>
      <c r="Z20" s="198">
        <v>0</v>
      </c>
      <c r="AA20" s="198">
        <v>0</v>
      </c>
      <c r="AB20" s="198">
        <v>0</v>
      </c>
      <c r="AC20" s="198">
        <v>0</v>
      </c>
      <c r="AD20" s="198">
        <v>0</v>
      </c>
      <c r="AE20" s="198">
        <v>0</v>
      </c>
      <c r="AF20" s="198">
        <v>0</v>
      </c>
      <c r="AG20" s="198">
        <v>0</v>
      </c>
      <c r="AH20" s="198">
        <v>0</v>
      </c>
      <c r="AI20" s="198">
        <v>0</v>
      </c>
      <c r="AJ20" s="198">
        <v>0</v>
      </c>
      <c r="AK20" s="198">
        <v>0</v>
      </c>
      <c r="AL20" s="198">
        <v>0</v>
      </c>
      <c r="AM20" s="198">
        <v>0</v>
      </c>
      <c r="AN20" s="198">
        <v>0</v>
      </c>
      <c r="AO20" s="198">
        <v>0</v>
      </c>
      <c r="AP20" s="198">
        <v>0</v>
      </c>
      <c r="AQ20" s="198">
        <v>0</v>
      </c>
      <c r="AR20" s="198">
        <v>0</v>
      </c>
      <c r="AS20" s="198">
        <v>0</v>
      </c>
      <c r="AT20" s="198">
        <v>0</v>
      </c>
      <c r="AU20" s="198">
        <v>0</v>
      </c>
      <c r="AV20" s="198">
        <v>0</v>
      </c>
      <c r="AW20" s="198">
        <v>0</v>
      </c>
      <c r="AX20" s="198">
        <v>0</v>
      </c>
      <c r="AY20" s="198">
        <v>0</v>
      </c>
      <c r="AZ20" s="198">
        <v>0</v>
      </c>
      <c r="BA20" s="198">
        <v>0</v>
      </c>
      <c r="BB20" s="198">
        <v>0</v>
      </c>
      <c r="BC20" s="198">
        <v>0</v>
      </c>
      <c r="BD20" s="198">
        <v>0</v>
      </c>
      <c r="BE20" s="198">
        <v>0</v>
      </c>
      <c r="BF20" s="198">
        <v>0</v>
      </c>
      <c r="BG20" s="198">
        <v>0</v>
      </c>
      <c r="BH20" s="198">
        <v>0</v>
      </c>
      <c r="BI20" s="198">
        <v>0</v>
      </c>
      <c r="BJ20" s="198">
        <v>0</v>
      </c>
      <c r="BK20" s="198">
        <v>0</v>
      </c>
      <c r="BL20" s="198">
        <v>0</v>
      </c>
      <c r="BM20" s="198">
        <v>0</v>
      </c>
      <c r="BN20" s="198">
        <v>0</v>
      </c>
      <c r="BO20" s="198">
        <v>0</v>
      </c>
      <c r="BP20" s="198">
        <v>0</v>
      </c>
      <c r="BQ20" s="198">
        <v>0</v>
      </c>
      <c r="BR20" s="198">
        <v>0</v>
      </c>
      <c r="BS20" s="198">
        <v>0</v>
      </c>
      <c r="BT20" s="198">
        <v>0</v>
      </c>
      <c r="BU20" s="198">
        <v>0</v>
      </c>
      <c r="BV20" s="198">
        <v>0</v>
      </c>
      <c r="BW20" s="198">
        <v>0</v>
      </c>
      <c r="BX20" s="198">
        <v>0</v>
      </c>
      <c r="BY20" s="198">
        <v>0</v>
      </c>
      <c r="BZ20" s="198">
        <v>0</v>
      </c>
      <c r="CA20" s="198">
        <v>0</v>
      </c>
      <c r="CB20" s="198">
        <v>0</v>
      </c>
      <c r="CC20" s="198">
        <v>0</v>
      </c>
      <c r="CD20" s="198">
        <v>0</v>
      </c>
      <c r="CE20" s="198">
        <v>0</v>
      </c>
      <c r="CF20" s="198">
        <v>0</v>
      </c>
      <c r="CG20" s="198">
        <v>0</v>
      </c>
      <c r="CH20" s="198">
        <v>0</v>
      </c>
      <c r="CI20" s="198">
        <v>0</v>
      </c>
      <c r="CJ20" s="198">
        <v>0</v>
      </c>
      <c r="CK20" s="198">
        <v>0</v>
      </c>
      <c r="CL20" s="198">
        <v>0</v>
      </c>
      <c r="CM20" s="198">
        <v>0</v>
      </c>
      <c r="CN20" s="198">
        <v>0</v>
      </c>
      <c r="CO20" s="198">
        <v>0</v>
      </c>
      <c r="CP20" s="198">
        <v>0</v>
      </c>
      <c r="CQ20" s="198">
        <v>0</v>
      </c>
      <c r="CR20" s="198">
        <v>0</v>
      </c>
      <c r="CS20" s="198">
        <v>0</v>
      </c>
      <c r="CT20" s="198">
        <v>0</v>
      </c>
      <c r="CU20" s="198">
        <v>0</v>
      </c>
      <c r="CV20" s="198">
        <v>0</v>
      </c>
      <c r="CW20" s="198">
        <v>0</v>
      </c>
      <c r="CX20" s="198">
        <v>0</v>
      </c>
      <c r="CY20" s="198">
        <v>0</v>
      </c>
      <c r="CZ20" s="198">
        <v>0</v>
      </c>
      <c r="DA20" s="198">
        <v>0</v>
      </c>
      <c r="DB20" s="198">
        <v>0</v>
      </c>
      <c r="DC20" s="198">
        <v>0</v>
      </c>
      <c r="DE20" s="24">
        <f t="shared" si="18"/>
        <v>0</v>
      </c>
      <c r="DF20" s="24">
        <f t="shared" si="19"/>
        <v>0</v>
      </c>
      <c r="DG20">
        <f t="shared" si="17"/>
        <v>21</v>
      </c>
      <c r="DH20">
        <v>0</v>
      </c>
    </row>
    <row r="21" spans="1:112" ht="15" hidden="1" customHeight="1">
      <c r="A21" s="68">
        <v>9</v>
      </c>
      <c r="B21" s="176" t="str">
        <f>$B$11&amp;"L."</f>
        <v>D.1.L.</v>
      </c>
      <c r="C21" s="196" t="s">
        <v>163</v>
      </c>
      <c r="D21" s="193"/>
      <c r="E21" s="194">
        <v>0.21</v>
      </c>
      <c r="F21" s="189">
        <f>H21+NPV(FD,I21:INDEX(I21:DC21,PAL))</f>
        <v>0</v>
      </c>
      <c r="G21" s="189">
        <f>SUMIF($H$5:$DC$5,"&lt;="&amp;PAL,$H21:$DC21)</f>
        <v>0</v>
      </c>
      <c r="H21" s="197">
        <v>0</v>
      </c>
      <c r="I21" s="197">
        <v>0</v>
      </c>
      <c r="J21" s="197">
        <v>0</v>
      </c>
      <c r="K21" s="197">
        <v>0</v>
      </c>
      <c r="L21" s="197">
        <v>0</v>
      </c>
      <c r="M21" s="197">
        <v>0</v>
      </c>
      <c r="N21" s="197">
        <v>0</v>
      </c>
      <c r="O21" s="197">
        <v>0</v>
      </c>
      <c r="P21" s="197">
        <v>0</v>
      </c>
      <c r="Q21" s="197">
        <v>0</v>
      </c>
      <c r="R21" s="197">
        <v>0</v>
      </c>
      <c r="S21" s="197">
        <v>0</v>
      </c>
      <c r="T21" s="197">
        <v>0</v>
      </c>
      <c r="U21" s="197">
        <v>0</v>
      </c>
      <c r="V21" s="197">
        <v>0</v>
      </c>
      <c r="W21" s="197">
        <v>0</v>
      </c>
      <c r="X21" s="197">
        <v>0</v>
      </c>
      <c r="Y21" s="197">
        <v>0</v>
      </c>
      <c r="Z21" s="197">
        <v>0</v>
      </c>
      <c r="AA21" s="197">
        <v>0</v>
      </c>
      <c r="AB21" s="197">
        <v>0</v>
      </c>
      <c r="AC21" s="197">
        <v>0</v>
      </c>
      <c r="AD21" s="197">
        <v>0</v>
      </c>
      <c r="AE21" s="197">
        <v>0</v>
      </c>
      <c r="AF21" s="197">
        <v>0</v>
      </c>
      <c r="AG21" s="198">
        <v>0</v>
      </c>
      <c r="AH21" s="197">
        <v>0</v>
      </c>
      <c r="AI21" s="197">
        <v>0</v>
      </c>
      <c r="AJ21" s="197">
        <v>0</v>
      </c>
      <c r="AK21" s="197">
        <v>0</v>
      </c>
      <c r="AL21" s="197">
        <v>0</v>
      </c>
      <c r="AM21" s="197">
        <v>0</v>
      </c>
      <c r="AN21" s="197">
        <v>0</v>
      </c>
      <c r="AO21" s="197">
        <v>0</v>
      </c>
      <c r="AP21" s="197">
        <v>0</v>
      </c>
      <c r="AQ21" s="197">
        <v>0</v>
      </c>
      <c r="AR21" s="197">
        <v>0</v>
      </c>
      <c r="AS21" s="197">
        <v>0</v>
      </c>
      <c r="AT21" s="197">
        <v>0</v>
      </c>
      <c r="AU21" s="197">
        <v>0</v>
      </c>
      <c r="AV21" s="197">
        <v>0</v>
      </c>
      <c r="AW21" s="197">
        <v>0</v>
      </c>
      <c r="AX21" s="197">
        <v>0</v>
      </c>
      <c r="AY21" s="197">
        <v>0</v>
      </c>
      <c r="AZ21" s="197">
        <v>0</v>
      </c>
      <c r="BA21" s="197">
        <v>0</v>
      </c>
      <c r="BB21" s="197">
        <v>0</v>
      </c>
      <c r="BC21" s="197">
        <v>0</v>
      </c>
      <c r="BD21" s="197">
        <v>0</v>
      </c>
      <c r="BE21" s="197">
        <v>0</v>
      </c>
      <c r="BF21" s="197">
        <v>0</v>
      </c>
      <c r="BG21" s="197">
        <v>0</v>
      </c>
      <c r="BH21" s="197">
        <v>0</v>
      </c>
      <c r="BI21" s="197">
        <v>0</v>
      </c>
      <c r="BJ21" s="197">
        <v>0</v>
      </c>
      <c r="BK21" s="197">
        <v>0</v>
      </c>
      <c r="BL21" s="197">
        <v>0</v>
      </c>
      <c r="BM21" s="197">
        <v>0</v>
      </c>
      <c r="BN21" s="197">
        <v>0</v>
      </c>
      <c r="BO21" s="197">
        <v>0</v>
      </c>
      <c r="BP21" s="197">
        <v>0</v>
      </c>
      <c r="BQ21" s="197">
        <v>0</v>
      </c>
      <c r="BR21" s="197">
        <v>0</v>
      </c>
      <c r="BS21" s="197">
        <v>0</v>
      </c>
      <c r="BT21" s="197">
        <v>0</v>
      </c>
      <c r="BU21" s="197">
        <v>0</v>
      </c>
      <c r="BV21" s="197">
        <v>0</v>
      </c>
      <c r="BW21" s="197">
        <v>0</v>
      </c>
      <c r="BX21" s="197">
        <v>0</v>
      </c>
      <c r="BY21" s="197">
        <v>0</v>
      </c>
      <c r="BZ21" s="197">
        <v>0</v>
      </c>
      <c r="CA21" s="197">
        <v>0</v>
      </c>
      <c r="CB21" s="197">
        <v>0</v>
      </c>
      <c r="CC21" s="197">
        <v>0</v>
      </c>
      <c r="CD21" s="197">
        <v>0</v>
      </c>
      <c r="CE21" s="197">
        <v>0</v>
      </c>
      <c r="CF21" s="197">
        <v>0</v>
      </c>
      <c r="CG21" s="197">
        <v>0</v>
      </c>
      <c r="CH21" s="197">
        <v>0</v>
      </c>
      <c r="CI21" s="197">
        <v>0</v>
      </c>
      <c r="CJ21" s="197">
        <v>0</v>
      </c>
      <c r="CK21" s="197">
        <v>0</v>
      </c>
      <c r="CL21" s="197">
        <v>0</v>
      </c>
      <c r="CM21" s="197">
        <v>0</v>
      </c>
      <c r="CN21" s="197">
        <v>0</v>
      </c>
      <c r="CO21" s="197">
        <v>0</v>
      </c>
      <c r="CP21" s="197">
        <v>0</v>
      </c>
      <c r="CQ21" s="197">
        <v>0</v>
      </c>
      <c r="CR21" s="197">
        <v>0</v>
      </c>
      <c r="CS21" s="197">
        <v>0</v>
      </c>
      <c r="CT21" s="197">
        <v>0</v>
      </c>
      <c r="CU21" s="197">
        <v>0</v>
      </c>
      <c r="CV21" s="197">
        <v>0</v>
      </c>
      <c r="CW21" s="197">
        <v>0</v>
      </c>
      <c r="CX21" s="197">
        <v>0</v>
      </c>
      <c r="CY21" s="197">
        <v>0</v>
      </c>
      <c r="CZ21" s="197">
        <v>0</v>
      </c>
      <c r="DA21" s="197">
        <v>0</v>
      </c>
      <c r="DB21" s="197">
        <v>0</v>
      </c>
      <c r="DC21" s="198">
        <v>0</v>
      </c>
      <c r="DE21" s="24">
        <f t="shared" si="18"/>
        <v>0</v>
      </c>
      <c r="DF21" s="24">
        <f t="shared" si="19"/>
        <v>0</v>
      </c>
      <c r="DG21">
        <f t="shared" si="17"/>
        <v>21</v>
      </c>
      <c r="DH21">
        <f>DG21/(100+DG21)</f>
        <v>0.17355371900826447</v>
      </c>
    </row>
    <row r="22" spans="1:112" ht="14.5">
      <c r="A22" s="68">
        <v>10</v>
      </c>
      <c r="B22" s="176" t="s">
        <v>164</v>
      </c>
      <c r="C22" s="188" t="s">
        <v>165</v>
      </c>
      <c r="D22" s="190"/>
      <c r="E22" s="190"/>
      <c r="F22" s="191">
        <f>SUM(F23:F30)+F31</f>
        <v>0</v>
      </c>
      <c r="G22" s="189">
        <f>SUMIF($H$5:$DC$5,"&lt;="&amp;PAL,$H22:$DC22)</f>
        <v>0</v>
      </c>
      <c r="H22" s="191">
        <f>SUM(H23:H30)+H31</f>
        <v>0</v>
      </c>
      <c r="I22" s="191">
        <f t="shared" ref="I22:BT22" si="20">SUM(I23:I30)+I31</f>
        <v>0</v>
      </c>
      <c r="J22" s="191">
        <f t="shared" si="20"/>
        <v>0</v>
      </c>
      <c r="K22" s="191">
        <f t="shared" si="20"/>
        <v>0</v>
      </c>
      <c r="L22" s="191">
        <f t="shared" si="20"/>
        <v>0</v>
      </c>
      <c r="M22" s="191">
        <f t="shared" si="20"/>
        <v>0</v>
      </c>
      <c r="N22" s="191">
        <f t="shared" si="20"/>
        <v>0</v>
      </c>
      <c r="O22" s="191">
        <f t="shared" si="20"/>
        <v>0</v>
      </c>
      <c r="P22" s="191">
        <f t="shared" si="20"/>
        <v>0</v>
      </c>
      <c r="Q22" s="191">
        <f t="shared" si="20"/>
        <v>0</v>
      </c>
      <c r="R22" s="191">
        <f t="shared" si="20"/>
        <v>0</v>
      </c>
      <c r="S22" s="191">
        <f t="shared" si="20"/>
        <v>0</v>
      </c>
      <c r="T22" s="191">
        <f t="shared" si="20"/>
        <v>0</v>
      </c>
      <c r="U22" s="191">
        <f t="shared" si="20"/>
        <v>0</v>
      </c>
      <c r="V22" s="191">
        <f t="shared" si="20"/>
        <v>0</v>
      </c>
      <c r="W22" s="191">
        <f t="shared" si="20"/>
        <v>0</v>
      </c>
      <c r="X22" s="191">
        <f t="shared" si="20"/>
        <v>0</v>
      </c>
      <c r="Y22" s="191">
        <f t="shared" si="20"/>
        <v>0</v>
      </c>
      <c r="Z22" s="191">
        <f t="shared" si="20"/>
        <v>0</v>
      </c>
      <c r="AA22" s="191">
        <f t="shared" si="20"/>
        <v>0</v>
      </c>
      <c r="AB22" s="191">
        <f t="shared" si="20"/>
        <v>0</v>
      </c>
      <c r="AC22" s="191">
        <f t="shared" si="20"/>
        <v>0</v>
      </c>
      <c r="AD22" s="191">
        <f t="shared" si="20"/>
        <v>0</v>
      </c>
      <c r="AE22" s="191">
        <f t="shared" si="20"/>
        <v>0</v>
      </c>
      <c r="AF22" s="191">
        <f t="shared" si="20"/>
        <v>0</v>
      </c>
      <c r="AG22" s="191">
        <f t="shared" si="20"/>
        <v>0</v>
      </c>
      <c r="AH22" s="191">
        <f t="shared" si="20"/>
        <v>0</v>
      </c>
      <c r="AI22" s="191">
        <f t="shared" si="20"/>
        <v>0</v>
      </c>
      <c r="AJ22" s="191">
        <f t="shared" si="20"/>
        <v>0</v>
      </c>
      <c r="AK22" s="191">
        <f t="shared" si="20"/>
        <v>0</v>
      </c>
      <c r="AL22" s="191">
        <f t="shared" si="20"/>
        <v>0</v>
      </c>
      <c r="AM22" s="191">
        <f t="shared" si="20"/>
        <v>0</v>
      </c>
      <c r="AN22" s="191">
        <f t="shared" si="20"/>
        <v>0</v>
      </c>
      <c r="AO22" s="191">
        <f t="shared" si="20"/>
        <v>0</v>
      </c>
      <c r="AP22" s="191">
        <f t="shared" si="20"/>
        <v>0</v>
      </c>
      <c r="AQ22" s="191">
        <f t="shared" si="20"/>
        <v>0</v>
      </c>
      <c r="AR22" s="191">
        <f t="shared" si="20"/>
        <v>0</v>
      </c>
      <c r="AS22" s="191">
        <f t="shared" si="20"/>
        <v>0</v>
      </c>
      <c r="AT22" s="191">
        <f t="shared" si="20"/>
        <v>0</v>
      </c>
      <c r="AU22" s="191">
        <f t="shared" si="20"/>
        <v>0</v>
      </c>
      <c r="AV22" s="191">
        <f t="shared" si="20"/>
        <v>0</v>
      </c>
      <c r="AW22" s="191">
        <f t="shared" si="20"/>
        <v>0</v>
      </c>
      <c r="AX22" s="191">
        <f t="shared" si="20"/>
        <v>0</v>
      </c>
      <c r="AY22" s="191">
        <f t="shared" si="20"/>
        <v>0</v>
      </c>
      <c r="AZ22" s="191">
        <f t="shared" si="20"/>
        <v>0</v>
      </c>
      <c r="BA22" s="191">
        <f t="shared" si="20"/>
        <v>0</v>
      </c>
      <c r="BB22" s="191">
        <f t="shared" si="20"/>
        <v>0</v>
      </c>
      <c r="BC22" s="191">
        <f t="shared" si="20"/>
        <v>0</v>
      </c>
      <c r="BD22" s="191">
        <f t="shared" si="20"/>
        <v>0</v>
      </c>
      <c r="BE22" s="191">
        <f t="shared" si="20"/>
        <v>0</v>
      </c>
      <c r="BF22" s="191">
        <f t="shared" si="20"/>
        <v>0</v>
      </c>
      <c r="BG22" s="191">
        <f t="shared" si="20"/>
        <v>0</v>
      </c>
      <c r="BH22" s="191">
        <f t="shared" si="20"/>
        <v>0</v>
      </c>
      <c r="BI22" s="191">
        <f t="shared" si="20"/>
        <v>0</v>
      </c>
      <c r="BJ22" s="191">
        <f t="shared" si="20"/>
        <v>0</v>
      </c>
      <c r="BK22" s="191">
        <f t="shared" si="20"/>
        <v>0</v>
      </c>
      <c r="BL22" s="191">
        <f t="shared" si="20"/>
        <v>0</v>
      </c>
      <c r="BM22" s="191">
        <f t="shared" si="20"/>
        <v>0</v>
      </c>
      <c r="BN22" s="191">
        <f t="shared" si="20"/>
        <v>0</v>
      </c>
      <c r="BO22" s="191">
        <f t="shared" si="20"/>
        <v>0</v>
      </c>
      <c r="BP22" s="191">
        <f t="shared" si="20"/>
        <v>0</v>
      </c>
      <c r="BQ22" s="191">
        <f t="shared" si="20"/>
        <v>0</v>
      </c>
      <c r="BR22" s="191">
        <f t="shared" si="20"/>
        <v>0</v>
      </c>
      <c r="BS22" s="191">
        <f t="shared" si="20"/>
        <v>0</v>
      </c>
      <c r="BT22" s="191">
        <f t="shared" si="20"/>
        <v>0</v>
      </c>
      <c r="BU22" s="191">
        <f t="shared" ref="BU22:DC22" si="21">SUM(BU23:BU30)+BU31</f>
        <v>0</v>
      </c>
      <c r="BV22" s="191">
        <f t="shared" si="21"/>
        <v>0</v>
      </c>
      <c r="BW22" s="191">
        <f t="shared" si="21"/>
        <v>0</v>
      </c>
      <c r="BX22" s="191">
        <f t="shared" si="21"/>
        <v>0</v>
      </c>
      <c r="BY22" s="191">
        <f t="shared" si="21"/>
        <v>0</v>
      </c>
      <c r="BZ22" s="191">
        <f t="shared" si="21"/>
        <v>0</v>
      </c>
      <c r="CA22" s="191">
        <f t="shared" si="21"/>
        <v>0</v>
      </c>
      <c r="CB22" s="191">
        <f t="shared" si="21"/>
        <v>0</v>
      </c>
      <c r="CC22" s="191">
        <f t="shared" si="21"/>
        <v>0</v>
      </c>
      <c r="CD22" s="191">
        <f t="shared" si="21"/>
        <v>0</v>
      </c>
      <c r="CE22" s="191">
        <f t="shared" si="21"/>
        <v>0</v>
      </c>
      <c r="CF22" s="191">
        <f t="shared" si="21"/>
        <v>0</v>
      </c>
      <c r="CG22" s="191">
        <f t="shared" si="21"/>
        <v>0</v>
      </c>
      <c r="CH22" s="191">
        <f t="shared" si="21"/>
        <v>0</v>
      </c>
      <c r="CI22" s="191">
        <f t="shared" si="21"/>
        <v>0</v>
      </c>
      <c r="CJ22" s="191">
        <f t="shared" si="21"/>
        <v>0</v>
      </c>
      <c r="CK22" s="191">
        <f t="shared" si="21"/>
        <v>0</v>
      </c>
      <c r="CL22" s="191">
        <f t="shared" si="21"/>
        <v>0</v>
      </c>
      <c r="CM22" s="191">
        <f t="shared" si="21"/>
        <v>0</v>
      </c>
      <c r="CN22" s="191">
        <f t="shared" si="21"/>
        <v>0</v>
      </c>
      <c r="CO22" s="191">
        <f t="shared" si="21"/>
        <v>0</v>
      </c>
      <c r="CP22" s="191">
        <f t="shared" si="21"/>
        <v>0</v>
      </c>
      <c r="CQ22" s="191">
        <f t="shared" si="21"/>
        <v>0</v>
      </c>
      <c r="CR22" s="191">
        <f t="shared" si="21"/>
        <v>0</v>
      </c>
      <c r="CS22" s="191">
        <f t="shared" si="21"/>
        <v>0</v>
      </c>
      <c r="CT22" s="191">
        <f t="shared" si="21"/>
        <v>0</v>
      </c>
      <c r="CU22" s="191">
        <f t="shared" si="21"/>
        <v>0</v>
      </c>
      <c r="CV22" s="191">
        <f t="shared" si="21"/>
        <v>0</v>
      </c>
      <c r="CW22" s="191">
        <f t="shared" si="21"/>
        <v>0</v>
      </c>
      <c r="CX22" s="191">
        <f t="shared" si="21"/>
        <v>0</v>
      </c>
      <c r="CY22" s="191">
        <f t="shared" si="21"/>
        <v>0</v>
      </c>
      <c r="CZ22" s="191">
        <f t="shared" si="21"/>
        <v>0</v>
      </c>
      <c r="DA22" s="191">
        <f t="shared" si="21"/>
        <v>0</v>
      </c>
      <c r="DB22" s="191">
        <f t="shared" si="21"/>
        <v>0</v>
      </c>
      <c r="DC22" s="191">
        <f t="shared" si="21"/>
        <v>0</v>
      </c>
      <c r="DF22" s="24">
        <f t="shared" si="19"/>
        <v>0</v>
      </c>
    </row>
    <row r="23" spans="1:112" ht="14.5" hidden="1">
      <c r="A23" s="68">
        <v>11</v>
      </c>
      <c r="B23" s="176" t="str">
        <f>$B$22&amp;"1."</f>
        <v>D.2.1.</v>
      </c>
      <c r="C23" s="192" t="s">
        <v>161</v>
      </c>
      <c r="D23" s="199"/>
      <c r="E23" s="194">
        <v>0.21</v>
      </c>
      <c r="F23" s="189">
        <f>H23+NPV(FD,I23:INDEX(I23:DC23,PAL))</f>
        <v>0</v>
      </c>
      <c r="G23" s="189">
        <f>SUMIF($H$5:$DC$5,"&lt;="&amp;PAL,$H23:$DC23)</f>
        <v>0</v>
      </c>
      <c r="H23" s="195">
        <v>0</v>
      </c>
      <c r="I23" s="195">
        <v>0</v>
      </c>
      <c r="J23" s="195">
        <v>0</v>
      </c>
      <c r="K23" s="195">
        <v>0</v>
      </c>
      <c r="L23" s="195">
        <v>0</v>
      </c>
      <c r="M23" s="195">
        <v>0</v>
      </c>
      <c r="N23" s="195">
        <v>0</v>
      </c>
      <c r="O23" s="195">
        <v>0</v>
      </c>
      <c r="P23" s="195">
        <v>0</v>
      </c>
      <c r="Q23" s="195">
        <v>0</v>
      </c>
      <c r="R23" s="195">
        <v>0</v>
      </c>
      <c r="S23" s="195">
        <v>0</v>
      </c>
      <c r="T23" s="195">
        <v>0</v>
      </c>
      <c r="U23" s="195">
        <v>0</v>
      </c>
      <c r="V23" s="195">
        <v>0</v>
      </c>
      <c r="W23" s="195">
        <v>0</v>
      </c>
      <c r="X23" s="195">
        <v>0</v>
      </c>
      <c r="Y23" s="195">
        <v>0</v>
      </c>
      <c r="Z23" s="195">
        <v>0</v>
      </c>
      <c r="AA23" s="195">
        <v>0</v>
      </c>
      <c r="AB23" s="195">
        <v>0</v>
      </c>
      <c r="AC23" s="195">
        <v>0</v>
      </c>
      <c r="AD23" s="195">
        <v>0</v>
      </c>
      <c r="AE23" s="195">
        <v>0</v>
      </c>
      <c r="AF23" s="195">
        <v>0</v>
      </c>
      <c r="AG23" s="195">
        <v>0</v>
      </c>
      <c r="AH23" s="195">
        <v>0</v>
      </c>
      <c r="AI23" s="195">
        <v>0</v>
      </c>
      <c r="AJ23" s="195">
        <v>0</v>
      </c>
      <c r="AK23" s="195">
        <v>0</v>
      </c>
      <c r="AL23" s="195">
        <v>0</v>
      </c>
      <c r="AM23" s="195">
        <v>0</v>
      </c>
      <c r="AN23" s="195">
        <v>0</v>
      </c>
      <c r="AO23" s="195">
        <v>0</v>
      </c>
      <c r="AP23" s="195">
        <v>0</v>
      </c>
      <c r="AQ23" s="195">
        <v>0</v>
      </c>
      <c r="AR23" s="195">
        <v>0</v>
      </c>
      <c r="AS23" s="195">
        <v>0</v>
      </c>
      <c r="AT23" s="195">
        <v>0</v>
      </c>
      <c r="AU23" s="195">
        <v>0</v>
      </c>
      <c r="AV23" s="195">
        <v>0</v>
      </c>
      <c r="AW23" s="195">
        <v>0</v>
      </c>
      <c r="AX23" s="195">
        <v>0</v>
      </c>
      <c r="AY23" s="195">
        <v>0</v>
      </c>
      <c r="AZ23" s="195">
        <v>0</v>
      </c>
      <c r="BA23" s="195">
        <v>0</v>
      </c>
      <c r="BB23" s="195">
        <v>0</v>
      </c>
      <c r="BC23" s="195">
        <v>0</v>
      </c>
      <c r="BD23" s="195">
        <v>0</v>
      </c>
      <c r="BE23" s="195">
        <v>0</v>
      </c>
      <c r="BF23" s="195">
        <v>0</v>
      </c>
      <c r="BG23" s="195">
        <v>0</v>
      </c>
      <c r="BH23" s="195">
        <v>0</v>
      </c>
      <c r="BI23" s="195">
        <v>0</v>
      </c>
      <c r="BJ23" s="195">
        <v>0</v>
      </c>
      <c r="BK23" s="195">
        <v>0</v>
      </c>
      <c r="BL23" s="195">
        <v>0</v>
      </c>
      <c r="BM23" s="195">
        <v>0</v>
      </c>
      <c r="BN23" s="195">
        <v>0</v>
      </c>
      <c r="BO23" s="195">
        <v>0</v>
      </c>
      <c r="BP23" s="195">
        <v>0</v>
      </c>
      <c r="BQ23" s="195">
        <v>0</v>
      </c>
      <c r="BR23" s="195">
        <v>0</v>
      </c>
      <c r="BS23" s="195">
        <v>0</v>
      </c>
      <c r="BT23" s="195">
        <v>0</v>
      </c>
      <c r="BU23" s="195">
        <v>0</v>
      </c>
      <c r="BV23" s="195">
        <v>0</v>
      </c>
      <c r="BW23" s="195">
        <v>0</v>
      </c>
      <c r="BX23" s="195">
        <v>0</v>
      </c>
      <c r="BY23" s="195">
        <v>0</v>
      </c>
      <c r="BZ23" s="195">
        <v>0</v>
      </c>
      <c r="CA23" s="195">
        <v>0</v>
      </c>
      <c r="CB23" s="195">
        <v>0</v>
      </c>
      <c r="CC23" s="195">
        <v>0</v>
      </c>
      <c r="CD23" s="195">
        <v>0</v>
      </c>
      <c r="CE23" s="195">
        <v>0</v>
      </c>
      <c r="CF23" s="195">
        <v>0</v>
      </c>
      <c r="CG23" s="195">
        <v>0</v>
      </c>
      <c r="CH23" s="195">
        <v>0</v>
      </c>
      <c r="CI23" s="195">
        <v>0</v>
      </c>
      <c r="CJ23" s="195">
        <v>0</v>
      </c>
      <c r="CK23" s="195">
        <v>0</v>
      </c>
      <c r="CL23" s="195">
        <v>0</v>
      </c>
      <c r="CM23" s="195">
        <v>0</v>
      </c>
      <c r="CN23" s="195">
        <v>0</v>
      </c>
      <c r="CO23" s="195">
        <v>0</v>
      </c>
      <c r="CP23" s="195">
        <v>0</v>
      </c>
      <c r="CQ23" s="195">
        <v>0</v>
      </c>
      <c r="CR23" s="195">
        <v>0</v>
      </c>
      <c r="CS23" s="195">
        <v>0</v>
      </c>
      <c r="CT23" s="195">
        <v>0</v>
      </c>
      <c r="CU23" s="195">
        <v>0</v>
      </c>
      <c r="CV23" s="195">
        <v>0</v>
      </c>
      <c r="CW23" s="195">
        <v>0</v>
      </c>
      <c r="CX23" s="195">
        <v>0</v>
      </c>
      <c r="CY23" s="195">
        <v>0</v>
      </c>
      <c r="CZ23" s="195">
        <v>0</v>
      </c>
      <c r="DA23" s="195">
        <v>0</v>
      </c>
      <c r="DB23" s="195">
        <v>0</v>
      </c>
      <c r="DC23" s="195">
        <v>0</v>
      </c>
      <c r="DE23" s="24">
        <f>COUNTBLANK(H23:DC23)</f>
        <v>0</v>
      </c>
      <c r="DF23" s="24">
        <f t="shared" si="19"/>
        <v>0</v>
      </c>
      <c r="DG23">
        <f t="shared" ref="DG23:DG32" si="22">IF(ISNUMBER(E23),E23*100,0)</f>
        <v>21</v>
      </c>
      <c r="DH23">
        <v>0</v>
      </c>
    </row>
    <row r="24" spans="1:112" ht="15" hidden="1" customHeight="1">
      <c r="A24" s="68">
        <v>12</v>
      </c>
      <c r="B24" s="176" t="str">
        <f>$B$22&amp;"2."</f>
        <v>D.2.2.</v>
      </c>
      <c r="C24" s="192" t="s">
        <v>161</v>
      </c>
      <c r="D24" s="199"/>
      <c r="E24" s="194">
        <v>0.21</v>
      </c>
      <c r="F24" s="189">
        <f>H24+NPV(FD,I24:INDEX(I24:DC24,PAL))</f>
        <v>0</v>
      </c>
      <c r="G24" s="189">
        <f>SUMIF($H$5:$DC$5,"&lt;="&amp;PAL,$H24:$DC24)</f>
        <v>0</v>
      </c>
      <c r="H24" s="195">
        <v>0</v>
      </c>
      <c r="I24" s="195">
        <v>0</v>
      </c>
      <c r="J24" s="195">
        <v>0</v>
      </c>
      <c r="K24" s="195">
        <v>0</v>
      </c>
      <c r="L24" s="195">
        <v>0</v>
      </c>
      <c r="M24" s="195">
        <v>0</v>
      </c>
      <c r="N24" s="195">
        <v>0</v>
      </c>
      <c r="O24" s="195">
        <v>0</v>
      </c>
      <c r="P24" s="195">
        <v>0</v>
      </c>
      <c r="Q24" s="195">
        <v>0</v>
      </c>
      <c r="R24" s="195">
        <v>0</v>
      </c>
      <c r="S24" s="195">
        <v>0</v>
      </c>
      <c r="T24" s="195">
        <v>0</v>
      </c>
      <c r="U24" s="195">
        <v>0</v>
      </c>
      <c r="V24" s="195">
        <v>0</v>
      </c>
      <c r="W24" s="195">
        <v>0</v>
      </c>
      <c r="X24" s="195">
        <v>0</v>
      </c>
      <c r="Y24" s="195">
        <v>0</v>
      </c>
      <c r="Z24" s="195">
        <v>0</v>
      </c>
      <c r="AA24" s="195">
        <v>0</v>
      </c>
      <c r="AB24" s="195">
        <v>0</v>
      </c>
      <c r="AC24" s="195">
        <v>0</v>
      </c>
      <c r="AD24" s="195">
        <v>0</v>
      </c>
      <c r="AE24" s="195">
        <v>0</v>
      </c>
      <c r="AF24" s="195">
        <v>0</v>
      </c>
      <c r="AG24" s="195">
        <v>0</v>
      </c>
      <c r="AH24" s="195">
        <v>0</v>
      </c>
      <c r="AI24" s="195">
        <v>0</v>
      </c>
      <c r="AJ24" s="195">
        <v>0</v>
      </c>
      <c r="AK24" s="195">
        <v>0</v>
      </c>
      <c r="AL24" s="195">
        <v>0</v>
      </c>
      <c r="AM24" s="195">
        <v>0</v>
      </c>
      <c r="AN24" s="195">
        <v>0</v>
      </c>
      <c r="AO24" s="195">
        <v>0</v>
      </c>
      <c r="AP24" s="195">
        <v>0</v>
      </c>
      <c r="AQ24" s="195">
        <v>0</v>
      </c>
      <c r="AR24" s="195">
        <v>0</v>
      </c>
      <c r="AS24" s="195">
        <v>0</v>
      </c>
      <c r="AT24" s="195">
        <v>0</v>
      </c>
      <c r="AU24" s="195">
        <v>0</v>
      </c>
      <c r="AV24" s="195">
        <v>0</v>
      </c>
      <c r="AW24" s="195">
        <v>0</v>
      </c>
      <c r="AX24" s="195">
        <v>0</v>
      </c>
      <c r="AY24" s="195">
        <v>0</v>
      </c>
      <c r="AZ24" s="195">
        <v>0</v>
      </c>
      <c r="BA24" s="195">
        <v>0</v>
      </c>
      <c r="BB24" s="195">
        <v>0</v>
      </c>
      <c r="BC24" s="195">
        <v>0</v>
      </c>
      <c r="BD24" s="195">
        <v>0</v>
      </c>
      <c r="BE24" s="195">
        <v>0</v>
      </c>
      <c r="BF24" s="195">
        <v>0</v>
      </c>
      <c r="BG24" s="195">
        <v>0</v>
      </c>
      <c r="BH24" s="195">
        <v>0</v>
      </c>
      <c r="BI24" s="195">
        <v>0</v>
      </c>
      <c r="BJ24" s="195">
        <v>0</v>
      </c>
      <c r="BK24" s="195">
        <v>0</v>
      </c>
      <c r="BL24" s="195">
        <v>0</v>
      </c>
      <c r="BM24" s="195">
        <v>0</v>
      </c>
      <c r="BN24" s="195">
        <v>0</v>
      </c>
      <c r="BO24" s="195">
        <v>0</v>
      </c>
      <c r="BP24" s="195">
        <v>0</v>
      </c>
      <c r="BQ24" s="195">
        <v>0</v>
      </c>
      <c r="BR24" s="195">
        <v>0</v>
      </c>
      <c r="BS24" s="195">
        <v>0</v>
      </c>
      <c r="BT24" s="195">
        <v>0</v>
      </c>
      <c r="BU24" s="195">
        <v>0</v>
      </c>
      <c r="BV24" s="195">
        <v>0</v>
      </c>
      <c r="BW24" s="195">
        <v>0</v>
      </c>
      <c r="BX24" s="195">
        <v>0</v>
      </c>
      <c r="BY24" s="195">
        <v>0</v>
      </c>
      <c r="BZ24" s="195">
        <v>0</v>
      </c>
      <c r="CA24" s="195">
        <v>0</v>
      </c>
      <c r="CB24" s="195">
        <v>0</v>
      </c>
      <c r="CC24" s="195">
        <v>0</v>
      </c>
      <c r="CD24" s="195">
        <v>0</v>
      </c>
      <c r="CE24" s="195">
        <v>0</v>
      </c>
      <c r="CF24" s="195">
        <v>0</v>
      </c>
      <c r="CG24" s="195">
        <v>0</v>
      </c>
      <c r="CH24" s="195">
        <v>0</v>
      </c>
      <c r="CI24" s="195">
        <v>0</v>
      </c>
      <c r="CJ24" s="195">
        <v>0</v>
      </c>
      <c r="CK24" s="195">
        <v>0</v>
      </c>
      <c r="CL24" s="195">
        <v>0</v>
      </c>
      <c r="CM24" s="195">
        <v>0</v>
      </c>
      <c r="CN24" s="195">
        <v>0</v>
      </c>
      <c r="CO24" s="195">
        <v>0</v>
      </c>
      <c r="CP24" s="195">
        <v>0</v>
      </c>
      <c r="CQ24" s="195">
        <v>0</v>
      </c>
      <c r="CR24" s="195">
        <v>0</v>
      </c>
      <c r="CS24" s="195">
        <v>0</v>
      </c>
      <c r="CT24" s="195">
        <v>0</v>
      </c>
      <c r="CU24" s="195">
        <v>0</v>
      </c>
      <c r="CV24" s="195">
        <v>0</v>
      </c>
      <c r="CW24" s="195">
        <v>0</v>
      </c>
      <c r="CX24" s="195">
        <v>0</v>
      </c>
      <c r="CY24" s="195">
        <v>0</v>
      </c>
      <c r="CZ24" s="195">
        <v>0</v>
      </c>
      <c r="DA24" s="195">
        <v>0</v>
      </c>
      <c r="DB24" s="195">
        <v>0</v>
      </c>
      <c r="DC24" s="195">
        <v>0</v>
      </c>
      <c r="DE24" s="24">
        <f t="shared" ref="DE24:DE32" si="23">COUNTBLANK(H24:DC24)</f>
        <v>0</v>
      </c>
      <c r="DF24" s="24">
        <f t="shared" si="19"/>
        <v>0</v>
      </c>
      <c r="DG24">
        <f t="shared" si="22"/>
        <v>21</v>
      </c>
      <c r="DH24">
        <v>0</v>
      </c>
    </row>
    <row r="25" spans="1:112" ht="14.5" hidden="1">
      <c r="A25" s="68">
        <v>13</v>
      </c>
      <c r="B25" s="176" t="str">
        <f>$B$22&amp;"3."</f>
        <v>D.2.3.</v>
      </c>
      <c r="C25" s="192" t="s">
        <v>161</v>
      </c>
      <c r="D25" s="199"/>
      <c r="E25" s="194">
        <v>0.21</v>
      </c>
      <c r="F25" s="189">
        <f>H25+NPV(FD,I25:INDEX(I25:DC25,PAL))</f>
        <v>0</v>
      </c>
      <c r="G25" s="189">
        <f>SUMIF($H$5:$DC$5,"&lt;="&amp;PAL,$H25:$DC25)</f>
        <v>0</v>
      </c>
      <c r="H25" s="195">
        <v>0</v>
      </c>
      <c r="I25" s="195">
        <v>0</v>
      </c>
      <c r="J25" s="195">
        <v>0</v>
      </c>
      <c r="K25" s="195">
        <v>0</v>
      </c>
      <c r="L25" s="195">
        <v>0</v>
      </c>
      <c r="M25" s="195">
        <v>0</v>
      </c>
      <c r="N25" s="195">
        <v>0</v>
      </c>
      <c r="O25" s="195">
        <v>0</v>
      </c>
      <c r="P25" s="195">
        <v>0</v>
      </c>
      <c r="Q25" s="195">
        <v>0</v>
      </c>
      <c r="R25" s="195">
        <v>0</v>
      </c>
      <c r="S25" s="195">
        <v>0</v>
      </c>
      <c r="T25" s="195">
        <v>0</v>
      </c>
      <c r="U25" s="195">
        <v>0</v>
      </c>
      <c r="V25" s="195">
        <v>0</v>
      </c>
      <c r="W25" s="195">
        <v>0</v>
      </c>
      <c r="X25" s="195">
        <v>0</v>
      </c>
      <c r="Y25" s="195">
        <v>0</v>
      </c>
      <c r="Z25" s="195">
        <v>0</v>
      </c>
      <c r="AA25" s="195">
        <v>0</v>
      </c>
      <c r="AB25" s="195">
        <v>0</v>
      </c>
      <c r="AC25" s="195">
        <v>0</v>
      </c>
      <c r="AD25" s="195">
        <v>0</v>
      </c>
      <c r="AE25" s="195">
        <v>0</v>
      </c>
      <c r="AF25" s="195">
        <v>0</v>
      </c>
      <c r="AG25" s="195">
        <v>0</v>
      </c>
      <c r="AH25" s="195">
        <v>0</v>
      </c>
      <c r="AI25" s="195">
        <v>0</v>
      </c>
      <c r="AJ25" s="195">
        <v>0</v>
      </c>
      <c r="AK25" s="195">
        <v>0</v>
      </c>
      <c r="AL25" s="195">
        <v>0</v>
      </c>
      <c r="AM25" s="195">
        <v>0</v>
      </c>
      <c r="AN25" s="195">
        <v>0</v>
      </c>
      <c r="AO25" s="195">
        <v>0</v>
      </c>
      <c r="AP25" s="195">
        <v>0</v>
      </c>
      <c r="AQ25" s="195">
        <v>0</v>
      </c>
      <c r="AR25" s="195">
        <v>0</v>
      </c>
      <c r="AS25" s="195">
        <v>0</v>
      </c>
      <c r="AT25" s="195">
        <v>0</v>
      </c>
      <c r="AU25" s="195">
        <v>0</v>
      </c>
      <c r="AV25" s="195">
        <v>0</v>
      </c>
      <c r="AW25" s="195">
        <v>0</v>
      </c>
      <c r="AX25" s="195">
        <v>0</v>
      </c>
      <c r="AY25" s="195">
        <v>0</v>
      </c>
      <c r="AZ25" s="195">
        <v>0</v>
      </c>
      <c r="BA25" s="195">
        <v>0</v>
      </c>
      <c r="BB25" s="195">
        <v>0</v>
      </c>
      <c r="BC25" s="195">
        <v>0</v>
      </c>
      <c r="BD25" s="195">
        <v>0</v>
      </c>
      <c r="BE25" s="195">
        <v>0</v>
      </c>
      <c r="BF25" s="195">
        <v>0</v>
      </c>
      <c r="BG25" s="195">
        <v>0</v>
      </c>
      <c r="BH25" s="195">
        <v>0</v>
      </c>
      <c r="BI25" s="195">
        <v>0</v>
      </c>
      <c r="BJ25" s="195">
        <v>0</v>
      </c>
      <c r="BK25" s="195">
        <v>0</v>
      </c>
      <c r="BL25" s="195">
        <v>0</v>
      </c>
      <c r="BM25" s="195">
        <v>0</v>
      </c>
      <c r="BN25" s="195">
        <v>0</v>
      </c>
      <c r="BO25" s="195">
        <v>0</v>
      </c>
      <c r="BP25" s="195">
        <v>0</v>
      </c>
      <c r="BQ25" s="195">
        <v>0</v>
      </c>
      <c r="BR25" s="195">
        <v>0</v>
      </c>
      <c r="BS25" s="195">
        <v>0</v>
      </c>
      <c r="BT25" s="195">
        <v>0</v>
      </c>
      <c r="BU25" s="195">
        <v>0</v>
      </c>
      <c r="BV25" s="195">
        <v>0</v>
      </c>
      <c r="BW25" s="195">
        <v>0</v>
      </c>
      <c r="BX25" s="195">
        <v>0</v>
      </c>
      <c r="BY25" s="195">
        <v>0</v>
      </c>
      <c r="BZ25" s="195">
        <v>0</v>
      </c>
      <c r="CA25" s="195">
        <v>0</v>
      </c>
      <c r="CB25" s="195">
        <v>0</v>
      </c>
      <c r="CC25" s="195">
        <v>0</v>
      </c>
      <c r="CD25" s="195">
        <v>0</v>
      </c>
      <c r="CE25" s="195">
        <v>0</v>
      </c>
      <c r="CF25" s="195">
        <v>0</v>
      </c>
      <c r="CG25" s="195">
        <v>0</v>
      </c>
      <c r="CH25" s="195">
        <v>0</v>
      </c>
      <c r="CI25" s="195">
        <v>0</v>
      </c>
      <c r="CJ25" s="195">
        <v>0</v>
      </c>
      <c r="CK25" s="195">
        <v>0</v>
      </c>
      <c r="CL25" s="195">
        <v>0</v>
      </c>
      <c r="CM25" s="195">
        <v>0</v>
      </c>
      <c r="CN25" s="195">
        <v>0</v>
      </c>
      <c r="CO25" s="195">
        <v>0</v>
      </c>
      <c r="CP25" s="195">
        <v>0</v>
      </c>
      <c r="CQ25" s="195">
        <v>0</v>
      </c>
      <c r="CR25" s="195">
        <v>0</v>
      </c>
      <c r="CS25" s="195">
        <v>0</v>
      </c>
      <c r="CT25" s="195">
        <v>0</v>
      </c>
      <c r="CU25" s="195">
        <v>0</v>
      </c>
      <c r="CV25" s="195">
        <v>0</v>
      </c>
      <c r="CW25" s="195">
        <v>0</v>
      </c>
      <c r="CX25" s="195">
        <v>0</v>
      </c>
      <c r="CY25" s="195">
        <v>0</v>
      </c>
      <c r="CZ25" s="195">
        <v>0</v>
      </c>
      <c r="DA25" s="195">
        <v>0</v>
      </c>
      <c r="DB25" s="195">
        <v>0</v>
      </c>
      <c r="DC25" s="195">
        <v>0</v>
      </c>
      <c r="DE25" s="24">
        <f t="shared" si="23"/>
        <v>0</v>
      </c>
      <c r="DF25" s="24">
        <f t="shared" si="19"/>
        <v>0</v>
      </c>
      <c r="DG25">
        <f t="shared" si="22"/>
        <v>21</v>
      </c>
      <c r="DH25">
        <v>0</v>
      </c>
    </row>
    <row r="26" spans="1:112" ht="14.5" hidden="1">
      <c r="A26" s="68">
        <v>14</v>
      </c>
      <c r="B26" s="176" t="str">
        <f>$B$22&amp;"4."</f>
        <v>D.2.4.</v>
      </c>
      <c r="C26" s="192" t="s">
        <v>161</v>
      </c>
      <c r="D26" s="199"/>
      <c r="E26" s="194">
        <v>0.21</v>
      </c>
      <c r="F26" s="189">
        <f>H26+NPV(FD,I26:INDEX(I26:DC26,PAL))</f>
        <v>0</v>
      </c>
      <c r="G26" s="189">
        <f>SUMIF($H$5:$DC$5,"&lt;="&amp;PAL,$H26:$DC26)</f>
        <v>0</v>
      </c>
      <c r="H26" s="195">
        <v>0</v>
      </c>
      <c r="I26" s="195">
        <v>0</v>
      </c>
      <c r="J26" s="195">
        <v>0</v>
      </c>
      <c r="K26" s="195">
        <v>0</v>
      </c>
      <c r="L26" s="195">
        <v>0</v>
      </c>
      <c r="M26" s="195">
        <v>0</v>
      </c>
      <c r="N26" s="195">
        <v>0</v>
      </c>
      <c r="O26" s="195">
        <v>0</v>
      </c>
      <c r="P26" s="195">
        <v>0</v>
      </c>
      <c r="Q26" s="195">
        <v>0</v>
      </c>
      <c r="R26" s="195">
        <v>0</v>
      </c>
      <c r="S26" s="195">
        <v>0</v>
      </c>
      <c r="T26" s="195">
        <v>0</v>
      </c>
      <c r="U26" s="195">
        <v>0</v>
      </c>
      <c r="V26" s="195">
        <v>0</v>
      </c>
      <c r="W26" s="195">
        <v>0</v>
      </c>
      <c r="X26" s="195">
        <v>0</v>
      </c>
      <c r="Y26" s="195">
        <v>0</v>
      </c>
      <c r="Z26" s="195">
        <v>0</v>
      </c>
      <c r="AA26" s="195">
        <v>0</v>
      </c>
      <c r="AB26" s="195">
        <v>0</v>
      </c>
      <c r="AC26" s="195">
        <v>0</v>
      </c>
      <c r="AD26" s="195">
        <v>0</v>
      </c>
      <c r="AE26" s="195">
        <v>0</v>
      </c>
      <c r="AF26" s="195">
        <v>0</v>
      </c>
      <c r="AG26" s="195">
        <v>0</v>
      </c>
      <c r="AH26" s="195">
        <v>0</v>
      </c>
      <c r="AI26" s="195">
        <v>0</v>
      </c>
      <c r="AJ26" s="195">
        <v>0</v>
      </c>
      <c r="AK26" s="195">
        <v>0</v>
      </c>
      <c r="AL26" s="195">
        <v>0</v>
      </c>
      <c r="AM26" s="195">
        <v>0</v>
      </c>
      <c r="AN26" s="195">
        <v>0</v>
      </c>
      <c r="AO26" s="195">
        <v>0</v>
      </c>
      <c r="AP26" s="195">
        <v>0</v>
      </c>
      <c r="AQ26" s="195">
        <v>0</v>
      </c>
      <c r="AR26" s="195">
        <v>0</v>
      </c>
      <c r="AS26" s="195">
        <v>0</v>
      </c>
      <c r="AT26" s="195">
        <v>0</v>
      </c>
      <c r="AU26" s="195">
        <v>0</v>
      </c>
      <c r="AV26" s="195">
        <v>0</v>
      </c>
      <c r="AW26" s="195">
        <v>0</v>
      </c>
      <c r="AX26" s="195">
        <v>0</v>
      </c>
      <c r="AY26" s="195">
        <v>0</v>
      </c>
      <c r="AZ26" s="195">
        <v>0</v>
      </c>
      <c r="BA26" s="195">
        <v>0</v>
      </c>
      <c r="BB26" s="195">
        <v>0</v>
      </c>
      <c r="BC26" s="195">
        <v>0</v>
      </c>
      <c r="BD26" s="195">
        <v>0</v>
      </c>
      <c r="BE26" s="195">
        <v>0</v>
      </c>
      <c r="BF26" s="195">
        <v>0</v>
      </c>
      <c r="BG26" s="195">
        <v>0</v>
      </c>
      <c r="BH26" s="195">
        <v>0</v>
      </c>
      <c r="BI26" s="195">
        <v>0</v>
      </c>
      <c r="BJ26" s="195">
        <v>0</v>
      </c>
      <c r="BK26" s="195">
        <v>0</v>
      </c>
      <c r="BL26" s="195">
        <v>0</v>
      </c>
      <c r="BM26" s="195">
        <v>0</v>
      </c>
      <c r="BN26" s="195">
        <v>0</v>
      </c>
      <c r="BO26" s="195">
        <v>0</v>
      </c>
      <c r="BP26" s="195">
        <v>0</v>
      </c>
      <c r="BQ26" s="195">
        <v>0</v>
      </c>
      <c r="BR26" s="195">
        <v>0</v>
      </c>
      <c r="BS26" s="195">
        <v>0</v>
      </c>
      <c r="BT26" s="195">
        <v>0</v>
      </c>
      <c r="BU26" s="195">
        <v>0</v>
      </c>
      <c r="BV26" s="195">
        <v>0</v>
      </c>
      <c r="BW26" s="195">
        <v>0</v>
      </c>
      <c r="BX26" s="195">
        <v>0</v>
      </c>
      <c r="BY26" s="195">
        <v>0</v>
      </c>
      <c r="BZ26" s="195">
        <v>0</v>
      </c>
      <c r="CA26" s="195">
        <v>0</v>
      </c>
      <c r="CB26" s="195">
        <v>0</v>
      </c>
      <c r="CC26" s="195">
        <v>0</v>
      </c>
      <c r="CD26" s="195">
        <v>0</v>
      </c>
      <c r="CE26" s="195">
        <v>0</v>
      </c>
      <c r="CF26" s="195">
        <v>0</v>
      </c>
      <c r="CG26" s="195">
        <v>0</v>
      </c>
      <c r="CH26" s="195">
        <v>0</v>
      </c>
      <c r="CI26" s="195">
        <v>0</v>
      </c>
      <c r="CJ26" s="195">
        <v>0</v>
      </c>
      <c r="CK26" s="195">
        <v>0</v>
      </c>
      <c r="CL26" s="195">
        <v>0</v>
      </c>
      <c r="CM26" s="195">
        <v>0</v>
      </c>
      <c r="CN26" s="195">
        <v>0</v>
      </c>
      <c r="CO26" s="195">
        <v>0</v>
      </c>
      <c r="CP26" s="195">
        <v>0</v>
      </c>
      <c r="CQ26" s="195">
        <v>0</v>
      </c>
      <c r="CR26" s="195">
        <v>0</v>
      </c>
      <c r="CS26" s="195">
        <v>0</v>
      </c>
      <c r="CT26" s="195">
        <v>0</v>
      </c>
      <c r="CU26" s="195">
        <v>0</v>
      </c>
      <c r="CV26" s="195">
        <v>0</v>
      </c>
      <c r="CW26" s="195">
        <v>0</v>
      </c>
      <c r="CX26" s="195">
        <v>0</v>
      </c>
      <c r="CY26" s="195">
        <v>0</v>
      </c>
      <c r="CZ26" s="195">
        <v>0</v>
      </c>
      <c r="DA26" s="195">
        <v>0</v>
      </c>
      <c r="DB26" s="195">
        <v>0</v>
      </c>
      <c r="DC26" s="195">
        <v>0</v>
      </c>
      <c r="DE26" s="24">
        <f t="shared" si="23"/>
        <v>0</v>
      </c>
      <c r="DF26" s="24">
        <f t="shared" si="19"/>
        <v>0</v>
      </c>
      <c r="DG26">
        <f t="shared" si="22"/>
        <v>21</v>
      </c>
      <c r="DH26">
        <v>0</v>
      </c>
    </row>
    <row r="27" spans="1:112" ht="15" hidden="1" customHeight="1">
      <c r="A27" s="68">
        <v>15</v>
      </c>
      <c r="B27" s="176" t="str">
        <f>$B$22&amp;"5."</f>
        <v>D.2.5.</v>
      </c>
      <c r="C27" s="192" t="s">
        <v>161</v>
      </c>
      <c r="D27" s="199"/>
      <c r="E27" s="194">
        <v>0.21</v>
      </c>
      <c r="F27" s="189">
        <f>H27+NPV(FD,I27:INDEX(I27:DC27,PAL))</f>
        <v>0</v>
      </c>
      <c r="G27" s="189">
        <f>SUMIF($H$5:$DC$5,"&lt;="&amp;PAL,$H27:$DC27)</f>
        <v>0</v>
      </c>
      <c r="H27" s="195">
        <v>0</v>
      </c>
      <c r="I27" s="195">
        <v>0</v>
      </c>
      <c r="J27" s="195">
        <v>0</v>
      </c>
      <c r="K27" s="195">
        <v>0</v>
      </c>
      <c r="L27" s="195">
        <v>0</v>
      </c>
      <c r="M27" s="195">
        <v>0</v>
      </c>
      <c r="N27" s="195">
        <v>0</v>
      </c>
      <c r="O27" s="195">
        <v>0</v>
      </c>
      <c r="P27" s="195">
        <v>0</v>
      </c>
      <c r="Q27" s="195">
        <v>0</v>
      </c>
      <c r="R27" s="195">
        <v>0</v>
      </c>
      <c r="S27" s="195">
        <v>0</v>
      </c>
      <c r="T27" s="195">
        <v>0</v>
      </c>
      <c r="U27" s="195">
        <v>0</v>
      </c>
      <c r="V27" s="195">
        <v>0</v>
      </c>
      <c r="W27" s="195">
        <v>0</v>
      </c>
      <c r="X27" s="195">
        <v>0</v>
      </c>
      <c r="Y27" s="195">
        <v>0</v>
      </c>
      <c r="Z27" s="195">
        <v>0</v>
      </c>
      <c r="AA27" s="195">
        <v>0</v>
      </c>
      <c r="AB27" s="195">
        <v>0</v>
      </c>
      <c r="AC27" s="195">
        <v>0</v>
      </c>
      <c r="AD27" s="195">
        <v>0</v>
      </c>
      <c r="AE27" s="195">
        <v>0</v>
      </c>
      <c r="AF27" s="195">
        <v>0</v>
      </c>
      <c r="AG27" s="195">
        <v>0</v>
      </c>
      <c r="AH27" s="195">
        <v>0</v>
      </c>
      <c r="AI27" s="195">
        <v>0</v>
      </c>
      <c r="AJ27" s="195">
        <v>0</v>
      </c>
      <c r="AK27" s="195">
        <v>0</v>
      </c>
      <c r="AL27" s="195">
        <v>0</v>
      </c>
      <c r="AM27" s="195">
        <v>0</v>
      </c>
      <c r="AN27" s="195">
        <v>0</v>
      </c>
      <c r="AO27" s="195">
        <v>0</v>
      </c>
      <c r="AP27" s="195">
        <v>0</v>
      </c>
      <c r="AQ27" s="195">
        <v>0</v>
      </c>
      <c r="AR27" s="195">
        <v>0</v>
      </c>
      <c r="AS27" s="195">
        <v>0</v>
      </c>
      <c r="AT27" s="195">
        <v>0</v>
      </c>
      <c r="AU27" s="195">
        <v>0</v>
      </c>
      <c r="AV27" s="195">
        <v>0</v>
      </c>
      <c r="AW27" s="195">
        <v>0</v>
      </c>
      <c r="AX27" s="195">
        <v>0</v>
      </c>
      <c r="AY27" s="195">
        <v>0</v>
      </c>
      <c r="AZ27" s="195">
        <v>0</v>
      </c>
      <c r="BA27" s="195">
        <v>0</v>
      </c>
      <c r="BB27" s="195">
        <v>0</v>
      </c>
      <c r="BC27" s="195">
        <v>0</v>
      </c>
      <c r="BD27" s="195">
        <v>0</v>
      </c>
      <c r="BE27" s="195">
        <v>0</v>
      </c>
      <c r="BF27" s="195">
        <v>0</v>
      </c>
      <c r="BG27" s="195">
        <v>0</v>
      </c>
      <c r="BH27" s="195">
        <v>0</v>
      </c>
      <c r="BI27" s="195">
        <v>0</v>
      </c>
      <c r="BJ27" s="195">
        <v>0</v>
      </c>
      <c r="BK27" s="195">
        <v>0</v>
      </c>
      <c r="BL27" s="195">
        <v>0</v>
      </c>
      <c r="BM27" s="195">
        <v>0</v>
      </c>
      <c r="BN27" s="195">
        <v>0</v>
      </c>
      <c r="BO27" s="195">
        <v>0</v>
      </c>
      <c r="BP27" s="195">
        <v>0</v>
      </c>
      <c r="BQ27" s="195">
        <v>0</v>
      </c>
      <c r="BR27" s="195">
        <v>0</v>
      </c>
      <c r="BS27" s="195">
        <v>0</v>
      </c>
      <c r="BT27" s="195">
        <v>0</v>
      </c>
      <c r="BU27" s="195">
        <v>0</v>
      </c>
      <c r="BV27" s="195">
        <v>0</v>
      </c>
      <c r="BW27" s="195">
        <v>0</v>
      </c>
      <c r="BX27" s="195">
        <v>0</v>
      </c>
      <c r="BY27" s="195">
        <v>0</v>
      </c>
      <c r="BZ27" s="195">
        <v>0</v>
      </c>
      <c r="CA27" s="195">
        <v>0</v>
      </c>
      <c r="CB27" s="195">
        <v>0</v>
      </c>
      <c r="CC27" s="195">
        <v>0</v>
      </c>
      <c r="CD27" s="195">
        <v>0</v>
      </c>
      <c r="CE27" s="195">
        <v>0</v>
      </c>
      <c r="CF27" s="195">
        <v>0</v>
      </c>
      <c r="CG27" s="195">
        <v>0</v>
      </c>
      <c r="CH27" s="195">
        <v>0</v>
      </c>
      <c r="CI27" s="195">
        <v>0</v>
      </c>
      <c r="CJ27" s="195">
        <v>0</v>
      </c>
      <c r="CK27" s="195">
        <v>0</v>
      </c>
      <c r="CL27" s="195">
        <v>0</v>
      </c>
      <c r="CM27" s="195">
        <v>0</v>
      </c>
      <c r="CN27" s="195">
        <v>0</v>
      </c>
      <c r="CO27" s="195">
        <v>0</v>
      </c>
      <c r="CP27" s="195">
        <v>0</v>
      </c>
      <c r="CQ27" s="195">
        <v>0</v>
      </c>
      <c r="CR27" s="195">
        <v>0</v>
      </c>
      <c r="CS27" s="195">
        <v>0</v>
      </c>
      <c r="CT27" s="195">
        <v>0</v>
      </c>
      <c r="CU27" s="195">
        <v>0</v>
      </c>
      <c r="CV27" s="195">
        <v>0</v>
      </c>
      <c r="CW27" s="195">
        <v>0</v>
      </c>
      <c r="CX27" s="195">
        <v>0</v>
      </c>
      <c r="CY27" s="195">
        <v>0</v>
      </c>
      <c r="CZ27" s="195">
        <v>0</v>
      </c>
      <c r="DA27" s="195">
        <v>0</v>
      </c>
      <c r="DB27" s="195">
        <v>0</v>
      </c>
      <c r="DC27" s="195">
        <v>0</v>
      </c>
      <c r="DE27" s="24">
        <f t="shared" si="23"/>
        <v>0</v>
      </c>
      <c r="DF27" s="24">
        <f t="shared" si="19"/>
        <v>0</v>
      </c>
      <c r="DG27">
        <f t="shared" si="22"/>
        <v>21</v>
      </c>
      <c r="DH27">
        <v>0</v>
      </c>
    </row>
    <row r="28" spans="1:112" ht="15" hidden="1" customHeight="1">
      <c r="A28" s="68">
        <v>16</v>
      </c>
      <c r="B28" s="176" t="str">
        <f>$B$22&amp;"6."</f>
        <v>D.2.6.</v>
      </c>
      <c r="C28" s="192" t="s">
        <v>161</v>
      </c>
      <c r="D28" s="199"/>
      <c r="E28" s="194">
        <v>0.21</v>
      </c>
      <c r="F28" s="189">
        <f>H28+NPV(FD,I28:INDEX(I28:DC28,PAL))</f>
        <v>0</v>
      </c>
      <c r="G28" s="189">
        <f>SUMIF($H$5:$DC$5,"&lt;="&amp;PAL,$H28:$DC28)</f>
        <v>0</v>
      </c>
      <c r="H28" s="195">
        <v>0</v>
      </c>
      <c r="I28" s="195">
        <v>0</v>
      </c>
      <c r="J28" s="195">
        <v>0</v>
      </c>
      <c r="K28" s="195">
        <v>0</v>
      </c>
      <c r="L28" s="195">
        <v>0</v>
      </c>
      <c r="M28" s="195">
        <v>0</v>
      </c>
      <c r="N28" s="195">
        <v>0</v>
      </c>
      <c r="O28" s="195">
        <v>0</v>
      </c>
      <c r="P28" s="195">
        <v>0</v>
      </c>
      <c r="Q28" s="195">
        <v>0</v>
      </c>
      <c r="R28" s="195">
        <v>0</v>
      </c>
      <c r="S28" s="195">
        <v>0</v>
      </c>
      <c r="T28" s="195">
        <v>0</v>
      </c>
      <c r="U28" s="195">
        <v>0</v>
      </c>
      <c r="V28" s="195">
        <v>0</v>
      </c>
      <c r="W28" s="195">
        <v>0</v>
      </c>
      <c r="X28" s="195">
        <v>0</v>
      </c>
      <c r="Y28" s="195">
        <v>0</v>
      </c>
      <c r="Z28" s="195">
        <v>0</v>
      </c>
      <c r="AA28" s="195">
        <v>0</v>
      </c>
      <c r="AB28" s="195">
        <v>0</v>
      </c>
      <c r="AC28" s="195">
        <v>0</v>
      </c>
      <c r="AD28" s="195">
        <v>0</v>
      </c>
      <c r="AE28" s="195">
        <v>0</v>
      </c>
      <c r="AF28" s="195">
        <v>0</v>
      </c>
      <c r="AG28" s="195">
        <v>0</v>
      </c>
      <c r="AH28" s="195">
        <v>0</v>
      </c>
      <c r="AI28" s="195">
        <v>0</v>
      </c>
      <c r="AJ28" s="195">
        <v>0</v>
      </c>
      <c r="AK28" s="195">
        <v>0</v>
      </c>
      <c r="AL28" s="195">
        <v>0</v>
      </c>
      <c r="AM28" s="195">
        <v>0</v>
      </c>
      <c r="AN28" s="195">
        <v>0</v>
      </c>
      <c r="AO28" s="195">
        <v>0</v>
      </c>
      <c r="AP28" s="195">
        <v>0</v>
      </c>
      <c r="AQ28" s="195">
        <v>0</v>
      </c>
      <c r="AR28" s="195">
        <v>0</v>
      </c>
      <c r="AS28" s="195">
        <v>0</v>
      </c>
      <c r="AT28" s="195">
        <v>0</v>
      </c>
      <c r="AU28" s="195">
        <v>0</v>
      </c>
      <c r="AV28" s="195">
        <v>0</v>
      </c>
      <c r="AW28" s="195">
        <v>0</v>
      </c>
      <c r="AX28" s="195">
        <v>0</v>
      </c>
      <c r="AY28" s="195">
        <v>0</v>
      </c>
      <c r="AZ28" s="195">
        <v>0</v>
      </c>
      <c r="BA28" s="195">
        <v>0</v>
      </c>
      <c r="BB28" s="195">
        <v>0</v>
      </c>
      <c r="BC28" s="195">
        <v>0</v>
      </c>
      <c r="BD28" s="195">
        <v>0</v>
      </c>
      <c r="BE28" s="195">
        <v>0</v>
      </c>
      <c r="BF28" s="195">
        <v>0</v>
      </c>
      <c r="BG28" s="195">
        <v>0</v>
      </c>
      <c r="BH28" s="195">
        <v>0</v>
      </c>
      <c r="BI28" s="195">
        <v>0</v>
      </c>
      <c r="BJ28" s="195">
        <v>0</v>
      </c>
      <c r="BK28" s="195">
        <v>0</v>
      </c>
      <c r="BL28" s="195">
        <v>0</v>
      </c>
      <c r="BM28" s="195">
        <v>0</v>
      </c>
      <c r="BN28" s="195">
        <v>0</v>
      </c>
      <c r="BO28" s="195">
        <v>0</v>
      </c>
      <c r="BP28" s="195">
        <v>0</v>
      </c>
      <c r="BQ28" s="195">
        <v>0</v>
      </c>
      <c r="BR28" s="195">
        <v>0</v>
      </c>
      <c r="BS28" s="195">
        <v>0</v>
      </c>
      <c r="BT28" s="195">
        <v>0</v>
      </c>
      <c r="BU28" s="195">
        <v>0</v>
      </c>
      <c r="BV28" s="195">
        <v>0</v>
      </c>
      <c r="BW28" s="195">
        <v>0</v>
      </c>
      <c r="BX28" s="195">
        <v>0</v>
      </c>
      <c r="BY28" s="195">
        <v>0</v>
      </c>
      <c r="BZ28" s="195">
        <v>0</v>
      </c>
      <c r="CA28" s="195">
        <v>0</v>
      </c>
      <c r="CB28" s="195">
        <v>0</v>
      </c>
      <c r="CC28" s="195">
        <v>0</v>
      </c>
      <c r="CD28" s="195">
        <v>0</v>
      </c>
      <c r="CE28" s="195">
        <v>0</v>
      </c>
      <c r="CF28" s="195">
        <v>0</v>
      </c>
      <c r="CG28" s="195">
        <v>0</v>
      </c>
      <c r="CH28" s="195">
        <v>0</v>
      </c>
      <c r="CI28" s="195">
        <v>0</v>
      </c>
      <c r="CJ28" s="195">
        <v>0</v>
      </c>
      <c r="CK28" s="195">
        <v>0</v>
      </c>
      <c r="CL28" s="195">
        <v>0</v>
      </c>
      <c r="CM28" s="195">
        <v>0</v>
      </c>
      <c r="CN28" s="195">
        <v>0</v>
      </c>
      <c r="CO28" s="195">
        <v>0</v>
      </c>
      <c r="CP28" s="195">
        <v>0</v>
      </c>
      <c r="CQ28" s="195">
        <v>0</v>
      </c>
      <c r="CR28" s="195">
        <v>0</v>
      </c>
      <c r="CS28" s="195">
        <v>0</v>
      </c>
      <c r="CT28" s="195">
        <v>0</v>
      </c>
      <c r="CU28" s="195">
        <v>0</v>
      </c>
      <c r="CV28" s="195">
        <v>0</v>
      </c>
      <c r="CW28" s="195">
        <v>0</v>
      </c>
      <c r="CX28" s="195">
        <v>0</v>
      </c>
      <c r="CY28" s="195">
        <v>0</v>
      </c>
      <c r="CZ28" s="195">
        <v>0</v>
      </c>
      <c r="DA28" s="195">
        <v>0</v>
      </c>
      <c r="DB28" s="195">
        <v>0</v>
      </c>
      <c r="DC28" s="195">
        <v>0</v>
      </c>
      <c r="DE28" s="24">
        <f t="shared" si="23"/>
        <v>0</v>
      </c>
      <c r="DF28" s="24">
        <f t="shared" si="19"/>
        <v>0</v>
      </c>
      <c r="DG28">
        <f t="shared" si="22"/>
        <v>21</v>
      </c>
      <c r="DH28">
        <v>0</v>
      </c>
    </row>
    <row r="29" spans="1:112" ht="15" hidden="1" customHeight="1">
      <c r="A29" s="68">
        <v>17</v>
      </c>
      <c r="B29" s="176" t="str">
        <f>$B$22&amp;"7."</f>
        <v>D.2.7.</v>
      </c>
      <c r="C29" s="192" t="s">
        <v>161</v>
      </c>
      <c r="D29" s="199"/>
      <c r="E29" s="194">
        <v>0.21</v>
      </c>
      <c r="F29" s="189">
        <f>H29+NPV(FD,I29:INDEX(I29:DC29,PAL))</f>
        <v>0</v>
      </c>
      <c r="G29" s="189">
        <f>SUMIF($H$5:$DC$5,"&lt;="&amp;PAL,$H29:$DC29)</f>
        <v>0</v>
      </c>
      <c r="H29" s="195">
        <v>0</v>
      </c>
      <c r="I29" s="195">
        <v>0</v>
      </c>
      <c r="J29" s="195">
        <v>0</v>
      </c>
      <c r="K29" s="195">
        <v>0</v>
      </c>
      <c r="L29" s="195">
        <v>0</v>
      </c>
      <c r="M29" s="195">
        <v>0</v>
      </c>
      <c r="N29" s="195">
        <v>0</v>
      </c>
      <c r="O29" s="195">
        <v>0</v>
      </c>
      <c r="P29" s="195">
        <v>0</v>
      </c>
      <c r="Q29" s="195">
        <v>0</v>
      </c>
      <c r="R29" s="195">
        <v>0</v>
      </c>
      <c r="S29" s="195">
        <v>0</v>
      </c>
      <c r="T29" s="195">
        <v>0</v>
      </c>
      <c r="U29" s="195">
        <v>0</v>
      </c>
      <c r="V29" s="195">
        <v>0</v>
      </c>
      <c r="W29" s="195">
        <v>0</v>
      </c>
      <c r="X29" s="195">
        <v>0</v>
      </c>
      <c r="Y29" s="195">
        <v>0</v>
      </c>
      <c r="Z29" s="195">
        <v>0</v>
      </c>
      <c r="AA29" s="195">
        <v>0</v>
      </c>
      <c r="AB29" s="195">
        <v>0</v>
      </c>
      <c r="AC29" s="195">
        <v>0</v>
      </c>
      <c r="AD29" s="195">
        <v>0</v>
      </c>
      <c r="AE29" s="195">
        <v>0</v>
      </c>
      <c r="AF29" s="195">
        <v>0</v>
      </c>
      <c r="AG29" s="195">
        <v>0</v>
      </c>
      <c r="AH29" s="195">
        <v>0</v>
      </c>
      <c r="AI29" s="195">
        <v>0</v>
      </c>
      <c r="AJ29" s="195">
        <v>0</v>
      </c>
      <c r="AK29" s="195">
        <v>0</v>
      </c>
      <c r="AL29" s="195">
        <v>0</v>
      </c>
      <c r="AM29" s="195">
        <v>0</v>
      </c>
      <c r="AN29" s="195">
        <v>0</v>
      </c>
      <c r="AO29" s="195">
        <v>0</v>
      </c>
      <c r="AP29" s="195">
        <v>0</v>
      </c>
      <c r="AQ29" s="195">
        <v>0</v>
      </c>
      <c r="AR29" s="195">
        <v>0</v>
      </c>
      <c r="AS29" s="195">
        <v>0</v>
      </c>
      <c r="AT29" s="195">
        <v>0</v>
      </c>
      <c r="AU29" s="195">
        <v>0</v>
      </c>
      <c r="AV29" s="195">
        <v>0</v>
      </c>
      <c r="AW29" s="195">
        <v>0</v>
      </c>
      <c r="AX29" s="195">
        <v>0</v>
      </c>
      <c r="AY29" s="195">
        <v>0</v>
      </c>
      <c r="AZ29" s="195">
        <v>0</v>
      </c>
      <c r="BA29" s="195">
        <v>0</v>
      </c>
      <c r="BB29" s="195">
        <v>0</v>
      </c>
      <c r="BC29" s="195">
        <v>0</v>
      </c>
      <c r="BD29" s="195">
        <v>0</v>
      </c>
      <c r="BE29" s="195">
        <v>0</v>
      </c>
      <c r="BF29" s="195">
        <v>0</v>
      </c>
      <c r="BG29" s="195">
        <v>0</v>
      </c>
      <c r="BH29" s="195">
        <v>0</v>
      </c>
      <c r="BI29" s="195">
        <v>0</v>
      </c>
      <c r="BJ29" s="195">
        <v>0</v>
      </c>
      <c r="BK29" s="195">
        <v>0</v>
      </c>
      <c r="BL29" s="195">
        <v>0</v>
      </c>
      <c r="BM29" s="195">
        <v>0</v>
      </c>
      <c r="BN29" s="195">
        <v>0</v>
      </c>
      <c r="BO29" s="195">
        <v>0</v>
      </c>
      <c r="BP29" s="195">
        <v>0</v>
      </c>
      <c r="BQ29" s="195">
        <v>0</v>
      </c>
      <c r="BR29" s="195">
        <v>0</v>
      </c>
      <c r="BS29" s="195">
        <v>0</v>
      </c>
      <c r="BT29" s="195">
        <v>0</v>
      </c>
      <c r="BU29" s="195">
        <v>0</v>
      </c>
      <c r="BV29" s="195">
        <v>0</v>
      </c>
      <c r="BW29" s="195">
        <v>0</v>
      </c>
      <c r="BX29" s="195">
        <v>0</v>
      </c>
      <c r="BY29" s="195">
        <v>0</v>
      </c>
      <c r="BZ29" s="195">
        <v>0</v>
      </c>
      <c r="CA29" s="195">
        <v>0</v>
      </c>
      <c r="CB29" s="195">
        <v>0</v>
      </c>
      <c r="CC29" s="195">
        <v>0</v>
      </c>
      <c r="CD29" s="195">
        <v>0</v>
      </c>
      <c r="CE29" s="195">
        <v>0</v>
      </c>
      <c r="CF29" s="195">
        <v>0</v>
      </c>
      <c r="CG29" s="195">
        <v>0</v>
      </c>
      <c r="CH29" s="195">
        <v>0</v>
      </c>
      <c r="CI29" s="195">
        <v>0</v>
      </c>
      <c r="CJ29" s="195">
        <v>0</v>
      </c>
      <c r="CK29" s="195">
        <v>0</v>
      </c>
      <c r="CL29" s="195">
        <v>0</v>
      </c>
      <c r="CM29" s="195">
        <v>0</v>
      </c>
      <c r="CN29" s="195">
        <v>0</v>
      </c>
      <c r="CO29" s="195">
        <v>0</v>
      </c>
      <c r="CP29" s="195">
        <v>0</v>
      </c>
      <c r="CQ29" s="195">
        <v>0</v>
      </c>
      <c r="CR29" s="195">
        <v>0</v>
      </c>
      <c r="CS29" s="195">
        <v>0</v>
      </c>
      <c r="CT29" s="195">
        <v>0</v>
      </c>
      <c r="CU29" s="195">
        <v>0</v>
      </c>
      <c r="CV29" s="195">
        <v>0</v>
      </c>
      <c r="CW29" s="195">
        <v>0</v>
      </c>
      <c r="CX29" s="195">
        <v>0</v>
      </c>
      <c r="CY29" s="195">
        <v>0</v>
      </c>
      <c r="CZ29" s="195">
        <v>0</v>
      </c>
      <c r="DA29" s="195">
        <v>0</v>
      </c>
      <c r="DB29" s="195">
        <v>0</v>
      </c>
      <c r="DC29" s="195">
        <v>0</v>
      </c>
      <c r="DE29" s="24">
        <f t="shared" si="23"/>
        <v>0</v>
      </c>
      <c r="DF29" s="24">
        <f t="shared" si="19"/>
        <v>0</v>
      </c>
      <c r="DG29">
        <f t="shared" si="22"/>
        <v>21</v>
      </c>
      <c r="DH29">
        <v>0</v>
      </c>
    </row>
    <row r="30" spans="1:112" ht="15" hidden="1" customHeight="1">
      <c r="A30" s="68">
        <v>18</v>
      </c>
      <c r="B30" s="176" t="str">
        <f>$B$22&amp;"8."</f>
        <v>D.2.8.</v>
      </c>
      <c r="C30" s="192" t="s">
        <v>161</v>
      </c>
      <c r="D30" s="196"/>
      <c r="E30" s="194">
        <v>0.21</v>
      </c>
      <c r="F30" s="189">
        <f>H30+NPV(FD,I30:INDEX(I30:DC30,PAL))</f>
        <v>0</v>
      </c>
      <c r="G30" s="189">
        <f>SUMIF($H$5:$DC$5,"&lt;="&amp;PAL,$H30:$DC30)</f>
        <v>0</v>
      </c>
      <c r="H30" s="195">
        <v>0</v>
      </c>
      <c r="I30" s="195">
        <v>0</v>
      </c>
      <c r="J30" s="195">
        <v>0</v>
      </c>
      <c r="K30" s="195">
        <v>0</v>
      </c>
      <c r="L30" s="195">
        <v>0</v>
      </c>
      <c r="M30" s="195">
        <v>0</v>
      </c>
      <c r="N30" s="195">
        <v>0</v>
      </c>
      <c r="O30" s="195">
        <v>0</v>
      </c>
      <c r="P30" s="195">
        <v>0</v>
      </c>
      <c r="Q30" s="195">
        <v>0</v>
      </c>
      <c r="R30" s="195">
        <v>0</v>
      </c>
      <c r="S30" s="195">
        <v>0</v>
      </c>
      <c r="T30" s="195">
        <v>0</v>
      </c>
      <c r="U30" s="195">
        <v>0</v>
      </c>
      <c r="V30" s="195">
        <v>0</v>
      </c>
      <c r="W30" s="195">
        <v>0</v>
      </c>
      <c r="X30" s="195">
        <v>0</v>
      </c>
      <c r="Y30" s="195">
        <v>0</v>
      </c>
      <c r="Z30" s="195">
        <v>0</v>
      </c>
      <c r="AA30" s="195">
        <v>0</v>
      </c>
      <c r="AB30" s="195">
        <v>0</v>
      </c>
      <c r="AC30" s="195">
        <v>0</v>
      </c>
      <c r="AD30" s="195">
        <v>0</v>
      </c>
      <c r="AE30" s="195">
        <v>0</v>
      </c>
      <c r="AF30" s="195">
        <v>0</v>
      </c>
      <c r="AG30" s="195">
        <v>0</v>
      </c>
      <c r="AH30" s="195">
        <v>0</v>
      </c>
      <c r="AI30" s="195">
        <v>0</v>
      </c>
      <c r="AJ30" s="195">
        <v>0</v>
      </c>
      <c r="AK30" s="195">
        <v>0</v>
      </c>
      <c r="AL30" s="195">
        <v>0</v>
      </c>
      <c r="AM30" s="195">
        <v>0</v>
      </c>
      <c r="AN30" s="195">
        <v>0</v>
      </c>
      <c r="AO30" s="195">
        <v>0</v>
      </c>
      <c r="AP30" s="195">
        <v>0</v>
      </c>
      <c r="AQ30" s="195">
        <v>0</v>
      </c>
      <c r="AR30" s="195">
        <v>0</v>
      </c>
      <c r="AS30" s="195">
        <v>0</v>
      </c>
      <c r="AT30" s="195">
        <v>0</v>
      </c>
      <c r="AU30" s="195">
        <v>0</v>
      </c>
      <c r="AV30" s="195">
        <v>0</v>
      </c>
      <c r="AW30" s="195">
        <v>0</v>
      </c>
      <c r="AX30" s="195">
        <v>0</v>
      </c>
      <c r="AY30" s="195">
        <v>0</v>
      </c>
      <c r="AZ30" s="195">
        <v>0</v>
      </c>
      <c r="BA30" s="195">
        <v>0</v>
      </c>
      <c r="BB30" s="195">
        <v>0</v>
      </c>
      <c r="BC30" s="195">
        <v>0</v>
      </c>
      <c r="BD30" s="195">
        <v>0</v>
      </c>
      <c r="BE30" s="195">
        <v>0</v>
      </c>
      <c r="BF30" s="195">
        <v>0</v>
      </c>
      <c r="BG30" s="195">
        <v>0</v>
      </c>
      <c r="BH30" s="195">
        <v>0</v>
      </c>
      <c r="BI30" s="195">
        <v>0</v>
      </c>
      <c r="BJ30" s="195">
        <v>0</v>
      </c>
      <c r="BK30" s="195">
        <v>0</v>
      </c>
      <c r="BL30" s="195">
        <v>0</v>
      </c>
      <c r="BM30" s="195">
        <v>0</v>
      </c>
      <c r="BN30" s="195">
        <v>0</v>
      </c>
      <c r="BO30" s="195">
        <v>0</v>
      </c>
      <c r="BP30" s="195">
        <v>0</v>
      </c>
      <c r="BQ30" s="195">
        <v>0</v>
      </c>
      <c r="BR30" s="195">
        <v>0</v>
      </c>
      <c r="BS30" s="195">
        <v>0</v>
      </c>
      <c r="BT30" s="195">
        <v>0</v>
      </c>
      <c r="BU30" s="195">
        <v>0</v>
      </c>
      <c r="BV30" s="195">
        <v>0</v>
      </c>
      <c r="BW30" s="195">
        <v>0</v>
      </c>
      <c r="BX30" s="195">
        <v>0</v>
      </c>
      <c r="BY30" s="195">
        <v>0</v>
      </c>
      <c r="BZ30" s="195">
        <v>0</v>
      </c>
      <c r="CA30" s="195">
        <v>0</v>
      </c>
      <c r="CB30" s="195">
        <v>0</v>
      </c>
      <c r="CC30" s="195">
        <v>0</v>
      </c>
      <c r="CD30" s="195">
        <v>0</v>
      </c>
      <c r="CE30" s="195">
        <v>0</v>
      </c>
      <c r="CF30" s="195">
        <v>0</v>
      </c>
      <c r="CG30" s="195">
        <v>0</v>
      </c>
      <c r="CH30" s="195">
        <v>0</v>
      </c>
      <c r="CI30" s="195">
        <v>0</v>
      </c>
      <c r="CJ30" s="195">
        <v>0</v>
      </c>
      <c r="CK30" s="195">
        <v>0</v>
      </c>
      <c r="CL30" s="195">
        <v>0</v>
      </c>
      <c r="CM30" s="195">
        <v>0</v>
      </c>
      <c r="CN30" s="195">
        <v>0</v>
      </c>
      <c r="CO30" s="195">
        <v>0</v>
      </c>
      <c r="CP30" s="195">
        <v>0</v>
      </c>
      <c r="CQ30" s="195">
        <v>0</v>
      </c>
      <c r="CR30" s="195">
        <v>0</v>
      </c>
      <c r="CS30" s="195">
        <v>0</v>
      </c>
      <c r="CT30" s="195">
        <v>0</v>
      </c>
      <c r="CU30" s="195">
        <v>0</v>
      </c>
      <c r="CV30" s="195">
        <v>0</v>
      </c>
      <c r="CW30" s="195">
        <v>0</v>
      </c>
      <c r="CX30" s="195">
        <v>0</v>
      </c>
      <c r="CY30" s="195">
        <v>0</v>
      </c>
      <c r="CZ30" s="195">
        <v>0</v>
      </c>
      <c r="DA30" s="195">
        <v>0</v>
      </c>
      <c r="DB30" s="195">
        <v>0</v>
      </c>
      <c r="DC30" s="195">
        <v>0</v>
      </c>
      <c r="DE30" s="24">
        <f t="shared" si="23"/>
        <v>0</v>
      </c>
      <c r="DF30" s="24">
        <f t="shared" si="19"/>
        <v>0</v>
      </c>
      <c r="DG30">
        <f t="shared" si="22"/>
        <v>21</v>
      </c>
      <c r="DH30">
        <v>0</v>
      </c>
    </row>
    <row r="31" spans="1:112" ht="15" hidden="1" customHeight="1">
      <c r="A31" s="68">
        <v>19</v>
      </c>
      <c r="B31" s="176" t="str">
        <f>$B$22&amp;"9."</f>
        <v>D.2.9.</v>
      </c>
      <c r="C31" s="196" t="s">
        <v>162</v>
      </c>
      <c r="D31" s="196"/>
      <c r="E31" s="194">
        <v>0.21</v>
      </c>
      <c r="F31" s="189">
        <f>H31+NPV(FD,I31:INDEX(I31:DC31,PAL))</f>
        <v>0</v>
      </c>
      <c r="G31" s="189">
        <f>SUMIF($H$5:$DC$5,"&lt;="&amp;PAL,$H31:$DC31)</f>
        <v>0</v>
      </c>
      <c r="H31" s="197">
        <v>0</v>
      </c>
      <c r="I31" s="197">
        <v>0</v>
      </c>
      <c r="J31" s="197">
        <v>0</v>
      </c>
      <c r="K31" s="197">
        <v>0</v>
      </c>
      <c r="L31" s="197">
        <v>0</v>
      </c>
      <c r="M31" s="197">
        <v>0</v>
      </c>
      <c r="N31" s="197">
        <v>0</v>
      </c>
      <c r="O31" s="197">
        <v>0</v>
      </c>
      <c r="P31" s="197">
        <v>0</v>
      </c>
      <c r="Q31" s="197">
        <v>0</v>
      </c>
      <c r="R31" s="197">
        <v>0</v>
      </c>
      <c r="S31" s="198">
        <v>0</v>
      </c>
      <c r="T31" s="198">
        <v>0</v>
      </c>
      <c r="U31" s="198">
        <v>0</v>
      </c>
      <c r="V31" s="198">
        <v>0</v>
      </c>
      <c r="W31" s="198">
        <v>0</v>
      </c>
      <c r="X31" s="198">
        <v>0</v>
      </c>
      <c r="Y31" s="198">
        <v>0</v>
      </c>
      <c r="Z31" s="198">
        <v>0</v>
      </c>
      <c r="AA31" s="198">
        <v>0</v>
      </c>
      <c r="AB31" s="198">
        <v>0</v>
      </c>
      <c r="AC31" s="198">
        <v>0</v>
      </c>
      <c r="AD31" s="198">
        <v>0</v>
      </c>
      <c r="AE31" s="198">
        <v>0</v>
      </c>
      <c r="AF31" s="198">
        <v>0</v>
      </c>
      <c r="AG31" s="198">
        <v>0</v>
      </c>
      <c r="AH31" s="198">
        <v>0</v>
      </c>
      <c r="AI31" s="198">
        <v>0</v>
      </c>
      <c r="AJ31" s="198">
        <v>0</v>
      </c>
      <c r="AK31" s="198">
        <v>0</v>
      </c>
      <c r="AL31" s="198">
        <v>0</v>
      </c>
      <c r="AM31" s="198">
        <v>0</v>
      </c>
      <c r="AN31" s="198">
        <v>0</v>
      </c>
      <c r="AO31" s="198">
        <v>0</v>
      </c>
      <c r="AP31" s="198">
        <v>0</v>
      </c>
      <c r="AQ31" s="198">
        <v>0</v>
      </c>
      <c r="AR31" s="198">
        <v>0</v>
      </c>
      <c r="AS31" s="198">
        <v>0</v>
      </c>
      <c r="AT31" s="198">
        <v>0</v>
      </c>
      <c r="AU31" s="198">
        <v>0</v>
      </c>
      <c r="AV31" s="198">
        <v>0</v>
      </c>
      <c r="AW31" s="198">
        <v>0</v>
      </c>
      <c r="AX31" s="198">
        <v>0</v>
      </c>
      <c r="AY31" s="198">
        <v>0</v>
      </c>
      <c r="AZ31" s="198">
        <v>0</v>
      </c>
      <c r="BA31" s="198">
        <v>0</v>
      </c>
      <c r="BB31" s="198">
        <v>0</v>
      </c>
      <c r="BC31" s="198">
        <v>0</v>
      </c>
      <c r="BD31" s="198">
        <v>0</v>
      </c>
      <c r="BE31" s="198">
        <v>0</v>
      </c>
      <c r="BF31" s="198">
        <v>0</v>
      </c>
      <c r="BG31" s="198">
        <v>0</v>
      </c>
      <c r="BH31" s="198">
        <v>0</v>
      </c>
      <c r="BI31" s="198">
        <v>0</v>
      </c>
      <c r="BJ31" s="198">
        <v>0</v>
      </c>
      <c r="BK31" s="198">
        <v>0</v>
      </c>
      <c r="BL31" s="198">
        <v>0</v>
      </c>
      <c r="BM31" s="198">
        <v>0</v>
      </c>
      <c r="BN31" s="198">
        <v>0</v>
      </c>
      <c r="BO31" s="198">
        <v>0</v>
      </c>
      <c r="BP31" s="198">
        <v>0</v>
      </c>
      <c r="BQ31" s="198">
        <v>0</v>
      </c>
      <c r="BR31" s="198">
        <v>0</v>
      </c>
      <c r="BS31" s="198">
        <v>0</v>
      </c>
      <c r="BT31" s="198">
        <v>0</v>
      </c>
      <c r="BU31" s="198">
        <v>0</v>
      </c>
      <c r="BV31" s="198">
        <v>0</v>
      </c>
      <c r="BW31" s="198">
        <v>0</v>
      </c>
      <c r="BX31" s="198">
        <v>0</v>
      </c>
      <c r="BY31" s="198">
        <v>0</v>
      </c>
      <c r="BZ31" s="198">
        <v>0</v>
      </c>
      <c r="CA31" s="198">
        <v>0</v>
      </c>
      <c r="CB31" s="198">
        <v>0</v>
      </c>
      <c r="CC31" s="198">
        <v>0</v>
      </c>
      <c r="CD31" s="198">
        <v>0</v>
      </c>
      <c r="CE31" s="198">
        <v>0</v>
      </c>
      <c r="CF31" s="198">
        <v>0</v>
      </c>
      <c r="CG31" s="198">
        <v>0</v>
      </c>
      <c r="CH31" s="198">
        <v>0</v>
      </c>
      <c r="CI31" s="198">
        <v>0</v>
      </c>
      <c r="CJ31" s="198">
        <v>0</v>
      </c>
      <c r="CK31" s="198">
        <v>0</v>
      </c>
      <c r="CL31" s="198">
        <v>0</v>
      </c>
      <c r="CM31" s="198">
        <v>0</v>
      </c>
      <c r="CN31" s="198">
        <v>0</v>
      </c>
      <c r="CO31" s="198">
        <v>0</v>
      </c>
      <c r="CP31" s="198">
        <v>0</v>
      </c>
      <c r="CQ31" s="198">
        <v>0</v>
      </c>
      <c r="CR31" s="198">
        <v>0</v>
      </c>
      <c r="CS31" s="198">
        <v>0</v>
      </c>
      <c r="CT31" s="198">
        <v>0</v>
      </c>
      <c r="CU31" s="198">
        <v>0</v>
      </c>
      <c r="CV31" s="198">
        <v>0</v>
      </c>
      <c r="CW31" s="198">
        <v>0</v>
      </c>
      <c r="CX31" s="198">
        <v>0</v>
      </c>
      <c r="CY31" s="198">
        <v>0</v>
      </c>
      <c r="CZ31" s="198">
        <v>0</v>
      </c>
      <c r="DA31" s="198">
        <v>0</v>
      </c>
      <c r="DB31" s="198">
        <v>0</v>
      </c>
      <c r="DC31" s="198">
        <v>0</v>
      </c>
      <c r="DE31" s="24">
        <f t="shared" si="23"/>
        <v>0</v>
      </c>
      <c r="DF31" s="24">
        <f t="shared" si="19"/>
        <v>0</v>
      </c>
      <c r="DG31">
        <f t="shared" si="22"/>
        <v>21</v>
      </c>
      <c r="DH31">
        <v>0</v>
      </c>
    </row>
    <row r="32" spans="1:112" ht="15" hidden="1" customHeight="1">
      <c r="A32" s="68">
        <v>20</v>
      </c>
      <c r="B32" s="176" t="str">
        <f>$B$22&amp;"L."</f>
        <v>D.2.L.</v>
      </c>
      <c r="C32" s="196" t="s">
        <v>163</v>
      </c>
      <c r="D32" s="196"/>
      <c r="E32" s="194">
        <v>0.21</v>
      </c>
      <c r="F32" s="189">
        <f>H32+NPV(FD,I32:INDEX(I32:DC32,PAL))</f>
        <v>0</v>
      </c>
      <c r="G32" s="189">
        <f>SUMIF($H$5:$DC$5,"&lt;="&amp;PAL,$H32:$DC32)</f>
        <v>0</v>
      </c>
      <c r="H32" s="197">
        <v>0</v>
      </c>
      <c r="I32" s="197">
        <v>0</v>
      </c>
      <c r="J32" s="197">
        <v>0</v>
      </c>
      <c r="K32" s="197">
        <v>0</v>
      </c>
      <c r="L32" s="197">
        <v>0</v>
      </c>
      <c r="M32" s="197">
        <v>0</v>
      </c>
      <c r="N32" s="197">
        <v>0</v>
      </c>
      <c r="O32" s="197">
        <v>0</v>
      </c>
      <c r="P32" s="197">
        <v>0</v>
      </c>
      <c r="Q32" s="197">
        <v>0</v>
      </c>
      <c r="R32" s="197">
        <v>0</v>
      </c>
      <c r="S32" s="197">
        <v>0</v>
      </c>
      <c r="T32" s="197">
        <v>0</v>
      </c>
      <c r="U32" s="197">
        <v>0</v>
      </c>
      <c r="V32" s="197">
        <v>0</v>
      </c>
      <c r="W32" s="197">
        <v>0</v>
      </c>
      <c r="X32" s="197">
        <v>0</v>
      </c>
      <c r="Y32" s="197">
        <v>0</v>
      </c>
      <c r="Z32" s="197">
        <v>0</v>
      </c>
      <c r="AA32" s="197">
        <v>0</v>
      </c>
      <c r="AB32" s="197">
        <v>0</v>
      </c>
      <c r="AC32" s="197">
        <v>0</v>
      </c>
      <c r="AD32" s="197">
        <v>0</v>
      </c>
      <c r="AE32" s="197">
        <v>0</v>
      </c>
      <c r="AF32" s="197">
        <v>0</v>
      </c>
      <c r="AG32" s="198">
        <v>0</v>
      </c>
      <c r="AH32" s="197">
        <v>0</v>
      </c>
      <c r="AI32" s="197">
        <v>0</v>
      </c>
      <c r="AJ32" s="197">
        <v>0</v>
      </c>
      <c r="AK32" s="197">
        <v>0</v>
      </c>
      <c r="AL32" s="197">
        <v>0</v>
      </c>
      <c r="AM32" s="197">
        <v>0</v>
      </c>
      <c r="AN32" s="197">
        <v>0</v>
      </c>
      <c r="AO32" s="197">
        <v>0</v>
      </c>
      <c r="AP32" s="197">
        <v>0</v>
      </c>
      <c r="AQ32" s="197">
        <v>0</v>
      </c>
      <c r="AR32" s="197">
        <v>0</v>
      </c>
      <c r="AS32" s="197">
        <v>0</v>
      </c>
      <c r="AT32" s="197">
        <v>0</v>
      </c>
      <c r="AU32" s="197">
        <v>0</v>
      </c>
      <c r="AV32" s="197">
        <v>0</v>
      </c>
      <c r="AW32" s="197">
        <v>0</v>
      </c>
      <c r="AX32" s="197">
        <v>0</v>
      </c>
      <c r="AY32" s="197">
        <v>0</v>
      </c>
      <c r="AZ32" s="197">
        <v>0</v>
      </c>
      <c r="BA32" s="197">
        <v>0</v>
      </c>
      <c r="BB32" s="197">
        <v>0</v>
      </c>
      <c r="BC32" s="197">
        <v>0</v>
      </c>
      <c r="BD32" s="197">
        <v>0</v>
      </c>
      <c r="BE32" s="197">
        <v>0</v>
      </c>
      <c r="BF32" s="197">
        <v>0</v>
      </c>
      <c r="BG32" s="197">
        <v>0</v>
      </c>
      <c r="BH32" s="197">
        <v>0</v>
      </c>
      <c r="BI32" s="197">
        <v>0</v>
      </c>
      <c r="BJ32" s="197">
        <v>0</v>
      </c>
      <c r="BK32" s="197">
        <v>0</v>
      </c>
      <c r="BL32" s="197">
        <v>0</v>
      </c>
      <c r="BM32" s="197">
        <v>0</v>
      </c>
      <c r="BN32" s="197">
        <v>0</v>
      </c>
      <c r="BO32" s="197">
        <v>0</v>
      </c>
      <c r="BP32" s="197">
        <v>0</v>
      </c>
      <c r="BQ32" s="197">
        <v>0</v>
      </c>
      <c r="BR32" s="197">
        <v>0</v>
      </c>
      <c r="BS32" s="197">
        <v>0</v>
      </c>
      <c r="BT32" s="197">
        <v>0</v>
      </c>
      <c r="BU32" s="197">
        <v>0</v>
      </c>
      <c r="BV32" s="197">
        <v>0</v>
      </c>
      <c r="BW32" s="197">
        <v>0</v>
      </c>
      <c r="BX32" s="197">
        <v>0</v>
      </c>
      <c r="BY32" s="197">
        <v>0</v>
      </c>
      <c r="BZ32" s="197">
        <v>0</v>
      </c>
      <c r="CA32" s="197">
        <v>0</v>
      </c>
      <c r="CB32" s="197">
        <v>0</v>
      </c>
      <c r="CC32" s="197">
        <v>0</v>
      </c>
      <c r="CD32" s="197">
        <v>0</v>
      </c>
      <c r="CE32" s="197">
        <v>0</v>
      </c>
      <c r="CF32" s="197">
        <v>0</v>
      </c>
      <c r="CG32" s="197">
        <v>0</v>
      </c>
      <c r="CH32" s="197">
        <v>0</v>
      </c>
      <c r="CI32" s="197">
        <v>0</v>
      </c>
      <c r="CJ32" s="197">
        <v>0</v>
      </c>
      <c r="CK32" s="197">
        <v>0</v>
      </c>
      <c r="CL32" s="197">
        <v>0</v>
      </c>
      <c r="CM32" s="197">
        <v>0</v>
      </c>
      <c r="CN32" s="197">
        <v>0</v>
      </c>
      <c r="CO32" s="197">
        <v>0</v>
      </c>
      <c r="CP32" s="197">
        <v>0</v>
      </c>
      <c r="CQ32" s="197">
        <v>0</v>
      </c>
      <c r="CR32" s="197">
        <v>0</v>
      </c>
      <c r="CS32" s="197">
        <v>0</v>
      </c>
      <c r="CT32" s="197">
        <v>0</v>
      </c>
      <c r="CU32" s="197">
        <v>0</v>
      </c>
      <c r="CV32" s="197">
        <v>0</v>
      </c>
      <c r="CW32" s="197">
        <v>0</v>
      </c>
      <c r="CX32" s="197">
        <v>0</v>
      </c>
      <c r="CY32" s="197">
        <v>0</v>
      </c>
      <c r="CZ32" s="197">
        <v>0</v>
      </c>
      <c r="DA32" s="197">
        <v>0</v>
      </c>
      <c r="DB32" s="197">
        <v>0</v>
      </c>
      <c r="DC32" s="198">
        <v>0</v>
      </c>
      <c r="DE32" s="24">
        <f t="shared" si="23"/>
        <v>0</v>
      </c>
      <c r="DF32" s="24">
        <f t="shared" si="19"/>
        <v>0</v>
      </c>
      <c r="DG32">
        <f t="shared" si="22"/>
        <v>21</v>
      </c>
      <c r="DH32">
        <f>DG32/(100+DG32)</f>
        <v>0.17355371900826447</v>
      </c>
    </row>
    <row r="33" spans="1:112" ht="14.5">
      <c r="A33" s="68">
        <v>21</v>
      </c>
      <c r="B33" s="176" t="s">
        <v>166</v>
      </c>
      <c r="C33" s="188" t="s">
        <v>167</v>
      </c>
      <c r="D33" s="190"/>
      <c r="E33" s="190"/>
      <c r="F33" s="191">
        <f>SUM(F34:F41)+F42</f>
        <v>0</v>
      </c>
      <c r="G33" s="189">
        <f>SUMIF($H$5:$DC$5,"&lt;="&amp;PAL,$H33:$DC33)</f>
        <v>0</v>
      </c>
      <c r="H33" s="191">
        <f>SUM(H34:H41)+H42</f>
        <v>0</v>
      </c>
      <c r="I33" s="191">
        <f t="shared" ref="I33:BT33" si="24">SUM(I34:I41)+I42</f>
        <v>0</v>
      </c>
      <c r="J33" s="191">
        <f t="shared" si="24"/>
        <v>0</v>
      </c>
      <c r="K33" s="191">
        <f t="shared" si="24"/>
        <v>0</v>
      </c>
      <c r="L33" s="191">
        <f t="shared" si="24"/>
        <v>0</v>
      </c>
      <c r="M33" s="191">
        <f t="shared" si="24"/>
        <v>0</v>
      </c>
      <c r="N33" s="191">
        <f t="shared" si="24"/>
        <v>0</v>
      </c>
      <c r="O33" s="191">
        <f t="shared" si="24"/>
        <v>0</v>
      </c>
      <c r="P33" s="191">
        <f t="shared" si="24"/>
        <v>0</v>
      </c>
      <c r="Q33" s="191">
        <f t="shared" si="24"/>
        <v>0</v>
      </c>
      <c r="R33" s="191">
        <f t="shared" si="24"/>
        <v>0</v>
      </c>
      <c r="S33" s="191">
        <f t="shared" si="24"/>
        <v>0</v>
      </c>
      <c r="T33" s="191">
        <f t="shared" si="24"/>
        <v>0</v>
      </c>
      <c r="U33" s="191">
        <f t="shared" si="24"/>
        <v>0</v>
      </c>
      <c r="V33" s="191">
        <f t="shared" si="24"/>
        <v>0</v>
      </c>
      <c r="W33" s="191">
        <f t="shared" si="24"/>
        <v>0</v>
      </c>
      <c r="X33" s="191">
        <f t="shared" si="24"/>
        <v>0</v>
      </c>
      <c r="Y33" s="191">
        <f t="shared" si="24"/>
        <v>0</v>
      </c>
      <c r="Z33" s="191">
        <f t="shared" si="24"/>
        <v>0</v>
      </c>
      <c r="AA33" s="191">
        <f t="shared" si="24"/>
        <v>0</v>
      </c>
      <c r="AB33" s="191">
        <f t="shared" si="24"/>
        <v>0</v>
      </c>
      <c r="AC33" s="191">
        <f t="shared" si="24"/>
        <v>0</v>
      </c>
      <c r="AD33" s="191">
        <f t="shared" si="24"/>
        <v>0</v>
      </c>
      <c r="AE33" s="191">
        <f t="shared" si="24"/>
        <v>0</v>
      </c>
      <c r="AF33" s="191">
        <f t="shared" si="24"/>
        <v>0</v>
      </c>
      <c r="AG33" s="191">
        <f t="shared" si="24"/>
        <v>0</v>
      </c>
      <c r="AH33" s="191">
        <f t="shared" si="24"/>
        <v>0</v>
      </c>
      <c r="AI33" s="191">
        <f t="shared" si="24"/>
        <v>0</v>
      </c>
      <c r="AJ33" s="191">
        <f t="shared" si="24"/>
        <v>0</v>
      </c>
      <c r="AK33" s="191">
        <f t="shared" si="24"/>
        <v>0</v>
      </c>
      <c r="AL33" s="191">
        <f t="shared" si="24"/>
        <v>0</v>
      </c>
      <c r="AM33" s="191">
        <f t="shared" si="24"/>
        <v>0</v>
      </c>
      <c r="AN33" s="191">
        <f t="shared" si="24"/>
        <v>0</v>
      </c>
      <c r="AO33" s="191">
        <f t="shared" si="24"/>
        <v>0</v>
      </c>
      <c r="AP33" s="191">
        <f t="shared" si="24"/>
        <v>0</v>
      </c>
      <c r="AQ33" s="191">
        <f t="shared" si="24"/>
        <v>0</v>
      </c>
      <c r="AR33" s="191">
        <f t="shared" si="24"/>
        <v>0</v>
      </c>
      <c r="AS33" s="191">
        <f t="shared" si="24"/>
        <v>0</v>
      </c>
      <c r="AT33" s="191">
        <f t="shared" si="24"/>
        <v>0</v>
      </c>
      <c r="AU33" s="191">
        <f t="shared" si="24"/>
        <v>0</v>
      </c>
      <c r="AV33" s="191">
        <f t="shared" si="24"/>
        <v>0</v>
      </c>
      <c r="AW33" s="191">
        <f t="shared" si="24"/>
        <v>0</v>
      </c>
      <c r="AX33" s="191">
        <f t="shared" si="24"/>
        <v>0</v>
      </c>
      <c r="AY33" s="191">
        <f t="shared" si="24"/>
        <v>0</v>
      </c>
      <c r="AZ33" s="191">
        <f t="shared" si="24"/>
        <v>0</v>
      </c>
      <c r="BA33" s="191">
        <f t="shared" si="24"/>
        <v>0</v>
      </c>
      <c r="BB33" s="191">
        <f t="shared" si="24"/>
        <v>0</v>
      </c>
      <c r="BC33" s="191">
        <f t="shared" si="24"/>
        <v>0</v>
      </c>
      <c r="BD33" s="191">
        <f t="shared" si="24"/>
        <v>0</v>
      </c>
      <c r="BE33" s="191">
        <f t="shared" si="24"/>
        <v>0</v>
      </c>
      <c r="BF33" s="191">
        <f t="shared" si="24"/>
        <v>0</v>
      </c>
      <c r="BG33" s="191">
        <f t="shared" si="24"/>
        <v>0</v>
      </c>
      <c r="BH33" s="191">
        <f t="shared" si="24"/>
        <v>0</v>
      </c>
      <c r="BI33" s="191">
        <f t="shared" si="24"/>
        <v>0</v>
      </c>
      <c r="BJ33" s="191">
        <f t="shared" si="24"/>
        <v>0</v>
      </c>
      <c r="BK33" s="191">
        <f t="shared" si="24"/>
        <v>0</v>
      </c>
      <c r="BL33" s="191">
        <f t="shared" si="24"/>
        <v>0</v>
      </c>
      <c r="BM33" s="191">
        <f t="shared" si="24"/>
        <v>0</v>
      </c>
      <c r="BN33" s="191">
        <f t="shared" si="24"/>
        <v>0</v>
      </c>
      <c r="BO33" s="191">
        <f t="shared" si="24"/>
        <v>0</v>
      </c>
      <c r="BP33" s="191">
        <f t="shared" si="24"/>
        <v>0</v>
      </c>
      <c r="BQ33" s="191">
        <f t="shared" si="24"/>
        <v>0</v>
      </c>
      <c r="BR33" s="191">
        <f t="shared" si="24"/>
        <v>0</v>
      </c>
      <c r="BS33" s="191">
        <f t="shared" si="24"/>
        <v>0</v>
      </c>
      <c r="BT33" s="191">
        <f t="shared" si="24"/>
        <v>0</v>
      </c>
      <c r="BU33" s="191">
        <f t="shared" ref="BU33:DC33" si="25">SUM(BU34:BU41)+BU42</f>
        <v>0</v>
      </c>
      <c r="BV33" s="191">
        <f t="shared" si="25"/>
        <v>0</v>
      </c>
      <c r="BW33" s="191">
        <f t="shared" si="25"/>
        <v>0</v>
      </c>
      <c r="BX33" s="191">
        <f t="shared" si="25"/>
        <v>0</v>
      </c>
      <c r="BY33" s="191">
        <f t="shared" si="25"/>
        <v>0</v>
      </c>
      <c r="BZ33" s="191">
        <f t="shared" si="25"/>
        <v>0</v>
      </c>
      <c r="CA33" s="191">
        <f t="shared" si="25"/>
        <v>0</v>
      </c>
      <c r="CB33" s="191">
        <f t="shared" si="25"/>
        <v>0</v>
      </c>
      <c r="CC33" s="191">
        <f t="shared" si="25"/>
        <v>0</v>
      </c>
      <c r="CD33" s="191">
        <f t="shared" si="25"/>
        <v>0</v>
      </c>
      <c r="CE33" s="191">
        <f t="shared" si="25"/>
        <v>0</v>
      </c>
      <c r="CF33" s="191">
        <f t="shared" si="25"/>
        <v>0</v>
      </c>
      <c r="CG33" s="191">
        <f t="shared" si="25"/>
        <v>0</v>
      </c>
      <c r="CH33" s="191">
        <f t="shared" si="25"/>
        <v>0</v>
      </c>
      <c r="CI33" s="191">
        <f t="shared" si="25"/>
        <v>0</v>
      </c>
      <c r="CJ33" s="191">
        <f t="shared" si="25"/>
        <v>0</v>
      </c>
      <c r="CK33" s="191">
        <f t="shared" si="25"/>
        <v>0</v>
      </c>
      <c r="CL33" s="191">
        <f t="shared" si="25"/>
        <v>0</v>
      </c>
      <c r="CM33" s="191">
        <f t="shared" si="25"/>
        <v>0</v>
      </c>
      <c r="CN33" s="191">
        <f t="shared" si="25"/>
        <v>0</v>
      </c>
      <c r="CO33" s="191">
        <f t="shared" si="25"/>
        <v>0</v>
      </c>
      <c r="CP33" s="191">
        <f t="shared" si="25"/>
        <v>0</v>
      </c>
      <c r="CQ33" s="191">
        <f t="shared" si="25"/>
        <v>0</v>
      </c>
      <c r="CR33" s="191">
        <f t="shared" si="25"/>
        <v>0</v>
      </c>
      <c r="CS33" s="191">
        <f t="shared" si="25"/>
        <v>0</v>
      </c>
      <c r="CT33" s="191">
        <f t="shared" si="25"/>
        <v>0</v>
      </c>
      <c r="CU33" s="191">
        <f t="shared" si="25"/>
        <v>0</v>
      </c>
      <c r="CV33" s="191">
        <f t="shared" si="25"/>
        <v>0</v>
      </c>
      <c r="CW33" s="191">
        <f t="shared" si="25"/>
        <v>0</v>
      </c>
      <c r="CX33" s="191">
        <f t="shared" si="25"/>
        <v>0</v>
      </c>
      <c r="CY33" s="191">
        <f t="shared" si="25"/>
        <v>0</v>
      </c>
      <c r="CZ33" s="191">
        <f t="shared" si="25"/>
        <v>0</v>
      </c>
      <c r="DA33" s="191">
        <f t="shared" si="25"/>
        <v>0</v>
      </c>
      <c r="DB33" s="191">
        <f t="shared" si="25"/>
        <v>0</v>
      </c>
      <c r="DC33" s="191">
        <f t="shared" si="25"/>
        <v>0</v>
      </c>
      <c r="DF33" s="24">
        <f t="shared" si="19"/>
        <v>0</v>
      </c>
    </row>
    <row r="34" spans="1:112" ht="14.5" hidden="1">
      <c r="A34" s="68">
        <v>22</v>
      </c>
      <c r="B34" s="176" t="str">
        <f>$B$33&amp;"1."</f>
        <v>D.3.1.</v>
      </c>
      <c r="C34" s="192" t="s">
        <v>161</v>
      </c>
      <c r="D34" s="199"/>
      <c r="E34" s="194">
        <v>0.21</v>
      </c>
      <c r="F34" s="189">
        <f>H34+NPV(FD,I34:INDEX(I34:DC34,PAL))</f>
        <v>0</v>
      </c>
      <c r="G34" s="189">
        <f>SUMIF($H$5:$DC$5,"&lt;="&amp;PAL,$H34:$DC34)</f>
        <v>0</v>
      </c>
      <c r="H34" s="195">
        <v>0</v>
      </c>
      <c r="I34" s="195">
        <v>0</v>
      </c>
      <c r="J34" s="195">
        <v>0</v>
      </c>
      <c r="K34" s="195">
        <v>0</v>
      </c>
      <c r="L34" s="195">
        <v>0</v>
      </c>
      <c r="M34" s="195">
        <v>0</v>
      </c>
      <c r="N34" s="195">
        <v>0</v>
      </c>
      <c r="O34" s="195">
        <v>0</v>
      </c>
      <c r="P34" s="195">
        <v>0</v>
      </c>
      <c r="Q34" s="195">
        <v>0</v>
      </c>
      <c r="R34" s="195">
        <v>0</v>
      </c>
      <c r="S34" s="195">
        <v>0</v>
      </c>
      <c r="T34" s="195">
        <v>0</v>
      </c>
      <c r="U34" s="195">
        <v>0</v>
      </c>
      <c r="V34" s="195">
        <v>0</v>
      </c>
      <c r="W34" s="195">
        <v>0</v>
      </c>
      <c r="X34" s="195">
        <v>0</v>
      </c>
      <c r="Y34" s="195">
        <v>0</v>
      </c>
      <c r="Z34" s="195">
        <v>0</v>
      </c>
      <c r="AA34" s="195">
        <v>0</v>
      </c>
      <c r="AB34" s="195">
        <v>0</v>
      </c>
      <c r="AC34" s="195">
        <v>0</v>
      </c>
      <c r="AD34" s="195">
        <v>0</v>
      </c>
      <c r="AE34" s="195">
        <v>0</v>
      </c>
      <c r="AF34" s="195">
        <v>0</v>
      </c>
      <c r="AG34" s="195">
        <v>0</v>
      </c>
      <c r="AH34" s="195">
        <v>0</v>
      </c>
      <c r="AI34" s="195">
        <v>0</v>
      </c>
      <c r="AJ34" s="195">
        <v>0</v>
      </c>
      <c r="AK34" s="195">
        <v>0</v>
      </c>
      <c r="AL34" s="195">
        <v>0</v>
      </c>
      <c r="AM34" s="195">
        <v>0</v>
      </c>
      <c r="AN34" s="195">
        <v>0</v>
      </c>
      <c r="AO34" s="195">
        <v>0</v>
      </c>
      <c r="AP34" s="195">
        <v>0</v>
      </c>
      <c r="AQ34" s="195">
        <v>0</v>
      </c>
      <c r="AR34" s="195">
        <v>0</v>
      </c>
      <c r="AS34" s="195">
        <v>0</v>
      </c>
      <c r="AT34" s="195">
        <v>0</v>
      </c>
      <c r="AU34" s="195">
        <v>0</v>
      </c>
      <c r="AV34" s="195">
        <v>0</v>
      </c>
      <c r="AW34" s="195">
        <v>0</v>
      </c>
      <c r="AX34" s="195">
        <v>0</v>
      </c>
      <c r="AY34" s="195">
        <v>0</v>
      </c>
      <c r="AZ34" s="195">
        <v>0</v>
      </c>
      <c r="BA34" s="195">
        <v>0</v>
      </c>
      <c r="BB34" s="195">
        <v>0</v>
      </c>
      <c r="BC34" s="195">
        <v>0</v>
      </c>
      <c r="BD34" s="195">
        <v>0</v>
      </c>
      <c r="BE34" s="195">
        <v>0</v>
      </c>
      <c r="BF34" s="195">
        <v>0</v>
      </c>
      <c r="BG34" s="195">
        <v>0</v>
      </c>
      <c r="BH34" s="195">
        <v>0</v>
      </c>
      <c r="BI34" s="195">
        <v>0</v>
      </c>
      <c r="BJ34" s="195">
        <v>0</v>
      </c>
      <c r="BK34" s="195">
        <v>0</v>
      </c>
      <c r="BL34" s="195">
        <v>0</v>
      </c>
      <c r="BM34" s="195">
        <v>0</v>
      </c>
      <c r="BN34" s="195">
        <v>0</v>
      </c>
      <c r="BO34" s="195">
        <v>0</v>
      </c>
      <c r="BP34" s="195">
        <v>0</v>
      </c>
      <c r="BQ34" s="195">
        <v>0</v>
      </c>
      <c r="BR34" s="195">
        <v>0</v>
      </c>
      <c r="BS34" s="195">
        <v>0</v>
      </c>
      <c r="BT34" s="195">
        <v>0</v>
      </c>
      <c r="BU34" s="195">
        <v>0</v>
      </c>
      <c r="BV34" s="195">
        <v>0</v>
      </c>
      <c r="BW34" s="195">
        <v>0</v>
      </c>
      <c r="BX34" s="195">
        <v>0</v>
      </c>
      <c r="BY34" s="195">
        <v>0</v>
      </c>
      <c r="BZ34" s="195">
        <v>0</v>
      </c>
      <c r="CA34" s="195">
        <v>0</v>
      </c>
      <c r="CB34" s="195">
        <v>0</v>
      </c>
      <c r="CC34" s="195">
        <v>0</v>
      </c>
      <c r="CD34" s="195">
        <v>0</v>
      </c>
      <c r="CE34" s="195">
        <v>0</v>
      </c>
      <c r="CF34" s="195">
        <v>0</v>
      </c>
      <c r="CG34" s="195">
        <v>0</v>
      </c>
      <c r="CH34" s="195">
        <v>0</v>
      </c>
      <c r="CI34" s="195">
        <v>0</v>
      </c>
      <c r="CJ34" s="195">
        <v>0</v>
      </c>
      <c r="CK34" s="195">
        <v>0</v>
      </c>
      <c r="CL34" s="195">
        <v>0</v>
      </c>
      <c r="CM34" s="195">
        <v>0</v>
      </c>
      <c r="CN34" s="195">
        <v>0</v>
      </c>
      <c r="CO34" s="195">
        <v>0</v>
      </c>
      <c r="CP34" s="195">
        <v>0</v>
      </c>
      <c r="CQ34" s="195">
        <v>0</v>
      </c>
      <c r="CR34" s="195">
        <v>0</v>
      </c>
      <c r="CS34" s="195">
        <v>0</v>
      </c>
      <c r="CT34" s="195">
        <v>0</v>
      </c>
      <c r="CU34" s="195">
        <v>0</v>
      </c>
      <c r="CV34" s="195">
        <v>0</v>
      </c>
      <c r="CW34" s="195">
        <v>0</v>
      </c>
      <c r="CX34" s="195">
        <v>0</v>
      </c>
      <c r="CY34" s="195">
        <v>0</v>
      </c>
      <c r="CZ34" s="195">
        <v>0</v>
      </c>
      <c r="DA34" s="195">
        <v>0</v>
      </c>
      <c r="DB34" s="195">
        <v>0</v>
      </c>
      <c r="DC34" s="195">
        <v>0</v>
      </c>
      <c r="DE34" s="24">
        <f>COUNTBLANK(H34:DC34)</f>
        <v>0</v>
      </c>
      <c r="DF34" s="24">
        <f t="shared" si="19"/>
        <v>0</v>
      </c>
      <c r="DG34">
        <f t="shared" ref="DG34:DG43" si="26">IF(ISNUMBER(E34),E34*100,0)</f>
        <v>21</v>
      </c>
      <c r="DH34">
        <v>0</v>
      </c>
    </row>
    <row r="35" spans="1:112" ht="14.5" hidden="1">
      <c r="A35" s="68">
        <v>23</v>
      </c>
      <c r="B35" s="176" t="str">
        <f>$B$33&amp;"2."</f>
        <v>D.3.2.</v>
      </c>
      <c r="C35" s="192" t="s">
        <v>161</v>
      </c>
      <c r="D35" s="199"/>
      <c r="E35" s="194">
        <v>0.21</v>
      </c>
      <c r="F35" s="189">
        <f>H35+NPV(FD,I35:INDEX(I35:DC35,PAL))</f>
        <v>0</v>
      </c>
      <c r="G35" s="189">
        <f>SUMIF($H$5:$DC$5,"&lt;="&amp;PAL,$H35:$DC35)</f>
        <v>0</v>
      </c>
      <c r="H35" s="195">
        <v>0</v>
      </c>
      <c r="I35" s="195">
        <v>0</v>
      </c>
      <c r="J35" s="195">
        <v>0</v>
      </c>
      <c r="K35" s="195">
        <v>0</v>
      </c>
      <c r="L35" s="195">
        <v>0</v>
      </c>
      <c r="M35" s="195">
        <v>0</v>
      </c>
      <c r="N35" s="195">
        <v>0</v>
      </c>
      <c r="O35" s="195">
        <v>0</v>
      </c>
      <c r="P35" s="195">
        <v>0</v>
      </c>
      <c r="Q35" s="195">
        <v>0</v>
      </c>
      <c r="R35" s="195">
        <v>0</v>
      </c>
      <c r="S35" s="195">
        <v>0</v>
      </c>
      <c r="T35" s="195">
        <v>0</v>
      </c>
      <c r="U35" s="195">
        <v>0</v>
      </c>
      <c r="V35" s="195">
        <v>0</v>
      </c>
      <c r="W35" s="195">
        <v>0</v>
      </c>
      <c r="X35" s="195">
        <v>0</v>
      </c>
      <c r="Y35" s="195">
        <v>0</v>
      </c>
      <c r="Z35" s="195">
        <v>0</v>
      </c>
      <c r="AA35" s="195">
        <v>0</v>
      </c>
      <c r="AB35" s="195">
        <v>0</v>
      </c>
      <c r="AC35" s="195">
        <v>0</v>
      </c>
      <c r="AD35" s="195">
        <v>0</v>
      </c>
      <c r="AE35" s="195">
        <v>0</v>
      </c>
      <c r="AF35" s="195">
        <v>0</v>
      </c>
      <c r="AG35" s="195">
        <v>0</v>
      </c>
      <c r="AH35" s="195">
        <v>0</v>
      </c>
      <c r="AI35" s="195">
        <v>0</v>
      </c>
      <c r="AJ35" s="195">
        <v>0</v>
      </c>
      <c r="AK35" s="195">
        <v>0</v>
      </c>
      <c r="AL35" s="195">
        <v>0</v>
      </c>
      <c r="AM35" s="195">
        <v>0</v>
      </c>
      <c r="AN35" s="195">
        <v>0</v>
      </c>
      <c r="AO35" s="195">
        <v>0</v>
      </c>
      <c r="AP35" s="195">
        <v>0</v>
      </c>
      <c r="AQ35" s="195">
        <v>0</v>
      </c>
      <c r="AR35" s="195">
        <v>0</v>
      </c>
      <c r="AS35" s="195">
        <v>0</v>
      </c>
      <c r="AT35" s="195">
        <v>0</v>
      </c>
      <c r="AU35" s="195">
        <v>0</v>
      </c>
      <c r="AV35" s="195">
        <v>0</v>
      </c>
      <c r="AW35" s="195">
        <v>0</v>
      </c>
      <c r="AX35" s="195">
        <v>0</v>
      </c>
      <c r="AY35" s="195">
        <v>0</v>
      </c>
      <c r="AZ35" s="195">
        <v>0</v>
      </c>
      <c r="BA35" s="195">
        <v>0</v>
      </c>
      <c r="BB35" s="195">
        <v>0</v>
      </c>
      <c r="BC35" s="195">
        <v>0</v>
      </c>
      <c r="BD35" s="195">
        <v>0</v>
      </c>
      <c r="BE35" s="195">
        <v>0</v>
      </c>
      <c r="BF35" s="195">
        <v>0</v>
      </c>
      <c r="BG35" s="195">
        <v>0</v>
      </c>
      <c r="BH35" s="195">
        <v>0</v>
      </c>
      <c r="BI35" s="195">
        <v>0</v>
      </c>
      <c r="BJ35" s="195">
        <v>0</v>
      </c>
      <c r="BK35" s="195">
        <v>0</v>
      </c>
      <c r="BL35" s="195">
        <v>0</v>
      </c>
      <c r="BM35" s="195">
        <v>0</v>
      </c>
      <c r="BN35" s="195">
        <v>0</v>
      </c>
      <c r="BO35" s="195">
        <v>0</v>
      </c>
      <c r="BP35" s="195">
        <v>0</v>
      </c>
      <c r="BQ35" s="195">
        <v>0</v>
      </c>
      <c r="BR35" s="195">
        <v>0</v>
      </c>
      <c r="BS35" s="195">
        <v>0</v>
      </c>
      <c r="BT35" s="195">
        <v>0</v>
      </c>
      <c r="BU35" s="195">
        <v>0</v>
      </c>
      <c r="BV35" s="195">
        <v>0</v>
      </c>
      <c r="BW35" s="195">
        <v>0</v>
      </c>
      <c r="BX35" s="195">
        <v>0</v>
      </c>
      <c r="BY35" s="195">
        <v>0</v>
      </c>
      <c r="BZ35" s="195">
        <v>0</v>
      </c>
      <c r="CA35" s="195">
        <v>0</v>
      </c>
      <c r="CB35" s="195">
        <v>0</v>
      </c>
      <c r="CC35" s="195">
        <v>0</v>
      </c>
      <c r="CD35" s="195">
        <v>0</v>
      </c>
      <c r="CE35" s="195">
        <v>0</v>
      </c>
      <c r="CF35" s="195">
        <v>0</v>
      </c>
      <c r="CG35" s="195">
        <v>0</v>
      </c>
      <c r="CH35" s="195">
        <v>0</v>
      </c>
      <c r="CI35" s="195">
        <v>0</v>
      </c>
      <c r="CJ35" s="195">
        <v>0</v>
      </c>
      <c r="CK35" s="195">
        <v>0</v>
      </c>
      <c r="CL35" s="195">
        <v>0</v>
      </c>
      <c r="CM35" s="195">
        <v>0</v>
      </c>
      <c r="CN35" s="195">
        <v>0</v>
      </c>
      <c r="CO35" s="195">
        <v>0</v>
      </c>
      <c r="CP35" s="195">
        <v>0</v>
      </c>
      <c r="CQ35" s="195">
        <v>0</v>
      </c>
      <c r="CR35" s="195">
        <v>0</v>
      </c>
      <c r="CS35" s="195">
        <v>0</v>
      </c>
      <c r="CT35" s="195">
        <v>0</v>
      </c>
      <c r="CU35" s="195">
        <v>0</v>
      </c>
      <c r="CV35" s="195">
        <v>0</v>
      </c>
      <c r="CW35" s="195">
        <v>0</v>
      </c>
      <c r="CX35" s="195">
        <v>0</v>
      </c>
      <c r="CY35" s="195">
        <v>0</v>
      </c>
      <c r="CZ35" s="195">
        <v>0</v>
      </c>
      <c r="DA35" s="195">
        <v>0</v>
      </c>
      <c r="DB35" s="195">
        <v>0</v>
      </c>
      <c r="DC35" s="195">
        <v>0</v>
      </c>
      <c r="DE35" s="24">
        <f t="shared" ref="DE35:DE43" si="27">COUNTBLANK(H35:DC35)</f>
        <v>0</v>
      </c>
      <c r="DF35" s="24">
        <f t="shared" si="19"/>
        <v>0</v>
      </c>
      <c r="DG35">
        <f t="shared" si="26"/>
        <v>21</v>
      </c>
      <c r="DH35">
        <v>0</v>
      </c>
    </row>
    <row r="36" spans="1:112" ht="15" hidden="1" customHeight="1">
      <c r="A36" s="68">
        <v>24</v>
      </c>
      <c r="B36" s="176" t="str">
        <f>$B$33&amp;"3."</f>
        <v>D.3.3.</v>
      </c>
      <c r="C36" s="192" t="s">
        <v>161</v>
      </c>
      <c r="D36" s="199"/>
      <c r="E36" s="194">
        <v>0.21</v>
      </c>
      <c r="F36" s="189">
        <f>H36+NPV(FD,I36:INDEX(I36:DC36,PAL))</f>
        <v>0</v>
      </c>
      <c r="G36" s="189">
        <f>SUMIF($H$5:$DC$5,"&lt;="&amp;PAL,$H36:$DC36)</f>
        <v>0</v>
      </c>
      <c r="H36" s="195">
        <v>0</v>
      </c>
      <c r="I36" s="195">
        <v>0</v>
      </c>
      <c r="J36" s="195">
        <v>0</v>
      </c>
      <c r="K36" s="195">
        <v>0</v>
      </c>
      <c r="L36" s="195">
        <v>0</v>
      </c>
      <c r="M36" s="195">
        <v>0</v>
      </c>
      <c r="N36" s="195">
        <v>0</v>
      </c>
      <c r="O36" s="195">
        <v>0</v>
      </c>
      <c r="P36" s="195">
        <v>0</v>
      </c>
      <c r="Q36" s="195">
        <v>0</v>
      </c>
      <c r="R36" s="195">
        <v>0</v>
      </c>
      <c r="S36" s="195">
        <v>0</v>
      </c>
      <c r="T36" s="195">
        <v>0</v>
      </c>
      <c r="U36" s="195">
        <v>0</v>
      </c>
      <c r="V36" s="195">
        <v>0</v>
      </c>
      <c r="W36" s="195">
        <v>0</v>
      </c>
      <c r="X36" s="195">
        <v>0</v>
      </c>
      <c r="Y36" s="195">
        <v>0</v>
      </c>
      <c r="Z36" s="195">
        <v>0</v>
      </c>
      <c r="AA36" s="195">
        <v>0</v>
      </c>
      <c r="AB36" s="195">
        <v>0</v>
      </c>
      <c r="AC36" s="195">
        <v>0</v>
      </c>
      <c r="AD36" s="195">
        <v>0</v>
      </c>
      <c r="AE36" s="195">
        <v>0</v>
      </c>
      <c r="AF36" s="195">
        <v>0</v>
      </c>
      <c r="AG36" s="195">
        <v>0</v>
      </c>
      <c r="AH36" s="195">
        <v>0</v>
      </c>
      <c r="AI36" s="195">
        <v>0</v>
      </c>
      <c r="AJ36" s="195">
        <v>0</v>
      </c>
      <c r="AK36" s="195">
        <v>0</v>
      </c>
      <c r="AL36" s="195">
        <v>0</v>
      </c>
      <c r="AM36" s="195">
        <v>0</v>
      </c>
      <c r="AN36" s="195">
        <v>0</v>
      </c>
      <c r="AO36" s="195">
        <v>0</v>
      </c>
      <c r="AP36" s="195">
        <v>0</v>
      </c>
      <c r="AQ36" s="195">
        <v>0</v>
      </c>
      <c r="AR36" s="195">
        <v>0</v>
      </c>
      <c r="AS36" s="195">
        <v>0</v>
      </c>
      <c r="AT36" s="195">
        <v>0</v>
      </c>
      <c r="AU36" s="195">
        <v>0</v>
      </c>
      <c r="AV36" s="195">
        <v>0</v>
      </c>
      <c r="AW36" s="195">
        <v>0</v>
      </c>
      <c r="AX36" s="195">
        <v>0</v>
      </c>
      <c r="AY36" s="195">
        <v>0</v>
      </c>
      <c r="AZ36" s="195">
        <v>0</v>
      </c>
      <c r="BA36" s="195">
        <v>0</v>
      </c>
      <c r="BB36" s="195">
        <v>0</v>
      </c>
      <c r="BC36" s="195">
        <v>0</v>
      </c>
      <c r="BD36" s="195">
        <v>0</v>
      </c>
      <c r="BE36" s="195">
        <v>0</v>
      </c>
      <c r="BF36" s="195">
        <v>0</v>
      </c>
      <c r="BG36" s="195">
        <v>0</v>
      </c>
      <c r="BH36" s="195">
        <v>0</v>
      </c>
      <c r="BI36" s="195">
        <v>0</v>
      </c>
      <c r="BJ36" s="195">
        <v>0</v>
      </c>
      <c r="BK36" s="195">
        <v>0</v>
      </c>
      <c r="BL36" s="195">
        <v>0</v>
      </c>
      <c r="BM36" s="195">
        <v>0</v>
      </c>
      <c r="BN36" s="195">
        <v>0</v>
      </c>
      <c r="BO36" s="195">
        <v>0</v>
      </c>
      <c r="BP36" s="195">
        <v>0</v>
      </c>
      <c r="BQ36" s="195">
        <v>0</v>
      </c>
      <c r="BR36" s="195">
        <v>0</v>
      </c>
      <c r="BS36" s="195">
        <v>0</v>
      </c>
      <c r="BT36" s="195">
        <v>0</v>
      </c>
      <c r="BU36" s="195">
        <v>0</v>
      </c>
      <c r="BV36" s="195">
        <v>0</v>
      </c>
      <c r="BW36" s="195">
        <v>0</v>
      </c>
      <c r="BX36" s="195">
        <v>0</v>
      </c>
      <c r="BY36" s="195">
        <v>0</v>
      </c>
      <c r="BZ36" s="195">
        <v>0</v>
      </c>
      <c r="CA36" s="195">
        <v>0</v>
      </c>
      <c r="CB36" s="195">
        <v>0</v>
      </c>
      <c r="CC36" s="195">
        <v>0</v>
      </c>
      <c r="CD36" s="195">
        <v>0</v>
      </c>
      <c r="CE36" s="195">
        <v>0</v>
      </c>
      <c r="CF36" s="195">
        <v>0</v>
      </c>
      <c r="CG36" s="195">
        <v>0</v>
      </c>
      <c r="CH36" s="195">
        <v>0</v>
      </c>
      <c r="CI36" s="195">
        <v>0</v>
      </c>
      <c r="CJ36" s="195">
        <v>0</v>
      </c>
      <c r="CK36" s="195">
        <v>0</v>
      </c>
      <c r="CL36" s="195">
        <v>0</v>
      </c>
      <c r="CM36" s="195">
        <v>0</v>
      </c>
      <c r="CN36" s="195">
        <v>0</v>
      </c>
      <c r="CO36" s="195">
        <v>0</v>
      </c>
      <c r="CP36" s="195">
        <v>0</v>
      </c>
      <c r="CQ36" s="195">
        <v>0</v>
      </c>
      <c r="CR36" s="195">
        <v>0</v>
      </c>
      <c r="CS36" s="195">
        <v>0</v>
      </c>
      <c r="CT36" s="195">
        <v>0</v>
      </c>
      <c r="CU36" s="195">
        <v>0</v>
      </c>
      <c r="CV36" s="195">
        <v>0</v>
      </c>
      <c r="CW36" s="195">
        <v>0</v>
      </c>
      <c r="CX36" s="195">
        <v>0</v>
      </c>
      <c r="CY36" s="195">
        <v>0</v>
      </c>
      <c r="CZ36" s="195">
        <v>0</v>
      </c>
      <c r="DA36" s="195">
        <v>0</v>
      </c>
      <c r="DB36" s="195">
        <v>0</v>
      </c>
      <c r="DC36" s="195">
        <v>0</v>
      </c>
      <c r="DE36" s="24">
        <f t="shared" si="27"/>
        <v>0</v>
      </c>
      <c r="DF36" s="24">
        <f t="shared" si="19"/>
        <v>0</v>
      </c>
      <c r="DG36">
        <f t="shared" si="26"/>
        <v>21</v>
      </c>
      <c r="DH36">
        <v>0</v>
      </c>
    </row>
    <row r="37" spans="1:112" ht="14.5" hidden="1">
      <c r="A37" s="68">
        <v>25</v>
      </c>
      <c r="B37" s="176" t="str">
        <f>$B$33&amp;"4."</f>
        <v>D.3.4.</v>
      </c>
      <c r="C37" s="192" t="s">
        <v>161</v>
      </c>
      <c r="D37" s="199"/>
      <c r="E37" s="194">
        <v>0.21</v>
      </c>
      <c r="F37" s="189">
        <f>H37+NPV(FD,I37:INDEX(I37:DC37,PAL))</f>
        <v>0</v>
      </c>
      <c r="G37" s="189">
        <f>SUMIF($H$5:$DC$5,"&lt;="&amp;PAL,$H37:$DC37)</f>
        <v>0</v>
      </c>
      <c r="H37" s="195">
        <v>0</v>
      </c>
      <c r="I37" s="195">
        <v>0</v>
      </c>
      <c r="J37" s="195">
        <v>0</v>
      </c>
      <c r="K37" s="195">
        <v>0</v>
      </c>
      <c r="L37" s="195">
        <v>0</v>
      </c>
      <c r="M37" s="195">
        <v>0</v>
      </c>
      <c r="N37" s="195">
        <v>0</v>
      </c>
      <c r="O37" s="195">
        <v>0</v>
      </c>
      <c r="P37" s="195">
        <v>0</v>
      </c>
      <c r="Q37" s="195">
        <v>0</v>
      </c>
      <c r="R37" s="195">
        <v>0</v>
      </c>
      <c r="S37" s="195">
        <v>0</v>
      </c>
      <c r="T37" s="195">
        <v>0</v>
      </c>
      <c r="U37" s="195">
        <v>0</v>
      </c>
      <c r="V37" s="195">
        <v>0</v>
      </c>
      <c r="W37" s="195">
        <v>0</v>
      </c>
      <c r="X37" s="195">
        <v>0</v>
      </c>
      <c r="Y37" s="195">
        <v>0</v>
      </c>
      <c r="Z37" s="195">
        <v>0</v>
      </c>
      <c r="AA37" s="195">
        <v>0</v>
      </c>
      <c r="AB37" s="195">
        <v>0</v>
      </c>
      <c r="AC37" s="195">
        <v>0</v>
      </c>
      <c r="AD37" s="195">
        <v>0</v>
      </c>
      <c r="AE37" s="195">
        <v>0</v>
      </c>
      <c r="AF37" s="195">
        <v>0</v>
      </c>
      <c r="AG37" s="195">
        <v>0</v>
      </c>
      <c r="AH37" s="195">
        <v>0</v>
      </c>
      <c r="AI37" s="195">
        <v>0</v>
      </c>
      <c r="AJ37" s="195">
        <v>0</v>
      </c>
      <c r="AK37" s="195">
        <v>0</v>
      </c>
      <c r="AL37" s="195">
        <v>0</v>
      </c>
      <c r="AM37" s="195">
        <v>0</v>
      </c>
      <c r="AN37" s="195">
        <v>0</v>
      </c>
      <c r="AO37" s="195">
        <v>0</v>
      </c>
      <c r="AP37" s="195">
        <v>0</v>
      </c>
      <c r="AQ37" s="195">
        <v>0</v>
      </c>
      <c r="AR37" s="195">
        <v>0</v>
      </c>
      <c r="AS37" s="195">
        <v>0</v>
      </c>
      <c r="AT37" s="195">
        <v>0</v>
      </c>
      <c r="AU37" s="195">
        <v>0</v>
      </c>
      <c r="AV37" s="195">
        <v>0</v>
      </c>
      <c r="AW37" s="195">
        <v>0</v>
      </c>
      <c r="AX37" s="195">
        <v>0</v>
      </c>
      <c r="AY37" s="195">
        <v>0</v>
      </c>
      <c r="AZ37" s="195">
        <v>0</v>
      </c>
      <c r="BA37" s="195">
        <v>0</v>
      </c>
      <c r="BB37" s="195">
        <v>0</v>
      </c>
      <c r="BC37" s="195">
        <v>0</v>
      </c>
      <c r="BD37" s="195">
        <v>0</v>
      </c>
      <c r="BE37" s="195">
        <v>0</v>
      </c>
      <c r="BF37" s="195">
        <v>0</v>
      </c>
      <c r="BG37" s="195">
        <v>0</v>
      </c>
      <c r="BH37" s="195">
        <v>0</v>
      </c>
      <c r="BI37" s="195">
        <v>0</v>
      </c>
      <c r="BJ37" s="195">
        <v>0</v>
      </c>
      <c r="BK37" s="195">
        <v>0</v>
      </c>
      <c r="BL37" s="195">
        <v>0</v>
      </c>
      <c r="BM37" s="195">
        <v>0</v>
      </c>
      <c r="BN37" s="195">
        <v>0</v>
      </c>
      <c r="BO37" s="195">
        <v>0</v>
      </c>
      <c r="BP37" s="195">
        <v>0</v>
      </c>
      <c r="BQ37" s="195">
        <v>0</v>
      </c>
      <c r="BR37" s="195">
        <v>0</v>
      </c>
      <c r="BS37" s="195">
        <v>0</v>
      </c>
      <c r="BT37" s="195">
        <v>0</v>
      </c>
      <c r="BU37" s="195">
        <v>0</v>
      </c>
      <c r="BV37" s="195">
        <v>0</v>
      </c>
      <c r="BW37" s="195">
        <v>0</v>
      </c>
      <c r="BX37" s="195">
        <v>0</v>
      </c>
      <c r="BY37" s="195">
        <v>0</v>
      </c>
      <c r="BZ37" s="195">
        <v>0</v>
      </c>
      <c r="CA37" s="195">
        <v>0</v>
      </c>
      <c r="CB37" s="195">
        <v>0</v>
      </c>
      <c r="CC37" s="195">
        <v>0</v>
      </c>
      <c r="CD37" s="195">
        <v>0</v>
      </c>
      <c r="CE37" s="195">
        <v>0</v>
      </c>
      <c r="CF37" s="195">
        <v>0</v>
      </c>
      <c r="CG37" s="195">
        <v>0</v>
      </c>
      <c r="CH37" s="195">
        <v>0</v>
      </c>
      <c r="CI37" s="195">
        <v>0</v>
      </c>
      <c r="CJ37" s="195">
        <v>0</v>
      </c>
      <c r="CK37" s="195">
        <v>0</v>
      </c>
      <c r="CL37" s="195">
        <v>0</v>
      </c>
      <c r="CM37" s="195">
        <v>0</v>
      </c>
      <c r="CN37" s="195">
        <v>0</v>
      </c>
      <c r="CO37" s="195">
        <v>0</v>
      </c>
      <c r="CP37" s="195">
        <v>0</v>
      </c>
      <c r="CQ37" s="195">
        <v>0</v>
      </c>
      <c r="CR37" s="195">
        <v>0</v>
      </c>
      <c r="CS37" s="195">
        <v>0</v>
      </c>
      <c r="CT37" s="195">
        <v>0</v>
      </c>
      <c r="CU37" s="195">
        <v>0</v>
      </c>
      <c r="CV37" s="195">
        <v>0</v>
      </c>
      <c r="CW37" s="195">
        <v>0</v>
      </c>
      <c r="CX37" s="195">
        <v>0</v>
      </c>
      <c r="CY37" s="195">
        <v>0</v>
      </c>
      <c r="CZ37" s="195">
        <v>0</v>
      </c>
      <c r="DA37" s="195">
        <v>0</v>
      </c>
      <c r="DB37" s="195">
        <v>0</v>
      </c>
      <c r="DC37" s="195">
        <v>0</v>
      </c>
      <c r="DE37" s="24">
        <f t="shared" si="27"/>
        <v>0</v>
      </c>
      <c r="DF37" s="24">
        <f t="shared" si="19"/>
        <v>0</v>
      </c>
      <c r="DG37">
        <f t="shared" si="26"/>
        <v>21</v>
      </c>
      <c r="DH37">
        <v>0</v>
      </c>
    </row>
    <row r="38" spans="1:112" ht="15" hidden="1" customHeight="1">
      <c r="A38" s="68">
        <v>26</v>
      </c>
      <c r="B38" s="176" t="str">
        <f>$B$33&amp;"5."</f>
        <v>D.3.5.</v>
      </c>
      <c r="C38" s="192" t="s">
        <v>161</v>
      </c>
      <c r="D38" s="199"/>
      <c r="E38" s="194">
        <v>0.21</v>
      </c>
      <c r="F38" s="189">
        <f>H38+NPV(FD,I38:INDEX(I38:DC38,PAL))</f>
        <v>0</v>
      </c>
      <c r="G38" s="189">
        <f>SUMIF($H$5:$DC$5,"&lt;="&amp;PAL,$H38:$DC38)</f>
        <v>0</v>
      </c>
      <c r="H38" s="195">
        <v>0</v>
      </c>
      <c r="I38" s="195">
        <v>0</v>
      </c>
      <c r="J38" s="195">
        <v>0</v>
      </c>
      <c r="K38" s="195">
        <v>0</v>
      </c>
      <c r="L38" s="195">
        <v>0</v>
      </c>
      <c r="M38" s="195">
        <v>0</v>
      </c>
      <c r="N38" s="195">
        <v>0</v>
      </c>
      <c r="O38" s="195">
        <v>0</v>
      </c>
      <c r="P38" s="195">
        <v>0</v>
      </c>
      <c r="Q38" s="195">
        <v>0</v>
      </c>
      <c r="R38" s="195">
        <v>0</v>
      </c>
      <c r="S38" s="195">
        <v>0</v>
      </c>
      <c r="T38" s="195">
        <v>0</v>
      </c>
      <c r="U38" s="195">
        <v>0</v>
      </c>
      <c r="V38" s="195">
        <v>0</v>
      </c>
      <c r="W38" s="195">
        <v>0</v>
      </c>
      <c r="X38" s="195">
        <v>0</v>
      </c>
      <c r="Y38" s="195">
        <v>0</v>
      </c>
      <c r="Z38" s="195">
        <v>0</v>
      </c>
      <c r="AA38" s="195">
        <v>0</v>
      </c>
      <c r="AB38" s="195">
        <v>0</v>
      </c>
      <c r="AC38" s="195">
        <v>0</v>
      </c>
      <c r="AD38" s="195">
        <v>0</v>
      </c>
      <c r="AE38" s="195">
        <v>0</v>
      </c>
      <c r="AF38" s="195">
        <v>0</v>
      </c>
      <c r="AG38" s="195">
        <v>0</v>
      </c>
      <c r="AH38" s="195">
        <v>0</v>
      </c>
      <c r="AI38" s="195">
        <v>0</v>
      </c>
      <c r="AJ38" s="195">
        <v>0</v>
      </c>
      <c r="AK38" s="195">
        <v>0</v>
      </c>
      <c r="AL38" s="195">
        <v>0</v>
      </c>
      <c r="AM38" s="195">
        <v>0</v>
      </c>
      <c r="AN38" s="195">
        <v>0</v>
      </c>
      <c r="AO38" s="195">
        <v>0</v>
      </c>
      <c r="AP38" s="195">
        <v>0</v>
      </c>
      <c r="AQ38" s="195">
        <v>0</v>
      </c>
      <c r="AR38" s="195">
        <v>0</v>
      </c>
      <c r="AS38" s="195">
        <v>0</v>
      </c>
      <c r="AT38" s="195">
        <v>0</v>
      </c>
      <c r="AU38" s="195">
        <v>0</v>
      </c>
      <c r="AV38" s="195">
        <v>0</v>
      </c>
      <c r="AW38" s="195">
        <v>0</v>
      </c>
      <c r="AX38" s="195">
        <v>0</v>
      </c>
      <c r="AY38" s="195">
        <v>0</v>
      </c>
      <c r="AZ38" s="195">
        <v>0</v>
      </c>
      <c r="BA38" s="195">
        <v>0</v>
      </c>
      <c r="BB38" s="195">
        <v>0</v>
      </c>
      <c r="BC38" s="195">
        <v>0</v>
      </c>
      <c r="BD38" s="195">
        <v>0</v>
      </c>
      <c r="BE38" s="195">
        <v>0</v>
      </c>
      <c r="BF38" s="195">
        <v>0</v>
      </c>
      <c r="BG38" s="195">
        <v>0</v>
      </c>
      <c r="BH38" s="195">
        <v>0</v>
      </c>
      <c r="BI38" s="195">
        <v>0</v>
      </c>
      <c r="BJ38" s="195">
        <v>0</v>
      </c>
      <c r="BK38" s="195">
        <v>0</v>
      </c>
      <c r="BL38" s="195">
        <v>0</v>
      </c>
      <c r="BM38" s="195">
        <v>0</v>
      </c>
      <c r="BN38" s="195">
        <v>0</v>
      </c>
      <c r="BO38" s="195">
        <v>0</v>
      </c>
      <c r="BP38" s="195">
        <v>0</v>
      </c>
      <c r="BQ38" s="195">
        <v>0</v>
      </c>
      <c r="BR38" s="195">
        <v>0</v>
      </c>
      <c r="BS38" s="195">
        <v>0</v>
      </c>
      <c r="BT38" s="195">
        <v>0</v>
      </c>
      <c r="BU38" s="195">
        <v>0</v>
      </c>
      <c r="BV38" s="195">
        <v>0</v>
      </c>
      <c r="BW38" s="195">
        <v>0</v>
      </c>
      <c r="BX38" s="195">
        <v>0</v>
      </c>
      <c r="BY38" s="195">
        <v>0</v>
      </c>
      <c r="BZ38" s="195">
        <v>0</v>
      </c>
      <c r="CA38" s="195">
        <v>0</v>
      </c>
      <c r="CB38" s="195">
        <v>0</v>
      </c>
      <c r="CC38" s="195">
        <v>0</v>
      </c>
      <c r="CD38" s="195">
        <v>0</v>
      </c>
      <c r="CE38" s="195">
        <v>0</v>
      </c>
      <c r="CF38" s="195">
        <v>0</v>
      </c>
      <c r="CG38" s="195">
        <v>0</v>
      </c>
      <c r="CH38" s="195">
        <v>0</v>
      </c>
      <c r="CI38" s="195">
        <v>0</v>
      </c>
      <c r="CJ38" s="195">
        <v>0</v>
      </c>
      <c r="CK38" s="195">
        <v>0</v>
      </c>
      <c r="CL38" s="195">
        <v>0</v>
      </c>
      <c r="CM38" s="195">
        <v>0</v>
      </c>
      <c r="CN38" s="195">
        <v>0</v>
      </c>
      <c r="CO38" s="195">
        <v>0</v>
      </c>
      <c r="CP38" s="195">
        <v>0</v>
      </c>
      <c r="CQ38" s="195">
        <v>0</v>
      </c>
      <c r="CR38" s="195">
        <v>0</v>
      </c>
      <c r="CS38" s="195">
        <v>0</v>
      </c>
      <c r="CT38" s="195">
        <v>0</v>
      </c>
      <c r="CU38" s="195">
        <v>0</v>
      </c>
      <c r="CV38" s="195">
        <v>0</v>
      </c>
      <c r="CW38" s="195">
        <v>0</v>
      </c>
      <c r="CX38" s="195">
        <v>0</v>
      </c>
      <c r="CY38" s="195">
        <v>0</v>
      </c>
      <c r="CZ38" s="195">
        <v>0</v>
      </c>
      <c r="DA38" s="195">
        <v>0</v>
      </c>
      <c r="DB38" s="195">
        <v>0</v>
      </c>
      <c r="DC38" s="195">
        <v>0</v>
      </c>
      <c r="DE38" s="24">
        <f t="shared" si="27"/>
        <v>0</v>
      </c>
      <c r="DF38" s="24">
        <f t="shared" si="19"/>
        <v>0</v>
      </c>
      <c r="DG38">
        <f t="shared" si="26"/>
        <v>21</v>
      </c>
      <c r="DH38">
        <v>0</v>
      </c>
    </row>
    <row r="39" spans="1:112" ht="15" hidden="1" customHeight="1">
      <c r="A39" s="68">
        <v>27</v>
      </c>
      <c r="B39" s="176" t="str">
        <f>$B$33&amp;"6."</f>
        <v>D.3.6.</v>
      </c>
      <c r="C39" s="192" t="s">
        <v>161</v>
      </c>
      <c r="D39" s="199"/>
      <c r="E39" s="194">
        <v>0.21</v>
      </c>
      <c r="F39" s="189">
        <f>H39+NPV(FD,I39:INDEX(I39:DC39,PAL))</f>
        <v>0</v>
      </c>
      <c r="G39" s="189">
        <f>SUMIF($H$5:$DC$5,"&lt;="&amp;PAL,$H39:$DC39)</f>
        <v>0</v>
      </c>
      <c r="H39" s="195">
        <v>0</v>
      </c>
      <c r="I39" s="195">
        <v>0</v>
      </c>
      <c r="J39" s="195">
        <v>0</v>
      </c>
      <c r="K39" s="195">
        <v>0</v>
      </c>
      <c r="L39" s="195">
        <v>0</v>
      </c>
      <c r="M39" s="195">
        <v>0</v>
      </c>
      <c r="N39" s="195">
        <v>0</v>
      </c>
      <c r="O39" s="195">
        <v>0</v>
      </c>
      <c r="P39" s="195">
        <v>0</v>
      </c>
      <c r="Q39" s="195">
        <v>0</v>
      </c>
      <c r="R39" s="195">
        <v>0</v>
      </c>
      <c r="S39" s="195">
        <v>0</v>
      </c>
      <c r="T39" s="195">
        <v>0</v>
      </c>
      <c r="U39" s="195">
        <v>0</v>
      </c>
      <c r="V39" s="195">
        <v>0</v>
      </c>
      <c r="W39" s="195">
        <v>0</v>
      </c>
      <c r="X39" s="195">
        <v>0</v>
      </c>
      <c r="Y39" s="195">
        <v>0</v>
      </c>
      <c r="Z39" s="195">
        <v>0</v>
      </c>
      <c r="AA39" s="195">
        <v>0</v>
      </c>
      <c r="AB39" s="195">
        <v>0</v>
      </c>
      <c r="AC39" s="195">
        <v>0</v>
      </c>
      <c r="AD39" s="195">
        <v>0</v>
      </c>
      <c r="AE39" s="195">
        <v>0</v>
      </c>
      <c r="AF39" s="195">
        <v>0</v>
      </c>
      <c r="AG39" s="195">
        <v>0</v>
      </c>
      <c r="AH39" s="195">
        <v>0</v>
      </c>
      <c r="AI39" s="195">
        <v>0</v>
      </c>
      <c r="AJ39" s="195">
        <v>0</v>
      </c>
      <c r="AK39" s="195">
        <v>0</v>
      </c>
      <c r="AL39" s="195">
        <v>0</v>
      </c>
      <c r="AM39" s="195">
        <v>0</v>
      </c>
      <c r="AN39" s="195">
        <v>0</v>
      </c>
      <c r="AO39" s="195">
        <v>0</v>
      </c>
      <c r="AP39" s="195">
        <v>0</v>
      </c>
      <c r="AQ39" s="195">
        <v>0</v>
      </c>
      <c r="AR39" s="195">
        <v>0</v>
      </c>
      <c r="AS39" s="195">
        <v>0</v>
      </c>
      <c r="AT39" s="195">
        <v>0</v>
      </c>
      <c r="AU39" s="195">
        <v>0</v>
      </c>
      <c r="AV39" s="195">
        <v>0</v>
      </c>
      <c r="AW39" s="195">
        <v>0</v>
      </c>
      <c r="AX39" s="195">
        <v>0</v>
      </c>
      <c r="AY39" s="195">
        <v>0</v>
      </c>
      <c r="AZ39" s="195">
        <v>0</v>
      </c>
      <c r="BA39" s="195">
        <v>0</v>
      </c>
      <c r="BB39" s="195">
        <v>0</v>
      </c>
      <c r="BC39" s="195">
        <v>0</v>
      </c>
      <c r="BD39" s="195">
        <v>0</v>
      </c>
      <c r="BE39" s="195">
        <v>0</v>
      </c>
      <c r="BF39" s="195">
        <v>0</v>
      </c>
      <c r="BG39" s="195">
        <v>0</v>
      </c>
      <c r="BH39" s="195">
        <v>0</v>
      </c>
      <c r="BI39" s="195">
        <v>0</v>
      </c>
      <c r="BJ39" s="195">
        <v>0</v>
      </c>
      <c r="BK39" s="195">
        <v>0</v>
      </c>
      <c r="BL39" s="195">
        <v>0</v>
      </c>
      <c r="BM39" s="195">
        <v>0</v>
      </c>
      <c r="BN39" s="195">
        <v>0</v>
      </c>
      <c r="BO39" s="195">
        <v>0</v>
      </c>
      <c r="BP39" s="195">
        <v>0</v>
      </c>
      <c r="BQ39" s="195">
        <v>0</v>
      </c>
      <c r="BR39" s="195">
        <v>0</v>
      </c>
      <c r="BS39" s="195">
        <v>0</v>
      </c>
      <c r="BT39" s="195">
        <v>0</v>
      </c>
      <c r="BU39" s="195">
        <v>0</v>
      </c>
      <c r="BV39" s="195">
        <v>0</v>
      </c>
      <c r="BW39" s="195">
        <v>0</v>
      </c>
      <c r="BX39" s="195">
        <v>0</v>
      </c>
      <c r="BY39" s="195">
        <v>0</v>
      </c>
      <c r="BZ39" s="195">
        <v>0</v>
      </c>
      <c r="CA39" s="195">
        <v>0</v>
      </c>
      <c r="CB39" s="195">
        <v>0</v>
      </c>
      <c r="CC39" s="195">
        <v>0</v>
      </c>
      <c r="CD39" s="195">
        <v>0</v>
      </c>
      <c r="CE39" s="195">
        <v>0</v>
      </c>
      <c r="CF39" s="195">
        <v>0</v>
      </c>
      <c r="CG39" s="195">
        <v>0</v>
      </c>
      <c r="CH39" s="195">
        <v>0</v>
      </c>
      <c r="CI39" s="195">
        <v>0</v>
      </c>
      <c r="CJ39" s="195">
        <v>0</v>
      </c>
      <c r="CK39" s="195">
        <v>0</v>
      </c>
      <c r="CL39" s="195">
        <v>0</v>
      </c>
      <c r="CM39" s="195">
        <v>0</v>
      </c>
      <c r="CN39" s="195">
        <v>0</v>
      </c>
      <c r="CO39" s="195">
        <v>0</v>
      </c>
      <c r="CP39" s="195">
        <v>0</v>
      </c>
      <c r="CQ39" s="195">
        <v>0</v>
      </c>
      <c r="CR39" s="195">
        <v>0</v>
      </c>
      <c r="CS39" s="195">
        <v>0</v>
      </c>
      <c r="CT39" s="195">
        <v>0</v>
      </c>
      <c r="CU39" s="195">
        <v>0</v>
      </c>
      <c r="CV39" s="195">
        <v>0</v>
      </c>
      <c r="CW39" s="195">
        <v>0</v>
      </c>
      <c r="CX39" s="195">
        <v>0</v>
      </c>
      <c r="CY39" s="195">
        <v>0</v>
      </c>
      <c r="CZ39" s="195">
        <v>0</v>
      </c>
      <c r="DA39" s="195">
        <v>0</v>
      </c>
      <c r="DB39" s="195">
        <v>0</v>
      </c>
      <c r="DC39" s="195">
        <v>0</v>
      </c>
      <c r="DE39" s="24">
        <f t="shared" si="27"/>
        <v>0</v>
      </c>
      <c r="DF39" s="24">
        <f t="shared" si="19"/>
        <v>0</v>
      </c>
      <c r="DG39">
        <f t="shared" si="26"/>
        <v>21</v>
      </c>
      <c r="DH39">
        <v>0</v>
      </c>
    </row>
    <row r="40" spans="1:112" ht="15" hidden="1" customHeight="1">
      <c r="A40" s="68">
        <v>28</v>
      </c>
      <c r="B40" s="176" t="str">
        <f>$B$33&amp;"7."</f>
        <v>D.3.7.</v>
      </c>
      <c r="C40" s="192" t="s">
        <v>161</v>
      </c>
      <c r="D40" s="199"/>
      <c r="E40" s="194">
        <v>0.21</v>
      </c>
      <c r="F40" s="189">
        <f>H40+NPV(FD,I40:INDEX(I40:DC40,PAL))</f>
        <v>0</v>
      </c>
      <c r="G40" s="189">
        <f>SUMIF($H$5:$DC$5,"&lt;="&amp;PAL,$H40:$DC40)</f>
        <v>0</v>
      </c>
      <c r="H40" s="195">
        <v>0</v>
      </c>
      <c r="I40" s="195">
        <v>0</v>
      </c>
      <c r="J40" s="195">
        <v>0</v>
      </c>
      <c r="K40" s="195">
        <v>0</v>
      </c>
      <c r="L40" s="195">
        <v>0</v>
      </c>
      <c r="M40" s="195">
        <v>0</v>
      </c>
      <c r="N40" s="195">
        <v>0</v>
      </c>
      <c r="O40" s="195">
        <v>0</v>
      </c>
      <c r="P40" s="195">
        <v>0</v>
      </c>
      <c r="Q40" s="195">
        <v>0</v>
      </c>
      <c r="R40" s="195">
        <v>0</v>
      </c>
      <c r="S40" s="195">
        <v>0</v>
      </c>
      <c r="T40" s="195">
        <v>0</v>
      </c>
      <c r="U40" s="195">
        <v>0</v>
      </c>
      <c r="V40" s="195">
        <v>0</v>
      </c>
      <c r="W40" s="195">
        <v>0</v>
      </c>
      <c r="X40" s="195">
        <v>0</v>
      </c>
      <c r="Y40" s="195">
        <v>0</v>
      </c>
      <c r="Z40" s="195">
        <v>0</v>
      </c>
      <c r="AA40" s="195">
        <v>0</v>
      </c>
      <c r="AB40" s="195">
        <v>0</v>
      </c>
      <c r="AC40" s="195">
        <v>0</v>
      </c>
      <c r="AD40" s="195">
        <v>0</v>
      </c>
      <c r="AE40" s="195">
        <v>0</v>
      </c>
      <c r="AF40" s="195">
        <v>0</v>
      </c>
      <c r="AG40" s="195">
        <v>0</v>
      </c>
      <c r="AH40" s="195">
        <v>0</v>
      </c>
      <c r="AI40" s="195">
        <v>0</v>
      </c>
      <c r="AJ40" s="195">
        <v>0</v>
      </c>
      <c r="AK40" s="195">
        <v>0</v>
      </c>
      <c r="AL40" s="195">
        <v>0</v>
      </c>
      <c r="AM40" s="195">
        <v>0</v>
      </c>
      <c r="AN40" s="195">
        <v>0</v>
      </c>
      <c r="AO40" s="195">
        <v>0</v>
      </c>
      <c r="AP40" s="195">
        <v>0</v>
      </c>
      <c r="AQ40" s="195">
        <v>0</v>
      </c>
      <c r="AR40" s="195">
        <v>0</v>
      </c>
      <c r="AS40" s="195">
        <v>0</v>
      </c>
      <c r="AT40" s="195">
        <v>0</v>
      </c>
      <c r="AU40" s="195">
        <v>0</v>
      </c>
      <c r="AV40" s="195">
        <v>0</v>
      </c>
      <c r="AW40" s="195">
        <v>0</v>
      </c>
      <c r="AX40" s="195">
        <v>0</v>
      </c>
      <c r="AY40" s="195">
        <v>0</v>
      </c>
      <c r="AZ40" s="195">
        <v>0</v>
      </c>
      <c r="BA40" s="195">
        <v>0</v>
      </c>
      <c r="BB40" s="195">
        <v>0</v>
      </c>
      <c r="BC40" s="195">
        <v>0</v>
      </c>
      <c r="BD40" s="195">
        <v>0</v>
      </c>
      <c r="BE40" s="195">
        <v>0</v>
      </c>
      <c r="BF40" s="195">
        <v>0</v>
      </c>
      <c r="BG40" s="195">
        <v>0</v>
      </c>
      <c r="BH40" s="195">
        <v>0</v>
      </c>
      <c r="BI40" s="195">
        <v>0</v>
      </c>
      <c r="BJ40" s="195">
        <v>0</v>
      </c>
      <c r="BK40" s="195">
        <v>0</v>
      </c>
      <c r="BL40" s="195">
        <v>0</v>
      </c>
      <c r="BM40" s="195">
        <v>0</v>
      </c>
      <c r="BN40" s="195">
        <v>0</v>
      </c>
      <c r="BO40" s="195">
        <v>0</v>
      </c>
      <c r="BP40" s="195">
        <v>0</v>
      </c>
      <c r="BQ40" s="195">
        <v>0</v>
      </c>
      <c r="BR40" s="195">
        <v>0</v>
      </c>
      <c r="BS40" s="195">
        <v>0</v>
      </c>
      <c r="BT40" s="195">
        <v>0</v>
      </c>
      <c r="BU40" s="195">
        <v>0</v>
      </c>
      <c r="BV40" s="195">
        <v>0</v>
      </c>
      <c r="BW40" s="195">
        <v>0</v>
      </c>
      <c r="BX40" s="195">
        <v>0</v>
      </c>
      <c r="BY40" s="195">
        <v>0</v>
      </c>
      <c r="BZ40" s="195">
        <v>0</v>
      </c>
      <c r="CA40" s="195">
        <v>0</v>
      </c>
      <c r="CB40" s="195">
        <v>0</v>
      </c>
      <c r="CC40" s="195">
        <v>0</v>
      </c>
      <c r="CD40" s="195">
        <v>0</v>
      </c>
      <c r="CE40" s="195">
        <v>0</v>
      </c>
      <c r="CF40" s="195">
        <v>0</v>
      </c>
      <c r="CG40" s="195">
        <v>0</v>
      </c>
      <c r="CH40" s="195">
        <v>0</v>
      </c>
      <c r="CI40" s="195">
        <v>0</v>
      </c>
      <c r="CJ40" s="195">
        <v>0</v>
      </c>
      <c r="CK40" s="195">
        <v>0</v>
      </c>
      <c r="CL40" s="195">
        <v>0</v>
      </c>
      <c r="CM40" s="195">
        <v>0</v>
      </c>
      <c r="CN40" s="195">
        <v>0</v>
      </c>
      <c r="CO40" s="195">
        <v>0</v>
      </c>
      <c r="CP40" s="195">
        <v>0</v>
      </c>
      <c r="CQ40" s="195">
        <v>0</v>
      </c>
      <c r="CR40" s="195">
        <v>0</v>
      </c>
      <c r="CS40" s="195">
        <v>0</v>
      </c>
      <c r="CT40" s="195">
        <v>0</v>
      </c>
      <c r="CU40" s="195">
        <v>0</v>
      </c>
      <c r="CV40" s="195">
        <v>0</v>
      </c>
      <c r="CW40" s="195">
        <v>0</v>
      </c>
      <c r="CX40" s="195">
        <v>0</v>
      </c>
      <c r="CY40" s="195">
        <v>0</v>
      </c>
      <c r="CZ40" s="195">
        <v>0</v>
      </c>
      <c r="DA40" s="195">
        <v>0</v>
      </c>
      <c r="DB40" s="195">
        <v>0</v>
      </c>
      <c r="DC40" s="195">
        <v>0</v>
      </c>
      <c r="DE40" s="24">
        <f t="shared" si="27"/>
        <v>0</v>
      </c>
      <c r="DF40" s="24">
        <f t="shared" si="19"/>
        <v>0</v>
      </c>
      <c r="DG40">
        <f t="shared" si="26"/>
        <v>21</v>
      </c>
      <c r="DH40">
        <v>0</v>
      </c>
    </row>
    <row r="41" spans="1:112" ht="15" hidden="1" customHeight="1">
      <c r="A41" s="68">
        <v>29</v>
      </c>
      <c r="B41" s="176" t="str">
        <f>$B$33&amp;"8."</f>
        <v>D.3.8.</v>
      </c>
      <c r="C41" s="192" t="s">
        <v>161</v>
      </c>
      <c r="D41" s="196"/>
      <c r="E41" s="194">
        <v>0.21</v>
      </c>
      <c r="F41" s="189">
        <f>H41+NPV(FD,I41:INDEX(I41:DC41,PAL))</f>
        <v>0</v>
      </c>
      <c r="G41" s="189">
        <f>SUMIF($H$5:$DC$5,"&lt;="&amp;PAL,$H41:$DC41)</f>
        <v>0</v>
      </c>
      <c r="H41" s="195">
        <v>0</v>
      </c>
      <c r="I41" s="195">
        <v>0</v>
      </c>
      <c r="J41" s="195">
        <v>0</v>
      </c>
      <c r="K41" s="195">
        <v>0</v>
      </c>
      <c r="L41" s="195">
        <v>0</v>
      </c>
      <c r="M41" s="195">
        <v>0</v>
      </c>
      <c r="N41" s="195">
        <v>0</v>
      </c>
      <c r="O41" s="195">
        <v>0</v>
      </c>
      <c r="P41" s="195">
        <v>0</v>
      </c>
      <c r="Q41" s="195">
        <v>0</v>
      </c>
      <c r="R41" s="195">
        <v>0</v>
      </c>
      <c r="S41" s="195">
        <v>0</v>
      </c>
      <c r="T41" s="195">
        <v>0</v>
      </c>
      <c r="U41" s="195">
        <v>0</v>
      </c>
      <c r="V41" s="195">
        <v>0</v>
      </c>
      <c r="W41" s="195">
        <v>0</v>
      </c>
      <c r="X41" s="195">
        <v>0</v>
      </c>
      <c r="Y41" s="195">
        <v>0</v>
      </c>
      <c r="Z41" s="195">
        <v>0</v>
      </c>
      <c r="AA41" s="195">
        <v>0</v>
      </c>
      <c r="AB41" s="195">
        <v>0</v>
      </c>
      <c r="AC41" s="195">
        <v>0</v>
      </c>
      <c r="AD41" s="195">
        <v>0</v>
      </c>
      <c r="AE41" s="195">
        <v>0</v>
      </c>
      <c r="AF41" s="195">
        <v>0</v>
      </c>
      <c r="AG41" s="195">
        <v>0</v>
      </c>
      <c r="AH41" s="195">
        <v>0</v>
      </c>
      <c r="AI41" s="195">
        <v>0</v>
      </c>
      <c r="AJ41" s="195">
        <v>0</v>
      </c>
      <c r="AK41" s="195">
        <v>0</v>
      </c>
      <c r="AL41" s="195">
        <v>0</v>
      </c>
      <c r="AM41" s="195">
        <v>0</v>
      </c>
      <c r="AN41" s="195">
        <v>0</v>
      </c>
      <c r="AO41" s="195">
        <v>0</v>
      </c>
      <c r="AP41" s="195">
        <v>0</v>
      </c>
      <c r="AQ41" s="195">
        <v>0</v>
      </c>
      <c r="AR41" s="195">
        <v>0</v>
      </c>
      <c r="AS41" s="195">
        <v>0</v>
      </c>
      <c r="AT41" s="195">
        <v>0</v>
      </c>
      <c r="AU41" s="195">
        <v>0</v>
      </c>
      <c r="AV41" s="195">
        <v>0</v>
      </c>
      <c r="AW41" s="195">
        <v>0</v>
      </c>
      <c r="AX41" s="195">
        <v>0</v>
      </c>
      <c r="AY41" s="195">
        <v>0</v>
      </c>
      <c r="AZ41" s="195">
        <v>0</v>
      </c>
      <c r="BA41" s="195">
        <v>0</v>
      </c>
      <c r="BB41" s="195">
        <v>0</v>
      </c>
      <c r="BC41" s="195">
        <v>0</v>
      </c>
      <c r="BD41" s="195">
        <v>0</v>
      </c>
      <c r="BE41" s="195">
        <v>0</v>
      </c>
      <c r="BF41" s="195">
        <v>0</v>
      </c>
      <c r="BG41" s="195">
        <v>0</v>
      </c>
      <c r="BH41" s="195">
        <v>0</v>
      </c>
      <c r="BI41" s="195">
        <v>0</v>
      </c>
      <c r="BJ41" s="195">
        <v>0</v>
      </c>
      <c r="BK41" s="195">
        <v>0</v>
      </c>
      <c r="BL41" s="195">
        <v>0</v>
      </c>
      <c r="BM41" s="195">
        <v>0</v>
      </c>
      <c r="BN41" s="195">
        <v>0</v>
      </c>
      <c r="BO41" s="195">
        <v>0</v>
      </c>
      <c r="BP41" s="195">
        <v>0</v>
      </c>
      <c r="BQ41" s="195">
        <v>0</v>
      </c>
      <c r="BR41" s="195">
        <v>0</v>
      </c>
      <c r="BS41" s="195">
        <v>0</v>
      </c>
      <c r="BT41" s="195">
        <v>0</v>
      </c>
      <c r="BU41" s="195">
        <v>0</v>
      </c>
      <c r="BV41" s="195">
        <v>0</v>
      </c>
      <c r="BW41" s="195">
        <v>0</v>
      </c>
      <c r="BX41" s="195">
        <v>0</v>
      </c>
      <c r="BY41" s="195">
        <v>0</v>
      </c>
      <c r="BZ41" s="195">
        <v>0</v>
      </c>
      <c r="CA41" s="195">
        <v>0</v>
      </c>
      <c r="CB41" s="195">
        <v>0</v>
      </c>
      <c r="CC41" s="195">
        <v>0</v>
      </c>
      <c r="CD41" s="195">
        <v>0</v>
      </c>
      <c r="CE41" s="195">
        <v>0</v>
      </c>
      <c r="CF41" s="195">
        <v>0</v>
      </c>
      <c r="CG41" s="195">
        <v>0</v>
      </c>
      <c r="CH41" s="195">
        <v>0</v>
      </c>
      <c r="CI41" s="195">
        <v>0</v>
      </c>
      <c r="CJ41" s="195">
        <v>0</v>
      </c>
      <c r="CK41" s="195">
        <v>0</v>
      </c>
      <c r="CL41" s="195">
        <v>0</v>
      </c>
      <c r="CM41" s="195">
        <v>0</v>
      </c>
      <c r="CN41" s="195">
        <v>0</v>
      </c>
      <c r="CO41" s="195">
        <v>0</v>
      </c>
      <c r="CP41" s="195">
        <v>0</v>
      </c>
      <c r="CQ41" s="195">
        <v>0</v>
      </c>
      <c r="CR41" s="195">
        <v>0</v>
      </c>
      <c r="CS41" s="195">
        <v>0</v>
      </c>
      <c r="CT41" s="195">
        <v>0</v>
      </c>
      <c r="CU41" s="195">
        <v>0</v>
      </c>
      <c r="CV41" s="195">
        <v>0</v>
      </c>
      <c r="CW41" s="195">
        <v>0</v>
      </c>
      <c r="CX41" s="195">
        <v>0</v>
      </c>
      <c r="CY41" s="195">
        <v>0</v>
      </c>
      <c r="CZ41" s="195">
        <v>0</v>
      </c>
      <c r="DA41" s="195">
        <v>0</v>
      </c>
      <c r="DB41" s="195">
        <v>0</v>
      </c>
      <c r="DC41" s="195">
        <v>0</v>
      </c>
      <c r="DE41" s="24">
        <f t="shared" si="27"/>
        <v>0</v>
      </c>
      <c r="DF41" s="24">
        <f t="shared" si="19"/>
        <v>0</v>
      </c>
      <c r="DG41">
        <f t="shared" si="26"/>
        <v>21</v>
      </c>
      <c r="DH41">
        <v>0</v>
      </c>
    </row>
    <row r="42" spans="1:112" ht="15" hidden="1" customHeight="1">
      <c r="A42" s="68">
        <v>30</v>
      </c>
      <c r="B42" s="176" t="str">
        <f>$B$33&amp;"9."</f>
        <v>D.3.9.</v>
      </c>
      <c r="C42" s="196" t="s">
        <v>162</v>
      </c>
      <c r="D42" s="196"/>
      <c r="E42" s="194">
        <v>0.21</v>
      </c>
      <c r="F42" s="189">
        <f>H42+NPV(FD,I42:INDEX(I42:DC42,PAL))</f>
        <v>0</v>
      </c>
      <c r="G42" s="189">
        <f>SUMIF($H$5:$DC$5,"&lt;="&amp;PAL,$H42:$DC42)</f>
        <v>0</v>
      </c>
      <c r="H42" s="197">
        <v>0</v>
      </c>
      <c r="I42" s="197">
        <v>0</v>
      </c>
      <c r="J42" s="197">
        <v>0</v>
      </c>
      <c r="K42" s="197">
        <v>0</v>
      </c>
      <c r="L42" s="197">
        <v>0</v>
      </c>
      <c r="M42" s="197">
        <v>0</v>
      </c>
      <c r="N42" s="197">
        <v>0</v>
      </c>
      <c r="O42" s="197">
        <v>0</v>
      </c>
      <c r="P42" s="197">
        <v>0</v>
      </c>
      <c r="Q42" s="197">
        <v>0</v>
      </c>
      <c r="R42" s="197">
        <v>0</v>
      </c>
      <c r="S42" s="198">
        <v>0</v>
      </c>
      <c r="T42" s="198">
        <v>0</v>
      </c>
      <c r="U42" s="198">
        <v>0</v>
      </c>
      <c r="V42" s="198">
        <v>0</v>
      </c>
      <c r="W42" s="198">
        <v>0</v>
      </c>
      <c r="X42" s="198">
        <v>0</v>
      </c>
      <c r="Y42" s="198">
        <v>0</v>
      </c>
      <c r="Z42" s="198">
        <v>0</v>
      </c>
      <c r="AA42" s="198">
        <v>0</v>
      </c>
      <c r="AB42" s="198">
        <v>0</v>
      </c>
      <c r="AC42" s="198">
        <v>0</v>
      </c>
      <c r="AD42" s="198">
        <v>0</v>
      </c>
      <c r="AE42" s="198">
        <v>0</v>
      </c>
      <c r="AF42" s="198">
        <v>0</v>
      </c>
      <c r="AG42" s="198">
        <v>0</v>
      </c>
      <c r="AH42" s="198">
        <v>0</v>
      </c>
      <c r="AI42" s="198">
        <v>0</v>
      </c>
      <c r="AJ42" s="198">
        <v>0</v>
      </c>
      <c r="AK42" s="198">
        <v>0</v>
      </c>
      <c r="AL42" s="198">
        <v>0</v>
      </c>
      <c r="AM42" s="198">
        <v>0</v>
      </c>
      <c r="AN42" s="198">
        <v>0</v>
      </c>
      <c r="AO42" s="198">
        <v>0</v>
      </c>
      <c r="AP42" s="198">
        <v>0</v>
      </c>
      <c r="AQ42" s="198">
        <v>0</v>
      </c>
      <c r="AR42" s="198">
        <v>0</v>
      </c>
      <c r="AS42" s="198">
        <v>0</v>
      </c>
      <c r="AT42" s="198">
        <v>0</v>
      </c>
      <c r="AU42" s="198">
        <v>0</v>
      </c>
      <c r="AV42" s="198">
        <v>0</v>
      </c>
      <c r="AW42" s="198">
        <v>0</v>
      </c>
      <c r="AX42" s="198">
        <v>0</v>
      </c>
      <c r="AY42" s="198">
        <v>0</v>
      </c>
      <c r="AZ42" s="198">
        <v>0</v>
      </c>
      <c r="BA42" s="198">
        <v>0</v>
      </c>
      <c r="BB42" s="198">
        <v>0</v>
      </c>
      <c r="BC42" s="198">
        <v>0</v>
      </c>
      <c r="BD42" s="198">
        <v>0</v>
      </c>
      <c r="BE42" s="198">
        <v>0</v>
      </c>
      <c r="BF42" s="198">
        <v>0</v>
      </c>
      <c r="BG42" s="198">
        <v>0</v>
      </c>
      <c r="BH42" s="198">
        <v>0</v>
      </c>
      <c r="BI42" s="198">
        <v>0</v>
      </c>
      <c r="BJ42" s="198">
        <v>0</v>
      </c>
      <c r="BK42" s="198">
        <v>0</v>
      </c>
      <c r="BL42" s="198">
        <v>0</v>
      </c>
      <c r="BM42" s="198">
        <v>0</v>
      </c>
      <c r="BN42" s="198">
        <v>0</v>
      </c>
      <c r="BO42" s="198">
        <v>0</v>
      </c>
      <c r="BP42" s="198">
        <v>0</v>
      </c>
      <c r="BQ42" s="198">
        <v>0</v>
      </c>
      <c r="BR42" s="198">
        <v>0</v>
      </c>
      <c r="BS42" s="198">
        <v>0</v>
      </c>
      <c r="BT42" s="198">
        <v>0</v>
      </c>
      <c r="BU42" s="198">
        <v>0</v>
      </c>
      <c r="BV42" s="198">
        <v>0</v>
      </c>
      <c r="BW42" s="198">
        <v>0</v>
      </c>
      <c r="BX42" s="198">
        <v>0</v>
      </c>
      <c r="BY42" s="198">
        <v>0</v>
      </c>
      <c r="BZ42" s="198">
        <v>0</v>
      </c>
      <c r="CA42" s="198">
        <v>0</v>
      </c>
      <c r="CB42" s="198">
        <v>0</v>
      </c>
      <c r="CC42" s="198">
        <v>0</v>
      </c>
      <c r="CD42" s="198">
        <v>0</v>
      </c>
      <c r="CE42" s="198">
        <v>0</v>
      </c>
      <c r="CF42" s="198">
        <v>0</v>
      </c>
      <c r="CG42" s="198">
        <v>0</v>
      </c>
      <c r="CH42" s="198">
        <v>0</v>
      </c>
      <c r="CI42" s="198">
        <v>0</v>
      </c>
      <c r="CJ42" s="198">
        <v>0</v>
      </c>
      <c r="CK42" s="198">
        <v>0</v>
      </c>
      <c r="CL42" s="198">
        <v>0</v>
      </c>
      <c r="CM42" s="198">
        <v>0</v>
      </c>
      <c r="CN42" s="198">
        <v>0</v>
      </c>
      <c r="CO42" s="198">
        <v>0</v>
      </c>
      <c r="CP42" s="198">
        <v>0</v>
      </c>
      <c r="CQ42" s="198">
        <v>0</v>
      </c>
      <c r="CR42" s="198">
        <v>0</v>
      </c>
      <c r="CS42" s="198">
        <v>0</v>
      </c>
      <c r="CT42" s="198">
        <v>0</v>
      </c>
      <c r="CU42" s="198">
        <v>0</v>
      </c>
      <c r="CV42" s="198">
        <v>0</v>
      </c>
      <c r="CW42" s="198">
        <v>0</v>
      </c>
      <c r="CX42" s="198">
        <v>0</v>
      </c>
      <c r="CY42" s="198">
        <v>0</v>
      </c>
      <c r="CZ42" s="198">
        <v>0</v>
      </c>
      <c r="DA42" s="198">
        <v>0</v>
      </c>
      <c r="DB42" s="198">
        <v>0</v>
      </c>
      <c r="DC42" s="198">
        <v>0</v>
      </c>
      <c r="DE42" s="24">
        <f t="shared" si="27"/>
        <v>0</v>
      </c>
      <c r="DF42" s="24">
        <f t="shared" si="19"/>
        <v>0</v>
      </c>
      <c r="DG42">
        <f t="shared" si="26"/>
        <v>21</v>
      </c>
      <c r="DH42">
        <v>0</v>
      </c>
    </row>
    <row r="43" spans="1:112" ht="15" hidden="1" customHeight="1">
      <c r="A43" s="68">
        <v>31</v>
      </c>
      <c r="B43" s="176" t="str">
        <f>$B$33&amp;"L."</f>
        <v>D.3.L.</v>
      </c>
      <c r="C43" s="196" t="s">
        <v>163</v>
      </c>
      <c r="D43" s="196"/>
      <c r="E43" s="194">
        <v>0.21</v>
      </c>
      <c r="F43" s="189">
        <f>H43+NPV(FD,I43:INDEX(I43:DC43,PAL))</f>
        <v>0</v>
      </c>
      <c r="G43" s="189">
        <f>SUMIF($H$5:$DC$5,"&lt;="&amp;PAL,$H43:$DC43)</f>
        <v>0</v>
      </c>
      <c r="H43" s="197">
        <v>0</v>
      </c>
      <c r="I43" s="197">
        <v>0</v>
      </c>
      <c r="J43" s="197">
        <v>0</v>
      </c>
      <c r="K43" s="197">
        <v>0</v>
      </c>
      <c r="L43" s="197">
        <v>0</v>
      </c>
      <c r="M43" s="197">
        <v>0</v>
      </c>
      <c r="N43" s="197">
        <v>0</v>
      </c>
      <c r="O43" s="197">
        <v>0</v>
      </c>
      <c r="P43" s="197">
        <v>0</v>
      </c>
      <c r="Q43" s="197">
        <v>0</v>
      </c>
      <c r="R43" s="197">
        <v>0</v>
      </c>
      <c r="S43" s="197">
        <v>0</v>
      </c>
      <c r="T43" s="197">
        <v>0</v>
      </c>
      <c r="U43" s="197">
        <v>0</v>
      </c>
      <c r="V43" s="197">
        <v>0</v>
      </c>
      <c r="W43" s="197">
        <v>0</v>
      </c>
      <c r="X43" s="197">
        <v>0</v>
      </c>
      <c r="Y43" s="197">
        <v>0</v>
      </c>
      <c r="Z43" s="197">
        <v>0</v>
      </c>
      <c r="AA43" s="197">
        <v>0</v>
      </c>
      <c r="AB43" s="197">
        <v>0</v>
      </c>
      <c r="AC43" s="197">
        <v>0</v>
      </c>
      <c r="AD43" s="197">
        <v>0</v>
      </c>
      <c r="AE43" s="197">
        <v>0</v>
      </c>
      <c r="AF43" s="197">
        <v>0</v>
      </c>
      <c r="AG43" s="198">
        <v>0</v>
      </c>
      <c r="AH43" s="197">
        <v>0</v>
      </c>
      <c r="AI43" s="197">
        <v>0</v>
      </c>
      <c r="AJ43" s="197">
        <v>0</v>
      </c>
      <c r="AK43" s="197">
        <v>0</v>
      </c>
      <c r="AL43" s="197">
        <v>0</v>
      </c>
      <c r="AM43" s="197">
        <v>0</v>
      </c>
      <c r="AN43" s="197">
        <v>0</v>
      </c>
      <c r="AO43" s="197">
        <v>0</v>
      </c>
      <c r="AP43" s="197">
        <v>0</v>
      </c>
      <c r="AQ43" s="197">
        <v>0</v>
      </c>
      <c r="AR43" s="197">
        <v>0</v>
      </c>
      <c r="AS43" s="197">
        <v>0</v>
      </c>
      <c r="AT43" s="197">
        <v>0</v>
      </c>
      <c r="AU43" s="197">
        <v>0</v>
      </c>
      <c r="AV43" s="197">
        <v>0</v>
      </c>
      <c r="AW43" s="197">
        <v>0</v>
      </c>
      <c r="AX43" s="197">
        <v>0</v>
      </c>
      <c r="AY43" s="197">
        <v>0</v>
      </c>
      <c r="AZ43" s="197">
        <v>0</v>
      </c>
      <c r="BA43" s="197">
        <v>0</v>
      </c>
      <c r="BB43" s="197">
        <v>0</v>
      </c>
      <c r="BC43" s="197">
        <v>0</v>
      </c>
      <c r="BD43" s="197">
        <v>0</v>
      </c>
      <c r="BE43" s="197">
        <v>0</v>
      </c>
      <c r="BF43" s="197">
        <v>0</v>
      </c>
      <c r="BG43" s="197">
        <v>0</v>
      </c>
      <c r="BH43" s="197">
        <v>0</v>
      </c>
      <c r="BI43" s="197">
        <v>0</v>
      </c>
      <c r="BJ43" s="197">
        <v>0</v>
      </c>
      <c r="BK43" s="197">
        <v>0</v>
      </c>
      <c r="BL43" s="197">
        <v>0</v>
      </c>
      <c r="BM43" s="197">
        <v>0</v>
      </c>
      <c r="BN43" s="197">
        <v>0</v>
      </c>
      <c r="BO43" s="197">
        <v>0</v>
      </c>
      <c r="BP43" s="197">
        <v>0</v>
      </c>
      <c r="BQ43" s="197">
        <v>0</v>
      </c>
      <c r="BR43" s="197">
        <v>0</v>
      </c>
      <c r="BS43" s="197">
        <v>0</v>
      </c>
      <c r="BT43" s="197">
        <v>0</v>
      </c>
      <c r="BU43" s="197">
        <v>0</v>
      </c>
      <c r="BV43" s="197">
        <v>0</v>
      </c>
      <c r="BW43" s="197">
        <v>0</v>
      </c>
      <c r="BX43" s="197">
        <v>0</v>
      </c>
      <c r="BY43" s="197">
        <v>0</v>
      </c>
      <c r="BZ43" s="197">
        <v>0</v>
      </c>
      <c r="CA43" s="197">
        <v>0</v>
      </c>
      <c r="CB43" s="197">
        <v>0</v>
      </c>
      <c r="CC43" s="197">
        <v>0</v>
      </c>
      <c r="CD43" s="197">
        <v>0</v>
      </c>
      <c r="CE43" s="197">
        <v>0</v>
      </c>
      <c r="CF43" s="197">
        <v>0</v>
      </c>
      <c r="CG43" s="197">
        <v>0</v>
      </c>
      <c r="CH43" s="197">
        <v>0</v>
      </c>
      <c r="CI43" s="197">
        <v>0</v>
      </c>
      <c r="CJ43" s="197">
        <v>0</v>
      </c>
      <c r="CK43" s="197">
        <v>0</v>
      </c>
      <c r="CL43" s="197">
        <v>0</v>
      </c>
      <c r="CM43" s="197">
        <v>0</v>
      </c>
      <c r="CN43" s="197">
        <v>0</v>
      </c>
      <c r="CO43" s="197">
        <v>0</v>
      </c>
      <c r="CP43" s="197">
        <v>0</v>
      </c>
      <c r="CQ43" s="197">
        <v>0</v>
      </c>
      <c r="CR43" s="197">
        <v>0</v>
      </c>
      <c r="CS43" s="197">
        <v>0</v>
      </c>
      <c r="CT43" s="197">
        <v>0</v>
      </c>
      <c r="CU43" s="197">
        <v>0</v>
      </c>
      <c r="CV43" s="197">
        <v>0</v>
      </c>
      <c r="CW43" s="197">
        <v>0</v>
      </c>
      <c r="CX43" s="197">
        <v>0</v>
      </c>
      <c r="CY43" s="197">
        <v>0</v>
      </c>
      <c r="CZ43" s="197">
        <v>0</v>
      </c>
      <c r="DA43" s="197">
        <v>0</v>
      </c>
      <c r="DB43" s="197">
        <v>0</v>
      </c>
      <c r="DC43" s="198">
        <v>0</v>
      </c>
      <c r="DE43" s="24">
        <f t="shared" si="27"/>
        <v>0</v>
      </c>
      <c r="DF43" s="24">
        <f t="shared" si="19"/>
        <v>0</v>
      </c>
      <c r="DG43">
        <f t="shared" si="26"/>
        <v>21</v>
      </c>
      <c r="DH43">
        <f>DG43/(100+DG43)</f>
        <v>0.17355371900826447</v>
      </c>
    </row>
    <row r="44" spans="1:112" ht="14.5">
      <c r="A44" s="68">
        <v>32</v>
      </c>
      <c r="B44" s="176" t="s">
        <v>168</v>
      </c>
      <c r="C44" s="188" t="s">
        <v>169</v>
      </c>
      <c r="D44" s="190"/>
      <c r="E44" s="190"/>
      <c r="F44" s="191">
        <f>F45+F56+F67</f>
        <v>166652167.91543761</v>
      </c>
      <c r="G44" s="189">
        <f>SUMIF($H$5:$DC$5,"&lt;="&amp;PAL,$H44:$DC44)</f>
        <v>184560640.59999999</v>
      </c>
      <c r="H44" s="191">
        <f>H45+H56+H67</f>
        <v>28839240.600000001</v>
      </c>
      <c r="I44" s="191">
        <f t="shared" ref="I44:BT44" si="28">I45+I56+I67</f>
        <v>34361700</v>
      </c>
      <c r="J44" s="191">
        <f t="shared" si="28"/>
        <v>28774075</v>
      </c>
      <c r="K44" s="191">
        <f t="shared" si="28"/>
        <v>27127275</v>
      </c>
      <c r="L44" s="191">
        <f t="shared" si="28"/>
        <v>24380550</v>
      </c>
      <c r="M44" s="191">
        <f t="shared" si="28"/>
        <v>23679000</v>
      </c>
      <c r="N44" s="191">
        <f t="shared" si="28"/>
        <v>17398800</v>
      </c>
      <c r="O44" s="191">
        <f t="shared" si="28"/>
        <v>0</v>
      </c>
      <c r="P44" s="191">
        <f t="shared" si="28"/>
        <v>0</v>
      </c>
      <c r="Q44" s="191">
        <f t="shared" si="28"/>
        <v>0</v>
      </c>
      <c r="R44" s="191">
        <f t="shared" si="28"/>
        <v>0</v>
      </c>
      <c r="S44" s="191">
        <f t="shared" si="28"/>
        <v>0</v>
      </c>
      <c r="T44" s="191">
        <f t="shared" si="28"/>
        <v>0</v>
      </c>
      <c r="U44" s="191">
        <f t="shared" si="28"/>
        <v>0</v>
      </c>
      <c r="V44" s="191">
        <f t="shared" si="28"/>
        <v>0</v>
      </c>
      <c r="W44" s="191">
        <f t="shared" si="28"/>
        <v>0</v>
      </c>
      <c r="X44" s="191">
        <f t="shared" si="28"/>
        <v>0</v>
      </c>
      <c r="Y44" s="191">
        <f t="shared" si="28"/>
        <v>0</v>
      </c>
      <c r="Z44" s="191">
        <f t="shared" si="28"/>
        <v>0</v>
      </c>
      <c r="AA44" s="191">
        <f t="shared" si="28"/>
        <v>0</v>
      </c>
      <c r="AB44" s="191">
        <f t="shared" si="28"/>
        <v>0</v>
      </c>
      <c r="AC44" s="191">
        <f t="shared" si="28"/>
        <v>0</v>
      </c>
      <c r="AD44" s="191">
        <f t="shared" si="28"/>
        <v>0</v>
      </c>
      <c r="AE44" s="191">
        <f t="shared" si="28"/>
        <v>0</v>
      </c>
      <c r="AF44" s="191">
        <f t="shared" si="28"/>
        <v>0</v>
      </c>
      <c r="AG44" s="191">
        <f t="shared" si="28"/>
        <v>0</v>
      </c>
      <c r="AH44" s="191">
        <f t="shared" si="28"/>
        <v>0</v>
      </c>
      <c r="AI44" s="191">
        <f t="shared" si="28"/>
        <v>0</v>
      </c>
      <c r="AJ44" s="191">
        <f t="shared" si="28"/>
        <v>0</v>
      </c>
      <c r="AK44" s="191">
        <f t="shared" si="28"/>
        <v>0</v>
      </c>
      <c r="AL44" s="191">
        <f t="shared" si="28"/>
        <v>0</v>
      </c>
      <c r="AM44" s="191">
        <f t="shared" si="28"/>
        <v>0</v>
      </c>
      <c r="AN44" s="191">
        <f t="shared" si="28"/>
        <v>0</v>
      </c>
      <c r="AO44" s="191">
        <f t="shared" si="28"/>
        <v>0</v>
      </c>
      <c r="AP44" s="191">
        <f t="shared" si="28"/>
        <v>0</v>
      </c>
      <c r="AQ44" s="191">
        <f t="shared" si="28"/>
        <v>0</v>
      </c>
      <c r="AR44" s="191">
        <f t="shared" si="28"/>
        <v>0</v>
      </c>
      <c r="AS44" s="191">
        <f t="shared" si="28"/>
        <v>0</v>
      </c>
      <c r="AT44" s="191">
        <f t="shared" si="28"/>
        <v>0</v>
      </c>
      <c r="AU44" s="191">
        <f t="shared" si="28"/>
        <v>0</v>
      </c>
      <c r="AV44" s="191">
        <f t="shared" si="28"/>
        <v>0</v>
      </c>
      <c r="AW44" s="191">
        <f t="shared" si="28"/>
        <v>0</v>
      </c>
      <c r="AX44" s="191">
        <f t="shared" si="28"/>
        <v>0</v>
      </c>
      <c r="AY44" s="191">
        <f t="shared" si="28"/>
        <v>0</v>
      </c>
      <c r="AZ44" s="191">
        <f t="shared" si="28"/>
        <v>0</v>
      </c>
      <c r="BA44" s="191">
        <f t="shared" si="28"/>
        <v>0</v>
      </c>
      <c r="BB44" s="191">
        <f t="shared" si="28"/>
        <v>0</v>
      </c>
      <c r="BC44" s="191">
        <f t="shared" si="28"/>
        <v>0</v>
      </c>
      <c r="BD44" s="191">
        <f t="shared" si="28"/>
        <v>0</v>
      </c>
      <c r="BE44" s="191">
        <f t="shared" si="28"/>
        <v>0</v>
      </c>
      <c r="BF44" s="191">
        <f t="shared" si="28"/>
        <v>0</v>
      </c>
      <c r="BG44" s="191">
        <f t="shared" si="28"/>
        <v>0</v>
      </c>
      <c r="BH44" s="191">
        <f t="shared" si="28"/>
        <v>0</v>
      </c>
      <c r="BI44" s="191">
        <f t="shared" si="28"/>
        <v>0</v>
      </c>
      <c r="BJ44" s="191">
        <f t="shared" si="28"/>
        <v>0</v>
      </c>
      <c r="BK44" s="191">
        <f t="shared" si="28"/>
        <v>0</v>
      </c>
      <c r="BL44" s="191">
        <f t="shared" si="28"/>
        <v>0</v>
      </c>
      <c r="BM44" s="191">
        <f t="shared" si="28"/>
        <v>0</v>
      </c>
      <c r="BN44" s="191">
        <f t="shared" si="28"/>
        <v>0</v>
      </c>
      <c r="BO44" s="191">
        <f t="shared" si="28"/>
        <v>0</v>
      </c>
      <c r="BP44" s="191">
        <f t="shared" si="28"/>
        <v>0</v>
      </c>
      <c r="BQ44" s="191">
        <f t="shared" si="28"/>
        <v>0</v>
      </c>
      <c r="BR44" s="191">
        <f t="shared" si="28"/>
        <v>0</v>
      </c>
      <c r="BS44" s="191">
        <f t="shared" si="28"/>
        <v>0</v>
      </c>
      <c r="BT44" s="191">
        <f t="shared" si="28"/>
        <v>0</v>
      </c>
      <c r="BU44" s="191">
        <f t="shared" ref="BU44:DC44" si="29">BU45+BU56+BU67</f>
        <v>0</v>
      </c>
      <c r="BV44" s="191">
        <f t="shared" si="29"/>
        <v>0</v>
      </c>
      <c r="BW44" s="191">
        <f t="shared" si="29"/>
        <v>0</v>
      </c>
      <c r="BX44" s="191">
        <f t="shared" si="29"/>
        <v>0</v>
      </c>
      <c r="BY44" s="191">
        <f t="shared" si="29"/>
        <v>0</v>
      </c>
      <c r="BZ44" s="191">
        <f t="shared" si="29"/>
        <v>0</v>
      </c>
      <c r="CA44" s="191">
        <f t="shared" si="29"/>
        <v>0</v>
      </c>
      <c r="CB44" s="191">
        <f t="shared" si="29"/>
        <v>0</v>
      </c>
      <c r="CC44" s="191">
        <f t="shared" si="29"/>
        <v>0</v>
      </c>
      <c r="CD44" s="191">
        <f t="shared" si="29"/>
        <v>0</v>
      </c>
      <c r="CE44" s="191">
        <f t="shared" si="29"/>
        <v>0</v>
      </c>
      <c r="CF44" s="191">
        <f t="shared" si="29"/>
        <v>0</v>
      </c>
      <c r="CG44" s="191">
        <f t="shared" si="29"/>
        <v>0</v>
      </c>
      <c r="CH44" s="191">
        <f t="shared" si="29"/>
        <v>0</v>
      </c>
      <c r="CI44" s="191">
        <f t="shared" si="29"/>
        <v>0</v>
      </c>
      <c r="CJ44" s="191">
        <f t="shared" si="29"/>
        <v>0</v>
      </c>
      <c r="CK44" s="191">
        <f t="shared" si="29"/>
        <v>0</v>
      </c>
      <c r="CL44" s="191">
        <f t="shared" si="29"/>
        <v>0</v>
      </c>
      <c r="CM44" s="191">
        <f t="shared" si="29"/>
        <v>0</v>
      </c>
      <c r="CN44" s="191">
        <f t="shared" si="29"/>
        <v>0</v>
      </c>
      <c r="CO44" s="191">
        <f t="shared" si="29"/>
        <v>0</v>
      </c>
      <c r="CP44" s="191">
        <f t="shared" si="29"/>
        <v>0</v>
      </c>
      <c r="CQ44" s="191">
        <f t="shared" si="29"/>
        <v>0</v>
      </c>
      <c r="CR44" s="191">
        <f t="shared" si="29"/>
        <v>0</v>
      </c>
      <c r="CS44" s="191">
        <f t="shared" si="29"/>
        <v>0</v>
      </c>
      <c r="CT44" s="191">
        <f t="shared" si="29"/>
        <v>0</v>
      </c>
      <c r="CU44" s="191">
        <f t="shared" si="29"/>
        <v>0</v>
      </c>
      <c r="CV44" s="191">
        <f t="shared" si="29"/>
        <v>0</v>
      </c>
      <c r="CW44" s="191">
        <f t="shared" si="29"/>
        <v>0</v>
      </c>
      <c r="CX44" s="191">
        <f t="shared" si="29"/>
        <v>0</v>
      </c>
      <c r="CY44" s="191">
        <f t="shared" si="29"/>
        <v>0</v>
      </c>
      <c r="CZ44" s="191">
        <f t="shared" si="29"/>
        <v>0</v>
      </c>
      <c r="DA44" s="191">
        <f t="shared" si="29"/>
        <v>0</v>
      </c>
      <c r="DB44" s="191">
        <f t="shared" si="29"/>
        <v>0</v>
      </c>
      <c r="DC44" s="191">
        <f t="shared" si="29"/>
        <v>0</v>
      </c>
      <c r="DF44" s="24">
        <f t="shared" si="19"/>
        <v>7</v>
      </c>
    </row>
    <row r="45" spans="1:112" ht="15" customHeight="1">
      <c r="A45" s="68">
        <v>33</v>
      </c>
      <c r="B45" s="176" t="s">
        <v>170</v>
      </c>
      <c r="C45" s="188" t="s">
        <v>171</v>
      </c>
      <c r="D45" s="190"/>
      <c r="E45" s="190"/>
      <c r="F45" s="191">
        <f>SUM(F46:F53)+F54</f>
        <v>166652167.91543761</v>
      </c>
      <c r="G45" s="189">
        <f>SUMIF($H$5:$DC$5,"&lt;="&amp;PAL,$H45:$DC45)</f>
        <v>184560640.59999999</v>
      </c>
      <c r="H45" s="191">
        <f>SUM(H46:H53)+H54</f>
        <v>28839240.600000001</v>
      </c>
      <c r="I45" s="191">
        <f t="shared" ref="I45:BT45" si="30">SUM(I46:I53)+I54</f>
        <v>34361700</v>
      </c>
      <c r="J45" s="191">
        <f t="shared" si="30"/>
        <v>28774075</v>
      </c>
      <c r="K45" s="191">
        <f t="shared" si="30"/>
        <v>27127275</v>
      </c>
      <c r="L45" s="191">
        <f t="shared" si="30"/>
        <v>24380550</v>
      </c>
      <c r="M45" s="191">
        <f t="shared" si="30"/>
        <v>23679000</v>
      </c>
      <c r="N45" s="191">
        <f t="shared" si="30"/>
        <v>17398800</v>
      </c>
      <c r="O45" s="191">
        <f t="shared" si="30"/>
        <v>0</v>
      </c>
      <c r="P45" s="191">
        <f t="shared" si="30"/>
        <v>0</v>
      </c>
      <c r="Q45" s="191">
        <f t="shared" si="30"/>
        <v>0</v>
      </c>
      <c r="R45" s="191">
        <f t="shared" si="30"/>
        <v>0</v>
      </c>
      <c r="S45" s="191">
        <f t="shared" si="30"/>
        <v>0</v>
      </c>
      <c r="T45" s="191">
        <f t="shared" si="30"/>
        <v>0</v>
      </c>
      <c r="U45" s="191">
        <f t="shared" si="30"/>
        <v>0</v>
      </c>
      <c r="V45" s="191">
        <f t="shared" si="30"/>
        <v>0</v>
      </c>
      <c r="W45" s="191">
        <f t="shared" si="30"/>
        <v>0</v>
      </c>
      <c r="X45" s="191">
        <f t="shared" si="30"/>
        <v>0</v>
      </c>
      <c r="Y45" s="191">
        <f t="shared" si="30"/>
        <v>0</v>
      </c>
      <c r="Z45" s="191">
        <f t="shared" si="30"/>
        <v>0</v>
      </c>
      <c r="AA45" s="191">
        <f t="shared" si="30"/>
        <v>0</v>
      </c>
      <c r="AB45" s="191">
        <f t="shared" si="30"/>
        <v>0</v>
      </c>
      <c r="AC45" s="191">
        <f t="shared" si="30"/>
        <v>0</v>
      </c>
      <c r="AD45" s="191">
        <f t="shared" si="30"/>
        <v>0</v>
      </c>
      <c r="AE45" s="191">
        <f t="shared" si="30"/>
        <v>0</v>
      </c>
      <c r="AF45" s="191">
        <f t="shared" si="30"/>
        <v>0</v>
      </c>
      <c r="AG45" s="191">
        <f t="shared" si="30"/>
        <v>0</v>
      </c>
      <c r="AH45" s="191">
        <f t="shared" si="30"/>
        <v>0</v>
      </c>
      <c r="AI45" s="191">
        <f t="shared" si="30"/>
        <v>0</v>
      </c>
      <c r="AJ45" s="191">
        <f t="shared" si="30"/>
        <v>0</v>
      </c>
      <c r="AK45" s="191">
        <f t="shared" si="30"/>
        <v>0</v>
      </c>
      <c r="AL45" s="191">
        <f t="shared" si="30"/>
        <v>0</v>
      </c>
      <c r="AM45" s="191">
        <f t="shared" si="30"/>
        <v>0</v>
      </c>
      <c r="AN45" s="191">
        <f t="shared" si="30"/>
        <v>0</v>
      </c>
      <c r="AO45" s="191">
        <f t="shared" si="30"/>
        <v>0</v>
      </c>
      <c r="AP45" s="191">
        <f t="shared" si="30"/>
        <v>0</v>
      </c>
      <c r="AQ45" s="191">
        <f t="shared" si="30"/>
        <v>0</v>
      </c>
      <c r="AR45" s="191">
        <f t="shared" si="30"/>
        <v>0</v>
      </c>
      <c r="AS45" s="191">
        <f t="shared" si="30"/>
        <v>0</v>
      </c>
      <c r="AT45" s="191">
        <f t="shared" si="30"/>
        <v>0</v>
      </c>
      <c r="AU45" s="191">
        <f t="shared" si="30"/>
        <v>0</v>
      </c>
      <c r="AV45" s="191">
        <f t="shared" si="30"/>
        <v>0</v>
      </c>
      <c r="AW45" s="191">
        <f t="shared" si="30"/>
        <v>0</v>
      </c>
      <c r="AX45" s="191">
        <f t="shared" si="30"/>
        <v>0</v>
      </c>
      <c r="AY45" s="191">
        <f t="shared" si="30"/>
        <v>0</v>
      </c>
      <c r="AZ45" s="191">
        <f t="shared" si="30"/>
        <v>0</v>
      </c>
      <c r="BA45" s="191">
        <f t="shared" si="30"/>
        <v>0</v>
      </c>
      <c r="BB45" s="191">
        <f t="shared" si="30"/>
        <v>0</v>
      </c>
      <c r="BC45" s="191">
        <f t="shared" si="30"/>
        <v>0</v>
      </c>
      <c r="BD45" s="191">
        <f t="shared" si="30"/>
        <v>0</v>
      </c>
      <c r="BE45" s="191">
        <f t="shared" si="30"/>
        <v>0</v>
      </c>
      <c r="BF45" s="191">
        <f t="shared" si="30"/>
        <v>0</v>
      </c>
      <c r="BG45" s="191">
        <f t="shared" si="30"/>
        <v>0</v>
      </c>
      <c r="BH45" s="191">
        <f t="shared" si="30"/>
        <v>0</v>
      </c>
      <c r="BI45" s="191">
        <f t="shared" si="30"/>
        <v>0</v>
      </c>
      <c r="BJ45" s="191">
        <f t="shared" si="30"/>
        <v>0</v>
      </c>
      <c r="BK45" s="191">
        <f t="shared" si="30"/>
        <v>0</v>
      </c>
      <c r="BL45" s="191">
        <f t="shared" si="30"/>
        <v>0</v>
      </c>
      <c r="BM45" s="191">
        <f t="shared" si="30"/>
        <v>0</v>
      </c>
      <c r="BN45" s="191">
        <f t="shared" si="30"/>
        <v>0</v>
      </c>
      <c r="BO45" s="191">
        <f t="shared" si="30"/>
        <v>0</v>
      </c>
      <c r="BP45" s="191">
        <f t="shared" si="30"/>
        <v>0</v>
      </c>
      <c r="BQ45" s="191">
        <f t="shared" si="30"/>
        <v>0</v>
      </c>
      <c r="BR45" s="191">
        <f t="shared" si="30"/>
        <v>0</v>
      </c>
      <c r="BS45" s="191">
        <f t="shared" si="30"/>
        <v>0</v>
      </c>
      <c r="BT45" s="191">
        <f t="shared" si="30"/>
        <v>0</v>
      </c>
      <c r="BU45" s="191">
        <f t="shared" ref="BU45:DC45" si="31">SUM(BU46:BU53)+BU54</f>
        <v>0</v>
      </c>
      <c r="BV45" s="191">
        <f t="shared" si="31"/>
        <v>0</v>
      </c>
      <c r="BW45" s="191">
        <f t="shared" si="31"/>
        <v>0</v>
      </c>
      <c r="BX45" s="191">
        <f t="shared" si="31"/>
        <v>0</v>
      </c>
      <c r="BY45" s="191">
        <f t="shared" si="31"/>
        <v>0</v>
      </c>
      <c r="BZ45" s="191">
        <f t="shared" si="31"/>
        <v>0</v>
      </c>
      <c r="CA45" s="191">
        <f t="shared" si="31"/>
        <v>0</v>
      </c>
      <c r="CB45" s="191">
        <f t="shared" si="31"/>
        <v>0</v>
      </c>
      <c r="CC45" s="191">
        <f t="shared" si="31"/>
        <v>0</v>
      </c>
      <c r="CD45" s="191">
        <f t="shared" si="31"/>
        <v>0</v>
      </c>
      <c r="CE45" s="191">
        <f t="shared" si="31"/>
        <v>0</v>
      </c>
      <c r="CF45" s="191">
        <f t="shared" si="31"/>
        <v>0</v>
      </c>
      <c r="CG45" s="191">
        <f t="shared" si="31"/>
        <v>0</v>
      </c>
      <c r="CH45" s="191">
        <f t="shared" si="31"/>
        <v>0</v>
      </c>
      <c r="CI45" s="191">
        <f t="shared" si="31"/>
        <v>0</v>
      </c>
      <c r="CJ45" s="191">
        <f t="shared" si="31"/>
        <v>0</v>
      </c>
      <c r="CK45" s="191">
        <f t="shared" si="31"/>
        <v>0</v>
      </c>
      <c r="CL45" s="191">
        <f t="shared" si="31"/>
        <v>0</v>
      </c>
      <c r="CM45" s="191">
        <f t="shared" si="31"/>
        <v>0</v>
      </c>
      <c r="CN45" s="191">
        <f t="shared" si="31"/>
        <v>0</v>
      </c>
      <c r="CO45" s="191">
        <f t="shared" si="31"/>
        <v>0</v>
      </c>
      <c r="CP45" s="191">
        <f t="shared" si="31"/>
        <v>0</v>
      </c>
      <c r="CQ45" s="191">
        <f t="shared" si="31"/>
        <v>0</v>
      </c>
      <c r="CR45" s="191">
        <f t="shared" si="31"/>
        <v>0</v>
      </c>
      <c r="CS45" s="191">
        <f t="shared" si="31"/>
        <v>0</v>
      </c>
      <c r="CT45" s="191">
        <f t="shared" si="31"/>
        <v>0</v>
      </c>
      <c r="CU45" s="191">
        <f t="shared" si="31"/>
        <v>0</v>
      </c>
      <c r="CV45" s="191">
        <f t="shared" si="31"/>
        <v>0</v>
      </c>
      <c r="CW45" s="191">
        <f t="shared" si="31"/>
        <v>0</v>
      </c>
      <c r="CX45" s="191">
        <f t="shared" si="31"/>
        <v>0</v>
      </c>
      <c r="CY45" s="191">
        <f t="shared" si="31"/>
        <v>0</v>
      </c>
      <c r="CZ45" s="191">
        <f t="shared" si="31"/>
        <v>0</v>
      </c>
      <c r="DA45" s="191">
        <f t="shared" si="31"/>
        <v>0</v>
      </c>
      <c r="DB45" s="191">
        <f t="shared" si="31"/>
        <v>0</v>
      </c>
      <c r="DC45" s="191">
        <f t="shared" si="31"/>
        <v>0</v>
      </c>
      <c r="DF45" s="24">
        <f t="shared" si="19"/>
        <v>7</v>
      </c>
    </row>
    <row r="46" spans="1:112" ht="29">
      <c r="A46" s="68">
        <v>34</v>
      </c>
      <c r="B46" s="176" t="str">
        <f>$B$45&amp;"1."</f>
        <v>E.1.1.</v>
      </c>
      <c r="C46" s="192" t="str">
        <f>'Prielaidos Via Lietuva'!C7</f>
        <v>Dviračių ir pėsčiųjų infrastruktūros vystymas šalia valstybinės reikšmės kelių Vidurio ir vakarų Lietuvoje (ERPF)</v>
      </c>
      <c r="D46" s="199"/>
      <c r="E46" s="194">
        <v>0.21</v>
      </c>
      <c r="F46" s="189">
        <f>H46+NPV(FD,I46:INDEX(I46:DC46,PAL))</f>
        <v>47834939.294720076</v>
      </c>
      <c r="G46" s="189">
        <f>SUMIF($H$5:$DC$5,"&lt;="&amp;PAL,$H46:$DC46)</f>
        <v>50183744</v>
      </c>
      <c r="H46" s="195">
        <f>'Prielaidos Via Lietuva'!G7</f>
        <v>8705994</v>
      </c>
      <c r="I46" s="195">
        <f>'Prielaidos Via Lietuva'!H7</f>
        <v>24408700</v>
      </c>
      <c r="J46" s="195">
        <f>'Prielaidos Via Lietuva'!I7</f>
        <v>13631050</v>
      </c>
      <c r="K46" s="195">
        <f>'Prielaidos Via Lietuva'!J7</f>
        <v>3438000</v>
      </c>
      <c r="L46" s="195">
        <f>'Prielaidos Via Lietuva'!K7</f>
        <v>0</v>
      </c>
      <c r="M46" s="195">
        <f>'Prielaidos Via Lietuva'!L7</f>
        <v>0</v>
      </c>
      <c r="N46" s="195">
        <f>'Prielaidos Via Lietuva'!M7</f>
        <v>0</v>
      </c>
      <c r="O46" s="195">
        <v>0</v>
      </c>
      <c r="P46" s="195">
        <v>0</v>
      </c>
      <c r="Q46" s="195">
        <v>0</v>
      </c>
      <c r="R46" s="195">
        <v>0</v>
      </c>
      <c r="S46" s="195">
        <v>0</v>
      </c>
      <c r="T46" s="195">
        <v>0</v>
      </c>
      <c r="U46" s="195">
        <v>0</v>
      </c>
      <c r="V46" s="195">
        <v>0</v>
      </c>
      <c r="W46" s="195">
        <v>0</v>
      </c>
      <c r="X46" s="195">
        <v>0</v>
      </c>
      <c r="Y46" s="195">
        <v>0</v>
      </c>
      <c r="Z46" s="195">
        <v>0</v>
      </c>
      <c r="AA46" s="195">
        <v>0</v>
      </c>
      <c r="AB46" s="195">
        <v>0</v>
      </c>
      <c r="AC46" s="195">
        <v>0</v>
      </c>
      <c r="AD46" s="195">
        <v>0</v>
      </c>
      <c r="AE46" s="195">
        <v>0</v>
      </c>
      <c r="AF46" s="195">
        <v>0</v>
      </c>
      <c r="AG46" s="195">
        <v>0</v>
      </c>
      <c r="AH46" s="195">
        <v>0</v>
      </c>
      <c r="AI46" s="195">
        <v>0</v>
      </c>
      <c r="AJ46" s="195">
        <v>0</v>
      </c>
      <c r="AK46" s="195">
        <v>0</v>
      </c>
      <c r="AL46" s="195">
        <v>0</v>
      </c>
      <c r="AM46" s="195">
        <v>0</v>
      </c>
      <c r="AN46" s="195">
        <v>0</v>
      </c>
      <c r="AO46" s="195">
        <v>0</v>
      </c>
      <c r="AP46" s="195">
        <v>0</v>
      </c>
      <c r="AQ46" s="195">
        <v>0</v>
      </c>
      <c r="AR46" s="195">
        <v>0</v>
      </c>
      <c r="AS46" s="195">
        <v>0</v>
      </c>
      <c r="AT46" s="195">
        <v>0</v>
      </c>
      <c r="AU46" s="195">
        <v>0</v>
      </c>
      <c r="AV46" s="195">
        <v>0</v>
      </c>
      <c r="AW46" s="195">
        <v>0</v>
      </c>
      <c r="AX46" s="195">
        <v>0</v>
      </c>
      <c r="AY46" s="195">
        <v>0</v>
      </c>
      <c r="AZ46" s="195">
        <v>0</v>
      </c>
      <c r="BA46" s="195">
        <v>0</v>
      </c>
      <c r="BB46" s="195">
        <v>0</v>
      </c>
      <c r="BC46" s="195">
        <v>0</v>
      </c>
      <c r="BD46" s="195">
        <v>0</v>
      </c>
      <c r="BE46" s="195">
        <v>0</v>
      </c>
      <c r="BF46" s="195">
        <v>0</v>
      </c>
      <c r="BG46" s="195">
        <v>0</v>
      </c>
      <c r="BH46" s="195">
        <v>0</v>
      </c>
      <c r="BI46" s="195">
        <v>0</v>
      </c>
      <c r="BJ46" s="195">
        <v>0</v>
      </c>
      <c r="BK46" s="195">
        <v>0</v>
      </c>
      <c r="BL46" s="195">
        <v>0</v>
      </c>
      <c r="BM46" s="195">
        <v>0</v>
      </c>
      <c r="BN46" s="195">
        <v>0</v>
      </c>
      <c r="BO46" s="195">
        <v>0</v>
      </c>
      <c r="BP46" s="195">
        <v>0</v>
      </c>
      <c r="BQ46" s="195">
        <v>0</v>
      </c>
      <c r="BR46" s="195">
        <v>0</v>
      </c>
      <c r="BS46" s="195">
        <v>0</v>
      </c>
      <c r="BT46" s="195">
        <v>0</v>
      </c>
      <c r="BU46" s="195">
        <v>0</v>
      </c>
      <c r="BV46" s="195">
        <v>0</v>
      </c>
      <c r="BW46" s="195">
        <v>0</v>
      </c>
      <c r="BX46" s="195">
        <v>0</v>
      </c>
      <c r="BY46" s="195">
        <v>0</v>
      </c>
      <c r="BZ46" s="195">
        <v>0</v>
      </c>
      <c r="CA46" s="195">
        <v>0</v>
      </c>
      <c r="CB46" s="195">
        <v>0</v>
      </c>
      <c r="CC46" s="195">
        <v>0</v>
      </c>
      <c r="CD46" s="195">
        <v>0</v>
      </c>
      <c r="CE46" s="195">
        <v>0</v>
      </c>
      <c r="CF46" s="195">
        <v>0</v>
      </c>
      <c r="CG46" s="195">
        <v>0</v>
      </c>
      <c r="CH46" s="195">
        <v>0</v>
      </c>
      <c r="CI46" s="195">
        <v>0</v>
      </c>
      <c r="CJ46" s="195">
        <v>0</v>
      </c>
      <c r="CK46" s="195">
        <v>0</v>
      </c>
      <c r="CL46" s="195">
        <v>0</v>
      </c>
      <c r="CM46" s="195">
        <v>0</v>
      </c>
      <c r="CN46" s="195">
        <v>0</v>
      </c>
      <c r="CO46" s="195">
        <v>0</v>
      </c>
      <c r="CP46" s="195">
        <v>0</v>
      </c>
      <c r="CQ46" s="195">
        <v>0</v>
      </c>
      <c r="CR46" s="195">
        <v>0</v>
      </c>
      <c r="CS46" s="195">
        <v>0</v>
      </c>
      <c r="CT46" s="195">
        <v>0</v>
      </c>
      <c r="CU46" s="195">
        <v>0</v>
      </c>
      <c r="CV46" s="195">
        <v>0</v>
      </c>
      <c r="CW46" s="195">
        <v>0</v>
      </c>
      <c r="CX46" s="195">
        <v>0</v>
      </c>
      <c r="CY46" s="195">
        <v>0</v>
      </c>
      <c r="CZ46" s="195">
        <v>0</v>
      </c>
      <c r="DA46" s="195">
        <v>0</v>
      </c>
      <c r="DB46" s="195">
        <v>0</v>
      </c>
      <c r="DC46" s="195">
        <v>0</v>
      </c>
      <c r="DE46" s="24">
        <f>COUNTBLANK(H46:DC46)</f>
        <v>0</v>
      </c>
      <c r="DF46" s="24">
        <f t="shared" si="19"/>
        <v>4</v>
      </c>
      <c r="DG46">
        <f t="shared" ref="DG46:DG55" si="32">IF(ISNUMBER(E46),E46*100,0)</f>
        <v>21</v>
      </c>
      <c r="DH46">
        <v>0</v>
      </c>
    </row>
    <row r="47" spans="1:112" ht="29">
      <c r="A47" s="68">
        <v>35</v>
      </c>
      <c r="B47" s="176" t="str">
        <f>$B$45&amp;"2."</f>
        <v>E.1.2.</v>
      </c>
      <c r="C47" s="192" t="str">
        <f>'Prielaidos Via Lietuva'!C11</f>
        <v>Dviračių ir pėsčiųjų infrastruktūros vystymas šalia valstybinės reikšmės kelių (KPPP)</v>
      </c>
      <c r="D47" s="199"/>
      <c r="E47" s="194">
        <v>0.21</v>
      </c>
      <c r="F47" s="189">
        <f>H47+NPV(FD,I47:INDEX(I47:DC47,PAL))</f>
        <v>118817228.62071753</v>
      </c>
      <c r="G47" s="189">
        <f>SUMIF($H$5:$DC$5,"&lt;="&amp;PAL,$H47:$DC47)</f>
        <v>134376896.59999999</v>
      </c>
      <c r="H47" s="195">
        <f>'Prielaidos Via Lietuva'!G11</f>
        <v>20133246.600000001</v>
      </c>
      <c r="I47" s="195">
        <f>'Prielaidos Via Lietuva'!H11</f>
        <v>9953000</v>
      </c>
      <c r="J47" s="195">
        <f>'Prielaidos Via Lietuva'!I11</f>
        <v>15143025</v>
      </c>
      <c r="K47" s="195">
        <f>'Prielaidos Via Lietuva'!J11</f>
        <v>23689275</v>
      </c>
      <c r="L47" s="195">
        <f>'Prielaidos Via Lietuva'!K11</f>
        <v>24380550</v>
      </c>
      <c r="M47" s="195">
        <f>'Prielaidos Via Lietuva'!L11</f>
        <v>23679000</v>
      </c>
      <c r="N47" s="195">
        <f>'Prielaidos Via Lietuva'!M11</f>
        <v>17398800</v>
      </c>
      <c r="O47" s="195">
        <v>0</v>
      </c>
      <c r="P47" s="195">
        <v>0</v>
      </c>
      <c r="Q47" s="195">
        <v>0</v>
      </c>
      <c r="R47" s="195">
        <v>0</v>
      </c>
      <c r="S47" s="195">
        <v>0</v>
      </c>
      <c r="T47" s="195">
        <v>0</v>
      </c>
      <c r="U47" s="195">
        <v>0</v>
      </c>
      <c r="V47" s="195">
        <v>0</v>
      </c>
      <c r="W47" s="195">
        <v>0</v>
      </c>
      <c r="X47" s="195">
        <v>0</v>
      </c>
      <c r="Y47" s="195">
        <v>0</v>
      </c>
      <c r="Z47" s="195">
        <v>0</v>
      </c>
      <c r="AA47" s="195">
        <v>0</v>
      </c>
      <c r="AB47" s="195">
        <v>0</v>
      </c>
      <c r="AC47" s="195">
        <v>0</v>
      </c>
      <c r="AD47" s="195">
        <v>0</v>
      </c>
      <c r="AE47" s="195">
        <v>0</v>
      </c>
      <c r="AF47" s="195">
        <v>0</v>
      </c>
      <c r="AG47" s="195">
        <v>0</v>
      </c>
      <c r="AH47" s="195">
        <v>0</v>
      </c>
      <c r="AI47" s="195">
        <v>0</v>
      </c>
      <c r="AJ47" s="195">
        <v>0</v>
      </c>
      <c r="AK47" s="195">
        <v>0</v>
      </c>
      <c r="AL47" s="195">
        <v>0</v>
      </c>
      <c r="AM47" s="195">
        <v>0</v>
      </c>
      <c r="AN47" s="195">
        <v>0</v>
      </c>
      <c r="AO47" s="195">
        <v>0</v>
      </c>
      <c r="AP47" s="195">
        <v>0</v>
      </c>
      <c r="AQ47" s="195">
        <v>0</v>
      </c>
      <c r="AR47" s="195">
        <v>0</v>
      </c>
      <c r="AS47" s="195">
        <v>0</v>
      </c>
      <c r="AT47" s="195">
        <v>0</v>
      </c>
      <c r="AU47" s="195">
        <v>0</v>
      </c>
      <c r="AV47" s="195">
        <v>0</v>
      </c>
      <c r="AW47" s="195">
        <v>0</v>
      </c>
      <c r="AX47" s="195">
        <v>0</v>
      </c>
      <c r="AY47" s="195">
        <v>0</v>
      </c>
      <c r="AZ47" s="195">
        <v>0</v>
      </c>
      <c r="BA47" s="195">
        <v>0</v>
      </c>
      <c r="BB47" s="195">
        <v>0</v>
      </c>
      <c r="BC47" s="195">
        <v>0</v>
      </c>
      <c r="BD47" s="195">
        <v>0</v>
      </c>
      <c r="BE47" s="195">
        <v>0</v>
      </c>
      <c r="BF47" s="195">
        <v>0</v>
      </c>
      <c r="BG47" s="195">
        <v>0</v>
      </c>
      <c r="BH47" s="195">
        <v>0</v>
      </c>
      <c r="BI47" s="195">
        <v>0</v>
      </c>
      <c r="BJ47" s="195">
        <v>0</v>
      </c>
      <c r="BK47" s="195">
        <v>0</v>
      </c>
      <c r="BL47" s="195">
        <v>0</v>
      </c>
      <c r="BM47" s="195">
        <v>0</v>
      </c>
      <c r="BN47" s="195">
        <v>0</v>
      </c>
      <c r="BO47" s="195">
        <v>0</v>
      </c>
      <c r="BP47" s="195">
        <v>0</v>
      </c>
      <c r="BQ47" s="195">
        <v>0</v>
      </c>
      <c r="BR47" s="195">
        <v>0</v>
      </c>
      <c r="BS47" s="195">
        <v>0</v>
      </c>
      <c r="BT47" s="195">
        <v>0</v>
      </c>
      <c r="BU47" s="195">
        <v>0</v>
      </c>
      <c r="BV47" s="195">
        <v>0</v>
      </c>
      <c r="BW47" s="195">
        <v>0</v>
      </c>
      <c r="BX47" s="195">
        <v>0</v>
      </c>
      <c r="BY47" s="195">
        <v>0</v>
      </c>
      <c r="BZ47" s="195">
        <v>0</v>
      </c>
      <c r="CA47" s="195">
        <v>0</v>
      </c>
      <c r="CB47" s="195">
        <v>0</v>
      </c>
      <c r="CC47" s="195">
        <v>0</v>
      </c>
      <c r="CD47" s="195">
        <v>0</v>
      </c>
      <c r="CE47" s="195">
        <v>0</v>
      </c>
      <c r="CF47" s="195">
        <v>0</v>
      </c>
      <c r="CG47" s="195">
        <v>0</v>
      </c>
      <c r="CH47" s="195">
        <v>0</v>
      </c>
      <c r="CI47" s="195">
        <v>0</v>
      </c>
      <c r="CJ47" s="195">
        <v>0</v>
      </c>
      <c r="CK47" s="195">
        <v>0</v>
      </c>
      <c r="CL47" s="195">
        <v>0</v>
      </c>
      <c r="CM47" s="195">
        <v>0</v>
      </c>
      <c r="CN47" s="195">
        <v>0</v>
      </c>
      <c r="CO47" s="195">
        <v>0</v>
      </c>
      <c r="CP47" s="195">
        <v>0</v>
      </c>
      <c r="CQ47" s="195">
        <v>0</v>
      </c>
      <c r="CR47" s="195">
        <v>0</v>
      </c>
      <c r="CS47" s="195">
        <v>0</v>
      </c>
      <c r="CT47" s="195">
        <v>0</v>
      </c>
      <c r="CU47" s="195">
        <v>0</v>
      </c>
      <c r="CV47" s="195">
        <v>0</v>
      </c>
      <c r="CW47" s="195">
        <v>0</v>
      </c>
      <c r="CX47" s="195">
        <v>0</v>
      </c>
      <c r="CY47" s="195">
        <v>0</v>
      </c>
      <c r="CZ47" s="195">
        <v>0</v>
      </c>
      <c r="DA47" s="195">
        <v>0</v>
      </c>
      <c r="DB47" s="195">
        <v>0</v>
      </c>
      <c r="DC47" s="195">
        <v>0</v>
      </c>
      <c r="DE47" s="24">
        <f t="shared" ref="DE47:DE55" si="33">COUNTBLANK(H47:DC47)</f>
        <v>0</v>
      </c>
      <c r="DF47" s="24">
        <f t="shared" si="19"/>
        <v>7</v>
      </c>
      <c r="DG47">
        <f t="shared" si="32"/>
        <v>21</v>
      </c>
      <c r="DH47">
        <v>0</v>
      </c>
    </row>
    <row r="48" spans="1:112" ht="14.5">
      <c r="A48" s="68">
        <v>36</v>
      </c>
      <c r="B48" s="176" t="str">
        <f>$B$45&amp;"3."</f>
        <v>E.1.3.</v>
      </c>
      <c r="C48" s="192" t="s">
        <v>161</v>
      </c>
      <c r="D48" s="199"/>
      <c r="E48" s="194">
        <v>0.21</v>
      </c>
      <c r="F48" s="189">
        <f>H48+NPV(FD,I48:INDEX(I48:DC48,PAL))</f>
        <v>0</v>
      </c>
      <c r="G48" s="189">
        <f>SUMIF($H$5:$DC$5,"&lt;="&amp;PAL,$H48:$DC48)</f>
        <v>0</v>
      </c>
      <c r="H48" s="195">
        <v>0</v>
      </c>
      <c r="I48" s="195">
        <v>0</v>
      </c>
      <c r="J48" s="195">
        <v>0</v>
      </c>
      <c r="K48" s="195">
        <v>0</v>
      </c>
      <c r="L48" s="195">
        <v>0</v>
      </c>
      <c r="M48" s="195">
        <v>0</v>
      </c>
      <c r="N48" s="195">
        <v>0</v>
      </c>
      <c r="O48" s="195">
        <v>0</v>
      </c>
      <c r="P48" s="195">
        <v>0</v>
      </c>
      <c r="Q48" s="195">
        <v>0</v>
      </c>
      <c r="R48" s="195">
        <v>0</v>
      </c>
      <c r="S48" s="195">
        <v>0</v>
      </c>
      <c r="T48" s="195">
        <v>0</v>
      </c>
      <c r="U48" s="195">
        <v>0</v>
      </c>
      <c r="V48" s="195">
        <v>0</v>
      </c>
      <c r="W48" s="195">
        <v>0</v>
      </c>
      <c r="X48" s="195">
        <v>0</v>
      </c>
      <c r="Y48" s="195">
        <v>0</v>
      </c>
      <c r="Z48" s="195">
        <v>0</v>
      </c>
      <c r="AA48" s="195">
        <v>0</v>
      </c>
      <c r="AB48" s="195">
        <v>0</v>
      </c>
      <c r="AC48" s="195">
        <v>0</v>
      </c>
      <c r="AD48" s="195">
        <v>0</v>
      </c>
      <c r="AE48" s="195">
        <v>0</v>
      </c>
      <c r="AF48" s="195">
        <v>0</v>
      </c>
      <c r="AG48" s="195">
        <v>0</v>
      </c>
      <c r="AH48" s="195">
        <v>0</v>
      </c>
      <c r="AI48" s="195">
        <v>0</v>
      </c>
      <c r="AJ48" s="195">
        <v>0</v>
      </c>
      <c r="AK48" s="195">
        <v>0</v>
      </c>
      <c r="AL48" s="195">
        <v>0</v>
      </c>
      <c r="AM48" s="195">
        <v>0</v>
      </c>
      <c r="AN48" s="195">
        <v>0</v>
      </c>
      <c r="AO48" s="195">
        <v>0</v>
      </c>
      <c r="AP48" s="195">
        <v>0</v>
      </c>
      <c r="AQ48" s="195">
        <v>0</v>
      </c>
      <c r="AR48" s="195">
        <v>0</v>
      </c>
      <c r="AS48" s="195">
        <v>0</v>
      </c>
      <c r="AT48" s="195">
        <v>0</v>
      </c>
      <c r="AU48" s="195">
        <v>0</v>
      </c>
      <c r="AV48" s="195">
        <v>0</v>
      </c>
      <c r="AW48" s="195">
        <v>0</v>
      </c>
      <c r="AX48" s="195">
        <v>0</v>
      </c>
      <c r="AY48" s="195">
        <v>0</v>
      </c>
      <c r="AZ48" s="195">
        <v>0</v>
      </c>
      <c r="BA48" s="195">
        <v>0</v>
      </c>
      <c r="BB48" s="195">
        <v>0</v>
      </c>
      <c r="BC48" s="195">
        <v>0</v>
      </c>
      <c r="BD48" s="195">
        <v>0</v>
      </c>
      <c r="BE48" s="195">
        <v>0</v>
      </c>
      <c r="BF48" s="195">
        <v>0</v>
      </c>
      <c r="BG48" s="195">
        <v>0</v>
      </c>
      <c r="BH48" s="195">
        <v>0</v>
      </c>
      <c r="BI48" s="195">
        <v>0</v>
      </c>
      <c r="BJ48" s="195">
        <v>0</v>
      </c>
      <c r="BK48" s="195">
        <v>0</v>
      </c>
      <c r="BL48" s="195">
        <v>0</v>
      </c>
      <c r="BM48" s="195">
        <v>0</v>
      </c>
      <c r="BN48" s="195">
        <v>0</v>
      </c>
      <c r="BO48" s="195">
        <v>0</v>
      </c>
      <c r="BP48" s="195">
        <v>0</v>
      </c>
      <c r="BQ48" s="195">
        <v>0</v>
      </c>
      <c r="BR48" s="195">
        <v>0</v>
      </c>
      <c r="BS48" s="195">
        <v>0</v>
      </c>
      <c r="BT48" s="195">
        <v>0</v>
      </c>
      <c r="BU48" s="195">
        <v>0</v>
      </c>
      <c r="BV48" s="195">
        <v>0</v>
      </c>
      <c r="BW48" s="195">
        <v>0</v>
      </c>
      <c r="BX48" s="195">
        <v>0</v>
      </c>
      <c r="BY48" s="195">
        <v>0</v>
      </c>
      <c r="BZ48" s="195">
        <v>0</v>
      </c>
      <c r="CA48" s="195">
        <v>0</v>
      </c>
      <c r="CB48" s="195">
        <v>0</v>
      </c>
      <c r="CC48" s="195">
        <v>0</v>
      </c>
      <c r="CD48" s="195">
        <v>0</v>
      </c>
      <c r="CE48" s="195">
        <v>0</v>
      </c>
      <c r="CF48" s="195">
        <v>0</v>
      </c>
      <c r="CG48" s="195">
        <v>0</v>
      </c>
      <c r="CH48" s="195">
        <v>0</v>
      </c>
      <c r="CI48" s="195">
        <v>0</v>
      </c>
      <c r="CJ48" s="195">
        <v>0</v>
      </c>
      <c r="CK48" s="195">
        <v>0</v>
      </c>
      <c r="CL48" s="195">
        <v>0</v>
      </c>
      <c r="CM48" s="195">
        <v>0</v>
      </c>
      <c r="CN48" s="195">
        <v>0</v>
      </c>
      <c r="CO48" s="195">
        <v>0</v>
      </c>
      <c r="CP48" s="195">
        <v>0</v>
      </c>
      <c r="CQ48" s="195">
        <v>0</v>
      </c>
      <c r="CR48" s="195">
        <v>0</v>
      </c>
      <c r="CS48" s="195">
        <v>0</v>
      </c>
      <c r="CT48" s="195">
        <v>0</v>
      </c>
      <c r="CU48" s="195">
        <v>0</v>
      </c>
      <c r="CV48" s="195">
        <v>0</v>
      </c>
      <c r="CW48" s="195">
        <v>0</v>
      </c>
      <c r="CX48" s="195">
        <v>0</v>
      </c>
      <c r="CY48" s="195">
        <v>0</v>
      </c>
      <c r="CZ48" s="195">
        <v>0</v>
      </c>
      <c r="DA48" s="195">
        <v>0</v>
      </c>
      <c r="DB48" s="195">
        <v>0</v>
      </c>
      <c r="DC48" s="195">
        <v>0</v>
      </c>
      <c r="DE48" s="24">
        <f t="shared" si="33"/>
        <v>0</v>
      </c>
      <c r="DF48" s="24">
        <f t="shared" si="19"/>
        <v>0</v>
      </c>
      <c r="DG48">
        <f t="shared" si="32"/>
        <v>21</v>
      </c>
      <c r="DH48">
        <v>0</v>
      </c>
    </row>
    <row r="49" spans="1:112" ht="15" customHeight="1">
      <c r="A49" s="68">
        <v>37</v>
      </c>
      <c r="B49" s="176" t="str">
        <f>$B$45&amp;"4."</f>
        <v>E.1.4.</v>
      </c>
      <c r="C49" s="192" t="s">
        <v>161</v>
      </c>
      <c r="D49" s="199"/>
      <c r="E49" s="194">
        <v>0.21</v>
      </c>
      <c r="F49" s="189">
        <f>H49+NPV(FD,I49:INDEX(I49:DC49,PAL))</f>
        <v>0</v>
      </c>
      <c r="G49" s="189">
        <f>SUMIF($H$5:$DC$5,"&lt;="&amp;PAL,$H49:$DC49)</f>
        <v>0</v>
      </c>
      <c r="H49" s="195">
        <v>0</v>
      </c>
      <c r="I49" s="195">
        <v>0</v>
      </c>
      <c r="J49" s="195">
        <v>0</v>
      </c>
      <c r="K49" s="195">
        <v>0</v>
      </c>
      <c r="L49" s="195">
        <v>0</v>
      </c>
      <c r="M49" s="195">
        <v>0</v>
      </c>
      <c r="N49" s="195">
        <v>0</v>
      </c>
      <c r="O49" s="195">
        <v>0</v>
      </c>
      <c r="P49" s="195">
        <v>0</v>
      </c>
      <c r="Q49" s="195">
        <v>0</v>
      </c>
      <c r="R49" s="195">
        <v>0</v>
      </c>
      <c r="S49" s="195">
        <v>0</v>
      </c>
      <c r="T49" s="195">
        <v>0</v>
      </c>
      <c r="U49" s="195">
        <v>0</v>
      </c>
      <c r="V49" s="195">
        <v>0</v>
      </c>
      <c r="W49" s="195">
        <v>0</v>
      </c>
      <c r="X49" s="195">
        <v>0</v>
      </c>
      <c r="Y49" s="195">
        <v>0</v>
      </c>
      <c r="Z49" s="195">
        <v>0</v>
      </c>
      <c r="AA49" s="195">
        <v>0</v>
      </c>
      <c r="AB49" s="195">
        <v>0</v>
      </c>
      <c r="AC49" s="195">
        <v>0</v>
      </c>
      <c r="AD49" s="195">
        <v>0</v>
      </c>
      <c r="AE49" s="195">
        <v>0</v>
      </c>
      <c r="AF49" s="195">
        <v>0</v>
      </c>
      <c r="AG49" s="195">
        <v>0</v>
      </c>
      <c r="AH49" s="195">
        <v>0</v>
      </c>
      <c r="AI49" s="195">
        <v>0</v>
      </c>
      <c r="AJ49" s="195">
        <v>0</v>
      </c>
      <c r="AK49" s="195">
        <v>0</v>
      </c>
      <c r="AL49" s="195">
        <v>0</v>
      </c>
      <c r="AM49" s="195">
        <v>0</v>
      </c>
      <c r="AN49" s="195">
        <v>0</v>
      </c>
      <c r="AO49" s="195">
        <v>0</v>
      </c>
      <c r="AP49" s="195">
        <v>0</v>
      </c>
      <c r="AQ49" s="195">
        <v>0</v>
      </c>
      <c r="AR49" s="195">
        <v>0</v>
      </c>
      <c r="AS49" s="195">
        <v>0</v>
      </c>
      <c r="AT49" s="195">
        <v>0</v>
      </c>
      <c r="AU49" s="195">
        <v>0</v>
      </c>
      <c r="AV49" s="195">
        <v>0</v>
      </c>
      <c r="AW49" s="195">
        <v>0</v>
      </c>
      <c r="AX49" s="195">
        <v>0</v>
      </c>
      <c r="AY49" s="195">
        <v>0</v>
      </c>
      <c r="AZ49" s="195">
        <v>0</v>
      </c>
      <c r="BA49" s="195">
        <v>0</v>
      </c>
      <c r="BB49" s="195">
        <v>0</v>
      </c>
      <c r="BC49" s="195">
        <v>0</v>
      </c>
      <c r="BD49" s="195">
        <v>0</v>
      </c>
      <c r="BE49" s="195">
        <v>0</v>
      </c>
      <c r="BF49" s="195">
        <v>0</v>
      </c>
      <c r="BG49" s="195">
        <v>0</v>
      </c>
      <c r="BH49" s="195">
        <v>0</v>
      </c>
      <c r="BI49" s="195">
        <v>0</v>
      </c>
      <c r="BJ49" s="195">
        <v>0</v>
      </c>
      <c r="BK49" s="195">
        <v>0</v>
      </c>
      <c r="BL49" s="195">
        <v>0</v>
      </c>
      <c r="BM49" s="195">
        <v>0</v>
      </c>
      <c r="BN49" s="195">
        <v>0</v>
      </c>
      <c r="BO49" s="195">
        <v>0</v>
      </c>
      <c r="BP49" s="195">
        <v>0</v>
      </c>
      <c r="BQ49" s="195">
        <v>0</v>
      </c>
      <c r="BR49" s="195">
        <v>0</v>
      </c>
      <c r="BS49" s="195">
        <v>0</v>
      </c>
      <c r="BT49" s="195">
        <v>0</v>
      </c>
      <c r="BU49" s="195">
        <v>0</v>
      </c>
      <c r="BV49" s="195">
        <v>0</v>
      </c>
      <c r="BW49" s="195">
        <v>0</v>
      </c>
      <c r="BX49" s="195">
        <v>0</v>
      </c>
      <c r="BY49" s="195">
        <v>0</v>
      </c>
      <c r="BZ49" s="195">
        <v>0</v>
      </c>
      <c r="CA49" s="195">
        <v>0</v>
      </c>
      <c r="CB49" s="195">
        <v>0</v>
      </c>
      <c r="CC49" s="195">
        <v>0</v>
      </c>
      <c r="CD49" s="195">
        <v>0</v>
      </c>
      <c r="CE49" s="195">
        <v>0</v>
      </c>
      <c r="CF49" s="195">
        <v>0</v>
      </c>
      <c r="CG49" s="195">
        <v>0</v>
      </c>
      <c r="CH49" s="195">
        <v>0</v>
      </c>
      <c r="CI49" s="195">
        <v>0</v>
      </c>
      <c r="CJ49" s="195">
        <v>0</v>
      </c>
      <c r="CK49" s="195">
        <v>0</v>
      </c>
      <c r="CL49" s="195">
        <v>0</v>
      </c>
      <c r="CM49" s="195">
        <v>0</v>
      </c>
      <c r="CN49" s="195">
        <v>0</v>
      </c>
      <c r="CO49" s="195">
        <v>0</v>
      </c>
      <c r="CP49" s="195">
        <v>0</v>
      </c>
      <c r="CQ49" s="195">
        <v>0</v>
      </c>
      <c r="CR49" s="195">
        <v>0</v>
      </c>
      <c r="CS49" s="195">
        <v>0</v>
      </c>
      <c r="CT49" s="195">
        <v>0</v>
      </c>
      <c r="CU49" s="195">
        <v>0</v>
      </c>
      <c r="CV49" s="195">
        <v>0</v>
      </c>
      <c r="CW49" s="195">
        <v>0</v>
      </c>
      <c r="CX49" s="195">
        <v>0</v>
      </c>
      <c r="CY49" s="195">
        <v>0</v>
      </c>
      <c r="CZ49" s="195">
        <v>0</v>
      </c>
      <c r="DA49" s="195">
        <v>0</v>
      </c>
      <c r="DB49" s="195">
        <v>0</v>
      </c>
      <c r="DC49" s="195">
        <v>0</v>
      </c>
      <c r="DE49" s="24">
        <f t="shared" si="33"/>
        <v>0</v>
      </c>
      <c r="DF49" s="24">
        <f t="shared" si="19"/>
        <v>0</v>
      </c>
      <c r="DG49">
        <f t="shared" si="32"/>
        <v>21</v>
      </c>
      <c r="DH49">
        <v>0</v>
      </c>
    </row>
    <row r="50" spans="1:112" ht="15" customHeight="1">
      <c r="A50" s="68">
        <v>38</v>
      </c>
      <c r="B50" s="176" t="str">
        <f>$B$45&amp;"5."</f>
        <v>E.1.5.</v>
      </c>
      <c r="C50" s="192" t="s">
        <v>161</v>
      </c>
      <c r="D50" s="199"/>
      <c r="E50" s="194">
        <v>0.21</v>
      </c>
      <c r="F50" s="189">
        <f>H50+NPV(FD,I50:INDEX(I50:DC50,PAL))</f>
        <v>0</v>
      </c>
      <c r="G50" s="189">
        <f>SUMIF($H$5:$DC$5,"&lt;="&amp;PAL,$H50:$DC50)</f>
        <v>0</v>
      </c>
      <c r="H50" s="195">
        <v>0</v>
      </c>
      <c r="I50" s="195">
        <v>0</v>
      </c>
      <c r="J50" s="195">
        <v>0</v>
      </c>
      <c r="K50" s="195">
        <v>0</v>
      </c>
      <c r="L50" s="195">
        <v>0</v>
      </c>
      <c r="M50" s="195">
        <v>0</v>
      </c>
      <c r="N50" s="195">
        <v>0</v>
      </c>
      <c r="O50" s="195">
        <v>0</v>
      </c>
      <c r="P50" s="195">
        <v>0</v>
      </c>
      <c r="Q50" s="195">
        <v>0</v>
      </c>
      <c r="R50" s="195">
        <v>0</v>
      </c>
      <c r="S50" s="195">
        <v>0</v>
      </c>
      <c r="T50" s="195">
        <v>0</v>
      </c>
      <c r="U50" s="195">
        <v>0</v>
      </c>
      <c r="V50" s="195">
        <v>0</v>
      </c>
      <c r="W50" s="195">
        <v>0</v>
      </c>
      <c r="X50" s="195">
        <v>0</v>
      </c>
      <c r="Y50" s="195">
        <v>0</v>
      </c>
      <c r="Z50" s="195">
        <v>0</v>
      </c>
      <c r="AA50" s="195">
        <v>0</v>
      </c>
      <c r="AB50" s="195">
        <v>0</v>
      </c>
      <c r="AC50" s="195">
        <v>0</v>
      </c>
      <c r="AD50" s="195">
        <v>0</v>
      </c>
      <c r="AE50" s="195">
        <v>0</v>
      </c>
      <c r="AF50" s="195">
        <v>0</v>
      </c>
      <c r="AG50" s="195">
        <v>0</v>
      </c>
      <c r="AH50" s="195">
        <v>0</v>
      </c>
      <c r="AI50" s="195">
        <v>0</v>
      </c>
      <c r="AJ50" s="195">
        <v>0</v>
      </c>
      <c r="AK50" s="195">
        <v>0</v>
      </c>
      <c r="AL50" s="195">
        <v>0</v>
      </c>
      <c r="AM50" s="195">
        <v>0</v>
      </c>
      <c r="AN50" s="195">
        <v>0</v>
      </c>
      <c r="AO50" s="195">
        <v>0</v>
      </c>
      <c r="AP50" s="195">
        <v>0</v>
      </c>
      <c r="AQ50" s="195">
        <v>0</v>
      </c>
      <c r="AR50" s="195">
        <v>0</v>
      </c>
      <c r="AS50" s="195">
        <v>0</v>
      </c>
      <c r="AT50" s="195">
        <v>0</v>
      </c>
      <c r="AU50" s="195">
        <v>0</v>
      </c>
      <c r="AV50" s="195">
        <v>0</v>
      </c>
      <c r="AW50" s="195">
        <v>0</v>
      </c>
      <c r="AX50" s="195">
        <v>0</v>
      </c>
      <c r="AY50" s="195">
        <v>0</v>
      </c>
      <c r="AZ50" s="195">
        <v>0</v>
      </c>
      <c r="BA50" s="195">
        <v>0</v>
      </c>
      <c r="BB50" s="195">
        <v>0</v>
      </c>
      <c r="BC50" s="195">
        <v>0</v>
      </c>
      <c r="BD50" s="195">
        <v>0</v>
      </c>
      <c r="BE50" s="195">
        <v>0</v>
      </c>
      <c r="BF50" s="195">
        <v>0</v>
      </c>
      <c r="BG50" s="195">
        <v>0</v>
      </c>
      <c r="BH50" s="195">
        <v>0</v>
      </c>
      <c r="BI50" s="195">
        <v>0</v>
      </c>
      <c r="BJ50" s="195">
        <v>0</v>
      </c>
      <c r="BK50" s="195">
        <v>0</v>
      </c>
      <c r="BL50" s="195">
        <v>0</v>
      </c>
      <c r="BM50" s="195">
        <v>0</v>
      </c>
      <c r="BN50" s="195">
        <v>0</v>
      </c>
      <c r="BO50" s="195">
        <v>0</v>
      </c>
      <c r="BP50" s="195">
        <v>0</v>
      </c>
      <c r="BQ50" s="195">
        <v>0</v>
      </c>
      <c r="BR50" s="195">
        <v>0</v>
      </c>
      <c r="BS50" s="195">
        <v>0</v>
      </c>
      <c r="BT50" s="195">
        <v>0</v>
      </c>
      <c r="BU50" s="195">
        <v>0</v>
      </c>
      <c r="BV50" s="195">
        <v>0</v>
      </c>
      <c r="BW50" s="195">
        <v>0</v>
      </c>
      <c r="BX50" s="195">
        <v>0</v>
      </c>
      <c r="BY50" s="195">
        <v>0</v>
      </c>
      <c r="BZ50" s="195">
        <v>0</v>
      </c>
      <c r="CA50" s="195">
        <v>0</v>
      </c>
      <c r="CB50" s="195">
        <v>0</v>
      </c>
      <c r="CC50" s="195">
        <v>0</v>
      </c>
      <c r="CD50" s="195">
        <v>0</v>
      </c>
      <c r="CE50" s="195">
        <v>0</v>
      </c>
      <c r="CF50" s="195">
        <v>0</v>
      </c>
      <c r="CG50" s="195">
        <v>0</v>
      </c>
      <c r="CH50" s="195">
        <v>0</v>
      </c>
      <c r="CI50" s="195">
        <v>0</v>
      </c>
      <c r="CJ50" s="195">
        <v>0</v>
      </c>
      <c r="CK50" s="195">
        <v>0</v>
      </c>
      <c r="CL50" s="195">
        <v>0</v>
      </c>
      <c r="CM50" s="195">
        <v>0</v>
      </c>
      <c r="CN50" s="195">
        <v>0</v>
      </c>
      <c r="CO50" s="195">
        <v>0</v>
      </c>
      <c r="CP50" s="195">
        <v>0</v>
      </c>
      <c r="CQ50" s="195">
        <v>0</v>
      </c>
      <c r="CR50" s="195">
        <v>0</v>
      </c>
      <c r="CS50" s="195">
        <v>0</v>
      </c>
      <c r="CT50" s="195">
        <v>0</v>
      </c>
      <c r="CU50" s="195">
        <v>0</v>
      </c>
      <c r="CV50" s="195">
        <v>0</v>
      </c>
      <c r="CW50" s="195">
        <v>0</v>
      </c>
      <c r="CX50" s="195">
        <v>0</v>
      </c>
      <c r="CY50" s="195">
        <v>0</v>
      </c>
      <c r="CZ50" s="195">
        <v>0</v>
      </c>
      <c r="DA50" s="195">
        <v>0</v>
      </c>
      <c r="DB50" s="195">
        <v>0</v>
      </c>
      <c r="DC50" s="195">
        <v>0</v>
      </c>
      <c r="DE50" s="24">
        <f t="shared" si="33"/>
        <v>0</v>
      </c>
      <c r="DF50" s="24">
        <f t="shared" si="19"/>
        <v>0</v>
      </c>
      <c r="DG50">
        <f t="shared" si="32"/>
        <v>21</v>
      </c>
      <c r="DH50">
        <v>0</v>
      </c>
    </row>
    <row r="51" spans="1:112" ht="15" customHeight="1">
      <c r="A51" s="68">
        <v>39</v>
      </c>
      <c r="B51" s="176" t="str">
        <f>$B$45&amp;"6."</f>
        <v>E.1.6.</v>
      </c>
      <c r="C51" s="192" t="s">
        <v>161</v>
      </c>
      <c r="D51" s="199"/>
      <c r="E51" s="194">
        <v>0.21</v>
      </c>
      <c r="F51" s="189">
        <f>H51+NPV(FD,I51:INDEX(I51:DC51,PAL))</f>
        <v>0</v>
      </c>
      <c r="G51" s="189">
        <f>SUMIF($H$5:$DC$5,"&lt;="&amp;PAL,$H51:$DC51)</f>
        <v>0</v>
      </c>
      <c r="H51" s="195">
        <v>0</v>
      </c>
      <c r="I51" s="195">
        <v>0</v>
      </c>
      <c r="J51" s="195">
        <v>0</v>
      </c>
      <c r="K51" s="195">
        <v>0</v>
      </c>
      <c r="L51" s="195">
        <v>0</v>
      </c>
      <c r="M51" s="195">
        <v>0</v>
      </c>
      <c r="N51" s="195">
        <v>0</v>
      </c>
      <c r="O51" s="195">
        <v>0</v>
      </c>
      <c r="P51" s="195">
        <v>0</v>
      </c>
      <c r="Q51" s="195">
        <v>0</v>
      </c>
      <c r="R51" s="195">
        <v>0</v>
      </c>
      <c r="S51" s="195">
        <v>0</v>
      </c>
      <c r="T51" s="195">
        <v>0</v>
      </c>
      <c r="U51" s="195">
        <v>0</v>
      </c>
      <c r="V51" s="195">
        <v>0</v>
      </c>
      <c r="W51" s="195">
        <v>0</v>
      </c>
      <c r="X51" s="195">
        <v>0</v>
      </c>
      <c r="Y51" s="195">
        <v>0</v>
      </c>
      <c r="Z51" s="195">
        <v>0</v>
      </c>
      <c r="AA51" s="195">
        <v>0</v>
      </c>
      <c r="AB51" s="195">
        <v>0</v>
      </c>
      <c r="AC51" s="195">
        <v>0</v>
      </c>
      <c r="AD51" s="195">
        <v>0</v>
      </c>
      <c r="AE51" s="195">
        <v>0</v>
      </c>
      <c r="AF51" s="195">
        <v>0</v>
      </c>
      <c r="AG51" s="195">
        <v>0</v>
      </c>
      <c r="AH51" s="195">
        <v>0</v>
      </c>
      <c r="AI51" s="195">
        <v>0</v>
      </c>
      <c r="AJ51" s="195">
        <v>0</v>
      </c>
      <c r="AK51" s="195">
        <v>0</v>
      </c>
      <c r="AL51" s="195">
        <v>0</v>
      </c>
      <c r="AM51" s="195">
        <v>0</v>
      </c>
      <c r="AN51" s="195">
        <v>0</v>
      </c>
      <c r="AO51" s="195">
        <v>0</v>
      </c>
      <c r="AP51" s="195">
        <v>0</v>
      </c>
      <c r="AQ51" s="195">
        <v>0</v>
      </c>
      <c r="AR51" s="195">
        <v>0</v>
      </c>
      <c r="AS51" s="195">
        <v>0</v>
      </c>
      <c r="AT51" s="195">
        <v>0</v>
      </c>
      <c r="AU51" s="195">
        <v>0</v>
      </c>
      <c r="AV51" s="195">
        <v>0</v>
      </c>
      <c r="AW51" s="195">
        <v>0</v>
      </c>
      <c r="AX51" s="195">
        <v>0</v>
      </c>
      <c r="AY51" s="195">
        <v>0</v>
      </c>
      <c r="AZ51" s="195">
        <v>0</v>
      </c>
      <c r="BA51" s="195">
        <v>0</v>
      </c>
      <c r="BB51" s="195">
        <v>0</v>
      </c>
      <c r="BC51" s="195">
        <v>0</v>
      </c>
      <c r="BD51" s="195">
        <v>0</v>
      </c>
      <c r="BE51" s="195">
        <v>0</v>
      </c>
      <c r="BF51" s="195">
        <v>0</v>
      </c>
      <c r="BG51" s="195">
        <v>0</v>
      </c>
      <c r="BH51" s="195">
        <v>0</v>
      </c>
      <c r="BI51" s="195">
        <v>0</v>
      </c>
      <c r="BJ51" s="195">
        <v>0</v>
      </c>
      <c r="BK51" s="195">
        <v>0</v>
      </c>
      <c r="BL51" s="195">
        <v>0</v>
      </c>
      <c r="BM51" s="195">
        <v>0</v>
      </c>
      <c r="BN51" s="195">
        <v>0</v>
      </c>
      <c r="BO51" s="195">
        <v>0</v>
      </c>
      <c r="BP51" s="195">
        <v>0</v>
      </c>
      <c r="BQ51" s="195">
        <v>0</v>
      </c>
      <c r="BR51" s="195">
        <v>0</v>
      </c>
      <c r="BS51" s="195">
        <v>0</v>
      </c>
      <c r="BT51" s="195">
        <v>0</v>
      </c>
      <c r="BU51" s="195">
        <v>0</v>
      </c>
      <c r="BV51" s="195">
        <v>0</v>
      </c>
      <c r="BW51" s="195">
        <v>0</v>
      </c>
      <c r="BX51" s="195">
        <v>0</v>
      </c>
      <c r="BY51" s="195">
        <v>0</v>
      </c>
      <c r="BZ51" s="195">
        <v>0</v>
      </c>
      <c r="CA51" s="195">
        <v>0</v>
      </c>
      <c r="CB51" s="195">
        <v>0</v>
      </c>
      <c r="CC51" s="195">
        <v>0</v>
      </c>
      <c r="CD51" s="195">
        <v>0</v>
      </c>
      <c r="CE51" s="195">
        <v>0</v>
      </c>
      <c r="CF51" s="195">
        <v>0</v>
      </c>
      <c r="CG51" s="195">
        <v>0</v>
      </c>
      <c r="CH51" s="195">
        <v>0</v>
      </c>
      <c r="CI51" s="195">
        <v>0</v>
      </c>
      <c r="CJ51" s="195">
        <v>0</v>
      </c>
      <c r="CK51" s="195">
        <v>0</v>
      </c>
      <c r="CL51" s="195">
        <v>0</v>
      </c>
      <c r="CM51" s="195">
        <v>0</v>
      </c>
      <c r="CN51" s="195">
        <v>0</v>
      </c>
      <c r="CO51" s="195">
        <v>0</v>
      </c>
      <c r="CP51" s="195">
        <v>0</v>
      </c>
      <c r="CQ51" s="195">
        <v>0</v>
      </c>
      <c r="CR51" s="195">
        <v>0</v>
      </c>
      <c r="CS51" s="195">
        <v>0</v>
      </c>
      <c r="CT51" s="195">
        <v>0</v>
      </c>
      <c r="CU51" s="195">
        <v>0</v>
      </c>
      <c r="CV51" s="195">
        <v>0</v>
      </c>
      <c r="CW51" s="195">
        <v>0</v>
      </c>
      <c r="CX51" s="195">
        <v>0</v>
      </c>
      <c r="CY51" s="195">
        <v>0</v>
      </c>
      <c r="CZ51" s="195">
        <v>0</v>
      </c>
      <c r="DA51" s="195">
        <v>0</v>
      </c>
      <c r="DB51" s="195">
        <v>0</v>
      </c>
      <c r="DC51" s="195">
        <v>0</v>
      </c>
      <c r="DE51" s="24">
        <f t="shared" si="33"/>
        <v>0</v>
      </c>
      <c r="DF51" s="24">
        <f t="shared" si="19"/>
        <v>0</v>
      </c>
      <c r="DG51">
        <f t="shared" si="32"/>
        <v>21</v>
      </c>
      <c r="DH51">
        <v>0</v>
      </c>
    </row>
    <row r="52" spans="1:112" ht="15" customHeight="1">
      <c r="A52" s="68">
        <v>40</v>
      </c>
      <c r="B52" s="176" t="str">
        <f>$B$45&amp;"7."</f>
        <v>E.1.7.</v>
      </c>
      <c r="C52" s="192" t="s">
        <v>161</v>
      </c>
      <c r="D52" s="199"/>
      <c r="E52" s="194">
        <v>0.21</v>
      </c>
      <c r="F52" s="189">
        <f>H52+NPV(FD,I52:INDEX(I52:DC52,PAL))</f>
        <v>0</v>
      </c>
      <c r="G52" s="189">
        <f>SUMIF($H$5:$DC$5,"&lt;="&amp;PAL,$H52:$DC52)</f>
        <v>0</v>
      </c>
      <c r="H52" s="195">
        <v>0</v>
      </c>
      <c r="I52" s="195">
        <v>0</v>
      </c>
      <c r="J52" s="195">
        <v>0</v>
      </c>
      <c r="K52" s="195">
        <v>0</v>
      </c>
      <c r="L52" s="195">
        <v>0</v>
      </c>
      <c r="M52" s="195">
        <v>0</v>
      </c>
      <c r="N52" s="195">
        <v>0</v>
      </c>
      <c r="O52" s="195">
        <v>0</v>
      </c>
      <c r="P52" s="195">
        <v>0</v>
      </c>
      <c r="Q52" s="195">
        <v>0</v>
      </c>
      <c r="R52" s="195">
        <v>0</v>
      </c>
      <c r="S52" s="195">
        <v>0</v>
      </c>
      <c r="T52" s="195">
        <v>0</v>
      </c>
      <c r="U52" s="195">
        <v>0</v>
      </c>
      <c r="V52" s="195">
        <v>0</v>
      </c>
      <c r="W52" s="195">
        <v>0</v>
      </c>
      <c r="X52" s="195">
        <v>0</v>
      </c>
      <c r="Y52" s="195">
        <v>0</v>
      </c>
      <c r="Z52" s="195">
        <v>0</v>
      </c>
      <c r="AA52" s="195">
        <v>0</v>
      </c>
      <c r="AB52" s="195">
        <v>0</v>
      </c>
      <c r="AC52" s="195">
        <v>0</v>
      </c>
      <c r="AD52" s="195">
        <v>0</v>
      </c>
      <c r="AE52" s="195">
        <v>0</v>
      </c>
      <c r="AF52" s="195">
        <v>0</v>
      </c>
      <c r="AG52" s="195">
        <v>0</v>
      </c>
      <c r="AH52" s="195">
        <v>0</v>
      </c>
      <c r="AI52" s="195">
        <v>0</v>
      </c>
      <c r="AJ52" s="195">
        <v>0</v>
      </c>
      <c r="AK52" s="195">
        <v>0</v>
      </c>
      <c r="AL52" s="195">
        <v>0</v>
      </c>
      <c r="AM52" s="195">
        <v>0</v>
      </c>
      <c r="AN52" s="195">
        <v>0</v>
      </c>
      <c r="AO52" s="195">
        <v>0</v>
      </c>
      <c r="AP52" s="195">
        <v>0</v>
      </c>
      <c r="AQ52" s="195">
        <v>0</v>
      </c>
      <c r="AR52" s="195">
        <v>0</v>
      </c>
      <c r="AS52" s="195">
        <v>0</v>
      </c>
      <c r="AT52" s="195">
        <v>0</v>
      </c>
      <c r="AU52" s="195">
        <v>0</v>
      </c>
      <c r="AV52" s="195">
        <v>0</v>
      </c>
      <c r="AW52" s="195">
        <v>0</v>
      </c>
      <c r="AX52" s="195">
        <v>0</v>
      </c>
      <c r="AY52" s="195">
        <v>0</v>
      </c>
      <c r="AZ52" s="195">
        <v>0</v>
      </c>
      <c r="BA52" s="195">
        <v>0</v>
      </c>
      <c r="BB52" s="195">
        <v>0</v>
      </c>
      <c r="BC52" s="195">
        <v>0</v>
      </c>
      <c r="BD52" s="195">
        <v>0</v>
      </c>
      <c r="BE52" s="195">
        <v>0</v>
      </c>
      <c r="BF52" s="195">
        <v>0</v>
      </c>
      <c r="BG52" s="195">
        <v>0</v>
      </c>
      <c r="BH52" s="195">
        <v>0</v>
      </c>
      <c r="BI52" s="195">
        <v>0</v>
      </c>
      <c r="BJ52" s="195">
        <v>0</v>
      </c>
      <c r="BK52" s="195">
        <v>0</v>
      </c>
      <c r="BL52" s="195">
        <v>0</v>
      </c>
      <c r="BM52" s="195">
        <v>0</v>
      </c>
      <c r="BN52" s="195">
        <v>0</v>
      </c>
      <c r="BO52" s="195">
        <v>0</v>
      </c>
      <c r="BP52" s="195">
        <v>0</v>
      </c>
      <c r="BQ52" s="195">
        <v>0</v>
      </c>
      <c r="BR52" s="195">
        <v>0</v>
      </c>
      <c r="BS52" s="195">
        <v>0</v>
      </c>
      <c r="BT52" s="195">
        <v>0</v>
      </c>
      <c r="BU52" s="195">
        <v>0</v>
      </c>
      <c r="BV52" s="195">
        <v>0</v>
      </c>
      <c r="BW52" s="195">
        <v>0</v>
      </c>
      <c r="BX52" s="195">
        <v>0</v>
      </c>
      <c r="BY52" s="195">
        <v>0</v>
      </c>
      <c r="BZ52" s="195">
        <v>0</v>
      </c>
      <c r="CA52" s="195">
        <v>0</v>
      </c>
      <c r="CB52" s="195">
        <v>0</v>
      </c>
      <c r="CC52" s="195">
        <v>0</v>
      </c>
      <c r="CD52" s="195">
        <v>0</v>
      </c>
      <c r="CE52" s="195">
        <v>0</v>
      </c>
      <c r="CF52" s="195">
        <v>0</v>
      </c>
      <c r="CG52" s="195">
        <v>0</v>
      </c>
      <c r="CH52" s="195">
        <v>0</v>
      </c>
      <c r="CI52" s="195">
        <v>0</v>
      </c>
      <c r="CJ52" s="195">
        <v>0</v>
      </c>
      <c r="CK52" s="195">
        <v>0</v>
      </c>
      <c r="CL52" s="195">
        <v>0</v>
      </c>
      <c r="CM52" s="195">
        <v>0</v>
      </c>
      <c r="CN52" s="195">
        <v>0</v>
      </c>
      <c r="CO52" s="195">
        <v>0</v>
      </c>
      <c r="CP52" s="195">
        <v>0</v>
      </c>
      <c r="CQ52" s="195">
        <v>0</v>
      </c>
      <c r="CR52" s="195">
        <v>0</v>
      </c>
      <c r="CS52" s="195">
        <v>0</v>
      </c>
      <c r="CT52" s="195">
        <v>0</v>
      </c>
      <c r="CU52" s="195">
        <v>0</v>
      </c>
      <c r="CV52" s="195">
        <v>0</v>
      </c>
      <c r="CW52" s="195">
        <v>0</v>
      </c>
      <c r="CX52" s="195">
        <v>0</v>
      </c>
      <c r="CY52" s="195">
        <v>0</v>
      </c>
      <c r="CZ52" s="195">
        <v>0</v>
      </c>
      <c r="DA52" s="195">
        <v>0</v>
      </c>
      <c r="DB52" s="195">
        <v>0</v>
      </c>
      <c r="DC52" s="195">
        <v>0</v>
      </c>
      <c r="DE52" s="24">
        <f t="shared" si="33"/>
        <v>0</v>
      </c>
      <c r="DF52" s="24">
        <f t="shared" si="19"/>
        <v>0</v>
      </c>
      <c r="DG52">
        <f t="shared" si="32"/>
        <v>21</v>
      </c>
      <c r="DH52">
        <v>0</v>
      </c>
    </row>
    <row r="53" spans="1:112" ht="15" customHeight="1">
      <c r="A53" s="68">
        <v>41</v>
      </c>
      <c r="B53" s="176" t="str">
        <f>$B$45&amp;"8."</f>
        <v>E.1.8.</v>
      </c>
      <c r="C53" s="192" t="s">
        <v>161</v>
      </c>
      <c r="D53" s="199"/>
      <c r="E53" s="194">
        <v>0.21</v>
      </c>
      <c r="F53" s="189">
        <f>H53+NPV(FD,I53:INDEX(I53:DC53,PAL))</f>
        <v>0</v>
      </c>
      <c r="G53" s="189">
        <f>SUMIF($H$5:$DC$5,"&lt;="&amp;PAL,$H53:$DC53)</f>
        <v>0</v>
      </c>
      <c r="H53" s="195">
        <v>0</v>
      </c>
      <c r="I53" s="195">
        <v>0</v>
      </c>
      <c r="J53" s="195">
        <v>0</v>
      </c>
      <c r="K53" s="195">
        <v>0</v>
      </c>
      <c r="L53" s="195">
        <v>0</v>
      </c>
      <c r="M53" s="195">
        <v>0</v>
      </c>
      <c r="N53" s="195">
        <v>0</v>
      </c>
      <c r="O53" s="195">
        <v>0</v>
      </c>
      <c r="P53" s="195">
        <v>0</v>
      </c>
      <c r="Q53" s="195">
        <v>0</v>
      </c>
      <c r="R53" s="195">
        <v>0</v>
      </c>
      <c r="S53" s="195">
        <v>0</v>
      </c>
      <c r="T53" s="195">
        <v>0</v>
      </c>
      <c r="U53" s="195">
        <v>0</v>
      </c>
      <c r="V53" s="195">
        <v>0</v>
      </c>
      <c r="W53" s="195">
        <v>0</v>
      </c>
      <c r="X53" s="195">
        <v>0</v>
      </c>
      <c r="Y53" s="195">
        <v>0</v>
      </c>
      <c r="Z53" s="195">
        <v>0</v>
      </c>
      <c r="AA53" s="195">
        <v>0</v>
      </c>
      <c r="AB53" s="195">
        <v>0</v>
      </c>
      <c r="AC53" s="195">
        <v>0</v>
      </c>
      <c r="AD53" s="195">
        <v>0</v>
      </c>
      <c r="AE53" s="195">
        <v>0</v>
      </c>
      <c r="AF53" s="195">
        <v>0</v>
      </c>
      <c r="AG53" s="195">
        <v>0</v>
      </c>
      <c r="AH53" s="195">
        <v>0</v>
      </c>
      <c r="AI53" s="195">
        <v>0</v>
      </c>
      <c r="AJ53" s="195">
        <v>0</v>
      </c>
      <c r="AK53" s="195">
        <v>0</v>
      </c>
      <c r="AL53" s="195">
        <v>0</v>
      </c>
      <c r="AM53" s="195">
        <v>0</v>
      </c>
      <c r="AN53" s="195">
        <v>0</v>
      </c>
      <c r="AO53" s="195">
        <v>0</v>
      </c>
      <c r="AP53" s="195">
        <v>0</v>
      </c>
      <c r="AQ53" s="195">
        <v>0</v>
      </c>
      <c r="AR53" s="195">
        <v>0</v>
      </c>
      <c r="AS53" s="195">
        <v>0</v>
      </c>
      <c r="AT53" s="195">
        <v>0</v>
      </c>
      <c r="AU53" s="195">
        <v>0</v>
      </c>
      <c r="AV53" s="195">
        <v>0</v>
      </c>
      <c r="AW53" s="195">
        <v>0</v>
      </c>
      <c r="AX53" s="195">
        <v>0</v>
      </c>
      <c r="AY53" s="195">
        <v>0</v>
      </c>
      <c r="AZ53" s="195">
        <v>0</v>
      </c>
      <c r="BA53" s="195">
        <v>0</v>
      </c>
      <c r="BB53" s="195">
        <v>0</v>
      </c>
      <c r="BC53" s="195">
        <v>0</v>
      </c>
      <c r="BD53" s="195">
        <v>0</v>
      </c>
      <c r="BE53" s="195">
        <v>0</v>
      </c>
      <c r="BF53" s="195">
        <v>0</v>
      </c>
      <c r="BG53" s="195">
        <v>0</v>
      </c>
      <c r="BH53" s="195">
        <v>0</v>
      </c>
      <c r="BI53" s="195">
        <v>0</v>
      </c>
      <c r="BJ53" s="195">
        <v>0</v>
      </c>
      <c r="BK53" s="195">
        <v>0</v>
      </c>
      <c r="BL53" s="195">
        <v>0</v>
      </c>
      <c r="BM53" s="195">
        <v>0</v>
      </c>
      <c r="BN53" s="195">
        <v>0</v>
      </c>
      <c r="BO53" s="195">
        <v>0</v>
      </c>
      <c r="BP53" s="195">
        <v>0</v>
      </c>
      <c r="BQ53" s="195">
        <v>0</v>
      </c>
      <c r="BR53" s="195">
        <v>0</v>
      </c>
      <c r="BS53" s="195">
        <v>0</v>
      </c>
      <c r="BT53" s="195">
        <v>0</v>
      </c>
      <c r="BU53" s="195">
        <v>0</v>
      </c>
      <c r="BV53" s="195">
        <v>0</v>
      </c>
      <c r="BW53" s="195">
        <v>0</v>
      </c>
      <c r="BX53" s="195">
        <v>0</v>
      </c>
      <c r="BY53" s="195">
        <v>0</v>
      </c>
      <c r="BZ53" s="195">
        <v>0</v>
      </c>
      <c r="CA53" s="195">
        <v>0</v>
      </c>
      <c r="CB53" s="195">
        <v>0</v>
      </c>
      <c r="CC53" s="195">
        <v>0</v>
      </c>
      <c r="CD53" s="195">
        <v>0</v>
      </c>
      <c r="CE53" s="195">
        <v>0</v>
      </c>
      <c r="CF53" s="195">
        <v>0</v>
      </c>
      <c r="CG53" s="195">
        <v>0</v>
      </c>
      <c r="CH53" s="195">
        <v>0</v>
      </c>
      <c r="CI53" s="195">
        <v>0</v>
      </c>
      <c r="CJ53" s="195">
        <v>0</v>
      </c>
      <c r="CK53" s="195">
        <v>0</v>
      </c>
      <c r="CL53" s="195">
        <v>0</v>
      </c>
      <c r="CM53" s="195">
        <v>0</v>
      </c>
      <c r="CN53" s="195">
        <v>0</v>
      </c>
      <c r="CO53" s="195">
        <v>0</v>
      </c>
      <c r="CP53" s="195">
        <v>0</v>
      </c>
      <c r="CQ53" s="195">
        <v>0</v>
      </c>
      <c r="CR53" s="195">
        <v>0</v>
      </c>
      <c r="CS53" s="195">
        <v>0</v>
      </c>
      <c r="CT53" s="195">
        <v>0</v>
      </c>
      <c r="CU53" s="195">
        <v>0</v>
      </c>
      <c r="CV53" s="195">
        <v>0</v>
      </c>
      <c r="CW53" s="195">
        <v>0</v>
      </c>
      <c r="CX53" s="195">
        <v>0</v>
      </c>
      <c r="CY53" s="195">
        <v>0</v>
      </c>
      <c r="CZ53" s="195">
        <v>0</v>
      </c>
      <c r="DA53" s="195">
        <v>0</v>
      </c>
      <c r="DB53" s="195">
        <v>0</v>
      </c>
      <c r="DC53" s="195">
        <v>0</v>
      </c>
      <c r="DE53" s="24">
        <f t="shared" si="33"/>
        <v>0</v>
      </c>
      <c r="DF53" s="24">
        <f t="shared" si="19"/>
        <v>0</v>
      </c>
      <c r="DG53">
        <f t="shared" si="32"/>
        <v>21</v>
      </c>
      <c r="DH53">
        <v>0</v>
      </c>
    </row>
    <row r="54" spans="1:112" ht="15" customHeight="1">
      <c r="A54" s="68">
        <v>42</v>
      </c>
      <c r="B54" s="176" t="str">
        <f>$B$45&amp;"9."</f>
        <v>E.1.9.</v>
      </c>
      <c r="C54" s="196" t="s">
        <v>162</v>
      </c>
      <c r="D54" s="176"/>
      <c r="E54" s="194">
        <v>0.21</v>
      </c>
      <c r="F54" s="189">
        <f>H54+NPV(FD,I54:INDEX(I54:DC54,PAL))</f>
        <v>0</v>
      </c>
      <c r="G54" s="189">
        <f>SUMIF($H$5:$DC$5,"&lt;="&amp;PAL,$H54:$DC54)</f>
        <v>0</v>
      </c>
      <c r="H54" s="197">
        <v>0</v>
      </c>
      <c r="I54" s="197">
        <v>0</v>
      </c>
      <c r="J54" s="197">
        <v>0</v>
      </c>
      <c r="K54" s="197">
        <v>0</v>
      </c>
      <c r="L54" s="197">
        <v>0</v>
      </c>
      <c r="M54" s="197">
        <v>0</v>
      </c>
      <c r="N54" s="197">
        <v>0</v>
      </c>
      <c r="O54" s="197">
        <v>0</v>
      </c>
      <c r="P54" s="197">
        <v>0</v>
      </c>
      <c r="Q54" s="197">
        <v>0</v>
      </c>
      <c r="R54" s="197">
        <v>0</v>
      </c>
      <c r="S54" s="198">
        <v>0</v>
      </c>
      <c r="T54" s="198">
        <v>0</v>
      </c>
      <c r="U54" s="198">
        <v>0</v>
      </c>
      <c r="V54" s="198">
        <v>0</v>
      </c>
      <c r="W54" s="198">
        <v>0</v>
      </c>
      <c r="X54" s="198">
        <v>0</v>
      </c>
      <c r="Y54" s="198">
        <v>0</v>
      </c>
      <c r="Z54" s="198">
        <v>0</v>
      </c>
      <c r="AA54" s="198">
        <v>0</v>
      </c>
      <c r="AB54" s="198">
        <v>0</v>
      </c>
      <c r="AC54" s="198">
        <v>0</v>
      </c>
      <c r="AD54" s="198">
        <v>0</v>
      </c>
      <c r="AE54" s="198">
        <v>0</v>
      </c>
      <c r="AF54" s="198">
        <v>0</v>
      </c>
      <c r="AG54" s="198">
        <v>0</v>
      </c>
      <c r="AH54" s="198">
        <v>0</v>
      </c>
      <c r="AI54" s="198">
        <v>0</v>
      </c>
      <c r="AJ54" s="198">
        <v>0</v>
      </c>
      <c r="AK54" s="198">
        <v>0</v>
      </c>
      <c r="AL54" s="198">
        <v>0</v>
      </c>
      <c r="AM54" s="198">
        <v>0</v>
      </c>
      <c r="AN54" s="198">
        <v>0</v>
      </c>
      <c r="AO54" s="198">
        <v>0</v>
      </c>
      <c r="AP54" s="198">
        <v>0</v>
      </c>
      <c r="AQ54" s="198">
        <v>0</v>
      </c>
      <c r="AR54" s="198">
        <v>0</v>
      </c>
      <c r="AS54" s="198">
        <v>0</v>
      </c>
      <c r="AT54" s="198">
        <v>0</v>
      </c>
      <c r="AU54" s="198">
        <v>0</v>
      </c>
      <c r="AV54" s="198">
        <v>0</v>
      </c>
      <c r="AW54" s="198">
        <v>0</v>
      </c>
      <c r="AX54" s="198">
        <v>0</v>
      </c>
      <c r="AY54" s="198">
        <v>0</v>
      </c>
      <c r="AZ54" s="198">
        <v>0</v>
      </c>
      <c r="BA54" s="198">
        <v>0</v>
      </c>
      <c r="BB54" s="198">
        <v>0</v>
      </c>
      <c r="BC54" s="198">
        <v>0</v>
      </c>
      <c r="BD54" s="198">
        <v>0</v>
      </c>
      <c r="BE54" s="198">
        <v>0</v>
      </c>
      <c r="BF54" s="198">
        <v>0</v>
      </c>
      <c r="BG54" s="198">
        <v>0</v>
      </c>
      <c r="BH54" s="198">
        <v>0</v>
      </c>
      <c r="BI54" s="198">
        <v>0</v>
      </c>
      <c r="BJ54" s="198">
        <v>0</v>
      </c>
      <c r="BK54" s="198">
        <v>0</v>
      </c>
      <c r="BL54" s="198">
        <v>0</v>
      </c>
      <c r="BM54" s="198">
        <v>0</v>
      </c>
      <c r="BN54" s="198">
        <v>0</v>
      </c>
      <c r="BO54" s="198">
        <v>0</v>
      </c>
      <c r="BP54" s="198">
        <v>0</v>
      </c>
      <c r="BQ54" s="198">
        <v>0</v>
      </c>
      <c r="BR54" s="198">
        <v>0</v>
      </c>
      <c r="BS54" s="198">
        <v>0</v>
      </c>
      <c r="BT54" s="198">
        <v>0</v>
      </c>
      <c r="BU54" s="198">
        <v>0</v>
      </c>
      <c r="BV54" s="198">
        <v>0</v>
      </c>
      <c r="BW54" s="198">
        <v>0</v>
      </c>
      <c r="BX54" s="198">
        <v>0</v>
      </c>
      <c r="BY54" s="198">
        <v>0</v>
      </c>
      <c r="BZ54" s="198">
        <v>0</v>
      </c>
      <c r="CA54" s="198">
        <v>0</v>
      </c>
      <c r="CB54" s="198">
        <v>0</v>
      </c>
      <c r="CC54" s="198">
        <v>0</v>
      </c>
      <c r="CD54" s="198">
        <v>0</v>
      </c>
      <c r="CE54" s="198">
        <v>0</v>
      </c>
      <c r="CF54" s="198">
        <v>0</v>
      </c>
      <c r="CG54" s="198">
        <v>0</v>
      </c>
      <c r="CH54" s="198">
        <v>0</v>
      </c>
      <c r="CI54" s="198">
        <v>0</v>
      </c>
      <c r="CJ54" s="198">
        <v>0</v>
      </c>
      <c r="CK54" s="198">
        <v>0</v>
      </c>
      <c r="CL54" s="198">
        <v>0</v>
      </c>
      <c r="CM54" s="198">
        <v>0</v>
      </c>
      <c r="CN54" s="198">
        <v>0</v>
      </c>
      <c r="CO54" s="198">
        <v>0</v>
      </c>
      <c r="CP54" s="198">
        <v>0</v>
      </c>
      <c r="CQ54" s="198">
        <v>0</v>
      </c>
      <c r="CR54" s="198">
        <v>0</v>
      </c>
      <c r="CS54" s="198">
        <v>0</v>
      </c>
      <c r="CT54" s="198">
        <v>0</v>
      </c>
      <c r="CU54" s="198">
        <v>0</v>
      </c>
      <c r="CV54" s="198">
        <v>0</v>
      </c>
      <c r="CW54" s="198">
        <v>0</v>
      </c>
      <c r="CX54" s="198">
        <v>0</v>
      </c>
      <c r="CY54" s="198">
        <v>0</v>
      </c>
      <c r="CZ54" s="198">
        <v>0</v>
      </c>
      <c r="DA54" s="198">
        <v>0</v>
      </c>
      <c r="DB54" s="198">
        <v>0</v>
      </c>
      <c r="DC54" s="198">
        <v>0</v>
      </c>
      <c r="DE54" s="24">
        <f t="shared" si="33"/>
        <v>0</v>
      </c>
      <c r="DF54" s="24">
        <f t="shared" si="19"/>
        <v>0</v>
      </c>
      <c r="DG54">
        <f t="shared" si="32"/>
        <v>21</v>
      </c>
      <c r="DH54">
        <v>0</v>
      </c>
    </row>
    <row r="55" spans="1:112" ht="15" customHeight="1">
      <c r="A55" s="68">
        <v>43</v>
      </c>
      <c r="B55" s="176" t="str">
        <f>$B$45&amp;"L."</f>
        <v>E.1.L.</v>
      </c>
      <c r="C55" s="196" t="s">
        <v>163</v>
      </c>
      <c r="D55" s="176"/>
      <c r="E55" s="194">
        <v>0.21</v>
      </c>
      <c r="F55" s="189">
        <f>H55+NPV(FD,I55:INDEX(I55:DC55,PAL))</f>
        <v>20145089.060814101</v>
      </c>
      <c r="G55" s="189">
        <f>SUMIF($H$5:$DC$5,"&lt;="&amp;PAL,$H55:$DC55)</f>
        <v>53703510.319368064</v>
      </c>
      <c r="H55" s="197">
        <v>0</v>
      </c>
      <c r="I55" s="197">
        <v>0</v>
      </c>
      <c r="J55" s="197">
        <v>0</v>
      </c>
      <c r="K55" s="197">
        <v>0</v>
      </c>
      <c r="L55" s="197">
        <v>0</v>
      </c>
      <c r="M55" s="197">
        <v>0</v>
      </c>
      <c r="N55" s="197">
        <v>0</v>
      </c>
      <c r="O55" s="197">
        <v>0</v>
      </c>
      <c r="P55" s="197">
        <v>0</v>
      </c>
      <c r="Q55" s="197">
        <v>0</v>
      </c>
      <c r="R55" s="197">
        <v>0</v>
      </c>
      <c r="S55" s="197">
        <v>0</v>
      </c>
      <c r="T55" s="197">
        <v>0</v>
      </c>
      <c r="U55" s="197">
        <v>0</v>
      </c>
      <c r="V55" s="197">
        <v>0</v>
      </c>
      <c r="W55" s="197">
        <v>0</v>
      </c>
      <c r="X55" s="197">
        <v>0</v>
      </c>
      <c r="Y55" s="197">
        <v>0</v>
      </c>
      <c r="Z55" s="197">
        <v>0</v>
      </c>
      <c r="AA55" s="197">
        <v>0</v>
      </c>
      <c r="AB55" s="197">
        <v>0</v>
      </c>
      <c r="AC55" s="197">
        <v>0</v>
      </c>
      <c r="AD55" s="197">
        <v>0</v>
      </c>
      <c r="AE55" s="197">
        <v>0</v>
      </c>
      <c r="AF55" s="197">
        <v>0</v>
      </c>
      <c r="AG55" s="198">
        <f>'Prielaidos Via Lietuva'!AE46</f>
        <v>53703510.319368064</v>
      </c>
      <c r="AH55" s="197">
        <v>0</v>
      </c>
      <c r="AI55" s="197">
        <v>0</v>
      </c>
      <c r="AJ55" s="197">
        <v>0</v>
      </c>
      <c r="AK55" s="197">
        <v>0</v>
      </c>
      <c r="AL55" s="197">
        <v>0</v>
      </c>
      <c r="AM55" s="197">
        <v>0</v>
      </c>
      <c r="AN55" s="197">
        <v>0</v>
      </c>
      <c r="AO55" s="197">
        <v>0</v>
      </c>
      <c r="AP55" s="197">
        <v>0</v>
      </c>
      <c r="AQ55" s="197">
        <v>0</v>
      </c>
      <c r="AR55" s="197">
        <v>0</v>
      </c>
      <c r="AS55" s="197">
        <v>0</v>
      </c>
      <c r="AT55" s="197">
        <v>0</v>
      </c>
      <c r="AU55" s="197">
        <v>0</v>
      </c>
      <c r="AV55" s="197">
        <v>0</v>
      </c>
      <c r="AW55" s="197">
        <v>0</v>
      </c>
      <c r="AX55" s="197">
        <v>0</v>
      </c>
      <c r="AY55" s="197">
        <v>0</v>
      </c>
      <c r="AZ55" s="197">
        <v>0</v>
      </c>
      <c r="BA55" s="197">
        <v>0</v>
      </c>
      <c r="BB55" s="197">
        <v>0</v>
      </c>
      <c r="BC55" s="197">
        <v>0</v>
      </c>
      <c r="BD55" s="197">
        <v>0</v>
      </c>
      <c r="BE55" s="197">
        <v>0</v>
      </c>
      <c r="BF55" s="197">
        <v>0</v>
      </c>
      <c r="BG55" s="197">
        <v>0</v>
      </c>
      <c r="BH55" s="197">
        <v>0</v>
      </c>
      <c r="BI55" s="197">
        <v>0</v>
      </c>
      <c r="BJ55" s="197">
        <v>0</v>
      </c>
      <c r="BK55" s="197">
        <v>0</v>
      </c>
      <c r="BL55" s="197">
        <v>0</v>
      </c>
      <c r="BM55" s="197">
        <v>0</v>
      </c>
      <c r="BN55" s="197">
        <v>0</v>
      </c>
      <c r="BO55" s="197">
        <v>0</v>
      </c>
      <c r="BP55" s="197">
        <v>0</v>
      </c>
      <c r="BQ55" s="197">
        <v>0</v>
      </c>
      <c r="BR55" s="197">
        <v>0</v>
      </c>
      <c r="BS55" s="197">
        <v>0</v>
      </c>
      <c r="BT55" s="197">
        <v>0</v>
      </c>
      <c r="BU55" s="197">
        <v>0</v>
      </c>
      <c r="BV55" s="197">
        <v>0</v>
      </c>
      <c r="BW55" s="197">
        <v>0</v>
      </c>
      <c r="BX55" s="197">
        <v>0</v>
      </c>
      <c r="BY55" s="197">
        <v>0</v>
      </c>
      <c r="BZ55" s="197">
        <v>0</v>
      </c>
      <c r="CA55" s="197">
        <v>0</v>
      </c>
      <c r="CB55" s="197">
        <v>0</v>
      </c>
      <c r="CC55" s="197">
        <v>0</v>
      </c>
      <c r="CD55" s="197">
        <v>0</v>
      </c>
      <c r="CE55" s="197">
        <v>0</v>
      </c>
      <c r="CF55" s="197">
        <v>0</v>
      </c>
      <c r="CG55" s="197">
        <v>0</v>
      </c>
      <c r="CH55" s="197">
        <v>0</v>
      </c>
      <c r="CI55" s="197">
        <v>0</v>
      </c>
      <c r="CJ55" s="197">
        <v>0</v>
      </c>
      <c r="CK55" s="197">
        <v>0</v>
      </c>
      <c r="CL55" s="197">
        <v>0</v>
      </c>
      <c r="CM55" s="197">
        <v>0</v>
      </c>
      <c r="CN55" s="197">
        <v>0</v>
      </c>
      <c r="CO55" s="197">
        <v>0</v>
      </c>
      <c r="CP55" s="197">
        <v>0</v>
      </c>
      <c r="CQ55" s="197">
        <v>0</v>
      </c>
      <c r="CR55" s="197">
        <v>0</v>
      </c>
      <c r="CS55" s="197">
        <v>0</v>
      </c>
      <c r="CT55" s="197">
        <v>0</v>
      </c>
      <c r="CU55" s="197">
        <v>0</v>
      </c>
      <c r="CV55" s="197">
        <v>0</v>
      </c>
      <c r="CW55" s="197">
        <v>0</v>
      </c>
      <c r="CX55" s="197">
        <v>0</v>
      </c>
      <c r="CY55" s="197">
        <v>0</v>
      </c>
      <c r="CZ55" s="197">
        <v>0</v>
      </c>
      <c r="DA55" s="197">
        <v>0</v>
      </c>
      <c r="DB55" s="197">
        <v>0</v>
      </c>
      <c r="DC55" s="198">
        <v>0</v>
      </c>
      <c r="DE55" s="24">
        <f t="shared" si="33"/>
        <v>0</v>
      </c>
      <c r="DF55" s="24">
        <f t="shared" si="19"/>
        <v>1</v>
      </c>
      <c r="DG55">
        <f t="shared" si="32"/>
        <v>21</v>
      </c>
      <c r="DH55">
        <f>DG55/(100+DG55)</f>
        <v>0.17355371900826447</v>
      </c>
    </row>
    <row r="56" spans="1:112" ht="15" customHeight="1">
      <c r="A56" s="68">
        <v>44</v>
      </c>
      <c r="B56" s="176" t="s">
        <v>172</v>
      </c>
      <c r="C56" s="188" t="s">
        <v>173</v>
      </c>
      <c r="D56" s="190"/>
      <c r="E56" s="190"/>
      <c r="F56" s="191">
        <f>SUM(F57:F64)+F65</f>
        <v>0</v>
      </c>
      <c r="G56" s="189">
        <f>SUMIF($H$5:$DC$5,"&lt;="&amp;PAL,$H56:$DC56)</f>
        <v>0</v>
      </c>
      <c r="H56" s="191">
        <f>SUM(H57:H64)+H65</f>
        <v>0</v>
      </c>
      <c r="I56" s="191">
        <f t="shared" ref="I56:BT56" si="34">SUM(I57:I64)+I65</f>
        <v>0</v>
      </c>
      <c r="J56" s="191">
        <f t="shared" si="34"/>
        <v>0</v>
      </c>
      <c r="K56" s="191">
        <f t="shared" si="34"/>
        <v>0</v>
      </c>
      <c r="L56" s="191">
        <f t="shared" si="34"/>
        <v>0</v>
      </c>
      <c r="M56" s="191">
        <f t="shared" si="34"/>
        <v>0</v>
      </c>
      <c r="N56" s="191">
        <f t="shared" si="34"/>
        <v>0</v>
      </c>
      <c r="O56" s="191">
        <f t="shared" si="34"/>
        <v>0</v>
      </c>
      <c r="P56" s="191">
        <f t="shared" si="34"/>
        <v>0</v>
      </c>
      <c r="Q56" s="191">
        <f t="shared" si="34"/>
        <v>0</v>
      </c>
      <c r="R56" s="191">
        <f t="shared" si="34"/>
        <v>0</v>
      </c>
      <c r="S56" s="191">
        <f t="shared" si="34"/>
        <v>0</v>
      </c>
      <c r="T56" s="191">
        <f t="shared" si="34"/>
        <v>0</v>
      </c>
      <c r="U56" s="191">
        <f t="shared" si="34"/>
        <v>0</v>
      </c>
      <c r="V56" s="191">
        <f t="shared" si="34"/>
        <v>0</v>
      </c>
      <c r="W56" s="191">
        <f t="shared" si="34"/>
        <v>0</v>
      </c>
      <c r="X56" s="191">
        <f t="shared" si="34"/>
        <v>0</v>
      </c>
      <c r="Y56" s="191">
        <f t="shared" si="34"/>
        <v>0</v>
      </c>
      <c r="Z56" s="191">
        <f t="shared" si="34"/>
        <v>0</v>
      </c>
      <c r="AA56" s="191">
        <f t="shared" si="34"/>
        <v>0</v>
      </c>
      <c r="AB56" s="191">
        <f t="shared" si="34"/>
        <v>0</v>
      </c>
      <c r="AC56" s="191">
        <f t="shared" si="34"/>
        <v>0</v>
      </c>
      <c r="AD56" s="191">
        <f t="shared" si="34"/>
        <v>0</v>
      </c>
      <c r="AE56" s="191">
        <f t="shared" si="34"/>
        <v>0</v>
      </c>
      <c r="AF56" s="191">
        <f t="shared" si="34"/>
        <v>0</v>
      </c>
      <c r="AG56" s="191">
        <f t="shared" si="34"/>
        <v>0</v>
      </c>
      <c r="AH56" s="191">
        <f t="shared" si="34"/>
        <v>0</v>
      </c>
      <c r="AI56" s="191">
        <f t="shared" si="34"/>
        <v>0</v>
      </c>
      <c r="AJ56" s="191">
        <f t="shared" si="34"/>
        <v>0</v>
      </c>
      <c r="AK56" s="191">
        <f t="shared" si="34"/>
        <v>0</v>
      </c>
      <c r="AL56" s="191">
        <f t="shared" si="34"/>
        <v>0</v>
      </c>
      <c r="AM56" s="191">
        <f t="shared" si="34"/>
        <v>0</v>
      </c>
      <c r="AN56" s="191">
        <f t="shared" si="34"/>
        <v>0</v>
      </c>
      <c r="AO56" s="191">
        <f t="shared" si="34"/>
        <v>0</v>
      </c>
      <c r="AP56" s="191">
        <f t="shared" si="34"/>
        <v>0</v>
      </c>
      <c r="AQ56" s="191">
        <f t="shared" si="34"/>
        <v>0</v>
      </c>
      <c r="AR56" s="191">
        <f t="shared" si="34"/>
        <v>0</v>
      </c>
      <c r="AS56" s="191">
        <f t="shared" si="34"/>
        <v>0</v>
      </c>
      <c r="AT56" s="191">
        <f t="shared" si="34"/>
        <v>0</v>
      </c>
      <c r="AU56" s="191">
        <f t="shared" si="34"/>
        <v>0</v>
      </c>
      <c r="AV56" s="191">
        <f t="shared" si="34"/>
        <v>0</v>
      </c>
      <c r="AW56" s="191">
        <f t="shared" si="34"/>
        <v>0</v>
      </c>
      <c r="AX56" s="191">
        <f t="shared" si="34"/>
        <v>0</v>
      </c>
      <c r="AY56" s="191">
        <f t="shared" si="34"/>
        <v>0</v>
      </c>
      <c r="AZ56" s="191">
        <f t="shared" si="34"/>
        <v>0</v>
      </c>
      <c r="BA56" s="191">
        <f t="shared" si="34"/>
        <v>0</v>
      </c>
      <c r="BB56" s="191">
        <f t="shared" si="34"/>
        <v>0</v>
      </c>
      <c r="BC56" s="191">
        <f t="shared" si="34"/>
        <v>0</v>
      </c>
      <c r="BD56" s="191">
        <f t="shared" si="34"/>
        <v>0</v>
      </c>
      <c r="BE56" s="191">
        <f t="shared" si="34"/>
        <v>0</v>
      </c>
      <c r="BF56" s="191">
        <f t="shared" si="34"/>
        <v>0</v>
      </c>
      <c r="BG56" s="191">
        <f t="shared" si="34"/>
        <v>0</v>
      </c>
      <c r="BH56" s="191">
        <f t="shared" si="34"/>
        <v>0</v>
      </c>
      <c r="BI56" s="191">
        <f t="shared" si="34"/>
        <v>0</v>
      </c>
      <c r="BJ56" s="191">
        <f t="shared" si="34"/>
        <v>0</v>
      </c>
      <c r="BK56" s="191">
        <f t="shared" si="34"/>
        <v>0</v>
      </c>
      <c r="BL56" s="191">
        <f t="shared" si="34"/>
        <v>0</v>
      </c>
      <c r="BM56" s="191">
        <f t="shared" si="34"/>
        <v>0</v>
      </c>
      <c r="BN56" s="191">
        <f t="shared" si="34"/>
        <v>0</v>
      </c>
      <c r="BO56" s="191">
        <f t="shared" si="34"/>
        <v>0</v>
      </c>
      <c r="BP56" s="191">
        <f t="shared" si="34"/>
        <v>0</v>
      </c>
      <c r="BQ56" s="191">
        <f t="shared" si="34"/>
        <v>0</v>
      </c>
      <c r="BR56" s="191">
        <f t="shared" si="34"/>
        <v>0</v>
      </c>
      <c r="BS56" s="191">
        <f t="shared" si="34"/>
        <v>0</v>
      </c>
      <c r="BT56" s="191">
        <f t="shared" si="34"/>
        <v>0</v>
      </c>
      <c r="BU56" s="191">
        <f t="shared" ref="BU56:DC56" si="35">SUM(BU57:BU64)+BU65</f>
        <v>0</v>
      </c>
      <c r="BV56" s="191">
        <f t="shared" si="35"/>
        <v>0</v>
      </c>
      <c r="BW56" s="191">
        <f t="shared" si="35"/>
        <v>0</v>
      </c>
      <c r="BX56" s="191">
        <f t="shared" si="35"/>
        <v>0</v>
      </c>
      <c r="BY56" s="191">
        <f t="shared" si="35"/>
        <v>0</v>
      </c>
      <c r="BZ56" s="191">
        <f t="shared" si="35"/>
        <v>0</v>
      </c>
      <c r="CA56" s="191">
        <f t="shared" si="35"/>
        <v>0</v>
      </c>
      <c r="CB56" s="191">
        <f t="shared" si="35"/>
        <v>0</v>
      </c>
      <c r="CC56" s="191">
        <f t="shared" si="35"/>
        <v>0</v>
      </c>
      <c r="CD56" s="191">
        <f t="shared" si="35"/>
        <v>0</v>
      </c>
      <c r="CE56" s="191">
        <f t="shared" si="35"/>
        <v>0</v>
      </c>
      <c r="CF56" s="191">
        <f t="shared" si="35"/>
        <v>0</v>
      </c>
      <c r="CG56" s="191">
        <f t="shared" si="35"/>
        <v>0</v>
      </c>
      <c r="CH56" s="191">
        <f t="shared" si="35"/>
        <v>0</v>
      </c>
      <c r="CI56" s="191">
        <f t="shared" si="35"/>
        <v>0</v>
      </c>
      <c r="CJ56" s="191">
        <f t="shared" si="35"/>
        <v>0</v>
      </c>
      <c r="CK56" s="191">
        <f t="shared" si="35"/>
        <v>0</v>
      </c>
      <c r="CL56" s="191">
        <f t="shared" si="35"/>
        <v>0</v>
      </c>
      <c r="CM56" s="191">
        <f t="shared" si="35"/>
        <v>0</v>
      </c>
      <c r="CN56" s="191">
        <f t="shared" si="35"/>
        <v>0</v>
      </c>
      <c r="CO56" s="191">
        <f t="shared" si="35"/>
        <v>0</v>
      </c>
      <c r="CP56" s="191">
        <f t="shared" si="35"/>
        <v>0</v>
      </c>
      <c r="CQ56" s="191">
        <f t="shared" si="35"/>
        <v>0</v>
      </c>
      <c r="CR56" s="191">
        <f t="shared" si="35"/>
        <v>0</v>
      </c>
      <c r="CS56" s="191">
        <f t="shared" si="35"/>
        <v>0</v>
      </c>
      <c r="CT56" s="191">
        <f t="shared" si="35"/>
        <v>0</v>
      </c>
      <c r="CU56" s="191">
        <f t="shared" si="35"/>
        <v>0</v>
      </c>
      <c r="CV56" s="191">
        <f t="shared" si="35"/>
        <v>0</v>
      </c>
      <c r="CW56" s="191">
        <f t="shared" si="35"/>
        <v>0</v>
      </c>
      <c r="CX56" s="191">
        <f t="shared" si="35"/>
        <v>0</v>
      </c>
      <c r="CY56" s="191">
        <f t="shared" si="35"/>
        <v>0</v>
      </c>
      <c r="CZ56" s="191">
        <f t="shared" si="35"/>
        <v>0</v>
      </c>
      <c r="DA56" s="191">
        <f t="shared" si="35"/>
        <v>0</v>
      </c>
      <c r="DB56" s="191">
        <f t="shared" si="35"/>
        <v>0</v>
      </c>
      <c r="DC56" s="191">
        <f t="shared" si="35"/>
        <v>0</v>
      </c>
      <c r="DF56" s="24">
        <f t="shared" si="19"/>
        <v>0</v>
      </c>
    </row>
    <row r="57" spans="1:112" ht="15" hidden="1" customHeight="1">
      <c r="A57" s="68">
        <v>45</v>
      </c>
      <c r="B57" s="176" t="str">
        <f>$B$56&amp;"1."</f>
        <v>E.2.1.</v>
      </c>
      <c r="C57" s="192" t="s">
        <v>161</v>
      </c>
      <c r="D57" s="199"/>
      <c r="E57" s="194">
        <v>0.21</v>
      </c>
      <c r="F57" s="189">
        <f>H57+NPV(FD,I57:INDEX(I57:DC57,PAL))</f>
        <v>0</v>
      </c>
      <c r="G57" s="189">
        <f>SUMIF($H$5:$DC$5,"&lt;="&amp;PAL,$H57:$DC57)</f>
        <v>0</v>
      </c>
      <c r="H57" s="195">
        <v>0</v>
      </c>
      <c r="I57" s="195">
        <v>0</v>
      </c>
      <c r="J57" s="195">
        <v>0</v>
      </c>
      <c r="K57" s="195">
        <v>0</v>
      </c>
      <c r="L57" s="195">
        <v>0</v>
      </c>
      <c r="M57" s="195">
        <v>0</v>
      </c>
      <c r="N57" s="195">
        <v>0</v>
      </c>
      <c r="O57" s="195">
        <v>0</v>
      </c>
      <c r="P57" s="195">
        <v>0</v>
      </c>
      <c r="Q57" s="195">
        <v>0</v>
      </c>
      <c r="R57" s="195">
        <v>0</v>
      </c>
      <c r="S57" s="195">
        <v>0</v>
      </c>
      <c r="T57" s="195">
        <v>0</v>
      </c>
      <c r="U57" s="195">
        <v>0</v>
      </c>
      <c r="V57" s="195">
        <v>0</v>
      </c>
      <c r="W57" s="195">
        <v>0</v>
      </c>
      <c r="X57" s="195">
        <v>0</v>
      </c>
      <c r="Y57" s="195">
        <v>0</v>
      </c>
      <c r="Z57" s="195">
        <v>0</v>
      </c>
      <c r="AA57" s="195">
        <v>0</v>
      </c>
      <c r="AB57" s="195">
        <v>0</v>
      </c>
      <c r="AC57" s="195">
        <v>0</v>
      </c>
      <c r="AD57" s="195">
        <v>0</v>
      </c>
      <c r="AE57" s="195">
        <v>0</v>
      </c>
      <c r="AF57" s="195">
        <v>0</v>
      </c>
      <c r="AG57" s="195">
        <v>0</v>
      </c>
      <c r="AH57" s="195">
        <v>0</v>
      </c>
      <c r="AI57" s="195">
        <v>0</v>
      </c>
      <c r="AJ57" s="195">
        <v>0</v>
      </c>
      <c r="AK57" s="195">
        <v>0</v>
      </c>
      <c r="AL57" s="195">
        <v>0</v>
      </c>
      <c r="AM57" s="195">
        <v>0</v>
      </c>
      <c r="AN57" s="195">
        <v>0</v>
      </c>
      <c r="AO57" s="195">
        <v>0</v>
      </c>
      <c r="AP57" s="195">
        <v>0</v>
      </c>
      <c r="AQ57" s="195">
        <v>0</v>
      </c>
      <c r="AR57" s="195">
        <v>0</v>
      </c>
      <c r="AS57" s="195">
        <v>0</v>
      </c>
      <c r="AT57" s="195">
        <v>0</v>
      </c>
      <c r="AU57" s="195">
        <v>0</v>
      </c>
      <c r="AV57" s="195">
        <v>0</v>
      </c>
      <c r="AW57" s="195">
        <v>0</v>
      </c>
      <c r="AX57" s="195">
        <v>0</v>
      </c>
      <c r="AY57" s="195">
        <v>0</v>
      </c>
      <c r="AZ57" s="195">
        <v>0</v>
      </c>
      <c r="BA57" s="195">
        <v>0</v>
      </c>
      <c r="BB57" s="195">
        <v>0</v>
      </c>
      <c r="BC57" s="195">
        <v>0</v>
      </c>
      <c r="BD57" s="195">
        <v>0</v>
      </c>
      <c r="BE57" s="195">
        <v>0</v>
      </c>
      <c r="BF57" s="195">
        <v>0</v>
      </c>
      <c r="BG57" s="195">
        <v>0</v>
      </c>
      <c r="BH57" s="195">
        <v>0</v>
      </c>
      <c r="BI57" s="195">
        <v>0</v>
      </c>
      <c r="BJ57" s="195">
        <v>0</v>
      </c>
      <c r="BK57" s="195">
        <v>0</v>
      </c>
      <c r="BL57" s="195">
        <v>0</v>
      </c>
      <c r="BM57" s="195">
        <v>0</v>
      </c>
      <c r="BN57" s="195">
        <v>0</v>
      </c>
      <c r="BO57" s="195">
        <v>0</v>
      </c>
      <c r="BP57" s="195">
        <v>0</v>
      </c>
      <c r="BQ57" s="195">
        <v>0</v>
      </c>
      <c r="BR57" s="195">
        <v>0</v>
      </c>
      <c r="BS57" s="195">
        <v>0</v>
      </c>
      <c r="BT57" s="195">
        <v>0</v>
      </c>
      <c r="BU57" s="195">
        <v>0</v>
      </c>
      <c r="BV57" s="195">
        <v>0</v>
      </c>
      <c r="BW57" s="195">
        <v>0</v>
      </c>
      <c r="BX57" s="195">
        <v>0</v>
      </c>
      <c r="BY57" s="195">
        <v>0</v>
      </c>
      <c r="BZ57" s="195">
        <v>0</v>
      </c>
      <c r="CA57" s="195">
        <v>0</v>
      </c>
      <c r="CB57" s="195">
        <v>0</v>
      </c>
      <c r="CC57" s="195">
        <v>0</v>
      </c>
      <c r="CD57" s="195">
        <v>0</v>
      </c>
      <c r="CE57" s="195">
        <v>0</v>
      </c>
      <c r="CF57" s="195">
        <v>0</v>
      </c>
      <c r="CG57" s="195">
        <v>0</v>
      </c>
      <c r="CH57" s="195">
        <v>0</v>
      </c>
      <c r="CI57" s="195">
        <v>0</v>
      </c>
      <c r="CJ57" s="195">
        <v>0</v>
      </c>
      <c r="CK57" s="195">
        <v>0</v>
      </c>
      <c r="CL57" s="195">
        <v>0</v>
      </c>
      <c r="CM57" s="195">
        <v>0</v>
      </c>
      <c r="CN57" s="195">
        <v>0</v>
      </c>
      <c r="CO57" s="195">
        <v>0</v>
      </c>
      <c r="CP57" s="195">
        <v>0</v>
      </c>
      <c r="CQ57" s="195">
        <v>0</v>
      </c>
      <c r="CR57" s="195">
        <v>0</v>
      </c>
      <c r="CS57" s="195">
        <v>0</v>
      </c>
      <c r="CT57" s="195">
        <v>0</v>
      </c>
      <c r="CU57" s="195">
        <v>0</v>
      </c>
      <c r="CV57" s="195">
        <v>0</v>
      </c>
      <c r="CW57" s="195">
        <v>0</v>
      </c>
      <c r="CX57" s="195">
        <v>0</v>
      </c>
      <c r="CY57" s="195">
        <v>0</v>
      </c>
      <c r="CZ57" s="195">
        <v>0</v>
      </c>
      <c r="DA57" s="195">
        <v>0</v>
      </c>
      <c r="DB57" s="195">
        <v>0</v>
      </c>
      <c r="DC57" s="195">
        <v>0</v>
      </c>
      <c r="DE57" s="24">
        <f>COUNTBLANK(H57:DC57)</f>
        <v>0</v>
      </c>
      <c r="DF57" s="24">
        <f t="shared" si="19"/>
        <v>0</v>
      </c>
      <c r="DG57">
        <f t="shared" ref="DG57:DG66" si="36">IF(ISNUMBER(E57),E57*100,0)</f>
        <v>21</v>
      </c>
      <c r="DH57">
        <v>0</v>
      </c>
    </row>
    <row r="58" spans="1:112" ht="15" hidden="1" customHeight="1">
      <c r="A58" s="68">
        <v>46</v>
      </c>
      <c r="B58" s="176" t="str">
        <f>$B$56&amp;"2."</f>
        <v>E.2.2.</v>
      </c>
      <c r="C58" s="192" t="s">
        <v>161</v>
      </c>
      <c r="D58" s="199"/>
      <c r="E58" s="194">
        <v>0.21</v>
      </c>
      <c r="F58" s="189">
        <f>H58+NPV(FD,I58:INDEX(I58:DC58,PAL))</f>
        <v>0</v>
      </c>
      <c r="G58" s="189">
        <f>SUMIF($H$5:$DC$5,"&lt;="&amp;PAL,$H58:$DC58)</f>
        <v>0</v>
      </c>
      <c r="H58" s="195">
        <v>0</v>
      </c>
      <c r="I58" s="195">
        <v>0</v>
      </c>
      <c r="J58" s="195">
        <v>0</v>
      </c>
      <c r="K58" s="195">
        <v>0</v>
      </c>
      <c r="L58" s="195">
        <v>0</v>
      </c>
      <c r="M58" s="195">
        <v>0</v>
      </c>
      <c r="N58" s="195">
        <v>0</v>
      </c>
      <c r="O58" s="195">
        <v>0</v>
      </c>
      <c r="P58" s="195">
        <v>0</v>
      </c>
      <c r="Q58" s="195">
        <v>0</v>
      </c>
      <c r="R58" s="195">
        <v>0</v>
      </c>
      <c r="S58" s="195">
        <v>0</v>
      </c>
      <c r="T58" s="195">
        <v>0</v>
      </c>
      <c r="U58" s="195">
        <v>0</v>
      </c>
      <c r="V58" s="195">
        <v>0</v>
      </c>
      <c r="W58" s="195">
        <v>0</v>
      </c>
      <c r="X58" s="195">
        <v>0</v>
      </c>
      <c r="Y58" s="195">
        <v>0</v>
      </c>
      <c r="Z58" s="195">
        <v>0</v>
      </c>
      <c r="AA58" s="195">
        <v>0</v>
      </c>
      <c r="AB58" s="195">
        <v>0</v>
      </c>
      <c r="AC58" s="195">
        <v>0</v>
      </c>
      <c r="AD58" s="195">
        <v>0</v>
      </c>
      <c r="AE58" s="195">
        <v>0</v>
      </c>
      <c r="AF58" s="195">
        <v>0</v>
      </c>
      <c r="AG58" s="195">
        <v>0</v>
      </c>
      <c r="AH58" s="195">
        <v>0</v>
      </c>
      <c r="AI58" s="195">
        <v>0</v>
      </c>
      <c r="AJ58" s="195">
        <v>0</v>
      </c>
      <c r="AK58" s="195">
        <v>0</v>
      </c>
      <c r="AL58" s="195">
        <v>0</v>
      </c>
      <c r="AM58" s="195">
        <v>0</v>
      </c>
      <c r="AN58" s="195">
        <v>0</v>
      </c>
      <c r="AO58" s="195">
        <v>0</v>
      </c>
      <c r="AP58" s="195">
        <v>0</v>
      </c>
      <c r="AQ58" s="195">
        <v>0</v>
      </c>
      <c r="AR58" s="195">
        <v>0</v>
      </c>
      <c r="AS58" s="195">
        <v>0</v>
      </c>
      <c r="AT58" s="195">
        <v>0</v>
      </c>
      <c r="AU58" s="195">
        <v>0</v>
      </c>
      <c r="AV58" s="195">
        <v>0</v>
      </c>
      <c r="AW58" s="195">
        <v>0</v>
      </c>
      <c r="AX58" s="195">
        <v>0</v>
      </c>
      <c r="AY58" s="195">
        <v>0</v>
      </c>
      <c r="AZ58" s="195">
        <v>0</v>
      </c>
      <c r="BA58" s="195">
        <v>0</v>
      </c>
      <c r="BB58" s="195">
        <v>0</v>
      </c>
      <c r="BC58" s="195">
        <v>0</v>
      </c>
      <c r="BD58" s="195">
        <v>0</v>
      </c>
      <c r="BE58" s="195">
        <v>0</v>
      </c>
      <c r="BF58" s="195">
        <v>0</v>
      </c>
      <c r="BG58" s="195">
        <v>0</v>
      </c>
      <c r="BH58" s="195">
        <v>0</v>
      </c>
      <c r="BI58" s="195">
        <v>0</v>
      </c>
      <c r="BJ58" s="195">
        <v>0</v>
      </c>
      <c r="BK58" s="195">
        <v>0</v>
      </c>
      <c r="BL58" s="195">
        <v>0</v>
      </c>
      <c r="BM58" s="195">
        <v>0</v>
      </c>
      <c r="BN58" s="195">
        <v>0</v>
      </c>
      <c r="BO58" s="195">
        <v>0</v>
      </c>
      <c r="BP58" s="195">
        <v>0</v>
      </c>
      <c r="BQ58" s="195">
        <v>0</v>
      </c>
      <c r="BR58" s="195">
        <v>0</v>
      </c>
      <c r="BS58" s="195">
        <v>0</v>
      </c>
      <c r="BT58" s="195">
        <v>0</v>
      </c>
      <c r="BU58" s="195">
        <v>0</v>
      </c>
      <c r="BV58" s="195">
        <v>0</v>
      </c>
      <c r="BW58" s="195">
        <v>0</v>
      </c>
      <c r="BX58" s="195">
        <v>0</v>
      </c>
      <c r="BY58" s="195">
        <v>0</v>
      </c>
      <c r="BZ58" s="195">
        <v>0</v>
      </c>
      <c r="CA58" s="195">
        <v>0</v>
      </c>
      <c r="CB58" s="195">
        <v>0</v>
      </c>
      <c r="CC58" s="195">
        <v>0</v>
      </c>
      <c r="CD58" s="195">
        <v>0</v>
      </c>
      <c r="CE58" s="195">
        <v>0</v>
      </c>
      <c r="CF58" s="195">
        <v>0</v>
      </c>
      <c r="CG58" s="195">
        <v>0</v>
      </c>
      <c r="CH58" s="195">
        <v>0</v>
      </c>
      <c r="CI58" s="195">
        <v>0</v>
      </c>
      <c r="CJ58" s="195">
        <v>0</v>
      </c>
      <c r="CK58" s="195">
        <v>0</v>
      </c>
      <c r="CL58" s="195">
        <v>0</v>
      </c>
      <c r="CM58" s="195">
        <v>0</v>
      </c>
      <c r="CN58" s="195">
        <v>0</v>
      </c>
      <c r="CO58" s="195">
        <v>0</v>
      </c>
      <c r="CP58" s="195">
        <v>0</v>
      </c>
      <c r="CQ58" s="195">
        <v>0</v>
      </c>
      <c r="CR58" s="195">
        <v>0</v>
      </c>
      <c r="CS58" s="195">
        <v>0</v>
      </c>
      <c r="CT58" s="195">
        <v>0</v>
      </c>
      <c r="CU58" s="195">
        <v>0</v>
      </c>
      <c r="CV58" s="195">
        <v>0</v>
      </c>
      <c r="CW58" s="195">
        <v>0</v>
      </c>
      <c r="CX58" s="195">
        <v>0</v>
      </c>
      <c r="CY58" s="195">
        <v>0</v>
      </c>
      <c r="CZ58" s="195">
        <v>0</v>
      </c>
      <c r="DA58" s="195">
        <v>0</v>
      </c>
      <c r="DB58" s="195">
        <v>0</v>
      </c>
      <c r="DC58" s="195">
        <v>0</v>
      </c>
      <c r="DE58" s="24">
        <f t="shared" ref="DE58:DE66" si="37">COUNTBLANK(H58:DC58)</f>
        <v>0</v>
      </c>
      <c r="DF58" s="24">
        <f t="shared" si="19"/>
        <v>0</v>
      </c>
      <c r="DG58">
        <f t="shared" si="36"/>
        <v>21</v>
      </c>
      <c r="DH58">
        <v>0</v>
      </c>
    </row>
    <row r="59" spans="1:112" ht="15" hidden="1" customHeight="1">
      <c r="A59" s="68">
        <v>47</v>
      </c>
      <c r="B59" s="176" t="str">
        <f>$B$56&amp;"3."</f>
        <v>E.2.3.</v>
      </c>
      <c r="C59" s="192" t="s">
        <v>161</v>
      </c>
      <c r="D59" s="199"/>
      <c r="E59" s="194">
        <v>0.21</v>
      </c>
      <c r="F59" s="189">
        <f>H59+NPV(FD,I59:INDEX(I59:DC59,PAL))</f>
        <v>0</v>
      </c>
      <c r="G59" s="189">
        <f>SUMIF($H$5:$DC$5,"&lt;="&amp;PAL,$H59:$DC59)</f>
        <v>0</v>
      </c>
      <c r="H59" s="195">
        <v>0</v>
      </c>
      <c r="I59" s="195">
        <v>0</v>
      </c>
      <c r="J59" s="195">
        <v>0</v>
      </c>
      <c r="K59" s="195">
        <v>0</v>
      </c>
      <c r="L59" s="195">
        <v>0</v>
      </c>
      <c r="M59" s="195">
        <v>0</v>
      </c>
      <c r="N59" s="195">
        <v>0</v>
      </c>
      <c r="O59" s="195">
        <v>0</v>
      </c>
      <c r="P59" s="195">
        <v>0</v>
      </c>
      <c r="Q59" s="195">
        <v>0</v>
      </c>
      <c r="R59" s="195">
        <v>0</v>
      </c>
      <c r="S59" s="195">
        <v>0</v>
      </c>
      <c r="T59" s="195">
        <v>0</v>
      </c>
      <c r="U59" s="195">
        <v>0</v>
      </c>
      <c r="V59" s="195">
        <v>0</v>
      </c>
      <c r="W59" s="195">
        <v>0</v>
      </c>
      <c r="X59" s="195">
        <v>0</v>
      </c>
      <c r="Y59" s="195">
        <v>0</v>
      </c>
      <c r="Z59" s="195">
        <v>0</v>
      </c>
      <c r="AA59" s="195">
        <v>0</v>
      </c>
      <c r="AB59" s="195">
        <v>0</v>
      </c>
      <c r="AC59" s="195">
        <v>0</v>
      </c>
      <c r="AD59" s="195">
        <v>0</v>
      </c>
      <c r="AE59" s="195">
        <v>0</v>
      </c>
      <c r="AF59" s="195">
        <v>0</v>
      </c>
      <c r="AG59" s="195">
        <v>0</v>
      </c>
      <c r="AH59" s="195">
        <v>0</v>
      </c>
      <c r="AI59" s="195">
        <v>0</v>
      </c>
      <c r="AJ59" s="195">
        <v>0</v>
      </c>
      <c r="AK59" s="195">
        <v>0</v>
      </c>
      <c r="AL59" s="195">
        <v>0</v>
      </c>
      <c r="AM59" s="195">
        <v>0</v>
      </c>
      <c r="AN59" s="195">
        <v>0</v>
      </c>
      <c r="AO59" s="195">
        <v>0</v>
      </c>
      <c r="AP59" s="195">
        <v>0</v>
      </c>
      <c r="AQ59" s="195">
        <v>0</v>
      </c>
      <c r="AR59" s="195">
        <v>0</v>
      </c>
      <c r="AS59" s="195">
        <v>0</v>
      </c>
      <c r="AT59" s="195">
        <v>0</v>
      </c>
      <c r="AU59" s="195">
        <v>0</v>
      </c>
      <c r="AV59" s="195">
        <v>0</v>
      </c>
      <c r="AW59" s="195">
        <v>0</v>
      </c>
      <c r="AX59" s="195">
        <v>0</v>
      </c>
      <c r="AY59" s="195">
        <v>0</v>
      </c>
      <c r="AZ59" s="195">
        <v>0</v>
      </c>
      <c r="BA59" s="195">
        <v>0</v>
      </c>
      <c r="BB59" s="195">
        <v>0</v>
      </c>
      <c r="BC59" s="195">
        <v>0</v>
      </c>
      <c r="BD59" s="195">
        <v>0</v>
      </c>
      <c r="BE59" s="195">
        <v>0</v>
      </c>
      <c r="BF59" s="195">
        <v>0</v>
      </c>
      <c r="BG59" s="195">
        <v>0</v>
      </c>
      <c r="BH59" s="195">
        <v>0</v>
      </c>
      <c r="BI59" s="195">
        <v>0</v>
      </c>
      <c r="BJ59" s="195">
        <v>0</v>
      </c>
      <c r="BK59" s="195">
        <v>0</v>
      </c>
      <c r="BL59" s="195">
        <v>0</v>
      </c>
      <c r="BM59" s="195">
        <v>0</v>
      </c>
      <c r="BN59" s="195">
        <v>0</v>
      </c>
      <c r="BO59" s="195">
        <v>0</v>
      </c>
      <c r="BP59" s="195">
        <v>0</v>
      </c>
      <c r="BQ59" s="195">
        <v>0</v>
      </c>
      <c r="BR59" s="195">
        <v>0</v>
      </c>
      <c r="BS59" s="195">
        <v>0</v>
      </c>
      <c r="BT59" s="195">
        <v>0</v>
      </c>
      <c r="BU59" s="195">
        <v>0</v>
      </c>
      <c r="BV59" s="195">
        <v>0</v>
      </c>
      <c r="BW59" s="195">
        <v>0</v>
      </c>
      <c r="BX59" s="195">
        <v>0</v>
      </c>
      <c r="BY59" s="195">
        <v>0</v>
      </c>
      <c r="BZ59" s="195">
        <v>0</v>
      </c>
      <c r="CA59" s="195">
        <v>0</v>
      </c>
      <c r="CB59" s="195">
        <v>0</v>
      </c>
      <c r="CC59" s="195">
        <v>0</v>
      </c>
      <c r="CD59" s="195">
        <v>0</v>
      </c>
      <c r="CE59" s="195">
        <v>0</v>
      </c>
      <c r="CF59" s="195">
        <v>0</v>
      </c>
      <c r="CG59" s="195">
        <v>0</v>
      </c>
      <c r="CH59" s="195">
        <v>0</v>
      </c>
      <c r="CI59" s="195">
        <v>0</v>
      </c>
      <c r="CJ59" s="195">
        <v>0</v>
      </c>
      <c r="CK59" s="195">
        <v>0</v>
      </c>
      <c r="CL59" s="195">
        <v>0</v>
      </c>
      <c r="CM59" s="195">
        <v>0</v>
      </c>
      <c r="CN59" s="195">
        <v>0</v>
      </c>
      <c r="CO59" s="195">
        <v>0</v>
      </c>
      <c r="CP59" s="195">
        <v>0</v>
      </c>
      <c r="CQ59" s="195">
        <v>0</v>
      </c>
      <c r="CR59" s="195">
        <v>0</v>
      </c>
      <c r="CS59" s="195">
        <v>0</v>
      </c>
      <c r="CT59" s="195">
        <v>0</v>
      </c>
      <c r="CU59" s="195">
        <v>0</v>
      </c>
      <c r="CV59" s="195">
        <v>0</v>
      </c>
      <c r="CW59" s="195">
        <v>0</v>
      </c>
      <c r="CX59" s="195">
        <v>0</v>
      </c>
      <c r="CY59" s="195">
        <v>0</v>
      </c>
      <c r="CZ59" s="195">
        <v>0</v>
      </c>
      <c r="DA59" s="195">
        <v>0</v>
      </c>
      <c r="DB59" s="195">
        <v>0</v>
      </c>
      <c r="DC59" s="195">
        <v>0</v>
      </c>
      <c r="DE59" s="24">
        <f t="shared" si="37"/>
        <v>0</v>
      </c>
      <c r="DF59" s="24">
        <f t="shared" si="19"/>
        <v>0</v>
      </c>
      <c r="DG59">
        <f t="shared" si="36"/>
        <v>21</v>
      </c>
      <c r="DH59">
        <v>0</v>
      </c>
    </row>
    <row r="60" spans="1:112" ht="15" hidden="1" customHeight="1">
      <c r="A60" s="68">
        <v>48</v>
      </c>
      <c r="B60" s="176" t="str">
        <f>$B$56&amp;"4."</f>
        <v>E.2.4.</v>
      </c>
      <c r="C60" s="192" t="s">
        <v>161</v>
      </c>
      <c r="D60" s="199"/>
      <c r="E60" s="194">
        <v>0.21</v>
      </c>
      <c r="F60" s="189">
        <f>H60+NPV(FD,I60:INDEX(I60:DC60,PAL))</f>
        <v>0</v>
      </c>
      <c r="G60" s="189">
        <f>SUMIF($H$5:$DC$5,"&lt;="&amp;PAL,$H60:$DC60)</f>
        <v>0</v>
      </c>
      <c r="H60" s="195">
        <v>0</v>
      </c>
      <c r="I60" s="195">
        <v>0</v>
      </c>
      <c r="J60" s="195">
        <v>0</v>
      </c>
      <c r="K60" s="195">
        <v>0</v>
      </c>
      <c r="L60" s="195">
        <v>0</v>
      </c>
      <c r="M60" s="195">
        <v>0</v>
      </c>
      <c r="N60" s="195">
        <v>0</v>
      </c>
      <c r="O60" s="195">
        <v>0</v>
      </c>
      <c r="P60" s="195">
        <v>0</v>
      </c>
      <c r="Q60" s="195">
        <v>0</v>
      </c>
      <c r="R60" s="195">
        <v>0</v>
      </c>
      <c r="S60" s="195">
        <v>0</v>
      </c>
      <c r="T60" s="195">
        <v>0</v>
      </c>
      <c r="U60" s="195">
        <v>0</v>
      </c>
      <c r="V60" s="195">
        <v>0</v>
      </c>
      <c r="W60" s="195">
        <v>0</v>
      </c>
      <c r="X60" s="195">
        <v>0</v>
      </c>
      <c r="Y60" s="195">
        <v>0</v>
      </c>
      <c r="Z60" s="195">
        <v>0</v>
      </c>
      <c r="AA60" s="195">
        <v>0</v>
      </c>
      <c r="AB60" s="195">
        <v>0</v>
      </c>
      <c r="AC60" s="195">
        <v>0</v>
      </c>
      <c r="AD60" s="195">
        <v>0</v>
      </c>
      <c r="AE60" s="195">
        <v>0</v>
      </c>
      <c r="AF60" s="195">
        <v>0</v>
      </c>
      <c r="AG60" s="195">
        <v>0</v>
      </c>
      <c r="AH60" s="195">
        <v>0</v>
      </c>
      <c r="AI60" s="195">
        <v>0</v>
      </c>
      <c r="AJ60" s="195">
        <v>0</v>
      </c>
      <c r="AK60" s="195">
        <v>0</v>
      </c>
      <c r="AL60" s="195">
        <v>0</v>
      </c>
      <c r="AM60" s="195">
        <v>0</v>
      </c>
      <c r="AN60" s="195">
        <v>0</v>
      </c>
      <c r="AO60" s="195">
        <v>0</v>
      </c>
      <c r="AP60" s="195">
        <v>0</v>
      </c>
      <c r="AQ60" s="195">
        <v>0</v>
      </c>
      <c r="AR60" s="195">
        <v>0</v>
      </c>
      <c r="AS60" s="195">
        <v>0</v>
      </c>
      <c r="AT60" s="195">
        <v>0</v>
      </c>
      <c r="AU60" s="195">
        <v>0</v>
      </c>
      <c r="AV60" s="195">
        <v>0</v>
      </c>
      <c r="AW60" s="195">
        <v>0</v>
      </c>
      <c r="AX60" s="195">
        <v>0</v>
      </c>
      <c r="AY60" s="195">
        <v>0</v>
      </c>
      <c r="AZ60" s="195">
        <v>0</v>
      </c>
      <c r="BA60" s="195">
        <v>0</v>
      </c>
      <c r="BB60" s="195">
        <v>0</v>
      </c>
      <c r="BC60" s="195">
        <v>0</v>
      </c>
      <c r="BD60" s="195">
        <v>0</v>
      </c>
      <c r="BE60" s="195">
        <v>0</v>
      </c>
      <c r="BF60" s="195">
        <v>0</v>
      </c>
      <c r="BG60" s="195">
        <v>0</v>
      </c>
      <c r="BH60" s="195">
        <v>0</v>
      </c>
      <c r="BI60" s="195">
        <v>0</v>
      </c>
      <c r="BJ60" s="195">
        <v>0</v>
      </c>
      <c r="BK60" s="195">
        <v>0</v>
      </c>
      <c r="BL60" s="195">
        <v>0</v>
      </c>
      <c r="BM60" s="195">
        <v>0</v>
      </c>
      <c r="BN60" s="195">
        <v>0</v>
      </c>
      <c r="BO60" s="195">
        <v>0</v>
      </c>
      <c r="BP60" s="195">
        <v>0</v>
      </c>
      <c r="BQ60" s="195">
        <v>0</v>
      </c>
      <c r="BR60" s="195">
        <v>0</v>
      </c>
      <c r="BS60" s="195">
        <v>0</v>
      </c>
      <c r="BT60" s="195">
        <v>0</v>
      </c>
      <c r="BU60" s="195">
        <v>0</v>
      </c>
      <c r="BV60" s="195">
        <v>0</v>
      </c>
      <c r="BW60" s="195">
        <v>0</v>
      </c>
      <c r="BX60" s="195">
        <v>0</v>
      </c>
      <c r="BY60" s="195">
        <v>0</v>
      </c>
      <c r="BZ60" s="195">
        <v>0</v>
      </c>
      <c r="CA60" s="195">
        <v>0</v>
      </c>
      <c r="CB60" s="195">
        <v>0</v>
      </c>
      <c r="CC60" s="195">
        <v>0</v>
      </c>
      <c r="CD60" s="195">
        <v>0</v>
      </c>
      <c r="CE60" s="195">
        <v>0</v>
      </c>
      <c r="CF60" s="195">
        <v>0</v>
      </c>
      <c r="CG60" s="195">
        <v>0</v>
      </c>
      <c r="CH60" s="195">
        <v>0</v>
      </c>
      <c r="CI60" s="195">
        <v>0</v>
      </c>
      <c r="CJ60" s="195">
        <v>0</v>
      </c>
      <c r="CK60" s="195">
        <v>0</v>
      </c>
      <c r="CL60" s="195">
        <v>0</v>
      </c>
      <c r="CM60" s="195">
        <v>0</v>
      </c>
      <c r="CN60" s="195">
        <v>0</v>
      </c>
      <c r="CO60" s="195">
        <v>0</v>
      </c>
      <c r="CP60" s="195">
        <v>0</v>
      </c>
      <c r="CQ60" s="195">
        <v>0</v>
      </c>
      <c r="CR60" s="195">
        <v>0</v>
      </c>
      <c r="CS60" s="195">
        <v>0</v>
      </c>
      <c r="CT60" s="195">
        <v>0</v>
      </c>
      <c r="CU60" s="195">
        <v>0</v>
      </c>
      <c r="CV60" s="195">
        <v>0</v>
      </c>
      <c r="CW60" s="195">
        <v>0</v>
      </c>
      <c r="CX60" s="195">
        <v>0</v>
      </c>
      <c r="CY60" s="195">
        <v>0</v>
      </c>
      <c r="CZ60" s="195">
        <v>0</v>
      </c>
      <c r="DA60" s="195">
        <v>0</v>
      </c>
      <c r="DB60" s="195">
        <v>0</v>
      </c>
      <c r="DC60" s="195">
        <v>0</v>
      </c>
      <c r="DE60" s="24">
        <f t="shared" si="37"/>
        <v>0</v>
      </c>
      <c r="DF60" s="24">
        <f t="shared" si="19"/>
        <v>0</v>
      </c>
      <c r="DG60">
        <f t="shared" si="36"/>
        <v>21</v>
      </c>
      <c r="DH60">
        <v>0</v>
      </c>
    </row>
    <row r="61" spans="1:112" ht="15" hidden="1" customHeight="1">
      <c r="A61" s="68">
        <v>49</v>
      </c>
      <c r="B61" s="176" t="str">
        <f>$B$56&amp;"5."</f>
        <v>E.2.5.</v>
      </c>
      <c r="C61" s="192" t="s">
        <v>161</v>
      </c>
      <c r="D61" s="199"/>
      <c r="E61" s="194">
        <v>0.21</v>
      </c>
      <c r="F61" s="189">
        <f>H61+NPV(FD,I61:INDEX(I61:DC61,PAL))</f>
        <v>0</v>
      </c>
      <c r="G61" s="189">
        <f>SUMIF($H$5:$DC$5,"&lt;="&amp;PAL,$H61:$DC61)</f>
        <v>0</v>
      </c>
      <c r="H61" s="195">
        <v>0</v>
      </c>
      <c r="I61" s="195">
        <v>0</v>
      </c>
      <c r="J61" s="195">
        <v>0</v>
      </c>
      <c r="K61" s="195">
        <v>0</v>
      </c>
      <c r="L61" s="195">
        <v>0</v>
      </c>
      <c r="M61" s="195">
        <v>0</v>
      </c>
      <c r="N61" s="195">
        <v>0</v>
      </c>
      <c r="O61" s="195">
        <v>0</v>
      </c>
      <c r="P61" s="195">
        <v>0</v>
      </c>
      <c r="Q61" s="195">
        <v>0</v>
      </c>
      <c r="R61" s="195">
        <v>0</v>
      </c>
      <c r="S61" s="195">
        <v>0</v>
      </c>
      <c r="T61" s="195">
        <v>0</v>
      </c>
      <c r="U61" s="195">
        <v>0</v>
      </c>
      <c r="V61" s="195">
        <v>0</v>
      </c>
      <c r="W61" s="195">
        <v>0</v>
      </c>
      <c r="X61" s="195">
        <v>0</v>
      </c>
      <c r="Y61" s="195">
        <v>0</v>
      </c>
      <c r="Z61" s="195">
        <v>0</v>
      </c>
      <c r="AA61" s="195">
        <v>0</v>
      </c>
      <c r="AB61" s="195">
        <v>0</v>
      </c>
      <c r="AC61" s="195">
        <v>0</v>
      </c>
      <c r="AD61" s="195">
        <v>0</v>
      </c>
      <c r="AE61" s="195">
        <v>0</v>
      </c>
      <c r="AF61" s="195">
        <v>0</v>
      </c>
      <c r="AG61" s="195">
        <v>0</v>
      </c>
      <c r="AH61" s="195">
        <v>0</v>
      </c>
      <c r="AI61" s="195">
        <v>0</v>
      </c>
      <c r="AJ61" s="195">
        <v>0</v>
      </c>
      <c r="AK61" s="195">
        <v>0</v>
      </c>
      <c r="AL61" s="195">
        <v>0</v>
      </c>
      <c r="AM61" s="195">
        <v>0</v>
      </c>
      <c r="AN61" s="195">
        <v>0</v>
      </c>
      <c r="AO61" s="195">
        <v>0</v>
      </c>
      <c r="AP61" s="195">
        <v>0</v>
      </c>
      <c r="AQ61" s="195">
        <v>0</v>
      </c>
      <c r="AR61" s="195">
        <v>0</v>
      </c>
      <c r="AS61" s="195">
        <v>0</v>
      </c>
      <c r="AT61" s="195">
        <v>0</v>
      </c>
      <c r="AU61" s="195">
        <v>0</v>
      </c>
      <c r="AV61" s="195">
        <v>0</v>
      </c>
      <c r="AW61" s="195">
        <v>0</v>
      </c>
      <c r="AX61" s="195">
        <v>0</v>
      </c>
      <c r="AY61" s="195">
        <v>0</v>
      </c>
      <c r="AZ61" s="195">
        <v>0</v>
      </c>
      <c r="BA61" s="195">
        <v>0</v>
      </c>
      <c r="BB61" s="195">
        <v>0</v>
      </c>
      <c r="BC61" s="195">
        <v>0</v>
      </c>
      <c r="BD61" s="195">
        <v>0</v>
      </c>
      <c r="BE61" s="195">
        <v>0</v>
      </c>
      <c r="BF61" s="195">
        <v>0</v>
      </c>
      <c r="BG61" s="195">
        <v>0</v>
      </c>
      <c r="BH61" s="195">
        <v>0</v>
      </c>
      <c r="BI61" s="195">
        <v>0</v>
      </c>
      <c r="BJ61" s="195">
        <v>0</v>
      </c>
      <c r="BK61" s="195">
        <v>0</v>
      </c>
      <c r="BL61" s="195">
        <v>0</v>
      </c>
      <c r="BM61" s="195">
        <v>0</v>
      </c>
      <c r="BN61" s="195">
        <v>0</v>
      </c>
      <c r="BO61" s="195">
        <v>0</v>
      </c>
      <c r="BP61" s="195">
        <v>0</v>
      </c>
      <c r="BQ61" s="195">
        <v>0</v>
      </c>
      <c r="BR61" s="195">
        <v>0</v>
      </c>
      <c r="BS61" s="195">
        <v>0</v>
      </c>
      <c r="BT61" s="195">
        <v>0</v>
      </c>
      <c r="BU61" s="195">
        <v>0</v>
      </c>
      <c r="BV61" s="195">
        <v>0</v>
      </c>
      <c r="BW61" s="195">
        <v>0</v>
      </c>
      <c r="BX61" s="195">
        <v>0</v>
      </c>
      <c r="BY61" s="195">
        <v>0</v>
      </c>
      <c r="BZ61" s="195">
        <v>0</v>
      </c>
      <c r="CA61" s="195">
        <v>0</v>
      </c>
      <c r="CB61" s="195">
        <v>0</v>
      </c>
      <c r="CC61" s="195">
        <v>0</v>
      </c>
      <c r="CD61" s="195">
        <v>0</v>
      </c>
      <c r="CE61" s="195">
        <v>0</v>
      </c>
      <c r="CF61" s="195">
        <v>0</v>
      </c>
      <c r="CG61" s="195">
        <v>0</v>
      </c>
      <c r="CH61" s="195">
        <v>0</v>
      </c>
      <c r="CI61" s="195">
        <v>0</v>
      </c>
      <c r="CJ61" s="195">
        <v>0</v>
      </c>
      <c r="CK61" s="195">
        <v>0</v>
      </c>
      <c r="CL61" s="195">
        <v>0</v>
      </c>
      <c r="CM61" s="195">
        <v>0</v>
      </c>
      <c r="CN61" s="195">
        <v>0</v>
      </c>
      <c r="CO61" s="195">
        <v>0</v>
      </c>
      <c r="CP61" s="195">
        <v>0</v>
      </c>
      <c r="CQ61" s="195">
        <v>0</v>
      </c>
      <c r="CR61" s="195">
        <v>0</v>
      </c>
      <c r="CS61" s="195">
        <v>0</v>
      </c>
      <c r="CT61" s="195">
        <v>0</v>
      </c>
      <c r="CU61" s="195">
        <v>0</v>
      </c>
      <c r="CV61" s="195">
        <v>0</v>
      </c>
      <c r="CW61" s="195">
        <v>0</v>
      </c>
      <c r="CX61" s="195">
        <v>0</v>
      </c>
      <c r="CY61" s="195">
        <v>0</v>
      </c>
      <c r="CZ61" s="195">
        <v>0</v>
      </c>
      <c r="DA61" s="195">
        <v>0</v>
      </c>
      <c r="DB61" s="195">
        <v>0</v>
      </c>
      <c r="DC61" s="195">
        <v>0</v>
      </c>
      <c r="DE61" s="24">
        <f t="shared" si="37"/>
        <v>0</v>
      </c>
      <c r="DF61" s="24">
        <f t="shared" si="19"/>
        <v>0</v>
      </c>
      <c r="DG61">
        <f t="shared" si="36"/>
        <v>21</v>
      </c>
      <c r="DH61">
        <v>0</v>
      </c>
    </row>
    <row r="62" spans="1:112" ht="15" hidden="1" customHeight="1">
      <c r="A62" s="68">
        <v>50</v>
      </c>
      <c r="B62" s="176" t="str">
        <f>$B$56&amp;"6."</f>
        <v>E.2.6.</v>
      </c>
      <c r="C62" s="192" t="s">
        <v>161</v>
      </c>
      <c r="D62" s="199"/>
      <c r="E62" s="194">
        <v>0.21</v>
      </c>
      <c r="F62" s="189">
        <f>H62+NPV(FD,I62:INDEX(I62:DC62,PAL))</f>
        <v>0</v>
      </c>
      <c r="G62" s="189">
        <f>SUMIF($H$5:$DC$5,"&lt;="&amp;PAL,$H62:$DC62)</f>
        <v>0</v>
      </c>
      <c r="H62" s="195">
        <v>0</v>
      </c>
      <c r="I62" s="195">
        <v>0</v>
      </c>
      <c r="J62" s="195">
        <v>0</v>
      </c>
      <c r="K62" s="195">
        <v>0</v>
      </c>
      <c r="L62" s="195">
        <v>0</v>
      </c>
      <c r="M62" s="195">
        <v>0</v>
      </c>
      <c r="N62" s="195">
        <v>0</v>
      </c>
      <c r="O62" s="195">
        <v>0</v>
      </c>
      <c r="P62" s="195">
        <v>0</v>
      </c>
      <c r="Q62" s="195">
        <v>0</v>
      </c>
      <c r="R62" s="195">
        <v>0</v>
      </c>
      <c r="S62" s="195">
        <v>0</v>
      </c>
      <c r="T62" s="195">
        <v>0</v>
      </c>
      <c r="U62" s="195">
        <v>0</v>
      </c>
      <c r="V62" s="195">
        <v>0</v>
      </c>
      <c r="W62" s="195">
        <v>0</v>
      </c>
      <c r="X62" s="195">
        <v>0</v>
      </c>
      <c r="Y62" s="195">
        <v>0</v>
      </c>
      <c r="Z62" s="195">
        <v>0</v>
      </c>
      <c r="AA62" s="195">
        <v>0</v>
      </c>
      <c r="AB62" s="195">
        <v>0</v>
      </c>
      <c r="AC62" s="195">
        <v>0</v>
      </c>
      <c r="AD62" s="195">
        <v>0</v>
      </c>
      <c r="AE62" s="195">
        <v>0</v>
      </c>
      <c r="AF62" s="195">
        <v>0</v>
      </c>
      <c r="AG62" s="195">
        <v>0</v>
      </c>
      <c r="AH62" s="195">
        <v>0</v>
      </c>
      <c r="AI62" s="195">
        <v>0</v>
      </c>
      <c r="AJ62" s="195">
        <v>0</v>
      </c>
      <c r="AK62" s="195">
        <v>0</v>
      </c>
      <c r="AL62" s="195">
        <v>0</v>
      </c>
      <c r="AM62" s="195">
        <v>0</v>
      </c>
      <c r="AN62" s="195">
        <v>0</v>
      </c>
      <c r="AO62" s="195">
        <v>0</v>
      </c>
      <c r="AP62" s="195">
        <v>0</v>
      </c>
      <c r="AQ62" s="195">
        <v>0</v>
      </c>
      <c r="AR62" s="195">
        <v>0</v>
      </c>
      <c r="AS62" s="195">
        <v>0</v>
      </c>
      <c r="AT62" s="195">
        <v>0</v>
      </c>
      <c r="AU62" s="195">
        <v>0</v>
      </c>
      <c r="AV62" s="195">
        <v>0</v>
      </c>
      <c r="AW62" s="195">
        <v>0</v>
      </c>
      <c r="AX62" s="195">
        <v>0</v>
      </c>
      <c r="AY62" s="195">
        <v>0</v>
      </c>
      <c r="AZ62" s="195">
        <v>0</v>
      </c>
      <c r="BA62" s="195">
        <v>0</v>
      </c>
      <c r="BB62" s="195">
        <v>0</v>
      </c>
      <c r="BC62" s="195">
        <v>0</v>
      </c>
      <c r="BD62" s="195">
        <v>0</v>
      </c>
      <c r="BE62" s="195">
        <v>0</v>
      </c>
      <c r="BF62" s="195">
        <v>0</v>
      </c>
      <c r="BG62" s="195">
        <v>0</v>
      </c>
      <c r="BH62" s="195">
        <v>0</v>
      </c>
      <c r="BI62" s="195">
        <v>0</v>
      </c>
      <c r="BJ62" s="195">
        <v>0</v>
      </c>
      <c r="BK62" s="195">
        <v>0</v>
      </c>
      <c r="BL62" s="195">
        <v>0</v>
      </c>
      <c r="BM62" s="195">
        <v>0</v>
      </c>
      <c r="BN62" s="195">
        <v>0</v>
      </c>
      <c r="BO62" s="195">
        <v>0</v>
      </c>
      <c r="BP62" s="195">
        <v>0</v>
      </c>
      <c r="BQ62" s="195">
        <v>0</v>
      </c>
      <c r="BR62" s="195">
        <v>0</v>
      </c>
      <c r="BS62" s="195">
        <v>0</v>
      </c>
      <c r="BT62" s="195">
        <v>0</v>
      </c>
      <c r="BU62" s="195">
        <v>0</v>
      </c>
      <c r="BV62" s="195">
        <v>0</v>
      </c>
      <c r="BW62" s="195">
        <v>0</v>
      </c>
      <c r="BX62" s="195">
        <v>0</v>
      </c>
      <c r="BY62" s="195">
        <v>0</v>
      </c>
      <c r="BZ62" s="195">
        <v>0</v>
      </c>
      <c r="CA62" s="195">
        <v>0</v>
      </c>
      <c r="CB62" s="195">
        <v>0</v>
      </c>
      <c r="CC62" s="195">
        <v>0</v>
      </c>
      <c r="CD62" s="195">
        <v>0</v>
      </c>
      <c r="CE62" s="195">
        <v>0</v>
      </c>
      <c r="CF62" s="195">
        <v>0</v>
      </c>
      <c r="CG62" s="195">
        <v>0</v>
      </c>
      <c r="CH62" s="195">
        <v>0</v>
      </c>
      <c r="CI62" s="195">
        <v>0</v>
      </c>
      <c r="CJ62" s="195">
        <v>0</v>
      </c>
      <c r="CK62" s="195">
        <v>0</v>
      </c>
      <c r="CL62" s="195">
        <v>0</v>
      </c>
      <c r="CM62" s="195">
        <v>0</v>
      </c>
      <c r="CN62" s="195">
        <v>0</v>
      </c>
      <c r="CO62" s="195">
        <v>0</v>
      </c>
      <c r="CP62" s="195">
        <v>0</v>
      </c>
      <c r="CQ62" s="195">
        <v>0</v>
      </c>
      <c r="CR62" s="195">
        <v>0</v>
      </c>
      <c r="CS62" s="195">
        <v>0</v>
      </c>
      <c r="CT62" s="195">
        <v>0</v>
      </c>
      <c r="CU62" s="195">
        <v>0</v>
      </c>
      <c r="CV62" s="195">
        <v>0</v>
      </c>
      <c r="CW62" s="195">
        <v>0</v>
      </c>
      <c r="CX62" s="195">
        <v>0</v>
      </c>
      <c r="CY62" s="195">
        <v>0</v>
      </c>
      <c r="CZ62" s="195">
        <v>0</v>
      </c>
      <c r="DA62" s="195">
        <v>0</v>
      </c>
      <c r="DB62" s="195">
        <v>0</v>
      </c>
      <c r="DC62" s="195">
        <v>0</v>
      </c>
      <c r="DE62" s="24">
        <f t="shared" si="37"/>
        <v>0</v>
      </c>
      <c r="DF62" s="24">
        <f t="shared" si="19"/>
        <v>0</v>
      </c>
      <c r="DG62">
        <f t="shared" si="36"/>
        <v>21</v>
      </c>
      <c r="DH62">
        <v>0</v>
      </c>
    </row>
    <row r="63" spans="1:112" ht="15" hidden="1" customHeight="1">
      <c r="A63" s="68">
        <v>51</v>
      </c>
      <c r="B63" s="176" t="str">
        <f>$B$56&amp;"7."</f>
        <v>E.2.7.</v>
      </c>
      <c r="C63" s="192" t="s">
        <v>161</v>
      </c>
      <c r="D63" s="199"/>
      <c r="E63" s="194">
        <v>0.21</v>
      </c>
      <c r="F63" s="189">
        <f>H63+NPV(FD,I63:INDEX(I63:DC63,PAL))</f>
        <v>0</v>
      </c>
      <c r="G63" s="189">
        <f>SUMIF($H$5:$DC$5,"&lt;="&amp;PAL,$H63:$DC63)</f>
        <v>0</v>
      </c>
      <c r="H63" s="195">
        <v>0</v>
      </c>
      <c r="I63" s="195">
        <v>0</v>
      </c>
      <c r="J63" s="195">
        <v>0</v>
      </c>
      <c r="K63" s="195">
        <v>0</v>
      </c>
      <c r="L63" s="195">
        <v>0</v>
      </c>
      <c r="M63" s="195">
        <v>0</v>
      </c>
      <c r="N63" s="195">
        <v>0</v>
      </c>
      <c r="O63" s="195">
        <v>0</v>
      </c>
      <c r="P63" s="195">
        <v>0</v>
      </c>
      <c r="Q63" s="195">
        <v>0</v>
      </c>
      <c r="R63" s="195">
        <v>0</v>
      </c>
      <c r="S63" s="195">
        <v>0</v>
      </c>
      <c r="T63" s="195">
        <v>0</v>
      </c>
      <c r="U63" s="195">
        <v>0</v>
      </c>
      <c r="V63" s="195">
        <v>0</v>
      </c>
      <c r="W63" s="195">
        <v>0</v>
      </c>
      <c r="X63" s="195">
        <v>0</v>
      </c>
      <c r="Y63" s="195">
        <v>0</v>
      </c>
      <c r="Z63" s="195">
        <v>0</v>
      </c>
      <c r="AA63" s="195">
        <v>0</v>
      </c>
      <c r="AB63" s="195">
        <v>0</v>
      </c>
      <c r="AC63" s="195">
        <v>0</v>
      </c>
      <c r="AD63" s="195">
        <v>0</v>
      </c>
      <c r="AE63" s="195">
        <v>0</v>
      </c>
      <c r="AF63" s="195">
        <v>0</v>
      </c>
      <c r="AG63" s="195">
        <v>0</v>
      </c>
      <c r="AH63" s="195">
        <v>0</v>
      </c>
      <c r="AI63" s="195">
        <v>0</v>
      </c>
      <c r="AJ63" s="195">
        <v>0</v>
      </c>
      <c r="AK63" s="195">
        <v>0</v>
      </c>
      <c r="AL63" s="195">
        <v>0</v>
      </c>
      <c r="AM63" s="195">
        <v>0</v>
      </c>
      <c r="AN63" s="195">
        <v>0</v>
      </c>
      <c r="AO63" s="195">
        <v>0</v>
      </c>
      <c r="AP63" s="195">
        <v>0</v>
      </c>
      <c r="AQ63" s="195">
        <v>0</v>
      </c>
      <c r="AR63" s="195">
        <v>0</v>
      </c>
      <c r="AS63" s="195">
        <v>0</v>
      </c>
      <c r="AT63" s="195">
        <v>0</v>
      </c>
      <c r="AU63" s="195">
        <v>0</v>
      </c>
      <c r="AV63" s="195">
        <v>0</v>
      </c>
      <c r="AW63" s="195">
        <v>0</v>
      </c>
      <c r="AX63" s="195">
        <v>0</v>
      </c>
      <c r="AY63" s="195">
        <v>0</v>
      </c>
      <c r="AZ63" s="195">
        <v>0</v>
      </c>
      <c r="BA63" s="195">
        <v>0</v>
      </c>
      <c r="BB63" s="195">
        <v>0</v>
      </c>
      <c r="BC63" s="195">
        <v>0</v>
      </c>
      <c r="BD63" s="195">
        <v>0</v>
      </c>
      <c r="BE63" s="195">
        <v>0</v>
      </c>
      <c r="BF63" s="195">
        <v>0</v>
      </c>
      <c r="BG63" s="195">
        <v>0</v>
      </c>
      <c r="BH63" s="195">
        <v>0</v>
      </c>
      <c r="BI63" s="195">
        <v>0</v>
      </c>
      <c r="BJ63" s="195">
        <v>0</v>
      </c>
      <c r="BK63" s="195">
        <v>0</v>
      </c>
      <c r="BL63" s="195">
        <v>0</v>
      </c>
      <c r="BM63" s="195">
        <v>0</v>
      </c>
      <c r="BN63" s="195">
        <v>0</v>
      </c>
      <c r="BO63" s="195">
        <v>0</v>
      </c>
      <c r="BP63" s="195">
        <v>0</v>
      </c>
      <c r="BQ63" s="195">
        <v>0</v>
      </c>
      <c r="BR63" s="195">
        <v>0</v>
      </c>
      <c r="BS63" s="195">
        <v>0</v>
      </c>
      <c r="BT63" s="195">
        <v>0</v>
      </c>
      <c r="BU63" s="195">
        <v>0</v>
      </c>
      <c r="BV63" s="195">
        <v>0</v>
      </c>
      <c r="BW63" s="195">
        <v>0</v>
      </c>
      <c r="BX63" s="195">
        <v>0</v>
      </c>
      <c r="BY63" s="195">
        <v>0</v>
      </c>
      <c r="BZ63" s="195">
        <v>0</v>
      </c>
      <c r="CA63" s="195">
        <v>0</v>
      </c>
      <c r="CB63" s="195">
        <v>0</v>
      </c>
      <c r="CC63" s="195">
        <v>0</v>
      </c>
      <c r="CD63" s="195">
        <v>0</v>
      </c>
      <c r="CE63" s="195">
        <v>0</v>
      </c>
      <c r="CF63" s="195">
        <v>0</v>
      </c>
      <c r="CG63" s="195">
        <v>0</v>
      </c>
      <c r="CH63" s="195">
        <v>0</v>
      </c>
      <c r="CI63" s="195">
        <v>0</v>
      </c>
      <c r="CJ63" s="195">
        <v>0</v>
      </c>
      <c r="CK63" s="195">
        <v>0</v>
      </c>
      <c r="CL63" s="195">
        <v>0</v>
      </c>
      <c r="CM63" s="195">
        <v>0</v>
      </c>
      <c r="CN63" s="195">
        <v>0</v>
      </c>
      <c r="CO63" s="195">
        <v>0</v>
      </c>
      <c r="CP63" s="195">
        <v>0</v>
      </c>
      <c r="CQ63" s="195">
        <v>0</v>
      </c>
      <c r="CR63" s="195">
        <v>0</v>
      </c>
      <c r="CS63" s="195">
        <v>0</v>
      </c>
      <c r="CT63" s="195">
        <v>0</v>
      </c>
      <c r="CU63" s="195">
        <v>0</v>
      </c>
      <c r="CV63" s="195">
        <v>0</v>
      </c>
      <c r="CW63" s="195">
        <v>0</v>
      </c>
      <c r="CX63" s="195">
        <v>0</v>
      </c>
      <c r="CY63" s="195">
        <v>0</v>
      </c>
      <c r="CZ63" s="195">
        <v>0</v>
      </c>
      <c r="DA63" s="195">
        <v>0</v>
      </c>
      <c r="DB63" s="195">
        <v>0</v>
      </c>
      <c r="DC63" s="195">
        <v>0</v>
      </c>
      <c r="DE63" s="24">
        <f t="shared" si="37"/>
        <v>0</v>
      </c>
      <c r="DF63" s="24">
        <f t="shared" si="19"/>
        <v>0</v>
      </c>
      <c r="DG63">
        <f t="shared" si="36"/>
        <v>21</v>
      </c>
      <c r="DH63">
        <v>0</v>
      </c>
    </row>
    <row r="64" spans="1:112" ht="15" hidden="1" customHeight="1">
      <c r="A64" s="68">
        <v>52</v>
      </c>
      <c r="B64" s="176" t="str">
        <f>$B$56&amp;"8."</f>
        <v>E.2.8.</v>
      </c>
      <c r="C64" s="192" t="s">
        <v>161</v>
      </c>
      <c r="D64" s="199"/>
      <c r="E64" s="194">
        <v>0.21</v>
      </c>
      <c r="F64" s="189">
        <f>H64+NPV(FD,I64:INDEX(I64:DC64,PAL))</f>
        <v>0</v>
      </c>
      <c r="G64" s="189">
        <f>SUMIF($H$5:$DC$5,"&lt;="&amp;PAL,$H64:$DC64)</f>
        <v>0</v>
      </c>
      <c r="H64" s="195">
        <v>0</v>
      </c>
      <c r="I64" s="195">
        <v>0</v>
      </c>
      <c r="J64" s="195">
        <v>0</v>
      </c>
      <c r="K64" s="195">
        <v>0</v>
      </c>
      <c r="L64" s="195">
        <v>0</v>
      </c>
      <c r="M64" s="195">
        <v>0</v>
      </c>
      <c r="N64" s="195">
        <v>0</v>
      </c>
      <c r="O64" s="195">
        <v>0</v>
      </c>
      <c r="P64" s="195">
        <v>0</v>
      </c>
      <c r="Q64" s="195">
        <v>0</v>
      </c>
      <c r="R64" s="195">
        <v>0</v>
      </c>
      <c r="S64" s="195">
        <v>0</v>
      </c>
      <c r="T64" s="195">
        <v>0</v>
      </c>
      <c r="U64" s="195">
        <v>0</v>
      </c>
      <c r="V64" s="195">
        <v>0</v>
      </c>
      <c r="W64" s="195">
        <v>0</v>
      </c>
      <c r="X64" s="195">
        <v>0</v>
      </c>
      <c r="Y64" s="195">
        <v>0</v>
      </c>
      <c r="Z64" s="195">
        <v>0</v>
      </c>
      <c r="AA64" s="195">
        <v>0</v>
      </c>
      <c r="AB64" s="195">
        <v>0</v>
      </c>
      <c r="AC64" s="195">
        <v>0</v>
      </c>
      <c r="AD64" s="195">
        <v>0</v>
      </c>
      <c r="AE64" s="195">
        <v>0</v>
      </c>
      <c r="AF64" s="195">
        <v>0</v>
      </c>
      <c r="AG64" s="195">
        <v>0</v>
      </c>
      <c r="AH64" s="195">
        <v>0</v>
      </c>
      <c r="AI64" s="195">
        <v>0</v>
      </c>
      <c r="AJ64" s="195">
        <v>0</v>
      </c>
      <c r="AK64" s="195">
        <v>0</v>
      </c>
      <c r="AL64" s="195">
        <v>0</v>
      </c>
      <c r="AM64" s="195">
        <v>0</v>
      </c>
      <c r="AN64" s="195">
        <v>0</v>
      </c>
      <c r="AO64" s="195">
        <v>0</v>
      </c>
      <c r="AP64" s="195">
        <v>0</v>
      </c>
      <c r="AQ64" s="195">
        <v>0</v>
      </c>
      <c r="AR64" s="195">
        <v>0</v>
      </c>
      <c r="AS64" s="195">
        <v>0</v>
      </c>
      <c r="AT64" s="195">
        <v>0</v>
      </c>
      <c r="AU64" s="195">
        <v>0</v>
      </c>
      <c r="AV64" s="195">
        <v>0</v>
      </c>
      <c r="AW64" s="195">
        <v>0</v>
      </c>
      <c r="AX64" s="195">
        <v>0</v>
      </c>
      <c r="AY64" s="195">
        <v>0</v>
      </c>
      <c r="AZ64" s="195">
        <v>0</v>
      </c>
      <c r="BA64" s="195">
        <v>0</v>
      </c>
      <c r="BB64" s="195">
        <v>0</v>
      </c>
      <c r="BC64" s="195">
        <v>0</v>
      </c>
      <c r="BD64" s="195">
        <v>0</v>
      </c>
      <c r="BE64" s="195">
        <v>0</v>
      </c>
      <c r="BF64" s="195">
        <v>0</v>
      </c>
      <c r="BG64" s="195">
        <v>0</v>
      </c>
      <c r="BH64" s="195">
        <v>0</v>
      </c>
      <c r="BI64" s="195">
        <v>0</v>
      </c>
      <c r="BJ64" s="195">
        <v>0</v>
      </c>
      <c r="BK64" s="195">
        <v>0</v>
      </c>
      <c r="BL64" s="195">
        <v>0</v>
      </c>
      <c r="BM64" s="195">
        <v>0</v>
      </c>
      <c r="BN64" s="195">
        <v>0</v>
      </c>
      <c r="BO64" s="195">
        <v>0</v>
      </c>
      <c r="BP64" s="195">
        <v>0</v>
      </c>
      <c r="BQ64" s="195">
        <v>0</v>
      </c>
      <c r="BR64" s="195">
        <v>0</v>
      </c>
      <c r="BS64" s="195">
        <v>0</v>
      </c>
      <c r="BT64" s="195">
        <v>0</v>
      </c>
      <c r="BU64" s="195">
        <v>0</v>
      </c>
      <c r="BV64" s="195">
        <v>0</v>
      </c>
      <c r="BW64" s="195">
        <v>0</v>
      </c>
      <c r="BX64" s="195">
        <v>0</v>
      </c>
      <c r="BY64" s="195">
        <v>0</v>
      </c>
      <c r="BZ64" s="195">
        <v>0</v>
      </c>
      <c r="CA64" s="195">
        <v>0</v>
      </c>
      <c r="CB64" s="195">
        <v>0</v>
      </c>
      <c r="CC64" s="195">
        <v>0</v>
      </c>
      <c r="CD64" s="195">
        <v>0</v>
      </c>
      <c r="CE64" s="195">
        <v>0</v>
      </c>
      <c r="CF64" s="195">
        <v>0</v>
      </c>
      <c r="CG64" s="195">
        <v>0</v>
      </c>
      <c r="CH64" s="195">
        <v>0</v>
      </c>
      <c r="CI64" s="195">
        <v>0</v>
      </c>
      <c r="CJ64" s="195">
        <v>0</v>
      </c>
      <c r="CK64" s="195">
        <v>0</v>
      </c>
      <c r="CL64" s="195">
        <v>0</v>
      </c>
      <c r="CM64" s="195">
        <v>0</v>
      </c>
      <c r="CN64" s="195">
        <v>0</v>
      </c>
      <c r="CO64" s="195">
        <v>0</v>
      </c>
      <c r="CP64" s="195">
        <v>0</v>
      </c>
      <c r="CQ64" s="195">
        <v>0</v>
      </c>
      <c r="CR64" s="195">
        <v>0</v>
      </c>
      <c r="CS64" s="195">
        <v>0</v>
      </c>
      <c r="CT64" s="195">
        <v>0</v>
      </c>
      <c r="CU64" s="195">
        <v>0</v>
      </c>
      <c r="CV64" s="195">
        <v>0</v>
      </c>
      <c r="CW64" s="195">
        <v>0</v>
      </c>
      <c r="CX64" s="195">
        <v>0</v>
      </c>
      <c r="CY64" s="195">
        <v>0</v>
      </c>
      <c r="CZ64" s="195">
        <v>0</v>
      </c>
      <c r="DA64" s="195">
        <v>0</v>
      </c>
      <c r="DB64" s="195">
        <v>0</v>
      </c>
      <c r="DC64" s="195">
        <v>0</v>
      </c>
      <c r="DE64" s="24">
        <f t="shared" si="37"/>
        <v>0</v>
      </c>
      <c r="DF64" s="24">
        <f t="shared" si="19"/>
        <v>0</v>
      </c>
      <c r="DG64">
        <f t="shared" si="36"/>
        <v>21</v>
      </c>
      <c r="DH64">
        <v>0</v>
      </c>
    </row>
    <row r="65" spans="1:112" ht="15" hidden="1" customHeight="1">
      <c r="A65" s="68">
        <v>53</v>
      </c>
      <c r="B65" s="176" t="str">
        <f>$B$56&amp;"9."</f>
        <v>E.2.9.</v>
      </c>
      <c r="C65" s="196" t="s">
        <v>162</v>
      </c>
      <c r="D65" s="176"/>
      <c r="E65" s="194">
        <v>0.21</v>
      </c>
      <c r="F65" s="189">
        <f>H65+NPV(FD,I65:INDEX(I65:DC65,PAL))</f>
        <v>0</v>
      </c>
      <c r="G65" s="189">
        <f>SUMIF($H$5:$DC$5,"&lt;="&amp;PAL,$H65:$DC65)</f>
        <v>0</v>
      </c>
      <c r="H65" s="197">
        <v>0</v>
      </c>
      <c r="I65" s="197">
        <v>0</v>
      </c>
      <c r="J65" s="197">
        <v>0</v>
      </c>
      <c r="K65" s="197">
        <v>0</v>
      </c>
      <c r="L65" s="197">
        <v>0</v>
      </c>
      <c r="M65" s="197">
        <v>0</v>
      </c>
      <c r="N65" s="197">
        <v>0</v>
      </c>
      <c r="O65" s="197">
        <v>0</v>
      </c>
      <c r="P65" s="197">
        <v>0</v>
      </c>
      <c r="Q65" s="197">
        <v>0</v>
      </c>
      <c r="R65" s="197">
        <v>0</v>
      </c>
      <c r="S65" s="198">
        <v>0</v>
      </c>
      <c r="T65" s="198">
        <v>0</v>
      </c>
      <c r="U65" s="198">
        <v>0</v>
      </c>
      <c r="V65" s="198">
        <v>0</v>
      </c>
      <c r="W65" s="198">
        <v>0</v>
      </c>
      <c r="X65" s="198">
        <v>0</v>
      </c>
      <c r="Y65" s="198">
        <v>0</v>
      </c>
      <c r="Z65" s="198">
        <v>0</v>
      </c>
      <c r="AA65" s="198">
        <v>0</v>
      </c>
      <c r="AB65" s="198">
        <v>0</v>
      </c>
      <c r="AC65" s="198">
        <v>0</v>
      </c>
      <c r="AD65" s="198">
        <v>0</v>
      </c>
      <c r="AE65" s="198">
        <v>0</v>
      </c>
      <c r="AF65" s="198">
        <v>0</v>
      </c>
      <c r="AG65" s="198">
        <v>0</v>
      </c>
      <c r="AH65" s="198">
        <v>0</v>
      </c>
      <c r="AI65" s="198">
        <v>0</v>
      </c>
      <c r="AJ65" s="198">
        <v>0</v>
      </c>
      <c r="AK65" s="198">
        <v>0</v>
      </c>
      <c r="AL65" s="198">
        <v>0</v>
      </c>
      <c r="AM65" s="198">
        <v>0</v>
      </c>
      <c r="AN65" s="198">
        <v>0</v>
      </c>
      <c r="AO65" s="198">
        <v>0</v>
      </c>
      <c r="AP65" s="198">
        <v>0</v>
      </c>
      <c r="AQ65" s="198">
        <v>0</v>
      </c>
      <c r="AR65" s="198">
        <v>0</v>
      </c>
      <c r="AS65" s="198">
        <v>0</v>
      </c>
      <c r="AT65" s="198">
        <v>0</v>
      </c>
      <c r="AU65" s="198">
        <v>0</v>
      </c>
      <c r="AV65" s="198">
        <v>0</v>
      </c>
      <c r="AW65" s="198">
        <v>0</v>
      </c>
      <c r="AX65" s="198">
        <v>0</v>
      </c>
      <c r="AY65" s="198">
        <v>0</v>
      </c>
      <c r="AZ65" s="198">
        <v>0</v>
      </c>
      <c r="BA65" s="198">
        <v>0</v>
      </c>
      <c r="BB65" s="198">
        <v>0</v>
      </c>
      <c r="BC65" s="198">
        <v>0</v>
      </c>
      <c r="BD65" s="198">
        <v>0</v>
      </c>
      <c r="BE65" s="198">
        <v>0</v>
      </c>
      <c r="BF65" s="198">
        <v>0</v>
      </c>
      <c r="BG65" s="198">
        <v>0</v>
      </c>
      <c r="BH65" s="198">
        <v>0</v>
      </c>
      <c r="BI65" s="198">
        <v>0</v>
      </c>
      <c r="BJ65" s="198">
        <v>0</v>
      </c>
      <c r="BK65" s="198">
        <v>0</v>
      </c>
      <c r="BL65" s="198">
        <v>0</v>
      </c>
      <c r="BM65" s="198">
        <v>0</v>
      </c>
      <c r="BN65" s="198">
        <v>0</v>
      </c>
      <c r="BO65" s="198">
        <v>0</v>
      </c>
      <c r="BP65" s="198">
        <v>0</v>
      </c>
      <c r="BQ65" s="198">
        <v>0</v>
      </c>
      <c r="BR65" s="198">
        <v>0</v>
      </c>
      <c r="BS65" s="198">
        <v>0</v>
      </c>
      <c r="BT65" s="198">
        <v>0</v>
      </c>
      <c r="BU65" s="198">
        <v>0</v>
      </c>
      <c r="BV65" s="198">
        <v>0</v>
      </c>
      <c r="BW65" s="198">
        <v>0</v>
      </c>
      <c r="BX65" s="198">
        <v>0</v>
      </c>
      <c r="BY65" s="198">
        <v>0</v>
      </c>
      <c r="BZ65" s="198">
        <v>0</v>
      </c>
      <c r="CA65" s="198">
        <v>0</v>
      </c>
      <c r="CB65" s="198">
        <v>0</v>
      </c>
      <c r="CC65" s="198">
        <v>0</v>
      </c>
      <c r="CD65" s="198">
        <v>0</v>
      </c>
      <c r="CE65" s="198">
        <v>0</v>
      </c>
      <c r="CF65" s="198">
        <v>0</v>
      </c>
      <c r="CG65" s="198">
        <v>0</v>
      </c>
      <c r="CH65" s="198">
        <v>0</v>
      </c>
      <c r="CI65" s="198">
        <v>0</v>
      </c>
      <c r="CJ65" s="198">
        <v>0</v>
      </c>
      <c r="CK65" s="198">
        <v>0</v>
      </c>
      <c r="CL65" s="198">
        <v>0</v>
      </c>
      <c r="CM65" s="198">
        <v>0</v>
      </c>
      <c r="CN65" s="198">
        <v>0</v>
      </c>
      <c r="CO65" s="198">
        <v>0</v>
      </c>
      <c r="CP65" s="198">
        <v>0</v>
      </c>
      <c r="CQ65" s="198">
        <v>0</v>
      </c>
      <c r="CR65" s="198">
        <v>0</v>
      </c>
      <c r="CS65" s="198">
        <v>0</v>
      </c>
      <c r="CT65" s="198">
        <v>0</v>
      </c>
      <c r="CU65" s="198">
        <v>0</v>
      </c>
      <c r="CV65" s="198">
        <v>0</v>
      </c>
      <c r="CW65" s="198">
        <v>0</v>
      </c>
      <c r="CX65" s="198">
        <v>0</v>
      </c>
      <c r="CY65" s="198">
        <v>0</v>
      </c>
      <c r="CZ65" s="198">
        <v>0</v>
      </c>
      <c r="DA65" s="198">
        <v>0</v>
      </c>
      <c r="DB65" s="198">
        <v>0</v>
      </c>
      <c r="DC65" s="198">
        <v>0</v>
      </c>
      <c r="DE65" s="24">
        <f t="shared" si="37"/>
        <v>0</v>
      </c>
      <c r="DF65" s="24">
        <f t="shared" si="19"/>
        <v>0</v>
      </c>
      <c r="DG65">
        <f t="shared" si="36"/>
        <v>21</v>
      </c>
      <c r="DH65">
        <v>0</v>
      </c>
    </row>
    <row r="66" spans="1:112" ht="15" hidden="1" customHeight="1">
      <c r="A66" s="68">
        <v>54</v>
      </c>
      <c r="B66" s="176" t="str">
        <f>$B$56&amp;"L."</f>
        <v>E.2.L.</v>
      </c>
      <c r="C66" s="196" t="s">
        <v>163</v>
      </c>
      <c r="D66" s="176"/>
      <c r="E66" s="194">
        <v>0.21</v>
      </c>
      <c r="F66" s="189">
        <f>H66+NPV(FD,I66:INDEX(I66:DC66,PAL))</f>
        <v>0</v>
      </c>
      <c r="G66" s="189">
        <f>SUMIF($H$5:$DC$5,"&lt;="&amp;PAL,$H66:$DC66)</f>
        <v>0</v>
      </c>
      <c r="H66" s="197">
        <v>0</v>
      </c>
      <c r="I66" s="197">
        <v>0</v>
      </c>
      <c r="J66" s="197">
        <v>0</v>
      </c>
      <c r="K66" s="197">
        <v>0</v>
      </c>
      <c r="L66" s="197">
        <v>0</v>
      </c>
      <c r="M66" s="197">
        <v>0</v>
      </c>
      <c r="N66" s="197">
        <v>0</v>
      </c>
      <c r="O66" s="197">
        <v>0</v>
      </c>
      <c r="P66" s="197">
        <v>0</v>
      </c>
      <c r="Q66" s="197">
        <v>0</v>
      </c>
      <c r="R66" s="197">
        <v>0</v>
      </c>
      <c r="S66" s="197">
        <v>0</v>
      </c>
      <c r="T66" s="197">
        <v>0</v>
      </c>
      <c r="U66" s="197">
        <v>0</v>
      </c>
      <c r="V66" s="197">
        <v>0</v>
      </c>
      <c r="W66" s="197">
        <v>0</v>
      </c>
      <c r="X66" s="197">
        <v>0</v>
      </c>
      <c r="Y66" s="197">
        <v>0</v>
      </c>
      <c r="Z66" s="197">
        <v>0</v>
      </c>
      <c r="AA66" s="197">
        <v>0</v>
      </c>
      <c r="AB66" s="197">
        <v>0</v>
      </c>
      <c r="AC66" s="197">
        <v>0</v>
      </c>
      <c r="AD66" s="197">
        <v>0</v>
      </c>
      <c r="AE66" s="197">
        <v>0</v>
      </c>
      <c r="AF66" s="197">
        <v>0</v>
      </c>
      <c r="AG66" s="198">
        <v>0</v>
      </c>
      <c r="AH66" s="197">
        <v>0</v>
      </c>
      <c r="AI66" s="197">
        <v>0</v>
      </c>
      <c r="AJ66" s="197">
        <v>0</v>
      </c>
      <c r="AK66" s="197">
        <v>0</v>
      </c>
      <c r="AL66" s="197">
        <v>0</v>
      </c>
      <c r="AM66" s="197">
        <v>0</v>
      </c>
      <c r="AN66" s="197">
        <v>0</v>
      </c>
      <c r="AO66" s="197">
        <v>0</v>
      </c>
      <c r="AP66" s="197">
        <v>0</v>
      </c>
      <c r="AQ66" s="197">
        <v>0</v>
      </c>
      <c r="AR66" s="197">
        <v>0</v>
      </c>
      <c r="AS66" s="197">
        <v>0</v>
      </c>
      <c r="AT66" s="197">
        <v>0</v>
      </c>
      <c r="AU66" s="197">
        <v>0</v>
      </c>
      <c r="AV66" s="197">
        <v>0</v>
      </c>
      <c r="AW66" s="197">
        <v>0</v>
      </c>
      <c r="AX66" s="197">
        <v>0</v>
      </c>
      <c r="AY66" s="197">
        <v>0</v>
      </c>
      <c r="AZ66" s="197">
        <v>0</v>
      </c>
      <c r="BA66" s="197">
        <v>0</v>
      </c>
      <c r="BB66" s="197">
        <v>0</v>
      </c>
      <c r="BC66" s="197">
        <v>0</v>
      </c>
      <c r="BD66" s="197">
        <v>0</v>
      </c>
      <c r="BE66" s="197">
        <v>0</v>
      </c>
      <c r="BF66" s="197">
        <v>0</v>
      </c>
      <c r="BG66" s="197">
        <v>0</v>
      </c>
      <c r="BH66" s="197">
        <v>0</v>
      </c>
      <c r="BI66" s="197">
        <v>0</v>
      </c>
      <c r="BJ66" s="197">
        <v>0</v>
      </c>
      <c r="BK66" s="197">
        <v>0</v>
      </c>
      <c r="BL66" s="197">
        <v>0</v>
      </c>
      <c r="BM66" s="197">
        <v>0</v>
      </c>
      <c r="BN66" s="197">
        <v>0</v>
      </c>
      <c r="BO66" s="197">
        <v>0</v>
      </c>
      <c r="BP66" s="197">
        <v>0</v>
      </c>
      <c r="BQ66" s="197">
        <v>0</v>
      </c>
      <c r="BR66" s="197">
        <v>0</v>
      </c>
      <c r="BS66" s="197">
        <v>0</v>
      </c>
      <c r="BT66" s="197">
        <v>0</v>
      </c>
      <c r="BU66" s="197">
        <v>0</v>
      </c>
      <c r="BV66" s="197">
        <v>0</v>
      </c>
      <c r="BW66" s="197">
        <v>0</v>
      </c>
      <c r="BX66" s="197">
        <v>0</v>
      </c>
      <c r="BY66" s="197">
        <v>0</v>
      </c>
      <c r="BZ66" s="197">
        <v>0</v>
      </c>
      <c r="CA66" s="197">
        <v>0</v>
      </c>
      <c r="CB66" s="197">
        <v>0</v>
      </c>
      <c r="CC66" s="197">
        <v>0</v>
      </c>
      <c r="CD66" s="197">
        <v>0</v>
      </c>
      <c r="CE66" s="197">
        <v>0</v>
      </c>
      <c r="CF66" s="197">
        <v>0</v>
      </c>
      <c r="CG66" s="197">
        <v>0</v>
      </c>
      <c r="CH66" s="197">
        <v>0</v>
      </c>
      <c r="CI66" s="197">
        <v>0</v>
      </c>
      <c r="CJ66" s="197">
        <v>0</v>
      </c>
      <c r="CK66" s="197">
        <v>0</v>
      </c>
      <c r="CL66" s="197">
        <v>0</v>
      </c>
      <c r="CM66" s="197">
        <v>0</v>
      </c>
      <c r="CN66" s="197">
        <v>0</v>
      </c>
      <c r="CO66" s="197">
        <v>0</v>
      </c>
      <c r="CP66" s="197">
        <v>0</v>
      </c>
      <c r="CQ66" s="197">
        <v>0</v>
      </c>
      <c r="CR66" s="197">
        <v>0</v>
      </c>
      <c r="CS66" s="197">
        <v>0</v>
      </c>
      <c r="CT66" s="197">
        <v>0</v>
      </c>
      <c r="CU66" s="197">
        <v>0</v>
      </c>
      <c r="CV66" s="197">
        <v>0</v>
      </c>
      <c r="CW66" s="197">
        <v>0</v>
      </c>
      <c r="CX66" s="197">
        <v>0</v>
      </c>
      <c r="CY66" s="197">
        <v>0</v>
      </c>
      <c r="CZ66" s="197">
        <v>0</v>
      </c>
      <c r="DA66" s="197">
        <v>0</v>
      </c>
      <c r="DB66" s="197">
        <v>0</v>
      </c>
      <c r="DC66" s="198">
        <v>0</v>
      </c>
      <c r="DE66" s="24">
        <f t="shared" si="37"/>
        <v>0</v>
      </c>
      <c r="DF66" s="24">
        <f t="shared" si="19"/>
        <v>0</v>
      </c>
      <c r="DG66">
        <f t="shared" si="36"/>
        <v>21</v>
      </c>
      <c r="DH66">
        <f>DG66/(100+DG66)</f>
        <v>0.17355371900826447</v>
      </c>
    </row>
    <row r="67" spans="1:112" ht="15" customHeight="1">
      <c r="A67" s="68">
        <v>55</v>
      </c>
      <c r="B67" s="176" t="s">
        <v>174</v>
      </c>
      <c r="C67" s="188" t="s">
        <v>175</v>
      </c>
      <c r="D67" s="190"/>
      <c r="E67" s="190"/>
      <c r="F67" s="191">
        <f>SUM(F68:F75)+F76</f>
        <v>0</v>
      </c>
      <c r="G67" s="189">
        <f>SUMIF($H$5:$DC$5,"&lt;="&amp;PAL,$H67:$DC67)</f>
        <v>0</v>
      </c>
      <c r="H67" s="191">
        <f>SUM(H68:H75)+H76</f>
        <v>0</v>
      </c>
      <c r="I67" s="191">
        <f t="shared" ref="I67:BT67" si="38">SUM(I68:I75)+I76</f>
        <v>0</v>
      </c>
      <c r="J67" s="191">
        <f t="shared" si="38"/>
        <v>0</v>
      </c>
      <c r="K67" s="191">
        <f t="shared" si="38"/>
        <v>0</v>
      </c>
      <c r="L67" s="191">
        <f t="shared" si="38"/>
        <v>0</v>
      </c>
      <c r="M67" s="191">
        <f t="shared" si="38"/>
        <v>0</v>
      </c>
      <c r="N67" s="191">
        <f t="shared" si="38"/>
        <v>0</v>
      </c>
      <c r="O67" s="191">
        <f t="shared" si="38"/>
        <v>0</v>
      </c>
      <c r="P67" s="191">
        <f t="shared" si="38"/>
        <v>0</v>
      </c>
      <c r="Q67" s="191">
        <f t="shared" si="38"/>
        <v>0</v>
      </c>
      <c r="R67" s="191">
        <f t="shared" si="38"/>
        <v>0</v>
      </c>
      <c r="S67" s="191">
        <f t="shared" si="38"/>
        <v>0</v>
      </c>
      <c r="T67" s="191">
        <f t="shared" si="38"/>
        <v>0</v>
      </c>
      <c r="U67" s="191">
        <f t="shared" si="38"/>
        <v>0</v>
      </c>
      <c r="V67" s="191">
        <f t="shared" si="38"/>
        <v>0</v>
      </c>
      <c r="W67" s="191">
        <f t="shared" si="38"/>
        <v>0</v>
      </c>
      <c r="X67" s="191">
        <f t="shared" si="38"/>
        <v>0</v>
      </c>
      <c r="Y67" s="191">
        <f t="shared" si="38"/>
        <v>0</v>
      </c>
      <c r="Z67" s="191">
        <f t="shared" si="38"/>
        <v>0</v>
      </c>
      <c r="AA67" s="191">
        <f t="shared" si="38"/>
        <v>0</v>
      </c>
      <c r="AB67" s="191">
        <f t="shared" si="38"/>
        <v>0</v>
      </c>
      <c r="AC67" s="191">
        <f t="shared" si="38"/>
        <v>0</v>
      </c>
      <c r="AD67" s="191">
        <f t="shared" si="38"/>
        <v>0</v>
      </c>
      <c r="AE67" s="191">
        <f t="shared" si="38"/>
        <v>0</v>
      </c>
      <c r="AF67" s="191">
        <f t="shared" si="38"/>
        <v>0</v>
      </c>
      <c r="AG67" s="191">
        <f t="shared" si="38"/>
        <v>0</v>
      </c>
      <c r="AH67" s="191">
        <f t="shared" si="38"/>
        <v>0</v>
      </c>
      <c r="AI67" s="191">
        <f t="shared" si="38"/>
        <v>0</v>
      </c>
      <c r="AJ67" s="191">
        <f t="shared" si="38"/>
        <v>0</v>
      </c>
      <c r="AK67" s="191">
        <f t="shared" si="38"/>
        <v>0</v>
      </c>
      <c r="AL67" s="191">
        <f t="shared" si="38"/>
        <v>0</v>
      </c>
      <c r="AM67" s="191">
        <f t="shared" si="38"/>
        <v>0</v>
      </c>
      <c r="AN67" s="191">
        <f t="shared" si="38"/>
        <v>0</v>
      </c>
      <c r="AO67" s="191">
        <f t="shared" si="38"/>
        <v>0</v>
      </c>
      <c r="AP67" s="191">
        <f t="shared" si="38"/>
        <v>0</v>
      </c>
      <c r="AQ67" s="191">
        <f t="shared" si="38"/>
        <v>0</v>
      </c>
      <c r="AR67" s="191">
        <f t="shared" si="38"/>
        <v>0</v>
      </c>
      <c r="AS67" s="191">
        <f t="shared" si="38"/>
        <v>0</v>
      </c>
      <c r="AT67" s="191">
        <f t="shared" si="38"/>
        <v>0</v>
      </c>
      <c r="AU67" s="191">
        <f t="shared" si="38"/>
        <v>0</v>
      </c>
      <c r="AV67" s="191">
        <f t="shared" si="38"/>
        <v>0</v>
      </c>
      <c r="AW67" s="191">
        <f t="shared" si="38"/>
        <v>0</v>
      </c>
      <c r="AX67" s="191">
        <f t="shared" si="38"/>
        <v>0</v>
      </c>
      <c r="AY67" s="191">
        <f t="shared" si="38"/>
        <v>0</v>
      </c>
      <c r="AZ67" s="191">
        <f t="shared" si="38"/>
        <v>0</v>
      </c>
      <c r="BA67" s="191">
        <f t="shared" si="38"/>
        <v>0</v>
      </c>
      <c r="BB67" s="191">
        <f t="shared" si="38"/>
        <v>0</v>
      </c>
      <c r="BC67" s="191">
        <f t="shared" si="38"/>
        <v>0</v>
      </c>
      <c r="BD67" s="191">
        <f t="shared" si="38"/>
        <v>0</v>
      </c>
      <c r="BE67" s="191">
        <f t="shared" si="38"/>
        <v>0</v>
      </c>
      <c r="BF67" s="191">
        <f t="shared" si="38"/>
        <v>0</v>
      </c>
      <c r="BG67" s="191">
        <f t="shared" si="38"/>
        <v>0</v>
      </c>
      <c r="BH67" s="191">
        <f t="shared" si="38"/>
        <v>0</v>
      </c>
      <c r="BI67" s="191">
        <f t="shared" si="38"/>
        <v>0</v>
      </c>
      <c r="BJ67" s="191">
        <f t="shared" si="38"/>
        <v>0</v>
      </c>
      <c r="BK67" s="191">
        <f t="shared" si="38"/>
        <v>0</v>
      </c>
      <c r="BL67" s="191">
        <f t="shared" si="38"/>
        <v>0</v>
      </c>
      <c r="BM67" s="191">
        <f t="shared" si="38"/>
        <v>0</v>
      </c>
      <c r="BN67" s="191">
        <f t="shared" si="38"/>
        <v>0</v>
      </c>
      <c r="BO67" s="191">
        <f t="shared" si="38"/>
        <v>0</v>
      </c>
      <c r="BP67" s="191">
        <f t="shared" si="38"/>
        <v>0</v>
      </c>
      <c r="BQ67" s="191">
        <f t="shared" si="38"/>
        <v>0</v>
      </c>
      <c r="BR67" s="191">
        <f t="shared" si="38"/>
        <v>0</v>
      </c>
      <c r="BS67" s="191">
        <f t="shared" si="38"/>
        <v>0</v>
      </c>
      <c r="BT67" s="191">
        <f t="shared" si="38"/>
        <v>0</v>
      </c>
      <c r="BU67" s="191">
        <f t="shared" ref="BU67:DC67" si="39">SUM(BU68:BU75)+BU76</f>
        <v>0</v>
      </c>
      <c r="BV67" s="191">
        <f t="shared" si="39"/>
        <v>0</v>
      </c>
      <c r="BW67" s="191">
        <f t="shared" si="39"/>
        <v>0</v>
      </c>
      <c r="BX67" s="191">
        <f t="shared" si="39"/>
        <v>0</v>
      </c>
      <c r="BY67" s="191">
        <f t="shared" si="39"/>
        <v>0</v>
      </c>
      <c r="BZ67" s="191">
        <f t="shared" si="39"/>
        <v>0</v>
      </c>
      <c r="CA67" s="191">
        <f t="shared" si="39"/>
        <v>0</v>
      </c>
      <c r="CB67" s="191">
        <f t="shared" si="39"/>
        <v>0</v>
      </c>
      <c r="CC67" s="191">
        <f t="shared" si="39"/>
        <v>0</v>
      </c>
      <c r="CD67" s="191">
        <f t="shared" si="39"/>
        <v>0</v>
      </c>
      <c r="CE67" s="191">
        <f t="shared" si="39"/>
        <v>0</v>
      </c>
      <c r="CF67" s="191">
        <f t="shared" si="39"/>
        <v>0</v>
      </c>
      <c r="CG67" s="191">
        <f t="shared" si="39"/>
        <v>0</v>
      </c>
      <c r="CH67" s="191">
        <f t="shared" si="39"/>
        <v>0</v>
      </c>
      <c r="CI67" s="191">
        <f t="shared" si="39"/>
        <v>0</v>
      </c>
      <c r="CJ67" s="191">
        <f t="shared" si="39"/>
        <v>0</v>
      </c>
      <c r="CK67" s="191">
        <f t="shared" si="39"/>
        <v>0</v>
      </c>
      <c r="CL67" s="191">
        <f t="shared" si="39"/>
        <v>0</v>
      </c>
      <c r="CM67" s="191">
        <f t="shared" si="39"/>
        <v>0</v>
      </c>
      <c r="CN67" s="191">
        <f t="shared" si="39"/>
        <v>0</v>
      </c>
      <c r="CO67" s="191">
        <f t="shared" si="39"/>
        <v>0</v>
      </c>
      <c r="CP67" s="191">
        <f t="shared" si="39"/>
        <v>0</v>
      </c>
      <c r="CQ67" s="191">
        <f t="shared" si="39"/>
        <v>0</v>
      </c>
      <c r="CR67" s="191">
        <f t="shared" si="39"/>
        <v>0</v>
      </c>
      <c r="CS67" s="191">
        <f t="shared" si="39"/>
        <v>0</v>
      </c>
      <c r="CT67" s="191">
        <f t="shared" si="39"/>
        <v>0</v>
      </c>
      <c r="CU67" s="191">
        <f t="shared" si="39"/>
        <v>0</v>
      </c>
      <c r="CV67" s="191">
        <f t="shared" si="39"/>
        <v>0</v>
      </c>
      <c r="CW67" s="191">
        <f t="shared" si="39"/>
        <v>0</v>
      </c>
      <c r="CX67" s="191">
        <f t="shared" si="39"/>
        <v>0</v>
      </c>
      <c r="CY67" s="191">
        <f t="shared" si="39"/>
        <v>0</v>
      </c>
      <c r="CZ67" s="191">
        <f t="shared" si="39"/>
        <v>0</v>
      </c>
      <c r="DA67" s="191">
        <f t="shared" si="39"/>
        <v>0</v>
      </c>
      <c r="DB67" s="191">
        <f t="shared" si="39"/>
        <v>0</v>
      </c>
      <c r="DC67" s="191">
        <f t="shared" si="39"/>
        <v>0</v>
      </c>
      <c r="DF67" s="24">
        <f t="shared" si="19"/>
        <v>0</v>
      </c>
    </row>
    <row r="68" spans="1:112" ht="14.5" hidden="1">
      <c r="A68" s="68">
        <v>56</v>
      </c>
      <c r="B68" s="176" t="str">
        <f>$B$67&amp;"1."</f>
        <v>E.3.1.</v>
      </c>
      <c r="C68" s="192" t="s">
        <v>161</v>
      </c>
      <c r="D68" s="199"/>
      <c r="E68" s="194">
        <v>0.21</v>
      </c>
      <c r="F68" s="189">
        <f>H68+NPV(FD,I68:INDEX(I68:DC68,PAL))</f>
        <v>0</v>
      </c>
      <c r="G68" s="189">
        <f>SUMIF($H$5:$DC$5,"&lt;="&amp;PAL,$H68:$DC68)</f>
        <v>0</v>
      </c>
      <c r="H68" s="195">
        <v>0</v>
      </c>
      <c r="I68" s="195">
        <v>0</v>
      </c>
      <c r="J68" s="195">
        <v>0</v>
      </c>
      <c r="K68" s="195">
        <v>0</v>
      </c>
      <c r="L68" s="195">
        <v>0</v>
      </c>
      <c r="M68" s="195">
        <v>0</v>
      </c>
      <c r="N68" s="195">
        <v>0</v>
      </c>
      <c r="O68" s="195">
        <v>0</v>
      </c>
      <c r="P68" s="195">
        <v>0</v>
      </c>
      <c r="Q68" s="195">
        <v>0</v>
      </c>
      <c r="R68" s="195">
        <v>0</v>
      </c>
      <c r="S68" s="195">
        <v>0</v>
      </c>
      <c r="T68" s="195">
        <v>0</v>
      </c>
      <c r="U68" s="195">
        <v>0</v>
      </c>
      <c r="V68" s="195">
        <v>0</v>
      </c>
      <c r="W68" s="195">
        <v>0</v>
      </c>
      <c r="X68" s="195">
        <v>0</v>
      </c>
      <c r="Y68" s="195">
        <v>0</v>
      </c>
      <c r="Z68" s="195">
        <v>0</v>
      </c>
      <c r="AA68" s="195">
        <v>0</v>
      </c>
      <c r="AB68" s="195">
        <v>0</v>
      </c>
      <c r="AC68" s="195">
        <v>0</v>
      </c>
      <c r="AD68" s="195">
        <v>0</v>
      </c>
      <c r="AE68" s="195">
        <v>0</v>
      </c>
      <c r="AF68" s="195">
        <v>0</v>
      </c>
      <c r="AG68" s="195">
        <v>0</v>
      </c>
      <c r="AH68" s="195">
        <v>0</v>
      </c>
      <c r="AI68" s="195">
        <v>0</v>
      </c>
      <c r="AJ68" s="195">
        <v>0</v>
      </c>
      <c r="AK68" s="195">
        <v>0</v>
      </c>
      <c r="AL68" s="195">
        <v>0</v>
      </c>
      <c r="AM68" s="195">
        <v>0</v>
      </c>
      <c r="AN68" s="195">
        <v>0</v>
      </c>
      <c r="AO68" s="195">
        <v>0</v>
      </c>
      <c r="AP68" s="195">
        <v>0</v>
      </c>
      <c r="AQ68" s="195">
        <v>0</v>
      </c>
      <c r="AR68" s="195">
        <v>0</v>
      </c>
      <c r="AS68" s="195">
        <v>0</v>
      </c>
      <c r="AT68" s="195">
        <v>0</v>
      </c>
      <c r="AU68" s="195">
        <v>0</v>
      </c>
      <c r="AV68" s="195">
        <v>0</v>
      </c>
      <c r="AW68" s="195">
        <v>0</v>
      </c>
      <c r="AX68" s="195">
        <v>0</v>
      </c>
      <c r="AY68" s="195">
        <v>0</v>
      </c>
      <c r="AZ68" s="195">
        <v>0</v>
      </c>
      <c r="BA68" s="195">
        <v>0</v>
      </c>
      <c r="BB68" s="195">
        <v>0</v>
      </c>
      <c r="BC68" s="195">
        <v>0</v>
      </c>
      <c r="BD68" s="195">
        <v>0</v>
      </c>
      <c r="BE68" s="195">
        <v>0</v>
      </c>
      <c r="BF68" s="195">
        <v>0</v>
      </c>
      <c r="BG68" s="195">
        <v>0</v>
      </c>
      <c r="BH68" s="195">
        <v>0</v>
      </c>
      <c r="BI68" s="195">
        <v>0</v>
      </c>
      <c r="BJ68" s="195">
        <v>0</v>
      </c>
      <c r="BK68" s="195">
        <v>0</v>
      </c>
      <c r="BL68" s="195">
        <v>0</v>
      </c>
      <c r="BM68" s="195">
        <v>0</v>
      </c>
      <c r="BN68" s="195">
        <v>0</v>
      </c>
      <c r="BO68" s="195">
        <v>0</v>
      </c>
      <c r="BP68" s="195">
        <v>0</v>
      </c>
      <c r="BQ68" s="195">
        <v>0</v>
      </c>
      <c r="BR68" s="195">
        <v>0</v>
      </c>
      <c r="BS68" s="195">
        <v>0</v>
      </c>
      <c r="BT68" s="195">
        <v>0</v>
      </c>
      <c r="BU68" s="195">
        <v>0</v>
      </c>
      <c r="BV68" s="195">
        <v>0</v>
      </c>
      <c r="BW68" s="195">
        <v>0</v>
      </c>
      <c r="BX68" s="195">
        <v>0</v>
      </c>
      <c r="BY68" s="195">
        <v>0</v>
      </c>
      <c r="BZ68" s="195">
        <v>0</v>
      </c>
      <c r="CA68" s="195">
        <v>0</v>
      </c>
      <c r="CB68" s="195">
        <v>0</v>
      </c>
      <c r="CC68" s="195">
        <v>0</v>
      </c>
      <c r="CD68" s="195">
        <v>0</v>
      </c>
      <c r="CE68" s="195">
        <v>0</v>
      </c>
      <c r="CF68" s="195">
        <v>0</v>
      </c>
      <c r="CG68" s="195">
        <v>0</v>
      </c>
      <c r="CH68" s="195">
        <v>0</v>
      </c>
      <c r="CI68" s="195">
        <v>0</v>
      </c>
      <c r="CJ68" s="195">
        <v>0</v>
      </c>
      <c r="CK68" s="195">
        <v>0</v>
      </c>
      <c r="CL68" s="195">
        <v>0</v>
      </c>
      <c r="CM68" s="195">
        <v>0</v>
      </c>
      <c r="CN68" s="195">
        <v>0</v>
      </c>
      <c r="CO68" s="195">
        <v>0</v>
      </c>
      <c r="CP68" s="195">
        <v>0</v>
      </c>
      <c r="CQ68" s="195">
        <v>0</v>
      </c>
      <c r="CR68" s="195">
        <v>0</v>
      </c>
      <c r="CS68" s="195">
        <v>0</v>
      </c>
      <c r="CT68" s="195">
        <v>0</v>
      </c>
      <c r="CU68" s="195">
        <v>0</v>
      </c>
      <c r="CV68" s="195">
        <v>0</v>
      </c>
      <c r="CW68" s="195">
        <v>0</v>
      </c>
      <c r="CX68" s="195">
        <v>0</v>
      </c>
      <c r="CY68" s="195">
        <v>0</v>
      </c>
      <c r="CZ68" s="195">
        <v>0</v>
      </c>
      <c r="DA68" s="195">
        <v>0</v>
      </c>
      <c r="DB68" s="195">
        <v>0</v>
      </c>
      <c r="DC68" s="195">
        <v>0</v>
      </c>
      <c r="DE68" s="24">
        <f>COUNTBLANK(H68:DC68)</f>
        <v>0</v>
      </c>
      <c r="DF68" s="24">
        <f t="shared" si="19"/>
        <v>0</v>
      </c>
      <c r="DG68">
        <f t="shared" ref="DG68:DG77" si="40">IF(ISNUMBER(E68),E68*100,0)</f>
        <v>21</v>
      </c>
      <c r="DH68">
        <v>0</v>
      </c>
    </row>
    <row r="69" spans="1:112" ht="15" hidden="1" customHeight="1">
      <c r="A69" s="68">
        <v>57</v>
      </c>
      <c r="B69" s="176" t="str">
        <f>$B$67&amp;"2."</f>
        <v>E.3.2.</v>
      </c>
      <c r="C69" s="192" t="s">
        <v>161</v>
      </c>
      <c r="D69" s="199"/>
      <c r="E69" s="194">
        <v>0.21</v>
      </c>
      <c r="F69" s="189">
        <f>H69+NPV(FD,I69:INDEX(I69:DC69,PAL))</f>
        <v>0</v>
      </c>
      <c r="G69" s="189">
        <f>SUMIF($H$5:$DC$5,"&lt;="&amp;PAL,$H69:$DC69)</f>
        <v>0</v>
      </c>
      <c r="H69" s="195">
        <v>0</v>
      </c>
      <c r="I69" s="195">
        <v>0</v>
      </c>
      <c r="J69" s="195">
        <v>0</v>
      </c>
      <c r="K69" s="195">
        <v>0</v>
      </c>
      <c r="L69" s="195">
        <v>0</v>
      </c>
      <c r="M69" s="195">
        <v>0</v>
      </c>
      <c r="N69" s="195">
        <v>0</v>
      </c>
      <c r="O69" s="195">
        <v>0</v>
      </c>
      <c r="P69" s="195">
        <v>0</v>
      </c>
      <c r="Q69" s="195">
        <v>0</v>
      </c>
      <c r="R69" s="195">
        <v>0</v>
      </c>
      <c r="S69" s="195">
        <v>0</v>
      </c>
      <c r="T69" s="195">
        <v>0</v>
      </c>
      <c r="U69" s="195">
        <v>0</v>
      </c>
      <c r="V69" s="195">
        <v>0</v>
      </c>
      <c r="W69" s="195">
        <v>0</v>
      </c>
      <c r="X69" s="195">
        <v>0</v>
      </c>
      <c r="Y69" s="195">
        <v>0</v>
      </c>
      <c r="Z69" s="195">
        <v>0</v>
      </c>
      <c r="AA69" s="195">
        <v>0</v>
      </c>
      <c r="AB69" s="195">
        <v>0</v>
      </c>
      <c r="AC69" s="195">
        <v>0</v>
      </c>
      <c r="AD69" s="195">
        <v>0</v>
      </c>
      <c r="AE69" s="195">
        <v>0</v>
      </c>
      <c r="AF69" s="195">
        <v>0</v>
      </c>
      <c r="AG69" s="195">
        <v>0</v>
      </c>
      <c r="AH69" s="195">
        <v>0</v>
      </c>
      <c r="AI69" s="195">
        <v>0</v>
      </c>
      <c r="AJ69" s="195">
        <v>0</v>
      </c>
      <c r="AK69" s="195">
        <v>0</v>
      </c>
      <c r="AL69" s="195">
        <v>0</v>
      </c>
      <c r="AM69" s="195">
        <v>0</v>
      </c>
      <c r="AN69" s="195">
        <v>0</v>
      </c>
      <c r="AO69" s="195">
        <v>0</v>
      </c>
      <c r="AP69" s="195">
        <v>0</v>
      </c>
      <c r="AQ69" s="195">
        <v>0</v>
      </c>
      <c r="AR69" s="195">
        <v>0</v>
      </c>
      <c r="AS69" s="195">
        <v>0</v>
      </c>
      <c r="AT69" s="195">
        <v>0</v>
      </c>
      <c r="AU69" s="195">
        <v>0</v>
      </c>
      <c r="AV69" s="195">
        <v>0</v>
      </c>
      <c r="AW69" s="195">
        <v>0</v>
      </c>
      <c r="AX69" s="195">
        <v>0</v>
      </c>
      <c r="AY69" s="195">
        <v>0</v>
      </c>
      <c r="AZ69" s="195">
        <v>0</v>
      </c>
      <c r="BA69" s="195">
        <v>0</v>
      </c>
      <c r="BB69" s="195">
        <v>0</v>
      </c>
      <c r="BC69" s="195">
        <v>0</v>
      </c>
      <c r="BD69" s="195">
        <v>0</v>
      </c>
      <c r="BE69" s="195">
        <v>0</v>
      </c>
      <c r="BF69" s="195">
        <v>0</v>
      </c>
      <c r="BG69" s="195">
        <v>0</v>
      </c>
      <c r="BH69" s="195">
        <v>0</v>
      </c>
      <c r="BI69" s="195">
        <v>0</v>
      </c>
      <c r="BJ69" s="195">
        <v>0</v>
      </c>
      <c r="BK69" s="195">
        <v>0</v>
      </c>
      <c r="BL69" s="195">
        <v>0</v>
      </c>
      <c r="BM69" s="195">
        <v>0</v>
      </c>
      <c r="BN69" s="195">
        <v>0</v>
      </c>
      <c r="BO69" s="195">
        <v>0</v>
      </c>
      <c r="BP69" s="195">
        <v>0</v>
      </c>
      <c r="BQ69" s="195">
        <v>0</v>
      </c>
      <c r="BR69" s="195">
        <v>0</v>
      </c>
      <c r="BS69" s="195">
        <v>0</v>
      </c>
      <c r="BT69" s="195">
        <v>0</v>
      </c>
      <c r="BU69" s="195">
        <v>0</v>
      </c>
      <c r="BV69" s="195">
        <v>0</v>
      </c>
      <c r="BW69" s="195">
        <v>0</v>
      </c>
      <c r="BX69" s="195">
        <v>0</v>
      </c>
      <c r="BY69" s="195">
        <v>0</v>
      </c>
      <c r="BZ69" s="195">
        <v>0</v>
      </c>
      <c r="CA69" s="195">
        <v>0</v>
      </c>
      <c r="CB69" s="195">
        <v>0</v>
      </c>
      <c r="CC69" s="195">
        <v>0</v>
      </c>
      <c r="CD69" s="195">
        <v>0</v>
      </c>
      <c r="CE69" s="195">
        <v>0</v>
      </c>
      <c r="CF69" s="195">
        <v>0</v>
      </c>
      <c r="CG69" s="195">
        <v>0</v>
      </c>
      <c r="CH69" s="195">
        <v>0</v>
      </c>
      <c r="CI69" s="195">
        <v>0</v>
      </c>
      <c r="CJ69" s="195">
        <v>0</v>
      </c>
      <c r="CK69" s="195">
        <v>0</v>
      </c>
      <c r="CL69" s="195">
        <v>0</v>
      </c>
      <c r="CM69" s="195">
        <v>0</v>
      </c>
      <c r="CN69" s="195">
        <v>0</v>
      </c>
      <c r="CO69" s="195">
        <v>0</v>
      </c>
      <c r="CP69" s="195">
        <v>0</v>
      </c>
      <c r="CQ69" s="195">
        <v>0</v>
      </c>
      <c r="CR69" s="195">
        <v>0</v>
      </c>
      <c r="CS69" s="195">
        <v>0</v>
      </c>
      <c r="CT69" s="195">
        <v>0</v>
      </c>
      <c r="CU69" s="195">
        <v>0</v>
      </c>
      <c r="CV69" s="195">
        <v>0</v>
      </c>
      <c r="CW69" s="195">
        <v>0</v>
      </c>
      <c r="CX69" s="195">
        <v>0</v>
      </c>
      <c r="CY69" s="195">
        <v>0</v>
      </c>
      <c r="CZ69" s="195">
        <v>0</v>
      </c>
      <c r="DA69" s="195">
        <v>0</v>
      </c>
      <c r="DB69" s="195">
        <v>0</v>
      </c>
      <c r="DC69" s="195">
        <v>0</v>
      </c>
      <c r="DE69" s="24">
        <f t="shared" ref="DE69:DE77" si="41">COUNTBLANK(H69:DC69)</f>
        <v>0</v>
      </c>
      <c r="DF69" s="24">
        <f t="shared" si="19"/>
        <v>0</v>
      </c>
      <c r="DG69">
        <f t="shared" si="40"/>
        <v>21</v>
      </c>
      <c r="DH69">
        <v>0</v>
      </c>
    </row>
    <row r="70" spans="1:112" ht="15" hidden="1" customHeight="1">
      <c r="A70" s="68">
        <v>58</v>
      </c>
      <c r="B70" s="176" t="str">
        <f>$B$67&amp;"3."</f>
        <v>E.3.3.</v>
      </c>
      <c r="C70" s="192" t="s">
        <v>161</v>
      </c>
      <c r="D70" s="199"/>
      <c r="E70" s="194">
        <v>0.21</v>
      </c>
      <c r="F70" s="189">
        <f>H70+NPV(FD,I70:INDEX(I70:DC70,PAL))</f>
        <v>0</v>
      </c>
      <c r="G70" s="189">
        <f>SUMIF($H$5:$DC$5,"&lt;="&amp;PAL,$H70:$DC70)</f>
        <v>0</v>
      </c>
      <c r="H70" s="195">
        <v>0</v>
      </c>
      <c r="I70" s="195">
        <v>0</v>
      </c>
      <c r="J70" s="195">
        <v>0</v>
      </c>
      <c r="K70" s="195">
        <v>0</v>
      </c>
      <c r="L70" s="195">
        <v>0</v>
      </c>
      <c r="M70" s="195">
        <v>0</v>
      </c>
      <c r="N70" s="195">
        <v>0</v>
      </c>
      <c r="O70" s="195">
        <v>0</v>
      </c>
      <c r="P70" s="195">
        <v>0</v>
      </c>
      <c r="Q70" s="195">
        <v>0</v>
      </c>
      <c r="R70" s="195">
        <v>0</v>
      </c>
      <c r="S70" s="195">
        <v>0</v>
      </c>
      <c r="T70" s="195">
        <v>0</v>
      </c>
      <c r="U70" s="195">
        <v>0</v>
      </c>
      <c r="V70" s="195">
        <v>0</v>
      </c>
      <c r="W70" s="195">
        <v>0</v>
      </c>
      <c r="X70" s="195">
        <v>0</v>
      </c>
      <c r="Y70" s="195">
        <v>0</v>
      </c>
      <c r="Z70" s="195">
        <v>0</v>
      </c>
      <c r="AA70" s="195">
        <v>0</v>
      </c>
      <c r="AB70" s="195">
        <v>0</v>
      </c>
      <c r="AC70" s="195">
        <v>0</v>
      </c>
      <c r="AD70" s="195">
        <v>0</v>
      </c>
      <c r="AE70" s="195">
        <v>0</v>
      </c>
      <c r="AF70" s="195">
        <v>0</v>
      </c>
      <c r="AG70" s="195">
        <v>0</v>
      </c>
      <c r="AH70" s="195">
        <v>0</v>
      </c>
      <c r="AI70" s="195">
        <v>0</v>
      </c>
      <c r="AJ70" s="195">
        <v>0</v>
      </c>
      <c r="AK70" s="195">
        <v>0</v>
      </c>
      <c r="AL70" s="195">
        <v>0</v>
      </c>
      <c r="AM70" s="195">
        <v>0</v>
      </c>
      <c r="AN70" s="195">
        <v>0</v>
      </c>
      <c r="AO70" s="195">
        <v>0</v>
      </c>
      <c r="AP70" s="195">
        <v>0</v>
      </c>
      <c r="AQ70" s="195">
        <v>0</v>
      </c>
      <c r="AR70" s="195">
        <v>0</v>
      </c>
      <c r="AS70" s="195">
        <v>0</v>
      </c>
      <c r="AT70" s="195">
        <v>0</v>
      </c>
      <c r="AU70" s="195">
        <v>0</v>
      </c>
      <c r="AV70" s="195">
        <v>0</v>
      </c>
      <c r="AW70" s="195">
        <v>0</v>
      </c>
      <c r="AX70" s="195">
        <v>0</v>
      </c>
      <c r="AY70" s="195">
        <v>0</v>
      </c>
      <c r="AZ70" s="195">
        <v>0</v>
      </c>
      <c r="BA70" s="195">
        <v>0</v>
      </c>
      <c r="BB70" s="195">
        <v>0</v>
      </c>
      <c r="BC70" s="195">
        <v>0</v>
      </c>
      <c r="BD70" s="195">
        <v>0</v>
      </c>
      <c r="BE70" s="195">
        <v>0</v>
      </c>
      <c r="BF70" s="195">
        <v>0</v>
      </c>
      <c r="BG70" s="195">
        <v>0</v>
      </c>
      <c r="BH70" s="195">
        <v>0</v>
      </c>
      <c r="BI70" s="195">
        <v>0</v>
      </c>
      <c r="BJ70" s="195">
        <v>0</v>
      </c>
      <c r="BK70" s="195">
        <v>0</v>
      </c>
      <c r="BL70" s="195">
        <v>0</v>
      </c>
      <c r="BM70" s="195">
        <v>0</v>
      </c>
      <c r="BN70" s="195">
        <v>0</v>
      </c>
      <c r="BO70" s="195">
        <v>0</v>
      </c>
      <c r="BP70" s="195">
        <v>0</v>
      </c>
      <c r="BQ70" s="195">
        <v>0</v>
      </c>
      <c r="BR70" s="195">
        <v>0</v>
      </c>
      <c r="BS70" s="195">
        <v>0</v>
      </c>
      <c r="BT70" s="195">
        <v>0</v>
      </c>
      <c r="BU70" s="195">
        <v>0</v>
      </c>
      <c r="BV70" s="195">
        <v>0</v>
      </c>
      <c r="BW70" s="195">
        <v>0</v>
      </c>
      <c r="BX70" s="195">
        <v>0</v>
      </c>
      <c r="BY70" s="195">
        <v>0</v>
      </c>
      <c r="BZ70" s="195">
        <v>0</v>
      </c>
      <c r="CA70" s="195">
        <v>0</v>
      </c>
      <c r="CB70" s="195">
        <v>0</v>
      </c>
      <c r="CC70" s="195">
        <v>0</v>
      </c>
      <c r="CD70" s="195">
        <v>0</v>
      </c>
      <c r="CE70" s="195">
        <v>0</v>
      </c>
      <c r="CF70" s="195">
        <v>0</v>
      </c>
      <c r="CG70" s="195">
        <v>0</v>
      </c>
      <c r="CH70" s="195">
        <v>0</v>
      </c>
      <c r="CI70" s="195">
        <v>0</v>
      </c>
      <c r="CJ70" s="195">
        <v>0</v>
      </c>
      <c r="CK70" s="195">
        <v>0</v>
      </c>
      <c r="CL70" s="195">
        <v>0</v>
      </c>
      <c r="CM70" s="195">
        <v>0</v>
      </c>
      <c r="CN70" s="195">
        <v>0</v>
      </c>
      <c r="CO70" s="195">
        <v>0</v>
      </c>
      <c r="CP70" s="195">
        <v>0</v>
      </c>
      <c r="CQ70" s="195">
        <v>0</v>
      </c>
      <c r="CR70" s="195">
        <v>0</v>
      </c>
      <c r="CS70" s="195">
        <v>0</v>
      </c>
      <c r="CT70" s="195">
        <v>0</v>
      </c>
      <c r="CU70" s="195">
        <v>0</v>
      </c>
      <c r="CV70" s="195">
        <v>0</v>
      </c>
      <c r="CW70" s="195">
        <v>0</v>
      </c>
      <c r="CX70" s="195">
        <v>0</v>
      </c>
      <c r="CY70" s="195">
        <v>0</v>
      </c>
      <c r="CZ70" s="195">
        <v>0</v>
      </c>
      <c r="DA70" s="195">
        <v>0</v>
      </c>
      <c r="DB70" s="195">
        <v>0</v>
      </c>
      <c r="DC70" s="195">
        <v>0</v>
      </c>
      <c r="DE70" s="24">
        <f t="shared" si="41"/>
        <v>0</v>
      </c>
      <c r="DF70" s="24">
        <f t="shared" si="19"/>
        <v>0</v>
      </c>
      <c r="DG70">
        <f t="shared" si="40"/>
        <v>21</v>
      </c>
      <c r="DH70">
        <v>0</v>
      </c>
    </row>
    <row r="71" spans="1:112" ht="15" hidden="1" customHeight="1">
      <c r="A71" s="68">
        <v>59</v>
      </c>
      <c r="B71" s="176" t="str">
        <f>$B$67&amp;"4."</f>
        <v>E.3.4.</v>
      </c>
      <c r="C71" s="192" t="s">
        <v>161</v>
      </c>
      <c r="D71" s="199"/>
      <c r="E71" s="194">
        <v>0.21</v>
      </c>
      <c r="F71" s="189">
        <f>H71+NPV(FD,I71:INDEX(I71:DC71,PAL))</f>
        <v>0</v>
      </c>
      <c r="G71" s="189">
        <f>SUMIF($H$5:$DC$5,"&lt;="&amp;PAL,$H71:$DC71)</f>
        <v>0</v>
      </c>
      <c r="H71" s="195">
        <v>0</v>
      </c>
      <c r="I71" s="195">
        <v>0</v>
      </c>
      <c r="J71" s="195">
        <v>0</v>
      </c>
      <c r="K71" s="195">
        <v>0</v>
      </c>
      <c r="L71" s="195">
        <v>0</v>
      </c>
      <c r="M71" s="195">
        <v>0</v>
      </c>
      <c r="N71" s="195">
        <v>0</v>
      </c>
      <c r="O71" s="195">
        <v>0</v>
      </c>
      <c r="P71" s="195">
        <v>0</v>
      </c>
      <c r="Q71" s="195">
        <v>0</v>
      </c>
      <c r="R71" s="195">
        <v>0</v>
      </c>
      <c r="S71" s="195">
        <v>0</v>
      </c>
      <c r="T71" s="195">
        <v>0</v>
      </c>
      <c r="U71" s="195">
        <v>0</v>
      </c>
      <c r="V71" s="195">
        <v>0</v>
      </c>
      <c r="W71" s="195">
        <v>0</v>
      </c>
      <c r="X71" s="195">
        <v>0</v>
      </c>
      <c r="Y71" s="195">
        <v>0</v>
      </c>
      <c r="Z71" s="195">
        <v>0</v>
      </c>
      <c r="AA71" s="195">
        <v>0</v>
      </c>
      <c r="AB71" s="195">
        <v>0</v>
      </c>
      <c r="AC71" s="195">
        <v>0</v>
      </c>
      <c r="AD71" s="195">
        <v>0</v>
      </c>
      <c r="AE71" s="195">
        <v>0</v>
      </c>
      <c r="AF71" s="195">
        <v>0</v>
      </c>
      <c r="AG71" s="195">
        <v>0</v>
      </c>
      <c r="AH71" s="195">
        <v>0</v>
      </c>
      <c r="AI71" s="195">
        <v>0</v>
      </c>
      <c r="AJ71" s="195">
        <v>0</v>
      </c>
      <c r="AK71" s="195">
        <v>0</v>
      </c>
      <c r="AL71" s="195">
        <v>0</v>
      </c>
      <c r="AM71" s="195">
        <v>0</v>
      </c>
      <c r="AN71" s="195">
        <v>0</v>
      </c>
      <c r="AO71" s="195">
        <v>0</v>
      </c>
      <c r="AP71" s="195">
        <v>0</v>
      </c>
      <c r="AQ71" s="195">
        <v>0</v>
      </c>
      <c r="AR71" s="195">
        <v>0</v>
      </c>
      <c r="AS71" s="195">
        <v>0</v>
      </c>
      <c r="AT71" s="195">
        <v>0</v>
      </c>
      <c r="AU71" s="195">
        <v>0</v>
      </c>
      <c r="AV71" s="195">
        <v>0</v>
      </c>
      <c r="AW71" s="195">
        <v>0</v>
      </c>
      <c r="AX71" s="195">
        <v>0</v>
      </c>
      <c r="AY71" s="195">
        <v>0</v>
      </c>
      <c r="AZ71" s="195">
        <v>0</v>
      </c>
      <c r="BA71" s="195">
        <v>0</v>
      </c>
      <c r="BB71" s="195">
        <v>0</v>
      </c>
      <c r="BC71" s="195">
        <v>0</v>
      </c>
      <c r="BD71" s="195">
        <v>0</v>
      </c>
      <c r="BE71" s="195">
        <v>0</v>
      </c>
      <c r="BF71" s="195">
        <v>0</v>
      </c>
      <c r="BG71" s="195">
        <v>0</v>
      </c>
      <c r="BH71" s="195">
        <v>0</v>
      </c>
      <c r="BI71" s="195">
        <v>0</v>
      </c>
      <c r="BJ71" s="195">
        <v>0</v>
      </c>
      <c r="BK71" s="195">
        <v>0</v>
      </c>
      <c r="BL71" s="195">
        <v>0</v>
      </c>
      <c r="BM71" s="195">
        <v>0</v>
      </c>
      <c r="BN71" s="195">
        <v>0</v>
      </c>
      <c r="BO71" s="195">
        <v>0</v>
      </c>
      <c r="BP71" s="195">
        <v>0</v>
      </c>
      <c r="BQ71" s="195">
        <v>0</v>
      </c>
      <c r="BR71" s="195">
        <v>0</v>
      </c>
      <c r="BS71" s="195">
        <v>0</v>
      </c>
      <c r="BT71" s="195">
        <v>0</v>
      </c>
      <c r="BU71" s="195">
        <v>0</v>
      </c>
      <c r="BV71" s="195">
        <v>0</v>
      </c>
      <c r="BW71" s="195">
        <v>0</v>
      </c>
      <c r="BX71" s="195">
        <v>0</v>
      </c>
      <c r="BY71" s="195">
        <v>0</v>
      </c>
      <c r="BZ71" s="195">
        <v>0</v>
      </c>
      <c r="CA71" s="195">
        <v>0</v>
      </c>
      <c r="CB71" s="195">
        <v>0</v>
      </c>
      <c r="CC71" s="195">
        <v>0</v>
      </c>
      <c r="CD71" s="195">
        <v>0</v>
      </c>
      <c r="CE71" s="195">
        <v>0</v>
      </c>
      <c r="CF71" s="195">
        <v>0</v>
      </c>
      <c r="CG71" s="195">
        <v>0</v>
      </c>
      <c r="CH71" s="195">
        <v>0</v>
      </c>
      <c r="CI71" s="195">
        <v>0</v>
      </c>
      <c r="CJ71" s="195">
        <v>0</v>
      </c>
      <c r="CK71" s="195">
        <v>0</v>
      </c>
      <c r="CL71" s="195">
        <v>0</v>
      </c>
      <c r="CM71" s="195">
        <v>0</v>
      </c>
      <c r="CN71" s="195">
        <v>0</v>
      </c>
      <c r="CO71" s="195">
        <v>0</v>
      </c>
      <c r="CP71" s="195">
        <v>0</v>
      </c>
      <c r="CQ71" s="195">
        <v>0</v>
      </c>
      <c r="CR71" s="195">
        <v>0</v>
      </c>
      <c r="CS71" s="195">
        <v>0</v>
      </c>
      <c r="CT71" s="195">
        <v>0</v>
      </c>
      <c r="CU71" s="195">
        <v>0</v>
      </c>
      <c r="CV71" s="195">
        <v>0</v>
      </c>
      <c r="CW71" s="195">
        <v>0</v>
      </c>
      <c r="CX71" s="195">
        <v>0</v>
      </c>
      <c r="CY71" s="195">
        <v>0</v>
      </c>
      <c r="CZ71" s="195">
        <v>0</v>
      </c>
      <c r="DA71" s="195">
        <v>0</v>
      </c>
      <c r="DB71" s="195">
        <v>0</v>
      </c>
      <c r="DC71" s="195">
        <v>0</v>
      </c>
      <c r="DE71" s="24">
        <f t="shared" si="41"/>
        <v>0</v>
      </c>
      <c r="DF71" s="24">
        <f t="shared" si="19"/>
        <v>0</v>
      </c>
      <c r="DG71">
        <f t="shared" si="40"/>
        <v>21</v>
      </c>
      <c r="DH71">
        <v>0</v>
      </c>
    </row>
    <row r="72" spans="1:112" ht="15" hidden="1" customHeight="1">
      <c r="A72" s="68">
        <v>60</v>
      </c>
      <c r="B72" s="176" t="str">
        <f>$B$67&amp;"5."</f>
        <v>E.3.5.</v>
      </c>
      <c r="C72" s="192" t="s">
        <v>161</v>
      </c>
      <c r="D72" s="199"/>
      <c r="E72" s="194">
        <v>0.21</v>
      </c>
      <c r="F72" s="189">
        <f>H72+NPV(FD,I72:INDEX(I72:DC72,PAL))</f>
        <v>0</v>
      </c>
      <c r="G72" s="189">
        <f>SUMIF($H$5:$DC$5,"&lt;="&amp;PAL,$H72:$DC72)</f>
        <v>0</v>
      </c>
      <c r="H72" s="195">
        <v>0</v>
      </c>
      <c r="I72" s="195">
        <v>0</v>
      </c>
      <c r="J72" s="195">
        <v>0</v>
      </c>
      <c r="K72" s="195">
        <v>0</v>
      </c>
      <c r="L72" s="195">
        <v>0</v>
      </c>
      <c r="M72" s="195">
        <v>0</v>
      </c>
      <c r="N72" s="195">
        <v>0</v>
      </c>
      <c r="O72" s="195">
        <v>0</v>
      </c>
      <c r="P72" s="195">
        <v>0</v>
      </c>
      <c r="Q72" s="195">
        <v>0</v>
      </c>
      <c r="R72" s="195">
        <v>0</v>
      </c>
      <c r="S72" s="195">
        <v>0</v>
      </c>
      <c r="T72" s="195">
        <v>0</v>
      </c>
      <c r="U72" s="195">
        <v>0</v>
      </c>
      <c r="V72" s="195">
        <v>0</v>
      </c>
      <c r="W72" s="195">
        <v>0</v>
      </c>
      <c r="X72" s="195">
        <v>0</v>
      </c>
      <c r="Y72" s="195">
        <v>0</v>
      </c>
      <c r="Z72" s="195">
        <v>0</v>
      </c>
      <c r="AA72" s="195">
        <v>0</v>
      </c>
      <c r="AB72" s="195">
        <v>0</v>
      </c>
      <c r="AC72" s="195">
        <v>0</v>
      </c>
      <c r="AD72" s="195">
        <v>0</v>
      </c>
      <c r="AE72" s="195">
        <v>0</v>
      </c>
      <c r="AF72" s="195">
        <v>0</v>
      </c>
      <c r="AG72" s="195">
        <v>0</v>
      </c>
      <c r="AH72" s="195">
        <v>0</v>
      </c>
      <c r="AI72" s="195">
        <v>0</v>
      </c>
      <c r="AJ72" s="195">
        <v>0</v>
      </c>
      <c r="AK72" s="195">
        <v>0</v>
      </c>
      <c r="AL72" s="195">
        <v>0</v>
      </c>
      <c r="AM72" s="195">
        <v>0</v>
      </c>
      <c r="AN72" s="195">
        <v>0</v>
      </c>
      <c r="AO72" s="195">
        <v>0</v>
      </c>
      <c r="AP72" s="195">
        <v>0</v>
      </c>
      <c r="AQ72" s="195">
        <v>0</v>
      </c>
      <c r="AR72" s="195">
        <v>0</v>
      </c>
      <c r="AS72" s="195">
        <v>0</v>
      </c>
      <c r="AT72" s="195">
        <v>0</v>
      </c>
      <c r="AU72" s="195">
        <v>0</v>
      </c>
      <c r="AV72" s="195">
        <v>0</v>
      </c>
      <c r="AW72" s="195">
        <v>0</v>
      </c>
      <c r="AX72" s="195">
        <v>0</v>
      </c>
      <c r="AY72" s="195">
        <v>0</v>
      </c>
      <c r="AZ72" s="195">
        <v>0</v>
      </c>
      <c r="BA72" s="195">
        <v>0</v>
      </c>
      <c r="BB72" s="195">
        <v>0</v>
      </c>
      <c r="BC72" s="195">
        <v>0</v>
      </c>
      <c r="BD72" s="195">
        <v>0</v>
      </c>
      <c r="BE72" s="195">
        <v>0</v>
      </c>
      <c r="BF72" s="195">
        <v>0</v>
      </c>
      <c r="BG72" s="195">
        <v>0</v>
      </c>
      <c r="BH72" s="195">
        <v>0</v>
      </c>
      <c r="BI72" s="195">
        <v>0</v>
      </c>
      <c r="BJ72" s="195">
        <v>0</v>
      </c>
      <c r="BK72" s="195">
        <v>0</v>
      </c>
      <c r="BL72" s="195">
        <v>0</v>
      </c>
      <c r="BM72" s="195">
        <v>0</v>
      </c>
      <c r="BN72" s="195">
        <v>0</v>
      </c>
      <c r="BO72" s="195">
        <v>0</v>
      </c>
      <c r="BP72" s="195">
        <v>0</v>
      </c>
      <c r="BQ72" s="195">
        <v>0</v>
      </c>
      <c r="BR72" s="195">
        <v>0</v>
      </c>
      <c r="BS72" s="195">
        <v>0</v>
      </c>
      <c r="BT72" s="195">
        <v>0</v>
      </c>
      <c r="BU72" s="195">
        <v>0</v>
      </c>
      <c r="BV72" s="195">
        <v>0</v>
      </c>
      <c r="BW72" s="195">
        <v>0</v>
      </c>
      <c r="BX72" s="195">
        <v>0</v>
      </c>
      <c r="BY72" s="195">
        <v>0</v>
      </c>
      <c r="BZ72" s="195">
        <v>0</v>
      </c>
      <c r="CA72" s="195">
        <v>0</v>
      </c>
      <c r="CB72" s="195">
        <v>0</v>
      </c>
      <c r="CC72" s="195">
        <v>0</v>
      </c>
      <c r="CD72" s="195">
        <v>0</v>
      </c>
      <c r="CE72" s="195">
        <v>0</v>
      </c>
      <c r="CF72" s="195">
        <v>0</v>
      </c>
      <c r="CG72" s="195">
        <v>0</v>
      </c>
      <c r="CH72" s="195">
        <v>0</v>
      </c>
      <c r="CI72" s="195">
        <v>0</v>
      </c>
      <c r="CJ72" s="195">
        <v>0</v>
      </c>
      <c r="CK72" s="195">
        <v>0</v>
      </c>
      <c r="CL72" s="195">
        <v>0</v>
      </c>
      <c r="CM72" s="195">
        <v>0</v>
      </c>
      <c r="CN72" s="195">
        <v>0</v>
      </c>
      <c r="CO72" s="195">
        <v>0</v>
      </c>
      <c r="CP72" s="195">
        <v>0</v>
      </c>
      <c r="CQ72" s="195">
        <v>0</v>
      </c>
      <c r="CR72" s="195">
        <v>0</v>
      </c>
      <c r="CS72" s="195">
        <v>0</v>
      </c>
      <c r="CT72" s="195">
        <v>0</v>
      </c>
      <c r="CU72" s="195">
        <v>0</v>
      </c>
      <c r="CV72" s="195">
        <v>0</v>
      </c>
      <c r="CW72" s="195">
        <v>0</v>
      </c>
      <c r="CX72" s="195">
        <v>0</v>
      </c>
      <c r="CY72" s="195">
        <v>0</v>
      </c>
      <c r="CZ72" s="195">
        <v>0</v>
      </c>
      <c r="DA72" s="195">
        <v>0</v>
      </c>
      <c r="DB72" s="195">
        <v>0</v>
      </c>
      <c r="DC72" s="195">
        <v>0</v>
      </c>
      <c r="DE72" s="24">
        <f t="shared" si="41"/>
        <v>0</v>
      </c>
      <c r="DF72" s="24">
        <f t="shared" si="19"/>
        <v>0</v>
      </c>
      <c r="DG72">
        <f t="shared" si="40"/>
        <v>21</v>
      </c>
      <c r="DH72">
        <v>0</v>
      </c>
    </row>
    <row r="73" spans="1:112" ht="15" hidden="1" customHeight="1">
      <c r="A73" s="68">
        <v>61</v>
      </c>
      <c r="B73" s="176" t="str">
        <f>$B$67&amp;"6."</f>
        <v>E.3.6.</v>
      </c>
      <c r="C73" s="192" t="s">
        <v>161</v>
      </c>
      <c r="D73" s="199"/>
      <c r="E73" s="194">
        <v>0.21</v>
      </c>
      <c r="F73" s="189">
        <f>H73+NPV(FD,I73:INDEX(I73:DC73,PAL))</f>
        <v>0</v>
      </c>
      <c r="G73" s="189">
        <f>SUMIF($H$5:$DC$5,"&lt;="&amp;PAL,$H73:$DC73)</f>
        <v>0</v>
      </c>
      <c r="H73" s="195">
        <v>0</v>
      </c>
      <c r="I73" s="195">
        <v>0</v>
      </c>
      <c r="J73" s="195">
        <v>0</v>
      </c>
      <c r="K73" s="195">
        <v>0</v>
      </c>
      <c r="L73" s="195">
        <v>0</v>
      </c>
      <c r="M73" s="195">
        <v>0</v>
      </c>
      <c r="N73" s="195">
        <v>0</v>
      </c>
      <c r="O73" s="195">
        <v>0</v>
      </c>
      <c r="P73" s="195">
        <v>0</v>
      </c>
      <c r="Q73" s="195">
        <v>0</v>
      </c>
      <c r="R73" s="195">
        <v>0</v>
      </c>
      <c r="S73" s="195">
        <v>0</v>
      </c>
      <c r="T73" s="195">
        <v>0</v>
      </c>
      <c r="U73" s="195">
        <v>0</v>
      </c>
      <c r="V73" s="195">
        <v>0</v>
      </c>
      <c r="W73" s="195">
        <v>0</v>
      </c>
      <c r="X73" s="195">
        <v>0</v>
      </c>
      <c r="Y73" s="195">
        <v>0</v>
      </c>
      <c r="Z73" s="195">
        <v>0</v>
      </c>
      <c r="AA73" s="195">
        <v>0</v>
      </c>
      <c r="AB73" s="195">
        <v>0</v>
      </c>
      <c r="AC73" s="195">
        <v>0</v>
      </c>
      <c r="AD73" s="195">
        <v>0</v>
      </c>
      <c r="AE73" s="195">
        <v>0</v>
      </c>
      <c r="AF73" s="195">
        <v>0</v>
      </c>
      <c r="AG73" s="195">
        <v>0</v>
      </c>
      <c r="AH73" s="195">
        <v>0</v>
      </c>
      <c r="AI73" s="195">
        <v>0</v>
      </c>
      <c r="AJ73" s="195">
        <v>0</v>
      </c>
      <c r="AK73" s="195">
        <v>0</v>
      </c>
      <c r="AL73" s="195">
        <v>0</v>
      </c>
      <c r="AM73" s="195">
        <v>0</v>
      </c>
      <c r="AN73" s="195">
        <v>0</v>
      </c>
      <c r="AO73" s="195">
        <v>0</v>
      </c>
      <c r="AP73" s="195">
        <v>0</v>
      </c>
      <c r="AQ73" s="195">
        <v>0</v>
      </c>
      <c r="AR73" s="195">
        <v>0</v>
      </c>
      <c r="AS73" s="195">
        <v>0</v>
      </c>
      <c r="AT73" s="195">
        <v>0</v>
      </c>
      <c r="AU73" s="195">
        <v>0</v>
      </c>
      <c r="AV73" s="195">
        <v>0</v>
      </c>
      <c r="AW73" s="195">
        <v>0</v>
      </c>
      <c r="AX73" s="195">
        <v>0</v>
      </c>
      <c r="AY73" s="195">
        <v>0</v>
      </c>
      <c r="AZ73" s="195">
        <v>0</v>
      </c>
      <c r="BA73" s="195">
        <v>0</v>
      </c>
      <c r="BB73" s="195">
        <v>0</v>
      </c>
      <c r="BC73" s="195">
        <v>0</v>
      </c>
      <c r="BD73" s="195">
        <v>0</v>
      </c>
      <c r="BE73" s="195">
        <v>0</v>
      </c>
      <c r="BF73" s="195">
        <v>0</v>
      </c>
      <c r="BG73" s="195">
        <v>0</v>
      </c>
      <c r="BH73" s="195">
        <v>0</v>
      </c>
      <c r="BI73" s="195">
        <v>0</v>
      </c>
      <c r="BJ73" s="195">
        <v>0</v>
      </c>
      <c r="BK73" s="195">
        <v>0</v>
      </c>
      <c r="BL73" s="195">
        <v>0</v>
      </c>
      <c r="BM73" s="195">
        <v>0</v>
      </c>
      <c r="BN73" s="195">
        <v>0</v>
      </c>
      <c r="BO73" s="195">
        <v>0</v>
      </c>
      <c r="BP73" s="195">
        <v>0</v>
      </c>
      <c r="BQ73" s="195">
        <v>0</v>
      </c>
      <c r="BR73" s="195">
        <v>0</v>
      </c>
      <c r="BS73" s="195">
        <v>0</v>
      </c>
      <c r="BT73" s="195">
        <v>0</v>
      </c>
      <c r="BU73" s="195">
        <v>0</v>
      </c>
      <c r="BV73" s="195">
        <v>0</v>
      </c>
      <c r="BW73" s="195">
        <v>0</v>
      </c>
      <c r="BX73" s="195">
        <v>0</v>
      </c>
      <c r="BY73" s="195">
        <v>0</v>
      </c>
      <c r="BZ73" s="195">
        <v>0</v>
      </c>
      <c r="CA73" s="195">
        <v>0</v>
      </c>
      <c r="CB73" s="195">
        <v>0</v>
      </c>
      <c r="CC73" s="195">
        <v>0</v>
      </c>
      <c r="CD73" s="195">
        <v>0</v>
      </c>
      <c r="CE73" s="195">
        <v>0</v>
      </c>
      <c r="CF73" s="195">
        <v>0</v>
      </c>
      <c r="CG73" s="195">
        <v>0</v>
      </c>
      <c r="CH73" s="195">
        <v>0</v>
      </c>
      <c r="CI73" s="195">
        <v>0</v>
      </c>
      <c r="CJ73" s="195">
        <v>0</v>
      </c>
      <c r="CK73" s="195">
        <v>0</v>
      </c>
      <c r="CL73" s="195">
        <v>0</v>
      </c>
      <c r="CM73" s="195">
        <v>0</v>
      </c>
      <c r="CN73" s="195">
        <v>0</v>
      </c>
      <c r="CO73" s="195">
        <v>0</v>
      </c>
      <c r="CP73" s="195">
        <v>0</v>
      </c>
      <c r="CQ73" s="195">
        <v>0</v>
      </c>
      <c r="CR73" s="195">
        <v>0</v>
      </c>
      <c r="CS73" s="195">
        <v>0</v>
      </c>
      <c r="CT73" s="195">
        <v>0</v>
      </c>
      <c r="CU73" s="195">
        <v>0</v>
      </c>
      <c r="CV73" s="195">
        <v>0</v>
      </c>
      <c r="CW73" s="195">
        <v>0</v>
      </c>
      <c r="CX73" s="195">
        <v>0</v>
      </c>
      <c r="CY73" s="195">
        <v>0</v>
      </c>
      <c r="CZ73" s="195">
        <v>0</v>
      </c>
      <c r="DA73" s="195">
        <v>0</v>
      </c>
      <c r="DB73" s="195">
        <v>0</v>
      </c>
      <c r="DC73" s="195">
        <v>0</v>
      </c>
      <c r="DE73" s="24">
        <f t="shared" si="41"/>
        <v>0</v>
      </c>
      <c r="DF73" s="24">
        <f t="shared" si="19"/>
        <v>0</v>
      </c>
      <c r="DG73">
        <f t="shared" si="40"/>
        <v>21</v>
      </c>
      <c r="DH73">
        <v>0</v>
      </c>
    </row>
    <row r="74" spans="1:112" ht="15" hidden="1" customHeight="1">
      <c r="A74" s="68">
        <v>62</v>
      </c>
      <c r="B74" s="176" t="str">
        <f>$B$67&amp;"7."</f>
        <v>E.3.7.</v>
      </c>
      <c r="C74" s="192" t="s">
        <v>161</v>
      </c>
      <c r="D74" s="199"/>
      <c r="E74" s="194">
        <v>0.21</v>
      </c>
      <c r="F74" s="189">
        <f>H74+NPV(FD,I74:INDEX(I74:DC74,PAL))</f>
        <v>0</v>
      </c>
      <c r="G74" s="189">
        <f>SUMIF($H$5:$DC$5,"&lt;="&amp;PAL,$H74:$DC74)</f>
        <v>0</v>
      </c>
      <c r="H74" s="195">
        <v>0</v>
      </c>
      <c r="I74" s="195">
        <v>0</v>
      </c>
      <c r="J74" s="195">
        <v>0</v>
      </c>
      <c r="K74" s="195">
        <v>0</v>
      </c>
      <c r="L74" s="195">
        <v>0</v>
      </c>
      <c r="M74" s="195">
        <v>0</v>
      </c>
      <c r="N74" s="195">
        <v>0</v>
      </c>
      <c r="O74" s="195">
        <v>0</v>
      </c>
      <c r="P74" s="195">
        <v>0</v>
      </c>
      <c r="Q74" s="195">
        <v>0</v>
      </c>
      <c r="R74" s="195">
        <v>0</v>
      </c>
      <c r="S74" s="195">
        <v>0</v>
      </c>
      <c r="T74" s="195">
        <v>0</v>
      </c>
      <c r="U74" s="195">
        <v>0</v>
      </c>
      <c r="V74" s="195">
        <v>0</v>
      </c>
      <c r="W74" s="195">
        <v>0</v>
      </c>
      <c r="X74" s="195">
        <v>0</v>
      </c>
      <c r="Y74" s="195">
        <v>0</v>
      </c>
      <c r="Z74" s="195">
        <v>0</v>
      </c>
      <c r="AA74" s="195">
        <v>0</v>
      </c>
      <c r="AB74" s="195">
        <v>0</v>
      </c>
      <c r="AC74" s="195">
        <v>0</v>
      </c>
      <c r="AD74" s="195">
        <v>0</v>
      </c>
      <c r="AE74" s="195">
        <v>0</v>
      </c>
      <c r="AF74" s="195">
        <v>0</v>
      </c>
      <c r="AG74" s="195">
        <v>0</v>
      </c>
      <c r="AH74" s="195">
        <v>0</v>
      </c>
      <c r="AI74" s="195">
        <v>0</v>
      </c>
      <c r="AJ74" s="195">
        <v>0</v>
      </c>
      <c r="AK74" s="195">
        <v>0</v>
      </c>
      <c r="AL74" s="195">
        <v>0</v>
      </c>
      <c r="AM74" s="195">
        <v>0</v>
      </c>
      <c r="AN74" s="195">
        <v>0</v>
      </c>
      <c r="AO74" s="195">
        <v>0</v>
      </c>
      <c r="AP74" s="195">
        <v>0</v>
      </c>
      <c r="AQ74" s="195">
        <v>0</v>
      </c>
      <c r="AR74" s="195">
        <v>0</v>
      </c>
      <c r="AS74" s="195">
        <v>0</v>
      </c>
      <c r="AT74" s="195">
        <v>0</v>
      </c>
      <c r="AU74" s="195">
        <v>0</v>
      </c>
      <c r="AV74" s="195">
        <v>0</v>
      </c>
      <c r="AW74" s="195">
        <v>0</v>
      </c>
      <c r="AX74" s="195">
        <v>0</v>
      </c>
      <c r="AY74" s="195">
        <v>0</v>
      </c>
      <c r="AZ74" s="195">
        <v>0</v>
      </c>
      <c r="BA74" s="195">
        <v>0</v>
      </c>
      <c r="BB74" s="195">
        <v>0</v>
      </c>
      <c r="BC74" s="195">
        <v>0</v>
      </c>
      <c r="BD74" s="195">
        <v>0</v>
      </c>
      <c r="BE74" s="195">
        <v>0</v>
      </c>
      <c r="BF74" s="195">
        <v>0</v>
      </c>
      <c r="BG74" s="195">
        <v>0</v>
      </c>
      <c r="BH74" s="195">
        <v>0</v>
      </c>
      <c r="BI74" s="195">
        <v>0</v>
      </c>
      <c r="BJ74" s="195">
        <v>0</v>
      </c>
      <c r="BK74" s="195">
        <v>0</v>
      </c>
      <c r="BL74" s="195">
        <v>0</v>
      </c>
      <c r="BM74" s="195">
        <v>0</v>
      </c>
      <c r="BN74" s="195">
        <v>0</v>
      </c>
      <c r="BO74" s="195">
        <v>0</v>
      </c>
      <c r="BP74" s="195">
        <v>0</v>
      </c>
      <c r="BQ74" s="195">
        <v>0</v>
      </c>
      <c r="BR74" s="195">
        <v>0</v>
      </c>
      <c r="BS74" s="195">
        <v>0</v>
      </c>
      <c r="BT74" s="195">
        <v>0</v>
      </c>
      <c r="BU74" s="195">
        <v>0</v>
      </c>
      <c r="BV74" s="195">
        <v>0</v>
      </c>
      <c r="BW74" s="195">
        <v>0</v>
      </c>
      <c r="BX74" s="195">
        <v>0</v>
      </c>
      <c r="BY74" s="195">
        <v>0</v>
      </c>
      <c r="BZ74" s="195">
        <v>0</v>
      </c>
      <c r="CA74" s="195">
        <v>0</v>
      </c>
      <c r="CB74" s="195">
        <v>0</v>
      </c>
      <c r="CC74" s="195">
        <v>0</v>
      </c>
      <c r="CD74" s="195">
        <v>0</v>
      </c>
      <c r="CE74" s="195">
        <v>0</v>
      </c>
      <c r="CF74" s="195">
        <v>0</v>
      </c>
      <c r="CG74" s="195">
        <v>0</v>
      </c>
      <c r="CH74" s="195">
        <v>0</v>
      </c>
      <c r="CI74" s="195">
        <v>0</v>
      </c>
      <c r="CJ74" s="195">
        <v>0</v>
      </c>
      <c r="CK74" s="195">
        <v>0</v>
      </c>
      <c r="CL74" s="195">
        <v>0</v>
      </c>
      <c r="CM74" s="195">
        <v>0</v>
      </c>
      <c r="CN74" s="195">
        <v>0</v>
      </c>
      <c r="CO74" s="195">
        <v>0</v>
      </c>
      <c r="CP74" s="195">
        <v>0</v>
      </c>
      <c r="CQ74" s="195">
        <v>0</v>
      </c>
      <c r="CR74" s="195">
        <v>0</v>
      </c>
      <c r="CS74" s="195">
        <v>0</v>
      </c>
      <c r="CT74" s="195">
        <v>0</v>
      </c>
      <c r="CU74" s="195">
        <v>0</v>
      </c>
      <c r="CV74" s="195">
        <v>0</v>
      </c>
      <c r="CW74" s="195">
        <v>0</v>
      </c>
      <c r="CX74" s="195">
        <v>0</v>
      </c>
      <c r="CY74" s="195">
        <v>0</v>
      </c>
      <c r="CZ74" s="195">
        <v>0</v>
      </c>
      <c r="DA74" s="195">
        <v>0</v>
      </c>
      <c r="DB74" s="195">
        <v>0</v>
      </c>
      <c r="DC74" s="195">
        <v>0</v>
      </c>
      <c r="DE74" s="24">
        <f t="shared" si="41"/>
        <v>0</v>
      </c>
      <c r="DF74" s="24">
        <f t="shared" si="19"/>
        <v>0</v>
      </c>
      <c r="DG74">
        <f t="shared" si="40"/>
        <v>21</v>
      </c>
      <c r="DH74">
        <v>0</v>
      </c>
    </row>
    <row r="75" spans="1:112" ht="15" hidden="1" customHeight="1">
      <c r="A75" s="68">
        <v>63</v>
      </c>
      <c r="B75" s="176" t="str">
        <f>$B$67&amp;"8."</f>
        <v>E.3.8.</v>
      </c>
      <c r="C75" s="192" t="s">
        <v>161</v>
      </c>
      <c r="D75" s="199"/>
      <c r="E75" s="194">
        <v>0.21</v>
      </c>
      <c r="F75" s="189">
        <f>H75+NPV(FD,I75:INDEX(I75:DC75,PAL))</f>
        <v>0</v>
      </c>
      <c r="G75" s="189">
        <f>SUMIF($H$5:$DC$5,"&lt;="&amp;PAL,$H75:$DC75)</f>
        <v>0</v>
      </c>
      <c r="H75" s="195">
        <v>0</v>
      </c>
      <c r="I75" s="195">
        <v>0</v>
      </c>
      <c r="J75" s="195">
        <v>0</v>
      </c>
      <c r="K75" s="195">
        <v>0</v>
      </c>
      <c r="L75" s="195">
        <v>0</v>
      </c>
      <c r="M75" s="195">
        <v>0</v>
      </c>
      <c r="N75" s="195">
        <v>0</v>
      </c>
      <c r="O75" s="195">
        <v>0</v>
      </c>
      <c r="P75" s="195">
        <v>0</v>
      </c>
      <c r="Q75" s="195">
        <v>0</v>
      </c>
      <c r="R75" s="195">
        <v>0</v>
      </c>
      <c r="S75" s="195">
        <v>0</v>
      </c>
      <c r="T75" s="195">
        <v>0</v>
      </c>
      <c r="U75" s="195">
        <v>0</v>
      </c>
      <c r="V75" s="195">
        <v>0</v>
      </c>
      <c r="W75" s="195">
        <v>0</v>
      </c>
      <c r="X75" s="195">
        <v>0</v>
      </c>
      <c r="Y75" s="195">
        <v>0</v>
      </c>
      <c r="Z75" s="195">
        <v>0</v>
      </c>
      <c r="AA75" s="195">
        <v>0</v>
      </c>
      <c r="AB75" s="195">
        <v>0</v>
      </c>
      <c r="AC75" s="195">
        <v>0</v>
      </c>
      <c r="AD75" s="195">
        <v>0</v>
      </c>
      <c r="AE75" s="195">
        <v>0</v>
      </c>
      <c r="AF75" s="195">
        <v>0</v>
      </c>
      <c r="AG75" s="195">
        <v>0</v>
      </c>
      <c r="AH75" s="195">
        <v>0</v>
      </c>
      <c r="AI75" s="195">
        <v>0</v>
      </c>
      <c r="AJ75" s="195">
        <v>0</v>
      </c>
      <c r="AK75" s="195">
        <v>0</v>
      </c>
      <c r="AL75" s="195">
        <v>0</v>
      </c>
      <c r="AM75" s="195">
        <v>0</v>
      </c>
      <c r="AN75" s="195">
        <v>0</v>
      </c>
      <c r="AO75" s="195">
        <v>0</v>
      </c>
      <c r="AP75" s="195">
        <v>0</v>
      </c>
      <c r="AQ75" s="195">
        <v>0</v>
      </c>
      <c r="AR75" s="195">
        <v>0</v>
      </c>
      <c r="AS75" s="195">
        <v>0</v>
      </c>
      <c r="AT75" s="195">
        <v>0</v>
      </c>
      <c r="AU75" s="195">
        <v>0</v>
      </c>
      <c r="AV75" s="195">
        <v>0</v>
      </c>
      <c r="AW75" s="195">
        <v>0</v>
      </c>
      <c r="AX75" s="195">
        <v>0</v>
      </c>
      <c r="AY75" s="195">
        <v>0</v>
      </c>
      <c r="AZ75" s="195">
        <v>0</v>
      </c>
      <c r="BA75" s="195">
        <v>0</v>
      </c>
      <c r="BB75" s="195">
        <v>0</v>
      </c>
      <c r="BC75" s="195">
        <v>0</v>
      </c>
      <c r="BD75" s="195">
        <v>0</v>
      </c>
      <c r="BE75" s="195">
        <v>0</v>
      </c>
      <c r="BF75" s="195">
        <v>0</v>
      </c>
      <c r="BG75" s="195">
        <v>0</v>
      </c>
      <c r="BH75" s="195">
        <v>0</v>
      </c>
      <c r="BI75" s="195">
        <v>0</v>
      </c>
      <c r="BJ75" s="195">
        <v>0</v>
      </c>
      <c r="BK75" s="195">
        <v>0</v>
      </c>
      <c r="BL75" s="195">
        <v>0</v>
      </c>
      <c r="BM75" s="195">
        <v>0</v>
      </c>
      <c r="BN75" s="195">
        <v>0</v>
      </c>
      <c r="BO75" s="195">
        <v>0</v>
      </c>
      <c r="BP75" s="195">
        <v>0</v>
      </c>
      <c r="BQ75" s="195">
        <v>0</v>
      </c>
      <c r="BR75" s="195">
        <v>0</v>
      </c>
      <c r="BS75" s="195">
        <v>0</v>
      </c>
      <c r="BT75" s="195">
        <v>0</v>
      </c>
      <c r="BU75" s="195">
        <v>0</v>
      </c>
      <c r="BV75" s="195">
        <v>0</v>
      </c>
      <c r="BW75" s="195">
        <v>0</v>
      </c>
      <c r="BX75" s="195">
        <v>0</v>
      </c>
      <c r="BY75" s="195">
        <v>0</v>
      </c>
      <c r="BZ75" s="195">
        <v>0</v>
      </c>
      <c r="CA75" s="195">
        <v>0</v>
      </c>
      <c r="CB75" s="195">
        <v>0</v>
      </c>
      <c r="CC75" s="195">
        <v>0</v>
      </c>
      <c r="CD75" s="195">
        <v>0</v>
      </c>
      <c r="CE75" s="195">
        <v>0</v>
      </c>
      <c r="CF75" s="195">
        <v>0</v>
      </c>
      <c r="CG75" s="195">
        <v>0</v>
      </c>
      <c r="CH75" s="195">
        <v>0</v>
      </c>
      <c r="CI75" s="195">
        <v>0</v>
      </c>
      <c r="CJ75" s="195">
        <v>0</v>
      </c>
      <c r="CK75" s="195">
        <v>0</v>
      </c>
      <c r="CL75" s="195">
        <v>0</v>
      </c>
      <c r="CM75" s="195">
        <v>0</v>
      </c>
      <c r="CN75" s="195">
        <v>0</v>
      </c>
      <c r="CO75" s="195">
        <v>0</v>
      </c>
      <c r="CP75" s="195">
        <v>0</v>
      </c>
      <c r="CQ75" s="195">
        <v>0</v>
      </c>
      <c r="CR75" s="195">
        <v>0</v>
      </c>
      <c r="CS75" s="195">
        <v>0</v>
      </c>
      <c r="CT75" s="195">
        <v>0</v>
      </c>
      <c r="CU75" s="195">
        <v>0</v>
      </c>
      <c r="CV75" s="195">
        <v>0</v>
      </c>
      <c r="CW75" s="195">
        <v>0</v>
      </c>
      <c r="CX75" s="195">
        <v>0</v>
      </c>
      <c r="CY75" s="195">
        <v>0</v>
      </c>
      <c r="CZ75" s="195">
        <v>0</v>
      </c>
      <c r="DA75" s="195">
        <v>0</v>
      </c>
      <c r="DB75" s="195">
        <v>0</v>
      </c>
      <c r="DC75" s="195">
        <v>0</v>
      </c>
      <c r="DE75" s="24">
        <f t="shared" si="41"/>
        <v>0</v>
      </c>
      <c r="DF75" s="24">
        <f t="shared" si="19"/>
        <v>0</v>
      </c>
      <c r="DG75">
        <f t="shared" si="40"/>
        <v>21</v>
      </c>
      <c r="DH75">
        <v>0</v>
      </c>
    </row>
    <row r="76" spans="1:112" ht="15" hidden="1" customHeight="1">
      <c r="A76" s="68">
        <v>64</v>
      </c>
      <c r="B76" s="176" t="str">
        <f>$B$67&amp;"9."</f>
        <v>E.3.9.</v>
      </c>
      <c r="C76" s="196" t="s">
        <v>162</v>
      </c>
      <c r="D76" s="176"/>
      <c r="E76" s="194">
        <v>0.21</v>
      </c>
      <c r="F76" s="189">
        <f>H76+NPV(FD,I76:INDEX(I76:DC76,PAL))</f>
        <v>0</v>
      </c>
      <c r="G76" s="189">
        <f>SUMIF($H$5:$DC$5,"&lt;="&amp;PAL,$H76:$DC76)</f>
        <v>0</v>
      </c>
      <c r="H76" s="197">
        <v>0</v>
      </c>
      <c r="I76" s="197">
        <v>0</v>
      </c>
      <c r="J76" s="197">
        <v>0</v>
      </c>
      <c r="K76" s="197">
        <v>0</v>
      </c>
      <c r="L76" s="197">
        <v>0</v>
      </c>
      <c r="M76" s="197">
        <v>0</v>
      </c>
      <c r="N76" s="197">
        <v>0</v>
      </c>
      <c r="O76" s="197">
        <v>0</v>
      </c>
      <c r="P76" s="197">
        <v>0</v>
      </c>
      <c r="Q76" s="197">
        <v>0</v>
      </c>
      <c r="R76" s="197">
        <v>0</v>
      </c>
      <c r="S76" s="198">
        <v>0</v>
      </c>
      <c r="T76" s="198">
        <v>0</v>
      </c>
      <c r="U76" s="198">
        <v>0</v>
      </c>
      <c r="V76" s="198">
        <v>0</v>
      </c>
      <c r="W76" s="198">
        <v>0</v>
      </c>
      <c r="X76" s="198">
        <v>0</v>
      </c>
      <c r="Y76" s="198">
        <v>0</v>
      </c>
      <c r="Z76" s="198">
        <v>0</v>
      </c>
      <c r="AA76" s="198">
        <v>0</v>
      </c>
      <c r="AB76" s="198">
        <v>0</v>
      </c>
      <c r="AC76" s="198">
        <v>0</v>
      </c>
      <c r="AD76" s="198">
        <v>0</v>
      </c>
      <c r="AE76" s="198">
        <v>0</v>
      </c>
      <c r="AF76" s="198">
        <v>0</v>
      </c>
      <c r="AG76" s="198">
        <v>0</v>
      </c>
      <c r="AH76" s="198">
        <v>0</v>
      </c>
      <c r="AI76" s="198">
        <v>0</v>
      </c>
      <c r="AJ76" s="198">
        <v>0</v>
      </c>
      <c r="AK76" s="198">
        <v>0</v>
      </c>
      <c r="AL76" s="198">
        <v>0</v>
      </c>
      <c r="AM76" s="198">
        <v>0</v>
      </c>
      <c r="AN76" s="198">
        <v>0</v>
      </c>
      <c r="AO76" s="198">
        <v>0</v>
      </c>
      <c r="AP76" s="198">
        <v>0</v>
      </c>
      <c r="AQ76" s="198">
        <v>0</v>
      </c>
      <c r="AR76" s="198">
        <v>0</v>
      </c>
      <c r="AS76" s="198">
        <v>0</v>
      </c>
      <c r="AT76" s="198">
        <v>0</v>
      </c>
      <c r="AU76" s="198">
        <v>0</v>
      </c>
      <c r="AV76" s="198">
        <v>0</v>
      </c>
      <c r="AW76" s="198">
        <v>0</v>
      </c>
      <c r="AX76" s="198">
        <v>0</v>
      </c>
      <c r="AY76" s="198">
        <v>0</v>
      </c>
      <c r="AZ76" s="198">
        <v>0</v>
      </c>
      <c r="BA76" s="198">
        <v>0</v>
      </c>
      <c r="BB76" s="198">
        <v>0</v>
      </c>
      <c r="BC76" s="198">
        <v>0</v>
      </c>
      <c r="BD76" s="198">
        <v>0</v>
      </c>
      <c r="BE76" s="198">
        <v>0</v>
      </c>
      <c r="BF76" s="198">
        <v>0</v>
      </c>
      <c r="BG76" s="198">
        <v>0</v>
      </c>
      <c r="BH76" s="198">
        <v>0</v>
      </c>
      <c r="BI76" s="198">
        <v>0</v>
      </c>
      <c r="BJ76" s="198">
        <v>0</v>
      </c>
      <c r="BK76" s="198">
        <v>0</v>
      </c>
      <c r="BL76" s="198">
        <v>0</v>
      </c>
      <c r="BM76" s="198">
        <v>0</v>
      </c>
      <c r="BN76" s="198">
        <v>0</v>
      </c>
      <c r="BO76" s="198">
        <v>0</v>
      </c>
      <c r="BP76" s="198">
        <v>0</v>
      </c>
      <c r="BQ76" s="198">
        <v>0</v>
      </c>
      <c r="BR76" s="198">
        <v>0</v>
      </c>
      <c r="BS76" s="198">
        <v>0</v>
      </c>
      <c r="BT76" s="198">
        <v>0</v>
      </c>
      <c r="BU76" s="198">
        <v>0</v>
      </c>
      <c r="BV76" s="198">
        <v>0</v>
      </c>
      <c r="BW76" s="198">
        <v>0</v>
      </c>
      <c r="BX76" s="198">
        <v>0</v>
      </c>
      <c r="BY76" s="198">
        <v>0</v>
      </c>
      <c r="BZ76" s="198">
        <v>0</v>
      </c>
      <c r="CA76" s="198">
        <v>0</v>
      </c>
      <c r="CB76" s="198">
        <v>0</v>
      </c>
      <c r="CC76" s="198">
        <v>0</v>
      </c>
      <c r="CD76" s="198">
        <v>0</v>
      </c>
      <c r="CE76" s="198">
        <v>0</v>
      </c>
      <c r="CF76" s="198">
        <v>0</v>
      </c>
      <c r="CG76" s="198">
        <v>0</v>
      </c>
      <c r="CH76" s="198">
        <v>0</v>
      </c>
      <c r="CI76" s="198">
        <v>0</v>
      </c>
      <c r="CJ76" s="198">
        <v>0</v>
      </c>
      <c r="CK76" s="198">
        <v>0</v>
      </c>
      <c r="CL76" s="198">
        <v>0</v>
      </c>
      <c r="CM76" s="198">
        <v>0</v>
      </c>
      <c r="CN76" s="198">
        <v>0</v>
      </c>
      <c r="CO76" s="198">
        <v>0</v>
      </c>
      <c r="CP76" s="198">
        <v>0</v>
      </c>
      <c r="CQ76" s="198">
        <v>0</v>
      </c>
      <c r="CR76" s="198">
        <v>0</v>
      </c>
      <c r="CS76" s="198">
        <v>0</v>
      </c>
      <c r="CT76" s="198">
        <v>0</v>
      </c>
      <c r="CU76" s="198">
        <v>0</v>
      </c>
      <c r="CV76" s="198">
        <v>0</v>
      </c>
      <c r="CW76" s="198">
        <v>0</v>
      </c>
      <c r="CX76" s="198">
        <v>0</v>
      </c>
      <c r="CY76" s="198">
        <v>0</v>
      </c>
      <c r="CZ76" s="198">
        <v>0</v>
      </c>
      <c r="DA76" s="198">
        <v>0</v>
      </c>
      <c r="DB76" s="198">
        <v>0</v>
      </c>
      <c r="DC76" s="198">
        <v>0</v>
      </c>
      <c r="DE76" s="24">
        <f t="shared" si="41"/>
        <v>0</v>
      </c>
      <c r="DF76" s="24">
        <f t="shared" si="19"/>
        <v>0</v>
      </c>
      <c r="DG76">
        <f t="shared" si="40"/>
        <v>21</v>
      </c>
      <c r="DH76">
        <v>0</v>
      </c>
    </row>
    <row r="77" spans="1:112" ht="15" hidden="1" customHeight="1">
      <c r="A77" s="68">
        <v>65</v>
      </c>
      <c r="B77" s="176" t="str">
        <f>$B$67&amp;"L."</f>
        <v>E.3.L.</v>
      </c>
      <c r="C77" s="196" t="s">
        <v>163</v>
      </c>
      <c r="D77" s="176"/>
      <c r="E77" s="194">
        <v>0.21</v>
      </c>
      <c r="F77" s="189">
        <f>H77+NPV(FD,I77:INDEX(I77:DC77,PAL))</f>
        <v>0</v>
      </c>
      <c r="G77" s="189">
        <f>SUMIF($H$5:$DC$5,"&lt;="&amp;PAL,$H77:$DC77)</f>
        <v>0</v>
      </c>
      <c r="H77" s="197">
        <v>0</v>
      </c>
      <c r="I77" s="197">
        <v>0</v>
      </c>
      <c r="J77" s="197">
        <v>0</v>
      </c>
      <c r="K77" s="197">
        <v>0</v>
      </c>
      <c r="L77" s="197">
        <v>0</v>
      </c>
      <c r="M77" s="197">
        <v>0</v>
      </c>
      <c r="N77" s="197">
        <v>0</v>
      </c>
      <c r="O77" s="197">
        <v>0</v>
      </c>
      <c r="P77" s="197">
        <v>0</v>
      </c>
      <c r="Q77" s="197">
        <v>0</v>
      </c>
      <c r="R77" s="197">
        <v>0</v>
      </c>
      <c r="S77" s="197">
        <v>0</v>
      </c>
      <c r="T77" s="197">
        <v>0</v>
      </c>
      <c r="U77" s="197">
        <v>0</v>
      </c>
      <c r="V77" s="197">
        <v>0</v>
      </c>
      <c r="W77" s="197">
        <v>0</v>
      </c>
      <c r="X77" s="197">
        <v>0</v>
      </c>
      <c r="Y77" s="197">
        <v>0</v>
      </c>
      <c r="Z77" s="197">
        <v>0</v>
      </c>
      <c r="AA77" s="197">
        <v>0</v>
      </c>
      <c r="AB77" s="197">
        <v>0</v>
      </c>
      <c r="AC77" s="197">
        <v>0</v>
      </c>
      <c r="AD77" s="197">
        <v>0</v>
      </c>
      <c r="AE77" s="197">
        <v>0</v>
      </c>
      <c r="AF77" s="197">
        <v>0</v>
      </c>
      <c r="AG77" s="198">
        <v>0</v>
      </c>
      <c r="AH77" s="197">
        <v>0</v>
      </c>
      <c r="AI77" s="197">
        <v>0</v>
      </c>
      <c r="AJ77" s="197">
        <v>0</v>
      </c>
      <c r="AK77" s="197">
        <v>0</v>
      </c>
      <c r="AL77" s="197">
        <v>0</v>
      </c>
      <c r="AM77" s="197">
        <v>0</v>
      </c>
      <c r="AN77" s="197">
        <v>0</v>
      </c>
      <c r="AO77" s="197">
        <v>0</v>
      </c>
      <c r="AP77" s="197">
        <v>0</v>
      </c>
      <c r="AQ77" s="197">
        <v>0</v>
      </c>
      <c r="AR77" s="197">
        <v>0</v>
      </c>
      <c r="AS77" s="197">
        <v>0</v>
      </c>
      <c r="AT77" s="197">
        <v>0</v>
      </c>
      <c r="AU77" s="197">
        <v>0</v>
      </c>
      <c r="AV77" s="197">
        <v>0</v>
      </c>
      <c r="AW77" s="197">
        <v>0</v>
      </c>
      <c r="AX77" s="197">
        <v>0</v>
      </c>
      <c r="AY77" s="197">
        <v>0</v>
      </c>
      <c r="AZ77" s="197">
        <v>0</v>
      </c>
      <c r="BA77" s="197">
        <v>0</v>
      </c>
      <c r="BB77" s="197">
        <v>0</v>
      </c>
      <c r="BC77" s="197">
        <v>0</v>
      </c>
      <c r="BD77" s="197">
        <v>0</v>
      </c>
      <c r="BE77" s="197">
        <v>0</v>
      </c>
      <c r="BF77" s="197">
        <v>0</v>
      </c>
      <c r="BG77" s="197">
        <v>0</v>
      </c>
      <c r="BH77" s="197">
        <v>0</v>
      </c>
      <c r="BI77" s="197">
        <v>0</v>
      </c>
      <c r="BJ77" s="197">
        <v>0</v>
      </c>
      <c r="BK77" s="197">
        <v>0</v>
      </c>
      <c r="BL77" s="197">
        <v>0</v>
      </c>
      <c r="BM77" s="197">
        <v>0</v>
      </c>
      <c r="BN77" s="197">
        <v>0</v>
      </c>
      <c r="BO77" s="197">
        <v>0</v>
      </c>
      <c r="BP77" s="197">
        <v>0</v>
      </c>
      <c r="BQ77" s="197">
        <v>0</v>
      </c>
      <c r="BR77" s="197">
        <v>0</v>
      </c>
      <c r="BS77" s="197">
        <v>0</v>
      </c>
      <c r="BT77" s="197">
        <v>0</v>
      </c>
      <c r="BU77" s="197">
        <v>0</v>
      </c>
      <c r="BV77" s="197">
        <v>0</v>
      </c>
      <c r="BW77" s="197">
        <v>0</v>
      </c>
      <c r="BX77" s="197">
        <v>0</v>
      </c>
      <c r="BY77" s="197">
        <v>0</v>
      </c>
      <c r="BZ77" s="197">
        <v>0</v>
      </c>
      <c r="CA77" s="197">
        <v>0</v>
      </c>
      <c r="CB77" s="197">
        <v>0</v>
      </c>
      <c r="CC77" s="197">
        <v>0</v>
      </c>
      <c r="CD77" s="197">
        <v>0</v>
      </c>
      <c r="CE77" s="197">
        <v>0</v>
      </c>
      <c r="CF77" s="197">
        <v>0</v>
      </c>
      <c r="CG77" s="197">
        <v>0</v>
      </c>
      <c r="CH77" s="197">
        <v>0</v>
      </c>
      <c r="CI77" s="197">
        <v>0</v>
      </c>
      <c r="CJ77" s="197">
        <v>0</v>
      </c>
      <c r="CK77" s="197">
        <v>0</v>
      </c>
      <c r="CL77" s="197">
        <v>0</v>
      </c>
      <c r="CM77" s="197">
        <v>0</v>
      </c>
      <c r="CN77" s="197">
        <v>0</v>
      </c>
      <c r="CO77" s="197">
        <v>0</v>
      </c>
      <c r="CP77" s="197">
        <v>0</v>
      </c>
      <c r="CQ77" s="197">
        <v>0</v>
      </c>
      <c r="CR77" s="197">
        <v>0</v>
      </c>
      <c r="CS77" s="197">
        <v>0</v>
      </c>
      <c r="CT77" s="197">
        <v>0</v>
      </c>
      <c r="CU77" s="197">
        <v>0</v>
      </c>
      <c r="CV77" s="197">
        <v>0</v>
      </c>
      <c r="CW77" s="197">
        <v>0</v>
      </c>
      <c r="CX77" s="197">
        <v>0</v>
      </c>
      <c r="CY77" s="197">
        <v>0</v>
      </c>
      <c r="CZ77" s="197">
        <v>0</v>
      </c>
      <c r="DA77" s="197">
        <v>0</v>
      </c>
      <c r="DB77" s="197">
        <v>0</v>
      </c>
      <c r="DC77" s="198">
        <v>0</v>
      </c>
      <c r="DE77" s="24">
        <f t="shared" si="41"/>
        <v>0</v>
      </c>
      <c r="DF77" s="24">
        <f t="shared" ref="DF77:DF129" si="42">COUNTIF($H77:$DC77,"&lt;&gt;0")</f>
        <v>0</v>
      </c>
      <c r="DG77">
        <f t="shared" si="40"/>
        <v>21</v>
      </c>
      <c r="DH77">
        <f>DG77/(100+DG77)</f>
        <v>0.17355371900826447</v>
      </c>
    </row>
    <row r="78" spans="1:112" ht="14.5">
      <c r="A78" s="68">
        <v>66</v>
      </c>
      <c r="B78" s="19" t="s">
        <v>176</v>
      </c>
      <c r="C78" s="81" t="s">
        <v>177</v>
      </c>
      <c r="D78" s="2"/>
      <c r="E78" s="2"/>
      <c r="F78" s="189">
        <f>SUM(F79:F87)</f>
        <v>0</v>
      </c>
      <c r="G78" s="189">
        <f>SUMIF($H$5:$DC$5,"&lt;="&amp;PAL,$H78:$DC78)</f>
        <v>0</v>
      </c>
      <c r="H78" s="191">
        <f>SUM(H79:H86)+H87</f>
        <v>0</v>
      </c>
      <c r="I78" s="191">
        <f t="shared" ref="I78:AK78" si="43">SUM(I79:I86)+I87</f>
        <v>0</v>
      </c>
      <c r="J78" s="191">
        <f t="shared" si="43"/>
        <v>0</v>
      </c>
      <c r="K78" s="191">
        <f t="shared" si="43"/>
        <v>0</v>
      </c>
      <c r="L78" s="191">
        <f t="shared" si="43"/>
        <v>0</v>
      </c>
      <c r="M78" s="191">
        <f t="shared" si="43"/>
        <v>0</v>
      </c>
      <c r="N78" s="191">
        <f t="shared" si="43"/>
        <v>0</v>
      </c>
      <c r="O78" s="191">
        <f t="shared" si="43"/>
        <v>0</v>
      </c>
      <c r="P78" s="191">
        <f t="shared" si="43"/>
        <v>0</v>
      </c>
      <c r="Q78" s="191">
        <f t="shared" si="43"/>
        <v>0</v>
      </c>
      <c r="R78" s="191">
        <f t="shared" si="43"/>
        <v>0</v>
      </c>
      <c r="S78" s="191">
        <f t="shared" si="43"/>
        <v>0</v>
      </c>
      <c r="T78" s="191">
        <f t="shared" si="43"/>
        <v>0</v>
      </c>
      <c r="U78" s="191">
        <f t="shared" si="43"/>
        <v>0</v>
      </c>
      <c r="V78" s="191">
        <f t="shared" si="43"/>
        <v>0</v>
      </c>
      <c r="W78" s="191">
        <f t="shared" si="43"/>
        <v>0</v>
      </c>
      <c r="X78" s="191">
        <f t="shared" si="43"/>
        <v>0</v>
      </c>
      <c r="Y78" s="191">
        <f t="shared" si="43"/>
        <v>0</v>
      </c>
      <c r="Z78" s="191">
        <f t="shared" si="43"/>
        <v>0</v>
      </c>
      <c r="AA78" s="191">
        <f t="shared" si="43"/>
        <v>0</v>
      </c>
      <c r="AB78" s="191">
        <f t="shared" si="43"/>
        <v>0</v>
      </c>
      <c r="AC78" s="191">
        <f t="shared" si="43"/>
        <v>0</v>
      </c>
      <c r="AD78" s="191">
        <f t="shared" si="43"/>
        <v>0</v>
      </c>
      <c r="AE78" s="191">
        <f t="shared" si="43"/>
        <v>0</v>
      </c>
      <c r="AF78" s="191">
        <f t="shared" si="43"/>
        <v>0</v>
      </c>
      <c r="AG78" s="191">
        <f t="shared" si="43"/>
        <v>0</v>
      </c>
      <c r="AH78" s="191">
        <f t="shared" si="43"/>
        <v>0</v>
      </c>
      <c r="AI78" s="191">
        <f t="shared" si="43"/>
        <v>0</v>
      </c>
      <c r="AJ78" s="191">
        <f t="shared" si="43"/>
        <v>0</v>
      </c>
      <c r="AK78" s="191">
        <f t="shared" si="43"/>
        <v>0</v>
      </c>
      <c r="AL78" s="191">
        <f t="shared" ref="AL78:BQ78" si="44">SUM(AL79:AL86)+AL87</f>
        <v>0</v>
      </c>
      <c r="AM78" s="191">
        <f t="shared" si="44"/>
        <v>0</v>
      </c>
      <c r="AN78" s="191">
        <f t="shared" si="44"/>
        <v>0</v>
      </c>
      <c r="AO78" s="191">
        <f t="shared" si="44"/>
        <v>0</v>
      </c>
      <c r="AP78" s="191">
        <f t="shared" si="44"/>
        <v>0</v>
      </c>
      <c r="AQ78" s="191">
        <f t="shared" si="44"/>
        <v>0</v>
      </c>
      <c r="AR78" s="191">
        <f t="shared" si="44"/>
        <v>0</v>
      </c>
      <c r="AS78" s="191">
        <f t="shared" si="44"/>
        <v>0</v>
      </c>
      <c r="AT78" s="191">
        <f t="shared" si="44"/>
        <v>0</v>
      </c>
      <c r="AU78" s="191">
        <f t="shared" si="44"/>
        <v>0</v>
      </c>
      <c r="AV78" s="191">
        <f t="shared" si="44"/>
        <v>0</v>
      </c>
      <c r="AW78" s="191">
        <f t="shared" si="44"/>
        <v>0</v>
      </c>
      <c r="AX78" s="191">
        <f t="shared" si="44"/>
        <v>0</v>
      </c>
      <c r="AY78" s="191">
        <f t="shared" si="44"/>
        <v>0</v>
      </c>
      <c r="AZ78" s="191">
        <f t="shared" si="44"/>
        <v>0</v>
      </c>
      <c r="BA78" s="191">
        <f t="shared" si="44"/>
        <v>0</v>
      </c>
      <c r="BB78" s="191">
        <f t="shared" si="44"/>
        <v>0</v>
      </c>
      <c r="BC78" s="191">
        <f t="shared" si="44"/>
        <v>0</v>
      </c>
      <c r="BD78" s="191">
        <f t="shared" si="44"/>
        <v>0</v>
      </c>
      <c r="BE78" s="191">
        <f t="shared" si="44"/>
        <v>0</v>
      </c>
      <c r="BF78" s="191">
        <f t="shared" si="44"/>
        <v>0</v>
      </c>
      <c r="BG78" s="191">
        <f t="shared" si="44"/>
        <v>0</v>
      </c>
      <c r="BH78" s="191">
        <f t="shared" si="44"/>
        <v>0</v>
      </c>
      <c r="BI78" s="191">
        <f t="shared" si="44"/>
        <v>0</v>
      </c>
      <c r="BJ78" s="191">
        <f t="shared" si="44"/>
        <v>0</v>
      </c>
      <c r="BK78" s="191">
        <f t="shared" si="44"/>
        <v>0</v>
      </c>
      <c r="BL78" s="191">
        <f t="shared" si="44"/>
        <v>0</v>
      </c>
      <c r="BM78" s="191">
        <f t="shared" si="44"/>
        <v>0</v>
      </c>
      <c r="BN78" s="191">
        <f t="shared" si="44"/>
        <v>0</v>
      </c>
      <c r="BO78" s="191">
        <f t="shared" si="44"/>
        <v>0</v>
      </c>
      <c r="BP78" s="191">
        <f t="shared" si="44"/>
        <v>0</v>
      </c>
      <c r="BQ78" s="191">
        <f t="shared" si="44"/>
        <v>0</v>
      </c>
      <c r="BR78" s="191">
        <f t="shared" ref="BR78:CW78" si="45">SUM(BR79:BR86)+BR87</f>
        <v>0</v>
      </c>
      <c r="BS78" s="191">
        <f t="shared" si="45"/>
        <v>0</v>
      </c>
      <c r="BT78" s="191">
        <f t="shared" si="45"/>
        <v>0</v>
      </c>
      <c r="BU78" s="191">
        <f t="shared" si="45"/>
        <v>0</v>
      </c>
      <c r="BV78" s="191">
        <f t="shared" si="45"/>
        <v>0</v>
      </c>
      <c r="BW78" s="191">
        <f t="shared" si="45"/>
        <v>0</v>
      </c>
      <c r="BX78" s="191">
        <f t="shared" si="45"/>
        <v>0</v>
      </c>
      <c r="BY78" s="191">
        <f t="shared" si="45"/>
        <v>0</v>
      </c>
      <c r="BZ78" s="191">
        <f t="shared" si="45"/>
        <v>0</v>
      </c>
      <c r="CA78" s="191">
        <f t="shared" si="45"/>
        <v>0</v>
      </c>
      <c r="CB78" s="191">
        <f t="shared" si="45"/>
        <v>0</v>
      </c>
      <c r="CC78" s="191">
        <f t="shared" si="45"/>
        <v>0</v>
      </c>
      <c r="CD78" s="191">
        <f t="shared" si="45"/>
        <v>0</v>
      </c>
      <c r="CE78" s="191">
        <f t="shared" si="45"/>
        <v>0</v>
      </c>
      <c r="CF78" s="191">
        <f t="shared" si="45"/>
        <v>0</v>
      </c>
      <c r="CG78" s="191">
        <f t="shared" si="45"/>
        <v>0</v>
      </c>
      <c r="CH78" s="191">
        <f t="shared" si="45"/>
        <v>0</v>
      </c>
      <c r="CI78" s="191">
        <f t="shared" si="45"/>
        <v>0</v>
      </c>
      <c r="CJ78" s="191">
        <f t="shared" si="45"/>
        <v>0</v>
      </c>
      <c r="CK78" s="191">
        <f t="shared" si="45"/>
        <v>0</v>
      </c>
      <c r="CL78" s="191">
        <f t="shared" si="45"/>
        <v>0</v>
      </c>
      <c r="CM78" s="191">
        <f t="shared" si="45"/>
        <v>0</v>
      </c>
      <c r="CN78" s="191">
        <f t="shared" si="45"/>
        <v>0</v>
      </c>
      <c r="CO78" s="191">
        <f t="shared" si="45"/>
        <v>0</v>
      </c>
      <c r="CP78" s="191">
        <f t="shared" si="45"/>
        <v>0</v>
      </c>
      <c r="CQ78" s="191">
        <f t="shared" si="45"/>
        <v>0</v>
      </c>
      <c r="CR78" s="191">
        <f t="shared" si="45"/>
        <v>0</v>
      </c>
      <c r="CS78" s="191">
        <f t="shared" si="45"/>
        <v>0</v>
      </c>
      <c r="CT78" s="191">
        <f t="shared" si="45"/>
        <v>0</v>
      </c>
      <c r="CU78" s="191">
        <f t="shared" si="45"/>
        <v>0</v>
      </c>
      <c r="CV78" s="191">
        <f t="shared" si="45"/>
        <v>0</v>
      </c>
      <c r="CW78" s="191">
        <f t="shared" si="45"/>
        <v>0</v>
      </c>
      <c r="CX78" s="191">
        <f t="shared" ref="CX78:DB78" si="46">SUM(CX79:CX86)+CX87</f>
        <v>0</v>
      </c>
      <c r="CY78" s="191">
        <f t="shared" si="46"/>
        <v>0</v>
      </c>
      <c r="CZ78" s="191">
        <f t="shared" si="46"/>
        <v>0</v>
      </c>
      <c r="DA78" s="191">
        <f t="shared" si="46"/>
        <v>0</v>
      </c>
      <c r="DB78" s="191">
        <f t="shared" si="46"/>
        <v>0</v>
      </c>
      <c r="DC78" s="191">
        <f>SUM(DC79:DC86)+DC87</f>
        <v>0</v>
      </c>
      <c r="DF78" s="24">
        <f t="shared" si="42"/>
        <v>0</v>
      </c>
    </row>
    <row r="79" spans="1:112" ht="14.5" hidden="1">
      <c r="A79" s="68">
        <v>67</v>
      </c>
      <c r="B79" s="176" t="str">
        <f>$B$78&amp;"1."</f>
        <v>F.1.</v>
      </c>
      <c r="C79" s="192" t="s">
        <v>161</v>
      </c>
      <c r="D79" s="199"/>
      <c r="E79" s="194">
        <v>0.21</v>
      </c>
      <c r="F79" s="189">
        <f>H79+NPV(FD,I79:INDEX(I79:DC79,PAL))</f>
        <v>0</v>
      </c>
      <c r="G79" s="189">
        <f>SUMIF($H$5:$DC$5,"&lt;="&amp;PAL,$H79:$DC79)</f>
        <v>0</v>
      </c>
      <c r="H79" s="195">
        <v>0</v>
      </c>
      <c r="I79" s="195">
        <v>0</v>
      </c>
      <c r="J79" s="195">
        <v>0</v>
      </c>
      <c r="K79" s="195">
        <v>0</v>
      </c>
      <c r="L79" s="195">
        <v>0</v>
      </c>
      <c r="M79" s="195">
        <v>0</v>
      </c>
      <c r="N79" s="195">
        <v>0</v>
      </c>
      <c r="O79" s="195">
        <v>0</v>
      </c>
      <c r="P79" s="195">
        <v>0</v>
      </c>
      <c r="Q79" s="195">
        <v>0</v>
      </c>
      <c r="R79" s="195">
        <v>0</v>
      </c>
      <c r="S79" s="195">
        <v>0</v>
      </c>
      <c r="T79" s="195">
        <v>0</v>
      </c>
      <c r="U79" s="195">
        <v>0</v>
      </c>
      <c r="V79" s="195">
        <v>0</v>
      </c>
      <c r="W79" s="195">
        <v>0</v>
      </c>
      <c r="X79" s="195">
        <v>0</v>
      </c>
      <c r="Y79" s="195">
        <v>0</v>
      </c>
      <c r="Z79" s="195">
        <v>0</v>
      </c>
      <c r="AA79" s="195">
        <v>0</v>
      </c>
      <c r="AB79" s="195">
        <v>0</v>
      </c>
      <c r="AC79" s="195">
        <v>0</v>
      </c>
      <c r="AD79" s="195">
        <v>0</v>
      </c>
      <c r="AE79" s="195">
        <v>0</v>
      </c>
      <c r="AF79" s="195">
        <v>0</v>
      </c>
      <c r="AG79" s="195">
        <v>0</v>
      </c>
      <c r="AH79" s="195">
        <v>0</v>
      </c>
      <c r="AI79" s="195">
        <v>0</v>
      </c>
      <c r="AJ79" s="195">
        <v>0</v>
      </c>
      <c r="AK79" s="195">
        <v>0</v>
      </c>
      <c r="AL79" s="195">
        <v>0</v>
      </c>
      <c r="AM79" s="195">
        <v>0</v>
      </c>
      <c r="AN79" s="195">
        <v>0</v>
      </c>
      <c r="AO79" s="195">
        <v>0</v>
      </c>
      <c r="AP79" s="195">
        <v>0</v>
      </c>
      <c r="AQ79" s="195">
        <v>0</v>
      </c>
      <c r="AR79" s="195">
        <v>0</v>
      </c>
      <c r="AS79" s="195">
        <v>0</v>
      </c>
      <c r="AT79" s="195">
        <v>0</v>
      </c>
      <c r="AU79" s="195">
        <v>0</v>
      </c>
      <c r="AV79" s="195">
        <v>0</v>
      </c>
      <c r="AW79" s="195">
        <v>0</v>
      </c>
      <c r="AX79" s="195">
        <v>0</v>
      </c>
      <c r="AY79" s="195">
        <v>0</v>
      </c>
      <c r="AZ79" s="195">
        <v>0</v>
      </c>
      <c r="BA79" s="195">
        <v>0</v>
      </c>
      <c r="BB79" s="195">
        <v>0</v>
      </c>
      <c r="BC79" s="195">
        <v>0</v>
      </c>
      <c r="BD79" s="195">
        <v>0</v>
      </c>
      <c r="BE79" s="195">
        <v>0</v>
      </c>
      <c r="BF79" s="195">
        <v>0</v>
      </c>
      <c r="BG79" s="195">
        <v>0</v>
      </c>
      <c r="BH79" s="195">
        <v>0</v>
      </c>
      <c r="BI79" s="195">
        <v>0</v>
      </c>
      <c r="BJ79" s="195">
        <v>0</v>
      </c>
      <c r="BK79" s="195">
        <v>0</v>
      </c>
      <c r="BL79" s="195">
        <v>0</v>
      </c>
      <c r="BM79" s="195">
        <v>0</v>
      </c>
      <c r="BN79" s="195">
        <v>0</v>
      </c>
      <c r="BO79" s="195">
        <v>0</v>
      </c>
      <c r="BP79" s="195">
        <v>0</v>
      </c>
      <c r="BQ79" s="195">
        <v>0</v>
      </c>
      <c r="BR79" s="195">
        <v>0</v>
      </c>
      <c r="BS79" s="195">
        <v>0</v>
      </c>
      <c r="BT79" s="195">
        <v>0</v>
      </c>
      <c r="BU79" s="195">
        <v>0</v>
      </c>
      <c r="BV79" s="195">
        <v>0</v>
      </c>
      <c r="BW79" s="195">
        <v>0</v>
      </c>
      <c r="BX79" s="195">
        <v>0</v>
      </c>
      <c r="BY79" s="195">
        <v>0</v>
      </c>
      <c r="BZ79" s="195">
        <v>0</v>
      </c>
      <c r="CA79" s="195">
        <v>0</v>
      </c>
      <c r="CB79" s="195">
        <v>0</v>
      </c>
      <c r="CC79" s="195">
        <v>0</v>
      </c>
      <c r="CD79" s="195">
        <v>0</v>
      </c>
      <c r="CE79" s="195">
        <v>0</v>
      </c>
      <c r="CF79" s="195">
        <v>0</v>
      </c>
      <c r="CG79" s="195">
        <v>0</v>
      </c>
      <c r="CH79" s="195">
        <v>0</v>
      </c>
      <c r="CI79" s="195">
        <v>0</v>
      </c>
      <c r="CJ79" s="195">
        <v>0</v>
      </c>
      <c r="CK79" s="195">
        <v>0</v>
      </c>
      <c r="CL79" s="195">
        <v>0</v>
      </c>
      <c r="CM79" s="195">
        <v>0</v>
      </c>
      <c r="CN79" s="195">
        <v>0</v>
      </c>
      <c r="CO79" s="195">
        <v>0</v>
      </c>
      <c r="CP79" s="195">
        <v>0</v>
      </c>
      <c r="CQ79" s="195">
        <v>0</v>
      </c>
      <c r="CR79" s="195">
        <v>0</v>
      </c>
      <c r="CS79" s="195">
        <v>0</v>
      </c>
      <c r="CT79" s="195">
        <v>0</v>
      </c>
      <c r="CU79" s="195">
        <v>0</v>
      </c>
      <c r="CV79" s="195">
        <v>0</v>
      </c>
      <c r="CW79" s="195">
        <v>0</v>
      </c>
      <c r="CX79" s="195">
        <v>0</v>
      </c>
      <c r="CY79" s="195">
        <v>0</v>
      </c>
      <c r="CZ79" s="195">
        <v>0</v>
      </c>
      <c r="DA79" s="195">
        <v>0</v>
      </c>
      <c r="DB79" s="195">
        <v>0</v>
      </c>
      <c r="DC79" s="195">
        <v>0</v>
      </c>
      <c r="DE79" s="24">
        <f>COUNTBLANK(H79:DC79)</f>
        <v>0</v>
      </c>
      <c r="DF79" s="24">
        <f t="shared" si="42"/>
        <v>0</v>
      </c>
      <c r="DG79">
        <f t="shared" ref="DG79:DG88" si="47">IF(ISNUMBER(E79),E79*100,0)</f>
        <v>21</v>
      </c>
      <c r="DH79">
        <v>0</v>
      </c>
    </row>
    <row r="80" spans="1:112" ht="15" hidden="1" customHeight="1">
      <c r="A80" s="68">
        <v>68</v>
      </c>
      <c r="B80" s="176" t="str">
        <f>$B$78&amp;"2."</f>
        <v>F.2.</v>
      </c>
      <c r="C80" s="192" t="s">
        <v>161</v>
      </c>
      <c r="D80" s="199"/>
      <c r="E80" s="194">
        <v>0.21</v>
      </c>
      <c r="F80" s="189">
        <f>H80+NPV(FD,I80:INDEX(I80:DC80,PAL))</f>
        <v>0</v>
      </c>
      <c r="G80" s="189">
        <f>SUMIF($H$5:$DC$5,"&lt;="&amp;PAL,$H80:$DC80)</f>
        <v>0</v>
      </c>
      <c r="H80" s="195">
        <v>0</v>
      </c>
      <c r="I80" s="195">
        <v>0</v>
      </c>
      <c r="J80" s="195">
        <v>0</v>
      </c>
      <c r="K80" s="195">
        <v>0</v>
      </c>
      <c r="L80" s="195">
        <v>0</v>
      </c>
      <c r="M80" s="195">
        <v>0</v>
      </c>
      <c r="N80" s="195">
        <v>0</v>
      </c>
      <c r="O80" s="195">
        <v>0</v>
      </c>
      <c r="P80" s="195">
        <v>0</v>
      </c>
      <c r="Q80" s="195">
        <v>0</v>
      </c>
      <c r="R80" s="195">
        <v>0</v>
      </c>
      <c r="S80" s="195">
        <v>0</v>
      </c>
      <c r="T80" s="195">
        <v>0</v>
      </c>
      <c r="U80" s="195">
        <v>0</v>
      </c>
      <c r="V80" s="195">
        <v>0</v>
      </c>
      <c r="W80" s="195">
        <v>0</v>
      </c>
      <c r="X80" s="195">
        <v>0</v>
      </c>
      <c r="Y80" s="195">
        <v>0</v>
      </c>
      <c r="Z80" s="195">
        <v>0</v>
      </c>
      <c r="AA80" s="195">
        <v>0</v>
      </c>
      <c r="AB80" s="195">
        <v>0</v>
      </c>
      <c r="AC80" s="195">
        <v>0</v>
      </c>
      <c r="AD80" s="195">
        <v>0</v>
      </c>
      <c r="AE80" s="195">
        <v>0</v>
      </c>
      <c r="AF80" s="195">
        <v>0</v>
      </c>
      <c r="AG80" s="195">
        <v>0</v>
      </c>
      <c r="AH80" s="195">
        <v>0</v>
      </c>
      <c r="AI80" s="195">
        <v>0</v>
      </c>
      <c r="AJ80" s="195">
        <v>0</v>
      </c>
      <c r="AK80" s="195">
        <v>0</v>
      </c>
      <c r="AL80" s="195">
        <v>0</v>
      </c>
      <c r="AM80" s="195">
        <v>0</v>
      </c>
      <c r="AN80" s="195">
        <v>0</v>
      </c>
      <c r="AO80" s="195">
        <v>0</v>
      </c>
      <c r="AP80" s="195">
        <v>0</v>
      </c>
      <c r="AQ80" s="195">
        <v>0</v>
      </c>
      <c r="AR80" s="195">
        <v>0</v>
      </c>
      <c r="AS80" s="195">
        <v>0</v>
      </c>
      <c r="AT80" s="195">
        <v>0</v>
      </c>
      <c r="AU80" s="195">
        <v>0</v>
      </c>
      <c r="AV80" s="195">
        <v>0</v>
      </c>
      <c r="AW80" s="195">
        <v>0</v>
      </c>
      <c r="AX80" s="195">
        <v>0</v>
      </c>
      <c r="AY80" s="195">
        <v>0</v>
      </c>
      <c r="AZ80" s="195">
        <v>0</v>
      </c>
      <c r="BA80" s="195">
        <v>0</v>
      </c>
      <c r="BB80" s="195">
        <v>0</v>
      </c>
      <c r="BC80" s="195">
        <v>0</v>
      </c>
      <c r="BD80" s="195">
        <v>0</v>
      </c>
      <c r="BE80" s="195">
        <v>0</v>
      </c>
      <c r="BF80" s="195">
        <v>0</v>
      </c>
      <c r="BG80" s="195">
        <v>0</v>
      </c>
      <c r="BH80" s="195">
        <v>0</v>
      </c>
      <c r="BI80" s="195">
        <v>0</v>
      </c>
      <c r="BJ80" s="195">
        <v>0</v>
      </c>
      <c r="BK80" s="195">
        <v>0</v>
      </c>
      <c r="BL80" s="195">
        <v>0</v>
      </c>
      <c r="BM80" s="195">
        <v>0</v>
      </c>
      <c r="BN80" s="195">
        <v>0</v>
      </c>
      <c r="BO80" s="195">
        <v>0</v>
      </c>
      <c r="BP80" s="195">
        <v>0</v>
      </c>
      <c r="BQ80" s="195">
        <v>0</v>
      </c>
      <c r="BR80" s="195">
        <v>0</v>
      </c>
      <c r="BS80" s="195">
        <v>0</v>
      </c>
      <c r="BT80" s="195">
        <v>0</v>
      </c>
      <c r="BU80" s="195">
        <v>0</v>
      </c>
      <c r="BV80" s="195">
        <v>0</v>
      </c>
      <c r="BW80" s="195">
        <v>0</v>
      </c>
      <c r="BX80" s="195">
        <v>0</v>
      </c>
      <c r="BY80" s="195">
        <v>0</v>
      </c>
      <c r="BZ80" s="195">
        <v>0</v>
      </c>
      <c r="CA80" s="195">
        <v>0</v>
      </c>
      <c r="CB80" s="195">
        <v>0</v>
      </c>
      <c r="CC80" s="195">
        <v>0</v>
      </c>
      <c r="CD80" s="195">
        <v>0</v>
      </c>
      <c r="CE80" s="195">
        <v>0</v>
      </c>
      <c r="CF80" s="195">
        <v>0</v>
      </c>
      <c r="CG80" s="195">
        <v>0</v>
      </c>
      <c r="CH80" s="195">
        <v>0</v>
      </c>
      <c r="CI80" s="195">
        <v>0</v>
      </c>
      <c r="CJ80" s="195">
        <v>0</v>
      </c>
      <c r="CK80" s="195">
        <v>0</v>
      </c>
      <c r="CL80" s="195">
        <v>0</v>
      </c>
      <c r="CM80" s="195">
        <v>0</v>
      </c>
      <c r="CN80" s="195">
        <v>0</v>
      </c>
      <c r="CO80" s="195">
        <v>0</v>
      </c>
      <c r="CP80" s="195">
        <v>0</v>
      </c>
      <c r="CQ80" s="195">
        <v>0</v>
      </c>
      <c r="CR80" s="195">
        <v>0</v>
      </c>
      <c r="CS80" s="195">
        <v>0</v>
      </c>
      <c r="CT80" s="195">
        <v>0</v>
      </c>
      <c r="CU80" s="195">
        <v>0</v>
      </c>
      <c r="CV80" s="195">
        <v>0</v>
      </c>
      <c r="CW80" s="195">
        <v>0</v>
      </c>
      <c r="CX80" s="195">
        <v>0</v>
      </c>
      <c r="CY80" s="195">
        <v>0</v>
      </c>
      <c r="CZ80" s="195">
        <v>0</v>
      </c>
      <c r="DA80" s="195">
        <v>0</v>
      </c>
      <c r="DB80" s="195">
        <v>0</v>
      </c>
      <c r="DC80" s="195">
        <v>0</v>
      </c>
      <c r="DE80" s="24">
        <f t="shared" ref="DE80:DE88" si="48">COUNTBLANK(H80:DC80)</f>
        <v>0</v>
      </c>
      <c r="DF80" s="24">
        <f t="shared" si="42"/>
        <v>0</v>
      </c>
      <c r="DG80">
        <f t="shared" si="47"/>
        <v>21</v>
      </c>
      <c r="DH80">
        <v>0</v>
      </c>
    </row>
    <row r="81" spans="1:112" ht="15" hidden="1" customHeight="1">
      <c r="A81" s="68">
        <v>69</v>
      </c>
      <c r="B81" s="176" t="str">
        <f>$B$78&amp;"3."</f>
        <v>F.3.</v>
      </c>
      <c r="C81" s="192" t="s">
        <v>161</v>
      </c>
      <c r="D81" s="199"/>
      <c r="E81" s="194">
        <v>0.21</v>
      </c>
      <c r="F81" s="189">
        <f>H81+NPV(FD,I81:INDEX(I81:DC81,PAL))</f>
        <v>0</v>
      </c>
      <c r="G81" s="189">
        <f>SUMIF($H$5:$DC$5,"&lt;="&amp;PAL,$H81:$DC81)</f>
        <v>0</v>
      </c>
      <c r="H81" s="195">
        <v>0</v>
      </c>
      <c r="I81" s="195">
        <v>0</v>
      </c>
      <c r="J81" s="195">
        <v>0</v>
      </c>
      <c r="K81" s="195">
        <v>0</v>
      </c>
      <c r="L81" s="195">
        <v>0</v>
      </c>
      <c r="M81" s="195">
        <v>0</v>
      </c>
      <c r="N81" s="195">
        <v>0</v>
      </c>
      <c r="O81" s="195">
        <v>0</v>
      </c>
      <c r="P81" s="195">
        <v>0</v>
      </c>
      <c r="Q81" s="195">
        <v>0</v>
      </c>
      <c r="R81" s="195">
        <v>0</v>
      </c>
      <c r="S81" s="195">
        <v>0</v>
      </c>
      <c r="T81" s="195">
        <v>0</v>
      </c>
      <c r="U81" s="195">
        <v>0</v>
      </c>
      <c r="V81" s="195">
        <v>0</v>
      </c>
      <c r="W81" s="195">
        <v>0</v>
      </c>
      <c r="X81" s="195">
        <v>0</v>
      </c>
      <c r="Y81" s="195">
        <v>0</v>
      </c>
      <c r="Z81" s="195">
        <v>0</v>
      </c>
      <c r="AA81" s="195">
        <v>0</v>
      </c>
      <c r="AB81" s="195">
        <v>0</v>
      </c>
      <c r="AC81" s="195">
        <v>0</v>
      </c>
      <c r="AD81" s="195">
        <v>0</v>
      </c>
      <c r="AE81" s="195">
        <v>0</v>
      </c>
      <c r="AF81" s="195">
        <v>0</v>
      </c>
      <c r="AG81" s="195">
        <v>0</v>
      </c>
      <c r="AH81" s="195">
        <v>0</v>
      </c>
      <c r="AI81" s="195">
        <v>0</v>
      </c>
      <c r="AJ81" s="195">
        <v>0</v>
      </c>
      <c r="AK81" s="195">
        <v>0</v>
      </c>
      <c r="AL81" s="195">
        <v>0</v>
      </c>
      <c r="AM81" s="195">
        <v>0</v>
      </c>
      <c r="AN81" s="195">
        <v>0</v>
      </c>
      <c r="AO81" s="195">
        <v>0</v>
      </c>
      <c r="AP81" s="195">
        <v>0</v>
      </c>
      <c r="AQ81" s="195">
        <v>0</v>
      </c>
      <c r="AR81" s="195">
        <v>0</v>
      </c>
      <c r="AS81" s="195">
        <v>0</v>
      </c>
      <c r="AT81" s="195">
        <v>0</v>
      </c>
      <c r="AU81" s="195">
        <v>0</v>
      </c>
      <c r="AV81" s="195">
        <v>0</v>
      </c>
      <c r="AW81" s="195">
        <v>0</v>
      </c>
      <c r="AX81" s="195">
        <v>0</v>
      </c>
      <c r="AY81" s="195">
        <v>0</v>
      </c>
      <c r="AZ81" s="195">
        <v>0</v>
      </c>
      <c r="BA81" s="195">
        <v>0</v>
      </c>
      <c r="BB81" s="195">
        <v>0</v>
      </c>
      <c r="BC81" s="195">
        <v>0</v>
      </c>
      <c r="BD81" s="195">
        <v>0</v>
      </c>
      <c r="BE81" s="195">
        <v>0</v>
      </c>
      <c r="BF81" s="195">
        <v>0</v>
      </c>
      <c r="BG81" s="195">
        <v>0</v>
      </c>
      <c r="BH81" s="195">
        <v>0</v>
      </c>
      <c r="BI81" s="195">
        <v>0</v>
      </c>
      <c r="BJ81" s="195">
        <v>0</v>
      </c>
      <c r="BK81" s="195">
        <v>0</v>
      </c>
      <c r="BL81" s="195">
        <v>0</v>
      </c>
      <c r="BM81" s="195">
        <v>0</v>
      </c>
      <c r="BN81" s="195">
        <v>0</v>
      </c>
      <c r="BO81" s="195">
        <v>0</v>
      </c>
      <c r="BP81" s="195">
        <v>0</v>
      </c>
      <c r="BQ81" s="195">
        <v>0</v>
      </c>
      <c r="BR81" s="195">
        <v>0</v>
      </c>
      <c r="BS81" s="195">
        <v>0</v>
      </c>
      <c r="BT81" s="195">
        <v>0</v>
      </c>
      <c r="BU81" s="195">
        <v>0</v>
      </c>
      <c r="BV81" s="195">
        <v>0</v>
      </c>
      <c r="BW81" s="195">
        <v>0</v>
      </c>
      <c r="BX81" s="195">
        <v>0</v>
      </c>
      <c r="BY81" s="195">
        <v>0</v>
      </c>
      <c r="BZ81" s="195">
        <v>0</v>
      </c>
      <c r="CA81" s="195">
        <v>0</v>
      </c>
      <c r="CB81" s="195">
        <v>0</v>
      </c>
      <c r="CC81" s="195">
        <v>0</v>
      </c>
      <c r="CD81" s="195">
        <v>0</v>
      </c>
      <c r="CE81" s="195">
        <v>0</v>
      </c>
      <c r="CF81" s="195">
        <v>0</v>
      </c>
      <c r="CG81" s="195">
        <v>0</v>
      </c>
      <c r="CH81" s="195">
        <v>0</v>
      </c>
      <c r="CI81" s="195">
        <v>0</v>
      </c>
      <c r="CJ81" s="195">
        <v>0</v>
      </c>
      <c r="CK81" s="195">
        <v>0</v>
      </c>
      <c r="CL81" s="195">
        <v>0</v>
      </c>
      <c r="CM81" s="195">
        <v>0</v>
      </c>
      <c r="CN81" s="195">
        <v>0</v>
      </c>
      <c r="CO81" s="195">
        <v>0</v>
      </c>
      <c r="CP81" s="195">
        <v>0</v>
      </c>
      <c r="CQ81" s="195">
        <v>0</v>
      </c>
      <c r="CR81" s="195">
        <v>0</v>
      </c>
      <c r="CS81" s="195">
        <v>0</v>
      </c>
      <c r="CT81" s="195">
        <v>0</v>
      </c>
      <c r="CU81" s="195">
        <v>0</v>
      </c>
      <c r="CV81" s="195">
        <v>0</v>
      </c>
      <c r="CW81" s="195">
        <v>0</v>
      </c>
      <c r="CX81" s="195">
        <v>0</v>
      </c>
      <c r="CY81" s="195">
        <v>0</v>
      </c>
      <c r="CZ81" s="195">
        <v>0</v>
      </c>
      <c r="DA81" s="195">
        <v>0</v>
      </c>
      <c r="DB81" s="195">
        <v>0</v>
      </c>
      <c r="DC81" s="195">
        <v>0</v>
      </c>
      <c r="DE81" s="24">
        <f t="shared" si="48"/>
        <v>0</v>
      </c>
      <c r="DF81" s="24">
        <f t="shared" si="42"/>
        <v>0</v>
      </c>
      <c r="DG81">
        <f t="shared" si="47"/>
        <v>21</v>
      </c>
      <c r="DH81">
        <v>0</v>
      </c>
    </row>
    <row r="82" spans="1:112" ht="15" hidden="1" customHeight="1">
      <c r="A82" s="68">
        <v>70</v>
      </c>
      <c r="B82" s="176" t="str">
        <f>$B$78&amp;"4."</f>
        <v>F.4.</v>
      </c>
      <c r="C82" s="192" t="s">
        <v>161</v>
      </c>
      <c r="D82" s="199"/>
      <c r="E82" s="194">
        <v>0.21</v>
      </c>
      <c r="F82" s="189">
        <f>H82+NPV(FD,I82:INDEX(I82:DC82,PAL))</f>
        <v>0</v>
      </c>
      <c r="G82" s="189">
        <f>SUMIF($H$5:$DC$5,"&lt;="&amp;PAL,$H82:$DC82)</f>
        <v>0</v>
      </c>
      <c r="H82" s="195">
        <v>0</v>
      </c>
      <c r="I82" s="195">
        <v>0</v>
      </c>
      <c r="J82" s="195">
        <v>0</v>
      </c>
      <c r="K82" s="195">
        <v>0</v>
      </c>
      <c r="L82" s="195">
        <v>0</v>
      </c>
      <c r="M82" s="195">
        <v>0</v>
      </c>
      <c r="N82" s="195">
        <v>0</v>
      </c>
      <c r="O82" s="195">
        <v>0</v>
      </c>
      <c r="P82" s="195">
        <v>0</v>
      </c>
      <c r="Q82" s="195">
        <v>0</v>
      </c>
      <c r="R82" s="195">
        <v>0</v>
      </c>
      <c r="S82" s="195">
        <v>0</v>
      </c>
      <c r="T82" s="195">
        <v>0</v>
      </c>
      <c r="U82" s="195">
        <v>0</v>
      </c>
      <c r="V82" s="195">
        <v>0</v>
      </c>
      <c r="W82" s="195">
        <v>0</v>
      </c>
      <c r="X82" s="195">
        <v>0</v>
      </c>
      <c r="Y82" s="195">
        <v>0</v>
      </c>
      <c r="Z82" s="195">
        <v>0</v>
      </c>
      <c r="AA82" s="195">
        <v>0</v>
      </c>
      <c r="AB82" s="195">
        <v>0</v>
      </c>
      <c r="AC82" s="195">
        <v>0</v>
      </c>
      <c r="AD82" s="195">
        <v>0</v>
      </c>
      <c r="AE82" s="195">
        <v>0</v>
      </c>
      <c r="AF82" s="195">
        <v>0</v>
      </c>
      <c r="AG82" s="195">
        <v>0</v>
      </c>
      <c r="AH82" s="195">
        <v>0</v>
      </c>
      <c r="AI82" s="195">
        <v>0</v>
      </c>
      <c r="AJ82" s="195">
        <v>0</v>
      </c>
      <c r="AK82" s="195">
        <v>0</v>
      </c>
      <c r="AL82" s="195">
        <v>0</v>
      </c>
      <c r="AM82" s="195">
        <v>0</v>
      </c>
      <c r="AN82" s="195">
        <v>0</v>
      </c>
      <c r="AO82" s="195">
        <v>0</v>
      </c>
      <c r="AP82" s="195">
        <v>0</v>
      </c>
      <c r="AQ82" s="195">
        <v>0</v>
      </c>
      <c r="AR82" s="195">
        <v>0</v>
      </c>
      <c r="AS82" s="195">
        <v>0</v>
      </c>
      <c r="AT82" s="195">
        <v>0</v>
      </c>
      <c r="AU82" s="195">
        <v>0</v>
      </c>
      <c r="AV82" s="195">
        <v>0</v>
      </c>
      <c r="AW82" s="195">
        <v>0</v>
      </c>
      <c r="AX82" s="195">
        <v>0</v>
      </c>
      <c r="AY82" s="195">
        <v>0</v>
      </c>
      <c r="AZ82" s="195">
        <v>0</v>
      </c>
      <c r="BA82" s="195">
        <v>0</v>
      </c>
      <c r="BB82" s="195">
        <v>0</v>
      </c>
      <c r="BC82" s="195">
        <v>0</v>
      </c>
      <c r="BD82" s="195">
        <v>0</v>
      </c>
      <c r="BE82" s="195">
        <v>0</v>
      </c>
      <c r="BF82" s="195">
        <v>0</v>
      </c>
      <c r="BG82" s="195">
        <v>0</v>
      </c>
      <c r="BH82" s="195">
        <v>0</v>
      </c>
      <c r="BI82" s="195">
        <v>0</v>
      </c>
      <c r="BJ82" s="195">
        <v>0</v>
      </c>
      <c r="BK82" s="195">
        <v>0</v>
      </c>
      <c r="BL82" s="195">
        <v>0</v>
      </c>
      <c r="BM82" s="195">
        <v>0</v>
      </c>
      <c r="BN82" s="195">
        <v>0</v>
      </c>
      <c r="BO82" s="195">
        <v>0</v>
      </c>
      <c r="BP82" s="195">
        <v>0</v>
      </c>
      <c r="BQ82" s="195">
        <v>0</v>
      </c>
      <c r="BR82" s="195">
        <v>0</v>
      </c>
      <c r="BS82" s="195">
        <v>0</v>
      </c>
      <c r="BT82" s="195">
        <v>0</v>
      </c>
      <c r="BU82" s="195">
        <v>0</v>
      </c>
      <c r="BV82" s="195">
        <v>0</v>
      </c>
      <c r="BW82" s="195">
        <v>0</v>
      </c>
      <c r="BX82" s="195">
        <v>0</v>
      </c>
      <c r="BY82" s="195">
        <v>0</v>
      </c>
      <c r="BZ82" s="195">
        <v>0</v>
      </c>
      <c r="CA82" s="195">
        <v>0</v>
      </c>
      <c r="CB82" s="195">
        <v>0</v>
      </c>
      <c r="CC82" s="195">
        <v>0</v>
      </c>
      <c r="CD82" s="195">
        <v>0</v>
      </c>
      <c r="CE82" s="195">
        <v>0</v>
      </c>
      <c r="CF82" s="195">
        <v>0</v>
      </c>
      <c r="CG82" s="195">
        <v>0</v>
      </c>
      <c r="CH82" s="195">
        <v>0</v>
      </c>
      <c r="CI82" s="195">
        <v>0</v>
      </c>
      <c r="CJ82" s="195">
        <v>0</v>
      </c>
      <c r="CK82" s="195">
        <v>0</v>
      </c>
      <c r="CL82" s="195">
        <v>0</v>
      </c>
      <c r="CM82" s="195">
        <v>0</v>
      </c>
      <c r="CN82" s="195">
        <v>0</v>
      </c>
      <c r="CO82" s="195">
        <v>0</v>
      </c>
      <c r="CP82" s="195">
        <v>0</v>
      </c>
      <c r="CQ82" s="195">
        <v>0</v>
      </c>
      <c r="CR82" s="195">
        <v>0</v>
      </c>
      <c r="CS82" s="195">
        <v>0</v>
      </c>
      <c r="CT82" s="195">
        <v>0</v>
      </c>
      <c r="CU82" s="195">
        <v>0</v>
      </c>
      <c r="CV82" s="195">
        <v>0</v>
      </c>
      <c r="CW82" s="195">
        <v>0</v>
      </c>
      <c r="CX82" s="195">
        <v>0</v>
      </c>
      <c r="CY82" s="195">
        <v>0</v>
      </c>
      <c r="CZ82" s="195">
        <v>0</v>
      </c>
      <c r="DA82" s="195">
        <v>0</v>
      </c>
      <c r="DB82" s="195">
        <v>0</v>
      </c>
      <c r="DC82" s="195">
        <v>0</v>
      </c>
      <c r="DE82" s="24">
        <f t="shared" si="48"/>
        <v>0</v>
      </c>
      <c r="DF82" s="24">
        <f t="shared" si="42"/>
        <v>0</v>
      </c>
      <c r="DG82">
        <f t="shared" si="47"/>
        <v>21</v>
      </c>
      <c r="DH82">
        <v>0</v>
      </c>
    </row>
    <row r="83" spans="1:112" ht="15" hidden="1" customHeight="1">
      <c r="A83" s="68">
        <v>71</v>
      </c>
      <c r="B83" s="176" t="str">
        <f>$B$78&amp;"5."</f>
        <v>F.5.</v>
      </c>
      <c r="C83" s="192" t="s">
        <v>161</v>
      </c>
      <c r="D83" s="199"/>
      <c r="E83" s="194">
        <v>0.21</v>
      </c>
      <c r="F83" s="189">
        <f>H83+NPV(FD,I83:INDEX(I83:DC83,PAL))</f>
        <v>0</v>
      </c>
      <c r="G83" s="189">
        <f>SUMIF($H$5:$DC$5,"&lt;="&amp;PAL,$H83:$DC83)</f>
        <v>0</v>
      </c>
      <c r="H83" s="195">
        <v>0</v>
      </c>
      <c r="I83" s="195">
        <v>0</v>
      </c>
      <c r="J83" s="195">
        <v>0</v>
      </c>
      <c r="K83" s="195">
        <v>0</v>
      </c>
      <c r="L83" s="195">
        <v>0</v>
      </c>
      <c r="M83" s="195">
        <v>0</v>
      </c>
      <c r="N83" s="195">
        <v>0</v>
      </c>
      <c r="O83" s="195">
        <v>0</v>
      </c>
      <c r="P83" s="195">
        <v>0</v>
      </c>
      <c r="Q83" s="195">
        <v>0</v>
      </c>
      <c r="R83" s="195">
        <v>0</v>
      </c>
      <c r="S83" s="195">
        <v>0</v>
      </c>
      <c r="T83" s="195">
        <v>0</v>
      </c>
      <c r="U83" s="195">
        <v>0</v>
      </c>
      <c r="V83" s="195">
        <v>0</v>
      </c>
      <c r="W83" s="195">
        <v>0</v>
      </c>
      <c r="X83" s="195">
        <v>0</v>
      </c>
      <c r="Y83" s="195">
        <v>0</v>
      </c>
      <c r="Z83" s="195">
        <v>0</v>
      </c>
      <c r="AA83" s="195">
        <v>0</v>
      </c>
      <c r="AB83" s="195">
        <v>0</v>
      </c>
      <c r="AC83" s="195">
        <v>0</v>
      </c>
      <c r="AD83" s="195">
        <v>0</v>
      </c>
      <c r="AE83" s="195">
        <v>0</v>
      </c>
      <c r="AF83" s="195">
        <v>0</v>
      </c>
      <c r="AG83" s="195">
        <v>0</v>
      </c>
      <c r="AH83" s="195">
        <v>0</v>
      </c>
      <c r="AI83" s="195">
        <v>0</v>
      </c>
      <c r="AJ83" s="195">
        <v>0</v>
      </c>
      <c r="AK83" s="195">
        <v>0</v>
      </c>
      <c r="AL83" s="195">
        <v>0</v>
      </c>
      <c r="AM83" s="195">
        <v>0</v>
      </c>
      <c r="AN83" s="195">
        <v>0</v>
      </c>
      <c r="AO83" s="195">
        <v>0</v>
      </c>
      <c r="AP83" s="195">
        <v>0</v>
      </c>
      <c r="AQ83" s="195">
        <v>0</v>
      </c>
      <c r="AR83" s="195">
        <v>0</v>
      </c>
      <c r="AS83" s="195">
        <v>0</v>
      </c>
      <c r="AT83" s="195">
        <v>0</v>
      </c>
      <c r="AU83" s="195">
        <v>0</v>
      </c>
      <c r="AV83" s="195">
        <v>0</v>
      </c>
      <c r="AW83" s="195">
        <v>0</v>
      </c>
      <c r="AX83" s="195">
        <v>0</v>
      </c>
      <c r="AY83" s="195">
        <v>0</v>
      </c>
      <c r="AZ83" s="195">
        <v>0</v>
      </c>
      <c r="BA83" s="195">
        <v>0</v>
      </c>
      <c r="BB83" s="195">
        <v>0</v>
      </c>
      <c r="BC83" s="195">
        <v>0</v>
      </c>
      <c r="BD83" s="195">
        <v>0</v>
      </c>
      <c r="BE83" s="195">
        <v>0</v>
      </c>
      <c r="BF83" s="195">
        <v>0</v>
      </c>
      <c r="BG83" s="195">
        <v>0</v>
      </c>
      <c r="BH83" s="195">
        <v>0</v>
      </c>
      <c r="BI83" s="195">
        <v>0</v>
      </c>
      <c r="BJ83" s="195">
        <v>0</v>
      </c>
      <c r="BK83" s="195">
        <v>0</v>
      </c>
      <c r="BL83" s="195">
        <v>0</v>
      </c>
      <c r="BM83" s="195">
        <v>0</v>
      </c>
      <c r="BN83" s="195">
        <v>0</v>
      </c>
      <c r="BO83" s="195">
        <v>0</v>
      </c>
      <c r="BP83" s="195">
        <v>0</v>
      </c>
      <c r="BQ83" s="195">
        <v>0</v>
      </c>
      <c r="BR83" s="195">
        <v>0</v>
      </c>
      <c r="BS83" s="195">
        <v>0</v>
      </c>
      <c r="BT83" s="195">
        <v>0</v>
      </c>
      <c r="BU83" s="195">
        <v>0</v>
      </c>
      <c r="BV83" s="195">
        <v>0</v>
      </c>
      <c r="BW83" s="195">
        <v>0</v>
      </c>
      <c r="BX83" s="195">
        <v>0</v>
      </c>
      <c r="BY83" s="195">
        <v>0</v>
      </c>
      <c r="BZ83" s="195">
        <v>0</v>
      </c>
      <c r="CA83" s="195">
        <v>0</v>
      </c>
      <c r="CB83" s="195">
        <v>0</v>
      </c>
      <c r="CC83" s="195">
        <v>0</v>
      </c>
      <c r="CD83" s="195">
        <v>0</v>
      </c>
      <c r="CE83" s="195">
        <v>0</v>
      </c>
      <c r="CF83" s="195">
        <v>0</v>
      </c>
      <c r="CG83" s="195">
        <v>0</v>
      </c>
      <c r="CH83" s="195">
        <v>0</v>
      </c>
      <c r="CI83" s="195">
        <v>0</v>
      </c>
      <c r="CJ83" s="195">
        <v>0</v>
      </c>
      <c r="CK83" s="195">
        <v>0</v>
      </c>
      <c r="CL83" s="195">
        <v>0</v>
      </c>
      <c r="CM83" s="195">
        <v>0</v>
      </c>
      <c r="CN83" s="195">
        <v>0</v>
      </c>
      <c r="CO83" s="195">
        <v>0</v>
      </c>
      <c r="CP83" s="195">
        <v>0</v>
      </c>
      <c r="CQ83" s="195">
        <v>0</v>
      </c>
      <c r="CR83" s="195">
        <v>0</v>
      </c>
      <c r="CS83" s="195">
        <v>0</v>
      </c>
      <c r="CT83" s="195">
        <v>0</v>
      </c>
      <c r="CU83" s="195">
        <v>0</v>
      </c>
      <c r="CV83" s="195">
        <v>0</v>
      </c>
      <c r="CW83" s="195">
        <v>0</v>
      </c>
      <c r="CX83" s="195">
        <v>0</v>
      </c>
      <c r="CY83" s="195">
        <v>0</v>
      </c>
      <c r="CZ83" s="195">
        <v>0</v>
      </c>
      <c r="DA83" s="195">
        <v>0</v>
      </c>
      <c r="DB83" s="195">
        <v>0</v>
      </c>
      <c r="DC83" s="195">
        <v>0</v>
      </c>
      <c r="DE83" s="24">
        <f t="shared" si="48"/>
        <v>0</v>
      </c>
      <c r="DF83" s="24">
        <f t="shared" si="42"/>
        <v>0</v>
      </c>
      <c r="DG83">
        <f t="shared" si="47"/>
        <v>21</v>
      </c>
      <c r="DH83">
        <v>0</v>
      </c>
    </row>
    <row r="84" spans="1:112" ht="15" hidden="1" customHeight="1">
      <c r="A84" s="68">
        <v>72</v>
      </c>
      <c r="B84" s="176" t="str">
        <f>$B$78&amp;"6."</f>
        <v>F.6.</v>
      </c>
      <c r="C84" s="192" t="s">
        <v>161</v>
      </c>
      <c r="D84" s="199"/>
      <c r="E84" s="194">
        <v>0.21</v>
      </c>
      <c r="F84" s="189">
        <f>H84+NPV(FD,I84:INDEX(I84:DC84,PAL))</f>
        <v>0</v>
      </c>
      <c r="G84" s="189">
        <f>SUMIF($H$5:$DC$5,"&lt;="&amp;PAL,$H84:$DC84)</f>
        <v>0</v>
      </c>
      <c r="H84" s="195">
        <v>0</v>
      </c>
      <c r="I84" s="195">
        <v>0</v>
      </c>
      <c r="J84" s="195">
        <v>0</v>
      </c>
      <c r="K84" s="195">
        <v>0</v>
      </c>
      <c r="L84" s="195">
        <v>0</v>
      </c>
      <c r="M84" s="195">
        <v>0</v>
      </c>
      <c r="N84" s="195">
        <v>0</v>
      </c>
      <c r="O84" s="195">
        <v>0</v>
      </c>
      <c r="P84" s="195">
        <v>0</v>
      </c>
      <c r="Q84" s="195">
        <v>0</v>
      </c>
      <c r="R84" s="195">
        <v>0</v>
      </c>
      <c r="S84" s="195">
        <v>0</v>
      </c>
      <c r="T84" s="195">
        <v>0</v>
      </c>
      <c r="U84" s="195">
        <v>0</v>
      </c>
      <c r="V84" s="195">
        <v>0</v>
      </c>
      <c r="W84" s="195">
        <v>0</v>
      </c>
      <c r="X84" s="195">
        <v>0</v>
      </c>
      <c r="Y84" s="195">
        <v>0</v>
      </c>
      <c r="Z84" s="195">
        <v>0</v>
      </c>
      <c r="AA84" s="195">
        <v>0</v>
      </c>
      <c r="AB84" s="195">
        <v>0</v>
      </c>
      <c r="AC84" s="195">
        <v>0</v>
      </c>
      <c r="AD84" s="195">
        <v>0</v>
      </c>
      <c r="AE84" s="195">
        <v>0</v>
      </c>
      <c r="AF84" s="195">
        <v>0</v>
      </c>
      <c r="AG84" s="195">
        <v>0</v>
      </c>
      <c r="AH84" s="195">
        <v>0</v>
      </c>
      <c r="AI84" s="195">
        <v>0</v>
      </c>
      <c r="AJ84" s="195">
        <v>0</v>
      </c>
      <c r="AK84" s="195">
        <v>0</v>
      </c>
      <c r="AL84" s="195">
        <v>0</v>
      </c>
      <c r="AM84" s="195">
        <v>0</v>
      </c>
      <c r="AN84" s="195">
        <v>0</v>
      </c>
      <c r="AO84" s="195">
        <v>0</v>
      </c>
      <c r="AP84" s="195">
        <v>0</v>
      </c>
      <c r="AQ84" s="195">
        <v>0</v>
      </c>
      <c r="AR84" s="195">
        <v>0</v>
      </c>
      <c r="AS84" s="195">
        <v>0</v>
      </c>
      <c r="AT84" s="195">
        <v>0</v>
      </c>
      <c r="AU84" s="195">
        <v>0</v>
      </c>
      <c r="AV84" s="195">
        <v>0</v>
      </c>
      <c r="AW84" s="195">
        <v>0</v>
      </c>
      <c r="AX84" s="195">
        <v>0</v>
      </c>
      <c r="AY84" s="195">
        <v>0</v>
      </c>
      <c r="AZ84" s="195">
        <v>0</v>
      </c>
      <c r="BA84" s="195">
        <v>0</v>
      </c>
      <c r="BB84" s="195">
        <v>0</v>
      </c>
      <c r="BC84" s="195">
        <v>0</v>
      </c>
      <c r="BD84" s="195">
        <v>0</v>
      </c>
      <c r="BE84" s="195">
        <v>0</v>
      </c>
      <c r="BF84" s="195">
        <v>0</v>
      </c>
      <c r="BG84" s="195">
        <v>0</v>
      </c>
      <c r="BH84" s="195">
        <v>0</v>
      </c>
      <c r="BI84" s="195">
        <v>0</v>
      </c>
      <c r="BJ84" s="195">
        <v>0</v>
      </c>
      <c r="BK84" s="195">
        <v>0</v>
      </c>
      <c r="BL84" s="195">
        <v>0</v>
      </c>
      <c r="BM84" s="195">
        <v>0</v>
      </c>
      <c r="BN84" s="195">
        <v>0</v>
      </c>
      <c r="BO84" s="195">
        <v>0</v>
      </c>
      <c r="BP84" s="195">
        <v>0</v>
      </c>
      <c r="BQ84" s="195">
        <v>0</v>
      </c>
      <c r="BR84" s="195">
        <v>0</v>
      </c>
      <c r="BS84" s="195">
        <v>0</v>
      </c>
      <c r="BT84" s="195">
        <v>0</v>
      </c>
      <c r="BU84" s="195">
        <v>0</v>
      </c>
      <c r="BV84" s="195">
        <v>0</v>
      </c>
      <c r="BW84" s="195">
        <v>0</v>
      </c>
      <c r="BX84" s="195">
        <v>0</v>
      </c>
      <c r="BY84" s="195">
        <v>0</v>
      </c>
      <c r="BZ84" s="195">
        <v>0</v>
      </c>
      <c r="CA84" s="195">
        <v>0</v>
      </c>
      <c r="CB84" s="195">
        <v>0</v>
      </c>
      <c r="CC84" s="195">
        <v>0</v>
      </c>
      <c r="CD84" s="195">
        <v>0</v>
      </c>
      <c r="CE84" s="195">
        <v>0</v>
      </c>
      <c r="CF84" s="195">
        <v>0</v>
      </c>
      <c r="CG84" s="195">
        <v>0</v>
      </c>
      <c r="CH84" s="195">
        <v>0</v>
      </c>
      <c r="CI84" s="195">
        <v>0</v>
      </c>
      <c r="CJ84" s="195">
        <v>0</v>
      </c>
      <c r="CK84" s="195">
        <v>0</v>
      </c>
      <c r="CL84" s="195">
        <v>0</v>
      </c>
      <c r="CM84" s="195">
        <v>0</v>
      </c>
      <c r="CN84" s="195">
        <v>0</v>
      </c>
      <c r="CO84" s="195">
        <v>0</v>
      </c>
      <c r="CP84" s="195">
        <v>0</v>
      </c>
      <c r="CQ84" s="195">
        <v>0</v>
      </c>
      <c r="CR84" s="195">
        <v>0</v>
      </c>
      <c r="CS84" s="195">
        <v>0</v>
      </c>
      <c r="CT84" s="195">
        <v>0</v>
      </c>
      <c r="CU84" s="195">
        <v>0</v>
      </c>
      <c r="CV84" s="195">
        <v>0</v>
      </c>
      <c r="CW84" s="195">
        <v>0</v>
      </c>
      <c r="CX84" s="195">
        <v>0</v>
      </c>
      <c r="CY84" s="195">
        <v>0</v>
      </c>
      <c r="CZ84" s="195">
        <v>0</v>
      </c>
      <c r="DA84" s="195">
        <v>0</v>
      </c>
      <c r="DB84" s="195">
        <v>0</v>
      </c>
      <c r="DC84" s="195">
        <v>0</v>
      </c>
      <c r="DE84" s="24">
        <f t="shared" si="48"/>
        <v>0</v>
      </c>
      <c r="DF84" s="24">
        <f t="shared" si="42"/>
        <v>0</v>
      </c>
      <c r="DG84">
        <f t="shared" si="47"/>
        <v>21</v>
      </c>
      <c r="DH84">
        <v>0</v>
      </c>
    </row>
    <row r="85" spans="1:112" ht="15" hidden="1" customHeight="1">
      <c r="A85" s="68">
        <v>73</v>
      </c>
      <c r="B85" s="176" t="str">
        <f>$B$78&amp;"7."</f>
        <v>F.7.</v>
      </c>
      <c r="C85" s="192" t="s">
        <v>161</v>
      </c>
      <c r="D85" s="199"/>
      <c r="E85" s="194">
        <v>0.21</v>
      </c>
      <c r="F85" s="189">
        <f>H85+NPV(FD,I85:INDEX(I85:DC85,PAL))</f>
        <v>0</v>
      </c>
      <c r="G85" s="189">
        <f>SUMIF($H$5:$DC$5,"&lt;="&amp;PAL,$H85:$DC85)</f>
        <v>0</v>
      </c>
      <c r="H85" s="195">
        <v>0</v>
      </c>
      <c r="I85" s="195">
        <v>0</v>
      </c>
      <c r="J85" s="195">
        <v>0</v>
      </c>
      <c r="K85" s="195">
        <v>0</v>
      </c>
      <c r="L85" s="195">
        <v>0</v>
      </c>
      <c r="M85" s="195">
        <v>0</v>
      </c>
      <c r="N85" s="195">
        <v>0</v>
      </c>
      <c r="O85" s="195">
        <v>0</v>
      </c>
      <c r="P85" s="195">
        <v>0</v>
      </c>
      <c r="Q85" s="195">
        <v>0</v>
      </c>
      <c r="R85" s="195">
        <v>0</v>
      </c>
      <c r="S85" s="195">
        <v>0</v>
      </c>
      <c r="T85" s="195">
        <v>0</v>
      </c>
      <c r="U85" s="195">
        <v>0</v>
      </c>
      <c r="V85" s="195">
        <v>0</v>
      </c>
      <c r="W85" s="195">
        <v>0</v>
      </c>
      <c r="X85" s="195">
        <v>0</v>
      </c>
      <c r="Y85" s="195">
        <v>0</v>
      </c>
      <c r="Z85" s="195">
        <v>0</v>
      </c>
      <c r="AA85" s="195">
        <v>0</v>
      </c>
      <c r="AB85" s="195">
        <v>0</v>
      </c>
      <c r="AC85" s="195">
        <v>0</v>
      </c>
      <c r="AD85" s="195">
        <v>0</v>
      </c>
      <c r="AE85" s="195">
        <v>0</v>
      </c>
      <c r="AF85" s="195">
        <v>0</v>
      </c>
      <c r="AG85" s="195">
        <v>0</v>
      </c>
      <c r="AH85" s="195">
        <v>0</v>
      </c>
      <c r="AI85" s="195">
        <v>0</v>
      </c>
      <c r="AJ85" s="195">
        <v>0</v>
      </c>
      <c r="AK85" s="195">
        <v>0</v>
      </c>
      <c r="AL85" s="195">
        <v>0</v>
      </c>
      <c r="AM85" s="195">
        <v>0</v>
      </c>
      <c r="AN85" s="195">
        <v>0</v>
      </c>
      <c r="AO85" s="195">
        <v>0</v>
      </c>
      <c r="AP85" s="195">
        <v>0</v>
      </c>
      <c r="AQ85" s="195">
        <v>0</v>
      </c>
      <c r="AR85" s="195">
        <v>0</v>
      </c>
      <c r="AS85" s="195">
        <v>0</v>
      </c>
      <c r="AT85" s="195">
        <v>0</v>
      </c>
      <c r="AU85" s="195">
        <v>0</v>
      </c>
      <c r="AV85" s="195">
        <v>0</v>
      </c>
      <c r="AW85" s="195">
        <v>0</v>
      </c>
      <c r="AX85" s="195">
        <v>0</v>
      </c>
      <c r="AY85" s="195">
        <v>0</v>
      </c>
      <c r="AZ85" s="195">
        <v>0</v>
      </c>
      <c r="BA85" s="195">
        <v>0</v>
      </c>
      <c r="BB85" s="195">
        <v>0</v>
      </c>
      <c r="BC85" s="195">
        <v>0</v>
      </c>
      <c r="BD85" s="195">
        <v>0</v>
      </c>
      <c r="BE85" s="195">
        <v>0</v>
      </c>
      <c r="BF85" s="195">
        <v>0</v>
      </c>
      <c r="BG85" s="195">
        <v>0</v>
      </c>
      <c r="BH85" s="195">
        <v>0</v>
      </c>
      <c r="BI85" s="195">
        <v>0</v>
      </c>
      <c r="BJ85" s="195">
        <v>0</v>
      </c>
      <c r="BK85" s="195">
        <v>0</v>
      </c>
      <c r="BL85" s="195">
        <v>0</v>
      </c>
      <c r="BM85" s="195">
        <v>0</v>
      </c>
      <c r="BN85" s="195">
        <v>0</v>
      </c>
      <c r="BO85" s="195">
        <v>0</v>
      </c>
      <c r="BP85" s="195">
        <v>0</v>
      </c>
      <c r="BQ85" s="195">
        <v>0</v>
      </c>
      <c r="BR85" s="195">
        <v>0</v>
      </c>
      <c r="BS85" s="195">
        <v>0</v>
      </c>
      <c r="BT85" s="195">
        <v>0</v>
      </c>
      <c r="BU85" s="195">
        <v>0</v>
      </c>
      <c r="BV85" s="195">
        <v>0</v>
      </c>
      <c r="BW85" s="195">
        <v>0</v>
      </c>
      <c r="BX85" s="195">
        <v>0</v>
      </c>
      <c r="BY85" s="195">
        <v>0</v>
      </c>
      <c r="BZ85" s="195">
        <v>0</v>
      </c>
      <c r="CA85" s="195">
        <v>0</v>
      </c>
      <c r="CB85" s="195">
        <v>0</v>
      </c>
      <c r="CC85" s="195">
        <v>0</v>
      </c>
      <c r="CD85" s="195">
        <v>0</v>
      </c>
      <c r="CE85" s="195">
        <v>0</v>
      </c>
      <c r="CF85" s="195">
        <v>0</v>
      </c>
      <c r="CG85" s="195">
        <v>0</v>
      </c>
      <c r="CH85" s="195">
        <v>0</v>
      </c>
      <c r="CI85" s="195">
        <v>0</v>
      </c>
      <c r="CJ85" s="195">
        <v>0</v>
      </c>
      <c r="CK85" s="195">
        <v>0</v>
      </c>
      <c r="CL85" s="195">
        <v>0</v>
      </c>
      <c r="CM85" s="195">
        <v>0</v>
      </c>
      <c r="CN85" s="195">
        <v>0</v>
      </c>
      <c r="CO85" s="195">
        <v>0</v>
      </c>
      <c r="CP85" s="195">
        <v>0</v>
      </c>
      <c r="CQ85" s="195">
        <v>0</v>
      </c>
      <c r="CR85" s="195">
        <v>0</v>
      </c>
      <c r="CS85" s="195">
        <v>0</v>
      </c>
      <c r="CT85" s="195">
        <v>0</v>
      </c>
      <c r="CU85" s="195">
        <v>0</v>
      </c>
      <c r="CV85" s="195">
        <v>0</v>
      </c>
      <c r="CW85" s="195">
        <v>0</v>
      </c>
      <c r="CX85" s="195">
        <v>0</v>
      </c>
      <c r="CY85" s="195">
        <v>0</v>
      </c>
      <c r="CZ85" s="195">
        <v>0</v>
      </c>
      <c r="DA85" s="195">
        <v>0</v>
      </c>
      <c r="DB85" s="195">
        <v>0</v>
      </c>
      <c r="DC85" s="195">
        <v>0</v>
      </c>
      <c r="DE85" s="24">
        <f t="shared" si="48"/>
        <v>0</v>
      </c>
      <c r="DF85" s="24">
        <f t="shared" si="42"/>
        <v>0</v>
      </c>
      <c r="DG85">
        <f t="shared" si="47"/>
        <v>21</v>
      </c>
      <c r="DH85">
        <v>0</v>
      </c>
    </row>
    <row r="86" spans="1:112" ht="15" hidden="1" customHeight="1">
      <c r="A86" s="68">
        <v>74</v>
      </c>
      <c r="B86" s="176" t="str">
        <f>$B$78&amp;"8."</f>
        <v>F.8.</v>
      </c>
      <c r="C86" s="192" t="s">
        <v>161</v>
      </c>
      <c r="D86" s="199"/>
      <c r="E86" s="194">
        <v>0.21</v>
      </c>
      <c r="F86" s="189">
        <f>H86+NPV(FD,I86:INDEX(I86:DC86,PAL))</f>
        <v>0</v>
      </c>
      <c r="G86" s="189">
        <f>SUMIF($H$5:$DC$5,"&lt;="&amp;PAL,$H86:$DC86)</f>
        <v>0</v>
      </c>
      <c r="H86" s="195">
        <v>0</v>
      </c>
      <c r="I86" s="195">
        <v>0</v>
      </c>
      <c r="J86" s="195">
        <v>0</v>
      </c>
      <c r="K86" s="195">
        <v>0</v>
      </c>
      <c r="L86" s="195">
        <v>0</v>
      </c>
      <c r="M86" s="195">
        <v>0</v>
      </c>
      <c r="N86" s="195">
        <v>0</v>
      </c>
      <c r="O86" s="195">
        <v>0</v>
      </c>
      <c r="P86" s="195">
        <v>0</v>
      </c>
      <c r="Q86" s="195">
        <v>0</v>
      </c>
      <c r="R86" s="195">
        <v>0</v>
      </c>
      <c r="S86" s="195">
        <v>0</v>
      </c>
      <c r="T86" s="195">
        <v>0</v>
      </c>
      <c r="U86" s="195">
        <v>0</v>
      </c>
      <c r="V86" s="195">
        <v>0</v>
      </c>
      <c r="W86" s="195">
        <v>0</v>
      </c>
      <c r="X86" s="195">
        <v>0</v>
      </c>
      <c r="Y86" s="195">
        <v>0</v>
      </c>
      <c r="Z86" s="195">
        <v>0</v>
      </c>
      <c r="AA86" s="195">
        <v>0</v>
      </c>
      <c r="AB86" s="195">
        <v>0</v>
      </c>
      <c r="AC86" s="195">
        <v>0</v>
      </c>
      <c r="AD86" s="195">
        <v>0</v>
      </c>
      <c r="AE86" s="195">
        <v>0</v>
      </c>
      <c r="AF86" s="195">
        <v>0</v>
      </c>
      <c r="AG86" s="195">
        <v>0</v>
      </c>
      <c r="AH86" s="195">
        <v>0</v>
      </c>
      <c r="AI86" s="195">
        <v>0</v>
      </c>
      <c r="AJ86" s="195">
        <v>0</v>
      </c>
      <c r="AK86" s="195">
        <v>0</v>
      </c>
      <c r="AL86" s="195">
        <v>0</v>
      </c>
      <c r="AM86" s="195">
        <v>0</v>
      </c>
      <c r="AN86" s="195">
        <v>0</v>
      </c>
      <c r="AO86" s="195">
        <v>0</v>
      </c>
      <c r="AP86" s="195">
        <v>0</v>
      </c>
      <c r="AQ86" s="195">
        <v>0</v>
      </c>
      <c r="AR86" s="195">
        <v>0</v>
      </c>
      <c r="AS86" s="195">
        <v>0</v>
      </c>
      <c r="AT86" s="195">
        <v>0</v>
      </c>
      <c r="AU86" s="195">
        <v>0</v>
      </c>
      <c r="AV86" s="195">
        <v>0</v>
      </c>
      <c r="AW86" s="195">
        <v>0</v>
      </c>
      <c r="AX86" s="195">
        <v>0</v>
      </c>
      <c r="AY86" s="195">
        <v>0</v>
      </c>
      <c r="AZ86" s="195">
        <v>0</v>
      </c>
      <c r="BA86" s="195">
        <v>0</v>
      </c>
      <c r="BB86" s="195">
        <v>0</v>
      </c>
      <c r="BC86" s="195">
        <v>0</v>
      </c>
      <c r="BD86" s="195">
        <v>0</v>
      </c>
      <c r="BE86" s="195">
        <v>0</v>
      </c>
      <c r="BF86" s="195">
        <v>0</v>
      </c>
      <c r="BG86" s="195">
        <v>0</v>
      </c>
      <c r="BH86" s="195">
        <v>0</v>
      </c>
      <c r="BI86" s="195">
        <v>0</v>
      </c>
      <c r="BJ86" s="195">
        <v>0</v>
      </c>
      <c r="BK86" s="195">
        <v>0</v>
      </c>
      <c r="BL86" s="195">
        <v>0</v>
      </c>
      <c r="BM86" s="195">
        <v>0</v>
      </c>
      <c r="BN86" s="195">
        <v>0</v>
      </c>
      <c r="BO86" s="195">
        <v>0</v>
      </c>
      <c r="BP86" s="195">
        <v>0</v>
      </c>
      <c r="BQ86" s="195">
        <v>0</v>
      </c>
      <c r="BR86" s="195">
        <v>0</v>
      </c>
      <c r="BS86" s="195">
        <v>0</v>
      </c>
      <c r="BT86" s="195">
        <v>0</v>
      </c>
      <c r="BU86" s="195">
        <v>0</v>
      </c>
      <c r="BV86" s="195">
        <v>0</v>
      </c>
      <c r="BW86" s="195">
        <v>0</v>
      </c>
      <c r="BX86" s="195">
        <v>0</v>
      </c>
      <c r="BY86" s="195">
        <v>0</v>
      </c>
      <c r="BZ86" s="195">
        <v>0</v>
      </c>
      <c r="CA86" s="195">
        <v>0</v>
      </c>
      <c r="CB86" s="195">
        <v>0</v>
      </c>
      <c r="CC86" s="195">
        <v>0</v>
      </c>
      <c r="CD86" s="195">
        <v>0</v>
      </c>
      <c r="CE86" s="195">
        <v>0</v>
      </c>
      <c r="CF86" s="195">
        <v>0</v>
      </c>
      <c r="CG86" s="195">
        <v>0</v>
      </c>
      <c r="CH86" s="195">
        <v>0</v>
      </c>
      <c r="CI86" s="195">
        <v>0</v>
      </c>
      <c r="CJ86" s="195">
        <v>0</v>
      </c>
      <c r="CK86" s="195">
        <v>0</v>
      </c>
      <c r="CL86" s="195">
        <v>0</v>
      </c>
      <c r="CM86" s="195">
        <v>0</v>
      </c>
      <c r="CN86" s="195">
        <v>0</v>
      </c>
      <c r="CO86" s="195">
        <v>0</v>
      </c>
      <c r="CP86" s="195">
        <v>0</v>
      </c>
      <c r="CQ86" s="195">
        <v>0</v>
      </c>
      <c r="CR86" s="195">
        <v>0</v>
      </c>
      <c r="CS86" s="195">
        <v>0</v>
      </c>
      <c r="CT86" s="195">
        <v>0</v>
      </c>
      <c r="CU86" s="195">
        <v>0</v>
      </c>
      <c r="CV86" s="195">
        <v>0</v>
      </c>
      <c r="CW86" s="195">
        <v>0</v>
      </c>
      <c r="CX86" s="195">
        <v>0</v>
      </c>
      <c r="CY86" s="195">
        <v>0</v>
      </c>
      <c r="CZ86" s="195">
        <v>0</v>
      </c>
      <c r="DA86" s="195">
        <v>0</v>
      </c>
      <c r="DB86" s="195">
        <v>0</v>
      </c>
      <c r="DC86" s="195">
        <v>0</v>
      </c>
      <c r="DE86" s="24">
        <f t="shared" si="48"/>
        <v>0</v>
      </c>
      <c r="DF86" s="24">
        <f t="shared" si="42"/>
        <v>0</v>
      </c>
      <c r="DG86">
        <f t="shared" si="47"/>
        <v>21</v>
      </c>
      <c r="DH86">
        <v>0</v>
      </c>
    </row>
    <row r="87" spans="1:112" ht="15" hidden="1" customHeight="1">
      <c r="A87" s="68">
        <v>75</v>
      </c>
      <c r="B87" s="176" t="str">
        <f>$B$78&amp;"9."</f>
        <v>F.9.</v>
      </c>
      <c r="C87" s="196" t="s">
        <v>162</v>
      </c>
      <c r="D87" s="176"/>
      <c r="E87" s="194">
        <v>0.21</v>
      </c>
      <c r="F87" s="189">
        <f>H87+NPV(FD,I87:INDEX(I87:DC87,PAL))</f>
        <v>0</v>
      </c>
      <c r="G87" s="189">
        <f>SUMIF($H$5:$DC$5,"&lt;="&amp;PAL,$H87:$DC87)</f>
        <v>0</v>
      </c>
      <c r="H87" s="153">
        <v>0</v>
      </c>
      <c r="I87" s="153">
        <v>0</v>
      </c>
      <c r="J87" s="153">
        <v>0</v>
      </c>
      <c r="K87" s="153">
        <v>0</v>
      </c>
      <c r="L87" s="153">
        <v>0</v>
      </c>
      <c r="M87" s="153">
        <v>0</v>
      </c>
      <c r="N87" s="153">
        <v>0</v>
      </c>
      <c r="O87" s="153">
        <v>0</v>
      </c>
      <c r="P87" s="153">
        <v>0</v>
      </c>
      <c r="Q87" s="153">
        <v>0</v>
      </c>
      <c r="R87" s="153">
        <v>0</v>
      </c>
      <c r="S87" s="154">
        <v>0</v>
      </c>
      <c r="T87" s="154">
        <v>0</v>
      </c>
      <c r="U87" s="154">
        <v>0</v>
      </c>
      <c r="V87" s="154">
        <v>0</v>
      </c>
      <c r="W87" s="154">
        <v>0</v>
      </c>
      <c r="X87" s="154">
        <v>0</v>
      </c>
      <c r="Y87" s="154">
        <v>0</v>
      </c>
      <c r="Z87" s="154">
        <v>0</v>
      </c>
      <c r="AA87" s="154">
        <v>0</v>
      </c>
      <c r="AB87" s="154">
        <v>0</v>
      </c>
      <c r="AC87" s="154">
        <v>0</v>
      </c>
      <c r="AD87" s="154">
        <v>0</v>
      </c>
      <c r="AE87" s="154">
        <v>0</v>
      </c>
      <c r="AF87" s="154">
        <v>0</v>
      </c>
      <c r="AG87" s="154">
        <v>0</v>
      </c>
      <c r="AH87" s="154">
        <v>0</v>
      </c>
      <c r="AI87" s="154">
        <v>0</v>
      </c>
      <c r="AJ87" s="154">
        <v>0</v>
      </c>
      <c r="AK87" s="154">
        <v>0</v>
      </c>
      <c r="AL87" s="154">
        <v>0</v>
      </c>
      <c r="AM87" s="154">
        <v>0</v>
      </c>
      <c r="AN87" s="154">
        <v>0</v>
      </c>
      <c r="AO87" s="154">
        <v>0</v>
      </c>
      <c r="AP87" s="154">
        <v>0</v>
      </c>
      <c r="AQ87" s="154">
        <v>0</v>
      </c>
      <c r="AR87" s="154">
        <v>0</v>
      </c>
      <c r="AS87" s="154">
        <v>0</v>
      </c>
      <c r="AT87" s="154">
        <v>0</v>
      </c>
      <c r="AU87" s="154">
        <v>0</v>
      </c>
      <c r="AV87" s="154">
        <v>0</v>
      </c>
      <c r="AW87" s="154">
        <v>0</v>
      </c>
      <c r="AX87" s="154">
        <v>0</v>
      </c>
      <c r="AY87" s="154">
        <v>0</v>
      </c>
      <c r="AZ87" s="154">
        <v>0</v>
      </c>
      <c r="BA87" s="154">
        <v>0</v>
      </c>
      <c r="BB87" s="154">
        <v>0</v>
      </c>
      <c r="BC87" s="154">
        <v>0</v>
      </c>
      <c r="BD87" s="154">
        <v>0</v>
      </c>
      <c r="BE87" s="154">
        <v>0</v>
      </c>
      <c r="BF87" s="154">
        <v>0</v>
      </c>
      <c r="BG87" s="154">
        <v>0</v>
      </c>
      <c r="BH87" s="154">
        <v>0</v>
      </c>
      <c r="BI87" s="154">
        <v>0</v>
      </c>
      <c r="BJ87" s="154">
        <v>0</v>
      </c>
      <c r="BK87" s="154">
        <v>0</v>
      </c>
      <c r="BL87" s="154">
        <v>0</v>
      </c>
      <c r="BM87" s="154">
        <v>0</v>
      </c>
      <c r="BN87" s="154">
        <v>0</v>
      </c>
      <c r="BO87" s="154">
        <v>0</v>
      </c>
      <c r="BP87" s="154">
        <v>0</v>
      </c>
      <c r="BQ87" s="154">
        <v>0</v>
      </c>
      <c r="BR87" s="154">
        <v>0</v>
      </c>
      <c r="BS87" s="154">
        <v>0</v>
      </c>
      <c r="BT87" s="154">
        <v>0</v>
      </c>
      <c r="BU87" s="154">
        <v>0</v>
      </c>
      <c r="BV87" s="154">
        <v>0</v>
      </c>
      <c r="BW87" s="154">
        <v>0</v>
      </c>
      <c r="BX87" s="154">
        <v>0</v>
      </c>
      <c r="BY87" s="154">
        <v>0</v>
      </c>
      <c r="BZ87" s="154">
        <v>0</v>
      </c>
      <c r="CA87" s="154">
        <v>0</v>
      </c>
      <c r="CB87" s="154">
        <v>0</v>
      </c>
      <c r="CC87" s="154">
        <v>0</v>
      </c>
      <c r="CD87" s="154">
        <v>0</v>
      </c>
      <c r="CE87" s="154">
        <v>0</v>
      </c>
      <c r="CF87" s="154">
        <v>0</v>
      </c>
      <c r="CG87" s="154">
        <v>0</v>
      </c>
      <c r="CH87" s="154">
        <v>0</v>
      </c>
      <c r="CI87" s="154">
        <v>0</v>
      </c>
      <c r="CJ87" s="154">
        <v>0</v>
      </c>
      <c r="CK87" s="154">
        <v>0</v>
      </c>
      <c r="CL87" s="154">
        <v>0</v>
      </c>
      <c r="CM87" s="154">
        <v>0</v>
      </c>
      <c r="CN87" s="154">
        <v>0</v>
      </c>
      <c r="CO87" s="154">
        <v>0</v>
      </c>
      <c r="CP87" s="154">
        <v>0</v>
      </c>
      <c r="CQ87" s="154">
        <v>0</v>
      </c>
      <c r="CR87" s="154">
        <v>0</v>
      </c>
      <c r="CS87" s="154">
        <v>0</v>
      </c>
      <c r="CT87" s="154">
        <v>0</v>
      </c>
      <c r="CU87" s="154">
        <v>0</v>
      </c>
      <c r="CV87" s="154">
        <v>0</v>
      </c>
      <c r="CW87" s="154">
        <v>0</v>
      </c>
      <c r="CX87" s="154">
        <v>0</v>
      </c>
      <c r="CY87" s="154">
        <v>0</v>
      </c>
      <c r="CZ87" s="154">
        <v>0</v>
      </c>
      <c r="DA87" s="154">
        <v>0</v>
      </c>
      <c r="DB87" s="154">
        <v>0</v>
      </c>
      <c r="DC87" s="154">
        <v>0</v>
      </c>
      <c r="DE87" s="24">
        <f t="shared" si="48"/>
        <v>0</v>
      </c>
      <c r="DF87" s="24">
        <f t="shared" si="42"/>
        <v>0</v>
      </c>
      <c r="DG87">
        <f t="shared" si="47"/>
        <v>21</v>
      </c>
      <c r="DH87">
        <v>0</v>
      </c>
    </row>
    <row r="88" spans="1:112" ht="15" hidden="1" customHeight="1">
      <c r="A88" s="68">
        <v>76</v>
      </c>
      <c r="B88" s="176" t="str">
        <f>$B$78&amp;"L."</f>
        <v>F.L.</v>
      </c>
      <c r="C88" s="196" t="s">
        <v>163</v>
      </c>
      <c r="D88" s="176"/>
      <c r="E88" s="194">
        <v>0.21</v>
      </c>
      <c r="F88" s="189">
        <f>H88+NPV(FD,I88:INDEX(I88:DC88,PAL))</f>
        <v>0</v>
      </c>
      <c r="G88" s="189">
        <f>SUMIF($H$5:$DC$5,"&lt;="&amp;PAL,$H88:$DC88)</f>
        <v>0</v>
      </c>
      <c r="H88" s="153">
        <v>0</v>
      </c>
      <c r="I88" s="153">
        <v>0</v>
      </c>
      <c r="J88" s="153">
        <v>0</v>
      </c>
      <c r="K88" s="153">
        <v>0</v>
      </c>
      <c r="L88" s="153">
        <v>0</v>
      </c>
      <c r="M88" s="153">
        <v>0</v>
      </c>
      <c r="N88" s="153">
        <v>0</v>
      </c>
      <c r="O88" s="153">
        <v>0</v>
      </c>
      <c r="P88" s="153">
        <v>0</v>
      </c>
      <c r="Q88" s="153">
        <v>0</v>
      </c>
      <c r="R88" s="153">
        <v>0</v>
      </c>
      <c r="S88" s="153">
        <v>0</v>
      </c>
      <c r="T88" s="153">
        <v>0</v>
      </c>
      <c r="U88" s="153">
        <v>0</v>
      </c>
      <c r="V88" s="153">
        <v>0</v>
      </c>
      <c r="W88" s="153">
        <v>0</v>
      </c>
      <c r="X88" s="153">
        <v>0</v>
      </c>
      <c r="Y88" s="153">
        <v>0</v>
      </c>
      <c r="Z88" s="153">
        <v>0</v>
      </c>
      <c r="AA88" s="153">
        <v>0</v>
      </c>
      <c r="AB88" s="153">
        <v>0</v>
      </c>
      <c r="AC88" s="153">
        <v>0</v>
      </c>
      <c r="AD88" s="153">
        <v>0</v>
      </c>
      <c r="AE88" s="153">
        <v>0</v>
      </c>
      <c r="AF88" s="153">
        <v>0</v>
      </c>
      <c r="AG88" s="154">
        <v>0</v>
      </c>
      <c r="AH88" s="153">
        <v>0</v>
      </c>
      <c r="AI88" s="153">
        <v>0</v>
      </c>
      <c r="AJ88" s="153">
        <v>0</v>
      </c>
      <c r="AK88" s="153">
        <v>0</v>
      </c>
      <c r="AL88" s="153">
        <v>0</v>
      </c>
      <c r="AM88" s="153">
        <v>0</v>
      </c>
      <c r="AN88" s="153">
        <v>0</v>
      </c>
      <c r="AO88" s="153">
        <v>0</v>
      </c>
      <c r="AP88" s="153">
        <v>0</v>
      </c>
      <c r="AQ88" s="153">
        <v>0</v>
      </c>
      <c r="AR88" s="153">
        <v>0</v>
      </c>
      <c r="AS88" s="153">
        <v>0</v>
      </c>
      <c r="AT88" s="153">
        <v>0</v>
      </c>
      <c r="AU88" s="153">
        <v>0</v>
      </c>
      <c r="AV88" s="153">
        <v>0</v>
      </c>
      <c r="AW88" s="153">
        <v>0</v>
      </c>
      <c r="AX88" s="153">
        <v>0</v>
      </c>
      <c r="AY88" s="153">
        <v>0</v>
      </c>
      <c r="AZ88" s="153">
        <v>0</v>
      </c>
      <c r="BA88" s="153">
        <v>0</v>
      </c>
      <c r="BB88" s="153">
        <v>0</v>
      </c>
      <c r="BC88" s="153">
        <v>0</v>
      </c>
      <c r="BD88" s="153">
        <v>0</v>
      </c>
      <c r="BE88" s="153">
        <v>0</v>
      </c>
      <c r="BF88" s="153">
        <v>0</v>
      </c>
      <c r="BG88" s="153">
        <v>0</v>
      </c>
      <c r="BH88" s="153">
        <v>0</v>
      </c>
      <c r="BI88" s="153">
        <v>0</v>
      </c>
      <c r="BJ88" s="153">
        <v>0</v>
      </c>
      <c r="BK88" s="153">
        <v>0</v>
      </c>
      <c r="BL88" s="153">
        <v>0</v>
      </c>
      <c r="BM88" s="153">
        <v>0</v>
      </c>
      <c r="BN88" s="153">
        <v>0</v>
      </c>
      <c r="BO88" s="153">
        <v>0</v>
      </c>
      <c r="BP88" s="153">
        <v>0</v>
      </c>
      <c r="BQ88" s="153">
        <v>0</v>
      </c>
      <c r="BR88" s="153">
        <v>0</v>
      </c>
      <c r="BS88" s="153">
        <v>0</v>
      </c>
      <c r="BT88" s="153">
        <v>0</v>
      </c>
      <c r="BU88" s="153">
        <v>0</v>
      </c>
      <c r="BV88" s="153">
        <v>0</v>
      </c>
      <c r="BW88" s="153">
        <v>0</v>
      </c>
      <c r="BX88" s="153">
        <v>0</v>
      </c>
      <c r="BY88" s="153">
        <v>0</v>
      </c>
      <c r="BZ88" s="153">
        <v>0</v>
      </c>
      <c r="CA88" s="153">
        <v>0</v>
      </c>
      <c r="CB88" s="153">
        <v>0</v>
      </c>
      <c r="CC88" s="153">
        <v>0</v>
      </c>
      <c r="CD88" s="153">
        <v>0</v>
      </c>
      <c r="CE88" s="153">
        <v>0</v>
      </c>
      <c r="CF88" s="153">
        <v>0</v>
      </c>
      <c r="CG88" s="153">
        <v>0</v>
      </c>
      <c r="CH88" s="153">
        <v>0</v>
      </c>
      <c r="CI88" s="153">
        <v>0</v>
      </c>
      <c r="CJ88" s="153">
        <v>0</v>
      </c>
      <c r="CK88" s="153">
        <v>0</v>
      </c>
      <c r="CL88" s="153">
        <v>0</v>
      </c>
      <c r="CM88" s="153">
        <v>0</v>
      </c>
      <c r="CN88" s="153">
        <v>0</v>
      </c>
      <c r="CO88" s="153">
        <v>0</v>
      </c>
      <c r="CP88" s="153">
        <v>0</v>
      </c>
      <c r="CQ88" s="153">
        <v>0</v>
      </c>
      <c r="CR88" s="153">
        <v>0</v>
      </c>
      <c r="CS88" s="153">
        <v>0</v>
      </c>
      <c r="CT88" s="153">
        <v>0</v>
      </c>
      <c r="CU88" s="153">
        <v>0</v>
      </c>
      <c r="CV88" s="153">
        <v>0</v>
      </c>
      <c r="CW88" s="153">
        <v>0</v>
      </c>
      <c r="CX88" s="153">
        <v>0</v>
      </c>
      <c r="CY88" s="153">
        <v>0</v>
      </c>
      <c r="CZ88" s="153">
        <v>0</v>
      </c>
      <c r="DA88" s="153">
        <v>0</v>
      </c>
      <c r="DB88" s="153">
        <v>0</v>
      </c>
      <c r="DC88" s="154">
        <v>0</v>
      </c>
      <c r="DE88" s="24">
        <f t="shared" si="48"/>
        <v>0</v>
      </c>
      <c r="DF88" s="24">
        <f t="shared" si="42"/>
        <v>0</v>
      </c>
      <c r="DG88">
        <f t="shared" si="47"/>
        <v>21</v>
      </c>
      <c r="DH88">
        <f>DG88/(100+DG88)</f>
        <v>0.17355371900826447</v>
      </c>
    </row>
    <row r="89" spans="1:112" ht="29">
      <c r="A89" s="68">
        <v>77</v>
      </c>
      <c r="B89" s="176" t="s">
        <v>178</v>
      </c>
      <c r="C89" s="188" t="s">
        <v>179</v>
      </c>
      <c r="E89" s="176"/>
      <c r="F89" s="191">
        <f>SUM(F90:F99)</f>
        <v>27953213.483491629</v>
      </c>
      <c r="G89" s="191">
        <f t="shared" ref="G89:BR89" si="49">SUM(G90:G99)</f>
        <v>51641155.28332001</v>
      </c>
      <c r="H89" s="191">
        <f t="shared" si="49"/>
        <v>0</v>
      </c>
      <c r="I89" s="191">
        <f t="shared" si="49"/>
        <v>189626.72535000005</v>
      </c>
      <c r="J89" s="191">
        <f t="shared" si="49"/>
        <v>448805.68620000011</v>
      </c>
      <c r="K89" s="191">
        <f t="shared" si="49"/>
        <v>682138.13889000029</v>
      </c>
      <c r="L89" s="191">
        <f t="shared" si="49"/>
        <v>1063932.9997200002</v>
      </c>
      <c r="M89" s="191">
        <f t="shared" si="49"/>
        <v>1173939.7524900003</v>
      </c>
      <c r="N89" s="191">
        <f t="shared" si="49"/>
        <v>1418367.9283800004</v>
      </c>
      <c r="O89" s="191">
        <f t="shared" si="49"/>
        <v>1576090.3702200006</v>
      </c>
      <c r="P89" s="191">
        <f t="shared" si="49"/>
        <v>1576090.3702200004</v>
      </c>
      <c r="Q89" s="191">
        <f t="shared" si="49"/>
        <v>1576090.3702200004</v>
      </c>
      <c r="R89" s="191">
        <f t="shared" si="49"/>
        <v>1587649.7951700005</v>
      </c>
      <c r="S89" s="191">
        <f t="shared" si="49"/>
        <v>1603449.0436200006</v>
      </c>
      <c r="T89" s="191">
        <f t="shared" si="49"/>
        <v>1617672.7189500004</v>
      </c>
      <c r="U89" s="191">
        <f t="shared" si="49"/>
        <v>1640946.4902600003</v>
      </c>
      <c r="V89" s="191">
        <f t="shared" si="49"/>
        <v>1647652.3741500003</v>
      </c>
      <c r="W89" s="191">
        <f t="shared" si="49"/>
        <v>1662552.4318800005</v>
      </c>
      <c r="X89" s="191">
        <f t="shared" si="49"/>
        <v>1672167.0087600003</v>
      </c>
      <c r="Y89" s="191">
        <f t="shared" si="49"/>
        <v>1672167.0087600003</v>
      </c>
      <c r="Z89" s="191">
        <f t="shared" si="49"/>
        <v>1672167.0087600003</v>
      </c>
      <c r="AA89" s="191">
        <f t="shared" si="49"/>
        <v>1672167.0087600003</v>
      </c>
      <c r="AB89" s="191">
        <f t="shared" si="49"/>
        <v>1672167.0087600003</v>
      </c>
      <c r="AC89" s="191">
        <f t="shared" si="49"/>
        <v>17126647.008760002</v>
      </c>
      <c r="AD89" s="191">
        <f t="shared" si="49"/>
        <v>1672167.0087600003</v>
      </c>
      <c r="AE89" s="191">
        <f t="shared" si="49"/>
        <v>1672167.0087600003</v>
      </c>
      <c r="AF89" s="191">
        <f t="shared" si="49"/>
        <v>1672167.0087600003</v>
      </c>
      <c r="AG89" s="191">
        <f t="shared" si="49"/>
        <v>1672167.0087600003</v>
      </c>
      <c r="AH89" s="191">
        <f t="shared" si="49"/>
        <v>0</v>
      </c>
      <c r="AI89" s="191">
        <f t="shared" si="49"/>
        <v>0</v>
      </c>
      <c r="AJ89" s="191">
        <f t="shared" si="49"/>
        <v>0</v>
      </c>
      <c r="AK89" s="191">
        <f t="shared" si="49"/>
        <v>0</v>
      </c>
      <c r="AL89" s="191">
        <f t="shared" si="49"/>
        <v>0</v>
      </c>
      <c r="AM89" s="191">
        <f t="shared" si="49"/>
        <v>0</v>
      </c>
      <c r="AN89" s="191">
        <f t="shared" si="49"/>
        <v>0</v>
      </c>
      <c r="AO89" s="191">
        <f t="shared" si="49"/>
        <v>0</v>
      </c>
      <c r="AP89" s="191">
        <f t="shared" si="49"/>
        <v>0</v>
      </c>
      <c r="AQ89" s="191">
        <f t="shared" si="49"/>
        <v>0</v>
      </c>
      <c r="AR89" s="191">
        <f t="shared" si="49"/>
        <v>0</v>
      </c>
      <c r="AS89" s="191">
        <f t="shared" si="49"/>
        <v>0</v>
      </c>
      <c r="AT89" s="191">
        <f t="shared" si="49"/>
        <v>0</v>
      </c>
      <c r="AU89" s="191">
        <f t="shared" si="49"/>
        <v>0</v>
      </c>
      <c r="AV89" s="191">
        <f t="shared" si="49"/>
        <v>0</v>
      </c>
      <c r="AW89" s="191">
        <f t="shared" si="49"/>
        <v>0</v>
      </c>
      <c r="AX89" s="191">
        <f t="shared" si="49"/>
        <v>0</v>
      </c>
      <c r="AY89" s="191">
        <f t="shared" si="49"/>
        <v>0</v>
      </c>
      <c r="AZ89" s="191">
        <f t="shared" si="49"/>
        <v>0</v>
      </c>
      <c r="BA89" s="191">
        <f t="shared" si="49"/>
        <v>0</v>
      </c>
      <c r="BB89" s="191">
        <f t="shared" si="49"/>
        <v>0</v>
      </c>
      <c r="BC89" s="191">
        <f t="shared" si="49"/>
        <v>0</v>
      </c>
      <c r="BD89" s="191">
        <f t="shared" si="49"/>
        <v>0</v>
      </c>
      <c r="BE89" s="191">
        <f t="shared" si="49"/>
        <v>0</v>
      </c>
      <c r="BF89" s="191">
        <f t="shared" si="49"/>
        <v>0</v>
      </c>
      <c r="BG89" s="191">
        <f t="shared" si="49"/>
        <v>0</v>
      </c>
      <c r="BH89" s="191">
        <f t="shared" si="49"/>
        <v>0</v>
      </c>
      <c r="BI89" s="191">
        <f t="shared" si="49"/>
        <v>0</v>
      </c>
      <c r="BJ89" s="191">
        <f t="shared" si="49"/>
        <v>0</v>
      </c>
      <c r="BK89" s="191">
        <f t="shared" si="49"/>
        <v>0</v>
      </c>
      <c r="BL89" s="191">
        <f t="shared" si="49"/>
        <v>0</v>
      </c>
      <c r="BM89" s="191">
        <f t="shared" si="49"/>
        <v>0</v>
      </c>
      <c r="BN89" s="191">
        <f t="shared" si="49"/>
        <v>0</v>
      </c>
      <c r="BO89" s="191">
        <f t="shared" si="49"/>
        <v>0</v>
      </c>
      <c r="BP89" s="191">
        <f t="shared" si="49"/>
        <v>0</v>
      </c>
      <c r="BQ89" s="191">
        <f t="shared" si="49"/>
        <v>0</v>
      </c>
      <c r="BR89" s="191">
        <f t="shared" si="49"/>
        <v>0</v>
      </c>
      <c r="BS89" s="191">
        <f t="shared" ref="BS89:DC89" si="50">SUM(BS90:BS99)</f>
        <v>0</v>
      </c>
      <c r="BT89" s="191">
        <f t="shared" si="50"/>
        <v>0</v>
      </c>
      <c r="BU89" s="191">
        <f t="shared" si="50"/>
        <v>0</v>
      </c>
      <c r="BV89" s="191">
        <f t="shared" si="50"/>
        <v>0</v>
      </c>
      <c r="BW89" s="191">
        <f t="shared" si="50"/>
        <v>0</v>
      </c>
      <c r="BX89" s="191">
        <f t="shared" si="50"/>
        <v>0</v>
      </c>
      <c r="BY89" s="191">
        <f t="shared" si="50"/>
        <v>0</v>
      </c>
      <c r="BZ89" s="191">
        <f t="shared" si="50"/>
        <v>0</v>
      </c>
      <c r="CA89" s="191">
        <f t="shared" si="50"/>
        <v>0</v>
      </c>
      <c r="CB89" s="191">
        <f t="shared" si="50"/>
        <v>0</v>
      </c>
      <c r="CC89" s="191">
        <f t="shared" si="50"/>
        <v>0</v>
      </c>
      <c r="CD89" s="191">
        <f t="shared" si="50"/>
        <v>0</v>
      </c>
      <c r="CE89" s="191">
        <f t="shared" si="50"/>
        <v>0</v>
      </c>
      <c r="CF89" s="191">
        <f t="shared" si="50"/>
        <v>0</v>
      </c>
      <c r="CG89" s="191">
        <f t="shared" si="50"/>
        <v>0</v>
      </c>
      <c r="CH89" s="191">
        <f t="shared" si="50"/>
        <v>0</v>
      </c>
      <c r="CI89" s="191">
        <f t="shared" si="50"/>
        <v>0</v>
      </c>
      <c r="CJ89" s="191">
        <f t="shared" si="50"/>
        <v>0</v>
      </c>
      <c r="CK89" s="191">
        <f t="shared" si="50"/>
        <v>0</v>
      </c>
      <c r="CL89" s="191">
        <f t="shared" si="50"/>
        <v>0</v>
      </c>
      <c r="CM89" s="191">
        <f t="shared" si="50"/>
        <v>0</v>
      </c>
      <c r="CN89" s="191">
        <f t="shared" si="50"/>
        <v>0</v>
      </c>
      <c r="CO89" s="191">
        <f t="shared" si="50"/>
        <v>0</v>
      </c>
      <c r="CP89" s="191">
        <f t="shared" si="50"/>
        <v>0</v>
      </c>
      <c r="CQ89" s="191">
        <f t="shared" si="50"/>
        <v>0</v>
      </c>
      <c r="CR89" s="191">
        <f t="shared" si="50"/>
        <v>0</v>
      </c>
      <c r="CS89" s="191">
        <f t="shared" si="50"/>
        <v>0</v>
      </c>
      <c r="CT89" s="191">
        <f t="shared" si="50"/>
        <v>0</v>
      </c>
      <c r="CU89" s="191">
        <f t="shared" si="50"/>
        <v>0</v>
      </c>
      <c r="CV89" s="191">
        <f t="shared" si="50"/>
        <v>0</v>
      </c>
      <c r="CW89" s="191">
        <f t="shared" si="50"/>
        <v>0</v>
      </c>
      <c r="CX89" s="191">
        <f t="shared" si="50"/>
        <v>0</v>
      </c>
      <c r="CY89" s="191">
        <f t="shared" si="50"/>
        <v>0</v>
      </c>
      <c r="CZ89" s="191">
        <f t="shared" si="50"/>
        <v>0</v>
      </c>
      <c r="DA89" s="191">
        <f t="shared" si="50"/>
        <v>0</v>
      </c>
      <c r="DB89" s="191">
        <f t="shared" si="50"/>
        <v>0</v>
      </c>
      <c r="DC89" s="191">
        <f t="shared" si="50"/>
        <v>0</v>
      </c>
      <c r="DF89" s="24">
        <f t="shared" si="42"/>
        <v>25</v>
      </c>
    </row>
    <row r="90" spans="1:112" ht="14.5">
      <c r="A90" s="68">
        <v>78</v>
      </c>
      <c r="B90" s="176" t="str">
        <f>$B$89&amp;"1."</f>
        <v>G.1.</v>
      </c>
      <c r="C90" s="192" t="s">
        <v>807</v>
      </c>
      <c r="D90" s="176"/>
      <c r="E90" s="200">
        <v>0.21</v>
      </c>
      <c r="F90" s="189">
        <f>H90+NPV(FD,I90:INDEX(I90:DC90,PAL))</f>
        <v>27953213.483491629</v>
      </c>
      <c r="G90" s="189">
        <f>SUMIF($H$5:$DC$5,"&lt;="&amp;PAL,$H90:$DC90)</f>
        <v>51641155.28332001</v>
      </c>
      <c r="H90" s="195">
        <f>'Prielaidos Via Lietuva'!F62</f>
        <v>0</v>
      </c>
      <c r="I90" s="195">
        <f>'Prielaidos Via Lietuva'!G62</f>
        <v>189626.72535000005</v>
      </c>
      <c r="J90" s="195">
        <f>'Prielaidos Via Lietuva'!H62</f>
        <v>448805.68620000011</v>
      </c>
      <c r="K90" s="195">
        <f>'Prielaidos Via Lietuva'!I62</f>
        <v>682138.13889000029</v>
      </c>
      <c r="L90" s="195">
        <f>'Prielaidos Via Lietuva'!J62</f>
        <v>1063932.9997200002</v>
      </c>
      <c r="M90" s="195">
        <f>'Prielaidos Via Lietuva'!K62</f>
        <v>1173939.7524900003</v>
      </c>
      <c r="N90" s="195">
        <f>'Prielaidos Via Lietuva'!L62</f>
        <v>1418367.9283800004</v>
      </c>
      <c r="O90" s="195">
        <f>'Prielaidos Via Lietuva'!M62</f>
        <v>1576090.3702200006</v>
      </c>
      <c r="P90" s="195">
        <f>'Prielaidos Via Lietuva'!N62</f>
        <v>1576090.3702200004</v>
      </c>
      <c r="Q90" s="195">
        <f>'Prielaidos Via Lietuva'!O62</f>
        <v>1576090.3702200004</v>
      </c>
      <c r="R90" s="195">
        <f>'Prielaidos Via Lietuva'!P62</f>
        <v>1587649.7951700005</v>
      </c>
      <c r="S90" s="195">
        <f>'Prielaidos Via Lietuva'!Q62</f>
        <v>1603449.0436200006</v>
      </c>
      <c r="T90" s="195">
        <f>'Prielaidos Via Lietuva'!R62</f>
        <v>1617672.7189500004</v>
      </c>
      <c r="U90" s="195">
        <f>'Prielaidos Via Lietuva'!S62</f>
        <v>1640946.4902600003</v>
      </c>
      <c r="V90" s="195">
        <f>'Prielaidos Via Lietuva'!T62</f>
        <v>1647652.3741500003</v>
      </c>
      <c r="W90" s="195">
        <f>'Prielaidos Via Lietuva'!U62</f>
        <v>1662552.4318800005</v>
      </c>
      <c r="X90" s="195">
        <f>'Prielaidos Via Lietuva'!V62</f>
        <v>1672167.0087600003</v>
      </c>
      <c r="Y90" s="195">
        <f>'Prielaidos Via Lietuva'!W62</f>
        <v>1672167.0087600003</v>
      </c>
      <c r="Z90" s="195">
        <f>'Prielaidos Via Lietuva'!X62</f>
        <v>1672167.0087600003</v>
      </c>
      <c r="AA90" s="195">
        <f>'Prielaidos Via Lietuva'!Y62</f>
        <v>1672167.0087600003</v>
      </c>
      <c r="AB90" s="195">
        <f>'Prielaidos Via Lietuva'!Z62</f>
        <v>1672167.0087600003</v>
      </c>
      <c r="AC90" s="195">
        <f>'Prielaidos Via Lietuva'!AA62</f>
        <v>17126647.008760002</v>
      </c>
      <c r="AD90" s="195">
        <f>'Prielaidos Via Lietuva'!AB62</f>
        <v>1672167.0087600003</v>
      </c>
      <c r="AE90" s="195">
        <f>'Prielaidos Via Lietuva'!AC62</f>
        <v>1672167.0087600003</v>
      </c>
      <c r="AF90" s="195">
        <f>'Prielaidos Via Lietuva'!AD62</f>
        <v>1672167.0087600003</v>
      </c>
      <c r="AG90" s="195">
        <f>'Prielaidos Via Lietuva'!AE62</f>
        <v>1672167.0087600003</v>
      </c>
      <c r="AH90" s="195">
        <v>0</v>
      </c>
      <c r="AI90" s="195">
        <v>0</v>
      </c>
      <c r="AJ90" s="195">
        <v>0</v>
      </c>
      <c r="AK90" s="195">
        <v>0</v>
      </c>
      <c r="AL90" s="195">
        <v>0</v>
      </c>
      <c r="AM90" s="195">
        <v>0</v>
      </c>
      <c r="AN90" s="195">
        <v>0</v>
      </c>
      <c r="AO90" s="195">
        <v>0</v>
      </c>
      <c r="AP90" s="195">
        <v>0</v>
      </c>
      <c r="AQ90" s="195">
        <v>0</v>
      </c>
      <c r="AR90" s="195">
        <v>0</v>
      </c>
      <c r="AS90" s="195">
        <v>0</v>
      </c>
      <c r="AT90" s="195">
        <v>0</v>
      </c>
      <c r="AU90" s="195">
        <v>0</v>
      </c>
      <c r="AV90" s="195">
        <v>0</v>
      </c>
      <c r="AW90" s="195">
        <v>0</v>
      </c>
      <c r="AX90" s="195">
        <v>0</v>
      </c>
      <c r="AY90" s="195">
        <v>0</v>
      </c>
      <c r="AZ90" s="195">
        <v>0</v>
      </c>
      <c r="BA90" s="195">
        <v>0</v>
      </c>
      <c r="BB90" s="195">
        <v>0</v>
      </c>
      <c r="BC90" s="195">
        <v>0</v>
      </c>
      <c r="BD90" s="195">
        <v>0</v>
      </c>
      <c r="BE90" s="195">
        <v>0</v>
      </c>
      <c r="BF90" s="195">
        <v>0</v>
      </c>
      <c r="BG90" s="195">
        <v>0</v>
      </c>
      <c r="BH90" s="195">
        <v>0</v>
      </c>
      <c r="BI90" s="195">
        <v>0</v>
      </c>
      <c r="BJ90" s="195">
        <v>0</v>
      </c>
      <c r="BK90" s="195">
        <v>0</v>
      </c>
      <c r="BL90" s="195">
        <v>0</v>
      </c>
      <c r="BM90" s="195">
        <v>0</v>
      </c>
      <c r="BN90" s="195">
        <v>0</v>
      </c>
      <c r="BO90" s="195">
        <v>0</v>
      </c>
      <c r="BP90" s="195">
        <v>0</v>
      </c>
      <c r="BQ90" s="195">
        <v>0</v>
      </c>
      <c r="BR90" s="195">
        <v>0</v>
      </c>
      <c r="BS90" s="195">
        <v>0</v>
      </c>
      <c r="BT90" s="195">
        <v>0</v>
      </c>
      <c r="BU90" s="195">
        <v>0</v>
      </c>
      <c r="BV90" s="195">
        <v>0</v>
      </c>
      <c r="BW90" s="195">
        <v>0</v>
      </c>
      <c r="BX90" s="195">
        <v>0</v>
      </c>
      <c r="BY90" s="195">
        <v>0</v>
      </c>
      <c r="BZ90" s="195">
        <v>0</v>
      </c>
      <c r="CA90" s="195">
        <v>0</v>
      </c>
      <c r="CB90" s="195">
        <v>0</v>
      </c>
      <c r="CC90" s="195">
        <v>0</v>
      </c>
      <c r="CD90" s="195">
        <v>0</v>
      </c>
      <c r="CE90" s="195">
        <v>0</v>
      </c>
      <c r="CF90" s="195">
        <v>0</v>
      </c>
      <c r="CG90" s="195">
        <v>0</v>
      </c>
      <c r="CH90" s="195">
        <v>0</v>
      </c>
      <c r="CI90" s="195">
        <v>0</v>
      </c>
      <c r="CJ90" s="195">
        <v>0</v>
      </c>
      <c r="CK90" s="195">
        <v>0</v>
      </c>
      <c r="CL90" s="195">
        <v>0</v>
      </c>
      <c r="CM90" s="195">
        <v>0</v>
      </c>
      <c r="CN90" s="195">
        <v>0</v>
      </c>
      <c r="CO90" s="195">
        <v>0</v>
      </c>
      <c r="CP90" s="195">
        <v>0</v>
      </c>
      <c r="CQ90" s="195">
        <v>0</v>
      </c>
      <c r="CR90" s="195">
        <v>0</v>
      </c>
      <c r="CS90" s="195">
        <v>0</v>
      </c>
      <c r="CT90" s="195">
        <v>0</v>
      </c>
      <c r="CU90" s="195">
        <v>0</v>
      </c>
      <c r="CV90" s="195">
        <v>0</v>
      </c>
      <c r="CW90" s="195">
        <v>0</v>
      </c>
      <c r="CX90" s="195">
        <v>0</v>
      </c>
      <c r="CY90" s="195">
        <v>0</v>
      </c>
      <c r="CZ90" s="195">
        <v>0</v>
      </c>
      <c r="DA90" s="195">
        <v>0</v>
      </c>
      <c r="DB90" s="195">
        <v>0</v>
      </c>
      <c r="DC90" s="195">
        <v>0</v>
      </c>
      <c r="DE90" s="24">
        <f t="shared" ref="DE90:DE95" si="51">COUNTBLANK(H90:DC90)</f>
        <v>0</v>
      </c>
      <c r="DF90" s="24">
        <f t="shared" si="42"/>
        <v>25</v>
      </c>
      <c r="DG90">
        <f t="shared" ref="DG90:DG110" si="52">IF(ISNUMBER(E90),E90*100,0)</f>
        <v>21</v>
      </c>
    </row>
    <row r="91" spans="1:112" ht="14.5">
      <c r="A91" s="68">
        <v>79</v>
      </c>
      <c r="B91" s="176" t="str">
        <f>$B$89&amp;"2."</f>
        <v>G.2.</v>
      </c>
      <c r="C91" s="192" t="s">
        <v>181</v>
      </c>
      <c r="D91" s="176"/>
      <c r="E91" s="200">
        <v>0.21</v>
      </c>
      <c r="F91" s="189">
        <f>H91+NPV(FD,I91:INDEX(I91:DC91,PAL))</f>
        <v>0</v>
      </c>
      <c r="G91" s="189">
        <f>SUMIF($H$5:$DC$5,"&lt;="&amp;PAL,$H91:$DC91)</f>
        <v>0</v>
      </c>
      <c r="H91" s="195">
        <v>0</v>
      </c>
      <c r="I91" s="195">
        <v>0</v>
      </c>
      <c r="J91" s="195">
        <v>0</v>
      </c>
      <c r="K91" s="195">
        <v>0</v>
      </c>
      <c r="L91" s="195">
        <v>0</v>
      </c>
      <c r="M91" s="195">
        <v>0</v>
      </c>
      <c r="N91" s="195">
        <v>0</v>
      </c>
      <c r="O91" s="195">
        <v>0</v>
      </c>
      <c r="P91" s="195">
        <v>0</v>
      </c>
      <c r="Q91" s="195">
        <v>0</v>
      </c>
      <c r="R91" s="195">
        <v>0</v>
      </c>
      <c r="S91" s="195">
        <v>0</v>
      </c>
      <c r="T91" s="195">
        <v>0</v>
      </c>
      <c r="U91" s="195">
        <v>0</v>
      </c>
      <c r="V91" s="195">
        <v>0</v>
      </c>
      <c r="W91" s="195">
        <v>0</v>
      </c>
      <c r="X91" s="195">
        <v>0</v>
      </c>
      <c r="Y91" s="195">
        <v>0</v>
      </c>
      <c r="Z91" s="195">
        <v>0</v>
      </c>
      <c r="AA91" s="195">
        <v>0</v>
      </c>
      <c r="AB91" s="195">
        <v>0</v>
      </c>
      <c r="AC91" s="195">
        <v>0</v>
      </c>
      <c r="AD91" s="195">
        <v>0</v>
      </c>
      <c r="AE91" s="195">
        <v>0</v>
      </c>
      <c r="AF91" s="195">
        <v>0</v>
      </c>
      <c r="AG91" s="195">
        <v>0</v>
      </c>
      <c r="AH91" s="195">
        <v>0</v>
      </c>
      <c r="AI91" s="195">
        <v>0</v>
      </c>
      <c r="AJ91" s="195">
        <v>0</v>
      </c>
      <c r="AK91" s="195">
        <v>0</v>
      </c>
      <c r="AL91" s="195">
        <v>0</v>
      </c>
      <c r="AM91" s="195">
        <v>0</v>
      </c>
      <c r="AN91" s="195">
        <v>0</v>
      </c>
      <c r="AO91" s="195">
        <v>0</v>
      </c>
      <c r="AP91" s="195">
        <v>0</v>
      </c>
      <c r="AQ91" s="195">
        <v>0</v>
      </c>
      <c r="AR91" s="195">
        <v>0</v>
      </c>
      <c r="AS91" s="195">
        <v>0</v>
      </c>
      <c r="AT91" s="195">
        <v>0</v>
      </c>
      <c r="AU91" s="195">
        <v>0</v>
      </c>
      <c r="AV91" s="195">
        <v>0</v>
      </c>
      <c r="AW91" s="195">
        <v>0</v>
      </c>
      <c r="AX91" s="195">
        <v>0</v>
      </c>
      <c r="AY91" s="195">
        <v>0</v>
      </c>
      <c r="AZ91" s="195">
        <v>0</v>
      </c>
      <c r="BA91" s="195">
        <v>0</v>
      </c>
      <c r="BB91" s="195">
        <v>0</v>
      </c>
      <c r="BC91" s="195">
        <v>0</v>
      </c>
      <c r="BD91" s="195">
        <v>0</v>
      </c>
      <c r="BE91" s="195">
        <v>0</v>
      </c>
      <c r="BF91" s="195">
        <v>0</v>
      </c>
      <c r="BG91" s="195">
        <v>0</v>
      </c>
      <c r="BH91" s="195">
        <v>0</v>
      </c>
      <c r="BI91" s="195">
        <v>0</v>
      </c>
      <c r="BJ91" s="195">
        <v>0</v>
      </c>
      <c r="BK91" s="195">
        <v>0</v>
      </c>
      <c r="BL91" s="195">
        <v>0</v>
      </c>
      <c r="BM91" s="195">
        <v>0</v>
      </c>
      <c r="BN91" s="195">
        <v>0</v>
      </c>
      <c r="BO91" s="195">
        <v>0</v>
      </c>
      <c r="BP91" s="195">
        <v>0</v>
      </c>
      <c r="BQ91" s="195">
        <v>0</v>
      </c>
      <c r="BR91" s="195">
        <v>0</v>
      </c>
      <c r="BS91" s="195">
        <v>0</v>
      </c>
      <c r="BT91" s="195">
        <v>0</v>
      </c>
      <c r="BU91" s="195">
        <v>0</v>
      </c>
      <c r="BV91" s="195">
        <v>0</v>
      </c>
      <c r="BW91" s="195">
        <v>0</v>
      </c>
      <c r="BX91" s="195">
        <v>0</v>
      </c>
      <c r="BY91" s="195">
        <v>0</v>
      </c>
      <c r="BZ91" s="195">
        <v>0</v>
      </c>
      <c r="CA91" s="195">
        <v>0</v>
      </c>
      <c r="CB91" s="195">
        <v>0</v>
      </c>
      <c r="CC91" s="195">
        <v>0</v>
      </c>
      <c r="CD91" s="195">
        <v>0</v>
      </c>
      <c r="CE91" s="195">
        <v>0</v>
      </c>
      <c r="CF91" s="195">
        <v>0</v>
      </c>
      <c r="CG91" s="195">
        <v>0</v>
      </c>
      <c r="CH91" s="195">
        <v>0</v>
      </c>
      <c r="CI91" s="195">
        <v>0</v>
      </c>
      <c r="CJ91" s="195">
        <v>0</v>
      </c>
      <c r="CK91" s="195">
        <v>0</v>
      </c>
      <c r="CL91" s="195">
        <v>0</v>
      </c>
      <c r="CM91" s="195">
        <v>0</v>
      </c>
      <c r="CN91" s="195">
        <v>0</v>
      </c>
      <c r="CO91" s="195">
        <v>0</v>
      </c>
      <c r="CP91" s="195">
        <v>0</v>
      </c>
      <c r="CQ91" s="195">
        <v>0</v>
      </c>
      <c r="CR91" s="195">
        <v>0</v>
      </c>
      <c r="CS91" s="195">
        <v>0</v>
      </c>
      <c r="CT91" s="195">
        <v>0</v>
      </c>
      <c r="CU91" s="195">
        <v>0</v>
      </c>
      <c r="CV91" s="195">
        <v>0</v>
      </c>
      <c r="CW91" s="195">
        <v>0</v>
      </c>
      <c r="CX91" s="195">
        <v>0</v>
      </c>
      <c r="CY91" s="195">
        <v>0</v>
      </c>
      <c r="CZ91" s="195">
        <v>0</v>
      </c>
      <c r="DA91" s="195">
        <v>0</v>
      </c>
      <c r="DB91" s="195">
        <v>0</v>
      </c>
      <c r="DC91" s="195">
        <v>0</v>
      </c>
      <c r="DE91" s="24">
        <f t="shared" si="51"/>
        <v>0</v>
      </c>
      <c r="DF91" s="24">
        <f t="shared" si="42"/>
        <v>0</v>
      </c>
      <c r="DG91">
        <f t="shared" si="52"/>
        <v>21</v>
      </c>
    </row>
    <row r="92" spans="1:112" ht="14.5">
      <c r="A92" s="68">
        <v>80</v>
      </c>
      <c r="B92" s="176" t="str">
        <f>$B$89&amp;"3."</f>
        <v>G.3.</v>
      </c>
      <c r="C92" s="192" t="s">
        <v>182</v>
      </c>
      <c r="D92" s="176"/>
      <c r="E92" s="200">
        <v>0.21</v>
      </c>
      <c r="F92" s="189">
        <f>H92+NPV(FD,I92:INDEX(I92:DC92,PAL))</f>
        <v>0</v>
      </c>
      <c r="G92" s="189">
        <f>SUMIF($H$5:$DC$5,"&lt;="&amp;PAL,$H92:$DC92)</f>
        <v>0</v>
      </c>
      <c r="H92" s="195">
        <v>0</v>
      </c>
      <c r="I92" s="195">
        <v>0</v>
      </c>
      <c r="J92" s="195">
        <v>0</v>
      </c>
      <c r="K92" s="195">
        <v>0</v>
      </c>
      <c r="L92" s="195">
        <v>0</v>
      </c>
      <c r="M92" s="195">
        <v>0</v>
      </c>
      <c r="N92" s="195">
        <v>0</v>
      </c>
      <c r="O92" s="195">
        <v>0</v>
      </c>
      <c r="P92" s="195">
        <v>0</v>
      </c>
      <c r="Q92" s="195">
        <v>0</v>
      </c>
      <c r="R92" s="195">
        <v>0</v>
      </c>
      <c r="S92" s="195">
        <v>0</v>
      </c>
      <c r="T92" s="195">
        <v>0</v>
      </c>
      <c r="U92" s="195">
        <v>0</v>
      </c>
      <c r="V92" s="195">
        <v>0</v>
      </c>
      <c r="W92" s="195">
        <v>0</v>
      </c>
      <c r="X92" s="195">
        <v>0</v>
      </c>
      <c r="Y92" s="195">
        <v>0</v>
      </c>
      <c r="Z92" s="195">
        <v>0</v>
      </c>
      <c r="AA92" s="195">
        <v>0</v>
      </c>
      <c r="AB92" s="195">
        <v>0</v>
      </c>
      <c r="AC92" s="195">
        <v>0</v>
      </c>
      <c r="AD92" s="195">
        <v>0</v>
      </c>
      <c r="AE92" s="195">
        <v>0</v>
      </c>
      <c r="AF92" s="195">
        <v>0</v>
      </c>
      <c r="AG92" s="195">
        <v>0</v>
      </c>
      <c r="AH92" s="195">
        <v>0</v>
      </c>
      <c r="AI92" s="195">
        <v>0</v>
      </c>
      <c r="AJ92" s="195">
        <v>0</v>
      </c>
      <c r="AK92" s="195">
        <v>0</v>
      </c>
      <c r="AL92" s="195">
        <v>0</v>
      </c>
      <c r="AM92" s="195">
        <v>0</v>
      </c>
      <c r="AN92" s="195">
        <v>0</v>
      </c>
      <c r="AO92" s="195">
        <v>0</v>
      </c>
      <c r="AP92" s="195">
        <v>0</v>
      </c>
      <c r="AQ92" s="195">
        <v>0</v>
      </c>
      <c r="AR92" s="195">
        <v>0</v>
      </c>
      <c r="AS92" s="195">
        <v>0</v>
      </c>
      <c r="AT92" s="195">
        <v>0</v>
      </c>
      <c r="AU92" s="195">
        <v>0</v>
      </c>
      <c r="AV92" s="195">
        <v>0</v>
      </c>
      <c r="AW92" s="195">
        <v>0</v>
      </c>
      <c r="AX92" s="195">
        <v>0</v>
      </c>
      <c r="AY92" s="195">
        <v>0</v>
      </c>
      <c r="AZ92" s="195">
        <v>0</v>
      </c>
      <c r="BA92" s="195">
        <v>0</v>
      </c>
      <c r="BB92" s="195">
        <v>0</v>
      </c>
      <c r="BC92" s="195">
        <v>0</v>
      </c>
      <c r="BD92" s="195">
        <v>0</v>
      </c>
      <c r="BE92" s="195">
        <v>0</v>
      </c>
      <c r="BF92" s="195">
        <v>0</v>
      </c>
      <c r="BG92" s="195">
        <v>0</v>
      </c>
      <c r="BH92" s="195">
        <v>0</v>
      </c>
      <c r="BI92" s="195">
        <v>0</v>
      </c>
      <c r="BJ92" s="195">
        <v>0</v>
      </c>
      <c r="BK92" s="195">
        <v>0</v>
      </c>
      <c r="BL92" s="195">
        <v>0</v>
      </c>
      <c r="BM92" s="195">
        <v>0</v>
      </c>
      <c r="BN92" s="195">
        <v>0</v>
      </c>
      <c r="BO92" s="195">
        <v>0</v>
      </c>
      <c r="BP92" s="195">
        <v>0</v>
      </c>
      <c r="BQ92" s="195">
        <v>0</v>
      </c>
      <c r="BR92" s="195">
        <v>0</v>
      </c>
      <c r="BS92" s="195">
        <v>0</v>
      </c>
      <c r="BT92" s="195">
        <v>0</v>
      </c>
      <c r="BU92" s="195">
        <v>0</v>
      </c>
      <c r="BV92" s="195">
        <v>0</v>
      </c>
      <c r="BW92" s="195">
        <v>0</v>
      </c>
      <c r="BX92" s="195">
        <v>0</v>
      </c>
      <c r="BY92" s="195">
        <v>0</v>
      </c>
      <c r="BZ92" s="195">
        <v>0</v>
      </c>
      <c r="CA92" s="195">
        <v>0</v>
      </c>
      <c r="CB92" s="195">
        <v>0</v>
      </c>
      <c r="CC92" s="195">
        <v>0</v>
      </c>
      <c r="CD92" s="195">
        <v>0</v>
      </c>
      <c r="CE92" s="195">
        <v>0</v>
      </c>
      <c r="CF92" s="195">
        <v>0</v>
      </c>
      <c r="CG92" s="195">
        <v>0</v>
      </c>
      <c r="CH92" s="195">
        <v>0</v>
      </c>
      <c r="CI92" s="195">
        <v>0</v>
      </c>
      <c r="CJ92" s="195">
        <v>0</v>
      </c>
      <c r="CK92" s="195">
        <v>0</v>
      </c>
      <c r="CL92" s="195">
        <v>0</v>
      </c>
      <c r="CM92" s="195">
        <v>0</v>
      </c>
      <c r="CN92" s="195">
        <v>0</v>
      </c>
      <c r="CO92" s="195">
        <v>0</v>
      </c>
      <c r="CP92" s="195">
        <v>0</v>
      </c>
      <c r="CQ92" s="195">
        <v>0</v>
      </c>
      <c r="CR92" s="195">
        <v>0</v>
      </c>
      <c r="CS92" s="195">
        <v>0</v>
      </c>
      <c r="CT92" s="195">
        <v>0</v>
      </c>
      <c r="CU92" s="195">
        <v>0</v>
      </c>
      <c r="CV92" s="195">
        <v>0</v>
      </c>
      <c r="CW92" s="195">
        <v>0</v>
      </c>
      <c r="CX92" s="195">
        <v>0</v>
      </c>
      <c r="CY92" s="195">
        <v>0</v>
      </c>
      <c r="CZ92" s="195">
        <v>0</v>
      </c>
      <c r="DA92" s="195">
        <v>0</v>
      </c>
      <c r="DB92" s="195">
        <v>0</v>
      </c>
      <c r="DC92" s="195">
        <v>0</v>
      </c>
      <c r="DE92" s="24">
        <f t="shared" si="51"/>
        <v>0</v>
      </c>
      <c r="DF92" s="24">
        <f t="shared" si="42"/>
        <v>0</v>
      </c>
      <c r="DG92">
        <f t="shared" si="52"/>
        <v>21</v>
      </c>
    </row>
    <row r="93" spans="1:112" ht="14.5">
      <c r="A93" s="68">
        <v>81</v>
      </c>
      <c r="B93" s="176" t="str">
        <f>$B$89&amp;"4."</f>
        <v>G.4.</v>
      </c>
      <c r="C93" s="192" t="s">
        <v>183</v>
      </c>
      <c r="D93" s="176"/>
      <c r="E93" s="200">
        <v>0.21</v>
      </c>
      <c r="F93" s="189">
        <f>H93+NPV(FD,I93:INDEX(I93:DC93,PAL))</f>
        <v>0</v>
      </c>
      <c r="G93" s="189">
        <f>SUMIF($H$5:$DC$5,"&lt;="&amp;PAL,$H93:$DC93)</f>
        <v>0</v>
      </c>
      <c r="H93" s="195">
        <v>0</v>
      </c>
      <c r="I93" s="195">
        <v>0</v>
      </c>
      <c r="J93" s="195">
        <v>0</v>
      </c>
      <c r="K93" s="195">
        <v>0</v>
      </c>
      <c r="L93" s="195">
        <v>0</v>
      </c>
      <c r="M93" s="195">
        <v>0</v>
      </c>
      <c r="N93" s="195">
        <v>0</v>
      </c>
      <c r="O93" s="195">
        <v>0</v>
      </c>
      <c r="P93" s="195">
        <v>0</v>
      </c>
      <c r="Q93" s="195">
        <v>0</v>
      </c>
      <c r="R93" s="195">
        <v>0</v>
      </c>
      <c r="S93" s="195">
        <v>0</v>
      </c>
      <c r="T93" s="195">
        <v>0</v>
      </c>
      <c r="U93" s="195">
        <v>0</v>
      </c>
      <c r="V93" s="195">
        <v>0</v>
      </c>
      <c r="W93" s="195">
        <v>0</v>
      </c>
      <c r="X93" s="195">
        <v>0</v>
      </c>
      <c r="Y93" s="195">
        <v>0</v>
      </c>
      <c r="Z93" s="195">
        <v>0</v>
      </c>
      <c r="AA93" s="195">
        <v>0</v>
      </c>
      <c r="AB93" s="195">
        <v>0</v>
      </c>
      <c r="AC93" s="195">
        <v>0</v>
      </c>
      <c r="AD93" s="195">
        <v>0</v>
      </c>
      <c r="AE93" s="195">
        <v>0</v>
      </c>
      <c r="AF93" s="195">
        <v>0</v>
      </c>
      <c r="AG93" s="195">
        <v>0</v>
      </c>
      <c r="AH93" s="195">
        <v>0</v>
      </c>
      <c r="AI93" s="195">
        <v>0</v>
      </c>
      <c r="AJ93" s="195">
        <v>0</v>
      </c>
      <c r="AK93" s="195">
        <v>0</v>
      </c>
      <c r="AL93" s="195">
        <v>0</v>
      </c>
      <c r="AM93" s="195">
        <v>0</v>
      </c>
      <c r="AN93" s="195">
        <v>0</v>
      </c>
      <c r="AO93" s="195">
        <v>0</v>
      </c>
      <c r="AP93" s="195">
        <v>0</v>
      </c>
      <c r="AQ93" s="195">
        <v>0</v>
      </c>
      <c r="AR93" s="195">
        <v>0</v>
      </c>
      <c r="AS93" s="195">
        <v>0</v>
      </c>
      <c r="AT93" s="195">
        <v>0</v>
      </c>
      <c r="AU93" s="195">
        <v>0</v>
      </c>
      <c r="AV93" s="195">
        <v>0</v>
      </c>
      <c r="AW93" s="195">
        <v>0</v>
      </c>
      <c r="AX93" s="195">
        <v>0</v>
      </c>
      <c r="AY93" s="195">
        <v>0</v>
      </c>
      <c r="AZ93" s="195">
        <v>0</v>
      </c>
      <c r="BA93" s="195">
        <v>0</v>
      </c>
      <c r="BB93" s="195">
        <v>0</v>
      </c>
      <c r="BC93" s="195">
        <v>0</v>
      </c>
      <c r="BD93" s="195">
        <v>0</v>
      </c>
      <c r="BE93" s="195">
        <v>0</v>
      </c>
      <c r="BF93" s="195">
        <v>0</v>
      </c>
      <c r="BG93" s="195">
        <v>0</v>
      </c>
      <c r="BH93" s="195">
        <v>0</v>
      </c>
      <c r="BI93" s="195">
        <v>0</v>
      </c>
      <c r="BJ93" s="195">
        <v>0</v>
      </c>
      <c r="BK93" s="195">
        <v>0</v>
      </c>
      <c r="BL93" s="195">
        <v>0</v>
      </c>
      <c r="BM93" s="195">
        <v>0</v>
      </c>
      <c r="BN93" s="195">
        <v>0</v>
      </c>
      <c r="BO93" s="195">
        <v>0</v>
      </c>
      <c r="BP93" s="195">
        <v>0</v>
      </c>
      <c r="BQ93" s="195">
        <v>0</v>
      </c>
      <c r="BR93" s="195">
        <v>0</v>
      </c>
      <c r="BS93" s="195">
        <v>0</v>
      </c>
      <c r="BT93" s="195">
        <v>0</v>
      </c>
      <c r="BU93" s="195">
        <v>0</v>
      </c>
      <c r="BV93" s="195">
        <v>0</v>
      </c>
      <c r="BW93" s="195">
        <v>0</v>
      </c>
      <c r="BX93" s="195">
        <v>0</v>
      </c>
      <c r="BY93" s="195">
        <v>0</v>
      </c>
      <c r="BZ93" s="195">
        <v>0</v>
      </c>
      <c r="CA93" s="195">
        <v>0</v>
      </c>
      <c r="CB93" s="195">
        <v>0</v>
      </c>
      <c r="CC93" s="195">
        <v>0</v>
      </c>
      <c r="CD93" s="195">
        <v>0</v>
      </c>
      <c r="CE93" s="195">
        <v>0</v>
      </c>
      <c r="CF93" s="195">
        <v>0</v>
      </c>
      <c r="CG93" s="195">
        <v>0</v>
      </c>
      <c r="CH93" s="195">
        <v>0</v>
      </c>
      <c r="CI93" s="195">
        <v>0</v>
      </c>
      <c r="CJ93" s="195">
        <v>0</v>
      </c>
      <c r="CK93" s="195">
        <v>0</v>
      </c>
      <c r="CL93" s="195">
        <v>0</v>
      </c>
      <c r="CM93" s="195">
        <v>0</v>
      </c>
      <c r="CN93" s="195">
        <v>0</v>
      </c>
      <c r="CO93" s="195">
        <v>0</v>
      </c>
      <c r="CP93" s="195">
        <v>0</v>
      </c>
      <c r="CQ93" s="195">
        <v>0</v>
      </c>
      <c r="CR93" s="195">
        <v>0</v>
      </c>
      <c r="CS93" s="195">
        <v>0</v>
      </c>
      <c r="CT93" s="195">
        <v>0</v>
      </c>
      <c r="CU93" s="195">
        <v>0</v>
      </c>
      <c r="CV93" s="195">
        <v>0</v>
      </c>
      <c r="CW93" s="195">
        <v>0</v>
      </c>
      <c r="CX93" s="195">
        <v>0</v>
      </c>
      <c r="CY93" s="195">
        <v>0</v>
      </c>
      <c r="CZ93" s="195">
        <v>0</v>
      </c>
      <c r="DA93" s="195">
        <v>0</v>
      </c>
      <c r="DB93" s="195">
        <v>0</v>
      </c>
      <c r="DC93" s="195">
        <v>0</v>
      </c>
      <c r="DE93" s="24">
        <f t="shared" si="51"/>
        <v>0</v>
      </c>
      <c r="DF93" s="24">
        <f t="shared" si="42"/>
        <v>0</v>
      </c>
      <c r="DG93">
        <f t="shared" si="52"/>
        <v>21</v>
      </c>
    </row>
    <row r="94" spans="1:112" ht="14.5">
      <c r="A94" s="68">
        <v>82</v>
      </c>
      <c r="B94" s="176" t="str">
        <f>$B$89&amp;"5."</f>
        <v>G.5.</v>
      </c>
      <c r="C94" s="192" t="s">
        <v>184</v>
      </c>
      <c r="D94" s="176"/>
      <c r="E94" s="200">
        <v>0.21</v>
      </c>
      <c r="F94" s="189">
        <f>H94+NPV(FD,I94:INDEX(I94:DC94,PAL))</f>
        <v>0</v>
      </c>
      <c r="G94" s="189">
        <f>SUMIF($H$5:$DC$5,"&lt;="&amp;PAL,$H94:$DC94)</f>
        <v>0</v>
      </c>
      <c r="H94" s="195">
        <v>0</v>
      </c>
      <c r="I94" s="195">
        <v>0</v>
      </c>
      <c r="J94" s="195">
        <v>0</v>
      </c>
      <c r="K94" s="195">
        <v>0</v>
      </c>
      <c r="L94" s="195">
        <v>0</v>
      </c>
      <c r="M94" s="195">
        <v>0</v>
      </c>
      <c r="N94" s="195">
        <v>0</v>
      </c>
      <c r="O94" s="195">
        <v>0</v>
      </c>
      <c r="P94" s="195">
        <v>0</v>
      </c>
      <c r="Q94" s="195">
        <v>0</v>
      </c>
      <c r="R94" s="195">
        <v>0</v>
      </c>
      <c r="S94" s="195">
        <v>0</v>
      </c>
      <c r="T94" s="195">
        <v>0</v>
      </c>
      <c r="U94" s="195">
        <v>0</v>
      </c>
      <c r="V94" s="195">
        <v>0</v>
      </c>
      <c r="W94" s="195">
        <v>0</v>
      </c>
      <c r="X94" s="195">
        <v>0</v>
      </c>
      <c r="Y94" s="195">
        <v>0</v>
      </c>
      <c r="Z94" s="195">
        <v>0</v>
      </c>
      <c r="AA94" s="195">
        <v>0</v>
      </c>
      <c r="AB94" s="195">
        <v>0</v>
      </c>
      <c r="AC94" s="195">
        <v>0</v>
      </c>
      <c r="AD94" s="195">
        <v>0</v>
      </c>
      <c r="AE94" s="195">
        <v>0</v>
      </c>
      <c r="AF94" s="195">
        <v>0</v>
      </c>
      <c r="AG94" s="195">
        <v>0</v>
      </c>
      <c r="AH94" s="195">
        <v>0</v>
      </c>
      <c r="AI94" s="195">
        <v>0</v>
      </c>
      <c r="AJ94" s="195">
        <v>0</v>
      </c>
      <c r="AK94" s="195">
        <v>0</v>
      </c>
      <c r="AL94" s="195">
        <v>0</v>
      </c>
      <c r="AM94" s="195">
        <v>0</v>
      </c>
      <c r="AN94" s="195">
        <v>0</v>
      </c>
      <c r="AO94" s="195">
        <v>0</v>
      </c>
      <c r="AP94" s="195">
        <v>0</v>
      </c>
      <c r="AQ94" s="195">
        <v>0</v>
      </c>
      <c r="AR94" s="195">
        <v>0</v>
      </c>
      <c r="AS94" s="195">
        <v>0</v>
      </c>
      <c r="AT94" s="195">
        <v>0</v>
      </c>
      <c r="AU94" s="195">
        <v>0</v>
      </c>
      <c r="AV94" s="195">
        <v>0</v>
      </c>
      <c r="AW94" s="195">
        <v>0</v>
      </c>
      <c r="AX94" s="195">
        <v>0</v>
      </c>
      <c r="AY94" s="195">
        <v>0</v>
      </c>
      <c r="AZ94" s="195">
        <v>0</v>
      </c>
      <c r="BA94" s="195">
        <v>0</v>
      </c>
      <c r="BB94" s="195">
        <v>0</v>
      </c>
      <c r="BC94" s="195">
        <v>0</v>
      </c>
      <c r="BD94" s="195">
        <v>0</v>
      </c>
      <c r="BE94" s="195">
        <v>0</v>
      </c>
      <c r="BF94" s="195">
        <v>0</v>
      </c>
      <c r="BG94" s="195">
        <v>0</v>
      </c>
      <c r="BH94" s="195">
        <v>0</v>
      </c>
      <c r="BI94" s="195">
        <v>0</v>
      </c>
      <c r="BJ94" s="195">
        <v>0</v>
      </c>
      <c r="BK94" s="195">
        <v>0</v>
      </c>
      <c r="BL94" s="195">
        <v>0</v>
      </c>
      <c r="BM94" s="195">
        <v>0</v>
      </c>
      <c r="BN94" s="195">
        <v>0</v>
      </c>
      <c r="BO94" s="195">
        <v>0</v>
      </c>
      <c r="BP94" s="195">
        <v>0</v>
      </c>
      <c r="BQ94" s="195">
        <v>0</v>
      </c>
      <c r="BR94" s="195">
        <v>0</v>
      </c>
      <c r="BS94" s="195">
        <v>0</v>
      </c>
      <c r="BT94" s="195">
        <v>0</v>
      </c>
      <c r="BU94" s="195">
        <v>0</v>
      </c>
      <c r="BV94" s="195">
        <v>0</v>
      </c>
      <c r="BW94" s="195">
        <v>0</v>
      </c>
      <c r="BX94" s="195">
        <v>0</v>
      </c>
      <c r="BY94" s="195">
        <v>0</v>
      </c>
      <c r="BZ94" s="195">
        <v>0</v>
      </c>
      <c r="CA94" s="195">
        <v>0</v>
      </c>
      <c r="CB94" s="195">
        <v>0</v>
      </c>
      <c r="CC94" s="195">
        <v>0</v>
      </c>
      <c r="CD94" s="195">
        <v>0</v>
      </c>
      <c r="CE94" s="195">
        <v>0</v>
      </c>
      <c r="CF94" s="195">
        <v>0</v>
      </c>
      <c r="CG94" s="195">
        <v>0</v>
      </c>
      <c r="CH94" s="195">
        <v>0</v>
      </c>
      <c r="CI94" s="195">
        <v>0</v>
      </c>
      <c r="CJ94" s="195">
        <v>0</v>
      </c>
      <c r="CK94" s="195">
        <v>0</v>
      </c>
      <c r="CL94" s="195">
        <v>0</v>
      </c>
      <c r="CM94" s="195">
        <v>0</v>
      </c>
      <c r="CN94" s="195">
        <v>0</v>
      </c>
      <c r="CO94" s="195">
        <v>0</v>
      </c>
      <c r="CP94" s="195">
        <v>0</v>
      </c>
      <c r="CQ94" s="195">
        <v>0</v>
      </c>
      <c r="CR94" s="195">
        <v>0</v>
      </c>
      <c r="CS94" s="195">
        <v>0</v>
      </c>
      <c r="CT94" s="195">
        <v>0</v>
      </c>
      <c r="CU94" s="195">
        <v>0</v>
      </c>
      <c r="CV94" s="195">
        <v>0</v>
      </c>
      <c r="CW94" s="195">
        <v>0</v>
      </c>
      <c r="CX94" s="195">
        <v>0</v>
      </c>
      <c r="CY94" s="195">
        <v>0</v>
      </c>
      <c r="CZ94" s="195">
        <v>0</v>
      </c>
      <c r="DA94" s="195">
        <v>0</v>
      </c>
      <c r="DB94" s="195">
        <v>0</v>
      </c>
      <c r="DC94" s="195">
        <v>0</v>
      </c>
      <c r="DE94" s="24">
        <f t="shared" si="51"/>
        <v>0</v>
      </c>
      <c r="DF94" s="24">
        <f t="shared" si="42"/>
        <v>0</v>
      </c>
      <c r="DG94">
        <f t="shared" si="52"/>
        <v>21</v>
      </c>
    </row>
    <row r="95" spans="1:112" ht="29">
      <c r="A95" s="68">
        <v>83</v>
      </c>
      <c r="B95" s="176" t="str">
        <f>$B$89&amp;"6."</f>
        <v>G.6.</v>
      </c>
      <c r="C95" s="192" t="s">
        <v>185</v>
      </c>
      <c r="D95" s="176"/>
      <c r="E95" s="200">
        <v>0.21</v>
      </c>
      <c r="F95" s="189">
        <f>H95+NPV(FD,I95:INDEX(I95:DC95,PAL))</f>
        <v>0</v>
      </c>
      <c r="G95" s="189">
        <f>SUMIF($H$5:$DC$5,"&lt;="&amp;PAL,$H95:$DC95)</f>
        <v>0</v>
      </c>
      <c r="H95" s="195">
        <v>0</v>
      </c>
      <c r="I95" s="195">
        <v>0</v>
      </c>
      <c r="J95" s="195">
        <v>0</v>
      </c>
      <c r="K95" s="195">
        <v>0</v>
      </c>
      <c r="L95" s="195">
        <v>0</v>
      </c>
      <c r="M95" s="195">
        <v>0</v>
      </c>
      <c r="N95" s="195">
        <v>0</v>
      </c>
      <c r="O95" s="195">
        <v>0</v>
      </c>
      <c r="P95" s="195">
        <v>0</v>
      </c>
      <c r="Q95" s="195">
        <v>0</v>
      </c>
      <c r="R95" s="195">
        <v>0</v>
      </c>
      <c r="S95" s="195">
        <v>0</v>
      </c>
      <c r="T95" s="195">
        <v>0</v>
      </c>
      <c r="U95" s="195">
        <v>0</v>
      </c>
      <c r="V95" s="195">
        <v>0</v>
      </c>
      <c r="W95" s="195">
        <v>0</v>
      </c>
      <c r="X95" s="195">
        <v>0</v>
      </c>
      <c r="Y95" s="195">
        <v>0</v>
      </c>
      <c r="Z95" s="195">
        <v>0</v>
      </c>
      <c r="AA95" s="195">
        <v>0</v>
      </c>
      <c r="AB95" s="195">
        <v>0</v>
      </c>
      <c r="AC95" s="195">
        <v>0</v>
      </c>
      <c r="AD95" s="195">
        <v>0</v>
      </c>
      <c r="AE95" s="195">
        <v>0</v>
      </c>
      <c r="AF95" s="195">
        <v>0</v>
      </c>
      <c r="AG95" s="195">
        <v>0</v>
      </c>
      <c r="AH95" s="195">
        <v>0</v>
      </c>
      <c r="AI95" s="195">
        <v>0</v>
      </c>
      <c r="AJ95" s="195">
        <v>0</v>
      </c>
      <c r="AK95" s="195">
        <v>0</v>
      </c>
      <c r="AL95" s="195">
        <v>0</v>
      </c>
      <c r="AM95" s="195">
        <v>0</v>
      </c>
      <c r="AN95" s="195">
        <v>0</v>
      </c>
      <c r="AO95" s="195">
        <v>0</v>
      </c>
      <c r="AP95" s="195">
        <v>0</v>
      </c>
      <c r="AQ95" s="195">
        <v>0</v>
      </c>
      <c r="AR95" s="195">
        <v>0</v>
      </c>
      <c r="AS95" s="195">
        <v>0</v>
      </c>
      <c r="AT95" s="195">
        <v>0</v>
      </c>
      <c r="AU95" s="195">
        <v>0</v>
      </c>
      <c r="AV95" s="195">
        <v>0</v>
      </c>
      <c r="AW95" s="195">
        <v>0</v>
      </c>
      <c r="AX95" s="195">
        <v>0</v>
      </c>
      <c r="AY95" s="195">
        <v>0</v>
      </c>
      <c r="AZ95" s="195">
        <v>0</v>
      </c>
      <c r="BA95" s="195">
        <v>0</v>
      </c>
      <c r="BB95" s="195">
        <v>0</v>
      </c>
      <c r="BC95" s="195">
        <v>0</v>
      </c>
      <c r="BD95" s="195">
        <v>0</v>
      </c>
      <c r="BE95" s="195">
        <v>0</v>
      </c>
      <c r="BF95" s="195">
        <v>0</v>
      </c>
      <c r="BG95" s="195">
        <v>0</v>
      </c>
      <c r="BH95" s="195">
        <v>0</v>
      </c>
      <c r="BI95" s="195">
        <v>0</v>
      </c>
      <c r="BJ95" s="195">
        <v>0</v>
      </c>
      <c r="BK95" s="195">
        <v>0</v>
      </c>
      <c r="BL95" s="195">
        <v>0</v>
      </c>
      <c r="BM95" s="195">
        <v>0</v>
      </c>
      <c r="BN95" s="195">
        <v>0</v>
      </c>
      <c r="BO95" s="195">
        <v>0</v>
      </c>
      <c r="BP95" s="195">
        <v>0</v>
      </c>
      <c r="BQ95" s="195">
        <v>0</v>
      </c>
      <c r="BR95" s="195">
        <v>0</v>
      </c>
      <c r="BS95" s="195">
        <v>0</v>
      </c>
      <c r="BT95" s="195">
        <v>0</v>
      </c>
      <c r="BU95" s="195">
        <v>0</v>
      </c>
      <c r="BV95" s="195">
        <v>0</v>
      </c>
      <c r="BW95" s="195">
        <v>0</v>
      </c>
      <c r="BX95" s="195">
        <v>0</v>
      </c>
      <c r="BY95" s="195">
        <v>0</v>
      </c>
      <c r="BZ95" s="195">
        <v>0</v>
      </c>
      <c r="CA95" s="195">
        <v>0</v>
      </c>
      <c r="CB95" s="195">
        <v>0</v>
      </c>
      <c r="CC95" s="195">
        <v>0</v>
      </c>
      <c r="CD95" s="195">
        <v>0</v>
      </c>
      <c r="CE95" s="195">
        <v>0</v>
      </c>
      <c r="CF95" s="195">
        <v>0</v>
      </c>
      <c r="CG95" s="195">
        <v>0</v>
      </c>
      <c r="CH95" s="195">
        <v>0</v>
      </c>
      <c r="CI95" s="195">
        <v>0</v>
      </c>
      <c r="CJ95" s="195">
        <v>0</v>
      </c>
      <c r="CK95" s="195">
        <v>0</v>
      </c>
      <c r="CL95" s="195">
        <v>0</v>
      </c>
      <c r="CM95" s="195">
        <v>0</v>
      </c>
      <c r="CN95" s="195">
        <v>0</v>
      </c>
      <c r="CO95" s="195">
        <v>0</v>
      </c>
      <c r="CP95" s="195">
        <v>0</v>
      </c>
      <c r="CQ95" s="195">
        <v>0</v>
      </c>
      <c r="CR95" s="195">
        <v>0</v>
      </c>
      <c r="CS95" s="195">
        <v>0</v>
      </c>
      <c r="CT95" s="195">
        <v>0</v>
      </c>
      <c r="CU95" s="195">
        <v>0</v>
      </c>
      <c r="CV95" s="195">
        <v>0</v>
      </c>
      <c r="CW95" s="195">
        <v>0</v>
      </c>
      <c r="CX95" s="195">
        <v>0</v>
      </c>
      <c r="CY95" s="195">
        <v>0</v>
      </c>
      <c r="CZ95" s="195">
        <v>0</v>
      </c>
      <c r="DA95" s="195">
        <v>0</v>
      </c>
      <c r="DB95" s="195">
        <v>0</v>
      </c>
      <c r="DC95" s="195">
        <v>0</v>
      </c>
      <c r="DE95" s="24">
        <f t="shared" si="51"/>
        <v>0</v>
      </c>
      <c r="DF95" s="24">
        <f t="shared" si="42"/>
        <v>0</v>
      </c>
      <c r="DG95">
        <f t="shared" si="52"/>
        <v>21</v>
      </c>
    </row>
    <row r="96" spans="1:112" ht="29">
      <c r="A96" s="68">
        <v>84</v>
      </c>
      <c r="B96" s="176" t="str">
        <f>$B$89&amp;"7."</f>
        <v>G.7.</v>
      </c>
      <c r="C96" s="192" t="s">
        <v>186</v>
      </c>
      <c r="D96" s="176"/>
      <c r="E96" s="200">
        <v>0.21</v>
      </c>
      <c r="F96" s="189">
        <f>H96+NPV(FD,I96:INDEX(I96:DC96,PAL))</f>
        <v>0</v>
      </c>
      <c r="G96" s="189">
        <f>SUMIF($H$5:$DC$5,"&lt;="&amp;PAL,$H96:$DC96)</f>
        <v>0</v>
      </c>
      <c r="H96" s="195">
        <v>0</v>
      </c>
      <c r="I96" s="195">
        <v>0</v>
      </c>
      <c r="J96" s="195">
        <v>0</v>
      </c>
      <c r="K96" s="195">
        <v>0</v>
      </c>
      <c r="L96" s="195">
        <v>0</v>
      </c>
      <c r="M96" s="195">
        <v>0</v>
      </c>
      <c r="N96" s="195">
        <v>0</v>
      </c>
      <c r="O96" s="195">
        <v>0</v>
      </c>
      <c r="P96" s="195">
        <v>0</v>
      </c>
      <c r="Q96" s="195">
        <v>0</v>
      </c>
      <c r="R96" s="195">
        <v>0</v>
      </c>
      <c r="S96" s="195">
        <v>0</v>
      </c>
      <c r="T96" s="195">
        <v>0</v>
      </c>
      <c r="U96" s="195">
        <v>0</v>
      </c>
      <c r="V96" s="195">
        <v>0</v>
      </c>
      <c r="W96" s="195">
        <v>0</v>
      </c>
      <c r="X96" s="195">
        <v>0</v>
      </c>
      <c r="Y96" s="195">
        <v>0</v>
      </c>
      <c r="Z96" s="195">
        <v>0</v>
      </c>
      <c r="AA96" s="195">
        <v>0</v>
      </c>
      <c r="AB96" s="195">
        <v>0</v>
      </c>
      <c r="AC96" s="195">
        <v>0</v>
      </c>
      <c r="AD96" s="195">
        <v>0</v>
      </c>
      <c r="AE96" s="195">
        <v>0</v>
      </c>
      <c r="AF96" s="195">
        <v>0</v>
      </c>
      <c r="AG96" s="195">
        <v>0</v>
      </c>
      <c r="AH96" s="195">
        <v>0</v>
      </c>
      <c r="AI96" s="195">
        <v>0</v>
      </c>
      <c r="AJ96" s="195">
        <v>0</v>
      </c>
      <c r="AK96" s="195">
        <v>0</v>
      </c>
      <c r="AL96" s="195">
        <v>0</v>
      </c>
      <c r="AM96" s="195">
        <v>0</v>
      </c>
      <c r="AN96" s="195">
        <v>0</v>
      </c>
      <c r="AO96" s="195">
        <v>0</v>
      </c>
      <c r="AP96" s="195">
        <v>0</v>
      </c>
      <c r="AQ96" s="195">
        <v>0</v>
      </c>
      <c r="AR96" s="195">
        <v>0</v>
      </c>
      <c r="AS96" s="195">
        <v>0</v>
      </c>
      <c r="AT96" s="195">
        <v>0</v>
      </c>
      <c r="AU96" s="195">
        <v>0</v>
      </c>
      <c r="AV96" s="195">
        <v>0</v>
      </c>
      <c r="AW96" s="195">
        <v>0</v>
      </c>
      <c r="AX96" s="195">
        <v>0</v>
      </c>
      <c r="AY96" s="195">
        <v>0</v>
      </c>
      <c r="AZ96" s="195">
        <v>0</v>
      </c>
      <c r="BA96" s="195">
        <v>0</v>
      </c>
      <c r="BB96" s="195">
        <v>0</v>
      </c>
      <c r="BC96" s="195">
        <v>0</v>
      </c>
      <c r="BD96" s="195">
        <v>0</v>
      </c>
      <c r="BE96" s="195">
        <v>0</v>
      </c>
      <c r="BF96" s="195">
        <v>0</v>
      </c>
      <c r="BG96" s="195">
        <v>0</v>
      </c>
      <c r="BH96" s="195">
        <v>0</v>
      </c>
      <c r="BI96" s="195">
        <v>0</v>
      </c>
      <c r="BJ96" s="195">
        <v>0</v>
      </c>
      <c r="BK96" s="195">
        <v>0</v>
      </c>
      <c r="BL96" s="195">
        <v>0</v>
      </c>
      <c r="BM96" s="195">
        <v>0</v>
      </c>
      <c r="BN96" s="195">
        <v>0</v>
      </c>
      <c r="BO96" s="195">
        <v>0</v>
      </c>
      <c r="BP96" s="195">
        <v>0</v>
      </c>
      <c r="BQ96" s="195">
        <v>0</v>
      </c>
      <c r="BR96" s="195">
        <v>0</v>
      </c>
      <c r="BS96" s="195">
        <v>0</v>
      </c>
      <c r="BT96" s="195">
        <v>0</v>
      </c>
      <c r="BU96" s="195">
        <v>0</v>
      </c>
      <c r="BV96" s="195">
        <v>0</v>
      </c>
      <c r="BW96" s="195">
        <v>0</v>
      </c>
      <c r="BX96" s="195">
        <v>0</v>
      </c>
      <c r="BY96" s="195">
        <v>0</v>
      </c>
      <c r="BZ96" s="195">
        <v>0</v>
      </c>
      <c r="CA96" s="195">
        <v>0</v>
      </c>
      <c r="CB96" s="195">
        <v>0</v>
      </c>
      <c r="CC96" s="195">
        <v>0</v>
      </c>
      <c r="CD96" s="195">
        <v>0</v>
      </c>
      <c r="CE96" s="195">
        <v>0</v>
      </c>
      <c r="CF96" s="195">
        <v>0</v>
      </c>
      <c r="CG96" s="195">
        <v>0</v>
      </c>
      <c r="CH96" s="195">
        <v>0</v>
      </c>
      <c r="CI96" s="195">
        <v>0</v>
      </c>
      <c r="CJ96" s="195">
        <v>0</v>
      </c>
      <c r="CK96" s="195">
        <v>0</v>
      </c>
      <c r="CL96" s="195">
        <v>0</v>
      </c>
      <c r="CM96" s="195">
        <v>0</v>
      </c>
      <c r="CN96" s="195">
        <v>0</v>
      </c>
      <c r="CO96" s="195">
        <v>0</v>
      </c>
      <c r="CP96" s="195">
        <v>0</v>
      </c>
      <c r="CQ96" s="195">
        <v>0</v>
      </c>
      <c r="CR96" s="195">
        <v>0</v>
      </c>
      <c r="CS96" s="195">
        <v>0</v>
      </c>
      <c r="CT96" s="195">
        <v>0</v>
      </c>
      <c r="CU96" s="195">
        <v>0</v>
      </c>
      <c r="CV96" s="195">
        <v>0</v>
      </c>
      <c r="CW96" s="195">
        <v>0</v>
      </c>
      <c r="CX96" s="195">
        <v>0</v>
      </c>
      <c r="CY96" s="195">
        <v>0</v>
      </c>
      <c r="CZ96" s="195">
        <v>0</v>
      </c>
      <c r="DA96" s="195">
        <v>0</v>
      </c>
      <c r="DB96" s="195">
        <v>0</v>
      </c>
      <c r="DC96" s="195">
        <v>0</v>
      </c>
      <c r="DE96" s="24">
        <f t="shared" ref="DE96:DE116" si="53">COUNTBLANK(H96:DC96)</f>
        <v>0</v>
      </c>
      <c r="DF96" s="24">
        <f t="shared" si="42"/>
        <v>0</v>
      </c>
      <c r="DG96">
        <f t="shared" si="52"/>
        <v>21</v>
      </c>
    </row>
    <row r="97" spans="1:113" ht="29">
      <c r="A97" s="68">
        <v>85</v>
      </c>
      <c r="B97" s="176" t="str">
        <f>$B$89&amp;"8."</f>
        <v>G.8.</v>
      </c>
      <c r="C97" s="192" t="s">
        <v>187</v>
      </c>
      <c r="D97" s="176"/>
      <c r="E97" s="200">
        <v>0.21</v>
      </c>
      <c r="F97" s="189">
        <f>H97+NPV(FD,I97:INDEX(I97:DC97,PAL))</f>
        <v>0</v>
      </c>
      <c r="G97" s="189">
        <f>SUMIF($H$5:$DC$5,"&lt;="&amp;PAL,$H97:$DC97)</f>
        <v>0</v>
      </c>
      <c r="H97" s="195">
        <v>0</v>
      </c>
      <c r="I97" s="195">
        <v>0</v>
      </c>
      <c r="J97" s="195">
        <v>0</v>
      </c>
      <c r="K97" s="195">
        <v>0</v>
      </c>
      <c r="L97" s="195">
        <v>0</v>
      </c>
      <c r="M97" s="195">
        <v>0</v>
      </c>
      <c r="N97" s="195">
        <v>0</v>
      </c>
      <c r="O97" s="195">
        <v>0</v>
      </c>
      <c r="P97" s="195">
        <v>0</v>
      </c>
      <c r="Q97" s="195">
        <v>0</v>
      </c>
      <c r="R97" s="195">
        <v>0</v>
      </c>
      <c r="S97" s="195">
        <v>0</v>
      </c>
      <c r="T97" s="195">
        <v>0</v>
      </c>
      <c r="U97" s="195">
        <v>0</v>
      </c>
      <c r="V97" s="195">
        <v>0</v>
      </c>
      <c r="W97" s="195">
        <v>0</v>
      </c>
      <c r="X97" s="195">
        <v>0</v>
      </c>
      <c r="Y97" s="195">
        <v>0</v>
      </c>
      <c r="Z97" s="195">
        <v>0</v>
      </c>
      <c r="AA97" s="195">
        <v>0</v>
      </c>
      <c r="AB97" s="195">
        <v>0</v>
      </c>
      <c r="AC97" s="195">
        <v>0</v>
      </c>
      <c r="AD97" s="195">
        <v>0</v>
      </c>
      <c r="AE97" s="195">
        <v>0</v>
      </c>
      <c r="AF97" s="195">
        <v>0</v>
      </c>
      <c r="AG97" s="195">
        <v>0</v>
      </c>
      <c r="AH97" s="195">
        <v>0</v>
      </c>
      <c r="AI97" s="195">
        <v>0</v>
      </c>
      <c r="AJ97" s="195">
        <v>0</v>
      </c>
      <c r="AK97" s="195">
        <v>0</v>
      </c>
      <c r="AL97" s="195">
        <v>0</v>
      </c>
      <c r="AM97" s="195">
        <v>0</v>
      </c>
      <c r="AN97" s="195">
        <v>0</v>
      </c>
      <c r="AO97" s="195">
        <v>0</v>
      </c>
      <c r="AP97" s="195">
        <v>0</v>
      </c>
      <c r="AQ97" s="195">
        <v>0</v>
      </c>
      <c r="AR97" s="195">
        <v>0</v>
      </c>
      <c r="AS97" s="195">
        <v>0</v>
      </c>
      <c r="AT97" s="195">
        <v>0</v>
      </c>
      <c r="AU97" s="195">
        <v>0</v>
      </c>
      <c r="AV97" s="195">
        <v>0</v>
      </c>
      <c r="AW97" s="195">
        <v>0</v>
      </c>
      <c r="AX97" s="195">
        <v>0</v>
      </c>
      <c r="AY97" s="195">
        <v>0</v>
      </c>
      <c r="AZ97" s="195">
        <v>0</v>
      </c>
      <c r="BA97" s="195">
        <v>0</v>
      </c>
      <c r="BB97" s="195">
        <v>0</v>
      </c>
      <c r="BC97" s="195">
        <v>0</v>
      </c>
      <c r="BD97" s="195">
        <v>0</v>
      </c>
      <c r="BE97" s="195">
        <v>0</v>
      </c>
      <c r="BF97" s="195">
        <v>0</v>
      </c>
      <c r="BG97" s="195">
        <v>0</v>
      </c>
      <c r="BH97" s="195">
        <v>0</v>
      </c>
      <c r="BI97" s="195">
        <v>0</v>
      </c>
      <c r="BJ97" s="195">
        <v>0</v>
      </c>
      <c r="BK97" s="195">
        <v>0</v>
      </c>
      <c r="BL97" s="195">
        <v>0</v>
      </c>
      <c r="BM97" s="195">
        <v>0</v>
      </c>
      <c r="BN97" s="195">
        <v>0</v>
      </c>
      <c r="BO97" s="195">
        <v>0</v>
      </c>
      <c r="BP97" s="195">
        <v>0</v>
      </c>
      <c r="BQ97" s="195">
        <v>0</v>
      </c>
      <c r="BR97" s="195">
        <v>0</v>
      </c>
      <c r="BS97" s="195">
        <v>0</v>
      </c>
      <c r="BT97" s="195">
        <v>0</v>
      </c>
      <c r="BU97" s="195">
        <v>0</v>
      </c>
      <c r="BV97" s="195">
        <v>0</v>
      </c>
      <c r="BW97" s="195">
        <v>0</v>
      </c>
      <c r="BX97" s="195">
        <v>0</v>
      </c>
      <c r="BY97" s="195">
        <v>0</v>
      </c>
      <c r="BZ97" s="195">
        <v>0</v>
      </c>
      <c r="CA97" s="195">
        <v>0</v>
      </c>
      <c r="CB97" s="195">
        <v>0</v>
      </c>
      <c r="CC97" s="195">
        <v>0</v>
      </c>
      <c r="CD97" s="195">
        <v>0</v>
      </c>
      <c r="CE97" s="195">
        <v>0</v>
      </c>
      <c r="CF97" s="195">
        <v>0</v>
      </c>
      <c r="CG97" s="195">
        <v>0</v>
      </c>
      <c r="CH97" s="195">
        <v>0</v>
      </c>
      <c r="CI97" s="195">
        <v>0</v>
      </c>
      <c r="CJ97" s="195">
        <v>0</v>
      </c>
      <c r="CK97" s="195">
        <v>0</v>
      </c>
      <c r="CL97" s="195">
        <v>0</v>
      </c>
      <c r="CM97" s="195">
        <v>0</v>
      </c>
      <c r="CN97" s="195">
        <v>0</v>
      </c>
      <c r="CO97" s="195">
        <v>0</v>
      </c>
      <c r="CP97" s="195">
        <v>0</v>
      </c>
      <c r="CQ97" s="195">
        <v>0</v>
      </c>
      <c r="CR97" s="195">
        <v>0</v>
      </c>
      <c r="CS97" s="195">
        <v>0</v>
      </c>
      <c r="CT97" s="195">
        <v>0</v>
      </c>
      <c r="CU97" s="195">
        <v>0</v>
      </c>
      <c r="CV97" s="195">
        <v>0</v>
      </c>
      <c r="CW97" s="195">
        <v>0</v>
      </c>
      <c r="CX97" s="195">
        <v>0</v>
      </c>
      <c r="CY97" s="195">
        <v>0</v>
      </c>
      <c r="CZ97" s="195">
        <v>0</v>
      </c>
      <c r="DA97" s="195">
        <v>0</v>
      </c>
      <c r="DB97" s="195">
        <v>0</v>
      </c>
      <c r="DC97" s="195">
        <v>0</v>
      </c>
      <c r="DE97" s="24">
        <f t="shared" si="53"/>
        <v>0</v>
      </c>
      <c r="DF97" s="24">
        <f t="shared" si="42"/>
        <v>0</v>
      </c>
      <c r="DG97">
        <f t="shared" si="52"/>
        <v>21</v>
      </c>
    </row>
    <row r="98" spans="1:113" ht="29">
      <c r="A98" s="68">
        <v>86</v>
      </c>
      <c r="B98" s="176" t="str">
        <f>$B$89&amp;"9."</f>
        <v>G.9.</v>
      </c>
      <c r="C98" s="192" t="s">
        <v>188</v>
      </c>
      <c r="D98" s="176"/>
      <c r="E98" s="200">
        <v>0.21</v>
      </c>
      <c r="F98" s="189">
        <f>H98+NPV(FD,I98:INDEX(I98:DC98,PAL))</f>
        <v>0</v>
      </c>
      <c r="G98" s="189">
        <f>SUMIF($H$5:$DC$5,"&lt;="&amp;PAL,$H98:$DC98)</f>
        <v>0</v>
      </c>
      <c r="H98" s="195">
        <v>0</v>
      </c>
      <c r="I98" s="195">
        <v>0</v>
      </c>
      <c r="J98" s="195">
        <v>0</v>
      </c>
      <c r="K98" s="195">
        <v>0</v>
      </c>
      <c r="L98" s="195">
        <v>0</v>
      </c>
      <c r="M98" s="195">
        <v>0</v>
      </c>
      <c r="N98" s="195">
        <v>0</v>
      </c>
      <c r="O98" s="195">
        <v>0</v>
      </c>
      <c r="P98" s="195">
        <v>0</v>
      </c>
      <c r="Q98" s="195">
        <v>0</v>
      </c>
      <c r="R98" s="195">
        <v>0</v>
      </c>
      <c r="S98" s="195">
        <v>0</v>
      </c>
      <c r="T98" s="195">
        <v>0</v>
      </c>
      <c r="U98" s="195">
        <v>0</v>
      </c>
      <c r="V98" s="195">
        <v>0</v>
      </c>
      <c r="W98" s="195">
        <v>0</v>
      </c>
      <c r="X98" s="195">
        <v>0</v>
      </c>
      <c r="Y98" s="195">
        <v>0</v>
      </c>
      <c r="Z98" s="195">
        <v>0</v>
      </c>
      <c r="AA98" s="195">
        <v>0</v>
      </c>
      <c r="AB98" s="195">
        <v>0</v>
      </c>
      <c r="AC98" s="195">
        <v>0</v>
      </c>
      <c r="AD98" s="195">
        <v>0</v>
      </c>
      <c r="AE98" s="195">
        <v>0</v>
      </c>
      <c r="AF98" s="195">
        <v>0</v>
      </c>
      <c r="AG98" s="195">
        <v>0</v>
      </c>
      <c r="AH98" s="195">
        <v>0</v>
      </c>
      <c r="AI98" s="195">
        <v>0</v>
      </c>
      <c r="AJ98" s="195">
        <v>0</v>
      </c>
      <c r="AK98" s="195">
        <v>0</v>
      </c>
      <c r="AL98" s="195">
        <v>0</v>
      </c>
      <c r="AM98" s="195">
        <v>0</v>
      </c>
      <c r="AN98" s="195">
        <v>0</v>
      </c>
      <c r="AO98" s="195">
        <v>0</v>
      </c>
      <c r="AP98" s="195">
        <v>0</v>
      </c>
      <c r="AQ98" s="195">
        <v>0</v>
      </c>
      <c r="AR98" s="195">
        <v>0</v>
      </c>
      <c r="AS98" s="195">
        <v>0</v>
      </c>
      <c r="AT98" s="195">
        <v>0</v>
      </c>
      <c r="AU98" s="195">
        <v>0</v>
      </c>
      <c r="AV98" s="195">
        <v>0</v>
      </c>
      <c r="AW98" s="195">
        <v>0</v>
      </c>
      <c r="AX98" s="195">
        <v>0</v>
      </c>
      <c r="AY98" s="195">
        <v>0</v>
      </c>
      <c r="AZ98" s="195">
        <v>0</v>
      </c>
      <c r="BA98" s="195">
        <v>0</v>
      </c>
      <c r="BB98" s="195">
        <v>0</v>
      </c>
      <c r="BC98" s="195">
        <v>0</v>
      </c>
      <c r="BD98" s="195">
        <v>0</v>
      </c>
      <c r="BE98" s="195">
        <v>0</v>
      </c>
      <c r="BF98" s="195">
        <v>0</v>
      </c>
      <c r="BG98" s="195">
        <v>0</v>
      </c>
      <c r="BH98" s="195">
        <v>0</v>
      </c>
      <c r="BI98" s="195">
        <v>0</v>
      </c>
      <c r="BJ98" s="195">
        <v>0</v>
      </c>
      <c r="BK98" s="195">
        <v>0</v>
      </c>
      <c r="BL98" s="195">
        <v>0</v>
      </c>
      <c r="BM98" s="195">
        <v>0</v>
      </c>
      <c r="BN98" s="195">
        <v>0</v>
      </c>
      <c r="BO98" s="195">
        <v>0</v>
      </c>
      <c r="BP98" s="195">
        <v>0</v>
      </c>
      <c r="BQ98" s="195">
        <v>0</v>
      </c>
      <c r="BR98" s="195">
        <v>0</v>
      </c>
      <c r="BS98" s="195">
        <v>0</v>
      </c>
      <c r="BT98" s="195">
        <v>0</v>
      </c>
      <c r="BU98" s="195">
        <v>0</v>
      </c>
      <c r="BV98" s="195">
        <v>0</v>
      </c>
      <c r="BW98" s="195">
        <v>0</v>
      </c>
      <c r="BX98" s="195">
        <v>0</v>
      </c>
      <c r="BY98" s="195">
        <v>0</v>
      </c>
      <c r="BZ98" s="195">
        <v>0</v>
      </c>
      <c r="CA98" s="195">
        <v>0</v>
      </c>
      <c r="CB98" s="195">
        <v>0</v>
      </c>
      <c r="CC98" s="195">
        <v>0</v>
      </c>
      <c r="CD98" s="195">
        <v>0</v>
      </c>
      <c r="CE98" s="195">
        <v>0</v>
      </c>
      <c r="CF98" s="195">
        <v>0</v>
      </c>
      <c r="CG98" s="195">
        <v>0</v>
      </c>
      <c r="CH98" s="195">
        <v>0</v>
      </c>
      <c r="CI98" s="195">
        <v>0</v>
      </c>
      <c r="CJ98" s="195">
        <v>0</v>
      </c>
      <c r="CK98" s="195">
        <v>0</v>
      </c>
      <c r="CL98" s="195">
        <v>0</v>
      </c>
      <c r="CM98" s="195">
        <v>0</v>
      </c>
      <c r="CN98" s="195">
        <v>0</v>
      </c>
      <c r="CO98" s="195">
        <v>0</v>
      </c>
      <c r="CP98" s="195">
        <v>0</v>
      </c>
      <c r="CQ98" s="195">
        <v>0</v>
      </c>
      <c r="CR98" s="195">
        <v>0</v>
      </c>
      <c r="CS98" s="195">
        <v>0</v>
      </c>
      <c r="CT98" s="195">
        <v>0</v>
      </c>
      <c r="CU98" s="195">
        <v>0</v>
      </c>
      <c r="CV98" s="195">
        <v>0</v>
      </c>
      <c r="CW98" s="195">
        <v>0</v>
      </c>
      <c r="CX98" s="195">
        <v>0</v>
      </c>
      <c r="CY98" s="195">
        <v>0</v>
      </c>
      <c r="CZ98" s="195">
        <v>0</v>
      </c>
      <c r="DA98" s="195">
        <v>0</v>
      </c>
      <c r="DB98" s="195">
        <v>0</v>
      </c>
      <c r="DC98" s="195">
        <v>0</v>
      </c>
      <c r="DE98" s="24">
        <f t="shared" si="53"/>
        <v>0</v>
      </c>
      <c r="DF98" s="24">
        <f t="shared" si="42"/>
        <v>0</v>
      </c>
      <c r="DG98">
        <f t="shared" si="52"/>
        <v>21</v>
      </c>
    </row>
    <row r="99" spans="1:113" ht="29">
      <c r="A99" s="68">
        <v>87</v>
      </c>
      <c r="B99" s="176" t="str">
        <f>$B$89&amp;"10."</f>
        <v>G.10.</v>
      </c>
      <c r="C99" s="192" t="s">
        <v>189</v>
      </c>
      <c r="D99" s="176"/>
      <c r="E99" s="200">
        <v>0.21</v>
      </c>
      <c r="F99" s="189">
        <f>H99+NPV(FD,I99:INDEX(I99:DC99,PAL))</f>
        <v>0</v>
      </c>
      <c r="G99" s="189">
        <f>SUMIF($H$5:$DC$5,"&lt;="&amp;PAL,$H99:$DC99)</f>
        <v>0</v>
      </c>
      <c r="H99" s="195">
        <v>0</v>
      </c>
      <c r="I99" s="195">
        <v>0</v>
      </c>
      <c r="J99" s="195">
        <v>0</v>
      </c>
      <c r="K99" s="195">
        <v>0</v>
      </c>
      <c r="L99" s="195">
        <v>0</v>
      </c>
      <c r="M99" s="195">
        <v>0</v>
      </c>
      <c r="N99" s="195">
        <v>0</v>
      </c>
      <c r="O99" s="195">
        <v>0</v>
      </c>
      <c r="P99" s="195">
        <v>0</v>
      </c>
      <c r="Q99" s="195">
        <v>0</v>
      </c>
      <c r="R99" s="195">
        <v>0</v>
      </c>
      <c r="S99" s="195">
        <v>0</v>
      </c>
      <c r="T99" s="195">
        <v>0</v>
      </c>
      <c r="U99" s="195">
        <v>0</v>
      </c>
      <c r="V99" s="195">
        <v>0</v>
      </c>
      <c r="W99" s="195">
        <v>0</v>
      </c>
      <c r="X99" s="195">
        <v>0</v>
      </c>
      <c r="Y99" s="195">
        <v>0</v>
      </c>
      <c r="Z99" s="195">
        <v>0</v>
      </c>
      <c r="AA99" s="195">
        <v>0</v>
      </c>
      <c r="AB99" s="195">
        <v>0</v>
      </c>
      <c r="AC99" s="195">
        <v>0</v>
      </c>
      <c r="AD99" s="195">
        <v>0</v>
      </c>
      <c r="AE99" s="195">
        <v>0</v>
      </c>
      <c r="AF99" s="195">
        <v>0</v>
      </c>
      <c r="AG99" s="195">
        <v>0</v>
      </c>
      <c r="AH99" s="195">
        <v>0</v>
      </c>
      <c r="AI99" s="195">
        <v>0</v>
      </c>
      <c r="AJ99" s="195">
        <v>0</v>
      </c>
      <c r="AK99" s="195">
        <v>0</v>
      </c>
      <c r="AL99" s="195">
        <v>0</v>
      </c>
      <c r="AM99" s="195">
        <v>0</v>
      </c>
      <c r="AN99" s="195">
        <v>0</v>
      </c>
      <c r="AO99" s="195">
        <v>0</v>
      </c>
      <c r="AP99" s="195">
        <v>0</v>
      </c>
      <c r="AQ99" s="195">
        <v>0</v>
      </c>
      <c r="AR99" s="195">
        <v>0</v>
      </c>
      <c r="AS99" s="195">
        <v>0</v>
      </c>
      <c r="AT99" s="195">
        <v>0</v>
      </c>
      <c r="AU99" s="195">
        <v>0</v>
      </c>
      <c r="AV99" s="195">
        <v>0</v>
      </c>
      <c r="AW99" s="195">
        <v>0</v>
      </c>
      <c r="AX99" s="195">
        <v>0</v>
      </c>
      <c r="AY99" s="195">
        <v>0</v>
      </c>
      <c r="AZ99" s="195">
        <v>0</v>
      </c>
      <c r="BA99" s="195">
        <v>0</v>
      </c>
      <c r="BB99" s="195">
        <v>0</v>
      </c>
      <c r="BC99" s="195">
        <v>0</v>
      </c>
      <c r="BD99" s="195">
        <v>0</v>
      </c>
      <c r="BE99" s="195">
        <v>0</v>
      </c>
      <c r="BF99" s="195">
        <v>0</v>
      </c>
      <c r="BG99" s="195">
        <v>0</v>
      </c>
      <c r="BH99" s="195">
        <v>0</v>
      </c>
      <c r="BI99" s="195">
        <v>0</v>
      </c>
      <c r="BJ99" s="195">
        <v>0</v>
      </c>
      <c r="BK99" s="195">
        <v>0</v>
      </c>
      <c r="BL99" s="195">
        <v>0</v>
      </c>
      <c r="BM99" s="195">
        <v>0</v>
      </c>
      <c r="BN99" s="195">
        <v>0</v>
      </c>
      <c r="BO99" s="195">
        <v>0</v>
      </c>
      <c r="BP99" s="195">
        <v>0</v>
      </c>
      <c r="BQ99" s="195">
        <v>0</v>
      </c>
      <c r="BR99" s="195">
        <v>0</v>
      </c>
      <c r="BS99" s="195">
        <v>0</v>
      </c>
      <c r="BT99" s="195">
        <v>0</v>
      </c>
      <c r="BU99" s="195">
        <v>0</v>
      </c>
      <c r="BV99" s="195">
        <v>0</v>
      </c>
      <c r="BW99" s="195">
        <v>0</v>
      </c>
      <c r="BX99" s="195">
        <v>0</v>
      </c>
      <c r="BY99" s="195">
        <v>0</v>
      </c>
      <c r="BZ99" s="195">
        <v>0</v>
      </c>
      <c r="CA99" s="195">
        <v>0</v>
      </c>
      <c r="CB99" s="195">
        <v>0</v>
      </c>
      <c r="CC99" s="195">
        <v>0</v>
      </c>
      <c r="CD99" s="195">
        <v>0</v>
      </c>
      <c r="CE99" s="195">
        <v>0</v>
      </c>
      <c r="CF99" s="195">
        <v>0</v>
      </c>
      <c r="CG99" s="195">
        <v>0</v>
      </c>
      <c r="CH99" s="195">
        <v>0</v>
      </c>
      <c r="CI99" s="195">
        <v>0</v>
      </c>
      <c r="CJ99" s="195">
        <v>0</v>
      </c>
      <c r="CK99" s="195">
        <v>0</v>
      </c>
      <c r="CL99" s="195">
        <v>0</v>
      </c>
      <c r="CM99" s="195">
        <v>0</v>
      </c>
      <c r="CN99" s="195">
        <v>0</v>
      </c>
      <c r="CO99" s="195">
        <v>0</v>
      </c>
      <c r="CP99" s="195">
        <v>0</v>
      </c>
      <c r="CQ99" s="195">
        <v>0</v>
      </c>
      <c r="CR99" s="195">
        <v>0</v>
      </c>
      <c r="CS99" s="195">
        <v>0</v>
      </c>
      <c r="CT99" s="195">
        <v>0</v>
      </c>
      <c r="CU99" s="195">
        <v>0</v>
      </c>
      <c r="CV99" s="195">
        <v>0</v>
      </c>
      <c r="CW99" s="195">
        <v>0</v>
      </c>
      <c r="CX99" s="195">
        <v>0</v>
      </c>
      <c r="CY99" s="195">
        <v>0</v>
      </c>
      <c r="CZ99" s="195">
        <v>0</v>
      </c>
      <c r="DA99" s="195">
        <v>0</v>
      </c>
      <c r="DB99" s="195">
        <v>0</v>
      </c>
      <c r="DC99" s="195">
        <v>0</v>
      </c>
      <c r="DE99" s="24">
        <f t="shared" si="53"/>
        <v>0</v>
      </c>
      <c r="DF99" s="24">
        <f t="shared" si="42"/>
        <v>0</v>
      </c>
      <c r="DG99">
        <f t="shared" si="52"/>
        <v>21</v>
      </c>
    </row>
    <row r="100" spans="1:113" ht="17.25" customHeight="1">
      <c r="A100" s="68">
        <v>88</v>
      </c>
      <c r="B100" s="176" t="s">
        <v>190</v>
      </c>
      <c r="C100" s="188" t="s">
        <v>191</v>
      </c>
      <c r="D100" s="176"/>
      <c r="E100" s="176"/>
      <c r="F100" s="191">
        <f>SUM(F101:F110)</f>
        <v>0</v>
      </c>
      <c r="G100" s="191">
        <f t="shared" ref="G100:BR100" si="54">SUM(G101:G110)</f>
        <v>0</v>
      </c>
      <c r="H100" s="191">
        <f t="shared" si="54"/>
        <v>0</v>
      </c>
      <c r="I100" s="191">
        <f t="shared" si="54"/>
        <v>0</v>
      </c>
      <c r="J100" s="191">
        <f t="shared" si="54"/>
        <v>0</v>
      </c>
      <c r="K100" s="191">
        <f t="shared" si="54"/>
        <v>0</v>
      </c>
      <c r="L100" s="191">
        <f t="shared" si="54"/>
        <v>0</v>
      </c>
      <c r="M100" s="191">
        <f t="shared" si="54"/>
        <v>0</v>
      </c>
      <c r="N100" s="191">
        <f t="shared" si="54"/>
        <v>0</v>
      </c>
      <c r="O100" s="191">
        <f t="shared" si="54"/>
        <v>0</v>
      </c>
      <c r="P100" s="191">
        <f t="shared" si="54"/>
        <v>0</v>
      </c>
      <c r="Q100" s="191">
        <f t="shared" si="54"/>
        <v>0</v>
      </c>
      <c r="R100" s="191">
        <f t="shared" si="54"/>
        <v>0</v>
      </c>
      <c r="S100" s="191">
        <f t="shared" si="54"/>
        <v>0</v>
      </c>
      <c r="T100" s="191">
        <f t="shared" si="54"/>
        <v>0</v>
      </c>
      <c r="U100" s="191">
        <f t="shared" si="54"/>
        <v>0</v>
      </c>
      <c r="V100" s="191">
        <f t="shared" si="54"/>
        <v>0</v>
      </c>
      <c r="W100" s="191">
        <f t="shared" si="54"/>
        <v>0</v>
      </c>
      <c r="X100" s="191">
        <f t="shared" si="54"/>
        <v>0</v>
      </c>
      <c r="Y100" s="191">
        <f t="shared" si="54"/>
        <v>0</v>
      </c>
      <c r="Z100" s="191">
        <f t="shared" si="54"/>
        <v>0</v>
      </c>
      <c r="AA100" s="191">
        <f t="shared" si="54"/>
        <v>0</v>
      </c>
      <c r="AB100" s="191">
        <f t="shared" si="54"/>
        <v>0</v>
      </c>
      <c r="AC100" s="191">
        <f t="shared" si="54"/>
        <v>0</v>
      </c>
      <c r="AD100" s="191">
        <f t="shared" si="54"/>
        <v>0</v>
      </c>
      <c r="AE100" s="191">
        <f t="shared" si="54"/>
        <v>0</v>
      </c>
      <c r="AF100" s="191">
        <f t="shared" si="54"/>
        <v>0</v>
      </c>
      <c r="AG100" s="191">
        <f t="shared" si="54"/>
        <v>0</v>
      </c>
      <c r="AH100" s="191">
        <f t="shared" si="54"/>
        <v>0</v>
      </c>
      <c r="AI100" s="191">
        <f t="shared" si="54"/>
        <v>0</v>
      </c>
      <c r="AJ100" s="191">
        <f t="shared" si="54"/>
        <v>0</v>
      </c>
      <c r="AK100" s="191">
        <f t="shared" si="54"/>
        <v>0</v>
      </c>
      <c r="AL100" s="191">
        <f t="shared" si="54"/>
        <v>0</v>
      </c>
      <c r="AM100" s="191">
        <f t="shared" si="54"/>
        <v>0</v>
      </c>
      <c r="AN100" s="191">
        <f t="shared" si="54"/>
        <v>0</v>
      </c>
      <c r="AO100" s="191">
        <f t="shared" si="54"/>
        <v>0</v>
      </c>
      <c r="AP100" s="191">
        <f t="shared" si="54"/>
        <v>0</v>
      </c>
      <c r="AQ100" s="191">
        <f t="shared" si="54"/>
        <v>0</v>
      </c>
      <c r="AR100" s="191">
        <f t="shared" si="54"/>
        <v>0</v>
      </c>
      <c r="AS100" s="191">
        <f t="shared" si="54"/>
        <v>0</v>
      </c>
      <c r="AT100" s="191">
        <f t="shared" si="54"/>
        <v>0</v>
      </c>
      <c r="AU100" s="191">
        <f t="shared" si="54"/>
        <v>0</v>
      </c>
      <c r="AV100" s="191">
        <f t="shared" si="54"/>
        <v>0</v>
      </c>
      <c r="AW100" s="191">
        <f t="shared" si="54"/>
        <v>0</v>
      </c>
      <c r="AX100" s="191">
        <f t="shared" si="54"/>
        <v>0</v>
      </c>
      <c r="AY100" s="191">
        <f t="shared" si="54"/>
        <v>0</v>
      </c>
      <c r="AZ100" s="191">
        <f t="shared" si="54"/>
        <v>0</v>
      </c>
      <c r="BA100" s="191">
        <f t="shared" si="54"/>
        <v>0</v>
      </c>
      <c r="BB100" s="191">
        <f t="shared" si="54"/>
        <v>0</v>
      </c>
      <c r="BC100" s="191">
        <f t="shared" si="54"/>
        <v>0</v>
      </c>
      <c r="BD100" s="191">
        <f t="shared" si="54"/>
        <v>0</v>
      </c>
      <c r="BE100" s="191">
        <f t="shared" si="54"/>
        <v>0</v>
      </c>
      <c r="BF100" s="191">
        <f t="shared" si="54"/>
        <v>0</v>
      </c>
      <c r="BG100" s="191">
        <f t="shared" si="54"/>
        <v>0</v>
      </c>
      <c r="BH100" s="191">
        <f t="shared" si="54"/>
        <v>0</v>
      </c>
      <c r="BI100" s="191">
        <f t="shared" si="54"/>
        <v>0</v>
      </c>
      <c r="BJ100" s="191">
        <f t="shared" si="54"/>
        <v>0</v>
      </c>
      <c r="BK100" s="191">
        <f t="shared" si="54"/>
        <v>0</v>
      </c>
      <c r="BL100" s="191">
        <f t="shared" si="54"/>
        <v>0</v>
      </c>
      <c r="BM100" s="191">
        <f t="shared" si="54"/>
        <v>0</v>
      </c>
      <c r="BN100" s="191">
        <f t="shared" si="54"/>
        <v>0</v>
      </c>
      <c r="BO100" s="191">
        <f t="shared" si="54"/>
        <v>0</v>
      </c>
      <c r="BP100" s="191">
        <f t="shared" si="54"/>
        <v>0</v>
      </c>
      <c r="BQ100" s="191">
        <f t="shared" si="54"/>
        <v>0</v>
      </c>
      <c r="BR100" s="191">
        <f t="shared" si="54"/>
        <v>0</v>
      </c>
      <c r="BS100" s="191">
        <f t="shared" ref="BS100:DC100" si="55">SUM(BS101:BS110)</f>
        <v>0</v>
      </c>
      <c r="BT100" s="191">
        <f t="shared" si="55"/>
        <v>0</v>
      </c>
      <c r="BU100" s="191">
        <f t="shared" si="55"/>
        <v>0</v>
      </c>
      <c r="BV100" s="191">
        <f t="shared" si="55"/>
        <v>0</v>
      </c>
      <c r="BW100" s="191">
        <f t="shared" si="55"/>
        <v>0</v>
      </c>
      <c r="BX100" s="191">
        <f t="shared" si="55"/>
        <v>0</v>
      </c>
      <c r="BY100" s="191">
        <f t="shared" si="55"/>
        <v>0</v>
      </c>
      <c r="BZ100" s="191">
        <f t="shared" si="55"/>
        <v>0</v>
      </c>
      <c r="CA100" s="191">
        <f t="shared" si="55"/>
        <v>0</v>
      </c>
      <c r="CB100" s="191">
        <f t="shared" si="55"/>
        <v>0</v>
      </c>
      <c r="CC100" s="191">
        <f t="shared" si="55"/>
        <v>0</v>
      </c>
      <c r="CD100" s="191">
        <f t="shared" si="55"/>
        <v>0</v>
      </c>
      <c r="CE100" s="191">
        <f t="shared" si="55"/>
        <v>0</v>
      </c>
      <c r="CF100" s="191">
        <f t="shared" si="55"/>
        <v>0</v>
      </c>
      <c r="CG100" s="191">
        <f t="shared" si="55"/>
        <v>0</v>
      </c>
      <c r="CH100" s="191">
        <f t="shared" si="55"/>
        <v>0</v>
      </c>
      <c r="CI100" s="191">
        <f t="shared" si="55"/>
        <v>0</v>
      </c>
      <c r="CJ100" s="191">
        <f t="shared" si="55"/>
        <v>0</v>
      </c>
      <c r="CK100" s="191">
        <f t="shared" si="55"/>
        <v>0</v>
      </c>
      <c r="CL100" s="191">
        <f t="shared" si="55"/>
        <v>0</v>
      </c>
      <c r="CM100" s="191">
        <f t="shared" si="55"/>
        <v>0</v>
      </c>
      <c r="CN100" s="191">
        <f t="shared" si="55"/>
        <v>0</v>
      </c>
      <c r="CO100" s="191">
        <f t="shared" si="55"/>
        <v>0</v>
      </c>
      <c r="CP100" s="191">
        <f t="shared" si="55"/>
        <v>0</v>
      </c>
      <c r="CQ100" s="191">
        <f t="shared" si="55"/>
        <v>0</v>
      </c>
      <c r="CR100" s="191">
        <f t="shared" si="55"/>
        <v>0</v>
      </c>
      <c r="CS100" s="191">
        <f t="shared" si="55"/>
        <v>0</v>
      </c>
      <c r="CT100" s="191">
        <f t="shared" si="55"/>
        <v>0</v>
      </c>
      <c r="CU100" s="191">
        <f t="shared" si="55"/>
        <v>0</v>
      </c>
      <c r="CV100" s="191">
        <f t="shared" si="55"/>
        <v>0</v>
      </c>
      <c r="CW100" s="191">
        <f t="shared" si="55"/>
        <v>0</v>
      </c>
      <c r="CX100" s="191">
        <f t="shared" si="55"/>
        <v>0</v>
      </c>
      <c r="CY100" s="191">
        <f t="shared" si="55"/>
        <v>0</v>
      </c>
      <c r="CZ100" s="191">
        <f t="shared" si="55"/>
        <v>0</v>
      </c>
      <c r="DA100" s="191">
        <f t="shared" si="55"/>
        <v>0</v>
      </c>
      <c r="DB100" s="191">
        <f t="shared" si="55"/>
        <v>0</v>
      </c>
      <c r="DC100" s="191">
        <f t="shared" si="55"/>
        <v>0</v>
      </c>
      <c r="DF100" s="24">
        <f t="shared" si="42"/>
        <v>0</v>
      </c>
      <c r="DH100" t="s">
        <v>192</v>
      </c>
    </row>
    <row r="101" spans="1:113" ht="15" hidden="1" customHeight="1">
      <c r="A101" s="68">
        <v>89</v>
      </c>
      <c r="B101" s="176" t="str">
        <f>$B$100&amp;"1."</f>
        <v>H.1.</v>
      </c>
      <c r="C101" s="192" t="s">
        <v>193</v>
      </c>
      <c r="D101" s="176"/>
      <c r="E101" s="201" t="s">
        <v>37</v>
      </c>
      <c r="F101" s="189">
        <f>H101+NPV(FD,I101:INDEX(I101:DC101,PAL))</f>
        <v>0</v>
      </c>
      <c r="G101" s="189">
        <f>SUMIF($H$5:$DC$5,"&lt;="&amp;PAL,$H101:$DC101)</f>
        <v>0</v>
      </c>
      <c r="H101" s="195">
        <v>0</v>
      </c>
      <c r="I101" s="195">
        <v>0</v>
      </c>
      <c r="J101" s="195">
        <v>0</v>
      </c>
      <c r="K101" s="195">
        <v>0</v>
      </c>
      <c r="L101" s="195">
        <v>0</v>
      </c>
      <c r="M101" s="195">
        <v>0</v>
      </c>
      <c r="N101" s="195">
        <v>0</v>
      </c>
      <c r="O101" s="195">
        <v>0</v>
      </c>
      <c r="P101" s="195">
        <v>0</v>
      </c>
      <c r="Q101" s="195">
        <v>0</v>
      </c>
      <c r="R101" s="195">
        <v>0</v>
      </c>
      <c r="S101" s="195">
        <v>0</v>
      </c>
      <c r="T101" s="195">
        <v>0</v>
      </c>
      <c r="U101" s="195">
        <v>0</v>
      </c>
      <c r="V101" s="195">
        <v>0</v>
      </c>
      <c r="W101" s="195">
        <v>0</v>
      </c>
      <c r="X101" s="195">
        <v>0</v>
      </c>
      <c r="Y101" s="195">
        <v>0</v>
      </c>
      <c r="Z101" s="195">
        <v>0</v>
      </c>
      <c r="AA101" s="195">
        <v>0</v>
      </c>
      <c r="AB101" s="195">
        <v>0</v>
      </c>
      <c r="AC101" s="195">
        <v>0</v>
      </c>
      <c r="AD101" s="195">
        <v>0</v>
      </c>
      <c r="AE101" s="195">
        <v>0</v>
      </c>
      <c r="AF101" s="195">
        <v>0</v>
      </c>
      <c r="AG101" s="195">
        <v>0</v>
      </c>
      <c r="AH101" s="195">
        <v>0</v>
      </c>
      <c r="AI101" s="195">
        <v>0</v>
      </c>
      <c r="AJ101" s="195">
        <v>0</v>
      </c>
      <c r="AK101" s="195">
        <v>0</v>
      </c>
      <c r="AL101" s="195">
        <v>0</v>
      </c>
      <c r="AM101" s="195">
        <v>0</v>
      </c>
      <c r="AN101" s="195">
        <v>0</v>
      </c>
      <c r="AO101" s="195">
        <v>0</v>
      </c>
      <c r="AP101" s="195">
        <v>0</v>
      </c>
      <c r="AQ101" s="195">
        <v>0</v>
      </c>
      <c r="AR101" s="195">
        <v>0</v>
      </c>
      <c r="AS101" s="195">
        <v>0</v>
      </c>
      <c r="AT101" s="195">
        <v>0</v>
      </c>
      <c r="AU101" s="195">
        <v>0</v>
      </c>
      <c r="AV101" s="195">
        <v>0</v>
      </c>
      <c r="AW101" s="195">
        <v>0</v>
      </c>
      <c r="AX101" s="195">
        <v>0</v>
      </c>
      <c r="AY101" s="195">
        <v>0</v>
      </c>
      <c r="AZ101" s="195">
        <v>0</v>
      </c>
      <c r="BA101" s="195">
        <v>0</v>
      </c>
      <c r="BB101" s="195">
        <v>0</v>
      </c>
      <c r="BC101" s="195">
        <v>0</v>
      </c>
      <c r="BD101" s="195">
        <v>0</v>
      </c>
      <c r="BE101" s="195">
        <v>0</v>
      </c>
      <c r="BF101" s="195">
        <v>0</v>
      </c>
      <c r="BG101" s="195">
        <v>0</v>
      </c>
      <c r="BH101" s="195">
        <v>0</v>
      </c>
      <c r="BI101" s="195">
        <v>0</v>
      </c>
      <c r="BJ101" s="195">
        <v>0</v>
      </c>
      <c r="BK101" s="195">
        <v>0</v>
      </c>
      <c r="BL101" s="195">
        <v>0</v>
      </c>
      <c r="BM101" s="195">
        <v>0</v>
      </c>
      <c r="BN101" s="195">
        <v>0</v>
      </c>
      <c r="BO101" s="195">
        <v>0</v>
      </c>
      <c r="BP101" s="195">
        <v>0</v>
      </c>
      <c r="BQ101" s="195">
        <v>0</v>
      </c>
      <c r="BR101" s="195">
        <v>0</v>
      </c>
      <c r="BS101" s="195">
        <v>0</v>
      </c>
      <c r="BT101" s="195">
        <v>0</v>
      </c>
      <c r="BU101" s="195">
        <v>0</v>
      </c>
      <c r="BV101" s="195">
        <v>0</v>
      </c>
      <c r="BW101" s="195">
        <v>0</v>
      </c>
      <c r="BX101" s="195">
        <v>0</v>
      </c>
      <c r="BY101" s="195">
        <v>0</v>
      </c>
      <c r="BZ101" s="195">
        <v>0</v>
      </c>
      <c r="CA101" s="195">
        <v>0</v>
      </c>
      <c r="CB101" s="195">
        <v>0</v>
      </c>
      <c r="CC101" s="195">
        <v>0</v>
      </c>
      <c r="CD101" s="195">
        <v>0</v>
      </c>
      <c r="CE101" s="195">
        <v>0</v>
      </c>
      <c r="CF101" s="195">
        <v>0</v>
      </c>
      <c r="CG101" s="195">
        <v>0</v>
      </c>
      <c r="CH101" s="195">
        <v>0</v>
      </c>
      <c r="CI101" s="195">
        <v>0</v>
      </c>
      <c r="CJ101" s="195">
        <v>0</v>
      </c>
      <c r="CK101" s="195">
        <v>0</v>
      </c>
      <c r="CL101" s="195">
        <v>0</v>
      </c>
      <c r="CM101" s="195">
        <v>0</v>
      </c>
      <c r="CN101" s="195">
        <v>0</v>
      </c>
      <c r="CO101" s="195">
        <v>0</v>
      </c>
      <c r="CP101" s="195">
        <v>0</v>
      </c>
      <c r="CQ101" s="195">
        <v>0</v>
      </c>
      <c r="CR101" s="195">
        <v>0</v>
      </c>
      <c r="CS101" s="195">
        <v>0</v>
      </c>
      <c r="CT101" s="195">
        <v>0</v>
      </c>
      <c r="CU101" s="195">
        <v>0</v>
      </c>
      <c r="CV101" s="195">
        <v>0</v>
      </c>
      <c r="CW101" s="195">
        <v>0</v>
      </c>
      <c r="CX101" s="195">
        <v>0</v>
      </c>
      <c r="CY101" s="195">
        <v>0</v>
      </c>
      <c r="CZ101" s="195">
        <v>0</v>
      </c>
      <c r="DA101" s="195">
        <v>0</v>
      </c>
      <c r="DB101" s="195">
        <v>0</v>
      </c>
      <c r="DC101" s="195">
        <v>0</v>
      </c>
      <c r="DE101" s="24">
        <f>COUNTBLANK(H101:DC101)</f>
        <v>0</v>
      </c>
      <c r="DF101" s="24">
        <f t="shared" si="42"/>
        <v>0</v>
      </c>
      <c r="DG101">
        <f t="shared" si="52"/>
        <v>0</v>
      </c>
    </row>
    <row r="102" spans="1:113" ht="15" hidden="1" customHeight="1">
      <c r="A102" s="68">
        <v>90</v>
      </c>
      <c r="B102" s="176" t="str">
        <f>$B$100&amp;"2."</f>
        <v>H.2.</v>
      </c>
      <c r="C102" s="192" t="s">
        <v>194</v>
      </c>
      <c r="D102" s="176"/>
      <c r="E102" s="201" t="s">
        <v>37</v>
      </c>
      <c r="F102" s="189">
        <f>H102+NPV(FD,I102:INDEX(I102:DC102,PAL))</f>
        <v>0</v>
      </c>
      <c r="G102" s="189">
        <f>SUMIF($H$5:$DC$5,"&lt;="&amp;PAL,$H102:$DC102)</f>
        <v>0</v>
      </c>
      <c r="H102" s="195">
        <v>0</v>
      </c>
      <c r="I102" s="195">
        <v>0</v>
      </c>
      <c r="J102" s="195">
        <v>0</v>
      </c>
      <c r="K102" s="195">
        <v>0</v>
      </c>
      <c r="L102" s="195">
        <v>0</v>
      </c>
      <c r="M102" s="195">
        <v>0</v>
      </c>
      <c r="N102" s="195">
        <v>0</v>
      </c>
      <c r="O102" s="195">
        <v>0</v>
      </c>
      <c r="P102" s="195">
        <v>0</v>
      </c>
      <c r="Q102" s="195">
        <v>0</v>
      </c>
      <c r="R102" s="195">
        <v>0</v>
      </c>
      <c r="S102" s="195">
        <v>0</v>
      </c>
      <c r="T102" s="195">
        <v>0</v>
      </c>
      <c r="U102" s="195">
        <v>0</v>
      </c>
      <c r="V102" s="195">
        <v>0</v>
      </c>
      <c r="W102" s="195">
        <v>0</v>
      </c>
      <c r="X102" s="195">
        <v>0</v>
      </c>
      <c r="Y102" s="195">
        <v>0</v>
      </c>
      <c r="Z102" s="195">
        <v>0</v>
      </c>
      <c r="AA102" s="195">
        <v>0</v>
      </c>
      <c r="AB102" s="195">
        <v>0</v>
      </c>
      <c r="AC102" s="195">
        <v>0</v>
      </c>
      <c r="AD102" s="195">
        <v>0</v>
      </c>
      <c r="AE102" s="195">
        <v>0</v>
      </c>
      <c r="AF102" s="195">
        <v>0</v>
      </c>
      <c r="AG102" s="195">
        <v>0</v>
      </c>
      <c r="AH102" s="195">
        <v>0</v>
      </c>
      <c r="AI102" s="195">
        <v>0</v>
      </c>
      <c r="AJ102" s="195">
        <v>0</v>
      </c>
      <c r="AK102" s="195">
        <v>0</v>
      </c>
      <c r="AL102" s="195">
        <v>0</v>
      </c>
      <c r="AM102" s="195">
        <v>0</v>
      </c>
      <c r="AN102" s="195">
        <v>0</v>
      </c>
      <c r="AO102" s="195">
        <v>0</v>
      </c>
      <c r="AP102" s="195">
        <v>0</v>
      </c>
      <c r="AQ102" s="195">
        <v>0</v>
      </c>
      <c r="AR102" s="195">
        <v>0</v>
      </c>
      <c r="AS102" s="195">
        <v>0</v>
      </c>
      <c r="AT102" s="195">
        <v>0</v>
      </c>
      <c r="AU102" s="195">
        <v>0</v>
      </c>
      <c r="AV102" s="195">
        <v>0</v>
      </c>
      <c r="AW102" s="195">
        <v>0</v>
      </c>
      <c r="AX102" s="195">
        <v>0</v>
      </c>
      <c r="AY102" s="195">
        <v>0</v>
      </c>
      <c r="AZ102" s="195">
        <v>0</v>
      </c>
      <c r="BA102" s="195">
        <v>0</v>
      </c>
      <c r="BB102" s="195">
        <v>0</v>
      </c>
      <c r="BC102" s="195">
        <v>0</v>
      </c>
      <c r="BD102" s="195">
        <v>0</v>
      </c>
      <c r="BE102" s="195">
        <v>0</v>
      </c>
      <c r="BF102" s="195">
        <v>0</v>
      </c>
      <c r="BG102" s="195">
        <v>0</v>
      </c>
      <c r="BH102" s="195">
        <v>0</v>
      </c>
      <c r="BI102" s="195">
        <v>0</v>
      </c>
      <c r="BJ102" s="195">
        <v>0</v>
      </c>
      <c r="BK102" s="195">
        <v>0</v>
      </c>
      <c r="BL102" s="195">
        <v>0</v>
      </c>
      <c r="BM102" s="195">
        <v>0</v>
      </c>
      <c r="BN102" s="195">
        <v>0</v>
      </c>
      <c r="BO102" s="195">
        <v>0</v>
      </c>
      <c r="BP102" s="195">
        <v>0</v>
      </c>
      <c r="BQ102" s="195">
        <v>0</v>
      </c>
      <c r="BR102" s="195">
        <v>0</v>
      </c>
      <c r="BS102" s="195">
        <v>0</v>
      </c>
      <c r="BT102" s="195">
        <v>0</v>
      </c>
      <c r="BU102" s="195">
        <v>0</v>
      </c>
      <c r="BV102" s="195">
        <v>0</v>
      </c>
      <c r="BW102" s="195">
        <v>0</v>
      </c>
      <c r="BX102" s="195">
        <v>0</v>
      </c>
      <c r="BY102" s="195">
        <v>0</v>
      </c>
      <c r="BZ102" s="195">
        <v>0</v>
      </c>
      <c r="CA102" s="195">
        <v>0</v>
      </c>
      <c r="CB102" s="195">
        <v>0</v>
      </c>
      <c r="CC102" s="195">
        <v>0</v>
      </c>
      <c r="CD102" s="195">
        <v>0</v>
      </c>
      <c r="CE102" s="195">
        <v>0</v>
      </c>
      <c r="CF102" s="195">
        <v>0</v>
      </c>
      <c r="CG102" s="195">
        <v>0</v>
      </c>
      <c r="CH102" s="195">
        <v>0</v>
      </c>
      <c r="CI102" s="195">
        <v>0</v>
      </c>
      <c r="CJ102" s="195">
        <v>0</v>
      </c>
      <c r="CK102" s="195">
        <v>0</v>
      </c>
      <c r="CL102" s="195">
        <v>0</v>
      </c>
      <c r="CM102" s="195">
        <v>0</v>
      </c>
      <c r="CN102" s="195">
        <v>0</v>
      </c>
      <c r="CO102" s="195">
        <v>0</v>
      </c>
      <c r="CP102" s="195">
        <v>0</v>
      </c>
      <c r="CQ102" s="195">
        <v>0</v>
      </c>
      <c r="CR102" s="195">
        <v>0</v>
      </c>
      <c r="CS102" s="195">
        <v>0</v>
      </c>
      <c r="CT102" s="195">
        <v>0</v>
      </c>
      <c r="CU102" s="195">
        <v>0</v>
      </c>
      <c r="CV102" s="195">
        <v>0</v>
      </c>
      <c r="CW102" s="195">
        <v>0</v>
      </c>
      <c r="CX102" s="195">
        <v>0</v>
      </c>
      <c r="CY102" s="195">
        <v>0</v>
      </c>
      <c r="CZ102" s="195">
        <v>0</v>
      </c>
      <c r="DA102" s="195">
        <v>0</v>
      </c>
      <c r="DB102" s="195">
        <v>0</v>
      </c>
      <c r="DC102" s="195">
        <v>0</v>
      </c>
      <c r="DE102" s="24">
        <f>COUNTBLANK(H102:DC102)</f>
        <v>0</v>
      </c>
      <c r="DF102" s="24">
        <f t="shared" si="42"/>
        <v>0</v>
      </c>
      <c r="DG102">
        <f t="shared" si="52"/>
        <v>0</v>
      </c>
    </row>
    <row r="103" spans="1:113" ht="15" hidden="1" customHeight="1">
      <c r="A103" s="68">
        <v>91</v>
      </c>
      <c r="B103" s="176" t="str">
        <f>$B$100&amp;"3."</f>
        <v>H.3.</v>
      </c>
      <c r="C103" s="192" t="s">
        <v>195</v>
      </c>
      <c r="D103" s="176"/>
      <c r="E103" s="201" t="s">
        <v>37</v>
      </c>
      <c r="F103" s="189">
        <f>H103+NPV(FD,I103:INDEX(I103:DC103,PAL))</f>
        <v>0</v>
      </c>
      <c r="G103" s="189">
        <f>SUMIF($H$5:$DC$5,"&lt;="&amp;PAL,$H103:$DC103)</f>
        <v>0</v>
      </c>
      <c r="H103" s="195">
        <v>0</v>
      </c>
      <c r="I103" s="195">
        <v>0</v>
      </c>
      <c r="J103" s="195">
        <v>0</v>
      </c>
      <c r="K103" s="195">
        <v>0</v>
      </c>
      <c r="L103" s="195">
        <v>0</v>
      </c>
      <c r="M103" s="195">
        <v>0</v>
      </c>
      <c r="N103" s="195">
        <v>0</v>
      </c>
      <c r="O103" s="195">
        <v>0</v>
      </c>
      <c r="P103" s="195">
        <v>0</v>
      </c>
      <c r="Q103" s="195">
        <v>0</v>
      </c>
      <c r="R103" s="195">
        <v>0</v>
      </c>
      <c r="S103" s="195">
        <v>0</v>
      </c>
      <c r="T103" s="195">
        <v>0</v>
      </c>
      <c r="U103" s="195">
        <v>0</v>
      </c>
      <c r="V103" s="195">
        <v>0</v>
      </c>
      <c r="W103" s="195">
        <v>0</v>
      </c>
      <c r="X103" s="195">
        <v>0</v>
      </c>
      <c r="Y103" s="195">
        <v>0</v>
      </c>
      <c r="Z103" s="195">
        <v>0</v>
      </c>
      <c r="AA103" s="195">
        <v>0</v>
      </c>
      <c r="AB103" s="195">
        <v>0</v>
      </c>
      <c r="AC103" s="195">
        <v>0</v>
      </c>
      <c r="AD103" s="195">
        <v>0</v>
      </c>
      <c r="AE103" s="195">
        <v>0</v>
      </c>
      <c r="AF103" s="195">
        <v>0</v>
      </c>
      <c r="AG103" s="195">
        <v>0</v>
      </c>
      <c r="AH103" s="195">
        <v>0</v>
      </c>
      <c r="AI103" s="195">
        <v>0</v>
      </c>
      <c r="AJ103" s="195">
        <v>0</v>
      </c>
      <c r="AK103" s="195">
        <v>0</v>
      </c>
      <c r="AL103" s="195">
        <v>0</v>
      </c>
      <c r="AM103" s="195">
        <v>0</v>
      </c>
      <c r="AN103" s="195">
        <v>0</v>
      </c>
      <c r="AO103" s="195">
        <v>0</v>
      </c>
      <c r="AP103" s="195">
        <v>0</v>
      </c>
      <c r="AQ103" s="195">
        <v>0</v>
      </c>
      <c r="AR103" s="195">
        <v>0</v>
      </c>
      <c r="AS103" s="195">
        <v>0</v>
      </c>
      <c r="AT103" s="195">
        <v>0</v>
      </c>
      <c r="AU103" s="195">
        <v>0</v>
      </c>
      <c r="AV103" s="195">
        <v>0</v>
      </c>
      <c r="AW103" s="195">
        <v>0</v>
      </c>
      <c r="AX103" s="195">
        <v>0</v>
      </c>
      <c r="AY103" s="195">
        <v>0</v>
      </c>
      <c r="AZ103" s="195">
        <v>0</v>
      </c>
      <c r="BA103" s="195">
        <v>0</v>
      </c>
      <c r="BB103" s="195">
        <v>0</v>
      </c>
      <c r="BC103" s="195">
        <v>0</v>
      </c>
      <c r="BD103" s="195">
        <v>0</v>
      </c>
      <c r="BE103" s="195">
        <v>0</v>
      </c>
      <c r="BF103" s="195">
        <v>0</v>
      </c>
      <c r="BG103" s="195">
        <v>0</v>
      </c>
      <c r="BH103" s="195">
        <v>0</v>
      </c>
      <c r="BI103" s="195">
        <v>0</v>
      </c>
      <c r="BJ103" s="195">
        <v>0</v>
      </c>
      <c r="BK103" s="195">
        <v>0</v>
      </c>
      <c r="BL103" s="195">
        <v>0</v>
      </c>
      <c r="BM103" s="195">
        <v>0</v>
      </c>
      <c r="BN103" s="195">
        <v>0</v>
      </c>
      <c r="BO103" s="195">
        <v>0</v>
      </c>
      <c r="BP103" s="195">
        <v>0</v>
      </c>
      <c r="BQ103" s="195">
        <v>0</v>
      </c>
      <c r="BR103" s="195">
        <v>0</v>
      </c>
      <c r="BS103" s="195">
        <v>0</v>
      </c>
      <c r="BT103" s="195">
        <v>0</v>
      </c>
      <c r="BU103" s="195">
        <v>0</v>
      </c>
      <c r="BV103" s="195">
        <v>0</v>
      </c>
      <c r="BW103" s="195">
        <v>0</v>
      </c>
      <c r="BX103" s="195">
        <v>0</v>
      </c>
      <c r="BY103" s="195">
        <v>0</v>
      </c>
      <c r="BZ103" s="195">
        <v>0</v>
      </c>
      <c r="CA103" s="195">
        <v>0</v>
      </c>
      <c r="CB103" s="195">
        <v>0</v>
      </c>
      <c r="CC103" s="195">
        <v>0</v>
      </c>
      <c r="CD103" s="195">
        <v>0</v>
      </c>
      <c r="CE103" s="195">
        <v>0</v>
      </c>
      <c r="CF103" s="195">
        <v>0</v>
      </c>
      <c r="CG103" s="195">
        <v>0</v>
      </c>
      <c r="CH103" s="195">
        <v>0</v>
      </c>
      <c r="CI103" s="195">
        <v>0</v>
      </c>
      <c r="CJ103" s="195">
        <v>0</v>
      </c>
      <c r="CK103" s="195">
        <v>0</v>
      </c>
      <c r="CL103" s="195">
        <v>0</v>
      </c>
      <c r="CM103" s="195">
        <v>0</v>
      </c>
      <c r="CN103" s="195">
        <v>0</v>
      </c>
      <c r="CO103" s="195">
        <v>0</v>
      </c>
      <c r="CP103" s="195">
        <v>0</v>
      </c>
      <c r="CQ103" s="195">
        <v>0</v>
      </c>
      <c r="CR103" s="195">
        <v>0</v>
      </c>
      <c r="CS103" s="195">
        <v>0</v>
      </c>
      <c r="CT103" s="195">
        <v>0</v>
      </c>
      <c r="CU103" s="195">
        <v>0</v>
      </c>
      <c r="CV103" s="195">
        <v>0</v>
      </c>
      <c r="CW103" s="195">
        <v>0</v>
      </c>
      <c r="CX103" s="195">
        <v>0</v>
      </c>
      <c r="CY103" s="195">
        <v>0</v>
      </c>
      <c r="CZ103" s="195">
        <v>0</v>
      </c>
      <c r="DA103" s="195">
        <v>0</v>
      </c>
      <c r="DB103" s="195">
        <v>0</v>
      </c>
      <c r="DC103" s="195">
        <v>0</v>
      </c>
      <c r="DE103" s="24">
        <f>COUNTBLANK(H103:DC103)</f>
        <v>0</v>
      </c>
      <c r="DF103" s="24">
        <f t="shared" si="42"/>
        <v>0</v>
      </c>
      <c r="DG103">
        <f t="shared" si="52"/>
        <v>0</v>
      </c>
    </row>
    <row r="104" spans="1:113" ht="15" hidden="1" customHeight="1">
      <c r="A104" s="68">
        <v>92</v>
      </c>
      <c r="B104" s="176" t="str">
        <f>$B$100&amp;"4."</f>
        <v>H.4.</v>
      </c>
      <c r="C104" s="192" t="s">
        <v>196</v>
      </c>
      <c r="D104" s="176"/>
      <c r="E104" s="201" t="s">
        <v>37</v>
      </c>
      <c r="F104" s="189">
        <f>H104+NPV(FD,I104:INDEX(I104:DC104,PAL))</f>
        <v>0</v>
      </c>
      <c r="G104" s="189">
        <f>SUMIF($H$5:$DC$5,"&lt;="&amp;PAL,$H104:$DC104)</f>
        <v>0</v>
      </c>
      <c r="H104" s="195">
        <v>0</v>
      </c>
      <c r="I104" s="195">
        <v>0</v>
      </c>
      <c r="J104" s="195">
        <v>0</v>
      </c>
      <c r="K104" s="195">
        <v>0</v>
      </c>
      <c r="L104" s="195">
        <v>0</v>
      </c>
      <c r="M104" s="195">
        <v>0</v>
      </c>
      <c r="N104" s="195">
        <v>0</v>
      </c>
      <c r="O104" s="195">
        <v>0</v>
      </c>
      <c r="P104" s="195">
        <v>0</v>
      </c>
      <c r="Q104" s="195">
        <v>0</v>
      </c>
      <c r="R104" s="195">
        <v>0</v>
      </c>
      <c r="S104" s="195">
        <v>0</v>
      </c>
      <c r="T104" s="195">
        <v>0</v>
      </c>
      <c r="U104" s="195">
        <v>0</v>
      </c>
      <c r="V104" s="195">
        <v>0</v>
      </c>
      <c r="W104" s="195">
        <v>0</v>
      </c>
      <c r="X104" s="195">
        <v>0</v>
      </c>
      <c r="Y104" s="195">
        <v>0</v>
      </c>
      <c r="Z104" s="195">
        <v>0</v>
      </c>
      <c r="AA104" s="195">
        <v>0</v>
      </c>
      <c r="AB104" s="195">
        <v>0</v>
      </c>
      <c r="AC104" s="195">
        <v>0</v>
      </c>
      <c r="AD104" s="195">
        <v>0</v>
      </c>
      <c r="AE104" s="195">
        <v>0</v>
      </c>
      <c r="AF104" s="195">
        <v>0</v>
      </c>
      <c r="AG104" s="195">
        <v>0</v>
      </c>
      <c r="AH104" s="195">
        <v>0</v>
      </c>
      <c r="AI104" s="195">
        <v>0</v>
      </c>
      <c r="AJ104" s="195">
        <v>0</v>
      </c>
      <c r="AK104" s="195">
        <v>0</v>
      </c>
      <c r="AL104" s="195">
        <v>0</v>
      </c>
      <c r="AM104" s="195">
        <v>0</v>
      </c>
      <c r="AN104" s="195">
        <v>0</v>
      </c>
      <c r="AO104" s="195">
        <v>0</v>
      </c>
      <c r="AP104" s="195">
        <v>0</v>
      </c>
      <c r="AQ104" s="195">
        <v>0</v>
      </c>
      <c r="AR104" s="195">
        <v>0</v>
      </c>
      <c r="AS104" s="195">
        <v>0</v>
      </c>
      <c r="AT104" s="195">
        <v>0</v>
      </c>
      <c r="AU104" s="195">
        <v>0</v>
      </c>
      <c r="AV104" s="195">
        <v>0</v>
      </c>
      <c r="AW104" s="195">
        <v>0</v>
      </c>
      <c r="AX104" s="195">
        <v>0</v>
      </c>
      <c r="AY104" s="195">
        <v>0</v>
      </c>
      <c r="AZ104" s="195">
        <v>0</v>
      </c>
      <c r="BA104" s="195">
        <v>0</v>
      </c>
      <c r="BB104" s="195">
        <v>0</v>
      </c>
      <c r="BC104" s="195">
        <v>0</v>
      </c>
      <c r="BD104" s="195">
        <v>0</v>
      </c>
      <c r="BE104" s="195">
        <v>0</v>
      </c>
      <c r="BF104" s="195">
        <v>0</v>
      </c>
      <c r="BG104" s="195">
        <v>0</v>
      </c>
      <c r="BH104" s="195">
        <v>0</v>
      </c>
      <c r="BI104" s="195">
        <v>0</v>
      </c>
      <c r="BJ104" s="195">
        <v>0</v>
      </c>
      <c r="BK104" s="195">
        <v>0</v>
      </c>
      <c r="BL104" s="195">
        <v>0</v>
      </c>
      <c r="BM104" s="195">
        <v>0</v>
      </c>
      <c r="BN104" s="195">
        <v>0</v>
      </c>
      <c r="BO104" s="195">
        <v>0</v>
      </c>
      <c r="BP104" s="195">
        <v>0</v>
      </c>
      <c r="BQ104" s="195">
        <v>0</v>
      </c>
      <c r="BR104" s="195">
        <v>0</v>
      </c>
      <c r="BS104" s="195">
        <v>0</v>
      </c>
      <c r="BT104" s="195">
        <v>0</v>
      </c>
      <c r="BU104" s="195">
        <v>0</v>
      </c>
      <c r="BV104" s="195">
        <v>0</v>
      </c>
      <c r="BW104" s="195">
        <v>0</v>
      </c>
      <c r="BX104" s="195">
        <v>0</v>
      </c>
      <c r="BY104" s="195">
        <v>0</v>
      </c>
      <c r="BZ104" s="195">
        <v>0</v>
      </c>
      <c r="CA104" s="195">
        <v>0</v>
      </c>
      <c r="CB104" s="195">
        <v>0</v>
      </c>
      <c r="CC104" s="195">
        <v>0</v>
      </c>
      <c r="CD104" s="195">
        <v>0</v>
      </c>
      <c r="CE104" s="195">
        <v>0</v>
      </c>
      <c r="CF104" s="195">
        <v>0</v>
      </c>
      <c r="CG104" s="195">
        <v>0</v>
      </c>
      <c r="CH104" s="195">
        <v>0</v>
      </c>
      <c r="CI104" s="195">
        <v>0</v>
      </c>
      <c r="CJ104" s="195">
        <v>0</v>
      </c>
      <c r="CK104" s="195">
        <v>0</v>
      </c>
      <c r="CL104" s="195">
        <v>0</v>
      </c>
      <c r="CM104" s="195">
        <v>0</v>
      </c>
      <c r="CN104" s="195">
        <v>0</v>
      </c>
      <c r="CO104" s="195">
        <v>0</v>
      </c>
      <c r="CP104" s="195">
        <v>0</v>
      </c>
      <c r="CQ104" s="195">
        <v>0</v>
      </c>
      <c r="CR104" s="195">
        <v>0</v>
      </c>
      <c r="CS104" s="195">
        <v>0</v>
      </c>
      <c r="CT104" s="195">
        <v>0</v>
      </c>
      <c r="CU104" s="195">
        <v>0</v>
      </c>
      <c r="CV104" s="195">
        <v>0</v>
      </c>
      <c r="CW104" s="195">
        <v>0</v>
      </c>
      <c r="CX104" s="195">
        <v>0</v>
      </c>
      <c r="CY104" s="195">
        <v>0</v>
      </c>
      <c r="CZ104" s="195">
        <v>0</v>
      </c>
      <c r="DA104" s="195">
        <v>0</v>
      </c>
      <c r="DB104" s="195">
        <v>0</v>
      </c>
      <c r="DC104" s="195">
        <v>0</v>
      </c>
      <c r="DE104" s="24">
        <f>COUNTBLANK(H104:DC104)</f>
        <v>0</v>
      </c>
      <c r="DF104" s="24">
        <f t="shared" si="42"/>
        <v>0</v>
      </c>
      <c r="DG104">
        <f t="shared" si="52"/>
        <v>0</v>
      </c>
    </row>
    <row r="105" spans="1:113" ht="15" hidden="1" customHeight="1">
      <c r="A105" s="68">
        <v>93</v>
      </c>
      <c r="B105" s="176" t="str">
        <f>$B$100&amp;"5."</f>
        <v>H.5.</v>
      </c>
      <c r="C105" s="192" t="s">
        <v>197</v>
      </c>
      <c r="D105" s="176"/>
      <c r="E105" s="201" t="s">
        <v>37</v>
      </c>
      <c r="F105" s="189">
        <f>H105+NPV(FD,I105:INDEX(I105:DC105,PAL))</f>
        <v>0</v>
      </c>
      <c r="G105" s="189">
        <f>SUMIF($H$5:$DC$5,"&lt;="&amp;PAL,$H105:$DC105)</f>
        <v>0</v>
      </c>
      <c r="H105" s="195">
        <v>0</v>
      </c>
      <c r="I105" s="195">
        <v>0</v>
      </c>
      <c r="J105" s="195">
        <v>0</v>
      </c>
      <c r="K105" s="195">
        <v>0</v>
      </c>
      <c r="L105" s="195">
        <v>0</v>
      </c>
      <c r="M105" s="195">
        <v>0</v>
      </c>
      <c r="N105" s="195">
        <v>0</v>
      </c>
      <c r="O105" s="195">
        <v>0</v>
      </c>
      <c r="P105" s="195">
        <v>0</v>
      </c>
      <c r="Q105" s="195">
        <v>0</v>
      </c>
      <c r="R105" s="195">
        <v>0</v>
      </c>
      <c r="S105" s="195">
        <v>0</v>
      </c>
      <c r="T105" s="195">
        <v>0</v>
      </c>
      <c r="U105" s="195">
        <v>0</v>
      </c>
      <c r="V105" s="195">
        <v>0</v>
      </c>
      <c r="W105" s="195">
        <v>0</v>
      </c>
      <c r="X105" s="195">
        <v>0</v>
      </c>
      <c r="Y105" s="195">
        <v>0</v>
      </c>
      <c r="Z105" s="195">
        <v>0</v>
      </c>
      <c r="AA105" s="195">
        <v>0</v>
      </c>
      <c r="AB105" s="195">
        <v>0</v>
      </c>
      <c r="AC105" s="195">
        <v>0</v>
      </c>
      <c r="AD105" s="195">
        <v>0</v>
      </c>
      <c r="AE105" s="195">
        <v>0</v>
      </c>
      <c r="AF105" s="195">
        <v>0</v>
      </c>
      <c r="AG105" s="195">
        <v>0</v>
      </c>
      <c r="AH105" s="195">
        <v>0</v>
      </c>
      <c r="AI105" s="195">
        <v>0</v>
      </c>
      <c r="AJ105" s="195">
        <v>0</v>
      </c>
      <c r="AK105" s="195">
        <v>0</v>
      </c>
      <c r="AL105" s="195">
        <v>0</v>
      </c>
      <c r="AM105" s="195">
        <v>0</v>
      </c>
      <c r="AN105" s="195">
        <v>0</v>
      </c>
      <c r="AO105" s="195">
        <v>0</v>
      </c>
      <c r="AP105" s="195">
        <v>0</v>
      </c>
      <c r="AQ105" s="195">
        <v>0</v>
      </c>
      <c r="AR105" s="195">
        <v>0</v>
      </c>
      <c r="AS105" s="195">
        <v>0</v>
      </c>
      <c r="AT105" s="195">
        <v>0</v>
      </c>
      <c r="AU105" s="195">
        <v>0</v>
      </c>
      <c r="AV105" s="195">
        <v>0</v>
      </c>
      <c r="AW105" s="195">
        <v>0</v>
      </c>
      <c r="AX105" s="195">
        <v>0</v>
      </c>
      <c r="AY105" s="195">
        <v>0</v>
      </c>
      <c r="AZ105" s="195">
        <v>0</v>
      </c>
      <c r="BA105" s="195">
        <v>0</v>
      </c>
      <c r="BB105" s="195">
        <v>0</v>
      </c>
      <c r="BC105" s="195">
        <v>0</v>
      </c>
      <c r="BD105" s="195">
        <v>0</v>
      </c>
      <c r="BE105" s="195">
        <v>0</v>
      </c>
      <c r="BF105" s="195">
        <v>0</v>
      </c>
      <c r="BG105" s="195">
        <v>0</v>
      </c>
      <c r="BH105" s="195">
        <v>0</v>
      </c>
      <c r="BI105" s="195">
        <v>0</v>
      </c>
      <c r="BJ105" s="195">
        <v>0</v>
      </c>
      <c r="BK105" s="195">
        <v>0</v>
      </c>
      <c r="BL105" s="195">
        <v>0</v>
      </c>
      <c r="BM105" s="195">
        <v>0</v>
      </c>
      <c r="BN105" s="195">
        <v>0</v>
      </c>
      <c r="BO105" s="195">
        <v>0</v>
      </c>
      <c r="BP105" s="195">
        <v>0</v>
      </c>
      <c r="BQ105" s="195">
        <v>0</v>
      </c>
      <c r="BR105" s="195">
        <v>0</v>
      </c>
      <c r="BS105" s="195">
        <v>0</v>
      </c>
      <c r="BT105" s="195">
        <v>0</v>
      </c>
      <c r="BU105" s="195">
        <v>0</v>
      </c>
      <c r="BV105" s="195">
        <v>0</v>
      </c>
      <c r="BW105" s="195">
        <v>0</v>
      </c>
      <c r="BX105" s="195">
        <v>0</v>
      </c>
      <c r="BY105" s="195">
        <v>0</v>
      </c>
      <c r="BZ105" s="195">
        <v>0</v>
      </c>
      <c r="CA105" s="195">
        <v>0</v>
      </c>
      <c r="CB105" s="195">
        <v>0</v>
      </c>
      <c r="CC105" s="195">
        <v>0</v>
      </c>
      <c r="CD105" s="195">
        <v>0</v>
      </c>
      <c r="CE105" s="195">
        <v>0</v>
      </c>
      <c r="CF105" s="195">
        <v>0</v>
      </c>
      <c r="CG105" s="195">
        <v>0</v>
      </c>
      <c r="CH105" s="195">
        <v>0</v>
      </c>
      <c r="CI105" s="195">
        <v>0</v>
      </c>
      <c r="CJ105" s="195">
        <v>0</v>
      </c>
      <c r="CK105" s="195">
        <v>0</v>
      </c>
      <c r="CL105" s="195">
        <v>0</v>
      </c>
      <c r="CM105" s="195">
        <v>0</v>
      </c>
      <c r="CN105" s="195">
        <v>0</v>
      </c>
      <c r="CO105" s="195">
        <v>0</v>
      </c>
      <c r="CP105" s="195">
        <v>0</v>
      </c>
      <c r="CQ105" s="195">
        <v>0</v>
      </c>
      <c r="CR105" s="195">
        <v>0</v>
      </c>
      <c r="CS105" s="195">
        <v>0</v>
      </c>
      <c r="CT105" s="195">
        <v>0</v>
      </c>
      <c r="CU105" s="195">
        <v>0</v>
      </c>
      <c r="CV105" s="195">
        <v>0</v>
      </c>
      <c r="CW105" s="195">
        <v>0</v>
      </c>
      <c r="CX105" s="195">
        <v>0</v>
      </c>
      <c r="CY105" s="195">
        <v>0</v>
      </c>
      <c r="CZ105" s="195">
        <v>0</v>
      </c>
      <c r="DA105" s="195">
        <v>0</v>
      </c>
      <c r="DB105" s="195">
        <v>0</v>
      </c>
      <c r="DC105" s="195">
        <v>0</v>
      </c>
      <c r="DE105" s="24">
        <f>COUNTBLANK(H105:DC105)</f>
        <v>0</v>
      </c>
      <c r="DF105" s="24">
        <f t="shared" si="42"/>
        <v>0</v>
      </c>
      <c r="DG105">
        <f t="shared" si="52"/>
        <v>0</v>
      </c>
    </row>
    <row r="106" spans="1:113" ht="14.5" hidden="1">
      <c r="A106" s="68">
        <v>94</v>
      </c>
      <c r="B106" s="176" t="str">
        <f>$B$100&amp;"6."</f>
        <v>H.6.</v>
      </c>
      <c r="C106" s="192" t="s">
        <v>198</v>
      </c>
      <c r="D106" s="202">
        <f>IF(E106="Be PVM",DI106,E106)</f>
        <v>0</v>
      </c>
      <c r="E106" s="201"/>
      <c r="F106" s="189">
        <f>H106+NPV(FD,I106:INDEX(I106:DC106,PAL))</f>
        <v>0</v>
      </c>
      <c r="G106" s="189">
        <f>SUMIF($H$5:$DC$5,"&lt;="&amp;PAL,$H106:$DC106)</f>
        <v>0</v>
      </c>
      <c r="H106" s="195">
        <v>0</v>
      </c>
      <c r="I106" s="195">
        <v>0</v>
      </c>
      <c r="J106" s="195">
        <v>0</v>
      </c>
      <c r="K106" s="195">
        <v>0</v>
      </c>
      <c r="L106" s="195">
        <v>0</v>
      </c>
      <c r="M106" s="195">
        <v>0</v>
      </c>
      <c r="N106" s="195">
        <v>0</v>
      </c>
      <c r="O106" s="195">
        <v>0</v>
      </c>
      <c r="P106" s="195">
        <v>0</v>
      </c>
      <c r="Q106" s="195">
        <v>0</v>
      </c>
      <c r="R106" s="195">
        <v>0</v>
      </c>
      <c r="S106" s="195">
        <v>0</v>
      </c>
      <c r="T106" s="195">
        <v>0</v>
      </c>
      <c r="U106" s="195">
        <v>0</v>
      </c>
      <c r="V106" s="195">
        <v>0</v>
      </c>
      <c r="W106" s="195">
        <v>0</v>
      </c>
      <c r="X106" s="195">
        <v>0</v>
      </c>
      <c r="Y106" s="195">
        <v>0</v>
      </c>
      <c r="Z106" s="195">
        <v>0</v>
      </c>
      <c r="AA106" s="195">
        <v>0</v>
      </c>
      <c r="AB106" s="195">
        <v>0</v>
      </c>
      <c r="AC106" s="195">
        <v>0</v>
      </c>
      <c r="AD106" s="195">
        <v>0</v>
      </c>
      <c r="AE106" s="195">
        <v>0</v>
      </c>
      <c r="AF106" s="195">
        <v>0</v>
      </c>
      <c r="AG106" s="195">
        <v>0</v>
      </c>
      <c r="AH106" s="195">
        <v>0</v>
      </c>
      <c r="AI106" s="195">
        <v>0</v>
      </c>
      <c r="AJ106" s="195">
        <v>0</v>
      </c>
      <c r="AK106" s="195">
        <v>0</v>
      </c>
      <c r="AL106" s="195">
        <v>0</v>
      </c>
      <c r="AM106" s="195">
        <v>0</v>
      </c>
      <c r="AN106" s="195">
        <v>0</v>
      </c>
      <c r="AO106" s="195">
        <v>0</v>
      </c>
      <c r="AP106" s="195">
        <v>0</v>
      </c>
      <c r="AQ106" s="195">
        <v>0</v>
      </c>
      <c r="AR106" s="195">
        <v>0</v>
      </c>
      <c r="AS106" s="195">
        <v>0</v>
      </c>
      <c r="AT106" s="195">
        <v>0</v>
      </c>
      <c r="AU106" s="195">
        <v>0</v>
      </c>
      <c r="AV106" s="195">
        <v>0</v>
      </c>
      <c r="AW106" s="195">
        <v>0</v>
      </c>
      <c r="AX106" s="195">
        <v>0</v>
      </c>
      <c r="AY106" s="195">
        <v>0</v>
      </c>
      <c r="AZ106" s="195">
        <v>0</v>
      </c>
      <c r="BA106" s="195">
        <v>0</v>
      </c>
      <c r="BB106" s="195">
        <v>0</v>
      </c>
      <c r="BC106" s="195">
        <v>0</v>
      </c>
      <c r="BD106" s="195">
        <v>0</v>
      </c>
      <c r="BE106" s="195">
        <v>0</v>
      </c>
      <c r="BF106" s="195">
        <v>0</v>
      </c>
      <c r="BG106" s="195">
        <v>0</v>
      </c>
      <c r="BH106" s="195">
        <v>0</v>
      </c>
      <c r="BI106" s="195">
        <v>0</v>
      </c>
      <c r="BJ106" s="195">
        <v>0</v>
      </c>
      <c r="BK106" s="195">
        <v>0</v>
      </c>
      <c r="BL106" s="195">
        <v>0</v>
      </c>
      <c r="BM106" s="195">
        <v>0</v>
      </c>
      <c r="BN106" s="195">
        <v>0</v>
      </c>
      <c r="BO106" s="195">
        <v>0</v>
      </c>
      <c r="BP106" s="195">
        <v>0</v>
      </c>
      <c r="BQ106" s="195">
        <v>0</v>
      </c>
      <c r="BR106" s="195">
        <v>0</v>
      </c>
      <c r="BS106" s="195">
        <v>0</v>
      </c>
      <c r="BT106" s="195">
        <v>0</v>
      </c>
      <c r="BU106" s="195">
        <v>0</v>
      </c>
      <c r="BV106" s="195">
        <v>0</v>
      </c>
      <c r="BW106" s="195">
        <v>0</v>
      </c>
      <c r="BX106" s="195">
        <v>0</v>
      </c>
      <c r="BY106" s="195">
        <v>0</v>
      </c>
      <c r="BZ106" s="195">
        <v>0</v>
      </c>
      <c r="CA106" s="195">
        <v>0</v>
      </c>
      <c r="CB106" s="195">
        <v>0</v>
      </c>
      <c r="CC106" s="195">
        <v>0</v>
      </c>
      <c r="CD106" s="195">
        <v>0</v>
      </c>
      <c r="CE106" s="195">
        <v>0</v>
      </c>
      <c r="CF106" s="195">
        <v>0</v>
      </c>
      <c r="CG106" s="195">
        <v>0</v>
      </c>
      <c r="CH106" s="195">
        <v>0</v>
      </c>
      <c r="CI106" s="195">
        <v>0</v>
      </c>
      <c r="CJ106" s="195">
        <v>0</v>
      </c>
      <c r="CK106" s="195">
        <v>0</v>
      </c>
      <c r="CL106" s="195">
        <v>0</v>
      </c>
      <c r="CM106" s="195">
        <v>0</v>
      </c>
      <c r="CN106" s="195">
        <v>0</v>
      </c>
      <c r="CO106" s="195">
        <v>0</v>
      </c>
      <c r="CP106" s="195">
        <v>0</v>
      </c>
      <c r="CQ106" s="195">
        <v>0</v>
      </c>
      <c r="CR106" s="195">
        <v>0</v>
      </c>
      <c r="CS106" s="195">
        <v>0</v>
      </c>
      <c r="CT106" s="195">
        <v>0</v>
      </c>
      <c r="CU106" s="195">
        <v>0</v>
      </c>
      <c r="CV106" s="195">
        <v>0</v>
      </c>
      <c r="CW106" s="195">
        <v>0</v>
      </c>
      <c r="CX106" s="195">
        <v>0</v>
      </c>
      <c r="CY106" s="195">
        <v>0</v>
      </c>
      <c r="CZ106" s="195">
        <v>0</v>
      </c>
      <c r="DA106" s="195">
        <v>0</v>
      </c>
      <c r="DB106" s="195">
        <v>0</v>
      </c>
      <c r="DC106" s="195">
        <v>0</v>
      </c>
      <c r="DE106" s="24">
        <f t="shared" si="53"/>
        <v>0</v>
      </c>
      <c r="DF106" s="24">
        <f t="shared" si="42"/>
        <v>0</v>
      </c>
      <c r="DG106">
        <f t="shared" si="52"/>
        <v>0</v>
      </c>
      <c r="DH106">
        <v>1</v>
      </c>
      <c r="DI106" s="36">
        <v>0.21</v>
      </c>
    </row>
    <row r="107" spans="1:113" ht="14.5" hidden="1">
      <c r="A107" s="68">
        <v>95</v>
      </c>
      <c r="B107" s="176" t="str">
        <f>$B$100&amp;"7."</f>
        <v>H.7.</v>
      </c>
      <c r="C107" s="192" t="s">
        <v>199</v>
      </c>
      <c r="D107" s="202">
        <f>IF(E107="Be PVM",DI107,E107)</f>
        <v>0</v>
      </c>
      <c r="E107" s="201"/>
      <c r="F107" s="189">
        <f>H107+NPV(FD,I107:INDEX(I107:DC107,PAL))</f>
        <v>0</v>
      </c>
      <c r="G107" s="189">
        <f>SUMIF($H$5:$DC$5,"&lt;="&amp;PAL,$H107:$DC107)</f>
        <v>0</v>
      </c>
      <c r="H107" s="195">
        <v>0</v>
      </c>
      <c r="I107" s="195">
        <v>0</v>
      </c>
      <c r="J107" s="195">
        <v>0</v>
      </c>
      <c r="K107" s="195">
        <v>0</v>
      </c>
      <c r="L107" s="195">
        <v>0</v>
      </c>
      <c r="M107" s="195">
        <v>0</v>
      </c>
      <c r="N107" s="195">
        <v>0</v>
      </c>
      <c r="O107" s="195">
        <v>0</v>
      </c>
      <c r="P107" s="195">
        <v>0</v>
      </c>
      <c r="Q107" s="195">
        <v>0</v>
      </c>
      <c r="R107" s="195">
        <v>0</v>
      </c>
      <c r="S107" s="195">
        <v>0</v>
      </c>
      <c r="T107" s="195">
        <v>0</v>
      </c>
      <c r="U107" s="195">
        <v>0</v>
      </c>
      <c r="V107" s="195">
        <v>0</v>
      </c>
      <c r="W107" s="195">
        <v>0</v>
      </c>
      <c r="X107" s="195">
        <v>0</v>
      </c>
      <c r="Y107" s="195">
        <v>0</v>
      </c>
      <c r="Z107" s="195">
        <v>0</v>
      </c>
      <c r="AA107" s="195">
        <v>0</v>
      </c>
      <c r="AB107" s="195">
        <v>0</v>
      </c>
      <c r="AC107" s="195">
        <v>0</v>
      </c>
      <c r="AD107" s="195">
        <v>0</v>
      </c>
      <c r="AE107" s="195">
        <v>0</v>
      </c>
      <c r="AF107" s="195">
        <v>0</v>
      </c>
      <c r="AG107" s="195">
        <v>0</v>
      </c>
      <c r="AH107" s="195">
        <v>0</v>
      </c>
      <c r="AI107" s="195">
        <v>0</v>
      </c>
      <c r="AJ107" s="195">
        <v>0</v>
      </c>
      <c r="AK107" s="195">
        <v>0</v>
      </c>
      <c r="AL107" s="195">
        <v>0</v>
      </c>
      <c r="AM107" s="195">
        <v>0</v>
      </c>
      <c r="AN107" s="195">
        <v>0</v>
      </c>
      <c r="AO107" s="195">
        <v>0</v>
      </c>
      <c r="AP107" s="195">
        <v>0</v>
      </c>
      <c r="AQ107" s="195">
        <v>0</v>
      </c>
      <c r="AR107" s="195">
        <v>0</v>
      </c>
      <c r="AS107" s="195">
        <v>0</v>
      </c>
      <c r="AT107" s="195">
        <v>0</v>
      </c>
      <c r="AU107" s="195">
        <v>0</v>
      </c>
      <c r="AV107" s="195">
        <v>0</v>
      </c>
      <c r="AW107" s="195">
        <v>0</v>
      </c>
      <c r="AX107" s="195">
        <v>0</v>
      </c>
      <c r="AY107" s="195">
        <v>0</v>
      </c>
      <c r="AZ107" s="195">
        <v>0</v>
      </c>
      <c r="BA107" s="195">
        <v>0</v>
      </c>
      <c r="BB107" s="195">
        <v>0</v>
      </c>
      <c r="BC107" s="195">
        <v>0</v>
      </c>
      <c r="BD107" s="195">
        <v>0</v>
      </c>
      <c r="BE107" s="195">
        <v>0</v>
      </c>
      <c r="BF107" s="195">
        <v>0</v>
      </c>
      <c r="BG107" s="195">
        <v>0</v>
      </c>
      <c r="BH107" s="195">
        <v>0</v>
      </c>
      <c r="BI107" s="195">
        <v>0</v>
      </c>
      <c r="BJ107" s="195">
        <v>0</v>
      </c>
      <c r="BK107" s="195">
        <v>0</v>
      </c>
      <c r="BL107" s="195">
        <v>0</v>
      </c>
      <c r="BM107" s="195">
        <v>0</v>
      </c>
      <c r="BN107" s="195">
        <v>0</v>
      </c>
      <c r="BO107" s="195">
        <v>0</v>
      </c>
      <c r="BP107" s="195">
        <v>0</v>
      </c>
      <c r="BQ107" s="195">
        <v>0</v>
      </c>
      <c r="BR107" s="195">
        <v>0</v>
      </c>
      <c r="BS107" s="195">
        <v>0</v>
      </c>
      <c r="BT107" s="195">
        <v>0</v>
      </c>
      <c r="BU107" s="195">
        <v>0</v>
      </c>
      <c r="BV107" s="195">
        <v>0</v>
      </c>
      <c r="BW107" s="195">
        <v>0</v>
      </c>
      <c r="BX107" s="195">
        <v>0</v>
      </c>
      <c r="BY107" s="195">
        <v>0</v>
      </c>
      <c r="BZ107" s="195">
        <v>0</v>
      </c>
      <c r="CA107" s="195">
        <v>0</v>
      </c>
      <c r="CB107" s="195">
        <v>0</v>
      </c>
      <c r="CC107" s="195">
        <v>0</v>
      </c>
      <c r="CD107" s="195">
        <v>0</v>
      </c>
      <c r="CE107" s="195">
        <v>0</v>
      </c>
      <c r="CF107" s="195">
        <v>0</v>
      </c>
      <c r="CG107" s="195">
        <v>0</v>
      </c>
      <c r="CH107" s="195">
        <v>0</v>
      </c>
      <c r="CI107" s="195">
        <v>0</v>
      </c>
      <c r="CJ107" s="195">
        <v>0</v>
      </c>
      <c r="CK107" s="195">
        <v>0</v>
      </c>
      <c r="CL107" s="195">
        <v>0</v>
      </c>
      <c r="CM107" s="195">
        <v>0</v>
      </c>
      <c r="CN107" s="195">
        <v>0</v>
      </c>
      <c r="CO107" s="195">
        <v>0</v>
      </c>
      <c r="CP107" s="195">
        <v>0</v>
      </c>
      <c r="CQ107" s="195">
        <v>0</v>
      </c>
      <c r="CR107" s="195">
        <v>0</v>
      </c>
      <c r="CS107" s="195">
        <v>0</v>
      </c>
      <c r="CT107" s="195">
        <v>0</v>
      </c>
      <c r="CU107" s="195">
        <v>0</v>
      </c>
      <c r="CV107" s="195">
        <v>0</v>
      </c>
      <c r="CW107" s="195">
        <v>0</v>
      </c>
      <c r="CX107" s="195">
        <v>0</v>
      </c>
      <c r="CY107" s="195">
        <v>0</v>
      </c>
      <c r="CZ107" s="195">
        <v>0</v>
      </c>
      <c r="DA107" s="195">
        <v>0</v>
      </c>
      <c r="DB107" s="195">
        <v>0</v>
      </c>
      <c r="DC107" s="195">
        <v>0</v>
      </c>
      <c r="DE107" s="24">
        <f t="shared" si="53"/>
        <v>0</v>
      </c>
      <c r="DF107" s="24">
        <f t="shared" si="42"/>
        <v>0</v>
      </c>
      <c r="DG107">
        <f t="shared" si="52"/>
        <v>0</v>
      </c>
      <c r="DH107">
        <v>1</v>
      </c>
      <c r="DI107" s="36">
        <v>0.09</v>
      </c>
    </row>
    <row r="108" spans="1:113" ht="14.5" hidden="1">
      <c r="A108" s="68">
        <v>96</v>
      </c>
      <c r="B108" s="176" t="str">
        <f>$B$100&amp;"8."</f>
        <v>H.8.</v>
      </c>
      <c r="C108" s="192" t="s">
        <v>200</v>
      </c>
      <c r="D108" s="202">
        <f t="shared" ref="D108:D110" si="56">IF(E108="Be PVM",DI108,E108)</f>
        <v>0</v>
      </c>
      <c r="E108" s="201"/>
      <c r="F108" s="189">
        <f>H108+NPV(FD,I108:INDEX(I108:DC108,PAL))</f>
        <v>0</v>
      </c>
      <c r="G108" s="189">
        <f>SUMIF($H$5:$DC$5,"&lt;="&amp;PAL,$H108:$DC108)</f>
        <v>0</v>
      </c>
      <c r="H108" s="195">
        <v>0</v>
      </c>
      <c r="I108" s="195">
        <v>0</v>
      </c>
      <c r="J108" s="195">
        <v>0</v>
      </c>
      <c r="K108" s="195">
        <v>0</v>
      </c>
      <c r="L108" s="195">
        <v>0</v>
      </c>
      <c r="M108" s="195">
        <v>0</v>
      </c>
      <c r="N108" s="195">
        <v>0</v>
      </c>
      <c r="O108" s="195">
        <v>0</v>
      </c>
      <c r="P108" s="195">
        <v>0</v>
      </c>
      <c r="Q108" s="195">
        <v>0</v>
      </c>
      <c r="R108" s="195">
        <v>0</v>
      </c>
      <c r="S108" s="195">
        <v>0</v>
      </c>
      <c r="T108" s="195">
        <v>0</v>
      </c>
      <c r="U108" s="195">
        <v>0</v>
      </c>
      <c r="V108" s="195">
        <v>0</v>
      </c>
      <c r="W108" s="195">
        <v>0</v>
      </c>
      <c r="X108" s="195">
        <v>0</v>
      </c>
      <c r="Y108" s="195">
        <v>0</v>
      </c>
      <c r="Z108" s="195">
        <v>0</v>
      </c>
      <c r="AA108" s="195">
        <v>0</v>
      </c>
      <c r="AB108" s="195">
        <v>0</v>
      </c>
      <c r="AC108" s="195">
        <v>0</v>
      </c>
      <c r="AD108" s="195">
        <v>0</v>
      </c>
      <c r="AE108" s="195">
        <v>0</v>
      </c>
      <c r="AF108" s="195">
        <v>0</v>
      </c>
      <c r="AG108" s="195">
        <v>0</v>
      </c>
      <c r="AH108" s="195">
        <v>0</v>
      </c>
      <c r="AI108" s="195">
        <v>0</v>
      </c>
      <c r="AJ108" s="195">
        <v>0</v>
      </c>
      <c r="AK108" s="195">
        <v>0</v>
      </c>
      <c r="AL108" s="195">
        <v>0</v>
      </c>
      <c r="AM108" s="195">
        <v>0</v>
      </c>
      <c r="AN108" s="195">
        <v>0</v>
      </c>
      <c r="AO108" s="195">
        <v>0</v>
      </c>
      <c r="AP108" s="195">
        <v>0</v>
      </c>
      <c r="AQ108" s="195">
        <v>0</v>
      </c>
      <c r="AR108" s="195">
        <v>0</v>
      </c>
      <c r="AS108" s="195">
        <v>0</v>
      </c>
      <c r="AT108" s="195">
        <v>0</v>
      </c>
      <c r="AU108" s="195">
        <v>0</v>
      </c>
      <c r="AV108" s="195">
        <v>0</v>
      </c>
      <c r="AW108" s="195">
        <v>0</v>
      </c>
      <c r="AX108" s="195">
        <v>0</v>
      </c>
      <c r="AY108" s="195">
        <v>0</v>
      </c>
      <c r="AZ108" s="195">
        <v>0</v>
      </c>
      <c r="BA108" s="195">
        <v>0</v>
      </c>
      <c r="BB108" s="195">
        <v>0</v>
      </c>
      <c r="BC108" s="195">
        <v>0</v>
      </c>
      <c r="BD108" s="195">
        <v>0</v>
      </c>
      <c r="BE108" s="195">
        <v>0</v>
      </c>
      <c r="BF108" s="195">
        <v>0</v>
      </c>
      <c r="BG108" s="195">
        <v>0</v>
      </c>
      <c r="BH108" s="195">
        <v>0</v>
      </c>
      <c r="BI108" s="195">
        <v>0</v>
      </c>
      <c r="BJ108" s="195">
        <v>0</v>
      </c>
      <c r="BK108" s="195">
        <v>0</v>
      </c>
      <c r="BL108" s="195">
        <v>0</v>
      </c>
      <c r="BM108" s="195">
        <v>0</v>
      </c>
      <c r="BN108" s="195">
        <v>0</v>
      </c>
      <c r="BO108" s="195">
        <v>0</v>
      </c>
      <c r="BP108" s="195">
        <v>0</v>
      </c>
      <c r="BQ108" s="195">
        <v>0</v>
      </c>
      <c r="BR108" s="195">
        <v>0</v>
      </c>
      <c r="BS108" s="195">
        <v>0</v>
      </c>
      <c r="BT108" s="195">
        <v>0</v>
      </c>
      <c r="BU108" s="195">
        <v>0</v>
      </c>
      <c r="BV108" s="195">
        <v>0</v>
      </c>
      <c r="BW108" s="195">
        <v>0</v>
      </c>
      <c r="BX108" s="195">
        <v>0</v>
      </c>
      <c r="BY108" s="195">
        <v>0</v>
      </c>
      <c r="BZ108" s="195">
        <v>0</v>
      </c>
      <c r="CA108" s="195">
        <v>0</v>
      </c>
      <c r="CB108" s="195">
        <v>0</v>
      </c>
      <c r="CC108" s="195">
        <v>0</v>
      </c>
      <c r="CD108" s="195">
        <v>0</v>
      </c>
      <c r="CE108" s="195">
        <v>0</v>
      </c>
      <c r="CF108" s="195">
        <v>0</v>
      </c>
      <c r="CG108" s="195">
        <v>0</v>
      </c>
      <c r="CH108" s="195">
        <v>0</v>
      </c>
      <c r="CI108" s="195">
        <v>0</v>
      </c>
      <c r="CJ108" s="195">
        <v>0</v>
      </c>
      <c r="CK108" s="195">
        <v>0</v>
      </c>
      <c r="CL108" s="195">
        <v>0</v>
      </c>
      <c r="CM108" s="195">
        <v>0</v>
      </c>
      <c r="CN108" s="195">
        <v>0</v>
      </c>
      <c r="CO108" s="195">
        <v>0</v>
      </c>
      <c r="CP108" s="195">
        <v>0</v>
      </c>
      <c r="CQ108" s="195">
        <v>0</v>
      </c>
      <c r="CR108" s="195">
        <v>0</v>
      </c>
      <c r="CS108" s="195">
        <v>0</v>
      </c>
      <c r="CT108" s="195">
        <v>0</v>
      </c>
      <c r="CU108" s="195">
        <v>0</v>
      </c>
      <c r="CV108" s="195">
        <v>0</v>
      </c>
      <c r="CW108" s="195">
        <v>0</v>
      </c>
      <c r="CX108" s="195">
        <v>0</v>
      </c>
      <c r="CY108" s="195">
        <v>0</v>
      </c>
      <c r="CZ108" s="195">
        <v>0</v>
      </c>
      <c r="DA108" s="195">
        <v>0</v>
      </c>
      <c r="DB108" s="195">
        <v>0</v>
      </c>
      <c r="DC108" s="195">
        <v>0</v>
      </c>
      <c r="DE108" s="24">
        <f t="shared" si="53"/>
        <v>0</v>
      </c>
      <c r="DF108" s="24">
        <f t="shared" si="42"/>
        <v>0</v>
      </c>
      <c r="DG108">
        <f t="shared" si="52"/>
        <v>0</v>
      </c>
      <c r="DI108" s="36"/>
    </row>
    <row r="109" spans="1:113" ht="14.5" hidden="1">
      <c r="A109" s="68">
        <v>97</v>
      </c>
      <c r="B109" s="176" t="str">
        <f>$B$100&amp;"9."</f>
        <v>H.9.</v>
      </c>
      <c r="C109" s="192" t="s">
        <v>201</v>
      </c>
      <c r="D109" s="202">
        <f t="shared" si="56"/>
        <v>0</v>
      </c>
      <c r="E109" s="201"/>
      <c r="F109" s="189">
        <f>H109+NPV(FD,I109:INDEX(I109:DC109,PAL))</f>
        <v>0</v>
      </c>
      <c r="G109" s="189">
        <f>SUMIF($H$5:$DC$5,"&lt;="&amp;PAL,$H109:$DC109)</f>
        <v>0</v>
      </c>
      <c r="H109" s="195">
        <v>0</v>
      </c>
      <c r="I109" s="195">
        <v>0</v>
      </c>
      <c r="J109" s="195">
        <v>0</v>
      </c>
      <c r="K109" s="195">
        <v>0</v>
      </c>
      <c r="L109" s="195">
        <v>0</v>
      </c>
      <c r="M109" s="195">
        <v>0</v>
      </c>
      <c r="N109" s="195">
        <v>0</v>
      </c>
      <c r="O109" s="195">
        <v>0</v>
      </c>
      <c r="P109" s="195">
        <v>0</v>
      </c>
      <c r="Q109" s="195">
        <v>0</v>
      </c>
      <c r="R109" s="195">
        <v>0</v>
      </c>
      <c r="S109" s="195">
        <v>0</v>
      </c>
      <c r="T109" s="195">
        <v>0</v>
      </c>
      <c r="U109" s="195">
        <v>0</v>
      </c>
      <c r="V109" s="195">
        <v>0</v>
      </c>
      <c r="W109" s="195">
        <v>0</v>
      </c>
      <c r="X109" s="195">
        <v>0</v>
      </c>
      <c r="Y109" s="195">
        <v>0</v>
      </c>
      <c r="Z109" s="195">
        <v>0</v>
      </c>
      <c r="AA109" s="195">
        <v>0</v>
      </c>
      <c r="AB109" s="195">
        <v>0</v>
      </c>
      <c r="AC109" s="195">
        <v>0</v>
      </c>
      <c r="AD109" s="195">
        <v>0</v>
      </c>
      <c r="AE109" s="195">
        <v>0</v>
      </c>
      <c r="AF109" s="195">
        <v>0</v>
      </c>
      <c r="AG109" s="195">
        <v>0</v>
      </c>
      <c r="AH109" s="195">
        <v>0</v>
      </c>
      <c r="AI109" s="195">
        <v>0</v>
      </c>
      <c r="AJ109" s="195">
        <v>0</v>
      </c>
      <c r="AK109" s="195">
        <v>0</v>
      </c>
      <c r="AL109" s="195">
        <v>0</v>
      </c>
      <c r="AM109" s="195">
        <v>0</v>
      </c>
      <c r="AN109" s="195">
        <v>0</v>
      </c>
      <c r="AO109" s="195">
        <v>0</v>
      </c>
      <c r="AP109" s="195">
        <v>0</v>
      </c>
      <c r="AQ109" s="195">
        <v>0</v>
      </c>
      <c r="AR109" s="195">
        <v>0</v>
      </c>
      <c r="AS109" s="195">
        <v>0</v>
      </c>
      <c r="AT109" s="195">
        <v>0</v>
      </c>
      <c r="AU109" s="195">
        <v>0</v>
      </c>
      <c r="AV109" s="195">
        <v>0</v>
      </c>
      <c r="AW109" s="195">
        <v>0</v>
      </c>
      <c r="AX109" s="195">
        <v>0</v>
      </c>
      <c r="AY109" s="195">
        <v>0</v>
      </c>
      <c r="AZ109" s="195">
        <v>0</v>
      </c>
      <c r="BA109" s="195">
        <v>0</v>
      </c>
      <c r="BB109" s="195">
        <v>0</v>
      </c>
      <c r="BC109" s="195">
        <v>0</v>
      </c>
      <c r="BD109" s="195">
        <v>0</v>
      </c>
      <c r="BE109" s="195">
        <v>0</v>
      </c>
      <c r="BF109" s="195">
        <v>0</v>
      </c>
      <c r="BG109" s="195">
        <v>0</v>
      </c>
      <c r="BH109" s="195">
        <v>0</v>
      </c>
      <c r="BI109" s="195">
        <v>0</v>
      </c>
      <c r="BJ109" s="195">
        <v>0</v>
      </c>
      <c r="BK109" s="195">
        <v>0</v>
      </c>
      <c r="BL109" s="195">
        <v>0</v>
      </c>
      <c r="BM109" s="195">
        <v>0</v>
      </c>
      <c r="BN109" s="195">
        <v>0</v>
      </c>
      <c r="BO109" s="195">
        <v>0</v>
      </c>
      <c r="BP109" s="195">
        <v>0</v>
      </c>
      <c r="BQ109" s="195">
        <v>0</v>
      </c>
      <c r="BR109" s="195">
        <v>0</v>
      </c>
      <c r="BS109" s="195">
        <v>0</v>
      </c>
      <c r="BT109" s="195">
        <v>0</v>
      </c>
      <c r="BU109" s="195">
        <v>0</v>
      </c>
      <c r="BV109" s="195">
        <v>0</v>
      </c>
      <c r="BW109" s="195">
        <v>0</v>
      </c>
      <c r="BX109" s="195">
        <v>0</v>
      </c>
      <c r="BY109" s="195">
        <v>0</v>
      </c>
      <c r="BZ109" s="195">
        <v>0</v>
      </c>
      <c r="CA109" s="195">
        <v>0</v>
      </c>
      <c r="CB109" s="195">
        <v>0</v>
      </c>
      <c r="CC109" s="195">
        <v>0</v>
      </c>
      <c r="CD109" s="195">
        <v>0</v>
      </c>
      <c r="CE109" s="195">
        <v>0</v>
      </c>
      <c r="CF109" s="195">
        <v>0</v>
      </c>
      <c r="CG109" s="195">
        <v>0</v>
      </c>
      <c r="CH109" s="195">
        <v>0</v>
      </c>
      <c r="CI109" s="195">
        <v>0</v>
      </c>
      <c r="CJ109" s="195">
        <v>0</v>
      </c>
      <c r="CK109" s="195">
        <v>0</v>
      </c>
      <c r="CL109" s="195">
        <v>0</v>
      </c>
      <c r="CM109" s="195">
        <v>0</v>
      </c>
      <c r="CN109" s="195">
        <v>0</v>
      </c>
      <c r="CO109" s="195">
        <v>0</v>
      </c>
      <c r="CP109" s="195">
        <v>0</v>
      </c>
      <c r="CQ109" s="195">
        <v>0</v>
      </c>
      <c r="CR109" s="195">
        <v>0</v>
      </c>
      <c r="CS109" s="195">
        <v>0</v>
      </c>
      <c r="CT109" s="195">
        <v>0</v>
      </c>
      <c r="CU109" s="195">
        <v>0</v>
      </c>
      <c r="CV109" s="195">
        <v>0</v>
      </c>
      <c r="CW109" s="195">
        <v>0</v>
      </c>
      <c r="CX109" s="195">
        <v>0</v>
      </c>
      <c r="CY109" s="195">
        <v>0</v>
      </c>
      <c r="CZ109" s="195">
        <v>0</v>
      </c>
      <c r="DA109" s="195">
        <v>0</v>
      </c>
      <c r="DB109" s="195">
        <v>0</v>
      </c>
      <c r="DC109" s="195">
        <v>0</v>
      </c>
      <c r="DE109" s="24">
        <f t="shared" si="53"/>
        <v>0</v>
      </c>
      <c r="DF109" s="24">
        <f t="shared" si="42"/>
        <v>0</v>
      </c>
      <c r="DG109">
        <f t="shared" si="52"/>
        <v>0</v>
      </c>
      <c r="DI109" s="36"/>
    </row>
    <row r="110" spans="1:113" ht="14.5" hidden="1">
      <c r="A110" s="68">
        <v>98</v>
      </c>
      <c r="B110" s="176" t="str">
        <f>$B$100&amp;"10."</f>
        <v>H.10.</v>
      </c>
      <c r="C110" s="192" t="s">
        <v>202</v>
      </c>
      <c r="D110" s="202">
        <f t="shared" si="56"/>
        <v>0</v>
      </c>
      <c r="E110" s="201"/>
      <c r="F110" s="189">
        <f>H110+NPV(FD,I110:INDEX(I110:DC110,PAL))</f>
        <v>0</v>
      </c>
      <c r="G110" s="189">
        <f>SUMIF($H$5:$DC$5,"&lt;="&amp;PAL,$H110:$DC110)</f>
        <v>0</v>
      </c>
      <c r="H110" s="195">
        <v>0</v>
      </c>
      <c r="I110" s="195">
        <v>0</v>
      </c>
      <c r="J110" s="195">
        <v>0</v>
      </c>
      <c r="K110" s="195">
        <v>0</v>
      </c>
      <c r="L110" s="195">
        <v>0</v>
      </c>
      <c r="M110" s="195">
        <v>0</v>
      </c>
      <c r="N110" s="195">
        <v>0</v>
      </c>
      <c r="O110" s="195">
        <v>0</v>
      </c>
      <c r="P110" s="195">
        <v>0</v>
      </c>
      <c r="Q110" s="195">
        <v>0</v>
      </c>
      <c r="R110" s="195">
        <v>0</v>
      </c>
      <c r="S110" s="195">
        <v>0</v>
      </c>
      <c r="T110" s="195">
        <v>0</v>
      </c>
      <c r="U110" s="195">
        <v>0</v>
      </c>
      <c r="V110" s="195">
        <v>0</v>
      </c>
      <c r="W110" s="195">
        <v>0</v>
      </c>
      <c r="X110" s="195">
        <v>0</v>
      </c>
      <c r="Y110" s="195">
        <v>0</v>
      </c>
      <c r="Z110" s="195">
        <v>0</v>
      </c>
      <c r="AA110" s="195">
        <v>0</v>
      </c>
      <c r="AB110" s="195">
        <v>0</v>
      </c>
      <c r="AC110" s="195">
        <v>0</v>
      </c>
      <c r="AD110" s="195">
        <v>0</v>
      </c>
      <c r="AE110" s="195">
        <v>0</v>
      </c>
      <c r="AF110" s="195">
        <v>0</v>
      </c>
      <c r="AG110" s="195">
        <v>0</v>
      </c>
      <c r="AH110" s="195">
        <v>0</v>
      </c>
      <c r="AI110" s="195">
        <v>0</v>
      </c>
      <c r="AJ110" s="195">
        <v>0</v>
      </c>
      <c r="AK110" s="195">
        <v>0</v>
      </c>
      <c r="AL110" s="195">
        <v>0</v>
      </c>
      <c r="AM110" s="195">
        <v>0</v>
      </c>
      <c r="AN110" s="195">
        <v>0</v>
      </c>
      <c r="AO110" s="195">
        <v>0</v>
      </c>
      <c r="AP110" s="195">
        <v>0</v>
      </c>
      <c r="AQ110" s="195">
        <v>0</v>
      </c>
      <c r="AR110" s="195">
        <v>0</v>
      </c>
      <c r="AS110" s="195">
        <v>0</v>
      </c>
      <c r="AT110" s="195">
        <v>0</v>
      </c>
      <c r="AU110" s="195">
        <v>0</v>
      </c>
      <c r="AV110" s="195">
        <v>0</v>
      </c>
      <c r="AW110" s="195">
        <v>0</v>
      </c>
      <c r="AX110" s="195">
        <v>0</v>
      </c>
      <c r="AY110" s="195">
        <v>0</v>
      </c>
      <c r="AZ110" s="195">
        <v>0</v>
      </c>
      <c r="BA110" s="195">
        <v>0</v>
      </c>
      <c r="BB110" s="195">
        <v>0</v>
      </c>
      <c r="BC110" s="195">
        <v>0</v>
      </c>
      <c r="BD110" s="195">
        <v>0</v>
      </c>
      <c r="BE110" s="195">
        <v>0</v>
      </c>
      <c r="BF110" s="195">
        <v>0</v>
      </c>
      <c r="BG110" s="195">
        <v>0</v>
      </c>
      <c r="BH110" s="195">
        <v>0</v>
      </c>
      <c r="BI110" s="195">
        <v>0</v>
      </c>
      <c r="BJ110" s="195">
        <v>0</v>
      </c>
      <c r="BK110" s="195">
        <v>0</v>
      </c>
      <c r="BL110" s="195">
        <v>0</v>
      </c>
      <c r="BM110" s="195">
        <v>0</v>
      </c>
      <c r="BN110" s="195">
        <v>0</v>
      </c>
      <c r="BO110" s="195">
        <v>0</v>
      </c>
      <c r="BP110" s="195">
        <v>0</v>
      </c>
      <c r="BQ110" s="195">
        <v>0</v>
      </c>
      <c r="BR110" s="195">
        <v>0</v>
      </c>
      <c r="BS110" s="195">
        <v>0</v>
      </c>
      <c r="BT110" s="195">
        <v>0</v>
      </c>
      <c r="BU110" s="195">
        <v>0</v>
      </c>
      <c r="BV110" s="195">
        <v>0</v>
      </c>
      <c r="BW110" s="195">
        <v>0</v>
      </c>
      <c r="BX110" s="195">
        <v>0</v>
      </c>
      <c r="BY110" s="195">
        <v>0</v>
      </c>
      <c r="BZ110" s="195">
        <v>0</v>
      </c>
      <c r="CA110" s="195">
        <v>0</v>
      </c>
      <c r="CB110" s="195">
        <v>0</v>
      </c>
      <c r="CC110" s="195">
        <v>0</v>
      </c>
      <c r="CD110" s="195">
        <v>0</v>
      </c>
      <c r="CE110" s="195">
        <v>0</v>
      </c>
      <c r="CF110" s="195">
        <v>0</v>
      </c>
      <c r="CG110" s="195">
        <v>0</v>
      </c>
      <c r="CH110" s="195">
        <v>0</v>
      </c>
      <c r="CI110" s="195">
        <v>0</v>
      </c>
      <c r="CJ110" s="195">
        <v>0</v>
      </c>
      <c r="CK110" s="195">
        <v>0</v>
      </c>
      <c r="CL110" s="195">
        <v>0</v>
      </c>
      <c r="CM110" s="195">
        <v>0</v>
      </c>
      <c r="CN110" s="195">
        <v>0</v>
      </c>
      <c r="CO110" s="195">
        <v>0</v>
      </c>
      <c r="CP110" s="195">
        <v>0</v>
      </c>
      <c r="CQ110" s="195">
        <v>0</v>
      </c>
      <c r="CR110" s="195">
        <v>0</v>
      </c>
      <c r="CS110" s="195">
        <v>0</v>
      </c>
      <c r="CT110" s="195">
        <v>0</v>
      </c>
      <c r="CU110" s="195">
        <v>0</v>
      </c>
      <c r="CV110" s="195">
        <v>0</v>
      </c>
      <c r="CW110" s="195">
        <v>0</v>
      </c>
      <c r="CX110" s="195">
        <v>0</v>
      </c>
      <c r="CY110" s="195">
        <v>0</v>
      </c>
      <c r="CZ110" s="195">
        <v>0</v>
      </c>
      <c r="DA110" s="195">
        <v>0</v>
      </c>
      <c r="DB110" s="195">
        <v>0</v>
      </c>
      <c r="DC110" s="195">
        <v>0</v>
      </c>
      <c r="DE110" s="24">
        <f t="shared" si="53"/>
        <v>0</v>
      </c>
      <c r="DF110" s="24">
        <f t="shared" si="42"/>
        <v>0</v>
      </c>
      <c r="DG110">
        <f t="shared" si="52"/>
        <v>0</v>
      </c>
      <c r="DI110" s="36"/>
    </row>
    <row r="111" spans="1:113" ht="14.5">
      <c r="A111" s="68">
        <v>99</v>
      </c>
      <c r="B111" s="176" t="s">
        <v>203</v>
      </c>
      <c r="C111" s="188" t="s">
        <v>204</v>
      </c>
      <c r="D111" s="190"/>
      <c r="E111" s="190"/>
      <c r="F111" s="189">
        <f>H111+NPV(FD,I111:INDEX(I111:DC111,PAL))</f>
        <v>0</v>
      </c>
      <c r="G111" s="189">
        <f>SUMIF($H$5:$DC$5,"&lt;="&amp;PAL,$H111:$DC111)</f>
        <v>0</v>
      </c>
      <c r="H111" s="195">
        <v>0</v>
      </c>
      <c r="I111" s="195">
        <v>0</v>
      </c>
      <c r="J111" s="195">
        <v>0</v>
      </c>
      <c r="K111" s="195">
        <v>0</v>
      </c>
      <c r="L111" s="195">
        <v>0</v>
      </c>
      <c r="M111" s="195">
        <v>0</v>
      </c>
      <c r="N111" s="195">
        <v>0</v>
      </c>
      <c r="O111" s="195">
        <v>0</v>
      </c>
      <c r="P111" s="195">
        <v>0</v>
      </c>
      <c r="Q111" s="195">
        <v>0</v>
      </c>
      <c r="R111" s="195">
        <v>0</v>
      </c>
      <c r="S111" s="195">
        <v>0</v>
      </c>
      <c r="T111" s="195">
        <v>0</v>
      </c>
      <c r="U111" s="195">
        <v>0</v>
      </c>
      <c r="V111" s="195">
        <v>0</v>
      </c>
      <c r="W111" s="195">
        <v>0</v>
      </c>
      <c r="X111" s="195">
        <v>0</v>
      </c>
      <c r="Y111" s="195">
        <v>0</v>
      </c>
      <c r="Z111" s="195">
        <v>0</v>
      </c>
      <c r="AA111" s="195">
        <v>0</v>
      </c>
      <c r="AB111" s="195">
        <v>0</v>
      </c>
      <c r="AC111" s="195">
        <v>0</v>
      </c>
      <c r="AD111" s="195">
        <v>0</v>
      </c>
      <c r="AE111" s="195">
        <v>0</v>
      </c>
      <c r="AF111" s="195">
        <v>0</v>
      </c>
      <c r="AG111" s="195">
        <v>0</v>
      </c>
      <c r="AH111" s="195">
        <v>0</v>
      </c>
      <c r="AI111" s="195">
        <v>0</v>
      </c>
      <c r="AJ111" s="195">
        <v>0</v>
      </c>
      <c r="AK111" s="195">
        <v>0</v>
      </c>
      <c r="AL111" s="195">
        <v>0</v>
      </c>
      <c r="AM111" s="195">
        <v>0</v>
      </c>
      <c r="AN111" s="195">
        <v>0</v>
      </c>
      <c r="AO111" s="195">
        <v>0</v>
      </c>
      <c r="AP111" s="195">
        <v>0</v>
      </c>
      <c r="AQ111" s="195">
        <v>0</v>
      </c>
      <c r="AR111" s="195">
        <v>0</v>
      </c>
      <c r="AS111" s="195">
        <v>0</v>
      </c>
      <c r="AT111" s="195">
        <v>0</v>
      </c>
      <c r="AU111" s="195">
        <v>0</v>
      </c>
      <c r="AV111" s="195">
        <v>0</v>
      </c>
      <c r="AW111" s="195">
        <v>0</v>
      </c>
      <c r="AX111" s="195">
        <v>0</v>
      </c>
      <c r="AY111" s="195">
        <v>0</v>
      </c>
      <c r="AZ111" s="195">
        <v>0</v>
      </c>
      <c r="BA111" s="195">
        <v>0</v>
      </c>
      <c r="BB111" s="195">
        <v>0</v>
      </c>
      <c r="BC111" s="195">
        <v>0</v>
      </c>
      <c r="BD111" s="195">
        <v>0</v>
      </c>
      <c r="BE111" s="195">
        <v>0</v>
      </c>
      <c r="BF111" s="195">
        <v>0</v>
      </c>
      <c r="BG111" s="195">
        <v>0</v>
      </c>
      <c r="BH111" s="195">
        <v>0</v>
      </c>
      <c r="BI111" s="195">
        <v>0</v>
      </c>
      <c r="BJ111" s="195">
        <v>0</v>
      </c>
      <c r="BK111" s="195">
        <v>0</v>
      </c>
      <c r="BL111" s="195">
        <v>0</v>
      </c>
      <c r="BM111" s="195">
        <v>0</v>
      </c>
      <c r="BN111" s="195">
        <v>0</v>
      </c>
      <c r="BO111" s="195">
        <v>0</v>
      </c>
      <c r="BP111" s="195">
        <v>0</v>
      </c>
      <c r="BQ111" s="195">
        <v>0</v>
      </c>
      <c r="BR111" s="195">
        <v>0</v>
      </c>
      <c r="BS111" s="195">
        <v>0</v>
      </c>
      <c r="BT111" s="195">
        <v>0</v>
      </c>
      <c r="BU111" s="195">
        <v>0</v>
      </c>
      <c r="BV111" s="195">
        <v>0</v>
      </c>
      <c r="BW111" s="195">
        <v>0</v>
      </c>
      <c r="BX111" s="195">
        <v>0</v>
      </c>
      <c r="BY111" s="195">
        <v>0</v>
      </c>
      <c r="BZ111" s="195">
        <v>0</v>
      </c>
      <c r="CA111" s="195">
        <v>0</v>
      </c>
      <c r="CB111" s="195">
        <v>0</v>
      </c>
      <c r="CC111" s="195">
        <v>0</v>
      </c>
      <c r="CD111" s="195">
        <v>0</v>
      </c>
      <c r="CE111" s="195">
        <v>0</v>
      </c>
      <c r="CF111" s="195">
        <v>0</v>
      </c>
      <c r="CG111" s="195">
        <v>0</v>
      </c>
      <c r="CH111" s="195">
        <v>0</v>
      </c>
      <c r="CI111" s="195">
        <v>0</v>
      </c>
      <c r="CJ111" s="195">
        <v>0</v>
      </c>
      <c r="CK111" s="195">
        <v>0</v>
      </c>
      <c r="CL111" s="195">
        <v>0</v>
      </c>
      <c r="CM111" s="195">
        <v>0</v>
      </c>
      <c r="CN111" s="195">
        <v>0</v>
      </c>
      <c r="CO111" s="195">
        <v>0</v>
      </c>
      <c r="CP111" s="195">
        <v>0</v>
      </c>
      <c r="CQ111" s="195">
        <v>0</v>
      </c>
      <c r="CR111" s="195">
        <v>0</v>
      </c>
      <c r="CS111" s="195">
        <v>0</v>
      </c>
      <c r="CT111" s="195">
        <v>0</v>
      </c>
      <c r="CU111" s="195">
        <v>0</v>
      </c>
      <c r="CV111" s="195">
        <v>0</v>
      </c>
      <c r="CW111" s="195">
        <v>0</v>
      </c>
      <c r="CX111" s="195">
        <v>0</v>
      </c>
      <c r="CY111" s="195">
        <v>0</v>
      </c>
      <c r="CZ111" s="195">
        <v>0</v>
      </c>
      <c r="DA111" s="195">
        <v>0</v>
      </c>
      <c r="DB111" s="195">
        <v>0</v>
      </c>
      <c r="DC111" s="195">
        <v>0</v>
      </c>
      <c r="DE111" s="24">
        <f>COUNTBLANK(H111:DC111)</f>
        <v>0</v>
      </c>
      <c r="DF111" s="24">
        <f t="shared" si="42"/>
        <v>0</v>
      </c>
    </row>
    <row r="112" spans="1:113" ht="30" customHeight="1">
      <c r="A112" s="68">
        <v>100</v>
      </c>
      <c r="B112" s="176" t="s">
        <v>205</v>
      </c>
      <c r="C112" s="188" t="s">
        <v>206</v>
      </c>
      <c r="D112" s="188"/>
      <c r="E112" s="190"/>
      <c r="F112" s="191">
        <f>F113+F114-F115</f>
        <v>33774487.680805899</v>
      </c>
      <c r="G112" s="191">
        <f t="shared" ref="G112:BR112" si="57">G113+G114-G115</f>
        <v>40993700.111981161</v>
      </c>
      <c r="H112" s="191">
        <f>H113+H114-H115</f>
        <v>5005157.4595041331</v>
      </c>
      <c r="I112" s="191">
        <f t="shared" si="57"/>
        <v>5996511.2498541325</v>
      </c>
      <c r="J112" s="191">
        <f t="shared" si="57"/>
        <v>5071739.6232247939</v>
      </c>
      <c r="K112" s="191">
        <f t="shared" si="57"/>
        <v>4826427.0736916531</v>
      </c>
      <c r="L112" s="191">
        <f t="shared" si="57"/>
        <v>4415984.6528439671</v>
      </c>
      <c r="M112" s="191">
        <f t="shared" si="57"/>
        <v>4313320.1223329753</v>
      </c>
      <c r="N112" s="191">
        <f t="shared" si="57"/>
        <v>3265789.4751733886</v>
      </c>
      <c r="O112" s="191">
        <f t="shared" si="57"/>
        <v>273536.34524479351</v>
      </c>
      <c r="P112" s="191">
        <f t="shared" si="57"/>
        <v>273536.34524479345</v>
      </c>
      <c r="Q112" s="191">
        <f t="shared" si="57"/>
        <v>273536.34524479345</v>
      </c>
      <c r="R112" s="191">
        <f t="shared" si="57"/>
        <v>275542.52643446287</v>
      </c>
      <c r="S112" s="191">
        <f t="shared" si="57"/>
        <v>278284.54476049601</v>
      </c>
      <c r="T112" s="191">
        <f t="shared" si="57"/>
        <v>280753.11651198351</v>
      </c>
      <c r="U112" s="191">
        <f t="shared" si="57"/>
        <v>284792.36607818189</v>
      </c>
      <c r="V112" s="191">
        <f t="shared" si="57"/>
        <v>285956.19716652896</v>
      </c>
      <c r="W112" s="191">
        <f t="shared" si="57"/>
        <v>288542.15759900835</v>
      </c>
      <c r="X112" s="191">
        <f t="shared" si="57"/>
        <v>290210.80317322322</v>
      </c>
      <c r="Y112" s="191">
        <f t="shared" si="57"/>
        <v>290210.80317322322</v>
      </c>
      <c r="Z112" s="191">
        <f t="shared" si="57"/>
        <v>290210.80317322322</v>
      </c>
      <c r="AA112" s="191">
        <f t="shared" si="57"/>
        <v>290210.80317322322</v>
      </c>
      <c r="AB112" s="191">
        <f t="shared" si="57"/>
        <v>290210.80317322322</v>
      </c>
      <c r="AC112" s="191">
        <f t="shared" si="57"/>
        <v>2972393.2825120664</v>
      </c>
      <c r="AD112" s="191">
        <f t="shared" si="57"/>
        <v>290210.80317322322</v>
      </c>
      <c r="AE112" s="191">
        <f t="shared" si="57"/>
        <v>290210.80317322322</v>
      </c>
      <c r="AF112" s="191">
        <f t="shared" si="57"/>
        <v>290210.80317322322</v>
      </c>
      <c r="AG112" s="191">
        <f t="shared" si="57"/>
        <v>290210.80317322322</v>
      </c>
      <c r="AH112" s="191">
        <f t="shared" si="57"/>
        <v>0</v>
      </c>
      <c r="AI112" s="191">
        <f t="shared" si="57"/>
        <v>0</v>
      </c>
      <c r="AJ112" s="191">
        <f t="shared" si="57"/>
        <v>0</v>
      </c>
      <c r="AK112" s="191">
        <f t="shared" si="57"/>
        <v>0</v>
      </c>
      <c r="AL112" s="191">
        <f t="shared" si="57"/>
        <v>0</v>
      </c>
      <c r="AM112" s="191">
        <f t="shared" si="57"/>
        <v>0</v>
      </c>
      <c r="AN112" s="191">
        <f t="shared" si="57"/>
        <v>0</v>
      </c>
      <c r="AO112" s="191">
        <f t="shared" si="57"/>
        <v>0</v>
      </c>
      <c r="AP112" s="191">
        <f t="shared" si="57"/>
        <v>0</v>
      </c>
      <c r="AQ112" s="191">
        <f t="shared" si="57"/>
        <v>0</v>
      </c>
      <c r="AR112" s="191">
        <f t="shared" si="57"/>
        <v>0</v>
      </c>
      <c r="AS112" s="191">
        <f t="shared" si="57"/>
        <v>0</v>
      </c>
      <c r="AT112" s="191">
        <f t="shared" si="57"/>
        <v>0</v>
      </c>
      <c r="AU112" s="191">
        <f t="shared" si="57"/>
        <v>0</v>
      </c>
      <c r="AV112" s="191">
        <f t="shared" si="57"/>
        <v>0</v>
      </c>
      <c r="AW112" s="191">
        <f t="shared" si="57"/>
        <v>0</v>
      </c>
      <c r="AX112" s="191">
        <f t="shared" si="57"/>
        <v>0</v>
      </c>
      <c r="AY112" s="191">
        <f t="shared" si="57"/>
        <v>0</v>
      </c>
      <c r="AZ112" s="191">
        <f t="shared" si="57"/>
        <v>0</v>
      </c>
      <c r="BA112" s="191">
        <f t="shared" si="57"/>
        <v>0</v>
      </c>
      <c r="BB112" s="191">
        <f t="shared" si="57"/>
        <v>0</v>
      </c>
      <c r="BC112" s="191">
        <f t="shared" si="57"/>
        <v>0</v>
      </c>
      <c r="BD112" s="191">
        <f t="shared" si="57"/>
        <v>0</v>
      </c>
      <c r="BE112" s="191">
        <f t="shared" si="57"/>
        <v>0</v>
      </c>
      <c r="BF112" s="191">
        <f t="shared" si="57"/>
        <v>0</v>
      </c>
      <c r="BG112" s="191">
        <f t="shared" si="57"/>
        <v>0</v>
      </c>
      <c r="BH112" s="191">
        <f t="shared" si="57"/>
        <v>0</v>
      </c>
      <c r="BI112" s="191">
        <f t="shared" si="57"/>
        <v>0</v>
      </c>
      <c r="BJ112" s="191">
        <f t="shared" si="57"/>
        <v>0</v>
      </c>
      <c r="BK112" s="191">
        <f t="shared" si="57"/>
        <v>0</v>
      </c>
      <c r="BL112" s="191">
        <f t="shared" si="57"/>
        <v>0</v>
      </c>
      <c r="BM112" s="191">
        <f t="shared" si="57"/>
        <v>0</v>
      </c>
      <c r="BN112" s="191">
        <f t="shared" si="57"/>
        <v>0</v>
      </c>
      <c r="BO112" s="191">
        <f t="shared" si="57"/>
        <v>0</v>
      </c>
      <c r="BP112" s="191">
        <f t="shared" si="57"/>
        <v>0</v>
      </c>
      <c r="BQ112" s="191">
        <f t="shared" si="57"/>
        <v>0</v>
      </c>
      <c r="BR112" s="191">
        <f t="shared" si="57"/>
        <v>0</v>
      </c>
      <c r="BS112" s="191">
        <f t="shared" ref="BS112:DC112" si="58">BS113+BS114-BS115</f>
        <v>0</v>
      </c>
      <c r="BT112" s="191">
        <f t="shared" si="58"/>
        <v>0</v>
      </c>
      <c r="BU112" s="191">
        <f t="shared" si="58"/>
        <v>0</v>
      </c>
      <c r="BV112" s="191">
        <f t="shared" si="58"/>
        <v>0</v>
      </c>
      <c r="BW112" s="191">
        <f t="shared" si="58"/>
        <v>0</v>
      </c>
      <c r="BX112" s="191">
        <f t="shared" si="58"/>
        <v>0</v>
      </c>
      <c r="BY112" s="191">
        <f t="shared" si="58"/>
        <v>0</v>
      </c>
      <c r="BZ112" s="191">
        <f t="shared" si="58"/>
        <v>0</v>
      </c>
      <c r="CA112" s="191">
        <f t="shared" si="58"/>
        <v>0</v>
      </c>
      <c r="CB112" s="191">
        <f t="shared" si="58"/>
        <v>0</v>
      </c>
      <c r="CC112" s="191">
        <f t="shared" si="58"/>
        <v>0</v>
      </c>
      <c r="CD112" s="191">
        <f t="shared" si="58"/>
        <v>0</v>
      </c>
      <c r="CE112" s="191">
        <f t="shared" si="58"/>
        <v>0</v>
      </c>
      <c r="CF112" s="191">
        <f t="shared" si="58"/>
        <v>0</v>
      </c>
      <c r="CG112" s="191">
        <f t="shared" si="58"/>
        <v>0</v>
      </c>
      <c r="CH112" s="191">
        <f t="shared" si="58"/>
        <v>0</v>
      </c>
      <c r="CI112" s="191">
        <f t="shared" si="58"/>
        <v>0</v>
      </c>
      <c r="CJ112" s="191">
        <f t="shared" si="58"/>
        <v>0</v>
      </c>
      <c r="CK112" s="191">
        <f t="shared" si="58"/>
        <v>0</v>
      </c>
      <c r="CL112" s="191">
        <f t="shared" si="58"/>
        <v>0</v>
      </c>
      <c r="CM112" s="191">
        <f t="shared" si="58"/>
        <v>0</v>
      </c>
      <c r="CN112" s="191">
        <f t="shared" si="58"/>
        <v>0</v>
      </c>
      <c r="CO112" s="191">
        <f t="shared" si="58"/>
        <v>0</v>
      </c>
      <c r="CP112" s="191">
        <f t="shared" si="58"/>
        <v>0</v>
      </c>
      <c r="CQ112" s="191">
        <f t="shared" si="58"/>
        <v>0</v>
      </c>
      <c r="CR112" s="191">
        <f t="shared" si="58"/>
        <v>0</v>
      </c>
      <c r="CS112" s="191">
        <f t="shared" si="58"/>
        <v>0</v>
      </c>
      <c r="CT112" s="191">
        <f t="shared" si="58"/>
        <v>0</v>
      </c>
      <c r="CU112" s="191">
        <f t="shared" si="58"/>
        <v>0</v>
      </c>
      <c r="CV112" s="191">
        <f t="shared" si="58"/>
        <v>0</v>
      </c>
      <c r="CW112" s="191">
        <f t="shared" si="58"/>
        <v>0</v>
      </c>
      <c r="CX112" s="191">
        <f t="shared" si="58"/>
        <v>0</v>
      </c>
      <c r="CY112" s="191">
        <f t="shared" si="58"/>
        <v>0</v>
      </c>
      <c r="CZ112" s="191">
        <f t="shared" si="58"/>
        <v>0</v>
      </c>
      <c r="DA112" s="191">
        <f t="shared" si="58"/>
        <v>0</v>
      </c>
      <c r="DB112" s="191">
        <f t="shared" si="58"/>
        <v>0</v>
      </c>
      <c r="DC112" s="191">
        <f t="shared" si="58"/>
        <v>0</v>
      </c>
      <c r="DF112" s="24">
        <f t="shared" si="42"/>
        <v>26</v>
      </c>
    </row>
    <row r="113" spans="1:114" ht="15" customHeight="1">
      <c r="A113" s="68">
        <v>101</v>
      </c>
      <c r="B113" s="176" t="s">
        <v>207</v>
      </c>
      <c r="C113" s="193" t="s">
        <v>208</v>
      </c>
      <c r="D113" s="176"/>
      <c r="E113" s="176"/>
      <c r="F113" s="189">
        <f>H113+NPV(FD,I113:INDEX(I113:DC113,PAL))</f>
        <v>28923103.522513963</v>
      </c>
      <c r="G113" s="189">
        <f>SUMIF($H$5:$DC$5,"&lt;="&amp;PAL,$H113:$DC113)</f>
        <v>32031185.558677688</v>
      </c>
      <c r="H113" s="203">
        <f t="shared" ref="H113:AM113" si="59">SUMPRODUCT($DG12:$DG20,H12:H20,1/($DG12:$DG20+100))+SUMPRODUCT($DG23:$DG31,H23:H31,1/($DG23:$DG31+100))+SUMPRODUCT($DG34:$DG42,H34:H42,1/($DG34:$DG42+100))+SUMPRODUCT($DG46:$DG54,H46:H54,1/($DG46:$DG54+100))+SUMPRODUCT($DG57:$DG65,H57:H65,1/($DG57:$DG65+100))+SUMPRODUCT($DG68:$DG76,H68:H76,1/($DG68:$DG76+100))+SUMPRODUCT($DG79:$DG87,H79:H87,1/($DG79:$DG87+100))</f>
        <v>5005157.4595041331</v>
      </c>
      <c r="I113" s="203">
        <f t="shared" si="59"/>
        <v>5963600.8264462817</v>
      </c>
      <c r="J113" s="203">
        <f t="shared" si="59"/>
        <v>4993847.7272727275</v>
      </c>
      <c r="K113" s="203">
        <f t="shared" si="59"/>
        <v>4708039.4628099175</v>
      </c>
      <c r="L113" s="203">
        <f t="shared" si="59"/>
        <v>4231335.1239669425</v>
      </c>
      <c r="M113" s="203">
        <f t="shared" si="59"/>
        <v>4109578.5123966942</v>
      </c>
      <c r="N113" s="203">
        <f t="shared" si="59"/>
        <v>3019626.4462809917</v>
      </c>
      <c r="O113" s="203">
        <f t="shared" si="59"/>
        <v>0</v>
      </c>
      <c r="P113" s="203">
        <f t="shared" si="59"/>
        <v>0</v>
      </c>
      <c r="Q113" s="203">
        <f t="shared" si="59"/>
        <v>0</v>
      </c>
      <c r="R113" s="203">
        <f t="shared" si="59"/>
        <v>0</v>
      </c>
      <c r="S113" s="203">
        <f t="shared" si="59"/>
        <v>0</v>
      </c>
      <c r="T113" s="203">
        <f t="shared" si="59"/>
        <v>0</v>
      </c>
      <c r="U113" s="203">
        <f t="shared" si="59"/>
        <v>0</v>
      </c>
      <c r="V113" s="203">
        <f t="shared" si="59"/>
        <v>0</v>
      </c>
      <c r="W113" s="203">
        <f t="shared" si="59"/>
        <v>0</v>
      </c>
      <c r="X113" s="203">
        <f t="shared" si="59"/>
        <v>0</v>
      </c>
      <c r="Y113" s="203">
        <f t="shared" si="59"/>
        <v>0</v>
      </c>
      <c r="Z113" s="203">
        <f t="shared" si="59"/>
        <v>0</v>
      </c>
      <c r="AA113" s="203">
        <f t="shared" si="59"/>
        <v>0</v>
      </c>
      <c r="AB113" s="203">
        <f t="shared" si="59"/>
        <v>0</v>
      </c>
      <c r="AC113" s="203">
        <f t="shared" si="59"/>
        <v>0</v>
      </c>
      <c r="AD113" s="203">
        <f t="shared" si="59"/>
        <v>0</v>
      </c>
      <c r="AE113" s="203">
        <f t="shared" si="59"/>
        <v>0</v>
      </c>
      <c r="AF113" s="203">
        <f t="shared" si="59"/>
        <v>0</v>
      </c>
      <c r="AG113" s="203">
        <f t="shared" si="59"/>
        <v>0</v>
      </c>
      <c r="AH113" s="203">
        <f t="shared" si="59"/>
        <v>0</v>
      </c>
      <c r="AI113" s="203">
        <f t="shared" si="59"/>
        <v>0</v>
      </c>
      <c r="AJ113" s="203">
        <f t="shared" si="59"/>
        <v>0</v>
      </c>
      <c r="AK113" s="203">
        <f t="shared" si="59"/>
        <v>0</v>
      </c>
      <c r="AL113" s="203">
        <f t="shared" si="59"/>
        <v>0</v>
      </c>
      <c r="AM113" s="203">
        <f t="shared" si="59"/>
        <v>0</v>
      </c>
      <c r="AN113" s="203">
        <f t="shared" ref="AN113:BS113" si="60">SUMPRODUCT($DG12:$DG20,AN12:AN20,1/($DG12:$DG20+100))+SUMPRODUCT($DG23:$DG31,AN23:AN31,1/($DG23:$DG31+100))+SUMPRODUCT($DG34:$DG42,AN34:AN42,1/($DG34:$DG42+100))+SUMPRODUCT($DG46:$DG54,AN46:AN54,1/($DG46:$DG54+100))+SUMPRODUCT($DG57:$DG65,AN57:AN65,1/($DG57:$DG65+100))+SUMPRODUCT($DG68:$DG76,AN68:AN76,1/($DG68:$DG76+100))+SUMPRODUCT($DG79:$DG87,AN79:AN87,1/($DG79:$DG87+100))</f>
        <v>0</v>
      </c>
      <c r="AO113" s="203">
        <f t="shared" si="60"/>
        <v>0</v>
      </c>
      <c r="AP113" s="203">
        <f t="shared" si="60"/>
        <v>0</v>
      </c>
      <c r="AQ113" s="203">
        <f t="shared" si="60"/>
        <v>0</v>
      </c>
      <c r="AR113" s="203">
        <f t="shared" si="60"/>
        <v>0</v>
      </c>
      <c r="AS113" s="203">
        <f t="shared" si="60"/>
        <v>0</v>
      </c>
      <c r="AT113" s="203">
        <f t="shared" si="60"/>
        <v>0</v>
      </c>
      <c r="AU113" s="203">
        <f t="shared" si="60"/>
        <v>0</v>
      </c>
      <c r="AV113" s="203">
        <f t="shared" si="60"/>
        <v>0</v>
      </c>
      <c r="AW113" s="203">
        <f t="shared" si="60"/>
        <v>0</v>
      </c>
      <c r="AX113" s="203">
        <f t="shared" si="60"/>
        <v>0</v>
      </c>
      <c r="AY113" s="203">
        <f t="shared" si="60"/>
        <v>0</v>
      </c>
      <c r="AZ113" s="203">
        <f t="shared" si="60"/>
        <v>0</v>
      </c>
      <c r="BA113" s="203">
        <f t="shared" si="60"/>
        <v>0</v>
      </c>
      <c r="BB113" s="203">
        <f t="shared" si="60"/>
        <v>0</v>
      </c>
      <c r="BC113" s="203">
        <f t="shared" si="60"/>
        <v>0</v>
      </c>
      <c r="BD113" s="203">
        <f t="shared" si="60"/>
        <v>0</v>
      </c>
      <c r="BE113" s="203">
        <f t="shared" si="60"/>
        <v>0</v>
      </c>
      <c r="BF113" s="203">
        <f t="shared" si="60"/>
        <v>0</v>
      </c>
      <c r="BG113" s="203">
        <f t="shared" si="60"/>
        <v>0</v>
      </c>
      <c r="BH113" s="203">
        <f t="shared" si="60"/>
        <v>0</v>
      </c>
      <c r="BI113" s="203">
        <f t="shared" si="60"/>
        <v>0</v>
      </c>
      <c r="BJ113" s="203">
        <f t="shared" si="60"/>
        <v>0</v>
      </c>
      <c r="BK113" s="203">
        <f t="shared" si="60"/>
        <v>0</v>
      </c>
      <c r="BL113" s="203">
        <f t="shared" si="60"/>
        <v>0</v>
      </c>
      <c r="BM113" s="203">
        <f t="shared" si="60"/>
        <v>0</v>
      </c>
      <c r="BN113" s="203">
        <f t="shared" si="60"/>
        <v>0</v>
      </c>
      <c r="BO113" s="203">
        <f t="shared" si="60"/>
        <v>0</v>
      </c>
      <c r="BP113" s="203">
        <f t="shared" si="60"/>
        <v>0</v>
      </c>
      <c r="BQ113" s="203">
        <f t="shared" si="60"/>
        <v>0</v>
      </c>
      <c r="BR113" s="203">
        <f t="shared" si="60"/>
        <v>0</v>
      </c>
      <c r="BS113" s="203">
        <f t="shared" si="60"/>
        <v>0</v>
      </c>
      <c r="BT113" s="203">
        <f t="shared" ref="BT113:DC113" si="61">SUMPRODUCT($DG12:$DG20,BT12:BT20,1/($DG12:$DG20+100))+SUMPRODUCT($DG23:$DG31,BT23:BT31,1/($DG23:$DG31+100))+SUMPRODUCT($DG34:$DG42,BT34:BT42,1/($DG34:$DG42+100))+SUMPRODUCT($DG46:$DG54,BT46:BT54,1/($DG46:$DG54+100))+SUMPRODUCT($DG57:$DG65,BT57:BT65,1/($DG57:$DG65+100))+SUMPRODUCT($DG68:$DG76,BT68:BT76,1/($DG68:$DG76+100))+SUMPRODUCT($DG79:$DG87,BT79:BT87,1/($DG79:$DG87+100))</f>
        <v>0</v>
      </c>
      <c r="BU113" s="203">
        <f t="shared" si="61"/>
        <v>0</v>
      </c>
      <c r="BV113" s="203">
        <f t="shared" si="61"/>
        <v>0</v>
      </c>
      <c r="BW113" s="203">
        <f t="shared" si="61"/>
        <v>0</v>
      </c>
      <c r="BX113" s="203">
        <f t="shared" si="61"/>
        <v>0</v>
      </c>
      <c r="BY113" s="203">
        <f t="shared" si="61"/>
        <v>0</v>
      </c>
      <c r="BZ113" s="203">
        <f t="shared" si="61"/>
        <v>0</v>
      </c>
      <c r="CA113" s="203">
        <f t="shared" si="61"/>
        <v>0</v>
      </c>
      <c r="CB113" s="203">
        <f t="shared" si="61"/>
        <v>0</v>
      </c>
      <c r="CC113" s="203">
        <f t="shared" si="61"/>
        <v>0</v>
      </c>
      <c r="CD113" s="203">
        <f t="shared" si="61"/>
        <v>0</v>
      </c>
      <c r="CE113" s="203">
        <f t="shared" si="61"/>
        <v>0</v>
      </c>
      <c r="CF113" s="203">
        <f t="shared" si="61"/>
        <v>0</v>
      </c>
      <c r="CG113" s="203">
        <f t="shared" si="61"/>
        <v>0</v>
      </c>
      <c r="CH113" s="203">
        <f t="shared" si="61"/>
        <v>0</v>
      </c>
      <c r="CI113" s="203">
        <f t="shared" si="61"/>
        <v>0</v>
      </c>
      <c r="CJ113" s="203">
        <f t="shared" si="61"/>
        <v>0</v>
      </c>
      <c r="CK113" s="203">
        <f t="shared" si="61"/>
        <v>0</v>
      </c>
      <c r="CL113" s="203">
        <f t="shared" si="61"/>
        <v>0</v>
      </c>
      <c r="CM113" s="203">
        <f t="shared" si="61"/>
        <v>0</v>
      </c>
      <c r="CN113" s="203">
        <f t="shared" si="61"/>
        <v>0</v>
      </c>
      <c r="CO113" s="203">
        <f t="shared" si="61"/>
        <v>0</v>
      </c>
      <c r="CP113" s="203">
        <f t="shared" si="61"/>
        <v>0</v>
      </c>
      <c r="CQ113" s="203">
        <f t="shared" si="61"/>
        <v>0</v>
      </c>
      <c r="CR113" s="203">
        <f t="shared" si="61"/>
        <v>0</v>
      </c>
      <c r="CS113" s="203">
        <f t="shared" si="61"/>
        <v>0</v>
      </c>
      <c r="CT113" s="203">
        <f t="shared" si="61"/>
        <v>0</v>
      </c>
      <c r="CU113" s="203">
        <f t="shared" si="61"/>
        <v>0</v>
      </c>
      <c r="CV113" s="203">
        <f t="shared" si="61"/>
        <v>0</v>
      </c>
      <c r="CW113" s="203">
        <f t="shared" si="61"/>
        <v>0</v>
      </c>
      <c r="CX113" s="203">
        <f t="shared" si="61"/>
        <v>0</v>
      </c>
      <c r="CY113" s="203">
        <f t="shared" si="61"/>
        <v>0</v>
      </c>
      <c r="CZ113" s="203">
        <f t="shared" si="61"/>
        <v>0</v>
      </c>
      <c r="DA113" s="203">
        <f t="shared" si="61"/>
        <v>0</v>
      </c>
      <c r="DB113" s="203">
        <f t="shared" si="61"/>
        <v>0</v>
      </c>
      <c r="DC113" s="203">
        <f t="shared" si="61"/>
        <v>0</v>
      </c>
      <c r="DF113" s="24">
        <f t="shared" si="42"/>
        <v>7</v>
      </c>
      <c r="DJ113" s="36"/>
    </row>
    <row r="114" spans="1:114" ht="14.5">
      <c r="A114" s="68">
        <v>102</v>
      </c>
      <c r="B114" s="176" t="s">
        <v>209</v>
      </c>
      <c r="C114" s="193" t="s">
        <v>210</v>
      </c>
      <c r="D114" s="176"/>
      <c r="E114" s="176"/>
      <c r="F114" s="189">
        <f>H114+NPV(FD,I114:INDEX(I114:DC114,PAL))</f>
        <v>4851384.1582919369</v>
      </c>
      <c r="G114" s="189">
        <f>SUMIF($H$5:$DC$5,"&lt;="&amp;PAL,$H114:$DC114)</f>
        <v>8962514.5533034746</v>
      </c>
      <c r="H114" s="203">
        <f>SUMPRODUCT($DG90:$DG99,H90:H99,1/($DG90:$DG99+100))</f>
        <v>0</v>
      </c>
      <c r="I114" s="203">
        <f t="shared" ref="I114:BT114" si="62">SUMPRODUCT($DG90:$DG99,I90:I99,1/($DG90:$DG99+100))</f>
        <v>32910.423407851253</v>
      </c>
      <c r="J114" s="203">
        <f t="shared" si="62"/>
        <v>77891.89595206613</v>
      </c>
      <c r="K114" s="203">
        <f t="shared" si="62"/>
        <v>118387.6108817356</v>
      </c>
      <c r="L114" s="203">
        <f t="shared" si="62"/>
        <v>184649.52887702483</v>
      </c>
      <c r="M114" s="203">
        <f t="shared" si="62"/>
        <v>203741.60993628105</v>
      </c>
      <c r="N114" s="203">
        <f t="shared" si="62"/>
        <v>246163.02889239677</v>
      </c>
      <c r="O114" s="203">
        <f t="shared" si="62"/>
        <v>273536.34524479351</v>
      </c>
      <c r="P114" s="203">
        <f t="shared" si="62"/>
        <v>273536.34524479345</v>
      </c>
      <c r="Q114" s="203">
        <f t="shared" si="62"/>
        <v>273536.34524479345</v>
      </c>
      <c r="R114" s="203">
        <f t="shared" si="62"/>
        <v>275542.52643446287</v>
      </c>
      <c r="S114" s="203">
        <f t="shared" si="62"/>
        <v>278284.54476049601</v>
      </c>
      <c r="T114" s="203">
        <f t="shared" si="62"/>
        <v>280753.11651198351</v>
      </c>
      <c r="U114" s="203">
        <f t="shared" si="62"/>
        <v>284792.36607818189</v>
      </c>
      <c r="V114" s="203">
        <f t="shared" si="62"/>
        <v>285956.19716652896</v>
      </c>
      <c r="W114" s="203">
        <f t="shared" si="62"/>
        <v>288542.15759900835</v>
      </c>
      <c r="X114" s="203">
        <f t="shared" si="62"/>
        <v>290210.80317322322</v>
      </c>
      <c r="Y114" s="203">
        <f t="shared" si="62"/>
        <v>290210.80317322322</v>
      </c>
      <c r="Z114" s="203">
        <f t="shared" si="62"/>
        <v>290210.80317322322</v>
      </c>
      <c r="AA114" s="203">
        <f t="shared" si="62"/>
        <v>290210.80317322322</v>
      </c>
      <c r="AB114" s="203">
        <f t="shared" si="62"/>
        <v>290210.80317322322</v>
      </c>
      <c r="AC114" s="203">
        <f t="shared" si="62"/>
        <v>2972393.2825120664</v>
      </c>
      <c r="AD114" s="203">
        <f t="shared" si="62"/>
        <v>290210.80317322322</v>
      </c>
      <c r="AE114" s="203">
        <f t="shared" si="62"/>
        <v>290210.80317322322</v>
      </c>
      <c r="AF114" s="203">
        <f t="shared" si="62"/>
        <v>290210.80317322322</v>
      </c>
      <c r="AG114" s="203">
        <f t="shared" si="62"/>
        <v>290210.80317322322</v>
      </c>
      <c r="AH114" s="203">
        <f t="shared" si="62"/>
        <v>0</v>
      </c>
      <c r="AI114" s="203">
        <f t="shared" si="62"/>
        <v>0</v>
      </c>
      <c r="AJ114" s="203">
        <f t="shared" si="62"/>
        <v>0</v>
      </c>
      <c r="AK114" s="203">
        <f t="shared" si="62"/>
        <v>0</v>
      </c>
      <c r="AL114" s="203">
        <f t="shared" si="62"/>
        <v>0</v>
      </c>
      <c r="AM114" s="203">
        <f t="shared" si="62"/>
        <v>0</v>
      </c>
      <c r="AN114" s="203">
        <f t="shared" si="62"/>
        <v>0</v>
      </c>
      <c r="AO114" s="203">
        <f t="shared" si="62"/>
        <v>0</v>
      </c>
      <c r="AP114" s="203">
        <f t="shared" si="62"/>
        <v>0</v>
      </c>
      <c r="AQ114" s="203">
        <f t="shared" si="62"/>
        <v>0</v>
      </c>
      <c r="AR114" s="203">
        <f t="shared" si="62"/>
        <v>0</v>
      </c>
      <c r="AS114" s="203">
        <f t="shared" si="62"/>
        <v>0</v>
      </c>
      <c r="AT114" s="203">
        <f t="shared" si="62"/>
        <v>0</v>
      </c>
      <c r="AU114" s="203">
        <f t="shared" si="62"/>
        <v>0</v>
      </c>
      <c r="AV114" s="203">
        <f t="shared" si="62"/>
        <v>0</v>
      </c>
      <c r="AW114" s="203">
        <f t="shared" si="62"/>
        <v>0</v>
      </c>
      <c r="AX114" s="203">
        <f t="shared" si="62"/>
        <v>0</v>
      </c>
      <c r="AY114" s="203">
        <f t="shared" si="62"/>
        <v>0</v>
      </c>
      <c r="AZ114" s="203">
        <f t="shared" si="62"/>
        <v>0</v>
      </c>
      <c r="BA114" s="203">
        <f t="shared" si="62"/>
        <v>0</v>
      </c>
      <c r="BB114" s="203">
        <f t="shared" si="62"/>
        <v>0</v>
      </c>
      <c r="BC114" s="203">
        <f t="shared" si="62"/>
        <v>0</v>
      </c>
      <c r="BD114" s="203">
        <f t="shared" si="62"/>
        <v>0</v>
      </c>
      <c r="BE114" s="203">
        <f t="shared" si="62"/>
        <v>0</v>
      </c>
      <c r="BF114" s="203">
        <f t="shared" si="62"/>
        <v>0</v>
      </c>
      <c r="BG114" s="203">
        <f t="shared" si="62"/>
        <v>0</v>
      </c>
      <c r="BH114" s="203">
        <f t="shared" si="62"/>
        <v>0</v>
      </c>
      <c r="BI114" s="203">
        <f t="shared" si="62"/>
        <v>0</v>
      </c>
      <c r="BJ114" s="203">
        <f t="shared" si="62"/>
        <v>0</v>
      </c>
      <c r="BK114" s="203">
        <f t="shared" si="62"/>
        <v>0</v>
      </c>
      <c r="BL114" s="203">
        <f t="shared" si="62"/>
        <v>0</v>
      </c>
      <c r="BM114" s="203">
        <f t="shared" si="62"/>
        <v>0</v>
      </c>
      <c r="BN114" s="203">
        <f t="shared" si="62"/>
        <v>0</v>
      </c>
      <c r="BO114" s="203">
        <f t="shared" si="62"/>
        <v>0</v>
      </c>
      <c r="BP114" s="203">
        <f t="shared" si="62"/>
        <v>0</v>
      </c>
      <c r="BQ114" s="203">
        <f t="shared" si="62"/>
        <v>0</v>
      </c>
      <c r="BR114" s="203">
        <f t="shared" si="62"/>
        <v>0</v>
      </c>
      <c r="BS114" s="203">
        <f t="shared" si="62"/>
        <v>0</v>
      </c>
      <c r="BT114" s="203">
        <f t="shared" si="62"/>
        <v>0</v>
      </c>
      <c r="BU114" s="203">
        <f t="shared" ref="BU114:DC114" si="63">SUMPRODUCT($DG90:$DG99,BU90:BU99,1/($DG90:$DG99+100))</f>
        <v>0</v>
      </c>
      <c r="BV114" s="203">
        <f t="shared" si="63"/>
        <v>0</v>
      </c>
      <c r="BW114" s="203">
        <f t="shared" si="63"/>
        <v>0</v>
      </c>
      <c r="BX114" s="203">
        <f t="shared" si="63"/>
        <v>0</v>
      </c>
      <c r="BY114" s="203">
        <f t="shared" si="63"/>
        <v>0</v>
      </c>
      <c r="BZ114" s="203">
        <f t="shared" si="63"/>
        <v>0</v>
      </c>
      <c r="CA114" s="203">
        <f t="shared" si="63"/>
        <v>0</v>
      </c>
      <c r="CB114" s="203">
        <f t="shared" si="63"/>
        <v>0</v>
      </c>
      <c r="CC114" s="203">
        <f t="shared" si="63"/>
        <v>0</v>
      </c>
      <c r="CD114" s="203">
        <f t="shared" si="63"/>
        <v>0</v>
      </c>
      <c r="CE114" s="203">
        <f t="shared" si="63"/>
        <v>0</v>
      </c>
      <c r="CF114" s="203">
        <f t="shared" si="63"/>
        <v>0</v>
      </c>
      <c r="CG114" s="203">
        <f t="shared" si="63"/>
        <v>0</v>
      </c>
      <c r="CH114" s="203">
        <f t="shared" si="63"/>
        <v>0</v>
      </c>
      <c r="CI114" s="203">
        <f t="shared" si="63"/>
        <v>0</v>
      </c>
      <c r="CJ114" s="203">
        <f t="shared" si="63"/>
        <v>0</v>
      </c>
      <c r="CK114" s="203">
        <f t="shared" si="63"/>
        <v>0</v>
      </c>
      <c r="CL114" s="203">
        <f t="shared" si="63"/>
        <v>0</v>
      </c>
      <c r="CM114" s="203">
        <f t="shared" si="63"/>
        <v>0</v>
      </c>
      <c r="CN114" s="203">
        <f t="shared" si="63"/>
        <v>0</v>
      </c>
      <c r="CO114" s="203">
        <f t="shared" si="63"/>
        <v>0</v>
      </c>
      <c r="CP114" s="203">
        <f t="shared" si="63"/>
        <v>0</v>
      </c>
      <c r="CQ114" s="203">
        <f t="shared" si="63"/>
        <v>0</v>
      </c>
      <c r="CR114" s="203">
        <f t="shared" si="63"/>
        <v>0</v>
      </c>
      <c r="CS114" s="203">
        <f t="shared" si="63"/>
        <v>0</v>
      </c>
      <c r="CT114" s="203">
        <f t="shared" si="63"/>
        <v>0</v>
      </c>
      <c r="CU114" s="203">
        <f t="shared" si="63"/>
        <v>0</v>
      </c>
      <c r="CV114" s="203">
        <f t="shared" si="63"/>
        <v>0</v>
      </c>
      <c r="CW114" s="203">
        <f t="shared" si="63"/>
        <v>0</v>
      </c>
      <c r="CX114" s="203">
        <f t="shared" si="63"/>
        <v>0</v>
      </c>
      <c r="CY114" s="203">
        <f t="shared" si="63"/>
        <v>0</v>
      </c>
      <c r="CZ114" s="203">
        <f t="shared" si="63"/>
        <v>0</v>
      </c>
      <c r="DA114" s="203">
        <f t="shared" si="63"/>
        <v>0</v>
      </c>
      <c r="DB114" s="203">
        <f t="shared" si="63"/>
        <v>0</v>
      </c>
      <c r="DC114" s="203">
        <f t="shared" si="63"/>
        <v>0</v>
      </c>
      <c r="DD114" s="37"/>
      <c r="DF114" s="24">
        <f t="shared" si="42"/>
        <v>25</v>
      </c>
    </row>
    <row r="115" spans="1:114" ht="15" customHeight="1">
      <c r="A115" s="68">
        <v>103</v>
      </c>
      <c r="B115" s="176" t="s">
        <v>211</v>
      </c>
      <c r="C115" s="193" t="s">
        <v>212</v>
      </c>
      <c r="D115" s="193"/>
      <c r="E115" s="176"/>
      <c r="F115" s="189">
        <f>H115+NPV(FD,I115:INDEX(I115:DC115,PAL))</f>
        <v>0</v>
      </c>
      <c r="G115" s="189">
        <f>SUMIF($H$5:$DC$5,"&lt;="&amp;PAL,$H115:$DC115)</f>
        <v>0</v>
      </c>
      <c r="H115" s="203">
        <f>SUMPRODUCT($DG101:$DG110,H101:H110,1/($DG101:$DG110+100))</f>
        <v>0</v>
      </c>
      <c r="I115" s="203">
        <f t="shared" ref="I115:BT115" si="64">SUMPRODUCT($DG101:$DG110,I101:I110,1/($DG101:$DG110+100))</f>
        <v>0</v>
      </c>
      <c r="J115" s="203">
        <f t="shared" si="64"/>
        <v>0</v>
      </c>
      <c r="K115" s="203">
        <f t="shared" si="64"/>
        <v>0</v>
      </c>
      <c r="L115" s="203">
        <f t="shared" si="64"/>
        <v>0</v>
      </c>
      <c r="M115" s="203">
        <f t="shared" si="64"/>
        <v>0</v>
      </c>
      <c r="N115" s="203">
        <f t="shared" si="64"/>
        <v>0</v>
      </c>
      <c r="O115" s="203">
        <f t="shared" si="64"/>
        <v>0</v>
      </c>
      <c r="P115" s="203">
        <f t="shared" si="64"/>
        <v>0</v>
      </c>
      <c r="Q115" s="203">
        <f t="shared" si="64"/>
        <v>0</v>
      </c>
      <c r="R115" s="203">
        <f t="shared" si="64"/>
        <v>0</v>
      </c>
      <c r="S115" s="203">
        <f t="shared" si="64"/>
        <v>0</v>
      </c>
      <c r="T115" s="203">
        <f t="shared" si="64"/>
        <v>0</v>
      </c>
      <c r="U115" s="203">
        <f t="shared" si="64"/>
        <v>0</v>
      </c>
      <c r="V115" s="203">
        <f t="shared" si="64"/>
        <v>0</v>
      </c>
      <c r="W115" s="203">
        <f t="shared" si="64"/>
        <v>0</v>
      </c>
      <c r="X115" s="203">
        <f t="shared" si="64"/>
        <v>0</v>
      </c>
      <c r="Y115" s="203">
        <f t="shared" si="64"/>
        <v>0</v>
      </c>
      <c r="Z115" s="203">
        <f t="shared" si="64"/>
        <v>0</v>
      </c>
      <c r="AA115" s="203">
        <f t="shared" si="64"/>
        <v>0</v>
      </c>
      <c r="AB115" s="203">
        <f t="shared" si="64"/>
        <v>0</v>
      </c>
      <c r="AC115" s="203">
        <f t="shared" si="64"/>
        <v>0</v>
      </c>
      <c r="AD115" s="203">
        <f t="shared" si="64"/>
        <v>0</v>
      </c>
      <c r="AE115" s="203">
        <f t="shared" si="64"/>
        <v>0</v>
      </c>
      <c r="AF115" s="203">
        <f t="shared" si="64"/>
        <v>0</v>
      </c>
      <c r="AG115" s="203">
        <f t="shared" si="64"/>
        <v>0</v>
      </c>
      <c r="AH115" s="203">
        <f t="shared" si="64"/>
        <v>0</v>
      </c>
      <c r="AI115" s="203">
        <f t="shared" si="64"/>
        <v>0</v>
      </c>
      <c r="AJ115" s="203">
        <f t="shared" si="64"/>
        <v>0</v>
      </c>
      <c r="AK115" s="203">
        <f t="shared" si="64"/>
        <v>0</v>
      </c>
      <c r="AL115" s="203">
        <f t="shared" si="64"/>
        <v>0</v>
      </c>
      <c r="AM115" s="203">
        <f t="shared" si="64"/>
        <v>0</v>
      </c>
      <c r="AN115" s="203">
        <f t="shared" si="64"/>
        <v>0</v>
      </c>
      <c r="AO115" s="203">
        <f t="shared" si="64"/>
        <v>0</v>
      </c>
      <c r="AP115" s="203">
        <f t="shared" si="64"/>
        <v>0</v>
      </c>
      <c r="AQ115" s="203">
        <f t="shared" si="64"/>
        <v>0</v>
      </c>
      <c r="AR115" s="203">
        <f t="shared" si="64"/>
        <v>0</v>
      </c>
      <c r="AS115" s="203">
        <f t="shared" si="64"/>
        <v>0</v>
      </c>
      <c r="AT115" s="203">
        <f t="shared" si="64"/>
        <v>0</v>
      </c>
      <c r="AU115" s="203">
        <f t="shared" si="64"/>
        <v>0</v>
      </c>
      <c r="AV115" s="203">
        <f t="shared" si="64"/>
        <v>0</v>
      </c>
      <c r="AW115" s="203">
        <f t="shared" si="64"/>
        <v>0</v>
      </c>
      <c r="AX115" s="203">
        <f t="shared" si="64"/>
        <v>0</v>
      </c>
      <c r="AY115" s="203">
        <f t="shared" si="64"/>
        <v>0</v>
      </c>
      <c r="AZ115" s="203">
        <f t="shared" si="64"/>
        <v>0</v>
      </c>
      <c r="BA115" s="203">
        <f t="shared" si="64"/>
        <v>0</v>
      </c>
      <c r="BB115" s="203">
        <f t="shared" si="64"/>
        <v>0</v>
      </c>
      <c r="BC115" s="203">
        <f t="shared" si="64"/>
        <v>0</v>
      </c>
      <c r="BD115" s="203">
        <f t="shared" si="64"/>
        <v>0</v>
      </c>
      <c r="BE115" s="203">
        <f t="shared" si="64"/>
        <v>0</v>
      </c>
      <c r="BF115" s="203">
        <f t="shared" si="64"/>
        <v>0</v>
      </c>
      <c r="BG115" s="203">
        <f t="shared" si="64"/>
        <v>0</v>
      </c>
      <c r="BH115" s="203">
        <f t="shared" si="64"/>
        <v>0</v>
      </c>
      <c r="BI115" s="203">
        <f t="shared" si="64"/>
        <v>0</v>
      </c>
      <c r="BJ115" s="203">
        <f t="shared" si="64"/>
        <v>0</v>
      </c>
      <c r="BK115" s="203">
        <f t="shared" si="64"/>
        <v>0</v>
      </c>
      <c r="BL115" s="203">
        <f t="shared" si="64"/>
        <v>0</v>
      </c>
      <c r="BM115" s="203">
        <f t="shared" si="64"/>
        <v>0</v>
      </c>
      <c r="BN115" s="203">
        <f t="shared" si="64"/>
        <v>0</v>
      </c>
      <c r="BO115" s="203">
        <f t="shared" si="64"/>
        <v>0</v>
      </c>
      <c r="BP115" s="203">
        <f t="shared" si="64"/>
        <v>0</v>
      </c>
      <c r="BQ115" s="203">
        <f t="shared" si="64"/>
        <v>0</v>
      </c>
      <c r="BR115" s="203">
        <f t="shared" si="64"/>
        <v>0</v>
      </c>
      <c r="BS115" s="203">
        <f t="shared" si="64"/>
        <v>0</v>
      </c>
      <c r="BT115" s="203">
        <f t="shared" si="64"/>
        <v>0</v>
      </c>
      <c r="BU115" s="203">
        <f t="shared" ref="BU115:DC115" si="65">SUMPRODUCT($DG101:$DG110,BU101:BU110,1/($DG101:$DG110+100))</f>
        <v>0</v>
      </c>
      <c r="BV115" s="203">
        <f t="shared" si="65"/>
        <v>0</v>
      </c>
      <c r="BW115" s="203">
        <f t="shared" si="65"/>
        <v>0</v>
      </c>
      <c r="BX115" s="203">
        <f t="shared" si="65"/>
        <v>0</v>
      </c>
      <c r="BY115" s="203">
        <f t="shared" si="65"/>
        <v>0</v>
      </c>
      <c r="BZ115" s="203">
        <f t="shared" si="65"/>
        <v>0</v>
      </c>
      <c r="CA115" s="203">
        <f t="shared" si="65"/>
        <v>0</v>
      </c>
      <c r="CB115" s="203">
        <f t="shared" si="65"/>
        <v>0</v>
      </c>
      <c r="CC115" s="203">
        <f t="shared" si="65"/>
        <v>0</v>
      </c>
      <c r="CD115" s="203">
        <f t="shared" si="65"/>
        <v>0</v>
      </c>
      <c r="CE115" s="203">
        <f t="shared" si="65"/>
        <v>0</v>
      </c>
      <c r="CF115" s="203">
        <f t="shared" si="65"/>
        <v>0</v>
      </c>
      <c r="CG115" s="203">
        <f t="shared" si="65"/>
        <v>0</v>
      </c>
      <c r="CH115" s="203">
        <f t="shared" si="65"/>
        <v>0</v>
      </c>
      <c r="CI115" s="203">
        <f t="shared" si="65"/>
        <v>0</v>
      </c>
      <c r="CJ115" s="203">
        <f t="shared" si="65"/>
        <v>0</v>
      </c>
      <c r="CK115" s="203">
        <f t="shared" si="65"/>
        <v>0</v>
      </c>
      <c r="CL115" s="203">
        <f t="shared" si="65"/>
        <v>0</v>
      </c>
      <c r="CM115" s="203">
        <f t="shared" si="65"/>
        <v>0</v>
      </c>
      <c r="CN115" s="203">
        <f t="shared" si="65"/>
        <v>0</v>
      </c>
      <c r="CO115" s="203">
        <f t="shared" si="65"/>
        <v>0</v>
      </c>
      <c r="CP115" s="203">
        <f t="shared" si="65"/>
        <v>0</v>
      </c>
      <c r="CQ115" s="203">
        <f t="shared" si="65"/>
        <v>0</v>
      </c>
      <c r="CR115" s="203">
        <f t="shared" si="65"/>
        <v>0</v>
      </c>
      <c r="CS115" s="203">
        <f t="shared" si="65"/>
        <v>0</v>
      </c>
      <c r="CT115" s="203">
        <f t="shared" si="65"/>
        <v>0</v>
      </c>
      <c r="CU115" s="203">
        <f t="shared" si="65"/>
        <v>0</v>
      </c>
      <c r="CV115" s="203">
        <f t="shared" si="65"/>
        <v>0</v>
      </c>
      <c r="CW115" s="203">
        <f t="shared" si="65"/>
        <v>0</v>
      </c>
      <c r="CX115" s="203">
        <f t="shared" si="65"/>
        <v>0</v>
      </c>
      <c r="CY115" s="203">
        <f t="shared" si="65"/>
        <v>0</v>
      </c>
      <c r="CZ115" s="203">
        <f t="shared" si="65"/>
        <v>0</v>
      </c>
      <c r="DA115" s="203">
        <f t="shared" si="65"/>
        <v>0</v>
      </c>
      <c r="DB115" s="203">
        <f t="shared" si="65"/>
        <v>0</v>
      </c>
      <c r="DC115" s="203">
        <f t="shared" si="65"/>
        <v>0</v>
      </c>
      <c r="DE115" s="24">
        <f>COUNTBLANK(H115:DC115)</f>
        <v>0</v>
      </c>
      <c r="DF115" s="24">
        <f t="shared" si="42"/>
        <v>0</v>
      </c>
    </row>
    <row r="116" spans="1:114" ht="31.5" customHeight="1">
      <c r="A116" s="68">
        <v>104</v>
      </c>
      <c r="B116" s="176" t="s">
        <v>213</v>
      </c>
      <c r="C116" s="204" t="str">
        <f>CONCATENATE("SIEKIAMAS REZULTATAS: ",IF(Result=0,"",Result),", matavimo vienetas: ",IF(Result_mat=0,"",Result_mat))</f>
        <v>SIEKIAMAS REZULTATAS: Dviračiams skirtos infrastruktūros metinis naudotojų skaičius , matavimo vienetas: Naudotojai per metus</v>
      </c>
      <c r="D116" s="193"/>
      <c r="E116" s="176"/>
      <c r="F116" s="189">
        <f>H116+NPV(FD,I116:INDEX(I116:DC116,PAL))</f>
        <v>1250536.7634105054</v>
      </c>
      <c r="G116" s="189">
        <f>SUMIF($H$5:$DC$5,"&lt;="&amp;PAL,$H116:$DC116)</f>
        <v>2132079.0472674025</v>
      </c>
      <c r="H116" s="195">
        <f>'Prielaidos Via Lietuva'!D316</f>
        <v>0</v>
      </c>
      <c r="I116" s="195">
        <f>'Prielaidos Via Lietuva'!E316</f>
        <v>11017.822248016364</v>
      </c>
      <c r="J116" s="195">
        <f>'Prielaidos Via Lietuva'!F316</f>
        <v>26259.353971234759</v>
      </c>
      <c r="K116" s="195">
        <f>'Prielaidos Via Lietuva'!G316</f>
        <v>40190.877586783463</v>
      </c>
      <c r="L116" s="195">
        <f>'Prielaidos Via Lietuva'!H316</f>
        <v>63124.638990308013</v>
      </c>
      <c r="M116" s="195">
        <f>'Prielaidos Via Lietuva'!I316</f>
        <v>70139.05457716588</v>
      </c>
      <c r="N116" s="195">
        <f>'Prielaidos Via Lietuva'!J316</f>
        <v>85336.037241633428</v>
      </c>
      <c r="O116" s="195">
        <f>'Prielaidos Via Lietuva'!K316</f>
        <v>95015.051063835519</v>
      </c>
      <c r="P116" s="195">
        <f>'Prielaidos Via Lietuva'!L316</f>
        <v>95205.081165963187</v>
      </c>
      <c r="Q116" s="195">
        <f>'Prielaidos Via Lietuva'!M316</f>
        <v>95395.491328295102</v>
      </c>
      <c r="R116" s="195">
        <f>'Prielaidos Via Lietuva'!N316</f>
        <v>95586.282310951705</v>
      </c>
      <c r="S116" s="195">
        <f>'Prielaidos Via Lietuva'!O316</f>
        <v>95777.454875573603</v>
      </c>
      <c r="T116" s="195">
        <f>'Prielaidos Via Lietuva'!P316</f>
        <v>95969.009785324743</v>
      </c>
      <c r="U116" s="195">
        <f>'Prielaidos Via Lietuva'!Q316</f>
        <v>96160.947804895404</v>
      </c>
      <c r="V116" s="195">
        <f>'Prielaidos Via Lietuva'!R316</f>
        <v>96353.269700505189</v>
      </c>
      <c r="W116" s="195">
        <f>'Prielaidos Via Lietuva'!S316</f>
        <v>96353.269700505189</v>
      </c>
      <c r="X116" s="195">
        <f>'Prielaidos Via Lietuva'!T316</f>
        <v>96545.976239906217</v>
      </c>
      <c r="Y116" s="195">
        <f>'Prielaidos Via Lietuva'!U316</f>
        <v>96739.06819238601</v>
      </c>
      <c r="Z116" s="195">
        <f>'Prielaidos Via Lietuva'!V316</f>
        <v>96932.546328770783</v>
      </c>
      <c r="AA116" s="195">
        <f>'Prielaidos Via Lietuva'!W316</f>
        <v>97126.411421428304</v>
      </c>
      <c r="AB116" s="195">
        <f>'Prielaidos Via Lietuva'!X316</f>
        <v>97320.66424427116</v>
      </c>
      <c r="AC116" s="195">
        <f>'Prielaidos Via Lietuva'!Y316</f>
        <v>97515.305572759709</v>
      </c>
      <c r="AD116" s="195">
        <f>'Prielaidos Via Lietuva'!Z316</f>
        <v>97710.336183905252</v>
      </c>
      <c r="AE116" s="195">
        <f>'Prielaidos Via Lietuva'!AA316</f>
        <v>97905.75685627303</v>
      </c>
      <c r="AF116" s="195">
        <f>'Prielaidos Via Lietuva'!AB316</f>
        <v>98101.568369985587</v>
      </c>
      <c r="AG116" s="195">
        <f>'Prielaidos Via Lietuva'!AC316</f>
        <v>98297.771506725549</v>
      </c>
      <c r="AH116" s="195">
        <v>0</v>
      </c>
      <c r="AI116" s="195">
        <v>0</v>
      </c>
      <c r="AJ116" s="195">
        <v>0</v>
      </c>
      <c r="AK116" s="195">
        <v>0</v>
      </c>
      <c r="AL116" s="195">
        <v>0</v>
      </c>
      <c r="AM116" s="195">
        <v>0</v>
      </c>
      <c r="AN116" s="195">
        <v>0</v>
      </c>
      <c r="AO116" s="195">
        <v>0</v>
      </c>
      <c r="AP116" s="195">
        <v>0</v>
      </c>
      <c r="AQ116" s="195">
        <v>0</v>
      </c>
      <c r="AR116" s="195">
        <v>0</v>
      </c>
      <c r="AS116" s="195">
        <v>0</v>
      </c>
      <c r="AT116" s="195">
        <v>0</v>
      </c>
      <c r="AU116" s="195">
        <v>0</v>
      </c>
      <c r="AV116" s="195">
        <v>0</v>
      </c>
      <c r="AW116" s="195">
        <v>0</v>
      </c>
      <c r="AX116" s="195">
        <v>0</v>
      </c>
      <c r="AY116" s="195">
        <v>0</v>
      </c>
      <c r="AZ116" s="195">
        <v>0</v>
      </c>
      <c r="BA116" s="195">
        <v>0</v>
      </c>
      <c r="BB116" s="195">
        <v>0</v>
      </c>
      <c r="BC116" s="195">
        <v>0</v>
      </c>
      <c r="BD116" s="195">
        <v>0</v>
      </c>
      <c r="BE116" s="195">
        <v>0</v>
      </c>
      <c r="BF116" s="195">
        <v>0</v>
      </c>
      <c r="BG116" s="195">
        <v>0</v>
      </c>
      <c r="BH116" s="195">
        <v>0</v>
      </c>
      <c r="BI116" s="195">
        <v>0</v>
      </c>
      <c r="BJ116" s="195">
        <v>0</v>
      </c>
      <c r="BK116" s="195">
        <v>0</v>
      </c>
      <c r="BL116" s="195">
        <v>0</v>
      </c>
      <c r="BM116" s="195">
        <v>0</v>
      </c>
      <c r="BN116" s="195">
        <v>0</v>
      </c>
      <c r="BO116" s="195">
        <v>0</v>
      </c>
      <c r="BP116" s="195">
        <v>0</v>
      </c>
      <c r="BQ116" s="195">
        <v>0</v>
      </c>
      <c r="BR116" s="195">
        <v>0</v>
      </c>
      <c r="BS116" s="195">
        <v>0</v>
      </c>
      <c r="BT116" s="195">
        <v>0</v>
      </c>
      <c r="BU116" s="195">
        <v>0</v>
      </c>
      <c r="BV116" s="195">
        <v>0</v>
      </c>
      <c r="BW116" s="195">
        <v>0</v>
      </c>
      <c r="BX116" s="195">
        <v>0</v>
      </c>
      <c r="BY116" s="195">
        <v>0</v>
      </c>
      <c r="BZ116" s="195">
        <v>0</v>
      </c>
      <c r="CA116" s="195">
        <v>0</v>
      </c>
      <c r="CB116" s="195">
        <v>0</v>
      </c>
      <c r="CC116" s="195">
        <v>0</v>
      </c>
      <c r="CD116" s="195">
        <v>0</v>
      </c>
      <c r="CE116" s="195">
        <v>0</v>
      </c>
      <c r="CF116" s="195">
        <v>0</v>
      </c>
      <c r="CG116" s="195">
        <v>0</v>
      </c>
      <c r="CH116" s="195">
        <v>0</v>
      </c>
      <c r="CI116" s="195">
        <v>0</v>
      </c>
      <c r="CJ116" s="195">
        <v>0</v>
      </c>
      <c r="CK116" s="195">
        <v>0</v>
      </c>
      <c r="CL116" s="195">
        <v>0</v>
      </c>
      <c r="CM116" s="195">
        <v>0</v>
      </c>
      <c r="CN116" s="195">
        <v>0</v>
      </c>
      <c r="CO116" s="195">
        <v>0</v>
      </c>
      <c r="CP116" s="195">
        <v>0</v>
      </c>
      <c r="CQ116" s="195">
        <v>0</v>
      </c>
      <c r="CR116" s="195">
        <v>0</v>
      </c>
      <c r="CS116" s="195">
        <v>0</v>
      </c>
      <c r="CT116" s="195">
        <v>0</v>
      </c>
      <c r="CU116" s="195">
        <v>0</v>
      </c>
      <c r="CV116" s="195">
        <v>0</v>
      </c>
      <c r="CW116" s="195">
        <v>0</v>
      </c>
      <c r="CX116" s="195">
        <v>0</v>
      </c>
      <c r="CY116" s="195">
        <v>0</v>
      </c>
      <c r="CZ116" s="195">
        <v>0</v>
      </c>
      <c r="DA116" s="195">
        <v>0</v>
      </c>
      <c r="DB116" s="195">
        <v>0</v>
      </c>
      <c r="DC116" s="195">
        <v>0</v>
      </c>
      <c r="DE116" s="24">
        <f t="shared" si="53"/>
        <v>0</v>
      </c>
      <c r="DF116" s="24">
        <f t="shared" si="42"/>
        <v>25</v>
      </c>
    </row>
    <row r="117" spans="1:114" ht="14.5">
      <c r="A117" s="68">
        <v>107</v>
      </c>
      <c r="B117" s="176" t="s">
        <v>214</v>
      </c>
      <c r="C117" s="188" t="s">
        <v>215</v>
      </c>
      <c r="D117" s="193"/>
      <c r="E117" s="176"/>
      <c r="F117" s="191">
        <f>SUM(F118-F126)</f>
        <v>158361879.4019914</v>
      </c>
      <c r="G117" s="189">
        <f>SUMIF($H$5:$DC$5,"&lt;="&amp;PAL,$H117:$DC117)</f>
        <v>327643765.605088</v>
      </c>
      <c r="H117" s="191">
        <f>SUM(H118-H126)</f>
        <v>0</v>
      </c>
      <c r="I117" s="191">
        <f t="shared" ref="I117:BT117" si="66">SUM(I118-I126)</f>
        <v>889426.70279300166</v>
      </c>
      <c r="J117" s="191">
        <f t="shared" si="66"/>
        <v>2126340.8289387012</v>
      </c>
      <c r="K117" s="191">
        <f t="shared" si="66"/>
        <v>3821000.7260133699</v>
      </c>
      <c r="L117" s="191">
        <f t="shared" si="66"/>
        <v>6418795.0296976641</v>
      </c>
      <c r="M117" s="191">
        <f t="shared" si="66"/>
        <v>8600929.2037793156</v>
      </c>
      <c r="N117" s="191">
        <f t="shared" si="66"/>
        <v>11551185.125089992</v>
      </c>
      <c r="O117" s="191">
        <f t="shared" si="66"/>
        <v>14734405.813273314</v>
      </c>
      <c r="P117" s="191">
        <f t="shared" si="66"/>
        <v>9468679.6412984766</v>
      </c>
      <c r="Q117" s="191">
        <f t="shared" si="66"/>
        <v>10161120.847694539</v>
      </c>
      <c r="R117" s="191">
        <f t="shared" si="66"/>
        <v>10859673.341044761</v>
      </c>
      <c r="S117" s="191">
        <f t="shared" si="66"/>
        <v>11564475.920957107</v>
      </c>
      <c r="T117" s="191">
        <f t="shared" si="66"/>
        <v>12255207.786758209</v>
      </c>
      <c r="U117" s="191">
        <f t="shared" si="66"/>
        <v>12952398.140377795</v>
      </c>
      <c r="V117" s="191">
        <f t="shared" si="66"/>
        <v>13656199.564435685</v>
      </c>
      <c r="W117" s="191">
        <f t="shared" si="66"/>
        <v>14341404.189844521</v>
      </c>
      <c r="X117" s="191">
        <f t="shared" si="66"/>
        <v>15057581.597182073</v>
      </c>
      <c r="Y117" s="191">
        <f t="shared" si="66"/>
        <v>15780847.599300126</v>
      </c>
      <c r="Z117" s="191">
        <f t="shared" si="66"/>
        <v>16511375.120145207</v>
      </c>
      <c r="AA117" s="191">
        <f t="shared" si="66"/>
        <v>17249343.23781294</v>
      </c>
      <c r="AB117" s="191">
        <f t="shared" si="66"/>
        <v>17994937.154767103</v>
      </c>
      <c r="AC117" s="191">
        <f t="shared" si="66"/>
        <v>18748348.515030589</v>
      </c>
      <c r="AD117" s="191">
        <f t="shared" si="66"/>
        <v>19530608.957005925</v>
      </c>
      <c r="AE117" s="191">
        <f t="shared" si="66"/>
        <v>20321172.126118105</v>
      </c>
      <c r="AF117" s="191">
        <f t="shared" si="66"/>
        <v>21120249.367145259</v>
      </c>
      <c r="AG117" s="191">
        <f t="shared" si="66"/>
        <v>21928059.068584237</v>
      </c>
      <c r="AH117" s="191">
        <f t="shared" si="66"/>
        <v>0</v>
      </c>
      <c r="AI117" s="191">
        <f t="shared" si="66"/>
        <v>0</v>
      </c>
      <c r="AJ117" s="191">
        <f t="shared" si="66"/>
        <v>0</v>
      </c>
      <c r="AK117" s="191">
        <f t="shared" si="66"/>
        <v>0</v>
      </c>
      <c r="AL117" s="191">
        <f t="shared" si="66"/>
        <v>0</v>
      </c>
      <c r="AM117" s="191">
        <f t="shared" si="66"/>
        <v>0</v>
      </c>
      <c r="AN117" s="191">
        <f t="shared" si="66"/>
        <v>0</v>
      </c>
      <c r="AO117" s="191">
        <f t="shared" si="66"/>
        <v>0</v>
      </c>
      <c r="AP117" s="191">
        <f t="shared" si="66"/>
        <v>0</v>
      </c>
      <c r="AQ117" s="191">
        <f t="shared" si="66"/>
        <v>0</v>
      </c>
      <c r="AR117" s="191">
        <f t="shared" si="66"/>
        <v>0</v>
      </c>
      <c r="AS117" s="191">
        <f t="shared" si="66"/>
        <v>0</v>
      </c>
      <c r="AT117" s="191">
        <f t="shared" si="66"/>
        <v>0</v>
      </c>
      <c r="AU117" s="191">
        <f t="shared" si="66"/>
        <v>0</v>
      </c>
      <c r="AV117" s="191">
        <f t="shared" si="66"/>
        <v>0</v>
      </c>
      <c r="AW117" s="191">
        <f t="shared" si="66"/>
        <v>0</v>
      </c>
      <c r="AX117" s="191">
        <f t="shared" si="66"/>
        <v>0</v>
      </c>
      <c r="AY117" s="191">
        <f t="shared" si="66"/>
        <v>0</v>
      </c>
      <c r="AZ117" s="191">
        <f t="shared" si="66"/>
        <v>0</v>
      </c>
      <c r="BA117" s="191">
        <f t="shared" si="66"/>
        <v>0</v>
      </c>
      <c r="BB117" s="191">
        <f t="shared" si="66"/>
        <v>0</v>
      </c>
      <c r="BC117" s="191">
        <f t="shared" si="66"/>
        <v>0</v>
      </c>
      <c r="BD117" s="191">
        <f t="shared" si="66"/>
        <v>0</v>
      </c>
      <c r="BE117" s="191">
        <f t="shared" si="66"/>
        <v>0</v>
      </c>
      <c r="BF117" s="191">
        <f t="shared" si="66"/>
        <v>0</v>
      </c>
      <c r="BG117" s="191">
        <f t="shared" si="66"/>
        <v>0</v>
      </c>
      <c r="BH117" s="191">
        <f t="shared" si="66"/>
        <v>0</v>
      </c>
      <c r="BI117" s="191">
        <f t="shared" si="66"/>
        <v>0</v>
      </c>
      <c r="BJ117" s="191">
        <f t="shared" si="66"/>
        <v>0</v>
      </c>
      <c r="BK117" s="191">
        <f t="shared" si="66"/>
        <v>0</v>
      </c>
      <c r="BL117" s="191">
        <f t="shared" si="66"/>
        <v>0</v>
      </c>
      <c r="BM117" s="191">
        <f t="shared" si="66"/>
        <v>0</v>
      </c>
      <c r="BN117" s="191">
        <f t="shared" si="66"/>
        <v>0</v>
      </c>
      <c r="BO117" s="191">
        <f t="shared" si="66"/>
        <v>0</v>
      </c>
      <c r="BP117" s="191">
        <f t="shared" si="66"/>
        <v>0</v>
      </c>
      <c r="BQ117" s="191">
        <f t="shared" si="66"/>
        <v>0</v>
      </c>
      <c r="BR117" s="191">
        <f t="shared" si="66"/>
        <v>0</v>
      </c>
      <c r="BS117" s="191">
        <f t="shared" si="66"/>
        <v>0</v>
      </c>
      <c r="BT117" s="191">
        <f t="shared" si="66"/>
        <v>0</v>
      </c>
      <c r="BU117" s="191">
        <f t="shared" ref="BU117:DC117" si="67">SUM(BU118-BU126)</f>
        <v>0</v>
      </c>
      <c r="BV117" s="191">
        <f t="shared" si="67"/>
        <v>0</v>
      </c>
      <c r="BW117" s="191">
        <f t="shared" si="67"/>
        <v>0</v>
      </c>
      <c r="BX117" s="191">
        <f t="shared" si="67"/>
        <v>0</v>
      </c>
      <c r="BY117" s="191">
        <f t="shared" si="67"/>
        <v>0</v>
      </c>
      <c r="BZ117" s="191">
        <f t="shared" si="67"/>
        <v>0</v>
      </c>
      <c r="CA117" s="191">
        <f t="shared" si="67"/>
        <v>0</v>
      </c>
      <c r="CB117" s="191">
        <f t="shared" si="67"/>
        <v>0</v>
      </c>
      <c r="CC117" s="191">
        <f t="shared" si="67"/>
        <v>0</v>
      </c>
      <c r="CD117" s="191">
        <f t="shared" si="67"/>
        <v>0</v>
      </c>
      <c r="CE117" s="191">
        <f t="shared" si="67"/>
        <v>0</v>
      </c>
      <c r="CF117" s="191">
        <f t="shared" si="67"/>
        <v>0</v>
      </c>
      <c r="CG117" s="191">
        <f t="shared" si="67"/>
        <v>0</v>
      </c>
      <c r="CH117" s="191">
        <f t="shared" si="67"/>
        <v>0</v>
      </c>
      <c r="CI117" s="191">
        <f t="shared" si="67"/>
        <v>0</v>
      </c>
      <c r="CJ117" s="191">
        <f t="shared" si="67"/>
        <v>0</v>
      </c>
      <c r="CK117" s="191">
        <f t="shared" si="67"/>
        <v>0</v>
      </c>
      <c r="CL117" s="191">
        <f t="shared" si="67"/>
        <v>0</v>
      </c>
      <c r="CM117" s="191">
        <f t="shared" si="67"/>
        <v>0</v>
      </c>
      <c r="CN117" s="191">
        <f t="shared" si="67"/>
        <v>0</v>
      </c>
      <c r="CO117" s="191">
        <f t="shared" si="67"/>
        <v>0</v>
      </c>
      <c r="CP117" s="191">
        <f t="shared" si="67"/>
        <v>0</v>
      </c>
      <c r="CQ117" s="191">
        <f t="shared" si="67"/>
        <v>0</v>
      </c>
      <c r="CR117" s="191">
        <f t="shared" si="67"/>
        <v>0</v>
      </c>
      <c r="CS117" s="191">
        <f t="shared" si="67"/>
        <v>0</v>
      </c>
      <c r="CT117" s="191">
        <f t="shared" si="67"/>
        <v>0</v>
      </c>
      <c r="CU117" s="191">
        <f t="shared" si="67"/>
        <v>0</v>
      </c>
      <c r="CV117" s="191">
        <f t="shared" si="67"/>
        <v>0</v>
      </c>
      <c r="CW117" s="191">
        <f t="shared" si="67"/>
        <v>0</v>
      </c>
      <c r="CX117" s="191">
        <f t="shared" si="67"/>
        <v>0</v>
      </c>
      <c r="CY117" s="191">
        <f t="shared" si="67"/>
        <v>0</v>
      </c>
      <c r="CZ117" s="191">
        <f t="shared" si="67"/>
        <v>0</v>
      </c>
      <c r="DA117" s="191">
        <f t="shared" si="67"/>
        <v>0</v>
      </c>
      <c r="DB117" s="191">
        <f t="shared" si="67"/>
        <v>0</v>
      </c>
      <c r="DC117" s="191">
        <f t="shared" si="67"/>
        <v>0</v>
      </c>
      <c r="DF117" s="24">
        <f t="shared" si="42"/>
        <v>25</v>
      </c>
    </row>
    <row r="118" spans="1:114" ht="14.5">
      <c r="A118" s="68">
        <v>108</v>
      </c>
      <c r="B118" s="176" t="s">
        <v>216</v>
      </c>
      <c r="C118" s="193" t="s">
        <v>217</v>
      </c>
      <c r="D118" s="193"/>
      <c r="E118" s="176"/>
      <c r="F118" s="191">
        <f>SUM(F119:F125)</f>
        <v>158361879.4019914</v>
      </c>
      <c r="G118" s="189">
        <f>SUMIF($H$5:$DC$5,"&lt;="&amp;PAL,$H118:$DC118)</f>
        <v>327643765.605088</v>
      </c>
      <c r="H118" s="191">
        <f>SUM(H119:H125)</f>
        <v>0</v>
      </c>
      <c r="I118" s="191">
        <f t="shared" ref="I118:BT118" si="68">SUM(I119:I125)</f>
        <v>889426.70279300166</v>
      </c>
      <c r="J118" s="191">
        <f t="shared" si="68"/>
        <v>2126340.8289387012</v>
      </c>
      <c r="K118" s="191">
        <f t="shared" si="68"/>
        <v>3821000.7260133699</v>
      </c>
      <c r="L118" s="191">
        <f t="shared" si="68"/>
        <v>6418795.0296976641</v>
      </c>
      <c r="M118" s="191">
        <f t="shared" si="68"/>
        <v>8600929.2037793156</v>
      </c>
      <c r="N118" s="191">
        <f t="shared" si="68"/>
        <v>11551185.125089992</v>
      </c>
      <c r="O118" s="191">
        <f t="shared" si="68"/>
        <v>14734405.813273314</v>
      </c>
      <c r="P118" s="191">
        <f t="shared" si="68"/>
        <v>9468679.6412984766</v>
      </c>
      <c r="Q118" s="191">
        <f t="shared" si="68"/>
        <v>10161120.847694539</v>
      </c>
      <c r="R118" s="191">
        <f t="shared" si="68"/>
        <v>10859673.341044761</v>
      </c>
      <c r="S118" s="191">
        <f t="shared" si="68"/>
        <v>11564475.920957107</v>
      </c>
      <c r="T118" s="191">
        <f t="shared" si="68"/>
        <v>12255207.786758209</v>
      </c>
      <c r="U118" s="191">
        <f t="shared" si="68"/>
        <v>12952398.140377795</v>
      </c>
      <c r="V118" s="191">
        <f t="shared" si="68"/>
        <v>13656199.564435685</v>
      </c>
      <c r="W118" s="191">
        <f t="shared" si="68"/>
        <v>14341404.189844521</v>
      </c>
      <c r="X118" s="191">
        <f t="shared" si="68"/>
        <v>15057581.597182073</v>
      </c>
      <c r="Y118" s="191">
        <f t="shared" si="68"/>
        <v>15780847.599300126</v>
      </c>
      <c r="Z118" s="191">
        <f t="shared" si="68"/>
        <v>16511375.120145207</v>
      </c>
      <c r="AA118" s="191">
        <f t="shared" si="68"/>
        <v>17249343.23781294</v>
      </c>
      <c r="AB118" s="191">
        <f t="shared" si="68"/>
        <v>17994937.154767103</v>
      </c>
      <c r="AC118" s="191">
        <f t="shared" si="68"/>
        <v>18748348.515030589</v>
      </c>
      <c r="AD118" s="191">
        <f t="shared" si="68"/>
        <v>19530608.957005925</v>
      </c>
      <c r="AE118" s="191">
        <f t="shared" si="68"/>
        <v>20321172.126118105</v>
      </c>
      <c r="AF118" s="191">
        <f t="shared" si="68"/>
        <v>21120249.367145259</v>
      </c>
      <c r="AG118" s="191">
        <f t="shared" si="68"/>
        <v>21928059.068584237</v>
      </c>
      <c r="AH118" s="191">
        <f t="shared" si="68"/>
        <v>0</v>
      </c>
      <c r="AI118" s="191">
        <f t="shared" si="68"/>
        <v>0</v>
      </c>
      <c r="AJ118" s="191">
        <f t="shared" si="68"/>
        <v>0</v>
      </c>
      <c r="AK118" s="191">
        <f t="shared" si="68"/>
        <v>0</v>
      </c>
      <c r="AL118" s="191">
        <f t="shared" si="68"/>
        <v>0</v>
      </c>
      <c r="AM118" s="191">
        <f t="shared" si="68"/>
        <v>0</v>
      </c>
      <c r="AN118" s="191">
        <f t="shared" si="68"/>
        <v>0</v>
      </c>
      <c r="AO118" s="191">
        <f t="shared" si="68"/>
        <v>0</v>
      </c>
      <c r="AP118" s="191">
        <f t="shared" si="68"/>
        <v>0</v>
      </c>
      <c r="AQ118" s="191">
        <f t="shared" si="68"/>
        <v>0</v>
      </c>
      <c r="AR118" s="191">
        <f t="shared" si="68"/>
        <v>0</v>
      </c>
      <c r="AS118" s="191">
        <f t="shared" si="68"/>
        <v>0</v>
      </c>
      <c r="AT118" s="191">
        <f t="shared" si="68"/>
        <v>0</v>
      </c>
      <c r="AU118" s="191">
        <f t="shared" si="68"/>
        <v>0</v>
      </c>
      <c r="AV118" s="191">
        <f t="shared" si="68"/>
        <v>0</v>
      </c>
      <c r="AW118" s="191">
        <f t="shared" si="68"/>
        <v>0</v>
      </c>
      <c r="AX118" s="191">
        <f t="shared" si="68"/>
        <v>0</v>
      </c>
      <c r="AY118" s="191">
        <f t="shared" si="68"/>
        <v>0</v>
      </c>
      <c r="AZ118" s="191">
        <f t="shared" si="68"/>
        <v>0</v>
      </c>
      <c r="BA118" s="191">
        <f t="shared" si="68"/>
        <v>0</v>
      </c>
      <c r="BB118" s="191">
        <f t="shared" si="68"/>
        <v>0</v>
      </c>
      <c r="BC118" s="191">
        <f t="shared" si="68"/>
        <v>0</v>
      </c>
      <c r="BD118" s="191">
        <f t="shared" si="68"/>
        <v>0</v>
      </c>
      <c r="BE118" s="191">
        <f t="shared" si="68"/>
        <v>0</v>
      </c>
      <c r="BF118" s="191">
        <f t="shared" si="68"/>
        <v>0</v>
      </c>
      <c r="BG118" s="191">
        <f t="shared" si="68"/>
        <v>0</v>
      </c>
      <c r="BH118" s="191">
        <f t="shared" si="68"/>
        <v>0</v>
      </c>
      <c r="BI118" s="191">
        <f t="shared" si="68"/>
        <v>0</v>
      </c>
      <c r="BJ118" s="191">
        <f t="shared" si="68"/>
        <v>0</v>
      </c>
      <c r="BK118" s="191">
        <f t="shared" si="68"/>
        <v>0</v>
      </c>
      <c r="BL118" s="191">
        <f t="shared" si="68"/>
        <v>0</v>
      </c>
      <c r="BM118" s="191">
        <f t="shared" si="68"/>
        <v>0</v>
      </c>
      <c r="BN118" s="191">
        <f t="shared" si="68"/>
        <v>0</v>
      </c>
      <c r="BO118" s="191">
        <f t="shared" si="68"/>
        <v>0</v>
      </c>
      <c r="BP118" s="191">
        <f t="shared" si="68"/>
        <v>0</v>
      </c>
      <c r="BQ118" s="191">
        <f t="shared" si="68"/>
        <v>0</v>
      </c>
      <c r="BR118" s="191">
        <f t="shared" si="68"/>
        <v>0</v>
      </c>
      <c r="BS118" s="191">
        <f t="shared" si="68"/>
        <v>0</v>
      </c>
      <c r="BT118" s="191">
        <f t="shared" si="68"/>
        <v>0</v>
      </c>
      <c r="BU118" s="191">
        <f t="shared" ref="BU118:DC118" si="69">SUM(BU119:BU125)</f>
        <v>0</v>
      </c>
      <c r="BV118" s="191">
        <f t="shared" si="69"/>
        <v>0</v>
      </c>
      <c r="BW118" s="191">
        <f t="shared" si="69"/>
        <v>0</v>
      </c>
      <c r="BX118" s="191">
        <f t="shared" si="69"/>
        <v>0</v>
      </c>
      <c r="BY118" s="191">
        <f t="shared" si="69"/>
        <v>0</v>
      </c>
      <c r="BZ118" s="191">
        <f t="shared" si="69"/>
        <v>0</v>
      </c>
      <c r="CA118" s="191">
        <f t="shared" si="69"/>
        <v>0</v>
      </c>
      <c r="CB118" s="191">
        <f t="shared" si="69"/>
        <v>0</v>
      </c>
      <c r="CC118" s="191">
        <f t="shared" si="69"/>
        <v>0</v>
      </c>
      <c r="CD118" s="191">
        <f t="shared" si="69"/>
        <v>0</v>
      </c>
      <c r="CE118" s="191">
        <f t="shared" si="69"/>
        <v>0</v>
      </c>
      <c r="CF118" s="191">
        <f t="shared" si="69"/>
        <v>0</v>
      </c>
      <c r="CG118" s="191">
        <f t="shared" si="69"/>
        <v>0</v>
      </c>
      <c r="CH118" s="191">
        <f t="shared" si="69"/>
        <v>0</v>
      </c>
      <c r="CI118" s="191">
        <f t="shared" si="69"/>
        <v>0</v>
      </c>
      <c r="CJ118" s="191">
        <f t="shared" si="69"/>
        <v>0</v>
      </c>
      <c r="CK118" s="191">
        <f t="shared" si="69"/>
        <v>0</v>
      </c>
      <c r="CL118" s="191">
        <f t="shared" si="69"/>
        <v>0</v>
      </c>
      <c r="CM118" s="191">
        <f t="shared" si="69"/>
        <v>0</v>
      </c>
      <c r="CN118" s="191">
        <f t="shared" si="69"/>
        <v>0</v>
      </c>
      <c r="CO118" s="191">
        <f t="shared" si="69"/>
        <v>0</v>
      </c>
      <c r="CP118" s="191">
        <f t="shared" si="69"/>
        <v>0</v>
      </c>
      <c r="CQ118" s="191">
        <f t="shared" si="69"/>
        <v>0</v>
      </c>
      <c r="CR118" s="191">
        <f t="shared" si="69"/>
        <v>0</v>
      </c>
      <c r="CS118" s="191">
        <f t="shared" si="69"/>
        <v>0</v>
      </c>
      <c r="CT118" s="191">
        <f t="shared" si="69"/>
        <v>0</v>
      </c>
      <c r="CU118" s="191">
        <f t="shared" si="69"/>
        <v>0</v>
      </c>
      <c r="CV118" s="191">
        <f t="shared" si="69"/>
        <v>0</v>
      </c>
      <c r="CW118" s="191">
        <f t="shared" si="69"/>
        <v>0</v>
      </c>
      <c r="CX118" s="191">
        <f t="shared" si="69"/>
        <v>0</v>
      </c>
      <c r="CY118" s="191">
        <f t="shared" si="69"/>
        <v>0</v>
      </c>
      <c r="CZ118" s="191">
        <f t="shared" si="69"/>
        <v>0</v>
      </c>
      <c r="DA118" s="191">
        <f t="shared" si="69"/>
        <v>0</v>
      </c>
      <c r="DB118" s="191">
        <f t="shared" si="69"/>
        <v>0</v>
      </c>
      <c r="DC118" s="191">
        <f t="shared" si="69"/>
        <v>0</v>
      </c>
      <c r="DF118" s="24">
        <f t="shared" si="42"/>
        <v>25</v>
      </c>
    </row>
    <row r="119" spans="1:114" ht="14.5">
      <c r="A119" s="68">
        <v>109</v>
      </c>
      <c r="B119" s="176" t="str">
        <f>$B$118&amp;"1."</f>
        <v>L.1.1.</v>
      </c>
      <c r="C119" s="205" t="s">
        <v>54</v>
      </c>
      <c r="D119" s="193"/>
      <c r="E119" s="176"/>
      <c r="F119" s="189">
        <f>H119+NPV(SD,I119:INDEX(I119:DC119,PAL))</f>
        <v>37759682.159660198</v>
      </c>
      <c r="G119" s="189">
        <f>SUMIF($H$5:$DC$5,"&lt;="&amp;PAL,$H119:$DC119)</f>
        <v>68843988.93598564</v>
      </c>
      <c r="H119" s="195">
        <f>'Prielaidos Via Lietuva'!D202</f>
        <v>0</v>
      </c>
      <c r="I119" s="195">
        <f>'Prielaidos Via Lietuva'!E202</f>
        <v>284562.89907463966</v>
      </c>
      <c r="J119" s="195">
        <f>'Prielaidos Via Lietuva'!F202</f>
        <v>752620.7246102764</v>
      </c>
      <c r="K119" s="195">
        <f>'Prielaidos Via Lietuva'!G202</f>
        <v>1490784.7106611985</v>
      </c>
      <c r="L119" s="195">
        <f>'Prielaidos Via Lietuva'!H202</f>
        <v>2684586.8222182458</v>
      </c>
      <c r="M119" s="195">
        <f>'Prielaidos Via Lietuva'!I202</f>
        <v>4055164.9212313364</v>
      </c>
      <c r="N119" s="195">
        <f>'Prielaidos Via Lietuva'!J202</f>
        <v>5778170.8187684231</v>
      </c>
      <c r="O119" s="195">
        <f>'Prielaidos Via Lietuva'!K202</f>
        <v>7760415.2922484521</v>
      </c>
      <c r="P119" s="195">
        <f>'Prielaidos Via Lietuva'!L202</f>
        <v>1872567.2786402446</v>
      </c>
      <c r="Q119" s="195">
        <f>'Prielaidos Via Lietuva'!M202</f>
        <v>1939182.59782434</v>
      </c>
      <c r="R119" s="195">
        <f>'Prielaidos Via Lietuva'!N202</f>
        <v>2008151.5629889427</v>
      </c>
      <c r="S119" s="195">
        <f>'Prielaidos Via Lietuva'!O202</f>
        <v>2079557.5022669788</v>
      </c>
      <c r="T119" s="195">
        <f>'Prielaidos Via Lietuva'!P202</f>
        <v>2153485.6805353705</v>
      </c>
      <c r="U119" s="195">
        <f>'Prielaidos Via Lietuva'!Q202</f>
        <v>2230025.8153326241</v>
      </c>
      <c r="V119" s="195">
        <f>'Prielaidos Via Lietuva'!R202</f>
        <v>2309270.210043232</v>
      </c>
      <c r="W119" s="195">
        <f>'Prielaidos Via Lietuva'!S202</f>
        <v>2386553.0094316751</v>
      </c>
      <c r="X119" s="195">
        <f>'Prielaidos Via Lietuva'!T202</f>
        <v>2471325.5184819666</v>
      </c>
      <c r="Y119" s="195">
        <f>'Prielaidos Via Lietuva'!U202</f>
        <v>2559093.3116125981</v>
      </c>
      <c r="Z119" s="195">
        <f>'Prielaidos Via Lietuva'!V202</f>
        <v>2649961.7349382886</v>
      </c>
      <c r="AA119" s="195">
        <f>'Prielaidos Via Lietuva'!W202</f>
        <v>2744040.1121718436</v>
      </c>
      <c r="AB119" s="195">
        <f>'Prielaidos Via Lietuva'!X202</f>
        <v>2841442.1487984112</v>
      </c>
      <c r="AC119" s="195">
        <f>'Prielaidos Via Lietuva'!Y202</f>
        <v>2942285.3228215612</v>
      </c>
      <c r="AD119" s="195">
        <f>'Prielaidos Via Lietuva'!Z202</f>
        <v>3046691.1935543939</v>
      </c>
      <c r="AE119" s="195">
        <f>'Prielaidos Via Lietuva'!AA202</f>
        <v>3154785.6080728541</v>
      </c>
      <c r="AF119" s="195">
        <f>'Prielaidos Via Lietuva'!AB202</f>
        <v>3266698.7235336485</v>
      </c>
      <c r="AG119" s="195">
        <f>'Prielaidos Via Lietuva'!AC202</f>
        <v>3382565.4161241008</v>
      </c>
      <c r="AH119" s="195">
        <v>0</v>
      </c>
      <c r="AI119" s="195">
        <v>0</v>
      </c>
      <c r="AJ119" s="195">
        <v>0</v>
      </c>
      <c r="AK119" s="195">
        <v>0</v>
      </c>
      <c r="AL119" s="195">
        <v>0</v>
      </c>
      <c r="AM119" s="195">
        <v>0</v>
      </c>
      <c r="AN119" s="195">
        <v>0</v>
      </c>
      <c r="AO119" s="195">
        <v>0</v>
      </c>
      <c r="AP119" s="195">
        <v>0</v>
      </c>
      <c r="AQ119" s="195">
        <v>0</v>
      </c>
      <c r="AR119" s="195">
        <v>0</v>
      </c>
      <c r="AS119" s="195">
        <v>0</v>
      </c>
      <c r="AT119" s="195">
        <v>0</v>
      </c>
      <c r="AU119" s="195">
        <v>0</v>
      </c>
      <c r="AV119" s="195">
        <v>0</v>
      </c>
      <c r="AW119" s="195">
        <v>0</v>
      </c>
      <c r="AX119" s="195">
        <v>0</v>
      </c>
      <c r="AY119" s="195">
        <v>0</v>
      </c>
      <c r="AZ119" s="195">
        <v>0</v>
      </c>
      <c r="BA119" s="195">
        <v>0</v>
      </c>
      <c r="BB119" s="195">
        <v>0</v>
      </c>
      <c r="BC119" s="195">
        <v>0</v>
      </c>
      <c r="BD119" s="195">
        <v>0</v>
      </c>
      <c r="BE119" s="195">
        <v>0</v>
      </c>
      <c r="BF119" s="195">
        <v>0</v>
      </c>
      <c r="BG119" s="195">
        <v>0</v>
      </c>
      <c r="BH119" s="195">
        <v>0</v>
      </c>
      <c r="BI119" s="195">
        <v>0</v>
      </c>
      <c r="BJ119" s="195">
        <v>0</v>
      </c>
      <c r="BK119" s="195">
        <v>0</v>
      </c>
      <c r="BL119" s="195">
        <v>0</v>
      </c>
      <c r="BM119" s="195">
        <v>0</v>
      </c>
      <c r="BN119" s="195">
        <v>0</v>
      </c>
      <c r="BO119" s="195">
        <v>0</v>
      </c>
      <c r="BP119" s="195">
        <v>0</v>
      </c>
      <c r="BQ119" s="195">
        <v>0</v>
      </c>
      <c r="BR119" s="195">
        <v>0</v>
      </c>
      <c r="BS119" s="195">
        <v>0</v>
      </c>
      <c r="BT119" s="195">
        <v>0</v>
      </c>
      <c r="BU119" s="195">
        <v>0</v>
      </c>
      <c r="BV119" s="195">
        <v>0</v>
      </c>
      <c r="BW119" s="195">
        <v>0</v>
      </c>
      <c r="BX119" s="195">
        <v>0</v>
      </c>
      <c r="BY119" s="195">
        <v>0</v>
      </c>
      <c r="BZ119" s="195">
        <v>0</v>
      </c>
      <c r="CA119" s="195">
        <v>0</v>
      </c>
      <c r="CB119" s="195">
        <v>0</v>
      </c>
      <c r="CC119" s="195">
        <v>0</v>
      </c>
      <c r="CD119" s="195">
        <v>0</v>
      </c>
      <c r="CE119" s="195">
        <v>0</v>
      </c>
      <c r="CF119" s="195">
        <v>0</v>
      </c>
      <c r="CG119" s="195">
        <v>0</v>
      </c>
      <c r="CH119" s="195">
        <v>0</v>
      </c>
      <c r="CI119" s="195">
        <v>0</v>
      </c>
      <c r="CJ119" s="195">
        <v>0</v>
      </c>
      <c r="CK119" s="195">
        <v>0</v>
      </c>
      <c r="CL119" s="195">
        <v>0</v>
      </c>
      <c r="CM119" s="195">
        <v>0</v>
      </c>
      <c r="CN119" s="195">
        <v>0</v>
      </c>
      <c r="CO119" s="195">
        <v>0</v>
      </c>
      <c r="CP119" s="195">
        <v>0</v>
      </c>
      <c r="CQ119" s="195">
        <v>0</v>
      </c>
      <c r="CR119" s="195">
        <v>0</v>
      </c>
      <c r="CS119" s="195">
        <v>0</v>
      </c>
      <c r="CT119" s="195">
        <v>0</v>
      </c>
      <c r="CU119" s="195">
        <v>0</v>
      </c>
      <c r="CV119" s="195">
        <v>0</v>
      </c>
      <c r="CW119" s="195">
        <v>0</v>
      </c>
      <c r="CX119" s="195">
        <v>0</v>
      </c>
      <c r="CY119" s="195">
        <v>0</v>
      </c>
      <c r="CZ119" s="195">
        <v>0</v>
      </c>
      <c r="DA119" s="195">
        <v>0</v>
      </c>
      <c r="DB119" s="195">
        <v>0</v>
      </c>
      <c r="DC119" s="195">
        <v>0</v>
      </c>
      <c r="DE119" s="24">
        <f t="shared" ref="DE119:DE129" si="70">COUNTBLANK(H119:DC119)</f>
        <v>0</v>
      </c>
      <c r="DF119" s="24">
        <f t="shared" si="42"/>
        <v>25</v>
      </c>
    </row>
    <row r="120" spans="1:114" ht="29">
      <c r="A120" s="68">
        <v>110</v>
      </c>
      <c r="B120" s="176" t="str">
        <f>$B$118&amp;"2."</f>
        <v>L.1.2.</v>
      </c>
      <c r="C120" s="205" t="s">
        <v>43</v>
      </c>
      <c r="D120" s="193"/>
      <c r="E120" s="176"/>
      <c r="F120" s="189">
        <f>H120+NPV(SD,I120:INDEX(I120:DC120,PAL))</f>
        <v>101548012.85400064</v>
      </c>
      <c r="G120" s="189">
        <f>SUMIF($H$5:$DC$5,"&lt;="&amp;PAL,$H120:$DC120)</f>
        <v>220170947.87339103</v>
      </c>
      <c r="H120" s="195">
        <f>'Prielaidos Via Lietuva'!D203</f>
        <v>0</v>
      </c>
      <c r="I120" s="195">
        <f>'Prielaidos Via Lietuva'!E203</f>
        <v>387627.3845801758</v>
      </c>
      <c r="J120" s="195">
        <f>'Prielaidos Via Lietuva'!F203</f>
        <v>1019037.510489968</v>
      </c>
      <c r="K120" s="195">
        <f>'Prielaidos Via Lietuva'!G203</f>
        <v>1705357.0104974313</v>
      </c>
      <c r="L120" s="195">
        <f>'Prielaidos Via Lietuva'!H203</f>
        <v>2907283.6351825064</v>
      </c>
      <c r="M120" s="195">
        <f>'Prielaidos Via Lietuva'!I203</f>
        <v>3484581.0763712069</v>
      </c>
      <c r="N120" s="195">
        <f>'Prielaidos Via Lietuva'!J203</f>
        <v>4548908.753664352</v>
      </c>
      <c r="O120" s="195">
        <f>'Prielaidos Via Lietuva'!K203</f>
        <v>5632120.6183364512</v>
      </c>
      <c r="P120" s="195">
        <f>'Prielaidos Via Lietuva'!L203</f>
        <v>6211783.3346380461</v>
      </c>
      <c r="Q120" s="195">
        <f>'Prielaidos Via Lietuva'!M203</f>
        <v>6793742.1733223712</v>
      </c>
      <c r="R120" s="195">
        <f>'Prielaidos Via Lietuva'!N203</f>
        <v>7378004.0002280949</v>
      </c>
      <c r="S120" s="195">
        <f>'Prielaidos Via Lietuva'!O203</f>
        <v>7964575.6994727487</v>
      </c>
      <c r="T120" s="195">
        <f>'Prielaidos Via Lietuva'!P203</f>
        <v>8533001.3405474238</v>
      </c>
      <c r="U120" s="195">
        <f>'Prielaidos Via Lietuva'!Q203</f>
        <v>9103668.8258836046</v>
      </c>
      <c r="V120" s="195">
        <f>'Prielaidos Via Lietuva'!R203</f>
        <v>9676584.849155765</v>
      </c>
      <c r="W120" s="195">
        <f>'Prielaidos Via Lietuva'!S203</f>
        <v>10231293.534776159</v>
      </c>
      <c r="X120" s="195">
        <f>'Prielaidos Via Lietuva'!T203</f>
        <v>10807574.224837346</v>
      </c>
      <c r="Y120" s="195">
        <f>'Prielaidos Via Lietuva'!U203</f>
        <v>11386119.11248464</v>
      </c>
      <c r="Z120" s="195">
        <f>'Prielaidos Via Lietuva'!V203</f>
        <v>11966934.949385628</v>
      </c>
      <c r="AA120" s="195">
        <f>'Prielaidos Via Lietuva'!W203</f>
        <v>12550028.505157759</v>
      </c>
      <c r="AB120" s="195">
        <f>'Prielaidos Via Lietuva'!X203</f>
        <v>13135406.56741319</v>
      </c>
      <c r="AC120" s="195">
        <f>'Prielaidos Via Lietuva'!Y203</f>
        <v>13723075.941803614</v>
      </c>
      <c r="AD120" s="195">
        <f>'Prielaidos Via Lietuva'!Z203</f>
        <v>14333877.576449707</v>
      </c>
      <c r="AE120" s="195">
        <f>'Prielaidos Via Lietuva'!AA203</f>
        <v>14947067.525330625</v>
      </c>
      <c r="AF120" s="195">
        <f>'Prielaidos Via Lietuva'!AB203</f>
        <v>15562652.898496756</v>
      </c>
      <c r="AG120" s="195">
        <f>'Prielaidos Via Lietuva'!AC203</f>
        <v>16180640.824885447</v>
      </c>
      <c r="AH120" s="195">
        <v>0</v>
      </c>
      <c r="AI120" s="195">
        <v>0</v>
      </c>
      <c r="AJ120" s="195">
        <v>0</v>
      </c>
      <c r="AK120" s="195">
        <v>0</v>
      </c>
      <c r="AL120" s="195">
        <v>0</v>
      </c>
      <c r="AM120" s="195">
        <v>0</v>
      </c>
      <c r="AN120" s="195">
        <v>0</v>
      </c>
      <c r="AO120" s="195">
        <v>0</v>
      </c>
      <c r="AP120" s="195">
        <v>0</v>
      </c>
      <c r="AQ120" s="195">
        <v>0</v>
      </c>
      <c r="AR120" s="195">
        <v>0</v>
      </c>
      <c r="AS120" s="195">
        <v>0</v>
      </c>
      <c r="AT120" s="195">
        <v>0</v>
      </c>
      <c r="AU120" s="195">
        <v>0</v>
      </c>
      <c r="AV120" s="195">
        <v>0</v>
      </c>
      <c r="AW120" s="195">
        <v>0</v>
      </c>
      <c r="AX120" s="195">
        <v>0</v>
      </c>
      <c r="AY120" s="195">
        <v>0</v>
      </c>
      <c r="AZ120" s="195">
        <v>0</v>
      </c>
      <c r="BA120" s="195">
        <v>0</v>
      </c>
      <c r="BB120" s="195">
        <v>0</v>
      </c>
      <c r="BC120" s="195">
        <v>0</v>
      </c>
      <c r="BD120" s="195">
        <v>0</v>
      </c>
      <c r="BE120" s="195">
        <v>0</v>
      </c>
      <c r="BF120" s="195">
        <v>0</v>
      </c>
      <c r="BG120" s="195">
        <v>0</v>
      </c>
      <c r="BH120" s="195">
        <v>0</v>
      </c>
      <c r="BI120" s="195">
        <v>0</v>
      </c>
      <c r="BJ120" s="195">
        <v>0</v>
      </c>
      <c r="BK120" s="195">
        <v>0</v>
      </c>
      <c r="BL120" s="195">
        <v>0</v>
      </c>
      <c r="BM120" s="195">
        <v>0</v>
      </c>
      <c r="BN120" s="195">
        <v>0</v>
      </c>
      <c r="BO120" s="195">
        <v>0</v>
      </c>
      <c r="BP120" s="195">
        <v>0</v>
      </c>
      <c r="BQ120" s="195">
        <v>0</v>
      </c>
      <c r="BR120" s="195">
        <v>0</v>
      </c>
      <c r="BS120" s="195">
        <v>0</v>
      </c>
      <c r="BT120" s="195">
        <v>0</v>
      </c>
      <c r="BU120" s="195">
        <v>0</v>
      </c>
      <c r="BV120" s="195">
        <v>0</v>
      </c>
      <c r="BW120" s="195">
        <v>0</v>
      </c>
      <c r="BX120" s="195">
        <v>0</v>
      </c>
      <c r="BY120" s="195">
        <v>0</v>
      </c>
      <c r="BZ120" s="195">
        <v>0</v>
      </c>
      <c r="CA120" s="195">
        <v>0</v>
      </c>
      <c r="CB120" s="195">
        <v>0</v>
      </c>
      <c r="CC120" s="195">
        <v>0</v>
      </c>
      <c r="CD120" s="195">
        <v>0</v>
      </c>
      <c r="CE120" s="195">
        <v>0</v>
      </c>
      <c r="CF120" s="195">
        <v>0</v>
      </c>
      <c r="CG120" s="195">
        <v>0</v>
      </c>
      <c r="CH120" s="195">
        <v>0</v>
      </c>
      <c r="CI120" s="195">
        <v>0</v>
      </c>
      <c r="CJ120" s="195">
        <v>0</v>
      </c>
      <c r="CK120" s="195">
        <v>0</v>
      </c>
      <c r="CL120" s="195">
        <v>0</v>
      </c>
      <c r="CM120" s="195">
        <v>0</v>
      </c>
      <c r="CN120" s="195">
        <v>0</v>
      </c>
      <c r="CO120" s="195">
        <v>0</v>
      </c>
      <c r="CP120" s="195">
        <v>0</v>
      </c>
      <c r="CQ120" s="195">
        <v>0</v>
      </c>
      <c r="CR120" s="195">
        <v>0</v>
      </c>
      <c r="CS120" s="195">
        <v>0</v>
      </c>
      <c r="CT120" s="195">
        <v>0</v>
      </c>
      <c r="CU120" s="195">
        <v>0</v>
      </c>
      <c r="CV120" s="195">
        <v>0</v>
      </c>
      <c r="CW120" s="195">
        <v>0</v>
      </c>
      <c r="CX120" s="195">
        <v>0</v>
      </c>
      <c r="CY120" s="195">
        <v>0</v>
      </c>
      <c r="CZ120" s="195">
        <v>0</v>
      </c>
      <c r="DA120" s="195">
        <v>0</v>
      </c>
      <c r="DB120" s="195">
        <v>0</v>
      </c>
      <c r="DC120" s="195">
        <v>0</v>
      </c>
      <c r="DE120" s="24">
        <f t="shared" si="70"/>
        <v>0</v>
      </c>
      <c r="DF120" s="24">
        <f t="shared" si="42"/>
        <v>25</v>
      </c>
    </row>
    <row r="121" spans="1:114" ht="14.5">
      <c r="A121" s="68">
        <v>111</v>
      </c>
      <c r="B121" s="176" t="str">
        <f>$B$118&amp;"3."</f>
        <v>L.1.3.</v>
      </c>
      <c r="C121" s="205" t="s">
        <v>61</v>
      </c>
      <c r="D121" s="193"/>
      <c r="E121" s="176"/>
      <c r="F121" s="189">
        <f>H121+NPV(SD,I121:INDEX(I121:DC121,PAL))</f>
        <v>18242612.925829154</v>
      </c>
      <c r="G121" s="189">
        <f>SUMIF($H$5:$DC$5,"&lt;="&amp;PAL,$H121:$DC121)</f>
        <v>37068192.967286952</v>
      </c>
      <c r="H121" s="195">
        <f>'Prielaidos Via Lietuva'!D292</f>
        <v>0</v>
      </c>
      <c r="I121" s="195">
        <f>'Prielaidos Via Lietuva'!E292</f>
        <v>209171.61114079802</v>
      </c>
      <c r="J121" s="195">
        <f>'Prielaidos Via Lietuva'!F292</f>
        <v>335461.31370284862</v>
      </c>
      <c r="K121" s="195">
        <f>'Prielaidos Via Lietuva'!G292</f>
        <v>595440.15023106046</v>
      </c>
      <c r="L121" s="195">
        <f>'Prielaidos Via Lietuva'!H292</f>
        <v>780718.69949360657</v>
      </c>
      <c r="M121" s="195">
        <f>'Prielaidos Via Lietuva'!I292</f>
        <v>1009842.9326136379</v>
      </c>
      <c r="N121" s="195">
        <f>'Prielaidos Via Lietuva'!J292</f>
        <v>1161641.4159049978</v>
      </c>
      <c r="O121" s="195">
        <f>'Prielaidos Via Lietuva'!K292</f>
        <v>1272320.9368</v>
      </c>
      <c r="P121" s="195">
        <f>'Prielaidos Via Lietuva'!L292</f>
        <v>1314640.9642000003</v>
      </c>
      <c r="Q121" s="195">
        <f>'Prielaidos Via Lietuva'!M292</f>
        <v>1358368.6366000001</v>
      </c>
      <c r="R121" s="195">
        <f>'Prielaidos Via Lietuva'!N292</f>
        <v>1403550.6830000002</v>
      </c>
      <c r="S121" s="195">
        <f>'Prielaidos Via Lietuva'!O292</f>
        <v>1450235.6902000001</v>
      </c>
      <c r="T121" s="195">
        <f>'Prielaidos Via Lietuva'!P292</f>
        <v>1498473.5226</v>
      </c>
      <c r="U121" s="195">
        <f>'Prielaidos Via Lietuva'!Q292</f>
        <v>1548315.7616000001</v>
      </c>
      <c r="V121" s="195">
        <f>'Prielaidos Via Lietuva'!R292</f>
        <v>1599815.9922</v>
      </c>
      <c r="W121" s="195">
        <f>'Prielaidos Via Lietuva'!S292</f>
        <v>1653029.1326000001</v>
      </c>
      <c r="X121" s="195">
        <f>'Prielaidos Via Lietuva'!T292</f>
        <v>1708012.2838000001</v>
      </c>
      <c r="Y121" s="195">
        <f>'Prielaidos Via Lietuva'!U292</f>
        <v>1764824.2660000001</v>
      </c>
      <c r="Z121" s="195">
        <f>'Prielaidos Via Lietuva'!V292</f>
        <v>1823525.9048000001</v>
      </c>
      <c r="AA121" s="195">
        <f>'Prielaidos Via Lietuva'!W292</f>
        <v>1884180.1843999999</v>
      </c>
      <c r="AB121" s="195">
        <f>'Prielaidos Via Lietuva'!X292</f>
        <v>1946851.8136</v>
      </c>
      <c r="AC121" s="195">
        <f>'Prielaidos Via Lietuva'!Y292</f>
        <v>2011608.1522000001</v>
      </c>
      <c r="AD121" s="195">
        <f>'Prielaidos Via Lietuva'!Z292</f>
        <v>2078518.3306</v>
      </c>
      <c r="AE121" s="195">
        <f>'Prielaidos Via Lietuva'!AA292</f>
        <v>2147654.0926000001</v>
      </c>
      <c r="AF121" s="195">
        <f>'Prielaidos Via Lietuva'!AB292</f>
        <v>2219089.5151999998</v>
      </c>
      <c r="AG121" s="195">
        <f>'Prielaidos Via Lietuva'!AC292</f>
        <v>2292900.9812000003</v>
      </c>
      <c r="AH121" s="195">
        <v>0</v>
      </c>
      <c r="AI121" s="195">
        <v>0</v>
      </c>
      <c r="AJ121" s="195">
        <v>0</v>
      </c>
      <c r="AK121" s="195">
        <v>0</v>
      </c>
      <c r="AL121" s="195">
        <v>0</v>
      </c>
      <c r="AM121" s="195">
        <v>0</v>
      </c>
      <c r="AN121" s="195">
        <v>0</v>
      </c>
      <c r="AO121" s="195">
        <v>0</v>
      </c>
      <c r="AP121" s="195">
        <v>0</v>
      </c>
      <c r="AQ121" s="195">
        <v>0</v>
      </c>
      <c r="AR121" s="195">
        <v>0</v>
      </c>
      <c r="AS121" s="195">
        <v>0</v>
      </c>
      <c r="AT121" s="195">
        <v>0</v>
      </c>
      <c r="AU121" s="195">
        <v>0</v>
      </c>
      <c r="AV121" s="195">
        <v>0</v>
      </c>
      <c r="AW121" s="195">
        <v>0</v>
      </c>
      <c r="AX121" s="195">
        <v>0</v>
      </c>
      <c r="AY121" s="195">
        <v>0</v>
      </c>
      <c r="AZ121" s="195">
        <v>0</v>
      </c>
      <c r="BA121" s="195">
        <v>0</v>
      </c>
      <c r="BB121" s="195">
        <v>0</v>
      </c>
      <c r="BC121" s="195">
        <v>0</v>
      </c>
      <c r="BD121" s="195">
        <v>0</v>
      </c>
      <c r="BE121" s="195">
        <v>0</v>
      </c>
      <c r="BF121" s="195">
        <v>0</v>
      </c>
      <c r="BG121" s="195">
        <v>0</v>
      </c>
      <c r="BH121" s="195">
        <v>0</v>
      </c>
      <c r="BI121" s="195">
        <v>0</v>
      </c>
      <c r="BJ121" s="195">
        <v>0</v>
      </c>
      <c r="BK121" s="195">
        <v>0</v>
      </c>
      <c r="BL121" s="195">
        <v>0</v>
      </c>
      <c r="BM121" s="195">
        <v>0</v>
      </c>
      <c r="BN121" s="195">
        <v>0</v>
      </c>
      <c r="BO121" s="195">
        <v>0</v>
      </c>
      <c r="BP121" s="195">
        <v>0</v>
      </c>
      <c r="BQ121" s="195">
        <v>0</v>
      </c>
      <c r="BR121" s="195">
        <v>0</v>
      </c>
      <c r="BS121" s="195">
        <v>0</v>
      </c>
      <c r="BT121" s="195">
        <v>0</v>
      </c>
      <c r="BU121" s="195">
        <v>0</v>
      </c>
      <c r="BV121" s="195">
        <v>0</v>
      </c>
      <c r="BW121" s="195">
        <v>0</v>
      </c>
      <c r="BX121" s="195">
        <v>0</v>
      </c>
      <c r="BY121" s="195">
        <v>0</v>
      </c>
      <c r="BZ121" s="195">
        <v>0</v>
      </c>
      <c r="CA121" s="195">
        <v>0</v>
      </c>
      <c r="CB121" s="195">
        <v>0</v>
      </c>
      <c r="CC121" s="195">
        <v>0</v>
      </c>
      <c r="CD121" s="195">
        <v>0</v>
      </c>
      <c r="CE121" s="195">
        <v>0</v>
      </c>
      <c r="CF121" s="195">
        <v>0</v>
      </c>
      <c r="CG121" s="195">
        <v>0</v>
      </c>
      <c r="CH121" s="195">
        <v>0</v>
      </c>
      <c r="CI121" s="195">
        <v>0</v>
      </c>
      <c r="CJ121" s="195">
        <v>0</v>
      </c>
      <c r="CK121" s="195">
        <v>0</v>
      </c>
      <c r="CL121" s="195">
        <v>0</v>
      </c>
      <c r="CM121" s="195">
        <v>0</v>
      </c>
      <c r="CN121" s="195">
        <v>0</v>
      </c>
      <c r="CO121" s="195">
        <v>0</v>
      </c>
      <c r="CP121" s="195">
        <v>0</v>
      </c>
      <c r="CQ121" s="195">
        <v>0</v>
      </c>
      <c r="CR121" s="195">
        <v>0</v>
      </c>
      <c r="CS121" s="195">
        <v>0</v>
      </c>
      <c r="CT121" s="195">
        <v>0</v>
      </c>
      <c r="CU121" s="195">
        <v>0</v>
      </c>
      <c r="CV121" s="195">
        <v>0</v>
      </c>
      <c r="CW121" s="195">
        <v>0</v>
      </c>
      <c r="CX121" s="195">
        <v>0</v>
      </c>
      <c r="CY121" s="195">
        <v>0</v>
      </c>
      <c r="CZ121" s="195">
        <v>0</v>
      </c>
      <c r="DA121" s="195">
        <v>0</v>
      </c>
      <c r="DB121" s="195">
        <v>0</v>
      </c>
      <c r="DC121" s="195">
        <v>0</v>
      </c>
      <c r="DE121" s="24">
        <f t="shared" si="70"/>
        <v>0</v>
      </c>
      <c r="DF121" s="24">
        <f t="shared" si="42"/>
        <v>25</v>
      </c>
    </row>
    <row r="122" spans="1:114" ht="14.5">
      <c r="A122" s="68">
        <v>112</v>
      </c>
      <c r="B122" s="176" t="str">
        <f>$B$118&amp;"4."</f>
        <v>L.1.4.</v>
      </c>
      <c r="C122" s="205" t="s">
        <v>106</v>
      </c>
      <c r="D122" s="193"/>
      <c r="E122" s="176"/>
      <c r="F122" s="189">
        <f>H122+NPV(SD,I122:INDEX(I122:DC122,PAL))</f>
        <v>811571.46250141365</v>
      </c>
      <c r="G122" s="189">
        <f>SUMIF($H$5:$DC$5,"&lt;="&amp;PAL,$H122:$DC122)</f>
        <v>1560635.8284243904</v>
      </c>
      <c r="H122" s="195">
        <f>'Prielaidos Via Lietuva'!D97</f>
        <v>0</v>
      </c>
      <c r="I122" s="195">
        <f>'Prielaidos Via Lietuva'!E97</f>
        <v>8064.8079973880713</v>
      </c>
      <c r="J122" s="195">
        <f>'Prielaidos Via Lietuva'!F97</f>
        <v>19221.280135608136</v>
      </c>
      <c r="K122" s="195">
        <f>'Prielaidos Via Lietuva'!G97</f>
        <v>29418.854623679606</v>
      </c>
      <c r="L122" s="195">
        <f>'Prielaidos Via Lietuva'!H97</f>
        <v>46205.872803305254</v>
      </c>
      <c r="M122" s="195">
        <f>'Prielaidos Via Lietuva'!I97</f>
        <v>51340.273563135983</v>
      </c>
      <c r="N122" s="195">
        <f>'Prielaidos Via Lietuva'!J97</f>
        <v>62464.136752218677</v>
      </c>
      <c r="O122" s="195">
        <f>'Prielaidos Via Lietuva'!K97</f>
        <v>69548.965888410166</v>
      </c>
      <c r="P122" s="195">
        <f>'Prielaidos Via Lietuva'!L97</f>
        <v>69688.063820186988</v>
      </c>
      <c r="Q122" s="195">
        <f>'Prielaidos Via Lietuva'!M97</f>
        <v>69827.43994782737</v>
      </c>
      <c r="R122" s="195">
        <f>'Prielaidos Via Lietuva'!N97</f>
        <v>69967.09482772302</v>
      </c>
      <c r="S122" s="195">
        <f>'Prielaidos Via Lietuva'!O97</f>
        <v>70107.02901737846</v>
      </c>
      <c r="T122" s="195">
        <f>'Prielaidos Via Lietuva'!P97</f>
        <v>70247.243075413207</v>
      </c>
      <c r="U122" s="195">
        <f>'Prielaidos Via Lietuva'!Q97</f>
        <v>70387.737561564049</v>
      </c>
      <c r="V122" s="195">
        <f>'Prielaidos Via Lietuva'!R97</f>
        <v>70528.51303668716</v>
      </c>
      <c r="W122" s="195">
        <f>'Prielaidos Via Lietuva'!S97</f>
        <v>70528.51303668716</v>
      </c>
      <c r="X122" s="195">
        <f>'Prielaidos Via Lietuva'!T97</f>
        <v>70669.570062760555</v>
      </c>
      <c r="Y122" s="195">
        <f>'Prielaidos Via Lietuva'!U97</f>
        <v>70810.909202886076</v>
      </c>
      <c r="Z122" s="195">
        <f>'Prielaidos Via Lietuva'!V97</f>
        <v>70952.531021291841</v>
      </c>
      <c r="AA122" s="195">
        <f>'Prielaidos Via Lietuva'!W97</f>
        <v>71094.436083334425</v>
      </c>
      <c r="AB122" s="195">
        <f>'Prielaidos Via Lietuva'!X97</f>
        <v>71236.624955501087</v>
      </c>
      <c r="AC122" s="195">
        <f>'Prielaidos Via Lietuva'!Y97</f>
        <v>71379.098205412083</v>
      </c>
      <c r="AD122" s="195">
        <f>'Prielaidos Via Lietuva'!Z97</f>
        <v>71521.856401822908</v>
      </c>
      <c r="AE122" s="195">
        <f>'Prielaidos Via Lietuva'!AA97</f>
        <v>71664.900114626551</v>
      </c>
      <c r="AF122" s="195">
        <f>'Prielaidos Via Lietuva'!AB97</f>
        <v>71808.229914855809</v>
      </c>
      <c r="AG122" s="195">
        <f>'Prielaidos Via Lietuva'!AC97</f>
        <v>71951.846374685512</v>
      </c>
      <c r="AH122" s="195">
        <v>0</v>
      </c>
      <c r="AI122" s="195">
        <v>0</v>
      </c>
      <c r="AJ122" s="195">
        <v>0</v>
      </c>
      <c r="AK122" s="195">
        <v>0</v>
      </c>
      <c r="AL122" s="195">
        <v>0</v>
      </c>
      <c r="AM122" s="195">
        <v>0</v>
      </c>
      <c r="AN122" s="195">
        <v>0</v>
      </c>
      <c r="AO122" s="195">
        <v>0</v>
      </c>
      <c r="AP122" s="195">
        <v>0</v>
      </c>
      <c r="AQ122" s="195">
        <v>0</v>
      </c>
      <c r="AR122" s="195">
        <v>0</v>
      </c>
      <c r="AS122" s="195">
        <v>0</v>
      </c>
      <c r="AT122" s="195">
        <v>0</v>
      </c>
      <c r="AU122" s="195">
        <v>0</v>
      </c>
      <c r="AV122" s="195">
        <v>0</v>
      </c>
      <c r="AW122" s="195">
        <v>0</v>
      </c>
      <c r="AX122" s="195">
        <v>0</v>
      </c>
      <c r="AY122" s="195">
        <v>0</v>
      </c>
      <c r="AZ122" s="195">
        <v>0</v>
      </c>
      <c r="BA122" s="195">
        <v>0</v>
      </c>
      <c r="BB122" s="195">
        <v>0</v>
      </c>
      <c r="BC122" s="195">
        <v>0</v>
      </c>
      <c r="BD122" s="195">
        <v>0</v>
      </c>
      <c r="BE122" s="195">
        <v>0</v>
      </c>
      <c r="BF122" s="195">
        <v>0</v>
      </c>
      <c r="BG122" s="195">
        <v>0</v>
      </c>
      <c r="BH122" s="195">
        <v>0</v>
      </c>
      <c r="BI122" s="195">
        <v>0</v>
      </c>
      <c r="BJ122" s="195">
        <v>0</v>
      </c>
      <c r="BK122" s="195">
        <v>0</v>
      </c>
      <c r="BL122" s="195">
        <v>0</v>
      </c>
      <c r="BM122" s="195">
        <v>0</v>
      </c>
      <c r="BN122" s="195">
        <v>0</v>
      </c>
      <c r="BO122" s="195">
        <v>0</v>
      </c>
      <c r="BP122" s="195">
        <v>0</v>
      </c>
      <c r="BQ122" s="195">
        <v>0</v>
      </c>
      <c r="BR122" s="195">
        <v>0</v>
      </c>
      <c r="BS122" s="195">
        <v>0</v>
      </c>
      <c r="BT122" s="195">
        <v>0</v>
      </c>
      <c r="BU122" s="195">
        <v>0</v>
      </c>
      <c r="BV122" s="195">
        <v>0</v>
      </c>
      <c r="BW122" s="195">
        <v>0</v>
      </c>
      <c r="BX122" s="195">
        <v>0</v>
      </c>
      <c r="BY122" s="195">
        <v>0</v>
      </c>
      <c r="BZ122" s="195">
        <v>0</v>
      </c>
      <c r="CA122" s="195">
        <v>0</v>
      </c>
      <c r="CB122" s="195">
        <v>0</v>
      </c>
      <c r="CC122" s="195">
        <v>0</v>
      </c>
      <c r="CD122" s="195">
        <v>0</v>
      </c>
      <c r="CE122" s="195">
        <v>0</v>
      </c>
      <c r="CF122" s="195">
        <v>0</v>
      </c>
      <c r="CG122" s="195">
        <v>0</v>
      </c>
      <c r="CH122" s="195">
        <v>0</v>
      </c>
      <c r="CI122" s="195">
        <v>0</v>
      </c>
      <c r="CJ122" s="195">
        <v>0</v>
      </c>
      <c r="CK122" s="195">
        <v>0</v>
      </c>
      <c r="CL122" s="195">
        <v>0</v>
      </c>
      <c r="CM122" s="195">
        <v>0</v>
      </c>
      <c r="CN122" s="195">
        <v>0</v>
      </c>
      <c r="CO122" s="195">
        <v>0</v>
      </c>
      <c r="CP122" s="195">
        <v>0</v>
      </c>
      <c r="CQ122" s="195">
        <v>0</v>
      </c>
      <c r="CR122" s="195">
        <v>0</v>
      </c>
      <c r="CS122" s="195">
        <v>0</v>
      </c>
      <c r="CT122" s="195">
        <v>0</v>
      </c>
      <c r="CU122" s="195">
        <v>0</v>
      </c>
      <c r="CV122" s="195">
        <v>0</v>
      </c>
      <c r="CW122" s="195">
        <v>0</v>
      </c>
      <c r="CX122" s="195">
        <v>0</v>
      </c>
      <c r="CY122" s="195">
        <v>0</v>
      </c>
      <c r="CZ122" s="195">
        <v>0</v>
      </c>
      <c r="DA122" s="195">
        <v>0</v>
      </c>
      <c r="DB122" s="195">
        <v>0</v>
      </c>
      <c r="DC122" s="195">
        <v>0</v>
      </c>
      <c r="DE122" s="24">
        <f t="shared" si="70"/>
        <v>0</v>
      </c>
      <c r="DF122" s="24">
        <f t="shared" si="42"/>
        <v>25</v>
      </c>
    </row>
    <row r="123" spans="1:114" ht="15" customHeight="1">
      <c r="A123" s="68">
        <v>113</v>
      </c>
      <c r="B123" s="176" t="str">
        <f>$B$118&amp;"5."</f>
        <v>L.1.5.</v>
      </c>
      <c r="C123" s="205"/>
      <c r="D123" s="193"/>
      <c r="E123" s="176"/>
      <c r="F123" s="189">
        <f>H123+NPV(SD,I123:INDEX(I123:DC123,PAL))</f>
        <v>0</v>
      </c>
      <c r="G123" s="189">
        <f>SUMIF($H$5:$DC$5,"&lt;="&amp;PAL,$H123:$DC123)</f>
        <v>0</v>
      </c>
      <c r="H123" s="195">
        <v>0</v>
      </c>
      <c r="I123" s="195">
        <v>0</v>
      </c>
      <c r="J123" s="195">
        <v>0</v>
      </c>
      <c r="K123" s="195">
        <v>0</v>
      </c>
      <c r="L123" s="195">
        <v>0</v>
      </c>
      <c r="M123" s="195">
        <v>0</v>
      </c>
      <c r="N123" s="195">
        <v>0</v>
      </c>
      <c r="O123" s="195">
        <v>0</v>
      </c>
      <c r="P123" s="195">
        <v>0</v>
      </c>
      <c r="Q123" s="195">
        <v>0</v>
      </c>
      <c r="R123" s="195">
        <v>0</v>
      </c>
      <c r="S123" s="195">
        <v>0</v>
      </c>
      <c r="T123" s="195">
        <v>0</v>
      </c>
      <c r="U123" s="195">
        <v>0</v>
      </c>
      <c r="V123" s="195">
        <v>0</v>
      </c>
      <c r="W123" s="195">
        <v>0</v>
      </c>
      <c r="X123" s="195">
        <v>0</v>
      </c>
      <c r="Y123" s="195">
        <v>0</v>
      </c>
      <c r="Z123" s="195">
        <v>0</v>
      </c>
      <c r="AA123" s="195">
        <v>0</v>
      </c>
      <c r="AB123" s="195">
        <v>0</v>
      </c>
      <c r="AC123" s="195">
        <v>0</v>
      </c>
      <c r="AD123" s="195">
        <v>0</v>
      </c>
      <c r="AE123" s="195">
        <v>0</v>
      </c>
      <c r="AF123" s="195">
        <v>0</v>
      </c>
      <c r="AG123" s="195">
        <v>0</v>
      </c>
      <c r="AH123" s="195">
        <v>0</v>
      </c>
      <c r="AI123" s="195">
        <v>0</v>
      </c>
      <c r="AJ123" s="195">
        <v>0</v>
      </c>
      <c r="AK123" s="195">
        <v>0</v>
      </c>
      <c r="AL123" s="195">
        <v>0</v>
      </c>
      <c r="AM123" s="195">
        <v>0</v>
      </c>
      <c r="AN123" s="195">
        <v>0</v>
      </c>
      <c r="AO123" s="195">
        <v>0</v>
      </c>
      <c r="AP123" s="195">
        <v>0</v>
      </c>
      <c r="AQ123" s="195">
        <v>0</v>
      </c>
      <c r="AR123" s="195">
        <v>0</v>
      </c>
      <c r="AS123" s="195">
        <v>0</v>
      </c>
      <c r="AT123" s="195">
        <v>0</v>
      </c>
      <c r="AU123" s="195">
        <v>0</v>
      </c>
      <c r="AV123" s="195">
        <v>0</v>
      </c>
      <c r="AW123" s="195">
        <v>0</v>
      </c>
      <c r="AX123" s="195">
        <v>0</v>
      </c>
      <c r="AY123" s="195">
        <v>0</v>
      </c>
      <c r="AZ123" s="195">
        <v>0</v>
      </c>
      <c r="BA123" s="195">
        <v>0</v>
      </c>
      <c r="BB123" s="195">
        <v>0</v>
      </c>
      <c r="BC123" s="195">
        <v>0</v>
      </c>
      <c r="BD123" s="195">
        <v>0</v>
      </c>
      <c r="BE123" s="195">
        <v>0</v>
      </c>
      <c r="BF123" s="195">
        <v>0</v>
      </c>
      <c r="BG123" s="195">
        <v>0</v>
      </c>
      <c r="BH123" s="195">
        <v>0</v>
      </c>
      <c r="BI123" s="195">
        <v>0</v>
      </c>
      <c r="BJ123" s="195">
        <v>0</v>
      </c>
      <c r="BK123" s="195">
        <v>0</v>
      </c>
      <c r="BL123" s="195">
        <v>0</v>
      </c>
      <c r="BM123" s="195">
        <v>0</v>
      </c>
      <c r="BN123" s="195">
        <v>0</v>
      </c>
      <c r="BO123" s="195">
        <v>0</v>
      </c>
      <c r="BP123" s="195">
        <v>0</v>
      </c>
      <c r="BQ123" s="195">
        <v>0</v>
      </c>
      <c r="BR123" s="195">
        <v>0</v>
      </c>
      <c r="BS123" s="195">
        <v>0</v>
      </c>
      <c r="BT123" s="195">
        <v>0</v>
      </c>
      <c r="BU123" s="195">
        <v>0</v>
      </c>
      <c r="BV123" s="195">
        <v>0</v>
      </c>
      <c r="BW123" s="195">
        <v>0</v>
      </c>
      <c r="BX123" s="195">
        <v>0</v>
      </c>
      <c r="BY123" s="195">
        <v>0</v>
      </c>
      <c r="BZ123" s="195">
        <v>0</v>
      </c>
      <c r="CA123" s="195">
        <v>0</v>
      </c>
      <c r="CB123" s="195">
        <v>0</v>
      </c>
      <c r="CC123" s="195">
        <v>0</v>
      </c>
      <c r="CD123" s="195">
        <v>0</v>
      </c>
      <c r="CE123" s="195">
        <v>0</v>
      </c>
      <c r="CF123" s="195">
        <v>0</v>
      </c>
      <c r="CG123" s="195">
        <v>0</v>
      </c>
      <c r="CH123" s="195">
        <v>0</v>
      </c>
      <c r="CI123" s="195">
        <v>0</v>
      </c>
      <c r="CJ123" s="195">
        <v>0</v>
      </c>
      <c r="CK123" s="195">
        <v>0</v>
      </c>
      <c r="CL123" s="195">
        <v>0</v>
      </c>
      <c r="CM123" s="195">
        <v>0</v>
      </c>
      <c r="CN123" s="195">
        <v>0</v>
      </c>
      <c r="CO123" s="195">
        <v>0</v>
      </c>
      <c r="CP123" s="195">
        <v>0</v>
      </c>
      <c r="CQ123" s="195">
        <v>0</v>
      </c>
      <c r="CR123" s="195">
        <v>0</v>
      </c>
      <c r="CS123" s="195">
        <v>0</v>
      </c>
      <c r="CT123" s="195">
        <v>0</v>
      </c>
      <c r="CU123" s="195">
        <v>0</v>
      </c>
      <c r="CV123" s="195">
        <v>0</v>
      </c>
      <c r="CW123" s="195">
        <v>0</v>
      </c>
      <c r="CX123" s="195">
        <v>0</v>
      </c>
      <c r="CY123" s="195">
        <v>0</v>
      </c>
      <c r="CZ123" s="195">
        <v>0</v>
      </c>
      <c r="DA123" s="195">
        <v>0</v>
      </c>
      <c r="DB123" s="195">
        <v>0</v>
      </c>
      <c r="DC123" s="195">
        <v>0</v>
      </c>
      <c r="DE123" s="24">
        <f t="shared" si="70"/>
        <v>0</v>
      </c>
      <c r="DF123" s="24">
        <f t="shared" si="42"/>
        <v>0</v>
      </c>
    </row>
    <row r="124" spans="1:114" ht="15" customHeight="1">
      <c r="A124" s="68">
        <v>114</v>
      </c>
      <c r="B124" s="176" t="str">
        <f>$B$118&amp;"6."</f>
        <v>L.1.6.</v>
      </c>
      <c r="C124" s="205"/>
      <c r="D124" s="193"/>
      <c r="E124" s="176"/>
      <c r="F124" s="189">
        <f>H124+NPV(SD,I124:INDEX(I124:DC124,PAL))</f>
        <v>0</v>
      </c>
      <c r="G124" s="189">
        <f>SUMIF($H$5:$DC$5,"&lt;="&amp;PAL,$H124:$DC124)</f>
        <v>0</v>
      </c>
      <c r="H124" s="195">
        <v>0</v>
      </c>
      <c r="I124" s="195">
        <v>0</v>
      </c>
      <c r="J124" s="195">
        <v>0</v>
      </c>
      <c r="K124" s="195">
        <v>0</v>
      </c>
      <c r="L124" s="195">
        <v>0</v>
      </c>
      <c r="M124" s="195">
        <v>0</v>
      </c>
      <c r="N124" s="195">
        <v>0</v>
      </c>
      <c r="O124" s="195">
        <v>0</v>
      </c>
      <c r="P124" s="195">
        <v>0</v>
      </c>
      <c r="Q124" s="195">
        <v>0</v>
      </c>
      <c r="R124" s="195">
        <v>0</v>
      </c>
      <c r="S124" s="195">
        <v>0</v>
      </c>
      <c r="T124" s="195">
        <v>0</v>
      </c>
      <c r="U124" s="195">
        <v>0</v>
      </c>
      <c r="V124" s="195">
        <v>0</v>
      </c>
      <c r="W124" s="195">
        <v>0</v>
      </c>
      <c r="X124" s="195">
        <v>0</v>
      </c>
      <c r="Y124" s="195">
        <v>0</v>
      </c>
      <c r="Z124" s="195">
        <v>0</v>
      </c>
      <c r="AA124" s="195">
        <v>0</v>
      </c>
      <c r="AB124" s="195">
        <v>0</v>
      </c>
      <c r="AC124" s="195">
        <v>0</v>
      </c>
      <c r="AD124" s="195">
        <v>0</v>
      </c>
      <c r="AE124" s="195">
        <v>0</v>
      </c>
      <c r="AF124" s="195">
        <v>0</v>
      </c>
      <c r="AG124" s="195">
        <v>0</v>
      </c>
      <c r="AH124" s="195">
        <v>0</v>
      </c>
      <c r="AI124" s="195">
        <v>0</v>
      </c>
      <c r="AJ124" s="195">
        <v>0</v>
      </c>
      <c r="AK124" s="195">
        <v>0</v>
      </c>
      <c r="AL124" s="195">
        <v>0</v>
      </c>
      <c r="AM124" s="195">
        <v>0</v>
      </c>
      <c r="AN124" s="195">
        <v>0</v>
      </c>
      <c r="AO124" s="195">
        <v>0</v>
      </c>
      <c r="AP124" s="195">
        <v>0</v>
      </c>
      <c r="AQ124" s="195">
        <v>0</v>
      </c>
      <c r="AR124" s="195">
        <v>0</v>
      </c>
      <c r="AS124" s="195">
        <v>0</v>
      </c>
      <c r="AT124" s="195">
        <v>0</v>
      </c>
      <c r="AU124" s="195">
        <v>0</v>
      </c>
      <c r="AV124" s="195">
        <v>0</v>
      </c>
      <c r="AW124" s="195">
        <v>0</v>
      </c>
      <c r="AX124" s="195">
        <v>0</v>
      </c>
      <c r="AY124" s="195">
        <v>0</v>
      </c>
      <c r="AZ124" s="195">
        <v>0</v>
      </c>
      <c r="BA124" s="195">
        <v>0</v>
      </c>
      <c r="BB124" s="195">
        <v>0</v>
      </c>
      <c r="BC124" s="195">
        <v>0</v>
      </c>
      <c r="BD124" s="195">
        <v>0</v>
      </c>
      <c r="BE124" s="195">
        <v>0</v>
      </c>
      <c r="BF124" s="195">
        <v>0</v>
      </c>
      <c r="BG124" s="195">
        <v>0</v>
      </c>
      <c r="BH124" s="195">
        <v>0</v>
      </c>
      <c r="BI124" s="195">
        <v>0</v>
      </c>
      <c r="BJ124" s="195">
        <v>0</v>
      </c>
      <c r="BK124" s="195">
        <v>0</v>
      </c>
      <c r="BL124" s="195">
        <v>0</v>
      </c>
      <c r="BM124" s="195">
        <v>0</v>
      </c>
      <c r="BN124" s="195">
        <v>0</v>
      </c>
      <c r="BO124" s="195">
        <v>0</v>
      </c>
      <c r="BP124" s="195">
        <v>0</v>
      </c>
      <c r="BQ124" s="195">
        <v>0</v>
      </c>
      <c r="BR124" s="195">
        <v>0</v>
      </c>
      <c r="BS124" s="195">
        <v>0</v>
      </c>
      <c r="BT124" s="195">
        <v>0</v>
      </c>
      <c r="BU124" s="195">
        <v>0</v>
      </c>
      <c r="BV124" s="195">
        <v>0</v>
      </c>
      <c r="BW124" s="195">
        <v>0</v>
      </c>
      <c r="BX124" s="195">
        <v>0</v>
      </c>
      <c r="BY124" s="195">
        <v>0</v>
      </c>
      <c r="BZ124" s="195">
        <v>0</v>
      </c>
      <c r="CA124" s="195">
        <v>0</v>
      </c>
      <c r="CB124" s="195">
        <v>0</v>
      </c>
      <c r="CC124" s="195">
        <v>0</v>
      </c>
      <c r="CD124" s="195">
        <v>0</v>
      </c>
      <c r="CE124" s="195">
        <v>0</v>
      </c>
      <c r="CF124" s="195">
        <v>0</v>
      </c>
      <c r="CG124" s="195">
        <v>0</v>
      </c>
      <c r="CH124" s="195">
        <v>0</v>
      </c>
      <c r="CI124" s="195">
        <v>0</v>
      </c>
      <c r="CJ124" s="195">
        <v>0</v>
      </c>
      <c r="CK124" s="195">
        <v>0</v>
      </c>
      <c r="CL124" s="195">
        <v>0</v>
      </c>
      <c r="CM124" s="195">
        <v>0</v>
      </c>
      <c r="CN124" s="195">
        <v>0</v>
      </c>
      <c r="CO124" s="195">
        <v>0</v>
      </c>
      <c r="CP124" s="195">
        <v>0</v>
      </c>
      <c r="CQ124" s="195">
        <v>0</v>
      </c>
      <c r="CR124" s="195">
        <v>0</v>
      </c>
      <c r="CS124" s="195">
        <v>0</v>
      </c>
      <c r="CT124" s="195">
        <v>0</v>
      </c>
      <c r="CU124" s="195">
        <v>0</v>
      </c>
      <c r="CV124" s="195">
        <v>0</v>
      </c>
      <c r="CW124" s="195">
        <v>0</v>
      </c>
      <c r="CX124" s="195">
        <v>0</v>
      </c>
      <c r="CY124" s="195">
        <v>0</v>
      </c>
      <c r="CZ124" s="195">
        <v>0</v>
      </c>
      <c r="DA124" s="195">
        <v>0</v>
      </c>
      <c r="DB124" s="195">
        <v>0</v>
      </c>
      <c r="DC124" s="195">
        <v>0</v>
      </c>
      <c r="DE124" s="24">
        <f t="shared" si="70"/>
        <v>0</v>
      </c>
      <c r="DF124" s="24">
        <f t="shared" si="42"/>
        <v>0</v>
      </c>
    </row>
    <row r="125" spans="1:114" ht="15" customHeight="1">
      <c r="A125" s="68">
        <v>115</v>
      </c>
      <c r="B125" s="176" t="str">
        <f>$B$118&amp;"7."</f>
        <v>L.1.7.</v>
      </c>
      <c r="C125" s="205"/>
      <c r="D125" s="193"/>
      <c r="E125" s="176"/>
      <c r="F125" s="189">
        <f>H125+NPV(SD,I125:INDEX(I125:DC125,PAL))</f>
        <v>0</v>
      </c>
      <c r="G125" s="189">
        <f>SUMIF($H$5:$DC$5,"&lt;="&amp;PAL,$H125:$DC125)</f>
        <v>0</v>
      </c>
      <c r="H125" s="195">
        <v>0</v>
      </c>
      <c r="I125" s="195">
        <v>0</v>
      </c>
      <c r="J125" s="195">
        <v>0</v>
      </c>
      <c r="K125" s="195">
        <v>0</v>
      </c>
      <c r="L125" s="195">
        <v>0</v>
      </c>
      <c r="M125" s="195">
        <v>0</v>
      </c>
      <c r="N125" s="195">
        <v>0</v>
      </c>
      <c r="O125" s="195">
        <v>0</v>
      </c>
      <c r="P125" s="195">
        <v>0</v>
      </c>
      <c r="Q125" s="195">
        <v>0</v>
      </c>
      <c r="R125" s="195">
        <v>0</v>
      </c>
      <c r="S125" s="195">
        <v>0</v>
      </c>
      <c r="T125" s="195">
        <v>0</v>
      </c>
      <c r="U125" s="195">
        <v>0</v>
      </c>
      <c r="V125" s="195">
        <v>0</v>
      </c>
      <c r="W125" s="195">
        <v>0</v>
      </c>
      <c r="X125" s="195">
        <v>0</v>
      </c>
      <c r="Y125" s="195">
        <v>0</v>
      </c>
      <c r="Z125" s="195">
        <v>0</v>
      </c>
      <c r="AA125" s="195">
        <v>0</v>
      </c>
      <c r="AB125" s="195">
        <v>0</v>
      </c>
      <c r="AC125" s="195">
        <v>0</v>
      </c>
      <c r="AD125" s="195">
        <v>0</v>
      </c>
      <c r="AE125" s="195">
        <v>0</v>
      </c>
      <c r="AF125" s="195">
        <v>0</v>
      </c>
      <c r="AG125" s="195">
        <v>0</v>
      </c>
      <c r="AH125" s="195">
        <v>0</v>
      </c>
      <c r="AI125" s="195">
        <v>0</v>
      </c>
      <c r="AJ125" s="195">
        <v>0</v>
      </c>
      <c r="AK125" s="195">
        <v>0</v>
      </c>
      <c r="AL125" s="195">
        <v>0</v>
      </c>
      <c r="AM125" s="195">
        <v>0</v>
      </c>
      <c r="AN125" s="195">
        <v>0</v>
      </c>
      <c r="AO125" s="195">
        <v>0</v>
      </c>
      <c r="AP125" s="195">
        <v>0</v>
      </c>
      <c r="AQ125" s="195">
        <v>0</v>
      </c>
      <c r="AR125" s="195">
        <v>0</v>
      </c>
      <c r="AS125" s="195">
        <v>0</v>
      </c>
      <c r="AT125" s="195">
        <v>0</v>
      </c>
      <c r="AU125" s="195">
        <v>0</v>
      </c>
      <c r="AV125" s="195">
        <v>0</v>
      </c>
      <c r="AW125" s="195">
        <v>0</v>
      </c>
      <c r="AX125" s="195">
        <v>0</v>
      </c>
      <c r="AY125" s="195">
        <v>0</v>
      </c>
      <c r="AZ125" s="195">
        <v>0</v>
      </c>
      <c r="BA125" s="195">
        <v>0</v>
      </c>
      <c r="BB125" s="195">
        <v>0</v>
      </c>
      <c r="BC125" s="195">
        <v>0</v>
      </c>
      <c r="BD125" s="195">
        <v>0</v>
      </c>
      <c r="BE125" s="195">
        <v>0</v>
      </c>
      <c r="BF125" s="195">
        <v>0</v>
      </c>
      <c r="BG125" s="195">
        <v>0</v>
      </c>
      <c r="BH125" s="195">
        <v>0</v>
      </c>
      <c r="BI125" s="195">
        <v>0</v>
      </c>
      <c r="BJ125" s="195">
        <v>0</v>
      </c>
      <c r="BK125" s="195">
        <v>0</v>
      </c>
      <c r="BL125" s="195">
        <v>0</v>
      </c>
      <c r="BM125" s="195">
        <v>0</v>
      </c>
      <c r="BN125" s="195">
        <v>0</v>
      </c>
      <c r="BO125" s="195">
        <v>0</v>
      </c>
      <c r="BP125" s="195">
        <v>0</v>
      </c>
      <c r="BQ125" s="195">
        <v>0</v>
      </c>
      <c r="BR125" s="195">
        <v>0</v>
      </c>
      <c r="BS125" s="195">
        <v>0</v>
      </c>
      <c r="BT125" s="195">
        <v>0</v>
      </c>
      <c r="BU125" s="195">
        <v>0</v>
      </c>
      <c r="BV125" s="195">
        <v>0</v>
      </c>
      <c r="BW125" s="195">
        <v>0</v>
      </c>
      <c r="BX125" s="195">
        <v>0</v>
      </c>
      <c r="BY125" s="195">
        <v>0</v>
      </c>
      <c r="BZ125" s="195">
        <v>0</v>
      </c>
      <c r="CA125" s="195">
        <v>0</v>
      </c>
      <c r="CB125" s="195">
        <v>0</v>
      </c>
      <c r="CC125" s="195">
        <v>0</v>
      </c>
      <c r="CD125" s="195">
        <v>0</v>
      </c>
      <c r="CE125" s="195">
        <v>0</v>
      </c>
      <c r="CF125" s="195">
        <v>0</v>
      </c>
      <c r="CG125" s="195">
        <v>0</v>
      </c>
      <c r="CH125" s="195">
        <v>0</v>
      </c>
      <c r="CI125" s="195">
        <v>0</v>
      </c>
      <c r="CJ125" s="195">
        <v>0</v>
      </c>
      <c r="CK125" s="195">
        <v>0</v>
      </c>
      <c r="CL125" s="195">
        <v>0</v>
      </c>
      <c r="CM125" s="195">
        <v>0</v>
      </c>
      <c r="CN125" s="195">
        <v>0</v>
      </c>
      <c r="CO125" s="195">
        <v>0</v>
      </c>
      <c r="CP125" s="195">
        <v>0</v>
      </c>
      <c r="CQ125" s="195">
        <v>0</v>
      </c>
      <c r="CR125" s="195">
        <v>0</v>
      </c>
      <c r="CS125" s="195">
        <v>0</v>
      </c>
      <c r="CT125" s="195">
        <v>0</v>
      </c>
      <c r="CU125" s="195">
        <v>0</v>
      </c>
      <c r="CV125" s="195">
        <v>0</v>
      </c>
      <c r="CW125" s="195">
        <v>0</v>
      </c>
      <c r="CX125" s="195">
        <v>0</v>
      </c>
      <c r="CY125" s="195">
        <v>0</v>
      </c>
      <c r="CZ125" s="195">
        <v>0</v>
      </c>
      <c r="DA125" s="195">
        <v>0</v>
      </c>
      <c r="DB125" s="195">
        <v>0</v>
      </c>
      <c r="DC125" s="195">
        <v>0</v>
      </c>
      <c r="DE125" s="24">
        <f t="shared" si="70"/>
        <v>0</v>
      </c>
      <c r="DF125" s="24">
        <f t="shared" si="42"/>
        <v>0</v>
      </c>
    </row>
    <row r="126" spans="1:114" ht="14.5">
      <c r="A126" s="68">
        <v>116</v>
      </c>
      <c r="B126" s="176" t="s">
        <v>218</v>
      </c>
      <c r="C126" s="193" t="s">
        <v>219</v>
      </c>
      <c r="D126" s="193"/>
      <c r="E126" s="176"/>
      <c r="F126" s="191">
        <f>SUM(F127:F129)</f>
        <v>0</v>
      </c>
      <c r="G126" s="189">
        <f>SUMIF($H$5:$DC$5,"&lt;="&amp;PAL,$H126:$DC126)</f>
        <v>0</v>
      </c>
      <c r="H126" s="191">
        <f>SUM(H127:H129)</f>
        <v>0</v>
      </c>
      <c r="I126" s="191">
        <f t="shared" ref="I126:BT126" si="71">SUM(I127:I129)</f>
        <v>0</v>
      </c>
      <c r="J126" s="191">
        <f t="shared" si="71"/>
        <v>0</v>
      </c>
      <c r="K126" s="191">
        <f t="shared" si="71"/>
        <v>0</v>
      </c>
      <c r="L126" s="191">
        <f t="shared" si="71"/>
        <v>0</v>
      </c>
      <c r="M126" s="191">
        <f t="shared" si="71"/>
        <v>0</v>
      </c>
      <c r="N126" s="191">
        <f t="shared" si="71"/>
        <v>0</v>
      </c>
      <c r="O126" s="191">
        <f t="shared" si="71"/>
        <v>0</v>
      </c>
      <c r="P126" s="191">
        <f t="shared" si="71"/>
        <v>0</v>
      </c>
      <c r="Q126" s="191">
        <f t="shared" si="71"/>
        <v>0</v>
      </c>
      <c r="R126" s="191">
        <f t="shared" si="71"/>
        <v>0</v>
      </c>
      <c r="S126" s="191">
        <f t="shared" si="71"/>
        <v>0</v>
      </c>
      <c r="T126" s="191">
        <f t="shared" si="71"/>
        <v>0</v>
      </c>
      <c r="U126" s="191">
        <f t="shared" si="71"/>
        <v>0</v>
      </c>
      <c r="V126" s="191">
        <f t="shared" si="71"/>
        <v>0</v>
      </c>
      <c r="W126" s="191">
        <f t="shared" si="71"/>
        <v>0</v>
      </c>
      <c r="X126" s="191">
        <f t="shared" si="71"/>
        <v>0</v>
      </c>
      <c r="Y126" s="191">
        <f t="shared" si="71"/>
        <v>0</v>
      </c>
      <c r="Z126" s="191">
        <f t="shared" si="71"/>
        <v>0</v>
      </c>
      <c r="AA126" s="191">
        <f t="shared" si="71"/>
        <v>0</v>
      </c>
      <c r="AB126" s="191">
        <f t="shared" si="71"/>
        <v>0</v>
      </c>
      <c r="AC126" s="191">
        <f t="shared" si="71"/>
        <v>0</v>
      </c>
      <c r="AD126" s="191">
        <f t="shared" si="71"/>
        <v>0</v>
      </c>
      <c r="AE126" s="191">
        <f t="shared" si="71"/>
        <v>0</v>
      </c>
      <c r="AF126" s="191">
        <f t="shared" si="71"/>
        <v>0</v>
      </c>
      <c r="AG126" s="191">
        <f t="shared" si="71"/>
        <v>0</v>
      </c>
      <c r="AH126" s="191">
        <f t="shared" si="71"/>
        <v>0</v>
      </c>
      <c r="AI126" s="191">
        <f t="shared" si="71"/>
        <v>0</v>
      </c>
      <c r="AJ126" s="191">
        <f t="shared" si="71"/>
        <v>0</v>
      </c>
      <c r="AK126" s="191">
        <f t="shared" si="71"/>
        <v>0</v>
      </c>
      <c r="AL126" s="191">
        <f t="shared" si="71"/>
        <v>0</v>
      </c>
      <c r="AM126" s="191">
        <f t="shared" si="71"/>
        <v>0</v>
      </c>
      <c r="AN126" s="191">
        <f t="shared" si="71"/>
        <v>0</v>
      </c>
      <c r="AO126" s="191">
        <f t="shared" si="71"/>
        <v>0</v>
      </c>
      <c r="AP126" s="191">
        <f t="shared" si="71"/>
        <v>0</v>
      </c>
      <c r="AQ126" s="191">
        <f t="shared" si="71"/>
        <v>0</v>
      </c>
      <c r="AR126" s="191">
        <f t="shared" si="71"/>
        <v>0</v>
      </c>
      <c r="AS126" s="191">
        <f t="shared" si="71"/>
        <v>0</v>
      </c>
      <c r="AT126" s="191">
        <f t="shared" si="71"/>
        <v>0</v>
      </c>
      <c r="AU126" s="191">
        <f t="shared" si="71"/>
        <v>0</v>
      </c>
      <c r="AV126" s="191">
        <f t="shared" si="71"/>
        <v>0</v>
      </c>
      <c r="AW126" s="191">
        <f t="shared" si="71"/>
        <v>0</v>
      </c>
      <c r="AX126" s="191">
        <f t="shared" si="71"/>
        <v>0</v>
      </c>
      <c r="AY126" s="191">
        <f t="shared" si="71"/>
        <v>0</v>
      </c>
      <c r="AZ126" s="191">
        <f t="shared" si="71"/>
        <v>0</v>
      </c>
      <c r="BA126" s="191">
        <f t="shared" si="71"/>
        <v>0</v>
      </c>
      <c r="BB126" s="191">
        <f t="shared" si="71"/>
        <v>0</v>
      </c>
      <c r="BC126" s="191">
        <f t="shared" si="71"/>
        <v>0</v>
      </c>
      <c r="BD126" s="191">
        <f t="shared" si="71"/>
        <v>0</v>
      </c>
      <c r="BE126" s="191">
        <f t="shared" si="71"/>
        <v>0</v>
      </c>
      <c r="BF126" s="191">
        <f t="shared" si="71"/>
        <v>0</v>
      </c>
      <c r="BG126" s="191">
        <f t="shared" si="71"/>
        <v>0</v>
      </c>
      <c r="BH126" s="191">
        <f t="shared" si="71"/>
        <v>0</v>
      </c>
      <c r="BI126" s="191">
        <f t="shared" si="71"/>
        <v>0</v>
      </c>
      <c r="BJ126" s="191">
        <f t="shared" si="71"/>
        <v>0</v>
      </c>
      <c r="BK126" s="191">
        <f t="shared" si="71"/>
        <v>0</v>
      </c>
      <c r="BL126" s="191">
        <f t="shared" si="71"/>
        <v>0</v>
      </c>
      <c r="BM126" s="191">
        <f t="shared" si="71"/>
        <v>0</v>
      </c>
      <c r="BN126" s="191">
        <f t="shared" si="71"/>
        <v>0</v>
      </c>
      <c r="BO126" s="191">
        <f t="shared" si="71"/>
        <v>0</v>
      </c>
      <c r="BP126" s="191">
        <f t="shared" si="71"/>
        <v>0</v>
      </c>
      <c r="BQ126" s="191">
        <f t="shared" si="71"/>
        <v>0</v>
      </c>
      <c r="BR126" s="191">
        <f t="shared" si="71"/>
        <v>0</v>
      </c>
      <c r="BS126" s="191">
        <f t="shared" si="71"/>
        <v>0</v>
      </c>
      <c r="BT126" s="191">
        <f t="shared" si="71"/>
        <v>0</v>
      </c>
      <c r="BU126" s="191">
        <f t="shared" ref="BU126:DC126" si="72">SUM(BU127:BU129)</f>
        <v>0</v>
      </c>
      <c r="BV126" s="191">
        <f t="shared" si="72"/>
        <v>0</v>
      </c>
      <c r="BW126" s="191">
        <f t="shared" si="72"/>
        <v>0</v>
      </c>
      <c r="BX126" s="191">
        <f t="shared" si="72"/>
        <v>0</v>
      </c>
      <c r="BY126" s="191">
        <f t="shared" si="72"/>
        <v>0</v>
      </c>
      <c r="BZ126" s="191">
        <f t="shared" si="72"/>
        <v>0</v>
      </c>
      <c r="CA126" s="191">
        <f t="shared" si="72"/>
        <v>0</v>
      </c>
      <c r="CB126" s="191">
        <f t="shared" si="72"/>
        <v>0</v>
      </c>
      <c r="CC126" s="191">
        <f t="shared" si="72"/>
        <v>0</v>
      </c>
      <c r="CD126" s="191">
        <f t="shared" si="72"/>
        <v>0</v>
      </c>
      <c r="CE126" s="191">
        <f t="shared" si="72"/>
        <v>0</v>
      </c>
      <c r="CF126" s="191">
        <f t="shared" si="72"/>
        <v>0</v>
      </c>
      <c r="CG126" s="191">
        <f t="shared" si="72"/>
        <v>0</v>
      </c>
      <c r="CH126" s="191">
        <f t="shared" si="72"/>
        <v>0</v>
      </c>
      <c r="CI126" s="191">
        <f t="shared" si="72"/>
        <v>0</v>
      </c>
      <c r="CJ126" s="191">
        <f t="shared" si="72"/>
        <v>0</v>
      </c>
      <c r="CK126" s="191">
        <f t="shared" si="72"/>
        <v>0</v>
      </c>
      <c r="CL126" s="191">
        <f t="shared" si="72"/>
        <v>0</v>
      </c>
      <c r="CM126" s="191">
        <f t="shared" si="72"/>
        <v>0</v>
      </c>
      <c r="CN126" s="191">
        <f t="shared" si="72"/>
        <v>0</v>
      </c>
      <c r="CO126" s="191">
        <f t="shared" si="72"/>
        <v>0</v>
      </c>
      <c r="CP126" s="191">
        <f t="shared" si="72"/>
        <v>0</v>
      </c>
      <c r="CQ126" s="191">
        <f t="shared" si="72"/>
        <v>0</v>
      </c>
      <c r="CR126" s="191">
        <f t="shared" si="72"/>
        <v>0</v>
      </c>
      <c r="CS126" s="191">
        <f t="shared" si="72"/>
        <v>0</v>
      </c>
      <c r="CT126" s="191">
        <f t="shared" si="72"/>
        <v>0</v>
      </c>
      <c r="CU126" s="191">
        <f t="shared" si="72"/>
        <v>0</v>
      </c>
      <c r="CV126" s="191">
        <f t="shared" si="72"/>
        <v>0</v>
      </c>
      <c r="CW126" s="191">
        <f t="shared" si="72"/>
        <v>0</v>
      </c>
      <c r="CX126" s="191">
        <f t="shared" si="72"/>
        <v>0</v>
      </c>
      <c r="CY126" s="191">
        <f t="shared" si="72"/>
        <v>0</v>
      </c>
      <c r="CZ126" s="191">
        <f t="shared" si="72"/>
        <v>0</v>
      </c>
      <c r="DA126" s="191">
        <f t="shared" si="72"/>
        <v>0</v>
      </c>
      <c r="DB126" s="191">
        <f t="shared" si="72"/>
        <v>0</v>
      </c>
      <c r="DC126" s="191">
        <f t="shared" si="72"/>
        <v>0</v>
      </c>
      <c r="DF126" s="24">
        <f t="shared" si="42"/>
        <v>0</v>
      </c>
    </row>
    <row r="127" spans="1:114" ht="15" customHeight="1">
      <c r="A127" s="68">
        <v>117</v>
      </c>
      <c r="B127" s="176" t="str">
        <f>$B$126&amp;"1."</f>
        <v>L.2.1.</v>
      </c>
      <c r="C127" s="205"/>
      <c r="D127" s="193"/>
      <c r="E127" s="176"/>
      <c r="F127" s="189">
        <f>H127+NPV(SD,I127:INDEX(I127:DC127,PAL))</f>
        <v>0</v>
      </c>
      <c r="G127" s="189">
        <f>SUMIF($H$5:$DC$5,"&lt;="&amp;PAL,$H127:$DC127)</f>
        <v>0</v>
      </c>
      <c r="H127" s="195">
        <v>0</v>
      </c>
      <c r="I127" s="195">
        <v>0</v>
      </c>
      <c r="J127" s="195">
        <v>0</v>
      </c>
      <c r="K127" s="195">
        <v>0</v>
      </c>
      <c r="L127" s="195">
        <v>0</v>
      </c>
      <c r="M127" s="195">
        <v>0</v>
      </c>
      <c r="N127" s="195">
        <v>0</v>
      </c>
      <c r="O127" s="195">
        <v>0</v>
      </c>
      <c r="P127" s="195">
        <v>0</v>
      </c>
      <c r="Q127" s="195">
        <v>0</v>
      </c>
      <c r="R127" s="195">
        <v>0</v>
      </c>
      <c r="S127" s="195">
        <v>0</v>
      </c>
      <c r="T127" s="195">
        <v>0</v>
      </c>
      <c r="U127" s="195">
        <v>0</v>
      </c>
      <c r="V127" s="195">
        <v>0</v>
      </c>
      <c r="W127" s="195">
        <v>0</v>
      </c>
      <c r="X127" s="195">
        <v>0</v>
      </c>
      <c r="Y127" s="195">
        <v>0</v>
      </c>
      <c r="Z127" s="195">
        <v>0</v>
      </c>
      <c r="AA127" s="195">
        <v>0</v>
      </c>
      <c r="AB127" s="195">
        <v>0</v>
      </c>
      <c r="AC127" s="195">
        <v>0</v>
      </c>
      <c r="AD127" s="195">
        <v>0</v>
      </c>
      <c r="AE127" s="195">
        <v>0</v>
      </c>
      <c r="AF127" s="195">
        <v>0</v>
      </c>
      <c r="AG127" s="195">
        <v>0</v>
      </c>
      <c r="AH127" s="195">
        <v>0</v>
      </c>
      <c r="AI127" s="195">
        <v>0</v>
      </c>
      <c r="AJ127" s="195">
        <v>0</v>
      </c>
      <c r="AK127" s="195">
        <v>0</v>
      </c>
      <c r="AL127" s="195">
        <v>0</v>
      </c>
      <c r="AM127" s="195">
        <v>0</v>
      </c>
      <c r="AN127" s="195">
        <v>0</v>
      </c>
      <c r="AO127" s="195">
        <v>0</v>
      </c>
      <c r="AP127" s="195">
        <v>0</v>
      </c>
      <c r="AQ127" s="195">
        <v>0</v>
      </c>
      <c r="AR127" s="195">
        <v>0</v>
      </c>
      <c r="AS127" s="195">
        <v>0</v>
      </c>
      <c r="AT127" s="195">
        <v>0</v>
      </c>
      <c r="AU127" s="195">
        <v>0</v>
      </c>
      <c r="AV127" s="195">
        <v>0</v>
      </c>
      <c r="AW127" s="195">
        <v>0</v>
      </c>
      <c r="AX127" s="195">
        <v>0</v>
      </c>
      <c r="AY127" s="195">
        <v>0</v>
      </c>
      <c r="AZ127" s="195">
        <v>0</v>
      </c>
      <c r="BA127" s="195">
        <v>0</v>
      </c>
      <c r="BB127" s="195">
        <v>0</v>
      </c>
      <c r="BC127" s="195">
        <v>0</v>
      </c>
      <c r="BD127" s="195">
        <v>0</v>
      </c>
      <c r="BE127" s="195">
        <v>0</v>
      </c>
      <c r="BF127" s="195">
        <v>0</v>
      </c>
      <c r="BG127" s="195">
        <v>0</v>
      </c>
      <c r="BH127" s="195">
        <v>0</v>
      </c>
      <c r="BI127" s="195">
        <v>0</v>
      </c>
      <c r="BJ127" s="195">
        <v>0</v>
      </c>
      <c r="BK127" s="195">
        <v>0</v>
      </c>
      <c r="BL127" s="195">
        <v>0</v>
      </c>
      <c r="BM127" s="195">
        <v>0</v>
      </c>
      <c r="BN127" s="195">
        <v>0</v>
      </c>
      <c r="BO127" s="195">
        <v>0</v>
      </c>
      <c r="BP127" s="195">
        <v>0</v>
      </c>
      <c r="BQ127" s="195">
        <v>0</v>
      </c>
      <c r="BR127" s="195">
        <v>0</v>
      </c>
      <c r="BS127" s="195">
        <v>0</v>
      </c>
      <c r="BT127" s="195">
        <v>0</v>
      </c>
      <c r="BU127" s="195">
        <v>0</v>
      </c>
      <c r="BV127" s="195">
        <v>0</v>
      </c>
      <c r="BW127" s="195">
        <v>0</v>
      </c>
      <c r="BX127" s="195">
        <v>0</v>
      </c>
      <c r="BY127" s="195">
        <v>0</v>
      </c>
      <c r="BZ127" s="195">
        <v>0</v>
      </c>
      <c r="CA127" s="195">
        <v>0</v>
      </c>
      <c r="CB127" s="195">
        <v>0</v>
      </c>
      <c r="CC127" s="195">
        <v>0</v>
      </c>
      <c r="CD127" s="195">
        <v>0</v>
      </c>
      <c r="CE127" s="195">
        <v>0</v>
      </c>
      <c r="CF127" s="195">
        <v>0</v>
      </c>
      <c r="CG127" s="195">
        <v>0</v>
      </c>
      <c r="CH127" s="195">
        <v>0</v>
      </c>
      <c r="CI127" s="195">
        <v>0</v>
      </c>
      <c r="CJ127" s="195">
        <v>0</v>
      </c>
      <c r="CK127" s="195">
        <v>0</v>
      </c>
      <c r="CL127" s="195">
        <v>0</v>
      </c>
      <c r="CM127" s="195">
        <v>0</v>
      </c>
      <c r="CN127" s="195">
        <v>0</v>
      </c>
      <c r="CO127" s="195">
        <v>0</v>
      </c>
      <c r="CP127" s="195">
        <v>0</v>
      </c>
      <c r="CQ127" s="195">
        <v>0</v>
      </c>
      <c r="CR127" s="195">
        <v>0</v>
      </c>
      <c r="CS127" s="195">
        <v>0</v>
      </c>
      <c r="CT127" s="195">
        <v>0</v>
      </c>
      <c r="CU127" s="195">
        <v>0</v>
      </c>
      <c r="CV127" s="195">
        <v>0</v>
      </c>
      <c r="CW127" s="195">
        <v>0</v>
      </c>
      <c r="CX127" s="195">
        <v>0</v>
      </c>
      <c r="CY127" s="195">
        <v>0</v>
      </c>
      <c r="CZ127" s="195">
        <v>0</v>
      </c>
      <c r="DA127" s="195">
        <v>0</v>
      </c>
      <c r="DB127" s="195">
        <v>0</v>
      </c>
      <c r="DC127" s="195">
        <v>0</v>
      </c>
      <c r="DE127" s="24">
        <f t="shared" si="70"/>
        <v>0</v>
      </c>
      <c r="DF127" s="24">
        <f t="shared" si="42"/>
        <v>0</v>
      </c>
    </row>
    <row r="128" spans="1:114" ht="15" customHeight="1">
      <c r="A128" s="68">
        <v>118</v>
      </c>
      <c r="B128" s="176" t="str">
        <f>$B$126&amp;"2."</f>
        <v>L.2.2.</v>
      </c>
      <c r="C128" s="205"/>
      <c r="D128" s="193"/>
      <c r="E128" s="176"/>
      <c r="F128" s="189">
        <f>H128+NPV(SD,I128:INDEX(I128:DC128,PAL))</f>
        <v>0</v>
      </c>
      <c r="G128" s="189">
        <f>SUMIF($H$5:$DC$5,"&lt;="&amp;PAL,$H128:$DC128)</f>
        <v>0</v>
      </c>
      <c r="H128" s="195">
        <v>0</v>
      </c>
      <c r="I128" s="195">
        <v>0</v>
      </c>
      <c r="J128" s="195">
        <v>0</v>
      </c>
      <c r="K128" s="195">
        <v>0</v>
      </c>
      <c r="L128" s="195">
        <v>0</v>
      </c>
      <c r="M128" s="195">
        <v>0</v>
      </c>
      <c r="N128" s="195">
        <v>0</v>
      </c>
      <c r="O128" s="195">
        <v>0</v>
      </c>
      <c r="P128" s="195">
        <v>0</v>
      </c>
      <c r="Q128" s="195">
        <v>0</v>
      </c>
      <c r="R128" s="195">
        <v>0</v>
      </c>
      <c r="S128" s="195">
        <v>0</v>
      </c>
      <c r="T128" s="195">
        <v>0</v>
      </c>
      <c r="U128" s="195">
        <v>0</v>
      </c>
      <c r="V128" s="195">
        <v>0</v>
      </c>
      <c r="W128" s="195">
        <v>0</v>
      </c>
      <c r="X128" s="195">
        <v>0</v>
      </c>
      <c r="Y128" s="195">
        <v>0</v>
      </c>
      <c r="Z128" s="195">
        <v>0</v>
      </c>
      <c r="AA128" s="195">
        <v>0</v>
      </c>
      <c r="AB128" s="195">
        <v>0</v>
      </c>
      <c r="AC128" s="195">
        <v>0</v>
      </c>
      <c r="AD128" s="195">
        <v>0</v>
      </c>
      <c r="AE128" s="195">
        <v>0</v>
      </c>
      <c r="AF128" s="195">
        <v>0</v>
      </c>
      <c r="AG128" s="195">
        <v>0</v>
      </c>
      <c r="AH128" s="195">
        <v>0</v>
      </c>
      <c r="AI128" s="195">
        <v>0</v>
      </c>
      <c r="AJ128" s="195">
        <v>0</v>
      </c>
      <c r="AK128" s="195">
        <v>0</v>
      </c>
      <c r="AL128" s="195">
        <v>0</v>
      </c>
      <c r="AM128" s="195">
        <v>0</v>
      </c>
      <c r="AN128" s="195">
        <v>0</v>
      </c>
      <c r="AO128" s="195">
        <v>0</v>
      </c>
      <c r="AP128" s="195">
        <v>0</v>
      </c>
      <c r="AQ128" s="195">
        <v>0</v>
      </c>
      <c r="AR128" s="195">
        <v>0</v>
      </c>
      <c r="AS128" s="195">
        <v>0</v>
      </c>
      <c r="AT128" s="195">
        <v>0</v>
      </c>
      <c r="AU128" s="195">
        <v>0</v>
      </c>
      <c r="AV128" s="195">
        <v>0</v>
      </c>
      <c r="AW128" s="195">
        <v>0</v>
      </c>
      <c r="AX128" s="195">
        <v>0</v>
      </c>
      <c r="AY128" s="195">
        <v>0</v>
      </c>
      <c r="AZ128" s="195">
        <v>0</v>
      </c>
      <c r="BA128" s="195">
        <v>0</v>
      </c>
      <c r="BB128" s="195">
        <v>0</v>
      </c>
      <c r="BC128" s="195">
        <v>0</v>
      </c>
      <c r="BD128" s="195">
        <v>0</v>
      </c>
      <c r="BE128" s="195">
        <v>0</v>
      </c>
      <c r="BF128" s="195">
        <v>0</v>
      </c>
      <c r="BG128" s="195">
        <v>0</v>
      </c>
      <c r="BH128" s="195">
        <v>0</v>
      </c>
      <c r="BI128" s="195">
        <v>0</v>
      </c>
      <c r="BJ128" s="195">
        <v>0</v>
      </c>
      <c r="BK128" s="195">
        <v>0</v>
      </c>
      <c r="BL128" s="195">
        <v>0</v>
      </c>
      <c r="BM128" s="195">
        <v>0</v>
      </c>
      <c r="BN128" s="195">
        <v>0</v>
      </c>
      <c r="BO128" s="195">
        <v>0</v>
      </c>
      <c r="BP128" s="195">
        <v>0</v>
      </c>
      <c r="BQ128" s="195">
        <v>0</v>
      </c>
      <c r="BR128" s="195">
        <v>0</v>
      </c>
      <c r="BS128" s="195">
        <v>0</v>
      </c>
      <c r="BT128" s="195">
        <v>0</v>
      </c>
      <c r="BU128" s="195">
        <v>0</v>
      </c>
      <c r="BV128" s="195">
        <v>0</v>
      </c>
      <c r="BW128" s="195">
        <v>0</v>
      </c>
      <c r="BX128" s="195">
        <v>0</v>
      </c>
      <c r="BY128" s="195">
        <v>0</v>
      </c>
      <c r="BZ128" s="195">
        <v>0</v>
      </c>
      <c r="CA128" s="195">
        <v>0</v>
      </c>
      <c r="CB128" s="195">
        <v>0</v>
      </c>
      <c r="CC128" s="195">
        <v>0</v>
      </c>
      <c r="CD128" s="195">
        <v>0</v>
      </c>
      <c r="CE128" s="195">
        <v>0</v>
      </c>
      <c r="CF128" s="195">
        <v>0</v>
      </c>
      <c r="CG128" s="195">
        <v>0</v>
      </c>
      <c r="CH128" s="195">
        <v>0</v>
      </c>
      <c r="CI128" s="195">
        <v>0</v>
      </c>
      <c r="CJ128" s="195">
        <v>0</v>
      </c>
      <c r="CK128" s="195">
        <v>0</v>
      </c>
      <c r="CL128" s="195">
        <v>0</v>
      </c>
      <c r="CM128" s="195">
        <v>0</v>
      </c>
      <c r="CN128" s="195">
        <v>0</v>
      </c>
      <c r="CO128" s="195">
        <v>0</v>
      </c>
      <c r="CP128" s="195">
        <v>0</v>
      </c>
      <c r="CQ128" s="195">
        <v>0</v>
      </c>
      <c r="CR128" s="195">
        <v>0</v>
      </c>
      <c r="CS128" s="195">
        <v>0</v>
      </c>
      <c r="CT128" s="195">
        <v>0</v>
      </c>
      <c r="CU128" s="195">
        <v>0</v>
      </c>
      <c r="CV128" s="195">
        <v>0</v>
      </c>
      <c r="CW128" s="195">
        <v>0</v>
      </c>
      <c r="CX128" s="195">
        <v>0</v>
      </c>
      <c r="CY128" s="195">
        <v>0</v>
      </c>
      <c r="CZ128" s="195">
        <v>0</v>
      </c>
      <c r="DA128" s="195">
        <v>0</v>
      </c>
      <c r="DB128" s="195">
        <v>0</v>
      </c>
      <c r="DC128" s="195">
        <v>0</v>
      </c>
      <c r="DE128" s="24">
        <f t="shared" si="70"/>
        <v>0</v>
      </c>
      <c r="DF128" s="24">
        <f t="shared" si="42"/>
        <v>0</v>
      </c>
    </row>
    <row r="129" spans="1:110" ht="15" customHeight="1">
      <c r="A129" s="68">
        <v>119</v>
      </c>
      <c r="B129" s="176" t="str">
        <f>$B$126&amp;"3."</f>
        <v>L.2.3.</v>
      </c>
      <c r="C129" s="205"/>
      <c r="D129" s="193"/>
      <c r="E129" s="176"/>
      <c r="F129" s="189">
        <f>H129+NPV(SD,I129:INDEX(I129:DC129,PAL))</f>
        <v>0</v>
      </c>
      <c r="G129" s="189">
        <f>SUMIF($H$5:$DC$5,"&lt;="&amp;PAL,$H129:$DC129)</f>
        <v>0</v>
      </c>
      <c r="H129" s="195">
        <v>0</v>
      </c>
      <c r="I129" s="195">
        <v>0</v>
      </c>
      <c r="J129" s="195">
        <v>0</v>
      </c>
      <c r="K129" s="195">
        <v>0</v>
      </c>
      <c r="L129" s="195">
        <v>0</v>
      </c>
      <c r="M129" s="195">
        <v>0</v>
      </c>
      <c r="N129" s="195">
        <v>0</v>
      </c>
      <c r="O129" s="195">
        <v>0</v>
      </c>
      <c r="P129" s="195">
        <v>0</v>
      </c>
      <c r="Q129" s="195">
        <v>0</v>
      </c>
      <c r="R129" s="195">
        <v>0</v>
      </c>
      <c r="S129" s="195">
        <v>0</v>
      </c>
      <c r="T129" s="195">
        <v>0</v>
      </c>
      <c r="U129" s="195">
        <v>0</v>
      </c>
      <c r="V129" s="195">
        <v>0</v>
      </c>
      <c r="W129" s="195">
        <v>0</v>
      </c>
      <c r="X129" s="195">
        <v>0</v>
      </c>
      <c r="Y129" s="195">
        <v>0</v>
      </c>
      <c r="Z129" s="195">
        <v>0</v>
      </c>
      <c r="AA129" s="195">
        <v>0</v>
      </c>
      <c r="AB129" s="195">
        <v>0</v>
      </c>
      <c r="AC129" s="195">
        <v>0</v>
      </c>
      <c r="AD129" s="195">
        <v>0</v>
      </c>
      <c r="AE129" s="195">
        <v>0</v>
      </c>
      <c r="AF129" s="195">
        <v>0</v>
      </c>
      <c r="AG129" s="195">
        <v>0</v>
      </c>
      <c r="AH129" s="195">
        <v>0</v>
      </c>
      <c r="AI129" s="195">
        <v>0</v>
      </c>
      <c r="AJ129" s="195">
        <v>0</v>
      </c>
      <c r="AK129" s="195">
        <v>0</v>
      </c>
      <c r="AL129" s="195">
        <v>0</v>
      </c>
      <c r="AM129" s="195">
        <v>0</v>
      </c>
      <c r="AN129" s="195">
        <v>0</v>
      </c>
      <c r="AO129" s="195">
        <v>0</v>
      </c>
      <c r="AP129" s="195">
        <v>0</v>
      </c>
      <c r="AQ129" s="195">
        <v>0</v>
      </c>
      <c r="AR129" s="195">
        <v>0</v>
      </c>
      <c r="AS129" s="195">
        <v>0</v>
      </c>
      <c r="AT129" s="195">
        <v>0</v>
      </c>
      <c r="AU129" s="195">
        <v>0</v>
      </c>
      <c r="AV129" s="195">
        <v>0</v>
      </c>
      <c r="AW129" s="195">
        <v>0</v>
      </c>
      <c r="AX129" s="195">
        <v>0</v>
      </c>
      <c r="AY129" s="195">
        <v>0</v>
      </c>
      <c r="AZ129" s="195">
        <v>0</v>
      </c>
      <c r="BA129" s="195">
        <v>0</v>
      </c>
      <c r="BB129" s="195">
        <v>0</v>
      </c>
      <c r="BC129" s="195">
        <v>0</v>
      </c>
      <c r="BD129" s="195">
        <v>0</v>
      </c>
      <c r="BE129" s="195">
        <v>0</v>
      </c>
      <c r="BF129" s="195">
        <v>0</v>
      </c>
      <c r="BG129" s="195">
        <v>0</v>
      </c>
      <c r="BH129" s="195">
        <v>0</v>
      </c>
      <c r="BI129" s="195">
        <v>0</v>
      </c>
      <c r="BJ129" s="195">
        <v>0</v>
      </c>
      <c r="BK129" s="195">
        <v>0</v>
      </c>
      <c r="BL129" s="195">
        <v>0</v>
      </c>
      <c r="BM129" s="195">
        <v>0</v>
      </c>
      <c r="BN129" s="195">
        <v>0</v>
      </c>
      <c r="BO129" s="195">
        <v>0</v>
      </c>
      <c r="BP129" s="195">
        <v>0</v>
      </c>
      <c r="BQ129" s="195">
        <v>0</v>
      </c>
      <c r="BR129" s="195">
        <v>0</v>
      </c>
      <c r="BS129" s="195">
        <v>0</v>
      </c>
      <c r="BT129" s="195">
        <v>0</v>
      </c>
      <c r="BU129" s="195">
        <v>0</v>
      </c>
      <c r="BV129" s="195">
        <v>0</v>
      </c>
      <c r="BW129" s="195">
        <v>0</v>
      </c>
      <c r="BX129" s="195">
        <v>0</v>
      </c>
      <c r="BY129" s="195">
        <v>0</v>
      </c>
      <c r="BZ129" s="195">
        <v>0</v>
      </c>
      <c r="CA129" s="195">
        <v>0</v>
      </c>
      <c r="CB129" s="195">
        <v>0</v>
      </c>
      <c r="CC129" s="195">
        <v>0</v>
      </c>
      <c r="CD129" s="195">
        <v>0</v>
      </c>
      <c r="CE129" s="195">
        <v>0</v>
      </c>
      <c r="CF129" s="195">
        <v>0</v>
      </c>
      <c r="CG129" s="195">
        <v>0</v>
      </c>
      <c r="CH129" s="195">
        <v>0</v>
      </c>
      <c r="CI129" s="195">
        <v>0</v>
      </c>
      <c r="CJ129" s="195">
        <v>0</v>
      </c>
      <c r="CK129" s="195">
        <v>0</v>
      </c>
      <c r="CL129" s="195">
        <v>0</v>
      </c>
      <c r="CM129" s="195">
        <v>0</v>
      </c>
      <c r="CN129" s="195">
        <v>0</v>
      </c>
      <c r="CO129" s="195">
        <v>0</v>
      </c>
      <c r="CP129" s="195">
        <v>0</v>
      </c>
      <c r="CQ129" s="195">
        <v>0</v>
      </c>
      <c r="CR129" s="195">
        <v>0</v>
      </c>
      <c r="CS129" s="195">
        <v>0</v>
      </c>
      <c r="CT129" s="195">
        <v>0</v>
      </c>
      <c r="CU129" s="195">
        <v>0</v>
      </c>
      <c r="CV129" s="195">
        <v>0</v>
      </c>
      <c r="CW129" s="195">
        <v>0</v>
      </c>
      <c r="CX129" s="195">
        <v>0</v>
      </c>
      <c r="CY129" s="195">
        <v>0</v>
      </c>
      <c r="CZ129" s="195">
        <v>0</v>
      </c>
      <c r="DA129" s="195">
        <v>0</v>
      </c>
      <c r="DB129" s="195">
        <v>0</v>
      </c>
      <c r="DC129" s="195">
        <v>0</v>
      </c>
      <c r="DE129" s="24">
        <f t="shared" si="70"/>
        <v>0</v>
      </c>
      <c r="DF129" s="24">
        <f t="shared" si="42"/>
        <v>0</v>
      </c>
    </row>
    <row r="130" spans="1:110" ht="17.399999999999999" customHeight="1">
      <c r="D130" s="1"/>
      <c r="F130" s="20"/>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row>
    <row r="131" spans="1:110" ht="17.399999999999999" hidden="1" customHeight="1">
      <c r="D131" s="1"/>
      <c r="F131" s="20"/>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row>
  </sheetData>
  <sheetProtection algorithmName="SHA-512" hashValue="dVQjALqW99tSLa71DHiR34W/ATs5YvYYuJo9BhrqM8Y4m0tzec03PbyPc05zoRe2d6SZkSiz7Potq8VuJo3w5g==" saltValue="s9KzcvQFqeBi4sh4Sg17Kw==" spinCount="100000" sheet="1" objects="1" scenarios="1"/>
  <sortState xmlns:xlrd2="http://schemas.microsoft.com/office/spreadsheetml/2017/richdata2" ref="C92:C101">
    <sortCondition ref="C92"/>
  </sortState>
  <customSheetViews>
    <customSheetView guid="{B7831A28-C714-4DC9-BB36-A1304866CBB0}" scale="90" showPageBreaks="1" fitToPage="1" hiddenColumns="1">
      <pane xSplit="6" ySplit="8" topLeftCell="G105" activePane="bottomRight" state="frozenSplit"/>
      <selection pane="bottomRight" activeCell="E123" sqref="E123"/>
      <pageMargins left="0" right="0" top="0" bottom="0" header="0" footer="0"/>
      <pageSetup paperSize="9" scale="14" fitToWidth="2" orientation="landscape" horizontalDpi="300" verticalDpi="300" r:id="rId1"/>
    </customSheetView>
  </customSheetViews>
  <mergeCells count="1">
    <mergeCell ref="F5:G5"/>
  </mergeCells>
  <conditionalFormatting sqref="L108:DC110 H80:DC89 H79:J79 L79:DC79 AB34:DC36 H112:DC115 X106:DC107 H95:DC100 H37:DC78 H7:DC33">
    <cfRule type="containsBlanks" dxfId="104" priority="19">
      <formula>LEN(TRIM(H7))=0</formula>
    </cfRule>
  </conditionalFormatting>
  <conditionalFormatting sqref="H116:DC129">
    <cfRule type="containsBlanks" dxfId="103" priority="15">
      <formula>LEN(TRIM(H116))=0</formula>
    </cfRule>
  </conditionalFormatting>
  <conditionalFormatting sqref="H90:DC94">
    <cfRule type="containsBlanks" dxfId="102" priority="13">
      <formula>LEN(TRIM(H90))=0</formula>
    </cfRule>
  </conditionalFormatting>
  <conditionalFormatting sqref="H111 H108:K110 X101:DC102 J106:W107 H103:DC105">
    <cfRule type="containsBlanks" dxfId="101" priority="12">
      <formula>LEN(TRIM(H101))=0</formula>
    </cfRule>
  </conditionalFormatting>
  <conditionalFormatting sqref="H34:AA36">
    <cfRule type="containsBlanks" dxfId="100" priority="11">
      <formula>LEN(TRIM(H34))=0</formula>
    </cfRule>
  </conditionalFormatting>
  <conditionalFormatting sqref="K79">
    <cfRule type="containsBlanks" dxfId="99" priority="10">
      <formula>LEN(TRIM(K79))=0</formula>
    </cfRule>
  </conditionalFormatting>
  <conditionalFormatting sqref="I111:DC111">
    <cfRule type="containsBlanks" dxfId="98" priority="9">
      <formula>LEN(TRIM(I111))=0</formula>
    </cfRule>
  </conditionalFormatting>
  <conditionalFormatting sqref="F7">
    <cfRule type="containsBlanks" dxfId="97" priority="7">
      <formula>LEN(TRIM(F7))=0</formula>
    </cfRule>
  </conditionalFormatting>
  <conditionalFormatting sqref="F8">
    <cfRule type="containsBlanks" dxfId="96" priority="6">
      <formula>LEN(TRIM(F8))=0</formula>
    </cfRule>
  </conditionalFormatting>
  <conditionalFormatting sqref="D106:F110">
    <cfRule type="expression" dxfId="95" priority="4">
      <formula>AND($F106&lt;&gt;0,$E106="")</formula>
    </cfRule>
  </conditionalFormatting>
  <conditionalFormatting sqref="I115:DC115">
    <cfRule type="containsBlanks" dxfId="94" priority="3">
      <formula>LEN(TRIM(I115))=0</formula>
    </cfRule>
  </conditionalFormatting>
  <conditionalFormatting sqref="H106:I107">
    <cfRule type="containsBlanks" dxfId="93" priority="2">
      <formula>LEN(TRIM(H106))=0</formula>
    </cfRule>
  </conditionalFormatting>
  <conditionalFormatting sqref="H101:W102">
    <cfRule type="containsBlanks" dxfId="92" priority="1">
      <formula>LEN(TRIM(H101))=0</formula>
    </cfRule>
  </conditionalFormatting>
  <dataValidations count="6">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300-000000000000}"/>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89" xr:uid="{831E1200-3BBE-4E54-A518-D2211842B4A8}"/>
    <dataValidation allowBlank="1" promptTitle="Finansiniai srautai" prompt="Nurodomi finansiniai srautai realia verte, t.y. laikant, kad nėra infliacijos. Nominalus alternatyvos biudžetas, t.y. su infliacija, automatiškai apskaičiuojamas sekančioje lentelėje." sqref="D7:E7" xr:uid="{00000000-0002-0000-0300-000002000000}"/>
    <dataValidation allowBlank="1" sqref="C12:C19" xr:uid="{00000000-0002-0000-0300-000003000000}"/>
    <dataValidation type="list" allowBlank="1" showInputMessage="1" showErrorMessage="1" sqref="C127:C129" xr:uid="{00000000-0002-0000-0300-000004000000}">
      <formula1>Zalos</formula1>
    </dataValidation>
    <dataValidation type="list" allowBlank="1" showInputMessage="1" showErrorMessage="1" sqref="C119:C125" xr:uid="{00000000-0002-0000-0300-000005000000}">
      <formula1>Naudos</formula1>
    </dataValidation>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5123" r:id="rId5" name="Button 3">
              <controlPr defaultSize="0" print="0" autoFill="0" autoPict="0" macro="[0]!Button12_Click">
                <anchor moveWithCells="1" sizeWithCells="1">
                  <from>
                    <xdr:col>3</xdr:col>
                    <xdr:colOff>25400</xdr:colOff>
                    <xdr:row>10</xdr:row>
                    <xdr:rowOff>0</xdr:rowOff>
                  </from>
                  <to>
                    <xdr:col>3</xdr:col>
                    <xdr:colOff>304800</xdr:colOff>
                    <xdr:row>10</xdr:row>
                    <xdr:rowOff>184150</xdr:rowOff>
                  </to>
                </anchor>
              </controlPr>
            </control>
          </mc:Choice>
        </mc:AlternateContent>
        <mc:AlternateContent xmlns:mc="http://schemas.openxmlformats.org/markup-compatibility/2006">
          <mc:Choice Requires="x14">
            <control shapeId="5124" r:id="rId6" name="Button 4">
              <controlPr defaultSize="0" print="0" autoFill="0" autoPict="0" macro="[0]!Button11_Click">
                <anchor moveWithCells="1" sizeWithCells="1">
                  <from>
                    <xdr:col>3</xdr:col>
                    <xdr:colOff>6350</xdr:colOff>
                    <xdr:row>6</xdr:row>
                    <xdr:rowOff>6350</xdr:rowOff>
                  </from>
                  <to>
                    <xdr:col>3</xdr:col>
                    <xdr:colOff>298450</xdr:colOff>
                    <xdr:row>6</xdr:row>
                    <xdr:rowOff>190500</xdr:rowOff>
                  </to>
                </anchor>
              </controlPr>
            </control>
          </mc:Choice>
        </mc:AlternateContent>
        <mc:AlternateContent xmlns:mc="http://schemas.openxmlformats.org/markup-compatibility/2006">
          <mc:Choice Requires="x14">
            <control shapeId="5199" r:id="rId7" name="Button 15">
              <controlPr defaultSize="0" print="0" autoFill="0" autoPict="0" macro="[0]!Button18_Click">
                <anchor moveWithCells="1" sizeWithCells="1">
                  <from>
                    <xdr:col>3</xdr:col>
                    <xdr:colOff>6350</xdr:colOff>
                    <xdr:row>116</xdr:row>
                    <xdr:rowOff>6350</xdr:rowOff>
                  </from>
                  <to>
                    <xdr:col>3</xdr:col>
                    <xdr:colOff>298450</xdr:colOff>
                    <xdr:row>117</xdr:row>
                    <xdr:rowOff>0</xdr:rowOff>
                  </to>
                </anchor>
              </controlPr>
            </control>
          </mc:Choice>
        </mc:AlternateContent>
        <mc:AlternateContent xmlns:mc="http://schemas.openxmlformats.org/markup-compatibility/2006">
          <mc:Choice Requires="x14">
            <control shapeId="5206" r:id="rId8" name="Button 10">
              <controlPr defaultSize="0" print="0" autoFill="0" autoPict="0" macro="[0]!Button10_Click">
                <anchor moveWithCells="1" sizeWithCells="1">
                  <from>
                    <xdr:col>4</xdr:col>
                    <xdr:colOff>114300</xdr:colOff>
                    <xdr:row>4</xdr:row>
                    <xdr:rowOff>0</xdr:rowOff>
                  </from>
                  <to>
                    <xdr:col>4</xdr:col>
                    <xdr:colOff>381000</xdr:colOff>
                    <xdr:row>4</xdr:row>
                    <xdr:rowOff>184150</xdr:rowOff>
                  </to>
                </anchor>
              </controlPr>
            </control>
          </mc:Choice>
        </mc:AlternateContent>
        <mc:AlternateContent xmlns:mc="http://schemas.openxmlformats.org/markup-compatibility/2006">
          <mc:Choice Requires="x14">
            <control shapeId="5208" r:id="rId9" name="Button 11">
              <controlPr defaultSize="0" print="0" autoFill="0" autoPict="0" macro="[0]!tuscios_veiklos">
                <anchor moveWithCells="1" sizeWithCells="1">
                  <from>
                    <xdr:col>5</xdr:col>
                    <xdr:colOff>38100</xdr:colOff>
                    <xdr:row>1</xdr:row>
                    <xdr:rowOff>139700</xdr:rowOff>
                  </from>
                  <to>
                    <xdr:col>6</xdr:col>
                    <xdr:colOff>723900</xdr:colOff>
                    <xdr:row>2</xdr:row>
                    <xdr:rowOff>184150</xdr:rowOff>
                  </to>
                </anchor>
              </controlPr>
            </control>
          </mc:Choice>
        </mc:AlternateContent>
        <mc:AlternateContent xmlns:mc="http://schemas.openxmlformats.org/markup-compatibility/2006">
          <mc:Choice Requires="x14">
            <control shapeId="5217" r:id="rId10" name="Button 97">
              <controlPr defaultSize="0" print="0" autoFill="0" autoPict="0" macro="[0]!Button97_Click">
                <anchor moveWithCells="1">
                  <from>
                    <xdr:col>0</xdr:col>
                    <xdr:colOff>82550</xdr:colOff>
                    <xdr:row>10</xdr:row>
                    <xdr:rowOff>31750</xdr:rowOff>
                  </from>
                  <to>
                    <xdr:col>0</xdr:col>
                    <xdr:colOff>222250</xdr:colOff>
                    <xdr:row>10</xdr:row>
                    <xdr:rowOff>158750</xdr:rowOff>
                  </to>
                </anchor>
              </controlPr>
            </control>
          </mc:Choice>
        </mc:AlternateContent>
        <mc:AlternateContent xmlns:mc="http://schemas.openxmlformats.org/markup-compatibility/2006">
          <mc:Choice Requires="x14">
            <control shapeId="5218" r:id="rId11" name="Button 98">
              <controlPr defaultSize="0" print="0" autoFill="0" autoPict="0" macro="[0]!Button97_Click">
                <anchor moveWithCells="1">
                  <from>
                    <xdr:col>0</xdr:col>
                    <xdr:colOff>82550</xdr:colOff>
                    <xdr:row>21</xdr:row>
                    <xdr:rowOff>25400</xdr:rowOff>
                  </from>
                  <to>
                    <xdr:col>0</xdr:col>
                    <xdr:colOff>215900</xdr:colOff>
                    <xdr:row>21</xdr:row>
                    <xdr:rowOff>152400</xdr:rowOff>
                  </to>
                </anchor>
              </controlPr>
            </control>
          </mc:Choice>
        </mc:AlternateContent>
        <mc:AlternateContent xmlns:mc="http://schemas.openxmlformats.org/markup-compatibility/2006">
          <mc:Choice Requires="x14">
            <control shapeId="5219" r:id="rId12" name="Button 99">
              <controlPr defaultSize="0" print="0" autoFill="0" autoPict="0" macro="[0]!Button97_Click">
                <anchor moveWithCells="1">
                  <from>
                    <xdr:col>0</xdr:col>
                    <xdr:colOff>82550</xdr:colOff>
                    <xdr:row>32</xdr:row>
                    <xdr:rowOff>31750</xdr:rowOff>
                  </from>
                  <to>
                    <xdr:col>0</xdr:col>
                    <xdr:colOff>222250</xdr:colOff>
                    <xdr:row>32</xdr:row>
                    <xdr:rowOff>158750</xdr:rowOff>
                  </to>
                </anchor>
              </controlPr>
            </control>
          </mc:Choice>
        </mc:AlternateContent>
        <mc:AlternateContent xmlns:mc="http://schemas.openxmlformats.org/markup-compatibility/2006">
          <mc:Choice Requires="x14">
            <control shapeId="5220" r:id="rId13" name="Button 106">
              <controlPr defaultSize="0" print="0" autoFill="0" autoPict="0" macro="[0]!Button97_Click">
                <anchor moveWithCells="1" sizeWithCells="1">
                  <from>
                    <xdr:col>0</xdr:col>
                    <xdr:colOff>76200</xdr:colOff>
                    <xdr:row>44</xdr:row>
                    <xdr:rowOff>31750</xdr:rowOff>
                  </from>
                  <to>
                    <xdr:col>0</xdr:col>
                    <xdr:colOff>196850</xdr:colOff>
                    <xdr:row>44</xdr:row>
                    <xdr:rowOff>177800</xdr:rowOff>
                  </to>
                </anchor>
              </controlPr>
            </control>
          </mc:Choice>
        </mc:AlternateContent>
        <mc:AlternateContent xmlns:mc="http://schemas.openxmlformats.org/markup-compatibility/2006">
          <mc:Choice Requires="x14">
            <control shapeId="5221" r:id="rId14" name="Button 107">
              <controlPr defaultSize="0" print="0" autoFill="0" autoPict="0" macro="[0]!Button97_Click">
                <anchor moveWithCells="1" sizeWithCells="1">
                  <from>
                    <xdr:col>0</xdr:col>
                    <xdr:colOff>76200</xdr:colOff>
                    <xdr:row>55</xdr:row>
                    <xdr:rowOff>31750</xdr:rowOff>
                  </from>
                  <to>
                    <xdr:col>0</xdr:col>
                    <xdr:colOff>196850</xdr:colOff>
                    <xdr:row>55</xdr:row>
                    <xdr:rowOff>177800</xdr:rowOff>
                  </to>
                </anchor>
              </controlPr>
            </control>
          </mc:Choice>
        </mc:AlternateContent>
        <mc:AlternateContent xmlns:mc="http://schemas.openxmlformats.org/markup-compatibility/2006">
          <mc:Choice Requires="x14">
            <control shapeId="5222" r:id="rId15" name="Button 108">
              <controlPr defaultSize="0" print="0" autoFill="0" autoPict="0" macro="[0]!Button97_Click">
                <anchor moveWithCells="1" sizeWithCells="1">
                  <from>
                    <xdr:col>0</xdr:col>
                    <xdr:colOff>76200</xdr:colOff>
                    <xdr:row>66</xdr:row>
                    <xdr:rowOff>25400</xdr:rowOff>
                  </from>
                  <to>
                    <xdr:col>0</xdr:col>
                    <xdr:colOff>196850</xdr:colOff>
                    <xdr:row>66</xdr:row>
                    <xdr:rowOff>152400</xdr:rowOff>
                  </to>
                </anchor>
              </controlPr>
            </control>
          </mc:Choice>
        </mc:AlternateContent>
        <mc:AlternateContent xmlns:mc="http://schemas.openxmlformats.org/markup-compatibility/2006">
          <mc:Choice Requires="x14">
            <control shapeId="5223" r:id="rId16" name="Button 109">
              <controlPr defaultSize="0" print="0" autoFill="0" autoPict="0" macro="[0]!Button97_Click">
                <anchor moveWithCells="1" sizeWithCells="1">
                  <from>
                    <xdr:col>0</xdr:col>
                    <xdr:colOff>76200</xdr:colOff>
                    <xdr:row>77</xdr:row>
                    <xdr:rowOff>31750</xdr:rowOff>
                  </from>
                  <to>
                    <xdr:col>0</xdr:col>
                    <xdr:colOff>196850</xdr:colOff>
                    <xdr:row>77</xdr:row>
                    <xdr:rowOff>158750</xdr:rowOff>
                  </to>
                </anchor>
              </controlPr>
            </control>
          </mc:Choice>
        </mc:AlternateContent>
        <mc:AlternateContent xmlns:mc="http://schemas.openxmlformats.org/markup-compatibility/2006">
          <mc:Choice Requires="x14">
            <control shapeId="5224" r:id="rId17" name="Button 104">
              <controlPr defaultSize="0" print="0" autoFill="0" autoPict="0" macro="[0]!Button98_Click">
                <anchor moveWithCells="1">
                  <from>
                    <xdr:col>0</xdr:col>
                    <xdr:colOff>6350</xdr:colOff>
                    <xdr:row>9</xdr:row>
                    <xdr:rowOff>25400</xdr:rowOff>
                  </from>
                  <to>
                    <xdr:col>0</xdr:col>
                    <xdr:colOff>254000</xdr:colOff>
                    <xdr:row>9</xdr:row>
                    <xdr:rowOff>152400</xdr:rowOff>
                  </to>
                </anchor>
              </controlPr>
            </control>
          </mc:Choice>
        </mc:AlternateContent>
        <mc:AlternateContent xmlns:mc="http://schemas.openxmlformats.org/markup-compatibility/2006">
          <mc:Choice Requires="x14">
            <control shapeId="5225" r:id="rId18" name="Button 105">
              <controlPr defaultSize="0" print="0" autoFill="0" autoPict="0" macro="[0]!Button98_Click">
                <anchor moveWithCells="1">
                  <from>
                    <xdr:col>0</xdr:col>
                    <xdr:colOff>0</xdr:colOff>
                    <xdr:row>43</xdr:row>
                    <xdr:rowOff>38100</xdr:rowOff>
                  </from>
                  <to>
                    <xdr:col>0</xdr:col>
                    <xdr:colOff>254000</xdr:colOff>
                    <xdr:row>43</xdr:row>
                    <xdr:rowOff>158750</xdr:rowOff>
                  </to>
                </anchor>
              </controlPr>
            </control>
          </mc:Choice>
        </mc:AlternateContent>
        <mc:AlternateContent xmlns:mc="http://schemas.openxmlformats.org/markup-compatibility/2006">
          <mc:Choice Requires="x14">
            <control shapeId="5241" r:id="rId19" name="Button 110">
              <controlPr defaultSize="0" print="0" autoFill="0" autoPict="0" macro="[0]!Button97_Click">
                <anchor moveWithCells="1" sizeWithCells="1">
                  <from>
                    <xdr:col>0</xdr:col>
                    <xdr:colOff>76200</xdr:colOff>
                    <xdr:row>88</xdr:row>
                    <xdr:rowOff>25400</xdr:rowOff>
                  </from>
                  <to>
                    <xdr:col>0</xdr:col>
                    <xdr:colOff>196850</xdr:colOff>
                    <xdr:row>88</xdr:row>
                    <xdr:rowOff>158750</xdr:rowOff>
                  </to>
                </anchor>
              </controlPr>
            </control>
          </mc:Choice>
        </mc:AlternateContent>
        <mc:AlternateContent xmlns:mc="http://schemas.openxmlformats.org/markup-compatibility/2006">
          <mc:Choice Requires="x14">
            <control shapeId="5242" r:id="rId20" name="Button 111">
              <controlPr defaultSize="0" print="0" autoFill="0" autoPict="0" macro="[0]!Button97_Click">
                <anchor moveWithCells="1" sizeWithCells="1">
                  <from>
                    <xdr:col>0</xdr:col>
                    <xdr:colOff>69850</xdr:colOff>
                    <xdr:row>99</xdr:row>
                    <xdr:rowOff>38100</xdr:rowOff>
                  </from>
                  <to>
                    <xdr:col>0</xdr:col>
                    <xdr:colOff>190500</xdr:colOff>
                    <xdr:row>99</xdr:row>
                    <xdr:rowOff>177800</xdr:rowOff>
                  </to>
                </anchor>
              </controlPr>
            </control>
          </mc:Choice>
        </mc:AlternateContent>
        <mc:AlternateContent xmlns:mc="http://schemas.openxmlformats.org/markup-compatibility/2006">
          <mc:Choice Requires="x14">
            <control shapeId="5268" r:id="rId21" name="Button 148">
              <controlPr defaultSize="0" print="0" autoFill="0" autoPict="0" macro="[0]!Button148_Click">
                <anchor moveWithCells="1" sizeWithCells="1">
                  <from>
                    <xdr:col>3</xdr:col>
                    <xdr:colOff>6350</xdr:colOff>
                    <xdr:row>8</xdr:row>
                    <xdr:rowOff>6350</xdr:rowOff>
                  </from>
                  <to>
                    <xdr:col>3</xdr:col>
                    <xdr:colOff>298450</xdr:colOff>
                    <xdr:row>8</xdr:row>
                    <xdr:rowOff>190500</xdr:rowOff>
                  </to>
                </anchor>
              </controlPr>
            </control>
          </mc:Choice>
        </mc:AlternateContent>
        <mc:AlternateContent xmlns:mc="http://schemas.openxmlformats.org/markup-compatibility/2006">
          <mc:Choice Requires="x14">
            <control shapeId="5269" r:id="rId22" name="Button 149">
              <controlPr defaultSize="0" print="0" autoFill="0" autoPict="0" macro="[0]!Button27_Click">
                <anchor moveWithCells="1" sizeWithCells="1">
                  <from>
                    <xdr:col>3</xdr:col>
                    <xdr:colOff>25400</xdr:colOff>
                    <xdr:row>21</xdr:row>
                    <xdr:rowOff>0</xdr:rowOff>
                  </from>
                  <to>
                    <xdr:col>4</xdr:col>
                    <xdr:colOff>0</xdr:colOff>
                    <xdr:row>21</xdr:row>
                    <xdr:rowOff>184150</xdr:rowOff>
                  </to>
                </anchor>
              </controlPr>
            </control>
          </mc:Choice>
        </mc:AlternateContent>
        <mc:AlternateContent xmlns:mc="http://schemas.openxmlformats.org/markup-compatibility/2006">
          <mc:Choice Requires="x14">
            <control shapeId="5267" r:id="rId23" name="Button 14">
              <controlPr defaultSize="0" print="0" autoFill="0" autoPict="0" macro="[0]!Button14_Click">
                <anchor moveWithCells="1" sizeWithCells="1">
                  <from>
                    <xdr:col>3</xdr:col>
                    <xdr:colOff>25400</xdr:colOff>
                    <xdr:row>110</xdr:row>
                    <xdr:rowOff>6350</xdr:rowOff>
                  </from>
                  <to>
                    <xdr:col>3</xdr:col>
                    <xdr:colOff>304800</xdr:colOff>
                    <xdr:row>111</xdr:row>
                    <xdr:rowOff>0</xdr:rowOff>
                  </to>
                </anchor>
              </controlPr>
            </control>
          </mc:Choice>
        </mc:AlternateContent>
        <mc:AlternateContent xmlns:mc="http://schemas.openxmlformats.org/markup-compatibility/2006">
          <mc:Choice Requires="x14">
            <control shapeId="5125" r:id="rId24" name="Button 12">
              <controlPr defaultSize="0" print="0" autoFill="0" autoPict="0" macro="[0]!Button13_Click">
                <anchor moveWithCells="1" sizeWithCells="1">
                  <from>
                    <xdr:col>3</xdr:col>
                    <xdr:colOff>6350</xdr:colOff>
                    <xdr:row>88</xdr:row>
                    <xdr:rowOff>0</xdr:rowOff>
                  </from>
                  <to>
                    <xdr:col>3</xdr:col>
                    <xdr:colOff>298450</xdr:colOff>
                    <xdr:row>89</xdr:row>
                    <xdr:rowOff>6350</xdr:rowOff>
                  </to>
                </anchor>
              </controlPr>
            </control>
          </mc:Choice>
        </mc:AlternateContent>
        <mc:AlternateContent xmlns:mc="http://schemas.openxmlformats.org/markup-compatibility/2006">
          <mc:Choice Requires="x14">
            <control shapeId="5197" r:id="rId25" name="Button 13">
              <controlPr defaultSize="0" print="0" autoFill="0" autoPict="0" macro="[0]!Button16_Click">
                <anchor moveWithCells="1" sizeWithCells="1">
                  <from>
                    <xdr:col>3</xdr:col>
                    <xdr:colOff>6350</xdr:colOff>
                    <xdr:row>99</xdr:row>
                    <xdr:rowOff>31750</xdr:rowOff>
                  </from>
                  <to>
                    <xdr:col>3</xdr:col>
                    <xdr:colOff>298450</xdr:colOff>
                    <xdr:row>99</xdr:row>
                    <xdr:rowOff>215900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6000000}">
          <x14:formula1>
            <xm:f>Data1!$K$2:$K$6</xm:f>
          </x14:formula1>
          <xm:sqref>E79:E88 E90:E99 E23:E32 E34:E43 E46:E55 E57:E66 E68:E77 E12:E21</xm:sqref>
        </x14:dataValidation>
        <x14:dataValidation type="list" allowBlank="1" showInputMessage="1" showErrorMessage="1" xr:uid="{00000000-0002-0000-0300-000007000000}">
          <x14:formula1>
            <xm:f>Data1!$L$2:$L$6</xm:f>
          </x14:formula1>
          <xm:sqref>E101:E110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01">
    <pageSetUpPr fitToPage="1"/>
  </sheetPr>
  <dimension ref="A1:DI131"/>
  <sheetViews>
    <sheetView showGridLines="0" showRowColHeaders="0" zoomScale="90" zoomScaleNormal="90" workbookViewId="0">
      <pane xSplit="7" ySplit="6" topLeftCell="H7" activePane="bottomRight" state="frozenSplit"/>
      <selection pane="topRight" activeCell="J29" sqref="J29"/>
      <selection pane="bottomLeft" activeCell="J29" sqref="J29"/>
      <selection pane="bottomRight"/>
    </sheetView>
  </sheetViews>
  <sheetFormatPr defaultColWidth="0" defaultRowHeight="17.399999999999999" customHeight="1" zeroHeight="1"/>
  <cols>
    <col min="1" max="1" width="3.6328125" style="44" customWidth="1"/>
    <col min="2" max="2" width="6.54296875" customWidth="1"/>
    <col min="3" max="3" width="65.90625" style="1" customWidth="1"/>
    <col min="4" max="4" width="4.54296875" customWidth="1"/>
    <col min="5" max="5" width="8" customWidth="1"/>
    <col min="6" max="7" width="16.36328125" customWidth="1"/>
    <col min="8" max="33" width="13.6328125" customWidth="1"/>
    <col min="34" max="107" width="13.6328125" hidden="1" customWidth="1"/>
    <col min="108" max="108" width="9.08984375" customWidth="1"/>
    <col min="109" max="109" width="9.08984375" style="24" hidden="1" customWidth="1"/>
    <col min="110" max="111" width="9.08984375" hidden="1" customWidth="1"/>
    <col min="112" max="112" width="13.6328125" hidden="1" customWidth="1"/>
    <col min="113" max="16384" width="8.90625" hidden="1"/>
  </cols>
  <sheetData>
    <row r="1" spans="1:112" ht="9" customHeight="1"/>
    <row r="2" spans="1:112" ht="14.5">
      <c r="B2" s="6" t="s">
        <v>220</v>
      </c>
      <c r="C2"/>
    </row>
    <row r="3" spans="1:112" ht="14.5">
      <c r="B3" s="182" t="str">
        <f>IF(INDEX(A2_pav,1,1)=0,"",INDEX(A2_pav,1,1))</f>
        <v/>
      </c>
      <c r="C3" s="183"/>
      <c r="D3" s="183"/>
      <c r="E3" s="184"/>
      <c r="F3" s="85"/>
      <c r="G3" s="1"/>
    </row>
    <row r="4" spans="1:112" ht="15" customHeight="1">
      <c r="B4" s="71"/>
      <c r="C4" s="71"/>
      <c r="D4" s="3"/>
      <c r="E4" s="90"/>
      <c r="F4" s="3"/>
    </row>
    <row r="5" spans="1:112" ht="14.5">
      <c r="B5" s="6" t="s">
        <v>141</v>
      </c>
      <c r="C5" s="71"/>
      <c r="F5" s="957" t="s">
        <v>142</v>
      </c>
      <c r="G5" s="958"/>
      <c r="H5" s="185">
        <v>0</v>
      </c>
      <c r="I5" s="185">
        <v>1</v>
      </c>
      <c r="J5" s="185">
        <v>2</v>
      </c>
      <c r="K5" s="185">
        <v>3</v>
      </c>
      <c r="L5" s="185">
        <v>4</v>
      </c>
      <c r="M5" s="185">
        <v>5</v>
      </c>
      <c r="N5" s="185">
        <v>6</v>
      </c>
      <c r="O5" s="185">
        <v>7</v>
      </c>
      <c r="P5" s="185">
        <v>8</v>
      </c>
      <c r="Q5" s="185">
        <v>9</v>
      </c>
      <c r="R5" s="185">
        <v>10</v>
      </c>
      <c r="S5" s="185">
        <v>11</v>
      </c>
      <c r="T5" s="185">
        <v>12</v>
      </c>
      <c r="U5" s="185">
        <v>13</v>
      </c>
      <c r="V5" s="185">
        <v>14</v>
      </c>
      <c r="W5" s="185">
        <v>15</v>
      </c>
      <c r="X5" s="185">
        <v>16</v>
      </c>
      <c r="Y5" s="185">
        <v>17</v>
      </c>
      <c r="Z5" s="185">
        <v>18</v>
      </c>
      <c r="AA5" s="185">
        <v>19</v>
      </c>
      <c r="AB5" s="185">
        <v>20</v>
      </c>
      <c r="AC5" s="185">
        <v>21</v>
      </c>
      <c r="AD5" s="185">
        <v>22</v>
      </c>
      <c r="AE5" s="185">
        <v>23</v>
      </c>
      <c r="AF5" s="185">
        <v>24</v>
      </c>
      <c r="AG5" s="185">
        <v>25</v>
      </c>
      <c r="AH5" s="185">
        <v>26</v>
      </c>
      <c r="AI5" s="185">
        <v>27</v>
      </c>
      <c r="AJ5" s="185">
        <v>28</v>
      </c>
      <c r="AK5" s="185">
        <v>29</v>
      </c>
      <c r="AL5" s="185">
        <v>30</v>
      </c>
      <c r="AM5" s="185">
        <v>31</v>
      </c>
      <c r="AN5" s="185">
        <v>32</v>
      </c>
      <c r="AO5" s="185">
        <v>33</v>
      </c>
      <c r="AP5" s="185">
        <v>34</v>
      </c>
      <c r="AQ5" s="185">
        <v>35</v>
      </c>
      <c r="AR5" s="185">
        <v>36</v>
      </c>
      <c r="AS5" s="185">
        <v>37</v>
      </c>
      <c r="AT5" s="185">
        <v>38</v>
      </c>
      <c r="AU5" s="185">
        <v>39</v>
      </c>
      <c r="AV5" s="185">
        <v>40</v>
      </c>
      <c r="AW5" s="185">
        <v>41</v>
      </c>
      <c r="AX5" s="185">
        <v>42</v>
      </c>
      <c r="AY5" s="185">
        <v>43</v>
      </c>
      <c r="AZ5" s="185">
        <v>44</v>
      </c>
      <c r="BA5" s="185">
        <v>45</v>
      </c>
      <c r="BB5" s="185">
        <v>46</v>
      </c>
      <c r="BC5" s="185">
        <v>47</v>
      </c>
      <c r="BD5" s="185">
        <v>48</v>
      </c>
      <c r="BE5" s="185">
        <v>49</v>
      </c>
      <c r="BF5" s="185">
        <v>50</v>
      </c>
      <c r="BG5" s="185">
        <v>51</v>
      </c>
      <c r="BH5" s="185">
        <v>52</v>
      </c>
      <c r="BI5" s="185">
        <v>53</v>
      </c>
      <c r="BJ5" s="185">
        <v>54</v>
      </c>
      <c r="BK5" s="185">
        <v>55</v>
      </c>
      <c r="BL5" s="185">
        <v>56</v>
      </c>
      <c r="BM5" s="185">
        <v>57</v>
      </c>
      <c r="BN5" s="185">
        <v>58</v>
      </c>
      <c r="BO5" s="185">
        <v>59</v>
      </c>
      <c r="BP5" s="185">
        <v>60</v>
      </c>
      <c r="BQ5" s="185">
        <v>61</v>
      </c>
      <c r="BR5" s="185">
        <v>62</v>
      </c>
      <c r="BS5" s="185">
        <v>63</v>
      </c>
      <c r="BT5" s="185">
        <v>64</v>
      </c>
      <c r="BU5" s="185">
        <v>65</v>
      </c>
      <c r="BV5" s="185">
        <v>66</v>
      </c>
      <c r="BW5" s="185">
        <v>67</v>
      </c>
      <c r="BX5" s="185">
        <v>68</v>
      </c>
      <c r="BY5" s="185">
        <v>69</v>
      </c>
      <c r="BZ5" s="185">
        <v>70</v>
      </c>
      <c r="CA5" s="185">
        <v>71</v>
      </c>
      <c r="CB5" s="185">
        <v>72</v>
      </c>
      <c r="CC5" s="185">
        <v>73</v>
      </c>
      <c r="CD5" s="185">
        <v>74</v>
      </c>
      <c r="CE5" s="185">
        <v>75</v>
      </c>
      <c r="CF5" s="185">
        <v>76</v>
      </c>
      <c r="CG5" s="185">
        <v>77</v>
      </c>
      <c r="CH5" s="185">
        <v>78</v>
      </c>
      <c r="CI5" s="185">
        <v>79</v>
      </c>
      <c r="CJ5" s="185">
        <v>80</v>
      </c>
      <c r="CK5" s="185">
        <v>81</v>
      </c>
      <c r="CL5" s="185">
        <v>82</v>
      </c>
      <c r="CM5" s="185">
        <v>83</v>
      </c>
      <c r="CN5" s="185">
        <v>84</v>
      </c>
      <c r="CO5" s="185">
        <v>85</v>
      </c>
      <c r="CP5" s="185">
        <v>86</v>
      </c>
      <c r="CQ5" s="185">
        <v>87</v>
      </c>
      <c r="CR5" s="185">
        <v>88</v>
      </c>
      <c r="CS5" s="185">
        <v>89</v>
      </c>
      <c r="CT5" s="185">
        <v>90</v>
      </c>
      <c r="CU5" s="185">
        <v>91</v>
      </c>
      <c r="CV5" s="185">
        <v>92</v>
      </c>
      <c r="CW5" s="185">
        <v>93</v>
      </c>
      <c r="CX5" s="185">
        <v>94</v>
      </c>
      <c r="CY5" s="185">
        <v>95</v>
      </c>
      <c r="CZ5" s="185">
        <v>96</v>
      </c>
      <c r="DA5" s="185">
        <v>97</v>
      </c>
      <c r="DB5" s="185">
        <v>98</v>
      </c>
      <c r="DC5" s="185">
        <v>99</v>
      </c>
    </row>
    <row r="6" spans="1:112" s="12" customFormat="1" ht="32.25" customHeight="1">
      <c r="A6" s="83"/>
      <c r="B6" s="186" t="s">
        <v>143</v>
      </c>
      <c r="C6" s="187" t="s">
        <v>144</v>
      </c>
      <c r="D6" s="187"/>
      <c r="E6" s="187" t="s">
        <v>145</v>
      </c>
      <c r="F6" s="187" t="s">
        <v>146</v>
      </c>
      <c r="G6" s="186" t="s">
        <v>147</v>
      </c>
      <c r="H6" s="186" t="str">
        <f ca="1">IF(PVP="",TEXT(TODAY(),"yyyy"),TEXT(PVP,"yyyy"))</f>
        <v>2024</v>
      </c>
      <c r="I6" s="186">
        <f ca="1">$H$6+I5</f>
        <v>2025</v>
      </c>
      <c r="J6" s="186">
        <f t="shared" ref="J6:BU6" ca="1" si="0">$H$6+J5</f>
        <v>2026</v>
      </c>
      <c r="K6" s="186">
        <f t="shared" ca="1" si="0"/>
        <v>2027</v>
      </c>
      <c r="L6" s="186">
        <f t="shared" ca="1" si="0"/>
        <v>2028</v>
      </c>
      <c r="M6" s="186">
        <f t="shared" ca="1" si="0"/>
        <v>2029</v>
      </c>
      <c r="N6" s="186">
        <f t="shared" ca="1" si="0"/>
        <v>2030</v>
      </c>
      <c r="O6" s="186">
        <f t="shared" ca="1" si="0"/>
        <v>2031</v>
      </c>
      <c r="P6" s="186">
        <f t="shared" ca="1" si="0"/>
        <v>2032</v>
      </c>
      <c r="Q6" s="186">
        <f t="shared" ca="1" si="0"/>
        <v>2033</v>
      </c>
      <c r="R6" s="186">
        <f t="shared" ca="1" si="0"/>
        <v>2034</v>
      </c>
      <c r="S6" s="186">
        <f t="shared" ca="1" si="0"/>
        <v>2035</v>
      </c>
      <c r="T6" s="186">
        <f t="shared" ca="1" si="0"/>
        <v>2036</v>
      </c>
      <c r="U6" s="186">
        <f t="shared" ca="1" si="0"/>
        <v>2037</v>
      </c>
      <c r="V6" s="186">
        <f t="shared" ca="1" si="0"/>
        <v>2038</v>
      </c>
      <c r="W6" s="186">
        <f t="shared" ca="1" si="0"/>
        <v>2039</v>
      </c>
      <c r="X6" s="186">
        <f t="shared" ca="1" si="0"/>
        <v>2040</v>
      </c>
      <c r="Y6" s="186">
        <f t="shared" ca="1" si="0"/>
        <v>2041</v>
      </c>
      <c r="Z6" s="186">
        <f t="shared" ca="1" si="0"/>
        <v>2042</v>
      </c>
      <c r="AA6" s="186">
        <f t="shared" ca="1" si="0"/>
        <v>2043</v>
      </c>
      <c r="AB6" s="186">
        <f t="shared" ca="1" si="0"/>
        <v>2044</v>
      </c>
      <c r="AC6" s="186">
        <f t="shared" ca="1" si="0"/>
        <v>2045</v>
      </c>
      <c r="AD6" s="186">
        <f t="shared" ca="1" si="0"/>
        <v>2046</v>
      </c>
      <c r="AE6" s="186">
        <f t="shared" ca="1" si="0"/>
        <v>2047</v>
      </c>
      <c r="AF6" s="186">
        <f t="shared" ca="1" si="0"/>
        <v>2048</v>
      </c>
      <c r="AG6" s="186">
        <f t="shared" ca="1" si="0"/>
        <v>2049</v>
      </c>
      <c r="AH6" s="186">
        <f t="shared" ca="1" si="0"/>
        <v>2050</v>
      </c>
      <c r="AI6" s="186">
        <f t="shared" ca="1" si="0"/>
        <v>2051</v>
      </c>
      <c r="AJ6" s="186">
        <f t="shared" ca="1" si="0"/>
        <v>2052</v>
      </c>
      <c r="AK6" s="186">
        <f t="shared" ca="1" si="0"/>
        <v>2053</v>
      </c>
      <c r="AL6" s="186">
        <f t="shared" ca="1" si="0"/>
        <v>2054</v>
      </c>
      <c r="AM6" s="186">
        <f t="shared" ca="1" si="0"/>
        <v>2055</v>
      </c>
      <c r="AN6" s="186">
        <f t="shared" ca="1" si="0"/>
        <v>2056</v>
      </c>
      <c r="AO6" s="186">
        <f t="shared" ca="1" si="0"/>
        <v>2057</v>
      </c>
      <c r="AP6" s="186">
        <f t="shared" ca="1" si="0"/>
        <v>2058</v>
      </c>
      <c r="AQ6" s="186">
        <f t="shared" ca="1" si="0"/>
        <v>2059</v>
      </c>
      <c r="AR6" s="186">
        <f t="shared" ca="1" si="0"/>
        <v>2060</v>
      </c>
      <c r="AS6" s="186">
        <f t="shared" ca="1" si="0"/>
        <v>2061</v>
      </c>
      <c r="AT6" s="186">
        <f t="shared" ca="1" si="0"/>
        <v>2062</v>
      </c>
      <c r="AU6" s="186">
        <f t="shared" ca="1" si="0"/>
        <v>2063</v>
      </c>
      <c r="AV6" s="186">
        <f t="shared" ca="1" si="0"/>
        <v>2064</v>
      </c>
      <c r="AW6" s="186">
        <f t="shared" ca="1" si="0"/>
        <v>2065</v>
      </c>
      <c r="AX6" s="186">
        <f t="shared" ca="1" si="0"/>
        <v>2066</v>
      </c>
      <c r="AY6" s="186">
        <f t="shared" ca="1" si="0"/>
        <v>2067</v>
      </c>
      <c r="AZ6" s="186">
        <f t="shared" ca="1" si="0"/>
        <v>2068</v>
      </c>
      <c r="BA6" s="186">
        <f t="shared" ca="1" si="0"/>
        <v>2069</v>
      </c>
      <c r="BB6" s="186">
        <f t="shared" ca="1" si="0"/>
        <v>2070</v>
      </c>
      <c r="BC6" s="186">
        <f t="shared" ca="1" si="0"/>
        <v>2071</v>
      </c>
      <c r="BD6" s="186">
        <f t="shared" ca="1" si="0"/>
        <v>2072</v>
      </c>
      <c r="BE6" s="186">
        <f t="shared" ca="1" si="0"/>
        <v>2073</v>
      </c>
      <c r="BF6" s="186">
        <f t="shared" ca="1" si="0"/>
        <v>2074</v>
      </c>
      <c r="BG6" s="186">
        <f t="shared" ca="1" si="0"/>
        <v>2075</v>
      </c>
      <c r="BH6" s="186">
        <f t="shared" ca="1" si="0"/>
        <v>2076</v>
      </c>
      <c r="BI6" s="186">
        <f t="shared" ca="1" si="0"/>
        <v>2077</v>
      </c>
      <c r="BJ6" s="186">
        <f t="shared" ca="1" si="0"/>
        <v>2078</v>
      </c>
      <c r="BK6" s="186">
        <f t="shared" ca="1" si="0"/>
        <v>2079</v>
      </c>
      <c r="BL6" s="186">
        <f t="shared" ca="1" si="0"/>
        <v>2080</v>
      </c>
      <c r="BM6" s="186">
        <f t="shared" ca="1" si="0"/>
        <v>2081</v>
      </c>
      <c r="BN6" s="186">
        <f t="shared" ca="1" si="0"/>
        <v>2082</v>
      </c>
      <c r="BO6" s="186">
        <f t="shared" ca="1" si="0"/>
        <v>2083</v>
      </c>
      <c r="BP6" s="186">
        <f t="shared" ca="1" si="0"/>
        <v>2084</v>
      </c>
      <c r="BQ6" s="186">
        <f t="shared" ca="1" si="0"/>
        <v>2085</v>
      </c>
      <c r="BR6" s="186">
        <f t="shared" ca="1" si="0"/>
        <v>2086</v>
      </c>
      <c r="BS6" s="186">
        <f t="shared" ca="1" si="0"/>
        <v>2087</v>
      </c>
      <c r="BT6" s="186">
        <f t="shared" ca="1" si="0"/>
        <v>2088</v>
      </c>
      <c r="BU6" s="186">
        <f t="shared" ca="1" si="0"/>
        <v>2089</v>
      </c>
      <c r="BV6" s="186">
        <f t="shared" ref="BV6:DC6" ca="1" si="1">$H$6+BV5</f>
        <v>2090</v>
      </c>
      <c r="BW6" s="186">
        <f t="shared" ca="1" si="1"/>
        <v>2091</v>
      </c>
      <c r="BX6" s="186">
        <f t="shared" ca="1" si="1"/>
        <v>2092</v>
      </c>
      <c r="BY6" s="186">
        <f t="shared" ca="1" si="1"/>
        <v>2093</v>
      </c>
      <c r="BZ6" s="186">
        <f t="shared" ca="1" si="1"/>
        <v>2094</v>
      </c>
      <c r="CA6" s="186">
        <f t="shared" ca="1" si="1"/>
        <v>2095</v>
      </c>
      <c r="CB6" s="186">
        <f t="shared" ca="1" si="1"/>
        <v>2096</v>
      </c>
      <c r="CC6" s="186">
        <f t="shared" ca="1" si="1"/>
        <v>2097</v>
      </c>
      <c r="CD6" s="186">
        <f t="shared" ca="1" si="1"/>
        <v>2098</v>
      </c>
      <c r="CE6" s="186">
        <f t="shared" ca="1" si="1"/>
        <v>2099</v>
      </c>
      <c r="CF6" s="186">
        <f t="shared" ca="1" si="1"/>
        <v>2100</v>
      </c>
      <c r="CG6" s="186">
        <f t="shared" ca="1" si="1"/>
        <v>2101</v>
      </c>
      <c r="CH6" s="186">
        <f t="shared" ca="1" si="1"/>
        <v>2102</v>
      </c>
      <c r="CI6" s="186">
        <f t="shared" ca="1" si="1"/>
        <v>2103</v>
      </c>
      <c r="CJ6" s="186">
        <f t="shared" ca="1" si="1"/>
        <v>2104</v>
      </c>
      <c r="CK6" s="186">
        <f t="shared" ca="1" si="1"/>
        <v>2105</v>
      </c>
      <c r="CL6" s="186">
        <f t="shared" ca="1" si="1"/>
        <v>2106</v>
      </c>
      <c r="CM6" s="186">
        <f t="shared" ca="1" si="1"/>
        <v>2107</v>
      </c>
      <c r="CN6" s="186">
        <f t="shared" ca="1" si="1"/>
        <v>2108</v>
      </c>
      <c r="CO6" s="186">
        <f t="shared" ca="1" si="1"/>
        <v>2109</v>
      </c>
      <c r="CP6" s="186">
        <f t="shared" ca="1" si="1"/>
        <v>2110</v>
      </c>
      <c r="CQ6" s="186">
        <f t="shared" ca="1" si="1"/>
        <v>2111</v>
      </c>
      <c r="CR6" s="186">
        <f t="shared" ca="1" si="1"/>
        <v>2112</v>
      </c>
      <c r="CS6" s="186">
        <f t="shared" ca="1" si="1"/>
        <v>2113</v>
      </c>
      <c r="CT6" s="186">
        <f t="shared" ca="1" si="1"/>
        <v>2114</v>
      </c>
      <c r="CU6" s="186">
        <f t="shared" ca="1" si="1"/>
        <v>2115</v>
      </c>
      <c r="CV6" s="186">
        <f t="shared" ca="1" si="1"/>
        <v>2116</v>
      </c>
      <c r="CW6" s="186">
        <f t="shared" ca="1" si="1"/>
        <v>2117</v>
      </c>
      <c r="CX6" s="186">
        <f t="shared" ca="1" si="1"/>
        <v>2118</v>
      </c>
      <c r="CY6" s="186">
        <f t="shared" ca="1" si="1"/>
        <v>2119</v>
      </c>
      <c r="CZ6" s="186">
        <f t="shared" ca="1" si="1"/>
        <v>2120</v>
      </c>
      <c r="DA6" s="186">
        <f t="shared" ca="1" si="1"/>
        <v>2121</v>
      </c>
      <c r="DB6" s="186">
        <f t="shared" ca="1" si="1"/>
        <v>2122</v>
      </c>
      <c r="DC6" s="186">
        <f t="shared" ca="1" si="1"/>
        <v>2123</v>
      </c>
      <c r="DE6" s="25">
        <f>SUM(DE7:DE117)</f>
        <v>0</v>
      </c>
      <c r="DF6" s="25">
        <f>SUM(DF7:DF117)</f>
        <v>0</v>
      </c>
      <c r="DG6" s="12" t="s">
        <v>148</v>
      </c>
      <c r="DH6" s="12" t="s">
        <v>149</v>
      </c>
    </row>
    <row r="7" spans="1:112" ht="14.5">
      <c r="B7" s="176" t="s">
        <v>150</v>
      </c>
      <c r="C7" s="188" t="s">
        <v>151</v>
      </c>
      <c r="D7" s="176"/>
      <c r="E7" s="176"/>
      <c r="F7" s="189">
        <f>F8+F9+F89-F100-F111</f>
        <v>0</v>
      </c>
      <c r="G7" s="189">
        <f>SUMIF($H$5:$DC$5,"&lt;="&amp;PAL,$H7:$DC7)</f>
        <v>0</v>
      </c>
      <c r="H7" s="189">
        <f>H8+H9+H89-H100-H111</f>
        <v>0</v>
      </c>
      <c r="I7" s="189">
        <f t="shared" ref="I7:BT7" si="2">I8+I9+I89-I100-I111</f>
        <v>0</v>
      </c>
      <c r="J7" s="189">
        <f t="shared" si="2"/>
        <v>0</v>
      </c>
      <c r="K7" s="189">
        <f t="shared" si="2"/>
        <v>0</v>
      </c>
      <c r="L7" s="189">
        <f t="shared" si="2"/>
        <v>0</v>
      </c>
      <c r="M7" s="189">
        <f t="shared" si="2"/>
        <v>0</v>
      </c>
      <c r="N7" s="189">
        <f t="shared" si="2"/>
        <v>0</v>
      </c>
      <c r="O7" s="189">
        <f t="shared" si="2"/>
        <v>0</v>
      </c>
      <c r="P7" s="189">
        <f t="shared" si="2"/>
        <v>0</v>
      </c>
      <c r="Q7" s="189">
        <f t="shared" si="2"/>
        <v>0</v>
      </c>
      <c r="R7" s="189">
        <f t="shared" si="2"/>
        <v>0</v>
      </c>
      <c r="S7" s="189">
        <f t="shared" si="2"/>
        <v>0</v>
      </c>
      <c r="T7" s="189">
        <f t="shared" si="2"/>
        <v>0</v>
      </c>
      <c r="U7" s="189">
        <f t="shared" si="2"/>
        <v>0</v>
      </c>
      <c r="V7" s="189">
        <f t="shared" si="2"/>
        <v>0</v>
      </c>
      <c r="W7" s="189">
        <f t="shared" si="2"/>
        <v>0</v>
      </c>
      <c r="X7" s="189">
        <f t="shared" si="2"/>
        <v>0</v>
      </c>
      <c r="Y7" s="189">
        <f t="shared" si="2"/>
        <v>0</v>
      </c>
      <c r="Z7" s="189">
        <f t="shared" si="2"/>
        <v>0</v>
      </c>
      <c r="AA7" s="189">
        <f t="shared" si="2"/>
        <v>0</v>
      </c>
      <c r="AB7" s="189">
        <f t="shared" si="2"/>
        <v>0</v>
      </c>
      <c r="AC7" s="189">
        <f t="shared" si="2"/>
        <v>0</v>
      </c>
      <c r="AD7" s="189">
        <f t="shared" si="2"/>
        <v>0</v>
      </c>
      <c r="AE7" s="189">
        <f t="shared" si="2"/>
        <v>0</v>
      </c>
      <c r="AF7" s="189">
        <f t="shared" si="2"/>
        <v>0</v>
      </c>
      <c r="AG7" s="189">
        <f t="shared" si="2"/>
        <v>0</v>
      </c>
      <c r="AH7" s="189">
        <f t="shared" si="2"/>
        <v>0</v>
      </c>
      <c r="AI7" s="189">
        <f t="shared" si="2"/>
        <v>0</v>
      </c>
      <c r="AJ7" s="189">
        <f t="shared" si="2"/>
        <v>0</v>
      </c>
      <c r="AK7" s="189">
        <f t="shared" si="2"/>
        <v>0</v>
      </c>
      <c r="AL7" s="189">
        <f t="shared" si="2"/>
        <v>0</v>
      </c>
      <c r="AM7" s="189">
        <f t="shared" si="2"/>
        <v>0</v>
      </c>
      <c r="AN7" s="189">
        <f t="shared" si="2"/>
        <v>0</v>
      </c>
      <c r="AO7" s="189">
        <f t="shared" si="2"/>
        <v>0</v>
      </c>
      <c r="AP7" s="189">
        <f t="shared" si="2"/>
        <v>0</v>
      </c>
      <c r="AQ7" s="189">
        <f t="shared" si="2"/>
        <v>0</v>
      </c>
      <c r="AR7" s="189">
        <f t="shared" si="2"/>
        <v>0</v>
      </c>
      <c r="AS7" s="189">
        <f t="shared" si="2"/>
        <v>0</v>
      </c>
      <c r="AT7" s="189">
        <f t="shared" si="2"/>
        <v>0</v>
      </c>
      <c r="AU7" s="189">
        <f t="shared" si="2"/>
        <v>0</v>
      </c>
      <c r="AV7" s="189">
        <f t="shared" si="2"/>
        <v>0</v>
      </c>
      <c r="AW7" s="189">
        <f t="shared" si="2"/>
        <v>0</v>
      </c>
      <c r="AX7" s="189">
        <f t="shared" si="2"/>
        <v>0</v>
      </c>
      <c r="AY7" s="189">
        <f t="shared" si="2"/>
        <v>0</v>
      </c>
      <c r="AZ7" s="189">
        <f t="shared" si="2"/>
        <v>0</v>
      </c>
      <c r="BA7" s="189">
        <f t="shared" si="2"/>
        <v>0</v>
      </c>
      <c r="BB7" s="189">
        <f t="shared" si="2"/>
        <v>0</v>
      </c>
      <c r="BC7" s="189">
        <f t="shared" si="2"/>
        <v>0</v>
      </c>
      <c r="BD7" s="189">
        <f t="shared" si="2"/>
        <v>0</v>
      </c>
      <c r="BE7" s="189">
        <f t="shared" si="2"/>
        <v>0</v>
      </c>
      <c r="BF7" s="189">
        <f t="shared" si="2"/>
        <v>0</v>
      </c>
      <c r="BG7" s="189">
        <f t="shared" si="2"/>
        <v>0</v>
      </c>
      <c r="BH7" s="189">
        <f t="shared" si="2"/>
        <v>0</v>
      </c>
      <c r="BI7" s="189">
        <f t="shared" si="2"/>
        <v>0</v>
      </c>
      <c r="BJ7" s="189">
        <f t="shared" si="2"/>
        <v>0</v>
      </c>
      <c r="BK7" s="189">
        <f t="shared" si="2"/>
        <v>0</v>
      </c>
      <c r="BL7" s="189">
        <f t="shared" si="2"/>
        <v>0</v>
      </c>
      <c r="BM7" s="189">
        <f t="shared" si="2"/>
        <v>0</v>
      </c>
      <c r="BN7" s="189">
        <f t="shared" si="2"/>
        <v>0</v>
      </c>
      <c r="BO7" s="189">
        <f t="shared" si="2"/>
        <v>0</v>
      </c>
      <c r="BP7" s="189">
        <f t="shared" si="2"/>
        <v>0</v>
      </c>
      <c r="BQ7" s="189">
        <f t="shared" si="2"/>
        <v>0</v>
      </c>
      <c r="BR7" s="189">
        <f t="shared" si="2"/>
        <v>0</v>
      </c>
      <c r="BS7" s="189">
        <f t="shared" si="2"/>
        <v>0</v>
      </c>
      <c r="BT7" s="189">
        <f t="shared" si="2"/>
        <v>0</v>
      </c>
      <c r="BU7" s="189">
        <f t="shared" ref="BU7:DC7" si="3">BU8+BU9+BU89-BU100-BU111</f>
        <v>0</v>
      </c>
      <c r="BV7" s="189">
        <f t="shared" si="3"/>
        <v>0</v>
      </c>
      <c r="BW7" s="189">
        <f t="shared" si="3"/>
        <v>0</v>
      </c>
      <c r="BX7" s="189">
        <f t="shared" si="3"/>
        <v>0</v>
      </c>
      <c r="BY7" s="189">
        <f t="shared" si="3"/>
        <v>0</v>
      </c>
      <c r="BZ7" s="189">
        <f t="shared" si="3"/>
        <v>0</v>
      </c>
      <c r="CA7" s="189">
        <f t="shared" si="3"/>
        <v>0</v>
      </c>
      <c r="CB7" s="189">
        <f t="shared" si="3"/>
        <v>0</v>
      </c>
      <c r="CC7" s="189">
        <f t="shared" si="3"/>
        <v>0</v>
      </c>
      <c r="CD7" s="189">
        <f t="shared" si="3"/>
        <v>0</v>
      </c>
      <c r="CE7" s="189">
        <f t="shared" si="3"/>
        <v>0</v>
      </c>
      <c r="CF7" s="189">
        <f t="shared" si="3"/>
        <v>0</v>
      </c>
      <c r="CG7" s="189">
        <f t="shared" si="3"/>
        <v>0</v>
      </c>
      <c r="CH7" s="189">
        <f t="shared" si="3"/>
        <v>0</v>
      </c>
      <c r="CI7" s="189">
        <f t="shared" si="3"/>
        <v>0</v>
      </c>
      <c r="CJ7" s="189">
        <f t="shared" si="3"/>
        <v>0</v>
      </c>
      <c r="CK7" s="189">
        <f t="shared" si="3"/>
        <v>0</v>
      </c>
      <c r="CL7" s="189">
        <f t="shared" si="3"/>
        <v>0</v>
      </c>
      <c r="CM7" s="189">
        <f t="shared" si="3"/>
        <v>0</v>
      </c>
      <c r="CN7" s="189">
        <f t="shared" si="3"/>
        <v>0</v>
      </c>
      <c r="CO7" s="189">
        <f t="shared" si="3"/>
        <v>0</v>
      </c>
      <c r="CP7" s="189">
        <f t="shared" si="3"/>
        <v>0</v>
      </c>
      <c r="CQ7" s="189">
        <f t="shared" si="3"/>
        <v>0</v>
      </c>
      <c r="CR7" s="189">
        <f t="shared" si="3"/>
        <v>0</v>
      </c>
      <c r="CS7" s="189">
        <f t="shared" si="3"/>
        <v>0</v>
      </c>
      <c r="CT7" s="189">
        <f t="shared" si="3"/>
        <v>0</v>
      </c>
      <c r="CU7" s="189">
        <f t="shared" si="3"/>
        <v>0</v>
      </c>
      <c r="CV7" s="189">
        <f t="shared" si="3"/>
        <v>0</v>
      </c>
      <c r="CW7" s="189">
        <f t="shared" si="3"/>
        <v>0</v>
      </c>
      <c r="CX7" s="189">
        <f t="shared" si="3"/>
        <v>0</v>
      </c>
      <c r="CY7" s="189">
        <f t="shared" si="3"/>
        <v>0</v>
      </c>
      <c r="CZ7" s="189">
        <f t="shared" si="3"/>
        <v>0</v>
      </c>
      <c r="DA7" s="189">
        <f t="shared" si="3"/>
        <v>0</v>
      </c>
      <c r="DB7" s="189">
        <f t="shared" si="3"/>
        <v>0</v>
      </c>
      <c r="DC7" s="189">
        <f t="shared" si="3"/>
        <v>0</v>
      </c>
      <c r="DF7" s="24">
        <f t="shared" ref="DF7:DF11" si="4">COUNTIF($H7:$DC7,"&lt;&gt;0")</f>
        <v>0</v>
      </c>
    </row>
    <row r="8" spans="1:112" ht="14.5">
      <c r="B8" s="176" t="s">
        <v>152</v>
      </c>
      <c r="C8" s="188" t="s">
        <v>153</v>
      </c>
      <c r="D8" s="188"/>
      <c r="E8" s="190"/>
      <c r="F8" s="191">
        <f>SUM(F20,F31,F42,F54,F65,F76,F87)</f>
        <v>0</v>
      </c>
      <c r="G8" s="189">
        <f>SUMIF($H$5:$DC$5,"&lt;="&amp;PAL,$H8:$DC8)</f>
        <v>0</v>
      </c>
      <c r="H8" s="191">
        <f>SUM(H20,H31,H42,H54,H65,H76,H87)</f>
        <v>0</v>
      </c>
      <c r="I8" s="191">
        <f t="shared" ref="I8:BT8" si="5">SUM(I20,I31,I42,I54,I65,I76,I87)</f>
        <v>0</v>
      </c>
      <c r="J8" s="191">
        <f t="shared" si="5"/>
        <v>0</v>
      </c>
      <c r="K8" s="191">
        <f t="shared" si="5"/>
        <v>0</v>
      </c>
      <c r="L8" s="191">
        <f t="shared" si="5"/>
        <v>0</v>
      </c>
      <c r="M8" s="191">
        <f t="shared" si="5"/>
        <v>0</v>
      </c>
      <c r="N8" s="191">
        <f t="shared" si="5"/>
        <v>0</v>
      </c>
      <c r="O8" s="191">
        <f t="shared" si="5"/>
        <v>0</v>
      </c>
      <c r="P8" s="191">
        <f t="shared" si="5"/>
        <v>0</v>
      </c>
      <c r="Q8" s="191">
        <f t="shared" si="5"/>
        <v>0</v>
      </c>
      <c r="R8" s="191">
        <f t="shared" si="5"/>
        <v>0</v>
      </c>
      <c r="S8" s="191">
        <f t="shared" si="5"/>
        <v>0</v>
      </c>
      <c r="T8" s="191">
        <f t="shared" si="5"/>
        <v>0</v>
      </c>
      <c r="U8" s="191">
        <f t="shared" si="5"/>
        <v>0</v>
      </c>
      <c r="V8" s="191">
        <f t="shared" si="5"/>
        <v>0</v>
      </c>
      <c r="W8" s="191">
        <f t="shared" si="5"/>
        <v>0</v>
      </c>
      <c r="X8" s="191">
        <f t="shared" si="5"/>
        <v>0</v>
      </c>
      <c r="Y8" s="191">
        <f t="shared" si="5"/>
        <v>0</v>
      </c>
      <c r="Z8" s="191">
        <f t="shared" si="5"/>
        <v>0</v>
      </c>
      <c r="AA8" s="191">
        <f t="shared" si="5"/>
        <v>0</v>
      </c>
      <c r="AB8" s="191">
        <f t="shared" si="5"/>
        <v>0</v>
      </c>
      <c r="AC8" s="191">
        <f t="shared" si="5"/>
        <v>0</v>
      </c>
      <c r="AD8" s="191">
        <f t="shared" si="5"/>
        <v>0</v>
      </c>
      <c r="AE8" s="191">
        <f t="shared" si="5"/>
        <v>0</v>
      </c>
      <c r="AF8" s="191">
        <f t="shared" si="5"/>
        <v>0</v>
      </c>
      <c r="AG8" s="191">
        <f t="shared" si="5"/>
        <v>0</v>
      </c>
      <c r="AH8" s="191">
        <f t="shared" si="5"/>
        <v>0</v>
      </c>
      <c r="AI8" s="191">
        <f t="shared" si="5"/>
        <v>0</v>
      </c>
      <c r="AJ8" s="191">
        <f t="shared" si="5"/>
        <v>0</v>
      </c>
      <c r="AK8" s="191">
        <f t="shared" si="5"/>
        <v>0</v>
      </c>
      <c r="AL8" s="191">
        <f t="shared" si="5"/>
        <v>0</v>
      </c>
      <c r="AM8" s="191">
        <f t="shared" si="5"/>
        <v>0</v>
      </c>
      <c r="AN8" s="191">
        <f t="shared" si="5"/>
        <v>0</v>
      </c>
      <c r="AO8" s="191">
        <f t="shared" si="5"/>
        <v>0</v>
      </c>
      <c r="AP8" s="191">
        <f t="shared" si="5"/>
        <v>0</v>
      </c>
      <c r="AQ8" s="191">
        <f t="shared" si="5"/>
        <v>0</v>
      </c>
      <c r="AR8" s="191">
        <f t="shared" si="5"/>
        <v>0</v>
      </c>
      <c r="AS8" s="191">
        <f t="shared" si="5"/>
        <v>0</v>
      </c>
      <c r="AT8" s="191">
        <f t="shared" si="5"/>
        <v>0</v>
      </c>
      <c r="AU8" s="191">
        <f t="shared" si="5"/>
        <v>0</v>
      </c>
      <c r="AV8" s="191">
        <f t="shared" si="5"/>
        <v>0</v>
      </c>
      <c r="AW8" s="191">
        <f t="shared" si="5"/>
        <v>0</v>
      </c>
      <c r="AX8" s="191">
        <f t="shared" si="5"/>
        <v>0</v>
      </c>
      <c r="AY8" s="191">
        <f t="shared" si="5"/>
        <v>0</v>
      </c>
      <c r="AZ8" s="191">
        <f t="shared" si="5"/>
        <v>0</v>
      </c>
      <c r="BA8" s="191">
        <f t="shared" si="5"/>
        <v>0</v>
      </c>
      <c r="BB8" s="191">
        <f t="shared" si="5"/>
        <v>0</v>
      </c>
      <c r="BC8" s="191">
        <f t="shared" si="5"/>
        <v>0</v>
      </c>
      <c r="BD8" s="191">
        <f t="shared" si="5"/>
        <v>0</v>
      </c>
      <c r="BE8" s="191">
        <f t="shared" si="5"/>
        <v>0</v>
      </c>
      <c r="BF8" s="191">
        <f t="shared" si="5"/>
        <v>0</v>
      </c>
      <c r="BG8" s="191">
        <f t="shared" si="5"/>
        <v>0</v>
      </c>
      <c r="BH8" s="191">
        <f t="shared" si="5"/>
        <v>0</v>
      </c>
      <c r="BI8" s="191">
        <f t="shared" si="5"/>
        <v>0</v>
      </c>
      <c r="BJ8" s="191">
        <f t="shared" si="5"/>
        <v>0</v>
      </c>
      <c r="BK8" s="191">
        <f t="shared" si="5"/>
        <v>0</v>
      </c>
      <c r="BL8" s="191">
        <f t="shared" si="5"/>
        <v>0</v>
      </c>
      <c r="BM8" s="191">
        <f t="shared" si="5"/>
        <v>0</v>
      </c>
      <c r="BN8" s="191">
        <f t="shared" si="5"/>
        <v>0</v>
      </c>
      <c r="BO8" s="191">
        <f t="shared" si="5"/>
        <v>0</v>
      </c>
      <c r="BP8" s="191">
        <f t="shared" si="5"/>
        <v>0</v>
      </c>
      <c r="BQ8" s="191">
        <f t="shared" si="5"/>
        <v>0</v>
      </c>
      <c r="BR8" s="191">
        <f t="shared" si="5"/>
        <v>0</v>
      </c>
      <c r="BS8" s="191">
        <f t="shared" si="5"/>
        <v>0</v>
      </c>
      <c r="BT8" s="191">
        <f t="shared" si="5"/>
        <v>0</v>
      </c>
      <c r="BU8" s="191">
        <f t="shared" ref="BU8:DC8" si="6">SUM(BU20,BU31,BU42,BU54,BU65,BU76,BU87)</f>
        <v>0</v>
      </c>
      <c r="BV8" s="191">
        <f t="shared" si="6"/>
        <v>0</v>
      </c>
      <c r="BW8" s="191">
        <f t="shared" si="6"/>
        <v>0</v>
      </c>
      <c r="BX8" s="191">
        <f t="shared" si="6"/>
        <v>0</v>
      </c>
      <c r="BY8" s="191">
        <f t="shared" si="6"/>
        <v>0</v>
      </c>
      <c r="BZ8" s="191">
        <f t="shared" si="6"/>
        <v>0</v>
      </c>
      <c r="CA8" s="191">
        <f t="shared" si="6"/>
        <v>0</v>
      </c>
      <c r="CB8" s="191">
        <f t="shared" si="6"/>
        <v>0</v>
      </c>
      <c r="CC8" s="191">
        <f t="shared" si="6"/>
        <v>0</v>
      </c>
      <c r="CD8" s="191">
        <f t="shared" si="6"/>
        <v>0</v>
      </c>
      <c r="CE8" s="191">
        <f t="shared" si="6"/>
        <v>0</v>
      </c>
      <c r="CF8" s="191">
        <f t="shared" si="6"/>
        <v>0</v>
      </c>
      <c r="CG8" s="191">
        <f t="shared" si="6"/>
        <v>0</v>
      </c>
      <c r="CH8" s="191">
        <f t="shared" si="6"/>
        <v>0</v>
      </c>
      <c r="CI8" s="191">
        <f t="shared" si="6"/>
        <v>0</v>
      </c>
      <c r="CJ8" s="191">
        <f t="shared" si="6"/>
        <v>0</v>
      </c>
      <c r="CK8" s="191">
        <f t="shared" si="6"/>
        <v>0</v>
      </c>
      <c r="CL8" s="191">
        <f t="shared" si="6"/>
        <v>0</v>
      </c>
      <c r="CM8" s="191">
        <f t="shared" si="6"/>
        <v>0</v>
      </c>
      <c r="CN8" s="191">
        <f t="shared" si="6"/>
        <v>0</v>
      </c>
      <c r="CO8" s="191">
        <f t="shared" si="6"/>
        <v>0</v>
      </c>
      <c r="CP8" s="191">
        <f t="shared" si="6"/>
        <v>0</v>
      </c>
      <c r="CQ8" s="191">
        <f t="shared" si="6"/>
        <v>0</v>
      </c>
      <c r="CR8" s="191">
        <f t="shared" si="6"/>
        <v>0</v>
      </c>
      <c r="CS8" s="191">
        <f t="shared" si="6"/>
        <v>0</v>
      </c>
      <c r="CT8" s="191">
        <f t="shared" si="6"/>
        <v>0</v>
      </c>
      <c r="CU8" s="191">
        <f t="shared" si="6"/>
        <v>0</v>
      </c>
      <c r="CV8" s="191">
        <f t="shared" si="6"/>
        <v>0</v>
      </c>
      <c r="CW8" s="191">
        <f t="shared" si="6"/>
        <v>0</v>
      </c>
      <c r="CX8" s="191">
        <f t="shared" si="6"/>
        <v>0</v>
      </c>
      <c r="CY8" s="191">
        <f t="shared" si="6"/>
        <v>0</v>
      </c>
      <c r="CZ8" s="191">
        <f t="shared" si="6"/>
        <v>0</v>
      </c>
      <c r="DA8" s="191">
        <f t="shared" si="6"/>
        <v>0</v>
      </c>
      <c r="DB8" s="191">
        <f t="shared" si="6"/>
        <v>0</v>
      </c>
      <c r="DC8" s="191">
        <f t="shared" si="6"/>
        <v>0</v>
      </c>
      <c r="DF8" s="24">
        <f t="shared" si="4"/>
        <v>0</v>
      </c>
    </row>
    <row r="9" spans="1:112" ht="14.5">
      <c r="B9" s="149" t="s">
        <v>154</v>
      </c>
      <c r="C9" s="150" t="s">
        <v>155</v>
      </c>
      <c r="D9" s="151"/>
      <c r="E9" s="151"/>
      <c r="F9" s="152">
        <f>F10+F44+F78-F8</f>
        <v>0</v>
      </c>
      <c r="G9" s="189">
        <f>SUMIF($H$5:$DC$5,"&lt;="&amp;PAL,$H9:$DC9)</f>
        <v>0</v>
      </c>
      <c r="H9" s="152">
        <f t="shared" ref="H9:AM9" si="7">H10+H44+H78-H8</f>
        <v>0</v>
      </c>
      <c r="I9" s="152">
        <f t="shared" si="7"/>
        <v>0</v>
      </c>
      <c r="J9" s="152">
        <f t="shared" si="7"/>
        <v>0</v>
      </c>
      <c r="K9" s="152">
        <f t="shared" si="7"/>
        <v>0</v>
      </c>
      <c r="L9" s="152">
        <f t="shared" si="7"/>
        <v>0</v>
      </c>
      <c r="M9" s="152">
        <f t="shared" si="7"/>
        <v>0</v>
      </c>
      <c r="N9" s="152">
        <f t="shared" si="7"/>
        <v>0</v>
      </c>
      <c r="O9" s="152">
        <f t="shared" si="7"/>
        <v>0</v>
      </c>
      <c r="P9" s="152">
        <f t="shared" si="7"/>
        <v>0</v>
      </c>
      <c r="Q9" s="152">
        <f t="shared" si="7"/>
        <v>0</v>
      </c>
      <c r="R9" s="152">
        <f t="shared" si="7"/>
        <v>0</v>
      </c>
      <c r="S9" s="152">
        <f t="shared" si="7"/>
        <v>0</v>
      </c>
      <c r="T9" s="152">
        <f t="shared" si="7"/>
        <v>0</v>
      </c>
      <c r="U9" s="152">
        <f t="shared" si="7"/>
        <v>0</v>
      </c>
      <c r="V9" s="152">
        <f t="shared" si="7"/>
        <v>0</v>
      </c>
      <c r="W9" s="152">
        <f t="shared" si="7"/>
        <v>0</v>
      </c>
      <c r="X9" s="152">
        <f t="shared" si="7"/>
        <v>0</v>
      </c>
      <c r="Y9" s="152">
        <f t="shared" si="7"/>
        <v>0</v>
      </c>
      <c r="Z9" s="152">
        <f t="shared" si="7"/>
        <v>0</v>
      </c>
      <c r="AA9" s="152">
        <f t="shared" si="7"/>
        <v>0</v>
      </c>
      <c r="AB9" s="152">
        <f t="shared" si="7"/>
        <v>0</v>
      </c>
      <c r="AC9" s="152">
        <f t="shared" si="7"/>
        <v>0</v>
      </c>
      <c r="AD9" s="152">
        <f t="shared" si="7"/>
        <v>0</v>
      </c>
      <c r="AE9" s="152">
        <f t="shared" si="7"/>
        <v>0</v>
      </c>
      <c r="AF9" s="152">
        <f t="shared" si="7"/>
        <v>0</v>
      </c>
      <c r="AG9" s="152">
        <f t="shared" si="7"/>
        <v>0</v>
      </c>
      <c r="AH9" s="152">
        <f t="shared" si="7"/>
        <v>0</v>
      </c>
      <c r="AI9" s="152">
        <f t="shared" si="7"/>
        <v>0</v>
      </c>
      <c r="AJ9" s="152">
        <f t="shared" si="7"/>
        <v>0</v>
      </c>
      <c r="AK9" s="152">
        <f t="shared" si="7"/>
        <v>0</v>
      </c>
      <c r="AL9" s="152">
        <f t="shared" si="7"/>
        <v>0</v>
      </c>
      <c r="AM9" s="152">
        <f t="shared" si="7"/>
        <v>0</v>
      </c>
      <c r="AN9" s="152">
        <f t="shared" ref="AN9:BS9" si="8">AN10+AN44+AN78-AN8</f>
        <v>0</v>
      </c>
      <c r="AO9" s="152">
        <f t="shared" si="8"/>
        <v>0</v>
      </c>
      <c r="AP9" s="152">
        <f t="shared" si="8"/>
        <v>0</v>
      </c>
      <c r="AQ9" s="152">
        <f t="shared" si="8"/>
        <v>0</v>
      </c>
      <c r="AR9" s="152">
        <f t="shared" si="8"/>
        <v>0</v>
      </c>
      <c r="AS9" s="152">
        <f t="shared" si="8"/>
        <v>0</v>
      </c>
      <c r="AT9" s="152">
        <f t="shared" si="8"/>
        <v>0</v>
      </c>
      <c r="AU9" s="152">
        <f t="shared" si="8"/>
        <v>0</v>
      </c>
      <c r="AV9" s="152">
        <f t="shared" si="8"/>
        <v>0</v>
      </c>
      <c r="AW9" s="152">
        <f t="shared" si="8"/>
        <v>0</v>
      </c>
      <c r="AX9" s="152">
        <f t="shared" si="8"/>
        <v>0</v>
      </c>
      <c r="AY9" s="152">
        <f t="shared" si="8"/>
        <v>0</v>
      </c>
      <c r="AZ9" s="152">
        <f t="shared" si="8"/>
        <v>0</v>
      </c>
      <c r="BA9" s="152">
        <f t="shared" si="8"/>
        <v>0</v>
      </c>
      <c r="BB9" s="152">
        <f t="shared" si="8"/>
        <v>0</v>
      </c>
      <c r="BC9" s="152">
        <f t="shared" si="8"/>
        <v>0</v>
      </c>
      <c r="BD9" s="152">
        <f t="shared" si="8"/>
        <v>0</v>
      </c>
      <c r="BE9" s="152">
        <f t="shared" si="8"/>
        <v>0</v>
      </c>
      <c r="BF9" s="152">
        <f t="shared" si="8"/>
        <v>0</v>
      </c>
      <c r="BG9" s="152">
        <f t="shared" si="8"/>
        <v>0</v>
      </c>
      <c r="BH9" s="152">
        <f t="shared" si="8"/>
        <v>0</v>
      </c>
      <c r="BI9" s="152">
        <f t="shared" si="8"/>
        <v>0</v>
      </c>
      <c r="BJ9" s="152">
        <f t="shared" si="8"/>
        <v>0</v>
      </c>
      <c r="BK9" s="152">
        <f t="shared" si="8"/>
        <v>0</v>
      </c>
      <c r="BL9" s="152">
        <f t="shared" si="8"/>
        <v>0</v>
      </c>
      <c r="BM9" s="152">
        <f t="shared" si="8"/>
        <v>0</v>
      </c>
      <c r="BN9" s="152">
        <f t="shared" si="8"/>
        <v>0</v>
      </c>
      <c r="BO9" s="152">
        <f t="shared" si="8"/>
        <v>0</v>
      </c>
      <c r="BP9" s="152">
        <f t="shared" si="8"/>
        <v>0</v>
      </c>
      <c r="BQ9" s="152">
        <f t="shared" si="8"/>
        <v>0</v>
      </c>
      <c r="BR9" s="152">
        <f t="shared" si="8"/>
        <v>0</v>
      </c>
      <c r="BS9" s="152">
        <f t="shared" si="8"/>
        <v>0</v>
      </c>
      <c r="BT9" s="152">
        <f t="shared" ref="BT9:CY9" si="9">BT10+BT44+BT78-BT8</f>
        <v>0</v>
      </c>
      <c r="BU9" s="152">
        <f t="shared" si="9"/>
        <v>0</v>
      </c>
      <c r="BV9" s="152">
        <f t="shared" si="9"/>
        <v>0</v>
      </c>
      <c r="BW9" s="152">
        <f t="shared" si="9"/>
        <v>0</v>
      </c>
      <c r="BX9" s="152">
        <f t="shared" si="9"/>
        <v>0</v>
      </c>
      <c r="BY9" s="152">
        <f t="shared" si="9"/>
        <v>0</v>
      </c>
      <c r="BZ9" s="152">
        <f t="shared" si="9"/>
        <v>0</v>
      </c>
      <c r="CA9" s="152">
        <f t="shared" si="9"/>
        <v>0</v>
      </c>
      <c r="CB9" s="152">
        <f t="shared" si="9"/>
        <v>0</v>
      </c>
      <c r="CC9" s="152">
        <f t="shared" si="9"/>
        <v>0</v>
      </c>
      <c r="CD9" s="152">
        <f t="shared" si="9"/>
        <v>0</v>
      </c>
      <c r="CE9" s="152">
        <f t="shared" si="9"/>
        <v>0</v>
      </c>
      <c r="CF9" s="152">
        <f t="shared" si="9"/>
        <v>0</v>
      </c>
      <c r="CG9" s="152">
        <f t="shared" si="9"/>
        <v>0</v>
      </c>
      <c r="CH9" s="152">
        <f t="shared" si="9"/>
        <v>0</v>
      </c>
      <c r="CI9" s="152">
        <f t="shared" si="9"/>
        <v>0</v>
      </c>
      <c r="CJ9" s="152">
        <f t="shared" si="9"/>
        <v>0</v>
      </c>
      <c r="CK9" s="152">
        <f t="shared" si="9"/>
        <v>0</v>
      </c>
      <c r="CL9" s="152">
        <f t="shared" si="9"/>
        <v>0</v>
      </c>
      <c r="CM9" s="152">
        <f t="shared" si="9"/>
        <v>0</v>
      </c>
      <c r="CN9" s="152">
        <f t="shared" si="9"/>
        <v>0</v>
      </c>
      <c r="CO9" s="152">
        <f t="shared" si="9"/>
        <v>0</v>
      </c>
      <c r="CP9" s="152">
        <f t="shared" si="9"/>
        <v>0</v>
      </c>
      <c r="CQ9" s="152">
        <f t="shared" si="9"/>
        <v>0</v>
      </c>
      <c r="CR9" s="152">
        <f t="shared" si="9"/>
        <v>0</v>
      </c>
      <c r="CS9" s="152">
        <f t="shared" si="9"/>
        <v>0</v>
      </c>
      <c r="CT9" s="152">
        <f t="shared" si="9"/>
        <v>0</v>
      </c>
      <c r="CU9" s="152">
        <f t="shared" si="9"/>
        <v>0</v>
      </c>
      <c r="CV9" s="152">
        <f t="shared" si="9"/>
        <v>0</v>
      </c>
      <c r="CW9" s="152">
        <f t="shared" si="9"/>
        <v>0</v>
      </c>
      <c r="CX9" s="152">
        <f t="shared" si="9"/>
        <v>0</v>
      </c>
      <c r="CY9" s="152">
        <f t="shared" si="9"/>
        <v>0</v>
      </c>
      <c r="CZ9" s="152">
        <f t="shared" ref="CZ9:DC9" si="10">CZ10+CZ44+CZ78-CZ8</f>
        <v>0</v>
      </c>
      <c r="DA9" s="152">
        <f t="shared" si="10"/>
        <v>0</v>
      </c>
      <c r="DB9" s="152">
        <f t="shared" si="10"/>
        <v>0</v>
      </c>
      <c r="DC9" s="152">
        <f t="shared" si="10"/>
        <v>0</v>
      </c>
      <c r="DF9" s="24">
        <f t="shared" si="4"/>
        <v>0</v>
      </c>
    </row>
    <row r="10" spans="1:112" ht="14.5">
      <c r="B10" s="176" t="s">
        <v>156</v>
      </c>
      <c r="C10" s="188" t="s">
        <v>157</v>
      </c>
      <c r="D10" s="190"/>
      <c r="E10" s="190"/>
      <c r="F10" s="191">
        <f>F11+F22+F33</f>
        <v>0</v>
      </c>
      <c r="G10" s="189">
        <f>SUMIF($H$5:$DC$5,"&lt;="&amp;PAL,$H10:$DC10)</f>
        <v>0</v>
      </c>
      <c r="H10" s="191">
        <f>H11+H22+H33</f>
        <v>0</v>
      </c>
      <c r="I10" s="191">
        <f t="shared" ref="I10:BT10" si="11">I11+I22+I33</f>
        <v>0</v>
      </c>
      <c r="J10" s="191">
        <f t="shared" si="11"/>
        <v>0</v>
      </c>
      <c r="K10" s="191">
        <f t="shared" si="11"/>
        <v>0</v>
      </c>
      <c r="L10" s="191">
        <f t="shared" si="11"/>
        <v>0</v>
      </c>
      <c r="M10" s="191">
        <f t="shared" si="11"/>
        <v>0</v>
      </c>
      <c r="N10" s="191">
        <f t="shared" si="11"/>
        <v>0</v>
      </c>
      <c r="O10" s="191">
        <f t="shared" si="11"/>
        <v>0</v>
      </c>
      <c r="P10" s="191">
        <f t="shared" si="11"/>
        <v>0</v>
      </c>
      <c r="Q10" s="191">
        <f t="shared" si="11"/>
        <v>0</v>
      </c>
      <c r="R10" s="191">
        <f t="shared" si="11"/>
        <v>0</v>
      </c>
      <c r="S10" s="191">
        <f t="shared" si="11"/>
        <v>0</v>
      </c>
      <c r="T10" s="191">
        <f t="shared" si="11"/>
        <v>0</v>
      </c>
      <c r="U10" s="191">
        <f t="shared" si="11"/>
        <v>0</v>
      </c>
      <c r="V10" s="191">
        <f t="shared" si="11"/>
        <v>0</v>
      </c>
      <c r="W10" s="191">
        <f t="shared" si="11"/>
        <v>0</v>
      </c>
      <c r="X10" s="191">
        <f t="shared" si="11"/>
        <v>0</v>
      </c>
      <c r="Y10" s="191">
        <f t="shared" si="11"/>
        <v>0</v>
      </c>
      <c r="Z10" s="191">
        <f t="shared" si="11"/>
        <v>0</v>
      </c>
      <c r="AA10" s="191">
        <f t="shared" si="11"/>
        <v>0</v>
      </c>
      <c r="AB10" s="191">
        <f t="shared" si="11"/>
        <v>0</v>
      </c>
      <c r="AC10" s="191">
        <f t="shared" si="11"/>
        <v>0</v>
      </c>
      <c r="AD10" s="191">
        <f t="shared" si="11"/>
        <v>0</v>
      </c>
      <c r="AE10" s="191">
        <f t="shared" si="11"/>
        <v>0</v>
      </c>
      <c r="AF10" s="191">
        <f t="shared" si="11"/>
        <v>0</v>
      </c>
      <c r="AG10" s="191">
        <f t="shared" si="11"/>
        <v>0</v>
      </c>
      <c r="AH10" s="191">
        <f t="shared" si="11"/>
        <v>0</v>
      </c>
      <c r="AI10" s="191">
        <f t="shared" si="11"/>
        <v>0</v>
      </c>
      <c r="AJ10" s="191">
        <f t="shared" si="11"/>
        <v>0</v>
      </c>
      <c r="AK10" s="191">
        <f t="shared" si="11"/>
        <v>0</v>
      </c>
      <c r="AL10" s="191">
        <f t="shared" si="11"/>
        <v>0</v>
      </c>
      <c r="AM10" s="191">
        <f t="shared" si="11"/>
        <v>0</v>
      </c>
      <c r="AN10" s="191">
        <f t="shared" si="11"/>
        <v>0</v>
      </c>
      <c r="AO10" s="191">
        <f t="shared" si="11"/>
        <v>0</v>
      </c>
      <c r="AP10" s="191">
        <f t="shared" si="11"/>
        <v>0</v>
      </c>
      <c r="AQ10" s="191">
        <f t="shared" si="11"/>
        <v>0</v>
      </c>
      <c r="AR10" s="191">
        <f t="shared" si="11"/>
        <v>0</v>
      </c>
      <c r="AS10" s="191">
        <f t="shared" si="11"/>
        <v>0</v>
      </c>
      <c r="AT10" s="191">
        <f t="shared" si="11"/>
        <v>0</v>
      </c>
      <c r="AU10" s="191">
        <f t="shared" si="11"/>
        <v>0</v>
      </c>
      <c r="AV10" s="191">
        <f t="shared" si="11"/>
        <v>0</v>
      </c>
      <c r="AW10" s="191">
        <f t="shared" si="11"/>
        <v>0</v>
      </c>
      <c r="AX10" s="191">
        <f t="shared" si="11"/>
        <v>0</v>
      </c>
      <c r="AY10" s="191">
        <f t="shared" si="11"/>
        <v>0</v>
      </c>
      <c r="AZ10" s="191">
        <f t="shared" si="11"/>
        <v>0</v>
      </c>
      <c r="BA10" s="191">
        <f t="shared" si="11"/>
        <v>0</v>
      </c>
      <c r="BB10" s="191">
        <f t="shared" si="11"/>
        <v>0</v>
      </c>
      <c r="BC10" s="191">
        <f t="shared" si="11"/>
        <v>0</v>
      </c>
      <c r="BD10" s="191">
        <f t="shared" si="11"/>
        <v>0</v>
      </c>
      <c r="BE10" s="191">
        <f t="shared" si="11"/>
        <v>0</v>
      </c>
      <c r="BF10" s="191">
        <f t="shared" si="11"/>
        <v>0</v>
      </c>
      <c r="BG10" s="191">
        <f t="shared" si="11"/>
        <v>0</v>
      </c>
      <c r="BH10" s="191">
        <f t="shared" si="11"/>
        <v>0</v>
      </c>
      <c r="BI10" s="191">
        <f t="shared" si="11"/>
        <v>0</v>
      </c>
      <c r="BJ10" s="191">
        <f t="shared" si="11"/>
        <v>0</v>
      </c>
      <c r="BK10" s="191">
        <f t="shared" si="11"/>
        <v>0</v>
      </c>
      <c r="BL10" s="191">
        <f t="shared" si="11"/>
        <v>0</v>
      </c>
      <c r="BM10" s="191">
        <f t="shared" si="11"/>
        <v>0</v>
      </c>
      <c r="BN10" s="191">
        <f t="shared" si="11"/>
        <v>0</v>
      </c>
      <c r="BO10" s="191">
        <f t="shared" si="11"/>
        <v>0</v>
      </c>
      <c r="BP10" s="191">
        <f t="shared" si="11"/>
        <v>0</v>
      </c>
      <c r="BQ10" s="191">
        <f t="shared" si="11"/>
        <v>0</v>
      </c>
      <c r="BR10" s="191">
        <f t="shared" si="11"/>
        <v>0</v>
      </c>
      <c r="BS10" s="191">
        <f t="shared" si="11"/>
        <v>0</v>
      </c>
      <c r="BT10" s="191">
        <f t="shared" si="11"/>
        <v>0</v>
      </c>
      <c r="BU10" s="191">
        <f t="shared" ref="BU10:DC10" si="12">BU11+BU22+BU33</f>
        <v>0</v>
      </c>
      <c r="BV10" s="191">
        <f t="shared" si="12"/>
        <v>0</v>
      </c>
      <c r="BW10" s="191">
        <f t="shared" si="12"/>
        <v>0</v>
      </c>
      <c r="BX10" s="191">
        <f t="shared" si="12"/>
        <v>0</v>
      </c>
      <c r="BY10" s="191">
        <f t="shared" si="12"/>
        <v>0</v>
      </c>
      <c r="BZ10" s="191">
        <f t="shared" si="12"/>
        <v>0</v>
      </c>
      <c r="CA10" s="191">
        <f t="shared" si="12"/>
        <v>0</v>
      </c>
      <c r="CB10" s="191">
        <f t="shared" si="12"/>
        <v>0</v>
      </c>
      <c r="CC10" s="191">
        <f t="shared" si="12"/>
        <v>0</v>
      </c>
      <c r="CD10" s="191">
        <f t="shared" si="12"/>
        <v>0</v>
      </c>
      <c r="CE10" s="191">
        <f t="shared" si="12"/>
        <v>0</v>
      </c>
      <c r="CF10" s="191">
        <f t="shared" si="12"/>
        <v>0</v>
      </c>
      <c r="CG10" s="191">
        <f t="shared" si="12"/>
        <v>0</v>
      </c>
      <c r="CH10" s="191">
        <f t="shared" si="12"/>
        <v>0</v>
      </c>
      <c r="CI10" s="191">
        <f t="shared" si="12"/>
        <v>0</v>
      </c>
      <c r="CJ10" s="191">
        <f t="shared" si="12"/>
        <v>0</v>
      </c>
      <c r="CK10" s="191">
        <f t="shared" si="12"/>
        <v>0</v>
      </c>
      <c r="CL10" s="191">
        <f t="shared" si="12"/>
        <v>0</v>
      </c>
      <c r="CM10" s="191">
        <f t="shared" si="12"/>
        <v>0</v>
      </c>
      <c r="CN10" s="191">
        <f t="shared" si="12"/>
        <v>0</v>
      </c>
      <c r="CO10" s="191">
        <f t="shared" si="12"/>
        <v>0</v>
      </c>
      <c r="CP10" s="191">
        <f t="shared" si="12"/>
        <v>0</v>
      </c>
      <c r="CQ10" s="191">
        <f t="shared" si="12"/>
        <v>0</v>
      </c>
      <c r="CR10" s="191">
        <f t="shared" si="12"/>
        <v>0</v>
      </c>
      <c r="CS10" s="191">
        <f t="shared" si="12"/>
        <v>0</v>
      </c>
      <c r="CT10" s="191">
        <f t="shared" si="12"/>
        <v>0</v>
      </c>
      <c r="CU10" s="191">
        <f t="shared" si="12"/>
        <v>0</v>
      </c>
      <c r="CV10" s="191">
        <f t="shared" si="12"/>
        <v>0</v>
      </c>
      <c r="CW10" s="191">
        <f t="shared" si="12"/>
        <v>0</v>
      </c>
      <c r="CX10" s="191">
        <f t="shared" si="12"/>
        <v>0</v>
      </c>
      <c r="CY10" s="191">
        <f t="shared" si="12"/>
        <v>0</v>
      </c>
      <c r="CZ10" s="191">
        <f t="shared" si="12"/>
        <v>0</v>
      </c>
      <c r="DA10" s="191">
        <f t="shared" si="12"/>
        <v>0</v>
      </c>
      <c r="DB10" s="191">
        <f t="shared" si="12"/>
        <v>0</v>
      </c>
      <c r="DC10" s="191">
        <f t="shared" si="12"/>
        <v>0</v>
      </c>
      <c r="DF10" s="24">
        <f t="shared" si="4"/>
        <v>0</v>
      </c>
    </row>
    <row r="11" spans="1:112" ht="14.5">
      <c r="B11" s="176" t="s">
        <v>158</v>
      </c>
      <c r="C11" s="188" t="s">
        <v>159</v>
      </c>
      <c r="D11" s="190"/>
      <c r="E11" s="190"/>
      <c r="F11" s="191">
        <f>SUM(F12:F19)+F20</f>
        <v>0</v>
      </c>
      <c r="G11" s="189">
        <f>SUMIF($H$5:$DC$5,"&lt;="&amp;PAL,$H11:$DC11)</f>
        <v>0</v>
      </c>
      <c r="H11" s="191">
        <f>SUM(H12:H19)+H20</f>
        <v>0</v>
      </c>
      <c r="I11" s="191">
        <f t="shared" ref="I11:BT11" si="13">SUM(I12:I19)+I20</f>
        <v>0</v>
      </c>
      <c r="J11" s="191">
        <f t="shared" si="13"/>
        <v>0</v>
      </c>
      <c r="K11" s="191">
        <f t="shared" si="13"/>
        <v>0</v>
      </c>
      <c r="L11" s="191">
        <f t="shared" si="13"/>
        <v>0</v>
      </c>
      <c r="M11" s="191">
        <f t="shared" si="13"/>
        <v>0</v>
      </c>
      <c r="N11" s="191">
        <f t="shared" si="13"/>
        <v>0</v>
      </c>
      <c r="O11" s="191">
        <f t="shared" si="13"/>
        <v>0</v>
      </c>
      <c r="P11" s="191">
        <f t="shared" si="13"/>
        <v>0</v>
      </c>
      <c r="Q11" s="191">
        <f t="shared" si="13"/>
        <v>0</v>
      </c>
      <c r="R11" s="191">
        <f t="shared" si="13"/>
        <v>0</v>
      </c>
      <c r="S11" s="191">
        <f t="shared" si="13"/>
        <v>0</v>
      </c>
      <c r="T11" s="191">
        <f t="shared" si="13"/>
        <v>0</v>
      </c>
      <c r="U11" s="191">
        <f t="shared" si="13"/>
        <v>0</v>
      </c>
      <c r="V11" s="191">
        <f t="shared" si="13"/>
        <v>0</v>
      </c>
      <c r="W11" s="191">
        <f t="shared" si="13"/>
        <v>0</v>
      </c>
      <c r="X11" s="191">
        <f t="shared" si="13"/>
        <v>0</v>
      </c>
      <c r="Y11" s="191">
        <f t="shared" si="13"/>
        <v>0</v>
      </c>
      <c r="Z11" s="191">
        <f t="shared" si="13"/>
        <v>0</v>
      </c>
      <c r="AA11" s="191">
        <f t="shared" si="13"/>
        <v>0</v>
      </c>
      <c r="AB11" s="191">
        <f t="shared" si="13"/>
        <v>0</v>
      </c>
      <c r="AC11" s="191">
        <f t="shared" si="13"/>
        <v>0</v>
      </c>
      <c r="AD11" s="191">
        <f t="shared" si="13"/>
        <v>0</v>
      </c>
      <c r="AE11" s="191">
        <f t="shared" si="13"/>
        <v>0</v>
      </c>
      <c r="AF11" s="191">
        <f t="shared" si="13"/>
        <v>0</v>
      </c>
      <c r="AG11" s="191">
        <f t="shared" si="13"/>
        <v>0</v>
      </c>
      <c r="AH11" s="191">
        <f t="shared" si="13"/>
        <v>0</v>
      </c>
      <c r="AI11" s="191">
        <f t="shared" si="13"/>
        <v>0</v>
      </c>
      <c r="AJ11" s="191">
        <f t="shared" si="13"/>
        <v>0</v>
      </c>
      <c r="AK11" s="191">
        <f t="shared" si="13"/>
        <v>0</v>
      </c>
      <c r="AL11" s="191">
        <f t="shared" si="13"/>
        <v>0</v>
      </c>
      <c r="AM11" s="191">
        <f t="shared" si="13"/>
        <v>0</v>
      </c>
      <c r="AN11" s="191">
        <f t="shared" si="13"/>
        <v>0</v>
      </c>
      <c r="AO11" s="191">
        <f t="shared" si="13"/>
        <v>0</v>
      </c>
      <c r="AP11" s="191">
        <f t="shared" si="13"/>
        <v>0</v>
      </c>
      <c r="AQ11" s="191">
        <f t="shared" si="13"/>
        <v>0</v>
      </c>
      <c r="AR11" s="191">
        <f t="shared" si="13"/>
        <v>0</v>
      </c>
      <c r="AS11" s="191">
        <f t="shared" si="13"/>
        <v>0</v>
      </c>
      <c r="AT11" s="191">
        <f t="shared" si="13"/>
        <v>0</v>
      </c>
      <c r="AU11" s="191">
        <f t="shared" si="13"/>
        <v>0</v>
      </c>
      <c r="AV11" s="191">
        <f t="shared" si="13"/>
        <v>0</v>
      </c>
      <c r="AW11" s="191">
        <f t="shared" si="13"/>
        <v>0</v>
      </c>
      <c r="AX11" s="191">
        <f t="shared" si="13"/>
        <v>0</v>
      </c>
      <c r="AY11" s="191">
        <f t="shared" si="13"/>
        <v>0</v>
      </c>
      <c r="AZ11" s="191">
        <f t="shared" si="13"/>
        <v>0</v>
      </c>
      <c r="BA11" s="191">
        <f t="shared" si="13"/>
        <v>0</v>
      </c>
      <c r="BB11" s="191">
        <f t="shared" si="13"/>
        <v>0</v>
      </c>
      <c r="BC11" s="191">
        <f t="shared" si="13"/>
        <v>0</v>
      </c>
      <c r="BD11" s="191">
        <f t="shared" si="13"/>
        <v>0</v>
      </c>
      <c r="BE11" s="191">
        <f t="shared" si="13"/>
        <v>0</v>
      </c>
      <c r="BF11" s="191">
        <f t="shared" si="13"/>
        <v>0</v>
      </c>
      <c r="BG11" s="191">
        <f t="shared" si="13"/>
        <v>0</v>
      </c>
      <c r="BH11" s="191">
        <f t="shared" si="13"/>
        <v>0</v>
      </c>
      <c r="BI11" s="191">
        <f t="shared" si="13"/>
        <v>0</v>
      </c>
      <c r="BJ11" s="191">
        <f t="shared" si="13"/>
        <v>0</v>
      </c>
      <c r="BK11" s="191">
        <f t="shared" si="13"/>
        <v>0</v>
      </c>
      <c r="BL11" s="191">
        <f t="shared" si="13"/>
        <v>0</v>
      </c>
      <c r="BM11" s="191">
        <f t="shared" si="13"/>
        <v>0</v>
      </c>
      <c r="BN11" s="191">
        <f t="shared" si="13"/>
        <v>0</v>
      </c>
      <c r="BO11" s="191">
        <f t="shared" si="13"/>
        <v>0</v>
      </c>
      <c r="BP11" s="191">
        <f t="shared" si="13"/>
        <v>0</v>
      </c>
      <c r="BQ11" s="191">
        <f t="shared" si="13"/>
        <v>0</v>
      </c>
      <c r="BR11" s="191">
        <f t="shared" si="13"/>
        <v>0</v>
      </c>
      <c r="BS11" s="191">
        <f t="shared" si="13"/>
        <v>0</v>
      </c>
      <c r="BT11" s="191">
        <f t="shared" si="13"/>
        <v>0</v>
      </c>
      <c r="BU11" s="191">
        <f t="shared" ref="BU11:DC11" si="14">SUM(BU12:BU19)+BU20</f>
        <v>0</v>
      </c>
      <c r="BV11" s="191">
        <f t="shared" si="14"/>
        <v>0</v>
      </c>
      <c r="BW11" s="191">
        <f t="shared" si="14"/>
        <v>0</v>
      </c>
      <c r="BX11" s="191">
        <f t="shared" si="14"/>
        <v>0</v>
      </c>
      <c r="BY11" s="191">
        <f t="shared" si="14"/>
        <v>0</v>
      </c>
      <c r="BZ11" s="191">
        <f t="shared" si="14"/>
        <v>0</v>
      </c>
      <c r="CA11" s="191">
        <f t="shared" si="14"/>
        <v>0</v>
      </c>
      <c r="CB11" s="191">
        <f t="shared" si="14"/>
        <v>0</v>
      </c>
      <c r="CC11" s="191">
        <f t="shared" si="14"/>
        <v>0</v>
      </c>
      <c r="CD11" s="191">
        <f t="shared" si="14"/>
        <v>0</v>
      </c>
      <c r="CE11" s="191">
        <f t="shared" si="14"/>
        <v>0</v>
      </c>
      <c r="CF11" s="191">
        <f t="shared" si="14"/>
        <v>0</v>
      </c>
      <c r="CG11" s="191">
        <f t="shared" si="14"/>
        <v>0</v>
      </c>
      <c r="CH11" s="191">
        <f t="shared" si="14"/>
        <v>0</v>
      </c>
      <c r="CI11" s="191">
        <f t="shared" si="14"/>
        <v>0</v>
      </c>
      <c r="CJ11" s="191">
        <f t="shared" si="14"/>
        <v>0</v>
      </c>
      <c r="CK11" s="191">
        <f t="shared" si="14"/>
        <v>0</v>
      </c>
      <c r="CL11" s="191">
        <f t="shared" si="14"/>
        <v>0</v>
      </c>
      <c r="CM11" s="191">
        <f t="shared" si="14"/>
        <v>0</v>
      </c>
      <c r="CN11" s="191">
        <f t="shared" si="14"/>
        <v>0</v>
      </c>
      <c r="CO11" s="191">
        <f t="shared" si="14"/>
        <v>0</v>
      </c>
      <c r="CP11" s="191">
        <f t="shared" si="14"/>
        <v>0</v>
      </c>
      <c r="CQ11" s="191">
        <f t="shared" si="14"/>
        <v>0</v>
      </c>
      <c r="CR11" s="191">
        <f t="shared" si="14"/>
        <v>0</v>
      </c>
      <c r="CS11" s="191">
        <f t="shared" si="14"/>
        <v>0</v>
      </c>
      <c r="CT11" s="191">
        <f t="shared" si="14"/>
        <v>0</v>
      </c>
      <c r="CU11" s="191">
        <f t="shared" si="14"/>
        <v>0</v>
      </c>
      <c r="CV11" s="191">
        <f t="shared" si="14"/>
        <v>0</v>
      </c>
      <c r="CW11" s="191">
        <f t="shared" si="14"/>
        <v>0</v>
      </c>
      <c r="CX11" s="191">
        <f t="shared" si="14"/>
        <v>0</v>
      </c>
      <c r="CY11" s="191">
        <f t="shared" si="14"/>
        <v>0</v>
      </c>
      <c r="CZ11" s="191">
        <f t="shared" si="14"/>
        <v>0</v>
      </c>
      <c r="DA11" s="191">
        <f t="shared" si="14"/>
        <v>0</v>
      </c>
      <c r="DB11" s="191">
        <f t="shared" si="14"/>
        <v>0</v>
      </c>
      <c r="DC11" s="191">
        <f t="shared" si="14"/>
        <v>0</v>
      </c>
      <c r="DF11" s="24">
        <f t="shared" si="4"/>
        <v>0</v>
      </c>
    </row>
    <row r="12" spans="1:112" ht="29">
      <c r="A12" s="68"/>
      <c r="B12" s="176" t="str">
        <f>$B$11&amp;"1."</f>
        <v>D.1.1.</v>
      </c>
      <c r="C12" s="192" t="s">
        <v>160</v>
      </c>
      <c r="D12" s="193"/>
      <c r="E12" s="194">
        <v>0.21</v>
      </c>
      <c r="F12" s="189">
        <f>H12+NPV(FD,I12:INDEX(I12:DC12,PAL))</f>
        <v>0</v>
      </c>
      <c r="G12" s="189">
        <f>SUMIF($H$5:$DC$5,"&lt;="&amp;PAL,$H12:$DC12)</f>
        <v>0</v>
      </c>
      <c r="H12" s="195">
        <v>0</v>
      </c>
      <c r="I12" s="195">
        <v>0</v>
      </c>
      <c r="J12" s="195">
        <v>0</v>
      </c>
      <c r="K12" s="195">
        <v>0</v>
      </c>
      <c r="L12" s="195">
        <v>0</v>
      </c>
      <c r="M12" s="195">
        <v>0</v>
      </c>
      <c r="N12" s="195">
        <v>0</v>
      </c>
      <c r="O12" s="195">
        <v>0</v>
      </c>
      <c r="P12" s="195">
        <v>0</v>
      </c>
      <c r="Q12" s="195">
        <v>0</v>
      </c>
      <c r="R12" s="195">
        <v>0</v>
      </c>
      <c r="S12" s="195">
        <v>0</v>
      </c>
      <c r="T12" s="195">
        <v>0</v>
      </c>
      <c r="U12" s="195">
        <v>0</v>
      </c>
      <c r="V12" s="195">
        <v>0</v>
      </c>
      <c r="W12" s="195">
        <v>0</v>
      </c>
      <c r="X12" s="195">
        <v>0</v>
      </c>
      <c r="Y12" s="195">
        <v>0</v>
      </c>
      <c r="Z12" s="195">
        <v>0</v>
      </c>
      <c r="AA12" s="195">
        <v>0</v>
      </c>
      <c r="AB12" s="195">
        <v>0</v>
      </c>
      <c r="AC12" s="195">
        <v>0</v>
      </c>
      <c r="AD12" s="195">
        <v>0</v>
      </c>
      <c r="AE12" s="195">
        <v>0</v>
      </c>
      <c r="AF12" s="195">
        <v>0</v>
      </c>
      <c r="AG12" s="195">
        <v>0</v>
      </c>
      <c r="AH12" s="195">
        <v>0</v>
      </c>
      <c r="AI12" s="195">
        <v>0</v>
      </c>
      <c r="AJ12" s="195">
        <v>0</v>
      </c>
      <c r="AK12" s="195">
        <v>0</v>
      </c>
      <c r="AL12" s="195">
        <v>0</v>
      </c>
      <c r="AM12" s="195">
        <v>0</v>
      </c>
      <c r="AN12" s="195">
        <v>0</v>
      </c>
      <c r="AO12" s="195">
        <v>0</v>
      </c>
      <c r="AP12" s="195">
        <v>0</v>
      </c>
      <c r="AQ12" s="195">
        <v>0</v>
      </c>
      <c r="AR12" s="195">
        <v>0</v>
      </c>
      <c r="AS12" s="195">
        <v>0</v>
      </c>
      <c r="AT12" s="195">
        <v>0</v>
      </c>
      <c r="AU12" s="195">
        <v>0</v>
      </c>
      <c r="AV12" s="195">
        <v>0</v>
      </c>
      <c r="AW12" s="195">
        <v>0</v>
      </c>
      <c r="AX12" s="195">
        <v>0</v>
      </c>
      <c r="AY12" s="195">
        <v>0</v>
      </c>
      <c r="AZ12" s="195">
        <v>0</v>
      </c>
      <c r="BA12" s="195">
        <v>0</v>
      </c>
      <c r="BB12" s="195">
        <v>0</v>
      </c>
      <c r="BC12" s="195">
        <v>0</v>
      </c>
      <c r="BD12" s="195">
        <v>0</v>
      </c>
      <c r="BE12" s="195">
        <v>0</v>
      </c>
      <c r="BF12" s="195">
        <v>0</v>
      </c>
      <c r="BG12" s="195">
        <v>0</v>
      </c>
      <c r="BH12" s="195">
        <v>0</v>
      </c>
      <c r="BI12" s="195">
        <v>0</v>
      </c>
      <c r="BJ12" s="195">
        <v>0</v>
      </c>
      <c r="BK12" s="195">
        <v>0</v>
      </c>
      <c r="BL12" s="195">
        <v>0</v>
      </c>
      <c r="BM12" s="195">
        <v>0</v>
      </c>
      <c r="BN12" s="195">
        <v>0</v>
      </c>
      <c r="BO12" s="195">
        <v>0</v>
      </c>
      <c r="BP12" s="195">
        <v>0</v>
      </c>
      <c r="BQ12" s="195">
        <v>0</v>
      </c>
      <c r="BR12" s="195">
        <v>0</v>
      </c>
      <c r="BS12" s="195">
        <v>0</v>
      </c>
      <c r="BT12" s="195">
        <v>0</v>
      </c>
      <c r="BU12" s="195">
        <v>0</v>
      </c>
      <c r="BV12" s="195">
        <v>0</v>
      </c>
      <c r="BW12" s="195">
        <v>0</v>
      </c>
      <c r="BX12" s="195">
        <v>0</v>
      </c>
      <c r="BY12" s="195">
        <v>0</v>
      </c>
      <c r="BZ12" s="195">
        <v>0</v>
      </c>
      <c r="CA12" s="195">
        <v>0</v>
      </c>
      <c r="CB12" s="195">
        <v>0</v>
      </c>
      <c r="CC12" s="195">
        <v>0</v>
      </c>
      <c r="CD12" s="195">
        <v>0</v>
      </c>
      <c r="CE12" s="195">
        <v>0</v>
      </c>
      <c r="CF12" s="195">
        <v>0</v>
      </c>
      <c r="CG12" s="195">
        <v>0</v>
      </c>
      <c r="CH12" s="195">
        <v>0</v>
      </c>
      <c r="CI12" s="195">
        <v>0</v>
      </c>
      <c r="CJ12" s="195">
        <v>0</v>
      </c>
      <c r="CK12" s="195">
        <v>0</v>
      </c>
      <c r="CL12" s="195">
        <v>0</v>
      </c>
      <c r="CM12" s="195">
        <v>0</v>
      </c>
      <c r="CN12" s="195">
        <v>0</v>
      </c>
      <c r="CO12" s="195">
        <v>0</v>
      </c>
      <c r="CP12" s="195">
        <v>0</v>
      </c>
      <c r="CQ12" s="195">
        <v>0</v>
      </c>
      <c r="CR12" s="195">
        <v>0</v>
      </c>
      <c r="CS12" s="195">
        <v>0</v>
      </c>
      <c r="CT12" s="195">
        <v>0</v>
      </c>
      <c r="CU12" s="195">
        <v>0</v>
      </c>
      <c r="CV12" s="195">
        <v>0</v>
      </c>
      <c r="CW12" s="195">
        <v>0</v>
      </c>
      <c r="CX12" s="195">
        <v>0</v>
      </c>
      <c r="CY12" s="195">
        <v>0</v>
      </c>
      <c r="CZ12" s="195">
        <v>0</v>
      </c>
      <c r="DA12" s="195">
        <v>0</v>
      </c>
      <c r="DB12" s="195">
        <v>0</v>
      </c>
      <c r="DC12" s="195">
        <v>0</v>
      </c>
      <c r="DE12" s="24">
        <f>COUNTBLANK($H12:$DC12)</f>
        <v>0</v>
      </c>
      <c r="DF12" s="24">
        <f>COUNTIF($H12:$DC12,"&lt;&gt;0")</f>
        <v>0</v>
      </c>
      <c r="DG12">
        <f t="shared" ref="DG12:DG21" si="15">IF(ISNUMBER(E12),E12*100,0)</f>
        <v>21</v>
      </c>
      <c r="DH12">
        <v>0</v>
      </c>
    </row>
    <row r="13" spans="1:112" ht="14.5">
      <c r="A13" s="68"/>
      <c r="B13" s="176" t="str">
        <f>$B$11&amp;"2."</f>
        <v>D.1.2.</v>
      </c>
      <c r="C13" s="192" t="s">
        <v>161</v>
      </c>
      <c r="D13" s="193"/>
      <c r="E13" s="194">
        <v>0.21</v>
      </c>
      <c r="F13" s="189">
        <f>H13+NPV(FD,I13:INDEX(I13:DC13,PAL))</f>
        <v>0</v>
      </c>
      <c r="G13" s="189">
        <f>SUMIF($H$5:$DC$5,"&lt;="&amp;PAL,$H13:$DC13)</f>
        <v>0</v>
      </c>
      <c r="H13" s="195">
        <v>0</v>
      </c>
      <c r="I13" s="195">
        <v>0</v>
      </c>
      <c r="J13" s="195">
        <v>0</v>
      </c>
      <c r="K13" s="195">
        <v>0</v>
      </c>
      <c r="L13" s="195">
        <v>0</v>
      </c>
      <c r="M13" s="195">
        <v>0</v>
      </c>
      <c r="N13" s="195">
        <v>0</v>
      </c>
      <c r="O13" s="195">
        <v>0</v>
      </c>
      <c r="P13" s="195">
        <v>0</v>
      </c>
      <c r="Q13" s="195">
        <v>0</v>
      </c>
      <c r="R13" s="195">
        <v>0</v>
      </c>
      <c r="S13" s="195">
        <v>0</v>
      </c>
      <c r="T13" s="195">
        <v>0</v>
      </c>
      <c r="U13" s="195">
        <v>0</v>
      </c>
      <c r="V13" s="195">
        <v>0</v>
      </c>
      <c r="W13" s="195">
        <v>0</v>
      </c>
      <c r="X13" s="195">
        <v>0</v>
      </c>
      <c r="Y13" s="195">
        <v>0</v>
      </c>
      <c r="Z13" s="195">
        <v>0</v>
      </c>
      <c r="AA13" s="195">
        <v>0</v>
      </c>
      <c r="AB13" s="195">
        <v>0</v>
      </c>
      <c r="AC13" s="195">
        <v>0</v>
      </c>
      <c r="AD13" s="195">
        <v>0</v>
      </c>
      <c r="AE13" s="195">
        <v>0</v>
      </c>
      <c r="AF13" s="195">
        <v>0</v>
      </c>
      <c r="AG13" s="195">
        <v>0</v>
      </c>
      <c r="AH13" s="195">
        <v>0</v>
      </c>
      <c r="AI13" s="195">
        <v>0</v>
      </c>
      <c r="AJ13" s="195">
        <v>0</v>
      </c>
      <c r="AK13" s="195">
        <v>0</v>
      </c>
      <c r="AL13" s="195">
        <v>0</v>
      </c>
      <c r="AM13" s="195">
        <v>0</v>
      </c>
      <c r="AN13" s="195">
        <v>0</v>
      </c>
      <c r="AO13" s="195">
        <v>0</v>
      </c>
      <c r="AP13" s="195">
        <v>0</v>
      </c>
      <c r="AQ13" s="195">
        <v>0</v>
      </c>
      <c r="AR13" s="195">
        <v>0</v>
      </c>
      <c r="AS13" s="195">
        <v>0</v>
      </c>
      <c r="AT13" s="195">
        <v>0</v>
      </c>
      <c r="AU13" s="195">
        <v>0</v>
      </c>
      <c r="AV13" s="195">
        <v>0</v>
      </c>
      <c r="AW13" s="195">
        <v>0</v>
      </c>
      <c r="AX13" s="195">
        <v>0</v>
      </c>
      <c r="AY13" s="195">
        <v>0</v>
      </c>
      <c r="AZ13" s="195">
        <v>0</v>
      </c>
      <c r="BA13" s="195">
        <v>0</v>
      </c>
      <c r="BB13" s="195">
        <v>0</v>
      </c>
      <c r="BC13" s="195">
        <v>0</v>
      </c>
      <c r="BD13" s="195">
        <v>0</v>
      </c>
      <c r="BE13" s="195">
        <v>0</v>
      </c>
      <c r="BF13" s="195">
        <v>0</v>
      </c>
      <c r="BG13" s="195">
        <v>0</v>
      </c>
      <c r="BH13" s="195">
        <v>0</v>
      </c>
      <c r="BI13" s="195">
        <v>0</v>
      </c>
      <c r="BJ13" s="195">
        <v>0</v>
      </c>
      <c r="BK13" s="195">
        <v>0</v>
      </c>
      <c r="BL13" s="195">
        <v>0</v>
      </c>
      <c r="BM13" s="195">
        <v>0</v>
      </c>
      <c r="BN13" s="195">
        <v>0</v>
      </c>
      <c r="BO13" s="195">
        <v>0</v>
      </c>
      <c r="BP13" s="195">
        <v>0</v>
      </c>
      <c r="BQ13" s="195">
        <v>0</v>
      </c>
      <c r="BR13" s="195">
        <v>0</v>
      </c>
      <c r="BS13" s="195">
        <v>0</v>
      </c>
      <c r="BT13" s="195">
        <v>0</v>
      </c>
      <c r="BU13" s="195">
        <v>0</v>
      </c>
      <c r="BV13" s="195">
        <v>0</v>
      </c>
      <c r="BW13" s="195">
        <v>0</v>
      </c>
      <c r="BX13" s="195">
        <v>0</v>
      </c>
      <c r="BY13" s="195">
        <v>0</v>
      </c>
      <c r="BZ13" s="195">
        <v>0</v>
      </c>
      <c r="CA13" s="195">
        <v>0</v>
      </c>
      <c r="CB13" s="195">
        <v>0</v>
      </c>
      <c r="CC13" s="195">
        <v>0</v>
      </c>
      <c r="CD13" s="195">
        <v>0</v>
      </c>
      <c r="CE13" s="195">
        <v>0</v>
      </c>
      <c r="CF13" s="195">
        <v>0</v>
      </c>
      <c r="CG13" s="195">
        <v>0</v>
      </c>
      <c r="CH13" s="195">
        <v>0</v>
      </c>
      <c r="CI13" s="195">
        <v>0</v>
      </c>
      <c r="CJ13" s="195">
        <v>0</v>
      </c>
      <c r="CK13" s="195">
        <v>0</v>
      </c>
      <c r="CL13" s="195">
        <v>0</v>
      </c>
      <c r="CM13" s="195">
        <v>0</v>
      </c>
      <c r="CN13" s="195">
        <v>0</v>
      </c>
      <c r="CO13" s="195">
        <v>0</v>
      </c>
      <c r="CP13" s="195">
        <v>0</v>
      </c>
      <c r="CQ13" s="195">
        <v>0</v>
      </c>
      <c r="CR13" s="195">
        <v>0</v>
      </c>
      <c r="CS13" s="195">
        <v>0</v>
      </c>
      <c r="CT13" s="195">
        <v>0</v>
      </c>
      <c r="CU13" s="195">
        <v>0</v>
      </c>
      <c r="CV13" s="195">
        <v>0</v>
      </c>
      <c r="CW13" s="195">
        <v>0</v>
      </c>
      <c r="CX13" s="195">
        <v>0</v>
      </c>
      <c r="CY13" s="195">
        <v>0</v>
      </c>
      <c r="CZ13" s="195">
        <v>0</v>
      </c>
      <c r="DA13" s="195">
        <v>0</v>
      </c>
      <c r="DB13" s="195">
        <v>0</v>
      </c>
      <c r="DC13" s="195">
        <v>0</v>
      </c>
      <c r="DE13" s="24">
        <f t="shared" ref="DE13:DE21" si="16">COUNTBLANK(H13:DC13)</f>
        <v>0</v>
      </c>
      <c r="DF13" s="24">
        <f t="shared" ref="DF13:DF76" si="17">COUNTIF($H13:$DC13,"&lt;&gt;0")</f>
        <v>0</v>
      </c>
      <c r="DG13">
        <f t="shared" si="15"/>
        <v>21</v>
      </c>
      <c r="DH13">
        <v>0</v>
      </c>
    </row>
    <row r="14" spans="1:112" ht="14.5">
      <c r="A14" s="68"/>
      <c r="B14" s="176" t="str">
        <f>$B$11&amp;"3."</f>
        <v>D.1.3.</v>
      </c>
      <c r="C14" s="192" t="s">
        <v>161</v>
      </c>
      <c r="D14" s="193"/>
      <c r="E14" s="194">
        <v>0.21</v>
      </c>
      <c r="F14" s="189">
        <f>H14+NPV(FD,I14:INDEX(I14:DC14,PAL))</f>
        <v>0</v>
      </c>
      <c r="G14" s="189">
        <f>SUMIF($H$5:$DC$5,"&lt;="&amp;PAL,$H14:$DC14)</f>
        <v>0</v>
      </c>
      <c r="H14" s="205">
        <v>0</v>
      </c>
      <c r="I14" s="205">
        <v>0</v>
      </c>
      <c r="J14" s="205">
        <v>0</v>
      </c>
      <c r="K14" s="205">
        <v>0</v>
      </c>
      <c r="L14" s="205">
        <v>0</v>
      </c>
      <c r="M14" s="205">
        <v>0</v>
      </c>
      <c r="N14" s="205">
        <v>0</v>
      </c>
      <c r="O14" s="205">
        <v>0</v>
      </c>
      <c r="P14" s="205">
        <v>0</v>
      </c>
      <c r="Q14" s="205">
        <v>0</v>
      </c>
      <c r="R14" s="205">
        <v>0</v>
      </c>
      <c r="S14" s="205">
        <v>0</v>
      </c>
      <c r="T14" s="205">
        <v>0</v>
      </c>
      <c r="U14" s="205">
        <v>0</v>
      </c>
      <c r="V14" s="205">
        <v>0</v>
      </c>
      <c r="W14" s="205">
        <v>0</v>
      </c>
      <c r="X14" s="205">
        <v>0</v>
      </c>
      <c r="Y14" s="205">
        <v>0</v>
      </c>
      <c r="Z14" s="205">
        <v>0</v>
      </c>
      <c r="AA14" s="205">
        <v>0</v>
      </c>
      <c r="AB14" s="205">
        <v>0</v>
      </c>
      <c r="AC14" s="205">
        <v>0</v>
      </c>
      <c r="AD14" s="205">
        <v>0</v>
      </c>
      <c r="AE14" s="205">
        <v>0</v>
      </c>
      <c r="AF14" s="205">
        <v>0</v>
      </c>
      <c r="AG14" s="205">
        <v>0</v>
      </c>
      <c r="AH14" s="205">
        <v>0</v>
      </c>
      <c r="AI14" s="205">
        <v>0</v>
      </c>
      <c r="AJ14" s="205">
        <v>0</v>
      </c>
      <c r="AK14" s="205">
        <v>0</v>
      </c>
      <c r="AL14" s="205">
        <v>0</v>
      </c>
      <c r="AM14" s="205">
        <v>0</v>
      </c>
      <c r="AN14" s="205">
        <v>0</v>
      </c>
      <c r="AO14" s="205">
        <v>0</v>
      </c>
      <c r="AP14" s="205">
        <v>0</v>
      </c>
      <c r="AQ14" s="205">
        <v>0</v>
      </c>
      <c r="AR14" s="205">
        <v>0</v>
      </c>
      <c r="AS14" s="205">
        <v>0</v>
      </c>
      <c r="AT14" s="205">
        <v>0</v>
      </c>
      <c r="AU14" s="205">
        <v>0</v>
      </c>
      <c r="AV14" s="205">
        <v>0</v>
      </c>
      <c r="AW14" s="205">
        <v>0</v>
      </c>
      <c r="AX14" s="205">
        <v>0</v>
      </c>
      <c r="AY14" s="205">
        <v>0</v>
      </c>
      <c r="AZ14" s="205">
        <v>0</v>
      </c>
      <c r="BA14" s="205">
        <v>0</v>
      </c>
      <c r="BB14" s="205">
        <v>0</v>
      </c>
      <c r="BC14" s="205">
        <v>0</v>
      </c>
      <c r="BD14" s="205">
        <v>0</v>
      </c>
      <c r="BE14" s="205">
        <v>0</v>
      </c>
      <c r="BF14" s="205">
        <v>0</v>
      </c>
      <c r="BG14" s="205">
        <v>0</v>
      </c>
      <c r="BH14" s="205">
        <v>0</v>
      </c>
      <c r="BI14" s="205">
        <v>0</v>
      </c>
      <c r="BJ14" s="205">
        <v>0</v>
      </c>
      <c r="BK14" s="205">
        <v>0</v>
      </c>
      <c r="BL14" s="205">
        <v>0</v>
      </c>
      <c r="BM14" s="205">
        <v>0</v>
      </c>
      <c r="BN14" s="205">
        <v>0</v>
      </c>
      <c r="BO14" s="205">
        <v>0</v>
      </c>
      <c r="BP14" s="205">
        <v>0</v>
      </c>
      <c r="BQ14" s="205">
        <v>0</v>
      </c>
      <c r="BR14" s="205">
        <v>0</v>
      </c>
      <c r="BS14" s="205">
        <v>0</v>
      </c>
      <c r="BT14" s="205">
        <v>0</v>
      </c>
      <c r="BU14" s="205">
        <v>0</v>
      </c>
      <c r="BV14" s="205">
        <v>0</v>
      </c>
      <c r="BW14" s="205">
        <v>0</v>
      </c>
      <c r="BX14" s="205">
        <v>0</v>
      </c>
      <c r="BY14" s="205">
        <v>0</v>
      </c>
      <c r="BZ14" s="205">
        <v>0</v>
      </c>
      <c r="CA14" s="205">
        <v>0</v>
      </c>
      <c r="CB14" s="205">
        <v>0</v>
      </c>
      <c r="CC14" s="205">
        <v>0</v>
      </c>
      <c r="CD14" s="205">
        <v>0</v>
      </c>
      <c r="CE14" s="205">
        <v>0</v>
      </c>
      <c r="CF14" s="205">
        <v>0</v>
      </c>
      <c r="CG14" s="205">
        <v>0</v>
      </c>
      <c r="CH14" s="205">
        <v>0</v>
      </c>
      <c r="CI14" s="205">
        <v>0</v>
      </c>
      <c r="CJ14" s="205">
        <v>0</v>
      </c>
      <c r="CK14" s="205">
        <v>0</v>
      </c>
      <c r="CL14" s="205">
        <v>0</v>
      </c>
      <c r="CM14" s="205">
        <v>0</v>
      </c>
      <c r="CN14" s="205">
        <v>0</v>
      </c>
      <c r="CO14" s="205">
        <v>0</v>
      </c>
      <c r="CP14" s="205">
        <v>0</v>
      </c>
      <c r="CQ14" s="205">
        <v>0</v>
      </c>
      <c r="CR14" s="205">
        <v>0</v>
      </c>
      <c r="CS14" s="205">
        <v>0</v>
      </c>
      <c r="CT14" s="205">
        <v>0</v>
      </c>
      <c r="CU14" s="205">
        <v>0</v>
      </c>
      <c r="CV14" s="205">
        <v>0</v>
      </c>
      <c r="CW14" s="205">
        <v>0</v>
      </c>
      <c r="CX14" s="205">
        <v>0</v>
      </c>
      <c r="CY14" s="205">
        <v>0</v>
      </c>
      <c r="CZ14" s="205">
        <v>0</v>
      </c>
      <c r="DA14" s="205">
        <v>0</v>
      </c>
      <c r="DB14" s="205">
        <v>0</v>
      </c>
      <c r="DC14" s="205">
        <v>0</v>
      </c>
      <c r="DE14" s="24">
        <f t="shared" si="16"/>
        <v>0</v>
      </c>
      <c r="DF14" s="24">
        <f t="shared" si="17"/>
        <v>0</v>
      </c>
      <c r="DG14">
        <f t="shared" si="15"/>
        <v>21</v>
      </c>
      <c r="DH14">
        <v>0</v>
      </c>
    </row>
    <row r="15" spans="1:112" ht="14.5">
      <c r="A15" s="68"/>
      <c r="B15" s="176" t="str">
        <f>$B$11&amp;"4."</f>
        <v>D.1.4.</v>
      </c>
      <c r="C15" s="192" t="s">
        <v>161</v>
      </c>
      <c r="D15" s="193"/>
      <c r="E15" s="194">
        <v>0.21</v>
      </c>
      <c r="F15" s="189">
        <f>H15+NPV(FD,I15:INDEX(I15:DC15,PAL))</f>
        <v>0</v>
      </c>
      <c r="G15" s="189">
        <f>SUMIF($H$5:$DC$5,"&lt;="&amp;PAL,$H15:$DC15)</f>
        <v>0</v>
      </c>
      <c r="H15" s="195">
        <v>0</v>
      </c>
      <c r="I15" s="195">
        <v>0</v>
      </c>
      <c r="J15" s="195">
        <v>0</v>
      </c>
      <c r="K15" s="195">
        <v>0</v>
      </c>
      <c r="L15" s="195">
        <v>0</v>
      </c>
      <c r="M15" s="195">
        <v>0</v>
      </c>
      <c r="N15" s="195">
        <v>0</v>
      </c>
      <c r="O15" s="195">
        <v>0</v>
      </c>
      <c r="P15" s="195">
        <v>0</v>
      </c>
      <c r="Q15" s="195">
        <v>0</v>
      </c>
      <c r="R15" s="195">
        <v>0</v>
      </c>
      <c r="S15" s="195">
        <v>0</v>
      </c>
      <c r="T15" s="195">
        <v>0</v>
      </c>
      <c r="U15" s="195">
        <v>0</v>
      </c>
      <c r="V15" s="195">
        <v>0</v>
      </c>
      <c r="W15" s="195">
        <v>0</v>
      </c>
      <c r="X15" s="195">
        <v>0</v>
      </c>
      <c r="Y15" s="195">
        <v>0</v>
      </c>
      <c r="Z15" s="195">
        <v>0</v>
      </c>
      <c r="AA15" s="195">
        <v>0</v>
      </c>
      <c r="AB15" s="195">
        <v>0</v>
      </c>
      <c r="AC15" s="195">
        <v>0</v>
      </c>
      <c r="AD15" s="195">
        <v>0</v>
      </c>
      <c r="AE15" s="195">
        <v>0</v>
      </c>
      <c r="AF15" s="195">
        <v>0</v>
      </c>
      <c r="AG15" s="195">
        <v>0</v>
      </c>
      <c r="AH15" s="195">
        <v>0</v>
      </c>
      <c r="AI15" s="195">
        <v>0</v>
      </c>
      <c r="AJ15" s="195">
        <v>0</v>
      </c>
      <c r="AK15" s="195">
        <v>0</v>
      </c>
      <c r="AL15" s="195">
        <v>0</v>
      </c>
      <c r="AM15" s="195">
        <v>0</v>
      </c>
      <c r="AN15" s="195">
        <v>0</v>
      </c>
      <c r="AO15" s="195">
        <v>0</v>
      </c>
      <c r="AP15" s="195">
        <v>0</v>
      </c>
      <c r="AQ15" s="195">
        <v>0</v>
      </c>
      <c r="AR15" s="195">
        <v>0</v>
      </c>
      <c r="AS15" s="195">
        <v>0</v>
      </c>
      <c r="AT15" s="195">
        <v>0</v>
      </c>
      <c r="AU15" s="195">
        <v>0</v>
      </c>
      <c r="AV15" s="195">
        <v>0</v>
      </c>
      <c r="AW15" s="195">
        <v>0</v>
      </c>
      <c r="AX15" s="195">
        <v>0</v>
      </c>
      <c r="AY15" s="195">
        <v>0</v>
      </c>
      <c r="AZ15" s="195">
        <v>0</v>
      </c>
      <c r="BA15" s="195">
        <v>0</v>
      </c>
      <c r="BB15" s="195">
        <v>0</v>
      </c>
      <c r="BC15" s="195">
        <v>0</v>
      </c>
      <c r="BD15" s="195">
        <v>0</v>
      </c>
      <c r="BE15" s="195">
        <v>0</v>
      </c>
      <c r="BF15" s="195">
        <v>0</v>
      </c>
      <c r="BG15" s="195">
        <v>0</v>
      </c>
      <c r="BH15" s="195">
        <v>0</v>
      </c>
      <c r="BI15" s="195">
        <v>0</v>
      </c>
      <c r="BJ15" s="195">
        <v>0</v>
      </c>
      <c r="BK15" s="195">
        <v>0</v>
      </c>
      <c r="BL15" s="195">
        <v>0</v>
      </c>
      <c r="BM15" s="195">
        <v>0</v>
      </c>
      <c r="BN15" s="195">
        <v>0</v>
      </c>
      <c r="BO15" s="195">
        <v>0</v>
      </c>
      <c r="BP15" s="195">
        <v>0</v>
      </c>
      <c r="BQ15" s="195">
        <v>0</v>
      </c>
      <c r="BR15" s="195">
        <v>0</v>
      </c>
      <c r="BS15" s="195">
        <v>0</v>
      </c>
      <c r="BT15" s="195">
        <v>0</v>
      </c>
      <c r="BU15" s="195">
        <v>0</v>
      </c>
      <c r="BV15" s="195">
        <v>0</v>
      </c>
      <c r="BW15" s="195">
        <v>0</v>
      </c>
      <c r="BX15" s="195">
        <v>0</v>
      </c>
      <c r="BY15" s="195">
        <v>0</v>
      </c>
      <c r="BZ15" s="195">
        <v>0</v>
      </c>
      <c r="CA15" s="195">
        <v>0</v>
      </c>
      <c r="CB15" s="195">
        <v>0</v>
      </c>
      <c r="CC15" s="195">
        <v>0</v>
      </c>
      <c r="CD15" s="195">
        <v>0</v>
      </c>
      <c r="CE15" s="195">
        <v>0</v>
      </c>
      <c r="CF15" s="195">
        <v>0</v>
      </c>
      <c r="CG15" s="195">
        <v>0</v>
      </c>
      <c r="CH15" s="195">
        <v>0</v>
      </c>
      <c r="CI15" s="195">
        <v>0</v>
      </c>
      <c r="CJ15" s="195">
        <v>0</v>
      </c>
      <c r="CK15" s="195">
        <v>0</v>
      </c>
      <c r="CL15" s="195">
        <v>0</v>
      </c>
      <c r="CM15" s="195">
        <v>0</v>
      </c>
      <c r="CN15" s="195">
        <v>0</v>
      </c>
      <c r="CO15" s="195">
        <v>0</v>
      </c>
      <c r="CP15" s="195">
        <v>0</v>
      </c>
      <c r="CQ15" s="195">
        <v>0</v>
      </c>
      <c r="CR15" s="195">
        <v>0</v>
      </c>
      <c r="CS15" s="195">
        <v>0</v>
      </c>
      <c r="CT15" s="195">
        <v>0</v>
      </c>
      <c r="CU15" s="195">
        <v>0</v>
      </c>
      <c r="CV15" s="195">
        <v>0</v>
      </c>
      <c r="CW15" s="195">
        <v>0</v>
      </c>
      <c r="CX15" s="195">
        <v>0</v>
      </c>
      <c r="CY15" s="195">
        <v>0</v>
      </c>
      <c r="CZ15" s="195">
        <v>0</v>
      </c>
      <c r="DA15" s="195">
        <v>0</v>
      </c>
      <c r="DB15" s="195">
        <v>0</v>
      </c>
      <c r="DC15" s="195">
        <v>0</v>
      </c>
      <c r="DE15" s="24">
        <f t="shared" si="16"/>
        <v>0</v>
      </c>
      <c r="DF15" s="24">
        <f t="shared" si="17"/>
        <v>0</v>
      </c>
      <c r="DG15">
        <f t="shared" si="15"/>
        <v>21</v>
      </c>
      <c r="DH15">
        <v>0</v>
      </c>
    </row>
    <row r="16" spans="1:112" ht="14.5">
      <c r="A16" s="68"/>
      <c r="B16" s="176" t="str">
        <f>$B$11&amp;"5."</f>
        <v>D.1.5.</v>
      </c>
      <c r="C16" s="192" t="s">
        <v>161</v>
      </c>
      <c r="D16" s="193"/>
      <c r="E16" s="194">
        <v>0.21</v>
      </c>
      <c r="F16" s="189">
        <f>H16+NPV(FD,I16:INDEX(I16:DC16,PAL))</f>
        <v>0</v>
      </c>
      <c r="G16" s="189">
        <f>SUMIF($H$5:$DC$5,"&lt;="&amp;PAL,$H16:$DC16)</f>
        <v>0</v>
      </c>
      <c r="H16" s="195">
        <v>0</v>
      </c>
      <c r="I16" s="195">
        <v>0</v>
      </c>
      <c r="J16" s="195">
        <v>0</v>
      </c>
      <c r="K16" s="195">
        <v>0</v>
      </c>
      <c r="L16" s="195">
        <v>0</v>
      </c>
      <c r="M16" s="195">
        <v>0</v>
      </c>
      <c r="N16" s="195">
        <v>0</v>
      </c>
      <c r="O16" s="195">
        <v>0</v>
      </c>
      <c r="P16" s="195">
        <v>0</v>
      </c>
      <c r="Q16" s="195">
        <v>0</v>
      </c>
      <c r="R16" s="195">
        <v>0</v>
      </c>
      <c r="S16" s="195">
        <v>0</v>
      </c>
      <c r="T16" s="195">
        <v>0</v>
      </c>
      <c r="U16" s="195">
        <v>0</v>
      </c>
      <c r="V16" s="195">
        <v>0</v>
      </c>
      <c r="W16" s="195">
        <v>0</v>
      </c>
      <c r="X16" s="195">
        <v>0</v>
      </c>
      <c r="Y16" s="195">
        <v>0</v>
      </c>
      <c r="Z16" s="195">
        <v>0</v>
      </c>
      <c r="AA16" s="195">
        <v>0</v>
      </c>
      <c r="AB16" s="195">
        <v>0</v>
      </c>
      <c r="AC16" s="195">
        <v>0</v>
      </c>
      <c r="AD16" s="195">
        <v>0</v>
      </c>
      <c r="AE16" s="195">
        <v>0</v>
      </c>
      <c r="AF16" s="195">
        <v>0</v>
      </c>
      <c r="AG16" s="195">
        <v>0</v>
      </c>
      <c r="AH16" s="195">
        <v>0</v>
      </c>
      <c r="AI16" s="195">
        <v>0</v>
      </c>
      <c r="AJ16" s="195">
        <v>0</v>
      </c>
      <c r="AK16" s="195">
        <v>0</v>
      </c>
      <c r="AL16" s="195">
        <v>0</v>
      </c>
      <c r="AM16" s="195">
        <v>0</v>
      </c>
      <c r="AN16" s="195">
        <v>0</v>
      </c>
      <c r="AO16" s="195">
        <v>0</v>
      </c>
      <c r="AP16" s="195">
        <v>0</v>
      </c>
      <c r="AQ16" s="195">
        <v>0</v>
      </c>
      <c r="AR16" s="195">
        <v>0</v>
      </c>
      <c r="AS16" s="195">
        <v>0</v>
      </c>
      <c r="AT16" s="195">
        <v>0</v>
      </c>
      <c r="AU16" s="195">
        <v>0</v>
      </c>
      <c r="AV16" s="195">
        <v>0</v>
      </c>
      <c r="AW16" s="195">
        <v>0</v>
      </c>
      <c r="AX16" s="195">
        <v>0</v>
      </c>
      <c r="AY16" s="195">
        <v>0</v>
      </c>
      <c r="AZ16" s="195">
        <v>0</v>
      </c>
      <c r="BA16" s="195">
        <v>0</v>
      </c>
      <c r="BB16" s="195">
        <v>0</v>
      </c>
      <c r="BC16" s="195">
        <v>0</v>
      </c>
      <c r="BD16" s="195">
        <v>0</v>
      </c>
      <c r="BE16" s="195">
        <v>0</v>
      </c>
      <c r="BF16" s="195">
        <v>0</v>
      </c>
      <c r="BG16" s="195">
        <v>0</v>
      </c>
      <c r="BH16" s="195">
        <v>0</v>
      </c>
      <c r="BI16" s="195">
        <v>0</v>
      </c>
      <c r="BJ16" s="195">
        <v>0</v>
      </c>
      <c r="BK16" s="195">
        <v>0</v>
      </c>
      <c r="BL16" s="195">
        <v>0</v>
      </c>
      <c r="BM16" s="195">
        <v>0</v>
      </c>
      <c r="BN16" s="195">
        <v>0</v>
      </c>
      <c r="BO16" s="195">
        <v>0</v>
      </c>
      <c r="BP16" s="195">
        <v>0</v>
      </c>
      <c r="BQ16" s="195">
        <v>0</v>
      </c>
      <c r="BR16" s="195">
        <v>0</v>
      </c>
      <c r="BS16" s="195">
        <v>0</v>
      </c>
      <c r="BT16" s="195">
        <v>0</v>
      </c>
      <c r="BU16" s="195">
        <v>0</v>
      </c>
      <c r="BV16" s="195">
        <v>0</v>
      </c>
      <c r="BW16" s="195">
        <v>0</v>
      </c>
      <c r="BX16" s="195">
        <v>0</v>
      </c>
      <c r="BY16" s="195">
        <v>0</v>
      </c>
      <c r="BZ16" s="195">
        <v>0</v>
      </c>
      <c r="CA16" s="195">
        <v>0</v>
      </c>
      <c r="CB16" s="195">
        <v>0</v>
      </c>
      <c r="CC16" s="195">
        <v>0</v>
      </c>
      <c r="CD16" s="195">
        <v>0</v>
      </c>
      <c r="CE16" s="195">
        <v>0</v>
      </c>
      <c r="CF16" s="195">
        <v>0</v>
      </c>
      <c r="CG16" s="195">
        <v>0</v>
      </c>
      <c r="CH16" s="195">
        <v>0</v>
      </c>
      <c r="CI16" s="195">
        <v>0</v>
      </c>
      <c r="CJ16" s="195">
        <v>0</v>
      </c>
      <c r="CK16" s="195">
        <v>0</v>
      </c>
      <c r="CL16" s="195">
        <v>0</v>
      </c>
      <c r="CM16" s="195">
        <v>0</v>
      </c>
      <c r="CN16" s="195">
        <v>0</v>
      </c>
      <c r="CO16" s="195">
        <v>0</v>
      </c>
      <c r="CP16" s="195">
        <v>0</v>
      </c>
      <c r="CQ16" s="195">
        <v>0</v>
      </c>
      <c r="CR16" s="195">
        <v>0</v>
      </c>
      <c r="CS16" s="195">
        <v>0</v>
      </c>
      <c r="CT16" s="195">
        <v>0</v>
      </c>
      <c r="CU16" s="195">
        <v>0</v>
      </c>
      <c r="CV16" s="195">
        <v>0</v>
      </c>
      <c r="CW16" s="195">
        <v>0</v>
      </c>
      <c r="CX16" s="195">
        <v>0</v>
      </c>
      <c r="CY16" s="195">
        <v>0</v>
      </c>
      <c r="CZ16" s="195">
        <v>0</v>
      </c>
      <c r="DA16" s="195">
        <v>0</v>
      </c>
      <c r="DB16" s="195">
        <v>0</v>
      </c>
      <c r="DC16" s="195">
        <v>0</v>
      </c>
      <c r="DE16" s="24">
        <f t="shared" si="16"/>
        <v>0</v>
      </c>
      <c r="DF16" s="24">
        <f t="shared" si="17"/>
        <v>0</v>
      </c>
      <c r="DG16">
        <f t="shared" si="15"/>
        <v>21</v>
      </c>
      <c r="DH16">
        <v>0</v>
      </c>
    </row>
    <row r="17" spans="1:112" ht="14.5">
      <c r="A17" s="68"/>
      <c r="B17" s="176" t="str">
        <f>$B$11&amp;"6."</f>
        <v>D.1.6.</v>
      </c>
      <c r="C17" s="192" t="s">
        <v>161</v>
      </c>
      <c r="D17" s="193"/>
      <c r="E17" s="194">
        <v>0.21</v>
      </c>
      <c r="F17" s="189">
        <f>H17+NPV(FD,I17:INDEX(I17:DC17,PAL))</f>
        <v>0</v>
      </c>
      <c r="G17" s="189">
        <f>SUMIF($H$5:$DC$5,"&lt;="&amp;PAL,$H17:$DC17)</f>
        <v>0</v>
      </c>
      <c r="H17" s="195">
        <v>0</v>
      </c>
      <c r="I17" s="195">
        <v>0</v>
      </c>
      <c r="J17" s="195">
        <v>0</v>
      </c>
      <c r="K17" s="195">
        <v>0</v>
      </c>
      <c r="L17" s="195">
        <v>0</v>
      </c>
      <c r="M17" s="195">
        <v>0</v>
      </c>
      <c r="N17" s="195">
        <v>0</v>
      </c>
      <c r="O17" s="195">
        <v>0</v>
      </c>
      <c r="P17" s="195">
        <v>0</v>
      </c>
      <c r="Q17" s="195">
        <v>0</v>
      </c>
      <c r="R17" s="195">
        <v>0</v>
      </c>
      <c r="S17" s="195">
        <v>0</v>
      </c>
      <c r="T17" s="195">
        <v>0</v>
      </c>
      <c r="U17" s="195">
        <v>0</v>
      </c>
      <c r="V17" s="195">
        <v>0</v>
      </c>
      <c r="W17" s="195">
        <v>0</v>
      </c>
      <c r="X17" s="195">
        <v>0</v>
      </c>
      <c r="Y17" s="195">
        <v>0</v>
      </c>
      <c r="Z17" s="195">
        <v>0</v>
      </c>
      <c r="AA17" s="195">
        <v>0</v>
      </c>
      <c r="AB17" s="195">
        <v>0</v>
      </c>
      <c r="AC17" s="195">
        <v>0</v>
      </c>
      <c r="AD17" s="195">
        <v>0</v>
      </c>
      <c r="AE17" s="195">
        <v>0</v>
      </c>
      <c r="AF17" s="195">
        <v>0</v>
      </c>
      <c r="AG17" s="195">
        <v>0</v>
      </c>
      <c r="AH17" s="195">
        <v>0</v>
      </c>
      <c r="AI17" s="195">
        <v>0</v>
      </c>
      <c r="AJ17" s="195">
        <v>0</v>
      </c>
      <c r="AK17" s="195">
        <v>0</v>
      </c>
      <c r="AL17" s="195">
        <v>0</v>
      </c>
      <c r="AM17" s="195">
        <v>0</v>
      </c>
      <c r="AN17" s="195">
        <v>0</v>
      </c>
      <c r="AO17" s="195">
        <v>0</v>
      </c>
      <c r="AP17" s="195">
        <v>0</v>
      </c>
      <c r="AQ17" s="195">
        <v>0</v>
      </c>
      <c r="AR17" s="195">
        <v>0</v>
      </c>
      <c r="AS17" s="195">
        <v>0</v>
      </c>
      <c r="AT17" s="195">
        <v>0</v>
      </c>
      <c r="AU17" s="195">
        <v>0</v>
      </c>
      <c r="AV17" s="195">
        <v>0</v>
      </c>
      <c r="AW17" s="195">
        <v>0</v>
      </c>
      <c r="AX17" s="195">
        <v>0</v>
      </c>
      <c r="AY17" s="195">
        <v>0</v>
      </c>
      <c r="AZ17" s="195">
        <v>0</v>
      </c>
      <c r="BA17" s="195">
        <v>0</v>
      </c>
      <c r="BB17" s="195">
        <v>0</v>
      </c>
      <c r="BC17" s="195">
        <v>0</v>
      </c>
      <c r="BD17" s="195">
        <v>0</v>
      </c>
      <c r="BE17" s="195">
        <v>0</v>
      </c>
      <c r="BF17" s="195">
        <v>0</v>
      </c>
      <c r="BG17" s="195">
        <v>0</v>
      </c>
      <c r="BH17" s="195">
        <v>0</v>
      </c>
      <c r="BI17" s="195">
        <v>0</v>
      </c>
      <c r="BJ17" s="195">
        <v>0</v>
      </c>
      <c r="BK17" s="195">
        <v>0</v>
      </c>
      <c r="BL17" s="195">
        <v>0</v>
      </c>
      <c r="BM17" s="195">
        <v>0</v>
      </c>
      <c r="BN17" s="195">
        <v>0</v>
      </c>
      <c r="BO17" s="195">
        <v>0</v>
      </c>
      <c r="BP17" s="195">
        <v>0</v>
      </c>
      <c r="BQ17" s="195">
        <v>0</v>
      </c>
      <c r="BR17" s="195">
        <v>0</v>
      </c>
      <c r="BS17" s="195">
        <v>0</v>
      </c>
      <c r="BT17" s="195">
        <v>0</v>
      </c>
      <c r="BU17" s="195">
        <v>0</v>
      </c>
      <c r="BV17" s="195">
        <v>0</v>
      </c>
      <c r="BW17" s="195">
        <v>0</v>
      </c>
      <c r="BX17" s="195">
        <v>0</v>
      </c>
      <c r="BY17" s="195">
        <v>0</v>
      </c>
      <c r="BZ17" s="195">
        <v>0</v>
      </c>
      <c r="CA17" s="195">
        <v>0</v>
      </c>
      <c r="CB17" s="195">
        <v>0</v>
      </c>
      <c r="CC17" s="195">
        <v>0</v>
      </c>
      <c r="CD17" s="195">
        <v>0</v>
      </c>
      <c r="CE17" s="195">
        <v>0</v>
      </c>
      <c r="CF17" s="195">
        <v>0</v>
      </c>
      <c r="CG17" s="195">
        <v>0</v>
      </c>
      <c r="CH17" s="195">
        <v>0</v>
      </c>
      <c r="CI17" s="195">
        <v>0</v>
      </c>
      <c r="CJ17" s="195">
        <v>0</v>
      </c>
      <c r="CK17" s="195">
        <v>0</v>
      </c>
      <c r="CL17" s="195">
        <v>0</v>
      </c>
      <c r="CM17" s="195">
        <v>0</v>
      </c>
      <c r="CN17" s="195">
        <v>0</v>
      </c>
      <c r="CO17" s="195">
        <v>0</v>
      </c>
      <c r="CP17" s="195">
        <v>0</v>
      </c>
      <c r="CQ17" s="195">
        <v>0</v>
      </c>
      <c r="CR17" s="195">
        <v>0</v>
      </c>
      <c r="CS17" s="195">
        <v>0</v>
      </c>
      <c r="CT17" s="195">
        <v>0</v>
      </c>
      <c r="CU17" s="195">
        <v>0</v>
      </c>
      <c r="CV17" s="195">
        <v>0</v>
      </c>
      <c r="CW17" s="195">
        <v>0</v>
      </c>
      <c r="CX17" s="195">
        <v>0</v>
      </c>
      <c r="CY17" s="195">
        <v>0</v>
      </c>
      <c r="CZ17" s="195">
        <v>0</v>
      </c>
      <c r="DA17" s="195">
        <v>0</v>
      </c>
      <c r="DB17" s="195">
        <v>0</v>
      </c>
      <c r="DC17" s="195">
        <v>0</v>
      </c>
      <c r="DE17" s="24">
        <f t="shared" si="16"/>
        <v>0</v>
      </c>
      <c r="DF17" s="24">
        <f t="shared" si="17"/>
        <v>0</v>
      </c>
      <c r="DG17">
        <f t="shared" si="15"/>
        <v>21</v>
      </c>
      <c r="DH17">
        <v>0</v>
      </c>
    </row>
    <row r="18" spans="1:112" ht="14.5">
      <c r="A18" s="68"/>
      <c r="B18" s="176" t="str">
        <f>$B$11&amp;"7."</f>
        <v>D.1.7.</v>
      </c>
      <c r="C18" s="192" t="s">
        <v>161</v>
      </c>
      <c r="D18" s="193"/>
      <c r="E18" s="194">
        <v>0.21</v>
      </c>
      <c r="F18" s="189">
        <f>H18+NPV(FD,I18:INDEX(I18:DC18,PAL))</f>
        <v>0</v>
      </c>
      <c r="G18" s="189">
        <f>SUMIF($H$5:$DC$5,"&lt;="&amp;PAL,$H18:$DC18)</f>
        <v>0</v>
      </c>
      <c r="H18" s="195">
        <v>0</v>
      </c>
      <c r="I18" s="195">
        <v>0</v>
      </c>
      <c r="J18" s="195">
        <v>0</v>
      </c>
      <c r="K18" s="195">
        <v>0</v>
      </c>
      <c r="L18" s="195">
        <v>0</v>
      </c>
      <c r="M18" s="195">
        <v>0</v>
      </c>
      <c r="N18" s="195">
        <v>0</v>
      </c>
      <c r="O18" s="195">
        <v>0</v>
      </c>
      <c r="P18" s="195">
        <v>0</v>
      </c>
      <c r="Q18" s="195">
        <v>0</v>
      </c>
      <c r="R18" s="195">
        <v>0</v>
      </c>
      <c r="S18" s="195">
        <v>0</v>
      </c>
      <c r="T18" s="195">
        <v>0</v>
      </c>
      <c r="U18" s="195">
        <v>0</v>
      </c>
      <c r="V18" s="195">
        <v>0</v>
      </c>
      <c r="W18" s="195">
        <v>0</v>
      </c>
      <c r="X18" s="195">
        <v>0</v>
      </c>
      <c r="Y18" s="195">
        <v>0</v>
      </c>
      <c r="Z18" s="195">
        <v>0</v>
      </c>
      <c r="AA18" s="195">
        <v>0</v>
      </c>
      <c r="AB18" s="195">
        <v>0</v>
      </c>
      <c r="AC18" s="195">
        <v>0</v>
      </c>
      <c r="AD18" s="195">
        <v>0</v>
      </c>
      <c r="AE18" s="195">
        <v>0</v>
      </c>
      <c r="AF18" s="195">
        <v>0</v>
      </c>
      <c r="AG18" s="195">
        <v>0</v>
      </c>
      <c r="AH18" s="195">
        <v>0</v>
      </c>
      <c r="AI18" s="195">
        <v>0</v>
      </c>
      <c r="AJ18" s="195">
        <v>0</v>
      </c>
      <c r="AK18" s="195">
        <v>0</v>
      </c>
      <c r="AL18" s="195">
        <v>0</v>
      </c>
      <c r="AM18" s="195">
        <v>0</v>
      </c>
      <c r="AN18" s="195">
        <v>0</v>
      </c>
      <c r="AO18" s="195">
        <v>0</v>
      </c>
      <c r="AP18" s="195">
        <v>0</v>
      </c>
      <c r="AQ18" s="195">
        <v>0</v>
      </c>
      <c r="AR18" s="195">
        <v>0</v>
      </c>
      <c r="AS18" s="195">
        <v>0</v>
      </c>
      <c r="AT18" s="195">
        <v>0</v>
      </c>
      <c r="AU18" s="195">
        <v>0</v>
      </c>
      <c r="AV18" s="195">
        <v>0</v>
      </c>
      <c r="AW18" s="195">
        <v>0</v>
      </c>
      <c r="AX18" s="195">
        <v>0</v>
      </c>
      <c r="AY18" s="195">
        <v>0</v>
      </c>
      <c r="AZ18" s="195">
        <v>0</v>
      </c>
      <c r="BA18" s="195">
        <v>0</v>
      </c>
      <c r="BB18" s="195">
        <v>0</v>
      </c>
      <c r="BC18" s="195">
        <v>0</v>
      </c>
      <c r="BD18" s="195">
        <v>0</v>
      </c>
      <c r="BE18" s="195">
        <v>0</v>
      </c>
      <c r="BF18" s="195">
        <v>0</v>
      </c>
      <c r="BG18" s="195">
        <v>0</v>
      </c>
      <c r="BH18" s="195">
        <v>0</v>
      </c>
      <c r="BI18" s="195">
        <v>0</v>
      </c>
      <c r="BJ18" s="195">
        <v>0</v>
      </c>
      <c r="BK18" s="195">
        <v>0</v>
      </c>
      <c r="BL18" s="195">
        <v>0</v>
      </c>
      <c r="BM18" s="195">
        <v>0</v>
      </c>
      <c r="BN18" s="195">
        <v>0</v>
      </c>
      <c r="BO18" s="195">
        <v>0</v>
      </c>
      <c r="BP18" s="195">
        <v>0</v>
      </c>
      <c r="BQ18" s="195">
        <v>0</v>
      </c>
      <c r="BR18" s="195">
        <v>0</v>
      </c>
      <c r="BS18" s="195">
        <v>0</v>
      </c>
      <c r="BT18" s="195">
        <v>0</v>
      </c>
      <c r="BU18" s="195">
        <v>0</v>
      </c>
      <c r="BV18" s="195">
        <v>0</v>
      </c>
      <c r="BW18" s="195">
        <v>0</v>
      </c>
      <c r="BX18" s="195">
        <v>0</v>
      </c>
      <c r="BY18" s="195">
        <v>0</v>
      </c>
      <c r="BZ18" s="195">
        <v>0</v>
      </c>
      <c r="CA18" s="195">
        <v>0</v>
      </c>
      <c r="CB18" s="195">
        <v>0</v>
      </c>
      <c r="CC18" s="195">
        <v>0</v>
      </c>
      <c r="CD18" s="195">
        <v>0</v>
      </c>
      <c r="CE18" s="195">
        <v>0</v>
      </c>
      <c r="CF18" s="195">
        <v>0</v>
      </c>
      <c r="CG18" s="195">
        <v>0</v>
      </c>
      <c r="CH18" s="195">
        <v>0</v>
      </c>
      <c r="CI18" s="195">
        <v>0</v>
      </c>
      <c r="CJ18" s="195">
        <v>0</v>
      </c>
      <c r="CK18" s="195">
        <v>0</v>
      </c>
      <c r="CL18" s="195">
        <v>0</v>
      </c>
      <c r="CM18" s="195">
        <v>0</v>
      </c>
      <c r="CN18" s="195">
        <v>0</v>
      </c>
      <c r="CO18" s="195">
        <v>0</v>
      </c>
      <c r="CP18" s="195">
        <v>0</v>
      </c>
      <c r="CQ18" s="195">
        <v>0</v>
      </c>
      <c r="CR18" s="195">
        <v>0</v>
      </c>
      <c r="CS18" s="195">
        <v>0</v>
      </c>
      <c r="CT18" s="195">
        <v>0</v>
      </c>
      <c r="CU18" s="195">
        <v>0</v>
      </c>
      <c r="CV18" s="195">
        <v>0</v>
      </c>
      <c r="CW18" s="195">
        <v>0</v>
      </c>
      <c r="CX18" s="195">
        <v>0</v>
      </c>
      <c r="CY18" s="195">
        <v>0</v>
      </c>
      <c r="CZ18" s="195">
        <v>0</v>
      </c>
      <c r="DA18" s="195">
        <v>0</v>
      </c>
      <c r="DB18" s="195">
        <v>0</v>
      </c>
      <c r="DC18" s="195">
        <v>0</v>
      </c>
      <c r="DE18" s="24">
        <f t="shared" si="16"/>
        <v>0</v>
      </c>
      <c r="DF18" s="24">
        <f t="shared" si="17"/>
        <v>0</v>
      </c>
      <c r="DG18">
        <f t="shared" si="15"/>
        <v>21</v>
      </c>
      <c r="DH18">
        <v>0</v>
      </c>
    </row>
    <row r="19" spans="1:112" ht="14.5">
      <c r="A19" s="68"/>
      <c r="B19" s="176" t="str">
        <f>$B$11&amp;"8."</f>
        <v>D.1.8.</v>
      </c>
      <c r="C19" s="192" t="s">
        <v>161</v>
      </c>
      <c r="D19" s="193"/>
      <c r="E19" s="194">
        <v>0.21</v>
      </c>
      <c r="F19" s="189">
        <f>H19+NPV(FD,I19:INDEX(I19:DC19,PAL))</f>
        <v>0</v>
      </c>
      <c r="G19" s="189">
        <f>SUMIF($H$5:$DC$5,"&lt;="&amp;PAL,$H19:$DC19)</f>
        <v>0</v>
      </c>
      <c r="H19" s="195">
        <v>0</v>
      </c>
      <c r="I19" s="195">
        <v>0</v>
      </c>
      <c r="J19" s="195">
        <v>0</v>
      </c>
      <c r="K19" s="195">
        <v>0</v>
      </c>
      <c r="L19" s="195">
        <v>0</v>
      </c>
      <c r="M19" s="195">
        <v>0</v>
      </c>
      <c r="N19" s="195">
        <v>0</v>
      </c>
      <c r="O19" s="195">
        <v>0</v>
      </c>
      <c r="P19" s="195">
        <v>0</v>
      </c>
      <c r="Q19" s="195">
        <v>0</v>
      </c>
      <c r="R19" s="195">
        <v>0</v>
      </c>
      <c r="S19" s="195">
        <v>0</v>
      </c>
      <c r="T19" s="195">
        <v>0</v>
      </c>
      <c r="U19" s="195">
        <v>0</v>
      </c>
      <c r="V19" s="195">
        <v>0</v>
      </c>
      <c r="W19" s="195">
        <v>0</v>
      </c>
      <c r="X19" s="195">
        <v>0</v>
      </c>
      <c r="Y19" s="195">
        <v>0</v>
      </c>
      <c r="Z19" s="195">
        <v>0</v>
      </c>
      <c r="AA19" s="195">
        <v>0</v>
      </c>
      <c r="AB19" s="195">
        <v>0</v>
      </c>
      <c r="AC19" s="195">
        <v>0</v>
      </c>
      <c r="AD19" s="195">
        <v>0</v>
      </c>
      <c r="AE19" s="195">
        <v>0</v>
      </c>
      <c r="AF19" s="195">
        <v>0</v>
      </c>
      <c r="AG19" s="195">
        <v>0</v>
      </c>
      <c r="AH19" s="195">
        <v>0</v>
      </c>
      <c r="AI19" s="195">
        <v>0</v>
      </c>
      <c r="AJ19" s="195">
        <v>0</v>
      </c>
      <c r="AK19" s="195">
        <v>0</v>
      </c>
      <c r="AL19" s="195">
        <v>0</v>
      </c>
      <c r="AM19" s="195">
        <v>0</v>
      </c>
      <c r="AN19" s="195">
        <v>0</v>
      </c>
      <c r="AO19" s="195">
        <v>0</v>
      </c>
      <c r="AP19" s="195">
        <v>0</v>
      </c>
      <c r="AQ19" s="195">
        <v>0</v>
      </c>
      <c r="AR19" s="195">
        <v>0</v>
      </c>
      <c r="AS19" s="195">
        <v>0</v>
      </c>
      <c r="AT19" s="195">
        <v>0</v>
      </c>
      <c r="AU19" s="195">
        <v>0</v>
      </c>
      <c r="AV19" s="195">
        <v>0</v>
      </c>
      <c r="AW19" s="195">
        <v>0</v>
      </c>
      <c r="AX19" s="195">
        <v>0</v>
      </c>
      <c r="AY19" s="195">
        <v>0</v>
      </c>
      <c r="AZ19" s="195">
        <v>0</v>
      </c>
      <c r="BA19" s="195">
        <v>0</v>
      </c>
      <c r="BB19" s="195">
        <v>0</v>
      </c>
      <c r="BC19" s="195">
        <v>0</v>
      </c>
      <c r="BD19" s="195">
        <v>0</v>
      </c>
      <c r="BE19" s="195">
        <v>0</v>
      </c>
      <c r="BF19" s="195">
        <v>0</v>
      </c>
      <c r="BG19" s="195">
        <v>0</v>
      </c>
      <c r="BH19" s="195">
        <v>0</v>
      </c>
      <c r="BI19" s="195">
        <v>0</v>
      </c>
      <c r="BJ19" s="195">
        <v>0</v>
      </c>
      <c r="BK19" s="195">
        <v>0</v>
      </c>
      <c r="BL19" s="195">
        <v>0</v>
      </c>
      <c r="BM19" s="195">
        <v>0</v>
      </c>
      <c r="BN19" s="195">
        <v>0</v>
      </c>
      <c r="BO19" s="195">
        <v>0</v>
      </c>
      <c r="BP19" s="195">
        <v>0</v>
      </c>
      <c r="BQ19" s="195">
        <v>0</v>
      </c>
      <c r="BR19" s="195">
        <v>0</v>
      </c>
      <c r="BS19" s="195">
        <v>0</v>
      </c>
      <c r="BT19" s="195">
        <v>0</v>
      </c>
      <c r="BU19" s="195">
        <v>0</v>
      </c>
      <c r="BV19" s="195">
        <v>0</v>
      </c>
      <c r="BW19" s="195">
        <v>0</v>
      </c>
      <c r="BX19" s="195">
        <v>0</v>
      </c>
      <c r="BY19" s="195">
        <v>0</v>
      </c>
      <c r="BZ19" s="195">
        <v>0</v>
      </c>
      <c r="CA19" s="195">
        <v>0</v>
      </c>
      <c r="CB19" s="195">
        <v>0</v>
      </c>
      <c r="CC19" s="195">
        <v>0</v>
      </c>
      <c r="CD19" s="195">
        <v>0</v>
      </c>
      <c r="CE19" s="195">
        <v>0</v>
      </c>
      <c r="CF19" s="195">
        <v>0</v>
      </c>
      <c r="CG19" s="195">
        <v>0</v>
      </c>
      <c r="CH19" s="195">
        <v>0</v>
      </c>
      <c r="CI19" s="195">
        <v>0</v>
      </c>
      <c r="CJ19" s="195">
        <v>0</v>
      </c>
      <c r="CK19" s="195">
        <v>0</v>
      </c>
      <c r="CL19" s="195">
        <v>0</v>
      </c>
      <c r="CM19" s="195">
        <v>0</v>
      </c>
      <c r="CN19" s="195">
        <v>0</v>
      </c>
      <c r="CO19" s="195">
        <v>0</v>
      </c>
      <c r="CP19" s="195">
        <v>0</v>
      </c>
      <c r="CQ19" s="195">
        <v>0</v>
      </c>
      <c r="CR19" s="195">
        <v>0</v>
      </c>
      <c r="CS19" s="195">
        <v>0</v>
      </c>
      <c r="CT19" s="195">
        <v>0</v>
      </c>
      <c r="CU19" s="195">
        <v>0</v>
      </c>
      <c r="CV19" s="195">
        <v>0</v>
      </c>
      <c r="CW19" s="195">
        <v>0</v>
      </c>
      <c r="CX19" s="195">
        <v>0</v>
      </c>
      <c r="CY19" s="195">
        <v>0</v>
      </c>
      <c r="CZ19" s="195">
        <v>0</v>
      </c>
      <c r="DA19" s="195">
        <v>0</v>
      </c>
      <c r="DB19" s="195">
        <v>0</v>
      </c>
      <c r="DC19" s="195">
        <v>0</v>
      </c>
      <c r="DE19" s="24">
        <f t="shared" si="16"/>
        <v>0</v>
      </c>
      <c r="DF19" s="24">
        <f t="shared" si="17"/>
        <v>0</v>
      </c>
      <c r="DG19">
        <f t="shared" si="15"/>
        <v>21</v>
      </c>
      <c r="DH19">
        <v>0</v>
      </c>
    </row>
    <row r="20" spans="1:112" ht="14.5">
      <c r="A20" s="68"/>
      <c r="B20" s="176" t="str">
        <f>$B$11&amp;"9."</f>
        <v>D.1.9.</v>
      </c>
      <c r="C20" s="196" t="s">
        <v>162</v>
      </c>
      <c r="D20" s="193"/>
      <c r="E20" s="194">
        <v>0.21</v>
      </c>
      <c r="F20" s="189">
        <f>H20+NPV(FD,I20:INDEX(I20:DC20,PAL))</f>
        <v>0</v>
      </c>
      <c r="G20" s="189">
        <f>SUMIF($H$5:$DC$5,"&lt;="&amp;PAL,$H20:$DC20)</f>
        <v>0</v>
      </c>
      <c r="H20" s="197">
        <v>0</v>
      </c>
      <c r="I20" s="197">
        <v>0</v>
      </c>
      <c r="J20" s="197">
        <v>0</v>
      </c>
      <c r="K20" s="197">
        <v>0</v>
      </c>
      <c r="L20" s="197">
        <v>0</v>
      </c>
      <c r="M20" s="197">
        <v>0</v>
      </c>
      <c r="N20" s="197">
        <v>0</v>
      </c>
      <c r="O20" s="197">
        <v>0</v>
      </c>
      <c r="P20" s="197">
        <v>0</v>
      </c>
      <c r="Q20" s="197">
        <v>0</v>
      </c>
      <c r="R20" s="197">
        <v>0</v>
      </c>
      <c r="S20" s="198">
        <v>0</v>
      </c>
      <c r="T20" s="198">
        <v>0</v>
      </c>
      <c r="U20" s="198">
        <v>0</v>
      </c>
      <c r="V20" s="198">
        <v>0</v>
      </c>
      <c r="W20" s="198">
        <v>0</v>
      </c>
      <c r="X20" s="198">
        <v>0</v>
      </c>
      <c r="Y20" s="198">
        <v>0</v>
      </c>
      <c r="Z20" s="198">
        <v>0</v>
      </c>
      <c r="AA20" s="198">
        <v>0</v>
      </c>
      <c r="AB20" s="198">
        <v>0</v>
      </c>
      <c r="AC20" s="198">
        <v>0</v>
      </c>
      <c r="AD20" s="198">
        <v>0</v>
      </c>
      <c r="AE20" s="198">
        <v>0</v>
      </c>
      <c r="AF20" s="198">
        <v>0</v>
      </c>
      <c r="AG20" s="198">
        <v>0</v>
      </c>
      <c r="AH20" s="198">
        <v>0</v>
      </c>
      <c r="AI20" s="198">
        <v>0</v>
      </c>
      <c r="AJ20" s="198">
        <v>0</v>
      </c>
      <c r="AK20" s="198">
        <v>0</v>
      </c>
      <c r="AL20" s="198">
        <v>0</v>
      </c>
      <c r="AM20" s="198">
        <v>0</v>
      </c>
      <c r="AN20" s="198">
        <v>0</v>
      </c>
      <c r="AO20" s="198">
        <v>0</v>
      </c>
      <c r="AP20" s="198">
        <v>0</v>
      </c>
      <c r="AQ20" s="198">
        <v>0</v>
      </c>
      <c r="AR20" s="198">
        <v>0</v>
      </c>
      <c r="AS20" s="198">
        <v>0</v>
      </c>
      <c r="AT20" s="198">
        <v>0</v>
      </c>
      <c r="AU20" s="198">
        <v>0</v>
      </c>
      <c r="AV20" s="198">
        <v>0</v>
      </c>
      <c r="AW20" s="198">
        <v>0</v>
      </c>
      <c r="AX20" s="198">
        <v>0</v>
      </c>
      <c r="AY20" s="198">
        <v>0</v>
      </c>
      <c r="AZ20" s="198">
        <v>0</v>
      </c>
      <c r="BA20" s="198">
        <v>0</v>
      </c>
      <c r="BB20" s="198">
        <v>0</v>
      </c>
      <c r="BC20" s="198">
        <v>0</v>
      </c>
      <c r="BD20" s="198">
        <v>0</v>
      </c>
      <c r="BE20" s="198">
        <v>0</v>
      </c>
      <c r="BF20" s="198">
        <v>0</v>
      </c>
      <c r="BG20" s="198">
        <v>0</v>
      </c>
      <c r="BH20" s="198">
        <v>0</v>
      </c>
      <c r="BI20" s="198">
        <v>0</v>
      </c>
      <c r="BJ20" s="198">
        <v>0</v>
      </c>
      <c r="BK20" s="198">
        <v>0</v>
      </c>
      <c r="BL20" s="198">
        <v>0</v>
      </c>
      <c r="BM20" s="198">
        <v>0</v>
      </c>
      <c r="BN20" s="198">
        <v>0</v>
      </c>
      <c r="BO20" s="198">
        <v>0</v>
      </c>
      <c r="BP20" s="198">
        <v>0</v>
      </c>
      <c r="BQ20" s="198">
        <v>0</v>
      </c>
      <c r="BR20" s="198">
        <v>0</v>
      </c>
      <c r="BS20" s="198">
        <v>0</v>
      </c>
      <c r="BT20" s="198">
        <v>0</v>
      </c>
      <c r="BU20" s="198">
        <v>0</v>
      </c>
      <c r="BV20" s="198">
        <v>0</v>
      </c>
      <c r="BW20" s="198">
        <v>0</v>
      </c>
      <c r="BX20" s="198">
        <v>0</v>
      </c>
      <c r="BY20" s="198">
        <v>0</v>
      </c>
      <c r="BZ20" s="198">
        <v>0</v>
      </c>
      <c r="CA20" s="198">
        <v>0</v>
      </c>
      <c r="CB20" s="198">
        <v>0</v>
      </c>
      <c r="CC20" s="198">
        <v>0</v>
      </c>
      <c r="CD20" s="198">
        <v>0</v>
      </c>
      <c r="CE20" s="198">
        <v>0</v>
      </c>
      <c r="CF20" s="198">
        <v>0</v>
      </c>
      <c r="CG20" s="198">
        <v>0</v>
      </c>
      <c r="CH20" s="198">
        <v>0</v>
      </c>
      <c r="CI20" s="198">
        <v>0</v>
      </c>
      <c r="CJ20" s="198">
        <v>0</v>
      </c>
      <c r="CK20" s="198">
        <v>0</v>
      </c>
      <c r="CL20" s="198">
        <v>0</v>
      </c>
      <c r="CM20" s="198">
        <v>0</v>
      </c>
      <c r="CN20" s="198">
        <v>0</v>
      </c>
      <c r="CO20" s="198">
        <v>0</v>
      </c>
      <c r="CP20" s="198">
        <v>0</v>
      </c>
      <c r="CQ20" s="198">
        <v>0</v>
      </c>
      <c r="CR20" s="198">
        <v>0</v>
      </c>
      <c r="CS20" s="198">
        <v>0</v>
      </c>
      <c r="CT20" s="198">
        <v>0</v>
      </c>
      <c r="CU20" s="198">
        <v>0</v>
      </c>
      <c r="CV20" s="198">
        <v>0</v>
      </c>
      <c r="CW20" s="198">
        <v>0</v>
      </c>
      <c r="CX20" s="198">
        <v>0</v>
      </c>
      <c r="CY20" s="198">
        <v>0</v>
      </c>
      <c r="CZ20" s="198">
        <v>0</v>
      </c>
      <c r="DA20" s="198">
        <v>0</v>
      </c>
      <c r="DB20" s="198">
        <v>0</v>
      </c>
      <c r="DC20" s="198">
        <v>0</v>
      </c>
      <c r="DE20" s="24">
        <f t="shared" si="16"/>
        <v>0</v>
      </c>
      <c r="DF20" s="24">
        <f t="shared" si="17"/>
        <v>0</v>
      </c>
      <c r="DG20">
        <f t="shared" si="15"/>
        <v>21</v>
      </c>
      <c r="DH20">
        <v>0</v>
      </c>
    </row>
    <row r="21" spans="1:112" ht="14.5">
      <c r="A21" s="68"/>
      <c r="B21" s="176" t="str">
        <f>$B$11&amp;"L."</f>
        <v>D.1.L.</v>
      </c>
      <c r="C21" s="196" t="s">
        <v>163</v>
      </c>
      <c r="D21" s="193"/>
      <c r="E21" s="194">
        <v>0.21</v>
      </c>
      <c r="F21" s="189">
        <f>H21+NPV(FD,I21:INDEX(I21:DC21,PAL))</f>
        <v>0</v>
      </c>
      <c r="G21" s="189">
        <f>SUMIF($H$5:$DC$5,"&lt;="&amp;PAL,$H21:$DC21)</f>
        <v>0</v>
      </c>
      <c r="H21" s="197">
        <v>0</v>
      </c>
      <c r="I21" s="197">
        <v>0</v>
      </c>
      <c r="J21" s="197">
        <v>0</v>
      </c>
      <c r="K21" s="197">
        <v>0</v>
      </c>
      <c r="L21" s="197">
        <v>0</v>
      </c>
      <c r="M21" s="197">
        <v>0</v>
      </c>
      <c r="N21" s="197">
        <v>0</v>
      </c>
      <c r="O21" s="197">
        <v>0</v>
      </c>
      <c r="P21" s="197">
        <v>0</v>
      </c>
      <c r="Q21" s="197">
        <v>0</v>
      </c>
      <c r="R21" s="197">
        <v>0</v>
      </c>
      <c r="S21" s="197">
        <v>0</v>
      </c>
      <c r="T21" s="197">
        <v>0</v>
      </c>
      <c r="U21" s="197">
        <v>0</v>
      </c>
      <c r="V21" s="197">
        <v>0</v>
      </c>
      <c r="W21" s="197">
        <v>0</v>
      </c>
      <c r="X21" s="197">
        <v>0</v>
      </c>
      <c r="Y21" s="197">
        <v>0</v>
      </c>
      <c r="Z21" s="197">
        <v>0</v>
      </c>
      <c r="AA21" s="197">
        <v>0</v>
      </c>
      <c r="AB21" s="197">
        <v>0</v>
      </c>
      <c r="AC21" s="197">
        <v>0</v>
      </c>
      <c r="AD21" s="197">
        <v>0</v>
      </c>
      <c r="AE21" s="197">
        <v>0</v>
      </c>
      <c r="AF21" s="197">
        <v>0</v>
      </c>
      <c r="AG21" s="198">
        <v>0</v>
      </c>
      <c r="AH21" s="197">
        <v>0</v>
      </c>
      <c r="AI21" s="197">
        <v>0</v>
      </c>
      <c r="AJ21" s="197">
        <v>0</v>
      </c>
      <c r="AK21" s="197">
        <v>0</v>
      </c>
      <c r="AL21" s="197">
        <v>0</v>
      </c>
      <c r="AM21" s="197">
        <v>0</v>
      </c>
      <c r="AN21" s="197">
        <v>0</v>
      </c>
      <c r="AO21" s="197">
        <v>0</v>
      </c>
      <c r="AP21" s="197">
        <v>0</v>
      </c>
      <c r="AQ21" s="197">
        <v>0</v>
      </c>
      <c r="AR21" s="197">
        <v>0</v>
      </c>
      <c r="AS21" s="197">
        <v>0</v>
      </c>
      <c r="AT21" s="197">
        <v>0</v>
      </c>
      <c r="AU21" s="197">
        <v>0</v>
      </c>
      <c r="AV21" s="197">
        <v>0</v>
      </c>
      <c r="AW21" s="197">
        <v>0</v>
      </c>
      <c r="AX21" s="197">
        <v>0</v>
      </c>
      <c r="AY21" s="197">
        <v>0</v>
      </c>
      <c r="AZ21" s="197">
        <v>0</v>
      </c>
      <c r="BA21" s="197">
        <v>0</v>
      </c>
      <c r="BB21" s="197">
        <v>0</v>
      </c>
      <c r="BC21" s="197">
        <v>0</v>
      </c>
      <c r="BD21" s="197">
        <v>0</v>
      </c>
      <c r="BE21" s="197">
        <v>0</v>
      </c>
      <c r="BF21" s="197">
        <v>0</v>
      </c>
      <c r="BG21" s="197">
        <v>0</v>
      </c>
      <c r="BH21" s="197">
        <v>0</v>
      </c>
      <c r="BI21" s="197">
        <v>0</v>
      </c>
      <c r="BJ21" s="197">
        <v>0</v>
      </c>
      <c r="BK21" s="197">
        <v>0</v>
      </c>
      <c r="BL21" s="197">
        <v>0</v>
      </c>
      <c r="BM21" s="197">
        <v>0</v>
      </c>
      <c r="BN21" s="197">
        <v>0</v>
      </c>
      <c r="BO21" s="197">
        <v>0</v>
      </c>
      <c r="BP21" s="197">
        <v>0</v>
      </c>
      <c r="BQ21" s="197">
        <v>0</v>
      </c>
      <c r="BR21" s="197">
        <v>0</v>
      </c>
      <c r="BS21" s="197">
        <v>0</v>
      </c>
      <c r="BT21" s="197">
        <v>0</v>
      </c>
      <c r="BU21" s="197">
        <v>0</v>
      </c>
      <c r="BV21" s="197">
        <v>0</v>
      </c>
      <c r="BW21" s="197">
        <v>0</v>
      </c>
      <c r="BX21" s="197">
        <v>0</v>
      </c>
      <c r="BY21" s="197">
        <v>0</v>
      </c>
      <c r="BZ21" s="197">
        <v>0</v>
      </c>
      <c r="CA21" s="197">
        <v>0</v>
      </c>
      <c r="CB21" s="197">
        <v>0</v>
      </c>
      <c r="CC21" s="197">
        <v>0</v>
      </c>
      <c r="CD21" s="197">
        <v>0</v>
      </c>
      <c r="CE21" s="197">
        <v>0</v>
      </c>
      <c r="CF21" s="197">
        <v>0</v>
      </c>
      <c r="CG21" s="197">
        <v>0</v>
      </c>
      <c r="CH21" s="197">
        <v>0</v>
      </c>
      <c r="CI21" s="197">
        <v>0</v>
      </c>
      <c r="CJ21" s="197">
        <v>0</v>
      </c>
      <c r="CK21" s="197">
        <v>0</v>
      </c>
      <c r="CL21" s="197">
        <v>0</v>
      </c>
      <c r="CM21" s="197">
        <v>0</v>
      </c>
      <c r="CN21" s="197">
        <v>0</v>
      </c>
      <c r="CO21" s="197">
        <v>0</v>
      </c>
      <c r="CP21" s="197">
        <v>0</v>
      </c>
      <c r="CQ21" s="197">
        <v>0</v>
      </c>
      <c r="CR21" s="197">
        <v>0</v>
      </c>
      <c r="CS21" s="197">
        <v>0</v>
      </c>
      <c r="CT21" s="197">
        <v>0</v>
      </c>
      <c r="CU21" s="197">
        <v>0</v>
      </c>
      <c r="CV21" s="197">
        <v>0</v>
      </c>
      <c r="CW21" s="197">
        <v>0</v>
      </c>
      <c r="CX21" s="197">
        <v>0</v>
      </c>
      <c r="CY21" s="197">
        <v>0</v>
      </c>
      <c r="CZ21" s="197">
        <v>0</v>
      </c>
      <c r="DA21" s="197">
        <v>0</v>
      </c>
      <c r="DB21" s="197">
        <v>0</v>
      </c>
      <c r="DC21" s="198">
        <v>0</v>
      </c>
      <c r="DE21" s="24">
        <f t="shared" si="16"/>
        <v>0</v>
      </c>
      <c r="DF21" s="24">
        <f t="shared" si="17"/>
        <v>0</v>
      </c>
      <c r="DG21">
        <f t="shared" si="15"/>
        <v>21</v>
      </c>
      <c r="DH21">
        <f>DG21/(100+DG21)</f>
        <v>0.17355371900826447</v>
      </c>
    </row>
    <row r="22" spans="1:112" ht="14.5">
      <c r="A22" s="68"/>
      <c r="B22" s="176" t="s">
        <v>164</v>
      </c>
      <c r="C22" s="188" t="s">
        <v>165</v>
      </c>
      <c r="D22" s="190"/>
      <c r="E22" s="190"/>
      <c r="F22" s="191">
        <f>SUM(F23:F30)+F31</f>
        <v>0</v>
      </c>
      <c r="G22" s="189">
        <f>SUMIF($H$5:$DC$5,"&lt;="&amp;PAL,$H22:$DC22)</f>
        <v>0</v>
      </c>
      <c r="H22" s="191">
        <f>SUM(H23:H30)+H31</f>
        <v>0</v>
      </c>
      <c r="I22" s="191">
        <f t="shared" ref="I22:BT22" si="18">SUM(I23:I30)+I31</f>
        <v>0</v>
      </c>
      <c r="J22" s="191">
        <f t="shared" si="18"/>
        <v>0</v>
      </c>
      <c r="K22" s="191">
        <f t="shared" si="18"/>
        <v>0</v>
      </c>
      <c r="L22" s="191">
        <f t="shared" si="18"/>
        <v>0</v>
      </c>
      <c r="M22" s="191">
        <f t="shared" si="18"/>
        <v>0</v>
      </c>
      <c r="N22" s="191">
        <f t="shared" si="18"/>
        <v>0</v>
      </c>
      <c r="O22" s="191">
        <f t="shared" si="18"/>
        <v>0</v>
      </c>
      <c r="P22" s="191">
        <f t="shared" si="18"/>
        <v>0</v>
      </c>
      <c r="Q22" s="191">
        <f t="shared" si="18"/>
        <v>0</v>
      </c>
      <c r="R22" s="191">
        <f t="shared" si="18"/>
        <v>0</v>
      </c>
      <c r="S22" s="191">
        <f t="shared" si="18"/>
        <v>0</v>
      </c>
      <c r="T22" s="191">
        <f t="shared" si="18"/>
        <v>0</v>
      </c>
      <c r="U22" s="191">
        <f t="shared" si="18"/>
        <v>0</v>
      </c>
      <c r="V22" s="191">
        <f t="shared" si="18"/>
        <v>0</v>
      </c>
      <c r="W22" s="191">
        <f t="shared" si="18"/>
        <v>0</v>
      </c>
      <c r="X22" s="191">
        <f t="shared" si="18"/>
        <v>0</v>
      </c>
      <c r="Y22" s="191">
        <f t="shared" si="18"/>
        <v>0</v>
      </c>
      <c r="Z22" s="191">
        <f t="shared" si="18"/>
        <v>0</v>
      </c>
      <c r="AA22" s="191">
        <f t="shared" si="18"/>
        <v>0</v>
      </c>
      <c r="AB22" s="191">
        <f t="shared" si="18"/>
        <v>0</v>
      </c>
      <c r="AC22" s="191">
        <f t="shared" si="18"/>
        <v>0</v>
      </c>
      <c r="AD22" s="191">
        <f t="shared" si="18"/>
        <v>0</v>
      </c>
      <c r="AE22" s="191">
        <f t="shared" si="18"/>
        <v>0</v>
      </c>
      <c r="AF22" s="191">
        <f t="shared" si="18"/>
        <v>0</v>
      </c>
      <c r="AG22" s="191">
        <f t="shared" si="18"/>
        <v>0</v>
      </c>
      <c r="AH22" s="191">
        <f t="shared" si="18"/>
        <v>0</v>
      </c>
      <c r="AI22" s="191">
        <f t="shared" si="18"/>
        <v>0</v>
      </c>
      <c r="AJ22" s="191">
        <f t="shared" si="18"/>
        <v>0</v>
      </c>
      <c r="AK22" s="191">
        <f t="shared" si="18"/>
        <v>0</v>
      </c>
      <c r="AL22" s="191">
        <f t="shared" si="18"/>
        <v>0</v>
      </c>
      <c r="AM22" s="191">
        <f t="shared" si="18"/>
        <v>0</v>
      </c>
      <c r="AN22" s="191">
        <f t="shared" si="18"/>
        <v>0</v>
      </c>
      <c r="AO22" s="191">
        <f t="shared" si="18"/>
        <v>0</v>
      </c>
      <c r="AP22" s="191">
        <f t="shared" si="18"/>
        <v>0</v>
      </c>
      <c r="AQ22" s="191">
        <f t="shared" si="18"/>
        <v>0</v>
      </c>
      <c r="AR22" s="191">
        <f t="shared" si="18"/>
        <v>0</v>
      </c>
      <c r="AS22" s="191">
        <f t="shared" si="18"/>
        <v>0</v>
      </c>
      <c r="AT22" s="191">
        <f t="shared" si="18"/>
        <v>0</v>
      </c>
      <c r="AU22" s="191">
        <f t="shared" si="18"/>
        <v>0</v>
      </c>
      <c r="AV22" s="191">
        <f t="shared" si="18"/>
        <v>0</v>
      </c>
      <c r="AW22" s="191">
        <f t="shared" si="18"/>
        <v>0</v>
      </c>
      <c r="AX22" s="191">
        <f t="shared" si="18"/>
        <v>0</v>
      </c>
      <c r="AY22" s="191">
        <f t="shared" si="18"/>
        <v>0</v>
      </c>
      <c r="AZ22" s="191">
        <f t="shared" si="18"/>
        <v>0</v>
      </c>
      <c r="BA22" s="191">
        <f t="shared" si="18"/>
        <v>0</v>
      </c>
      <c r="BB22" s="191">
        <f t="shared" si="18"/>
        <v>0</v>
      </c>
      <c r="BC22" s="191">
        <f t="shared" si="18"/>
        <v>0</v>
      </c>
      <c r="BD22" s="191">
        <f t="shared" si="18"/>
        <v>0</v>
      </c>
      <c r="BE22" s="191">
        <f t="shared" si="18"/>
        <v>0</v>
      </c>
      <c r="BF22" s="191">
        <f t="shared" si="18"/>
        <v>0</v>
      </c>
      <c r="BG22" s="191">
        <f t="shared" si="18"/>
        <v>0</v>
      </c>
      <c r="BH22" s="191">
        <f t="shared" si="18"/>
        <v>0</v>
      </c>
      <c r="BI22" s="191">
        <f t="shared" si="18"/>
        <v>0</v>
      </c>
      <c r="BJ22" s="191">
        <f t="shared" si="18"/>
        <v>0</v>
      </c>
      <c r="BK22" s="191">
        <f t="shared" si="18"/>
        <v>0</v>
      </c>
      <c r="BL22" s="191">
        <f t="shared" si="18"/>
        <v>0</v>
      </c>
      <c r="BM22" s="191">
        <f t="shared" si="18"/>
        <v>0</v>
      </c>
      <c r="BN22" s="191">
        <f t="shared" si="18"/>
        <v>0</v>
      </c>
      <c r="BO22" s="191">
        <f t="shared" si="18"/>
        <v>0</v>
      </c>
      <c r="BP22" s="191">
        <f t="shared" si="18"/>
        <v>0</v>
      </c>
      <c r="BQ22" s="191">
        <f t="shared" si="18"/>
        <v>0</v>
      </c>
      <c r="BR22" s="191">
        <f t="shared" si="18"/>
        <v>0</v>
      </c>
      <c r="BS22" s="191">
        <f t="shared" si="18"/>
        <v>0</v>
      </c>
      <c r="BT22" s="191">
        <f t="shared" si="18"/>
        <v>0</v>
      </c>
      <c r="BU22" s="191">
        <f t="shared" ref="BU22:DC22" si="19">SUM(BU23:BU30)+BU31</f>
        <v>0</v>
      </c>
      <c r="BV22" s="191">
        <f t="shared" si="19"/>
        <v>0</v>
      </c>
      <c r="BW22" s="191">
        <f t="shared" si="19"/>
        <v>0</v>
      </c>
      <c r="BX22" s="191">
        <f t="shared" si="19"/>
        <v>0</v>
      </c>
      <c r="BY22" s="191">
        <f t="shared" si="19"/>
        <v>0</v>
      </c>
      <c r="BZ22" s="191">
        <f t="shared" si="19"/>
        <v>0</v>
      </c>
      <c r="CA22" s="191">
        <f t="shared" si="19"/>
        <v>0</v>
      </c>
      <c r="CB22" s="191">
        <f t="shared" si="19"/>
        <v>0</v>
      </c>
      <c r="CC22" s="191">
        <f t="shared" si="19"/>
        <v>0</v>
      </c>
      <c r="CD22" s="191">
        <f t="shared" si="19"/>
        <v>0</v>
      </c>
      <c r="CE22" s="191">
        <f t="shared" si="19"/>
        <v>0</v>
      </c>
      <c r="CF22" s="191">
        <f t="shared" si="19"/>
        <v>0</v>
      </c>
      <c r="CG22" s="191">
        <f t="shared" si="19"/>
        <v>0</v>
      </c>
      <c r="CH22" s="191">
        <f t="shared" si="19"/>
        <v>0</v>
      </c>
      <c r="CI22" s="191">
        <f t="shared" si="19"/>
        <v>0</v>
      </c>
      <c r="CJ22" s="191">
        <f t="shared" si="19"/>
        <v>0</v>
      </c>
      <c r="CK22" s="191">
        <f t="shared" si="19"/>
        <v>0</v>
      </c>
      <c r="CL22" s="191">
        <f t="shared" si="19"/>
        <v>0</v>
      </c>
      <c r="CM22" s="191">
        <f t="shared" si="19"/>
        <v>0</v>
      </c>
      <c r="CN22" s="191">
        <f t="shared" si="19"/>
        <v>0</v>
      </c>
      <c r="CO22" s="191">
        <f t="shared" si="19"/>
        <v>0</v>
      </c>
      <c r="CP22" s="191">
        <f t="shared" si="19"/>
        <v>0</v>
      </c>
      <c r="CQ22" s="191">
        <f t="shared" si="19"/>
        <v>0</v>
      </c>
      <c r="CR22" s="191">
        <f t="shared" si="19"/>
        <v>0</v>
      </c>
      <c r="CS22" s="191">
        <f t="shared" si="19"/>
        <v>0</v>
      </c>
      <c r="CT22" s="191">
        <f t="shared" si="19"/>
        <v>0</v>
      </c>
      <c r="CU22" s="191">
        <f t="shared" si="19"/>
        <v>0</v>
      </c>
      <c r="CV22" s="191">
        <f t="shared" si="19"/>
        <v>0</v>
      </c>
      <c r="CW22" s="191">
        <f t="shared" si="19"/>
        <v>0</v>
      </c>
      <c r="CX22" s="191">
        <f t="shared" si="19"/>
        <v>0</v>
      </c>
      <c r="CY22" s="191">
        <f t="shared" si="19"/>
        <v>0</v>
      </c>
      <c r="CZ22" s="191">
        <f t="shared" si="19"/>
        <v>0</v>
      </c>
      <c r="DA22" s="191">
        <f t="shared" si="19"/>
        <v>0</v>
      </c>
      <c r="DB22" s="191">
        <f t="shared" si="19"/>
        <v>0</v>
      </c>
      <c r="DC22" s="191">
        <f t="shared" si="19"/>
        <v>0</v>
      </c>
      <c r="DF22" s="24">
        <f t="shared" si="17"/>
        <v>0</v>
      </c>
    </row>
    <row r="23" spans="1:112" ht="14.5">
      <c r="A23" s="68"/>
      <c r="B23" s="176" t="str">
        <f>$B$22&amp;"1."</f>
        <v>D.2.1.</v>
      </c>
      <c r="C23" s="192" t="s">
        <v>161</v>
      </c>
      <c r="D23" s="199"/>
      <c r="E23" s="194">
        <v>0.21</v>
      </c>
      <c r="F23" s="189">
        <f>H23+NPV(FD,I23:INDEX(I23:DC23,PAL))</f>
        <v>0</v>
      </c>
      <c r="G23" s="189">
        <f>SUMIF($H$5:$DC$5,"&lt;="&amp;PAL,$H23:$DC23)</f>
        <v>0</v>
      </c>
      <c r="H23" s="195">
        <v>0</v>
      </c>
      <c r="I23" s="195">
        <v>0</v>
      </c>
      <c r="J23" s="195">
        <v>0</v>
      </c>
      <c r="K23" s="195">
        <v>0</v>
      </c>
      <c r="L23" s="195">
        <v>0</v>
      </c>
      <c r="M23" s="195">
        <v>0</v>
      </c>
      <c r="N23" s="195">
        <v>0</v>
      </c>
      <c r="O23" s="195">
        <v>0</v>
      </c>
      <c r="P23" s="195">
        <v>0</v>
      </c>
      <c r="Q23" s="195">
        <v>0</v>
      </c>
      <c r="R23" s="195">
        <v>0</v>
      </c>
      <c r="S23" s="195">
        <v>0</v>
      </c>
      <c r="T23" s="195">
        <v>0</v>
      </c>
      <c r="U23" s="195">
        <v>0</v>
      </c>
      <c r="V23" s="195">
        <v>0</v>
      </c>
      <c r="W23" s="195">
        <v>0</v>
      </c>
      <c r="X23" s="195">
        <v>0</v>
      </c>
      <c r="Y23" s="195">
        <v>0</v>
      </c>
      <c r="Z23" s="195">
        <v>0</v>
      </c>
      <c r="AA23" s="195">
        <v>0</v>
      </c>
      <c r="AB23" s="195">
        <v>0</v>
      </c>
      <c r="AC23" s="195">
        <v>0</v>
      </c>
      <c r="AD23" s="195">
        <v>0</v>
      </c>
      <c r="AE23" s="195">
        <v>0</v>
      </c>
      <c r="AF23" s="195">
        <v>0</v>
      </c>
      <c r="AG23" s="195">
        <v>0</v>
      </c>
      <c r="AH23" s="195">
        <v>0</v>
      </c>
      <c r="AI23" s="195">
        <v>0</v>
      </c>
      <c r="AJ23" s="195">
        <v>0</v>
      </c>
      <c r="AK23" s="195">
        <v>0</v>
      </c>
      <c r="AL23" s="195">
        <v>0</v>
      </c>
      <c r="AM23" s="195">
        <v>0</v>
      </c>
      <c r="AN23" s="195">
        <v>0</v>
      </c>
      <c r="AO23" s="195">
        <v>0</v>
      </c>
      <c r="AP23" s="195">
        <v>0</v>
      </c>
      <c r="AQ23" s="195">
        <v>0</v>
      </c>
      <c r="AR23" s="195">
        <v>0</v>
      </c>
      <c r="AS23" s="195">
        <v>0</v>
      </c>
      <c r="AT23" s="195">
        <v>0</v>
      </c>
      <c r="AU23" s="195">
        <v>0</v>
      </c>
      <c r="AV23" s="195">
        <v>0</v>
      </c>
      <c r="AW23" s="195">
        <v>0</v>
      </c>
      <c r="AX23" s="195">
        <v>0</v>
      </c>
      <c r="AY23" s="195">
        <v>0</v>
      </c>
      <c r="AZ23" s="195">
        <v>0</v>
      </c>
      <c r="BA23" s="195">
        <v>0</v>
      </c>
      <c r="BB23" s="195">
        <v>0</v>
      </c>
      <c r="BC23" s="195">
        <v>0</v>
      </c>
      <c r="BD23" s="195">
        <v>0</v>
      </c>
      <c r="BE23" s="195">
        <v>0</v>
      </c>
      <c r="BF23" s="195">
        <v>0</v>
      </c>
      <c r="BG23" s="195">
        <v>0</v>
      </c>
      <c r="BH23" s="195">
        <v>0</v>
      </c>
      <c r="BI23" s="195">
        <v>0</v>
      </c>
      <c r="BJ23" s="195">
        <v>0</v>
      </c>
      <c r="BK23" s="195">
        <v>0</v>
      </c>
      <c r="BL23" s="195">
        <v>0</v>
      </c>
      <c r="BM23" s="195">
        <v>0</v>
      </c>
      <c r="BN23" s="195">
        <v>0</v>
      </c>
      <c r="BO23" s="195">
        <v>0</v>
      </c>
      <c r="BP23" s="195">
        <v>0</v>
      </c>
      <c r="BQ23" s="195">
        <v>0</v>
      </c>
      <c r="BR23" s="195">
        <v>0</v>
      </c>
      <c r="BS23" s="195">
        <v>0</v>
      </c>
      <c r="BT23" s="195">
        <v>0</v>
      </c>
      <c r="BU23" s="195">
        <v>0</v>
      </c>
      <c r="BV23" s="195">
        <v>0</v>
      </c>
      <c r="BW23" s="195">
        <v>0</v>
      </c>
      <c r="BX23" s="195">
        <v>0</v>
      </c>
      <c r="BY23" s="195">
        <v>0</v>
      </c>
      <c r="BZ23" s="195">
        <v>0</v>
      </c>
      <c r="CA23" s="195">
        <v>0</v>
      </c>
      <c r="CB23" s="195">
        <v>0</v>
      </c>
      <c r="CC23" s="195">
        <v>0</v>
      </c>
      <c r="CD23" s="195">
        <v>0</v>
      </c>
      <c r="CE23" s="195">
        <v>0</v>
      </c>
      <c r="CF23" s="195">
        <v>0</v>
      </c>
      <c r="CG23" s="195">
        <v>0</v>
      </c>
      <c r="CH23" s="195">
        <v>0</v>
      </c>
      <c r="CI23" s="195">
        <v>0</v>
      </c>
      <c r="CJ23" s="195">
        <v>0</v>
      </c>
      <c r="CK23" s="195">
        <v>0</v>
      </c>
      <c r="CL23" s="195">
        <v>0</v>
      </c>
      <c r="CM23" s="195">
        <v>0</v>
      </c>
      <c r="CN23" s="195">
        <v>0</v>
      </c>
      <c r="CO23" s="195">
        <v>0</v>
      </c>
      <c r="CP23" s="195">
        <v>0</v>
      </c>
      <c r="CQ23" s="195">
        <v>0</v>
      </c>
      <c r="CR23" s="195">
        <v>0</v>
      </c>
      <c r="CS23" s="195">
        <v>0</v>
      </c>
      <c r="CT23" s="195">
        <v>0</v>
      </c>
      <c r="CU23" s="195">
        <v>0</v>
      </c>
      <c r="CV23" s="195">
        <v>0</v>
      </c>
      <c r="CW23" s="195">
        <v>0</v>
      </c>
      <c r="CX23" s="195">
        <v>0</v>
      </c>
      <c r="CY23" s="195">
        <v>0</v>
      </c>
      <c r="CZ23" s="195">
        <v>0</v>
      </c>
      <c r="DA23" s="195">
        <v>0</v>
      </c>
      <c r="DB23" s="195">
        <v>0</v>
      </c>
      <c r="DC23" s="195">
        <v>0</v>
      </c>
      <c r="DE23" s="24">
        <f>COUNTBLANK(H23:DC23)</f>
        <v>0</v>
      </c>
      <c r="DF23" s="24">
        <f t="shared" si="17"/>
        <v>0</v>
      </c>
      <c r="DG23">
        <f t="shared" ref="DG23:DG32" si="20">IF(ISNUMBER(E23),E23*100,0)</f>
        <v>21</v>
      </c>
      <c r="DH23">
        <v>0</v>
      </c>
    </row>
    <row r="24" spans="1:112" ht="14.5">
      <c r="A24" s="68"/>
      <c r="B24" s="176" t="str">
        <f>$B$22&amp;"2."</f>
        <v>D.2.2.</v>
      </c>
      <c r="C24" s="192" t="s">
        <v>161</v>
      </c>
      <c r="D24" s="199"/>
      <c r="E24" s="194">
        <v>0.21</v>
      </c>
      <c r="F24" s="189">
        <f>H24+NPV(FD,I24:INDEX(I24:DC24,PAL))</f>
        <v>0</v>
      </c>
      <c r="G24" s="189">
        <f>SUMIF($H$5:$DC$5,"&lt;="&amp;PAL,$H24:$DC24)</f>
        <v>0</v>
      </c>
      <c r="H24" s="195">
        <v>0</v>
      </c>
      <c r="I24" s="195">
        <v>0</v>
      </c>
      <c r="J24" s="195">
        <v>0</v>
      </c>
      <c r="K24" s="195">
        <v>0</v>
      </c>
      <c r="L24" s="195">
        <v>0</v>
      </c>
      <c r="M24" s="195">
        <v>0</v>
      </c>
      <c r="N24" s="195">
        <v>0</v>
      </c>
      <c r="O24" s="195">
        <v>0</v>
      </c>
      <c r="P24" s="195">
        <v>0</v>
      </c>
      <c r="Q24" s="195">
        <v>0</v>
      </c>
      <c r="R24" s="195">
        <v>0</v>
      </c>
      <c r="S24" s="195">
        <v>0</v>
      </c>
      <c r="T24" s="195">
        <v>0</v>
      </c>
      <c r="U24" s="195">
        <v>0</v>
      </c>
      <c r="V24" s="195">
        <v>0</v>
      </c>
      <c r="W24" s="195">
        <v>0</v>
      </c>
      <c r="X24" s="195">
        <v>0</v>
      </c>
      <c r="Y24" s="195">
        <v>0</v>
      </c>
      <c r="Z24" s="195">
        <v>0</v>
      </c>
      <c r="AA24" s="195">
        <v>0</v>
      </c>
      <c r="AB24" s="195">
        <v>0</v>
      </c>
      <c r="AC24" s="195">
        <v>0</v>
      </c>
      <c r="AD24" s="195">
        <v>0</v>
      </c>
      <c r="AE24" s="195">
        <v>0</v>
      </c>
      <c r="AF24" s="195">
        <v>0</v>
      </c>
      <c r="AG24" s="195">
        <v>0</v>
      </c>
      <c r="AH24" s="195">
        <v>0</v>
      </c>
      <c r="AI24" s="195">
        <v>0</v>
      </c>
      <c r="AJ24" s="195">
        <v>0</v>
      </c>
      <c r="AK24" s="195">
        <v>0</v>
      </c>
      <c r="AL24" s="195">
        <v>0</v>
      </c>
      <c r="AM24" s="195">
        <v>0</v>
      </c>
      <c r="AN24" s="195">
        <v>0</v>
      </c>
      <c r="AO24" s="195">
        <v>0</v>
      </c>
      <c r="AP24" s="195">
        <v>0</v>
      </c>
      <c r="AQ24" s="195">
        <v>0</v>
      </c>
      <c r="AR24" s="195">
        <v>0</v>
      </c>
      <c r="AS24" s="195">
        <v>0</v>
      </c>
      <c r="AT24" s="195">
        <v>0</v>
      </c>
      <c r="AU24" s="195">
        <v>0</v>
      </c>
      <c r="AV24" s="195">
        <v>0</v>
      </c>
      <c r="AW24" s="195">
        <v>0</v>
      </c>
      <c r="AX24" s="195">
        <v>0</v>
      </c>
      <c r="AY24" s="195">
        <v>0</v>
      </c>
      <c r="AZ24" s="195">
        <v>0</v>
      </c>
      <c r="BA24" s="195">
        <v>0</v>
      </c>
      <c r="BB24" s="195">
        <v>0</v>
      </c>
      <c r="BC24" s="195">
        <v>0</v>
      </c>
      <c r="BD24" s="195">
        <v>0</v>
      </c>
      <c r="BE24" s="195">
        <v>0</v>
      </c>
      <c r="BF24" s="195">
        <v>0</v>
      </c>
      <c r="BG24" s="195">
        <v>0</v>
      </c>
      <c r="BH24" s="195">
        <v>0</v>
      </c>
      <c r="BI24" s="195">
        <v>0</v>
      </c>
      <c r="BJ24" s="195">
        <v>0</v>
      </c>
      <c r="BK24" s="195">
        <v>0</v>
      </c>
      <c r="BL24" s="195">
        <v>0</v>
      </c>
      <c r="BM24" s="195">
        <v>0</v>
      </c>
      <c r="BN24" s="195">
        <v>0</v>
      </c>
      <c r="BO24" s="195">
        <v>0</v>
      </c>
      <c r="BP24" s="195">
        <v>0</v>
      </c>
      <c r="BQ24" s="195">
        <v>0</v>
      </c>
      <c r="BR24" s="195">
        <v>0</v>
      </c>
      <c r="BS24" s="195">
        <v>0</v>
      </c>
      <c r="BT24" s="195">
        <v>0</v>
      </c>
      <c r="BU24" s="195">
        <v>0</v>
      </c>
      <c r="BV24" s="195">
        <v>0</v>
      </c>
      <c r="BW24" s="195">
        <v>0</v>
      </c>
      <c r="BX24" s="195">
        <v>0</v>
      </c>
      <c r="BY24" s="195">
        <v>0</v>
      </c>
      <c r="BZ24" s="195">
        <v>0</v>
      </c>
      <c r="CA24" s="195">
        <v>0</v>
      </c>
      <c r="CB24" s="195">
        <v>0</v>
      </c>
      <c r="CC24" s="195">
        <v>0</v>
      </c>
      <c r="CD24" s="195">
        <v>0</v>
      </c>
      <c r="CE24" s="195">
        <v>0</v>
      </c>
      <c r="CF24" s="195">
        <v>0</v>
      </c>
      <c r="CG24" s="195">
        <v>0</v>
      </c>
      <c r="CH24" s="195">
        <v>0</v>
      </c>
      <c r="CI24" s="195">
        <v>0</v>
      </c>
      <c r="CJ24" s="195">
        <v>0</v>
      </c>
      <c r="CK24" s="195">
        <v>0</v>
      </c>
      <c r="CL24" s="195">
        <v>0</v>
      </c>
      <c r="CM24" s="195">
        <v>0</v>
      </c>
      <c r="CN24" s="195">
        <v>0</v>
      </c>
      <c r="CO24" s="195">
        <v>0</v>
      </c>
      <c r="CP24" s="195">
        <v>0</v>
      </c>
      <c r="CQ24" s="195">
        <v>0</v>
      </c>
      <c r="CR24" s="195">
        <v>0</v>
      </c>
      <c r="CS24" s="195">
        <v>0</v>
      </c>
      <c r="CT24" s="195">
        <v>0</v>
      </c>
      <c r="CU24" s="195">
        <v>0</v>
      </c>
      <c r="CV24" s="195">
        <v>0</v>
      </c>
      <c r="CW24" s="195">
        <v>0</v>
      </c>
      <c r="CX24" s="195">
        <v>0</v>
      </c>
      <c r="CY24" s="195">
        <v>0</v>
      </c>
      <c r="CZ24" s="195">
        <v>0</v>
      </c>
      <c r="DA24" s="195">
        <v>0</v>
      </c>
      <c r="DB24" s="195">
        <v>0</v>
      </c>
      <c r="DC24" s="195">
        <v>0</v>
      </c>
      <c r="DE24" s="24">
        <f t="shared" ref="DE24:DE32" si="21">COUNTBLANK(H24:DC24)</f>
        <v>0</v>
      </c>
      <c r="DF24" s="24">
        <f t="shared" si="17"/>
        <v>0</v>
      </c>
      <c r="DG24">
        <f t="shared" si="20"/>
        <v>21</v>
      </c>
      <c r="DH24">
        <v>0</v>
      </c>
    </row>
    <row r="25" spans="1:112" ht="14.5">
      <c r="A25" s="68"/>
      <c r="B25" s="176" t="str">
        <f>$B$22&amp;"3."</f>
        <v>D.2.3.</v>
      </c>
      <c r="C25" s="192" t="s">
        <v>161</v>
      </c>
      <c r="D25" s="199"/>
      <c r="E25" s="194">
        <v>0.21</v>
      </c>
      <c r="F25" s="189">
        <f>H25+NPV(FD,I25:INDEX(I25:DC25,PAL))</f>
        <v>0</v>
      </c>
      <c r="G25" s="189">
        <f>SUMIF($H$5:$DC$5,"&lt;="&amp;PAL,$H25:$DC25)</f>
        <v>0</v>
      </c>
      <c r="H25" s="195">
        <v>0</v>
      </c>
      <c r="I25" s="195">
        <v>0</v>
      </c>
      <c r="J25" s="195">
        <v>0</v>
      </c>
      <c r="K25" s="195">
        <v>0</v>
      </c>
      <c r="L25" s="195">
        <v>0</v>
      </c>
      <c r="M25" s="195">
        <v>0</v>
      </c>
      <c r="N25" s="195">
        <v>0</v>
      </c>
      <c r="O25" s="195">
        <v>0</v>
      </c>
      <c r="P25" s="195">
        <v>0</v>
      </c>
      <c r="Q25" s="195">
        <v>0</v>
      </c>
      <c r="R25" s="195">
        <v>0</v>
      </c>
      <c r="S25" s="195">
        <v>0</v>
      </c>
      <c r="T25" s="195">
        <v>0</v>
      </c>
      <c r="U25" s="195">
        <v>0</v>
      </c>
      <c r="V25" s="195">
        <v>0</v>
      </c>
      <c r="W25" s="195">
        <v>0</v>
      </c>
      <c r="X25" s="195">
        <v>0</v>
      </c>
      <c r="Y25" s="195">
        <v>0</v>
      </c>
      <c r="Z25" s="195">
        <v>0</v>
      </c>
      <c r="AA25" s="195">
        <v>0</v>
      </c>
      <c r="AB25" s="195">
        <v>0</v>
      </c>
      <c r="AC25" s="195">
        <v>0</v>
      </c>
      <c r="AD25" s="195">
        <v>0</v>
      </c>
      <c r="AE25" s="195">
        <v>0</v>
      </c>
      <c r="AF25" s="195">
        <v>0</v>
      </c>
      <c r="AG25" s="195">
        <v>0</v>
      </c>
      <c r="AH25" s="195">
        <v>0</v>
      </c>
      <c r="AI25" s="195">
        <v>0</v>
      </c>
      <c r="AJ25" s="195">
        <v>0</v>
      </c>
      <c r="AK25" s="195">
        <v>0</v>
      </c>
      <c r="AL25" s="195">
        <v>0</v>
      </c>
      <c r="AM25" s="195">
        <v>0</v>
      </c>
      <c r="AN25" s="195">
        <v>0</v>
      </c>
      <c r="AO25" s="195">
        <v>0</v>
      </c>
      <c r="AP25" s="195">
        <v>0</v>
      </c>
      <c r="AQ25" s="195">
        <v>0</v>
      </c>
      <c r="AR25" s="195">
        <v>0</v>
      </c>
      <c r="AS25" s="195">
        <v>0</v>
      </c>
      <c r="AT25" s="195">
        <v>0</v>
      </c>
      <c r="AU25" s="195">
        <v>0</v>
      </c>
      <c r="AV25" s="195">
        <v>0</v>
      </c>
      <c r="AW25" s="195">
        <v>0</v>
      </c>
      <c r="AX25" s="195">
        <v>0</v>
      </c>
      <c r="AY25" s="195">
        <v>0</v>
      </c>
      <c r="AZ25" s="195">
        <v>0</v>
      </c>
      <c r="BA25" s="195">
        <v>0</v>
      </c>
      <c r="BB25" s="195">
        <v>0</v>
      </c>
      <c r="BC25" s="195">
        <v>0</v>
      </c>
      <c r="BD25" s="195">
        <v>0</v>
      </c>
      <c r="BE25" s="195">
        <v>0</v>
      </c>
      <c r="BF25" s="195">
        <v>0</v>
      </c>
      <c r="BG25" s="195">
        <v>0</v>
      </c>
      <c r="BH25" s="195">
        <v>0</v>
      </c>
      <c r="BI25" s="195">
        <v>0</v>
      </c>
      <c r="BJ25" s="195">
        <v>0</v>
      </c>
      <c r="BK25" s="195">
        <v>0</v>
      </c>
      <c r="BL25" s="195">
        <v>0</v>
      </c>
      <c r="BM25" s="195">
        <v>0</v>
      </c>
      <c r="BN25" s="195">
        <v>0</v>
      </c>
      <c r="BO25" s="195">
        <v>0</v>
      </c>
      <c r="BP25" s="195">
        <v>0</v>
      </c>
      <c r="BQ25" s="195">
        <v>0</v>
      </c>
      <c r="BR25" s="195">
        <v>0</v>
      </c>
      <c r="BS25" s="195">
        <v>0</v>
      </c>
      <c r="BT25" s="195">
        <v>0</v>
      </c>
      <c r="BU25" s="195">
        <v>0</v>
      </c>
      <c r="BV25" s="195">
        <v>0</v>
      </c>
      <c r="BW25" s="195">
        <v>0</v>
      </c>
      <c r="BX25" s="195">
        <v>0</v>
      </c>
      <c r="BY25" s="195">
        <v>0</v>
      </c>
      <c r="BZ25" s="195">
        <v>0</v>
      </c>
      <c r="CA25" s="195">
        <v>0</v>
      </c>
      <c r="CB25" s="195">
        <v>0</v>
      </c>
      <c r="CC25" s="195">
        <v>0</v>
      </c>
      <c r="CD25" s="195">
        <v>0</v>
      </c>
      <c r="CE25" s="195">
        <v>0</v>
      </c>
      <c r="CF25" s="195">
        <v>0</v>
      </c>
      <c r="CG25" s="195">
        <v>0</v>
      </c>
      <c r="CH25" s="195">
        <v>0</v>
      </c>
      <c r="CI25" s="195">
        <v>0</v>
      </c>
      <c r="CJ25" s="195">
        <v>0</v>
      </c>
      <c r="CK25" s="195">
        <v>0</v>
      </c>
      <c r="CL25" s="195">
        <v>0</v>
      </c>
      <c r="CM25" s="195">
        <v>0</v>
      </c>
      <c r="CN25" s="195">
        <v>0</v>
      </c>
      <c r="CO25" s="195">
        <v>0</v>
      </c>
      <c r="CP25" s="195">
        <v>0</v>
      </c>
      <c r="CQ25" s="195">
        <v>0</v>
      </c>
      <c r="CR25" s="195">
        <v>0</v>
      </c>
      <c r="CS25" s="195">
        <v>0</v>
      </c>
      <c r="CT25" s="195">
        <v>0</v>
      </c>
      <c r="CU25" s="195">
        <v>0</v>
      </c>
      <c r="CV25" s="195">
        <v>0</v>
      </c>
      <c r="CW25" s="195">
        <v>0</v>
      </c>
      <c r="CX25" s="195">
        <v>0</v>
      </c>
      <c r="CY25" s="195">
        <v>0</v>
      </c>
      <c r="CZ25" s="195">
        <v>0</v>
      </c>
      <c r="DA25" s="195">
        <v>0</v>
      </c>
      <c r="DB25" s="195">
        <v>0</v>
      </c>
      <c r="DC25" s="195">
        <v>0</v>
      </c>
      <c r="DE25" s="24">
        <f t="shared" si="21"/>
        <v>0</v>
      </c>
      <c r="DF25" s="24">
        <f t="shared" si="17"/>
        <v>0</v>
      </c>
      <c r="DG25">
        <f t="shared" si="20"/>
        <v>21</v>
      </c>
      <c r="DH25">
        <v>0</v>
      </c>
    </row>
    <row r="26" spans="1:112" ht="14.5">
      <c r="A26" s="68"/>
      <c r="B26" s="176" t="str">
        <f>$B$22&amp;"4."</f>
        <v>D.2.4.</v>
      </c>
      <c r="C26" s="192" t="s">
        <v>161</v>
      </c>
      <c r="D26" s="199"/>
      <c r="E26" s="194">
        <v>0.21</v>
      </c>
      <c r="F26" s="189">
        <f>H26+NPV(FD,I26:INDEX(I26:DC26,PAL))</f>
        <v>0</v>
      </c>
      <c r="G26" s="189">
        <f>SUMIF($H$5:$DC$5,"&lt;="&amp;PAL,$H26:$DC26)</f>
        <v>0</v>
      </c>
      <c r="H26" s="195">
        <v>0</v>
      </c>
      <c r="I26" s="195">
        <v>0</v>
      </c>
      <c r="J26" s="195">
        <v>0</v>
      </c>
      <c r="K26" s="195">
        <v>0</v>
      </c>
      <c r="L26" s="195">
        <v>0</v>
      </c>
      <c r="M26" s="195">
        <v>0</v>
      </c>
      <c r="N26" s="195">
        <v>0</v>
      </c>
      <c r="O26" s="195">
        <v>0</v>
      </c>
      <c r="P26" s="195">
        <v>0</v>
      </c>
      <c r="Q26" s="195">
        <v>0</v>
      </c>
      <c r="R26" s="195">
        <v>0</v>
      </c>
      <c r="S26" s="195">
        <v>0</v>
      </c>
      <c r="T26" s="195">
        <v>0</v>
      </c>
      <c r="U26" s="195">
        <v>0</v>
      </c>
      <c r="V26" s="195">
        <v>0</v>
      </c>
      <c r="W26" s="195">
        <v>0</v>
      </c>
      <c r="X26" s="195">
        <v>0</v>
      </c>
      <c r="Y26" s="195">
        <v>0</v>
      </c>
      <c r="Z26" s="195">
        <v>0</v>
      </c>
      <c r="AA26" s="195">
        <v>0</v>
      </c>
      <c r="AB26" s="195">
        <v>0</v>
      </c>
      <c r="AC26" s="195">
        <v>0</v>
      </c>
      <c r="AD26" s="195">
        <v>0</v>
      </c>
      <c r="AE26" s="195">
        <v>0</v>
      </c>
      <c r="AF26" s="195">
        <v>0</v>
      </c>
      <c r="AG26" s="195">
        <v>0</v>
      </c>
      <c r="AH26" s="195">
        <v>0</v>
      </c>
      <c r="AI26" s="195">
        <v>0</v>
      </c>
      <c r="AJ26" s="195">
        <v>0</v>
      </c>
      <c r="AK26" s="195">
        <v>0</v>
      </c>
      <c r="AL26" s="195">
        <v>0</v>
      </c>
      <c r="AM26" s="195">
        <v>0</v>
      </c>
      <c r="AN26" s="195">
        <v>0</v>
      </c>
      <c r="AO26" s="195">
        <v>0</v>
      </c>
      <c r="AP26" s="195">
        <v>0</v>
      </c>
      <c r="AQ26" s="195">
        <v>0</v>
      </c>
      <c r="AR26" s="195">
        <v>0</v>
      </c>
      <c r="AS26" s="195">
        <v>0</v>
      </c>
      <c r="AT26" s="195">
        <v>0</v>
      </c>
      <c r="AU26" s="195">
        <v>0</v>
      </c>
      <c r="AV26" s="195">
        <v>0</v>
      </c>
      <c r="AW26" s="195">
        <v>0</v>
      </c>
      <c r="AX26" s="195">
        <v>0</v>
      </c>
      <c r="AY26" s="195">
        <v>0</v>
      </c>
      <c r="AZ26" s="195">
        <v>0</v>
      </c>
      <c r="BA26" s="195">
        <v>0</v>
      </c>
      <c r="BB26" s="195">
        <v>0</v>
      </c>
      <c r="BC26" s="195">
        <v>0</v>
      </c>
      <c r="BD26" s="195">
        <v>0</v>
      </c>
      <c r="BE26" s="195">
        <v>0</v>
      </c>
      <c r="BF26" s="195">
        <v>0</v>
      </c>
      <c r="BG26" s="195">
        <v>0</v>
      </c>
      <c r="BH26" s="195">
        <v>0</v>
      </c>
      <c r="BI26" s="195">
        <v>0</v>
      </c>
      <c r="BJ26" s="195">
        <v>0</v>
      </c>
      <c r="BK26" s="195">
        <v>0</v>
      </c>
      <c r="BL26" s="195">
        <v>0</v>
      </c>
      <c r="BM26" s="195">
        <v>0</v>
      </c>
      <c r="BN26" s="195">
        <v>0</v>
      </c>
      <c r="BO26" s="195">
        <v>0</v>
      </c>
      <c r="BP26" s="195">
        <v>0</v>
      </c>
      <c r="BQ26" s="195">
        <v>0</v>
      </c>
      <c r="BR26" s="195">
        <v>0</v>
      </c>
      <c r="BS26" s="195">
        <v>0</v>
      </c>
      <c r="BT26" s="195">
        <v>0</v>
      </c>
      <c r="BU26" s="195">
        <v>0</v>
      </c>
      <c r="BV26" s="195">
        <v>0</v>
      </c>
      <c r="BW26" s="195">
        <v>0</v>
      </c>
      <c r="BX26" s="195">
        <v>0</v>
      </c>
      <c r="BY26" s="195">
        <v>0</v>
      </c>
      <c r="BZ26" s="195">
        <v>0</v>
      </c>
      <c r="CA26" s="195">
        <v>0</v>
      </c>
      <c r="CB26" s="195">
        <v>0</v>
      </c>
      <c r="CC26" s="195">
        <v>0</v>
      </c>
      <c r="CD26" s="195">
        <v>0</v>
      </c>
      <c r="CE26" s="195">
        <v>0</v>
      </c>
      <c r="CF26" s="195">
        <v>0</v>
      </c>
      <c r="CG26" s="195">
        <v>0</v>
      </c>
      <c r="CH26" s="195">
        <v>0</v>
      </c>
      <c r="CI26" s="195">
        <v>0</v>
      </c>
      <c r="CJ26" s="195">
        <v>0</v>
      </c>
      <c r="CK26" s="195">
        <v>0</v>
      </c>
      <c r="CL26" s="195">
        <v>0</v>
      </c>
      <c r="CM26" s="195">
        <v>0</v>
      </c>
      <c r="CN26" s="195">
        <v>0</v>
      </c>
      <c r="CO26" s="195">
        <v>0</v>
      </c>
      <c r="CP26" s="195">
        <v>0</v>
      </c>
      <c r="CQ26" s="195">
        <v>0</v>
      </c>
      <c r="CR26" s="195">
        <v>0</v>
      </c>
      <c r="CS26" s="195">
        <v>0</v>
      </c>
      <c r="CT26" s="195">
        <v>0</v>
      </c>
      <c r="CU26" s="195">
        <v>0</v>
      </c>
      <c r="CV26" s="195">
        <v>0</v>
      </c>
      <c r="CW26" s="195">
        <v>0</v>
      </c>
      <c r="CX26" s="195">
        <v>0</v>
      </c>
      <c r="CY26" s="195">
        <v>0</v>
      </c>
      <c r="CZ26" s="195">
        <v>0</v>
      </c>
      <c r="DA26" s="195">
        <v>0</v>
      </c>
      <c r="DB26" s="195">
        <v>0</v>
      </c>
      <c r="DC26" s="195">
        <v>0</v>
      </c>
      <c r="DE26" s="24">
        <f t="shared" si="21"/>
        <v>0</v>
      </c>
      <c r="DF26" s="24">
        <f t="shared" si="17"/>
        <v>0</v>
      </c>
      <c r="DG26">
        <f t="shared" si="20"/>
        <v>21</v>
      </c>
      <c r="DH26">
        <v>0</v>
      </c>
    </row>
    <row r="27" spans="1:112" ht="14.5">
      <c r="A27" s="68"/>
      <c r="B27" s="176" t="str">
        <f>$B$22&amp;"5."</f>
        <v>D.2.5.</v>
      </c>
      <c r="C27" s="192" t="s">
        <v>161</v>
      </c>
      <c r="D27" s="199"/>
      <c r="E27" s="194">
        <v>0.21</v>
      </c>
      <c r="F27" s="189">
        <f>H27+NPV(FD,I27:INDEX(I27:DC27,PAL))</f>
        <v>0</v>
      </c>
      <c r="G27" s="189">
        <f>SUMIF($H$5:$DC$5,"&lt;="&amp;PAL,$H27:$DC27)</f>
        <v>0</v>
      </c>
      <c r="H27" s="195">
        <v>0</v>
      </c>
      <c r="I27" s="195">
        <v>0</v>
      </c>
      <c r="J27" s="195">
        <v>0</v>
      </c>
      <c r="K27" s="195">
        <v>0</v>
      </c>
      <c r="L27" s="195">
        <v>0</v>
      </c>
      <c r="M27" s="195">
        <v>0</v>
      </c>
      <c r="N27" s="195">
        <v>0</v>
      </c>
      <c r="O27" s="195">
        <v>0</v>
      </c>
      <c r="P27" s="195">
        <v>0</v>
      </c>
      <c r="Q27" s="195">
        <v>0</v>
      </c>
      <c r="R27" s="195">
        <v>0</v>
      </c>
      <c r="S27" s="195">
        <v>0</v>
      </c>
      <c r="T27" s="195">
        <v>0</v>
      </c>
      <c r="U27" s="195">
        <v>0</v>
      </c>
      <c r="V27" s="195">
        <v>0</v>
      </c>
      <c r="W27" s="195">
        <v>0</v>
      </c>
      <c r="X27" s="195">
        <v>0</v>
      </c>
      <c r="Y27" s="195">
        <v>0</v>
      </c>
      <c r="Z27" s="195">
        <v>0</v>
      </c>
      <c r="AA27" s="195">
        <v>0</v>
      </c>
      <c r="AB27" s="195">
        <v>0</v>
      </c>
      <c r="AC27" s="195">
        <v>0</v>
      </c>
      <c r="AD27" s="195">
        <v>0</v>
      </c>
      <c r="AE27" s="195">
        <v>0</v>
      </c>
      <c r="AF27" s="195">
        <v>0</v>
      </c>
      <c r="AG27" s="195">
        <v>0</v>
      </c>
      <c r="AH27" s="195">
        <v>0</v>
      </c>
      <c r="AI27" s="195">
        <v>0</v>
      </c>
      <c r="AJ27" s="195">
        <v>0</v>
      </c>
      <c r="AK27" s="195">
        <v>0</v>
      </c>
      <c r="AL27" s="195">
        <v>0</v>
      </c>
      <c r="AM27" s="195">
        <v>0</v>
      </c>
      <c r="AN27" s="195">
        <v>0</v>
      </c>
      <c r="AO27" s="195">
        <v>0</v>
      </c>
      <c r="AP27" s="195">
        <v>0</v>
      </c>
      <c r="AQ27" s="195">
        <v>0</v>
      </c>
      <c r="AR27" s="195">
        <v>0</v>
      </c>
      <c r="AS27" s="195">
        <v>0</v>
      </c>
      <c r="AT27" s="195">
        <v>0</v>
      </c>
      <c r="AU27" s="195">
        <v>0</v>
      </c>
      <c r="AV27" s="195">
        <v>0</v>
      </c>
      <c r="AW27" s="195">
        <v>0</v>
      </c>
      <c r="AX27" s="195">
        <v>0</v>
      </c>
      <c r="AY27" s="195">
        <v>0</v>
      </c>
      <c r="AZ27" s="195">
        <v>0</v>
      </c>
      <c r="BA27" s="195">
        <v>0</v>
      </c>
      <c r="BB27" s="195">
        <v>0</v>
      </c>
      <c r="BC27" s="195">
        <v>0</v>
      </c>
      <c r="BD27" s="195">
        <v>0</v>
      </c>
      <c r="BE27" s="195">
        <v>0</v>
      </c>
      <c r="BF27" s="195">
        <v>0</v>
      </c>
      <c r="BG27" s="195">
        <v>0</v>
      </c>
      <c r="BH27" s="195">
        <v>0</v>
      </c>
      <c r="BI27" s="195">
        <v>0</v>
      </c>
      <c r="BJ27" s="195">
        <v>0</v>
      </c>
      <c r="BK27" s="195">
        <v>0</v>
      </c>
      <c r="BL27" s="195">
        <v>0</v>
      </c>
      <c r="BM27" s="195">
        <v>0</v>
      </c>
      <c r="BN27" s="195">
        <v>0</v>
      </c>
      <c r="BO27" s="195">
        <v>0</v>
      </c>
      <c r="BP27" s="195">
        <v>0</v>
      </c>
      <c r="BQ27" s="195">
        <v>0</v>
      </c>
      <c r="BR27" s="195">
        <v>0</v>
      </c>
      <c r="BS27" s="195">
        <v>0</v>
      </c>
      <c r="BT27" s="195">
        <v>0</v>
      </c>
      <c r="BU27" s="195">
        <v>0</v>
      </c>
      <c r="BV27" s="195">
        <v>0</v>
      </c>
      <c r="BW27" s="195">
        <v>0</v>
      </c>
      <c r="BX27" s="195">
        <v>0</v>
      </c>
      <c r="BY27" s="195">
        <v>0</v>
      </c>
      <c r="BZ27" s="195">
        <v>0</v>
      </c>
      <c r="CA27" s="195">
        <v>0</v>
      </c>
      <c r="CB27" s="195">
        <v>0</v>
      </c>
      <c r="CC27" s="195">
        <v>0</v>
      </c>
      <c r="CD27" s="195">
        <v>0</v>
      </c>
      <c r="CE27" s="195">
        <v>0</v>
      </c>
      <c r="CF27" s="195">
        <v>0</v>
      </c>
      <c r="CG27" s="195">
        <v>0</v>
      </c>
      <c r="CH27" s="195">
        <v>0</v>
      </c>
      <c r="CI27" s="195">
        <v>0</v>
      </c>
      <c r="CJ27" s="195">
        <v>0</v>
      </c>
      <c r="CK27" s="195">
        <v>0</v>
      </c>
      <c r="CL27" s="195">
        <v>0</v>
      </c>
      <c r="CM27" s="195">
        <v>0</v>
      </c>
      <c r="CN27" s="195">
        <v>0</v>
      </c>
      <c r="CO27" s="195">
        <v>0</v>
      </c>
      <c r="CP27" s="195">
        <v>0</v>
      </c>
      <c r="CQ27" s="195">
        <v>0</v>
      </c>
      <c r="CR27" s="195">
        <v>0</v>
      </c>
      <c r="CS27" s="195">
        <v>0</v>
      </c>
      <c r="CT27" s="195">
        <v>0</v>
      </c>
      <c r="CU27" s="195">
        <v>0</v>
      </c>
      <c r="CV27" s="195">
        <v>0</v>
      </c>
      <c r="CW27" s="195">
        <v>0</v>
      </c>
      <c r="CX27" s="195">
        <v>0</v>
      </c>
      <c r="CY27" s="195">
        <v>0</v>
      </c>
      <c r="CZ27" s="195">
        <v>0</v>
      </c>
      <c r="DA27" s="195">
        <v>0</v>
      </c>
      <c r="DB27" s="195">
        <v>0</v>
      </c>
      <c r="DC27" s="195">
        <v>0</v>
      </c>
      <c r="DE27" s="24">
        <f t="shared" si="21"/>
        <v>0</v>
      </c>
      <c r="DF27" s="24">
        <f t="shared" si="17"/>
        <v>0</v>
      </c>
      <c r="DG27">
        <f t="shared" si="20"/>
        <v>21</v>
      </c>
      <c r="DH27">
        <v>0</v>
      </c>
    </row>
    <row r="28" spans="1:112" ht="14.5">
      <c r="A28" s="68"/>
      <c r="B28" s="176" t="str">
        <f>$B$22&amp;"6."</f>
        <v>D.2.6.</v>
      </c>
      <c r="C28" s="192" t="s">
        <v>161</v>
      </c>
      <c r="D28" s="199"/>
      <c r="E28" s="194">
        <v>0.21</v>
      </c>
      <c r="F28" s="189">
        <f>H28+NPV(FD,I28:INDEX(I28:DC28,PAL))</f>
        <v>0</v>
      </c>
      <c r="G28" s="189">
        <f>SUMIF($H$5:$DC$5,"&lt;="&amp;PAL,$H28:$DC28)</f>
        <v>0</v>
      </c>
      <c r="H28" s="195">
        <v>0</v>
      </c>
      <c r="I28" s="195">
        <v>0</v>
      </c>
      <c r="J28" s="195">
        <v>0</v>
      </c>
      <c r="K28" s="195">
        <v>0</v>
      </c>
      <c r="L28" s="195">
        <v>0</v>
      </c>
      <c r="M28" s="195">
        <v>0</v>
      </c>
      <c r="N28" s="195">
        <v>0</v>
      </c>
      <c r="O28" s="195">
        <v>0</v>
      </c>
      <c r="P28" s="195">
        <v>0</v>
      </c>
      <c r="Q28" s="195">
        <v>0</v>
      </c>
      <c r="R28" s="195">
        <v>0</v>
      </c>
      <c r="S28" s="195">
        <v>0</v>
      </c>
      <c r="T28" s="195">
        <v>0</v>
      </c>
      <c r="U28" s="195">
        <v>0</v>
      </c>
      <c r="V28" s="195">
        <v>0</v>
      </c>
      <c r="W28" s="195">
        <v>0</v>
      </c>
      <c r="X28" s="195">
        <v>0</v>
      </c>
      <c r="Y28" s="195">
        <v>0</v>
      </c>
      <c r="Z28" s="195">
        <v>0</v>
      </c>
      <c r="AA28" s="195">
        <v>0</v>
      </c>
      <c r="AB28" s="195">
        <v>0</v>
      </c>
      <c r="AC28" s="195">
        <v>0</v>
      </c>
      <c r="AD28" s="195">
        <v>0</v>
      </c>
      <c r="AE28" s="195">
        <v>0</v>
      </c>
      <c r="AF28" s="195">
        <v>0</v>
      </c>
      <c r="AG28" s="195">
        <v>0</v>
      </c>
      <c r="AH28" s="195">
        <v>0</v>
      </c>
      <c r="AI28" s="195">
        <v>0</v>
      </c>
      <c r="AJ28" s="195">
        <v>0</v>
      </c>
      <c r="AK28" s="195">
        <v>0</v>
      </c>
      <c r="AL28" s="195">
        <v>0</v>
      </c>
      <c r="AM28" s="195">
        <v>0</v>
      </c>
      <c r="AN28" s="195">
        <v>0</v>
      </c>
      <c r="AO28" s="195">
        <v>0</v>
      </c>
      <c r="AP28" s="195">
        <v>0</v>
      </c>
      <c r="AQ28" s="195">
        <v>0</v>
      </c>
      <c r="AR28" s="195">
        <v>0</v>
      </c>
      <c r="AS28" s="195">
        <v>0</v>
      </c>
      <c r="AT28" s="195">
        <v>0</v>
      </c>
      <c r="AU28" s="195">
        <v>0</v>
      </c>
      <c r="AV28" s="195">
        <v>0</v>
      </c>
      <c r="AW28" s="195">
        <v>0</v>
      </c>
      <c r="AX28" s="195">
        <v>0</v>
      </c>
      <c r="AY28" s="195">
        <v>0</v>
      </c>
      <c r="AZ28" s="195">
        <v>0</v>
      </c>
      <c r="BA28" s="195">
        <v>0</v>
      </c>
      <c r="BB28" s="195">
        <v>0</v>
      </c>
      <c r="BC28" s="195">
        <v>0</v>
      </c>
      <c r="BD28" s="195">
        <v>0</v>
      </c>
      <c r="BE28" s="195">
        <v>0</v>
      </c>
      <c r="BF28" s="195">
        <v>0</v>
      </c>
      <c r="BG28" s="195">
        <v>0</v>
      </c>
      <c r="BH28" s="195">
        <v>0</v>
      </c>
      <c r="BI28" s="195">
        <v>0</v>
      </c>
      <c r="BJ28" s="195">
        <v>0</v>
      </c>
      <c r="BK28" s="195">
        <v>0</v>
      </c>
      <c r="BL28" s="195">
        <v>0</v>
      </c>
      <c r="BM28" s="195">
        <v>0</v>
      </c>
      <c r="BN28" s="195">
        <v>0</v>
      </c>
      <c r="BO28" s="195">
        <v>0</v>
      </c>
      <c r="BP28" s="195">
        <v>0</v>
      </c>
      <c r="BQ28" s="195">
        <v>0</v>
      </c>
      <c r="BR28" s="195">
        <v>0</v>
      </c>
      <c r="BS28" s="195">
        <v>0</v>
      </c>
      <c r="BT28" s="195">
        <v>0</v>
      </c>
      <c r="BU28" s="195">
        <v>0</v>
      </c>
      <c r="BV28" s="195">
        <v>0</v>
      </c>
      <c r="BW28" s="195">
        <v>0</v>
      </c>
      <c r="BX28" s="195">
        <v>0</v>
      </c>
      <c r="BY28" s="195">
        <v>0</v>
      </c>
      <c r="BZ28" s="195">
        <v>0</v>
      </c>
      <c r="CA28" s="195">
        <v>0</v>
      </c>
      <c r="CB28" s="195">
        <v>0</v>
      </c>
      <c r="CC28" s="195">
        <v>0</v>
      </c>
      <c r="CD28" s="195">
        <v>0</v>
      </c>
      <c r="CE28" s="195">
        <v>0</v>
      </c>
      <c r="CF28" s="195">
        <v>0</v>
      </c>
      <c r="CG28" s="195">
        <v>0</v>
      </c>
      <c r="CH28" s="195">
        <v>0</v>
      </c>
      <c r="CI28" s="195">
        <v>0</v>
      </c>
      <c r="CJ28" s="195">
        <v>0</v>
      </c>
      <c r="CK28" s="195">
        <v>0</v>
      </c>
      <c r="CL28" s="195">
        <v>0</v>
      </c>
      <c r="CM28" s="195">
        <v>0</v>
      </c>
      <c r="CN28" s="195">
        <v>0</v>
      </c>
      <c r="CO28" s="195">
        <v>0</v>
      </c>
      <c r="CP28" s="195">
        <v>0</v>
      </c>
      <c r="CQ28" s="195">
        <v>0</v>
      </c>
      <c r="CR28" s="195">
        <v>0</v>
      </c>
      <c r="CS28" s="195">
        <v>0</v>
      </c>
      <c r="CT28" s="195">
        <v>0</v>
      </c>
      <c r="CU28" s="195">
        <v>0</v>
      </c>
      <c r="CV28" s="195">
        <v>0</v>
      </c>
      <c r="CW28" s="195">
        <v>0</v>
      </c>
      <c r="CX28" s="195">
        <v>0</v>
      </c>
      <c r="CY28" s="195">
        <v>0</v>
      </c>
      <c r="CZ28" s="195">
        <v>0</v>
      </c>
      <c r="DA28" s="195">
        <v>0</v>
      </c>
      <c r="DB28" s="195">
        <v>0</v>
      </c>
      <c r="DC28" s="195">
        <v>0</v>
      </c>
      <c r="DE28" s="24">
        <f t="shared" si="21"/>
        <v>0</v>
      </c>
      <c r="DF28" s="24">
        <f t="shared" si="17"/>
        <v>0</v>
      </c>
      <c r="DG28">
        <f t="shared" si="20"/>
        <v>21</v>
      </c>
      <c r="DH28">
        <v>0</v>
      </c>
    </row>
    <row r="29" spans="1:112" ht="14.5">
      <c r="A29" s="68"/>
      <c r="B29" s="176" t="str">
        <f>$B$22&amp;"7."</f>
        <v>D.2.7.</v>
      </c>
      <c r="C29" s="192" t="s">
        <v>161</v>
      </c>
      <c r="D29" s="199"/>
      <c r="E29" s="194">
        <v>0.21</v>
      </c>
      <c r="F29" s="189">
        <f>H29+NPV(FD,I29:INDEX(I29:DC29,PAL))</f>
        <v>0</v>
      </c>
      <c r="G29" s="189">
        <f>SUMIF($H$5:$DC$5,"&lt;="&amp;PAL,$H29:$DC29)</f>
        <v>0</v>
      </c>
      <c r="H29" s="195">
        <v>0</v>
      </c>
      <c r="I29" s="195">
        <v>0</v>
      </c>
      <c r="J29" s="195">
        <v>0</v>
      </c>
      <c r="K29" s="195">
        <v>0</v>
      </c>
      <c r="L29" s="195">
        <v>0</v>
      </c>
      <c r="M29" s="195">
        <v>0</v>
      </c>
      <c r="N29" s="195">
        <v>0</v>
      </c>
      <c r="O29" s="195">
        <v>0</v>
      </c>
      <c r="P29" s="195">
        <v>0</v>
      </c>
      <c r="Q29" s="195">
        <v>0</v>
      </c>
      <c r="R29" s="195">
        <v>0</v>
      </c>
      <c r="S29" s="195">
        <v>0</v>
      </c>
      <c r="T29" s="195">
        <v>0</v>
      </c>
      <c r="U29" s="195">
        <v>0</v>
      </c>
      <c r="V29" s="195">
        <v>0</v>
      </c>
      <c r="W29" s="195">
        <v>0</v>
      </c>
      <c r="X29" s="195">
        <v>0</v>
      </c>
      <c r="Y29" s="195">
        <v>0</v>
      </c>
      <c r="Z29" s="195">
        <v>0</v>
      </c>
      <c r="AA29" s="195">
        <v>0</v>
      </c>
      <c r="AB29" s="195">
        <v>0</v>
      </c>
      <c r="AC29" s="195">
        <v>0</v>
      </c>
      <c r="AD29" s="195">
        <v>0</v>
      </c>
      <c r="AE29" s="195">
        <v>0</v>
      </c>
      <c r="AF29" s="195">
        <v>0</v>
      </c>
      <c r="AG29" s="195">
        <v>0</v>
      </c>
      <c r="AH29" s="195">
        <v>0</v>
      </c>
      <c r="AI29" s="195">
        <v>0</v>
      </c>
      <c r="AJ29" s="195">
        <v>0</v>
      </c>
      <c r="AK29" s="195">
        <v>0</v>
      </c>
      <c r="AL29" s="195">
        <v>0</v>
      </c>
      <c r="AM29" s="195">
        <v>0</v>
      </c>
      <c r="AN29" s="195">
        <v>0</v>
      </c>
      <c r="AO29" s="195">
        <v>0</v>
      </c>
      <c r="AP29" s="195">
        <v>0</v>
      </c>
      <c r="AQ29" s="195">
        <v>0</v>
      </c>
      <c r="AR29" s="195">
        <v>0</v>
      </c>
      <c r="AS29" s="195">
        <v>0</v>
      </c>
      <c r="AT29" s="195">
        <v>0</v>
      </c>
      <c r="AU29" s="195">
        <v>0</v>
      </c>
      <c r="AV29" s="195">
        <v>0</v>
      </c>
      <c r="AW29" s="195">
        <v>0</v>
      </c>
      <c r="AX29" s="195">
        <v>0</v>
      </c>
      <c r="AY29" s="195">
        <v>0</v>
      </c>
      <c r="AZ29" s="195">
        <v>0</v>
      </c>
      <c r="BA29" s="195">
        <v>0</v>
      </c>
      <c r="BB29" s="195">
        <v>0</v>
      </c>
      <c r="BC29" s="195">
        <v>0</v>
      </c>
      <c r="BD29" s="195">
        <v>0</v>
      </c>
      <c r="BE29" s="195">
        <v>0</v>
      </c>
      <c r="BF29" s="195">
        <v>0</v>
      </c>
      <c r="BG29" s="195">
        <v>0</v>
      </c>
      <c r="BH29" s="195">
        <v>0</v>
      </c>
      <c r="BI29" s="195">
        <v>0</v>
      </c>
      <c r="BJ29" s="195">
        <v>0</v>
      </c>
      <c r="BK29" s="195">
        <v>0</v>
      </c>
      <c r="BL29" s="195">
        <v>0</v>
      </c>
      <c r="BM29" s="195">
        <v>0</v>
      </c>
      <c r="BN29" s="195">
        <v>0</v>
      </c>
      <c r="BO29" s="195">
        <v>0</v>
      </c>
      <c r="BP29" s="195">
        <v>0</v>
      </c>
      <c r="BQ29" s="195">
        <v>0</v>
      </c>
      <c r="BR29" s="195">
        <v>0</v>
      </c>
      <c r="BS29" s="195">
        <v>0</v>
      </c>
      <c r="BT29" s="195">
        <v>0</v>
      </c>
      <c r="BU29" s="195">
        <v>0</v>
      </c>
      <c r="BV29" s="195">
        <v>0</v>
      </c>
      <c r="BW29" s="195">
        <v>0</v>
      </c>
      <c r="BX29" s="195">
        <v>0</v>
      </c>
      <c r="BY29" s="195">
        <v>0</v>
      </c>
      <c r="BZ29" s="195">
        <v>0</v>
      </c>
      <c r="CA29" s="195">
        <v>0</v>
      </c>
      <c r="CB29" s="195">
        <v>0</v>
      </c>
      <c r="CC29" s="195">
        <v>0</v>
      </c>
      <c r="CD29" s="195">
        <v>0</v>
      </c>
      <c r="CE29" s="195">
        <v>0</v>
      </c>
      <c r="CF29" s="195">
        <v>0</v>
      </c>
      <c r="CG29" s="195">
        <v>0</v>
      </c>
      <c r="CH29" s="195">
        <v>0</v>
      </c>
      <c r="CI29" s="195">
        <v>0</v>
      </c>
      <c r="CJ29" s="195">
        <v>0</v>
      </c>
      <c r="CK29" s="195">
        <v>0</v>
      </c>
      <c r="CL29" s="195">
        <v>0</v>
      </c>
      <c r="CM29" s="195">
        <v>0</v>
      </c>
      <c r="CN29" s="195">
        <v>0</v>
      </c>
      <c r="CO29" s="195">
        <v>0</v>
      </c>
      <c r="CP29" s="195">
        <v>0</v>
      </c>
      <c r="CQ29" s="195">
        <v>0</v>
      </c>
      <c r="CR29" s="195">
        <v>0</v>
      </c>
      <c r="CS29" s="195">
        <v>0</v>
      </c>
      <c r="CT29" s="195">
        <v>0</v>
      </c>
      <c r="CU29" s="195">
        <v>0</v>
      </c>
      <c r="CV29" s="195">
        <v>0</v>
      </c>
      <c r="CW29" s="195">
        <v>0</v>
      </c>
      <c r="CX29" s="195">
        <v>0</v>
      </c>
      <c r="CY29" s="195">
        <v>0</v>
      </c>
      <c r="CZ29" s="195">
        <v>0</v>
      </c>
      <c r="DA29" s="195">
        <v>0</v>
      </c>
      <c r="DB29" s="195">
        <v>0</v>
      </c>
      <c r="DC29" s="195">
        <v>0</v>
      </c>
      <c r="DE29" s="24">
        <f t="shared" si="21"/>
        <v>0</v>
      </c>
      <c r="DF29" s="24">
        <f t="shared" si="17"/>
        <v>0</v>
      </c>
      <c r="DG29">
        <f t="shared" si="20"/>
        <v>21</v>
      </c>
      <c r="DH29">
        <v>0</v>
      </c>
    </row>
    <row r="30" spans="1:112" ht="14.5">
      <c r="A30" s="68"/>
      <c r="B30" s="176" t="str">
        <f>$B$22&amp;"8."</f>
        <v>D.2.8.</v>
      </c>
      <c r="C30" s="192" t="s">
        <v>161</v>
      </c>
      <c r="D30" s="196"/>
      <c r="E30" s="194">
        <v>0.21</v>
      </c>
      <c r="F30" s="189">
        <f>H30+NPV(FD,I30:INDEX(I30:DC30,PAL))</f>
        <v>0</v>
      </c>
      <c r="G30" s="189">
        <f>SUMIF($H$5:$DC$5,"&lt;="&amp;PAL,$H30:$DC30)</f>
        <v>0</v>
      </c>
      <c r="H30" s="195">
        <v>0</v>
      </c>
      <c r="I30" s="195">
        <v>0</v>
      </c>
      <c r="J30" s="195">
        <v>0</v>
      </c>
      <c r="K30" s="195">
        <v>0</v>
      </c>
      <c r="L30" s="195">
        <v>0</v>
      </c>
      <c r="M30" s="195">
        <v>0</v>
      </c>
      <c r="N30" s="195">
        <v>0</v>
      </c>
      <c r="O30" s="195">
        <v>0</v>
      </c>
      <c r="P30" s="195">
        <v>0</v>
      </c>
      <c r="Q30" s="195">
        <v>0</v>
      </c>
      <c r="R30" s="195">
        <v>0</v>
      </c>
      <c r="S30" s="195">
        <v>0</v>
      </c>
      <c r="T30" s="195">
        <v>0</v>
      </c>
      <c r="U30" s="195">
        <v>0</v>
      </c>
      <c r="V30" s="195">
        <v>0</v>
      </c>
      <c r="W30" s="195">
        <v>0</v>
      </c>
      <c r="X30" s="195">
        <v>0</v>
      </c>
      <c r="Y30" s="195">
        <v>0</v>
      </c>
      <c r="Z30" s="195">
        <v>0</v>
      </c>
      <c r="AA30" s="195">
        <v>0</v>
      </c>
      <c r="AB30" s="195">
        <v>0</v>
      </c>
      <c r="AC30" s="195">
        <v>0</v>
      </c>
      <c r="AD30" s="195">
        <v>0</v>
      </c>
      <c r="AE30" s="195">
        <v>0</v>
      </c>
      <c r="AF30" s="195">
        <v>0</v>
      </c>
      <c r="AG30" s="195">
        <v>0</v>
      </c>
      <c r="AH30" s="195">
        <v>0</v>
      </c>
      <c r="AI30" s="195">
        <v>0</v>
      </c>
      <c r="AJ30" s="195">
        <v>0</v>
      </c>
      <c r="AK30" s="195">
        <v>0</v>
      </c>
      <c r="AL30" s="195">
        <v>0</v>
      </c>
      <c r="AM30" s="195">
        <v>0</v>
      </c>
      <c r="AN30" s="195">
        <v>0</v>
      </c>
      <c r="AO30" s="195">
        <v>0</v>
      </c>
      <c r="AP30" s="195">
        <v>0</v>
      </c>
      <c r="AQ30" s="195">
        <v>0</v>
      </c>
      <c r="AR30" s="195">
        <v>0</v>
      </c>
      <c r="AS30" s="195">
        <v>0</v>
      </c>
      <c r="AT30" s="195">
        <v>0</v>
      </c>
      <c r="AU30" s="195">
        <v>0</v>
      </c>
      <c r="AV30" s="195">
        <v>0</v>
      </c>
      <c r="AW30" s="195">
        <v>0</v>
      </c>
      <c r="AX30" s="195">
        <v>0</v>
      </c>
      <c r="AY30" s="195">
        <v>0</v>
      </c>
      <c r="AZ30" s="195">
        <v>0</v>
      </c>
      <c r="BA30" s="195">
        <v>0</v>
      </c>
      <c r="BB30" s="195">
        <v>0</v>
      </c>
      <c r="BC30" s="195">
        <v>0</v>
      </c>
      <c r="BD30" s="195">
        <v>0</v>
      </c>
      <c r="BE30" s="195">
        <v>0</v>
      </c>
      <c r="BF30" s="195">
        <v>0</v>
      </c>
      <c r="BG30" s="195">
        <v>0</v>
      </c>
      <c r="BH30" s="195">
        <v>0</v>
      </c>
      <c r="BI30" s="195">
        <v>0</v>
      </c>
      <c r="BJ30" s="195">
        <v>0</v>
      </c>
      <c r="BK30" s="195">
        <v>0</v>
      </c>
      <c r="BL30" s="195">
        <v>0</v>
      </c>
      <c r="BM30" s="195">
        <v>0</v>
      </c>
      <c r="BN30" s="195">
        <v>0</v>
      </c>
      <c r="BO30" s="195">
        <v>0</v>
      </c>
      <c r="BP30" s="195">
        <v>0</v>
      </c>
      <c r="BQ30" s="195">
        <v>0</v>
      </c>
      <c r="BR30" s="195">
        <v>0</v>
      </c>
      <c r="BS30" s="195">
        <v>0</v>
      </c>
      <c r="BT30" s="195">
        <v>0</v>
      </c>
      <c r="BU30" s="195">
        <v>0</v>
      </c>
      <c r="BV30" s="195">
        <v>0</v>
      </c>
      <c r="BW30" s="195">
        <v>0</v>
      </c>
      <c r="BX30" s="195">
        <v>0</v>
      </c>
      <c r="BY30" s="195">
        <v>0</v>
      </c>
      <c r="BZ30" s="195">
        <v>0</v>
      </c>
      <c r="CA30" s="195">
        <v>0</v>
      </c>
      <c r="CB30" s="195">
        <v>0</v>
      </c>
      <c r="CC30" s="195">
        <v>0</v>
      </c>
      <c r="CD30" s="195">
        <v>0</v>
      </c>
      <c r="CE30" s="195">
        <v>0</v>
      </c>
      <c r="CF30" s="195">
        <v>0</v>
      </c>
      <c r="CG30" s="195">
        <v>0</v>
      </c>
      <c r="CH30" s="195">
        <v>0</v>
      </c>
      <c r="CI30" s="195">
        <v>0</v>
      </c>
      <c r="CJ30" s="195">
        <v>0</v>
      </c>
      <c r="CK30" s="195">
        <v>0</v>
      </c>
      <c r="CL30" s="195">
        <v>0</v>
      </c>
      <c r="CM30" s="195">
        <v>0</v>
      </c>
      <c r="CN30" s="195">
        <v>0</v>
      </c>
      <c r="CO30" s="195">
        <v>0</v>
      </c>
      <c r="CP30" s="195">
        <v>0</v>
      </c>
      <c r="CQ30" s="195">
        <v>0</v>
      </c>
      <c r="CR30" s="195">
        <v>0</v>
      </c>
      <c r="CS30" s="195">
        <v>0</v>
      </c>
      <c r="CT30" s="195">
        <v>0</v>
      </c>
      <c r="CU30" s="195">
        <v>0</v>
      </c>
      <c r="CV30" s="195">
        <v>0</v>
      </c>
      <c r="CW30" s="195">
        <v>0</v>
      </c>
      <c r="CX30" s="195">
        <v>0</v>
      </c>
      <c r="CY30" s="195">
        <v>0</v>
      </c>
      <c r="CZ30" s="195">
        <v>0</v>
      </c>
      <c r="DA30" s="195">
        <v>0</v>
      </c>
      <c r="DB30" s="195">
        <v>0</v>
      </c>
      <c r="DC30" s="195">
        <v>0</v>
      </c>
      <c r="DE30" s="24">
        <f t="shared" si="21"/>
        <v>0</v>
      </c>
      <c r="DF30" s="24">
        <f t="shared" si="17"/>
        <v>0</v>
      </c>
      <c r="DG30">
        <f t="shared" si="20"/>
        <v>21</v>
      </c>
      <c r="DH30">
        <v>0</v>
      </c>
    </row>
    <row r="31" spans="1:112" ht="14.5">
      <c r="A31" s="68"/>
      <c r="B31" s="176" t="str">
        <f>$B$22&amp;"9."</f>
        <v>D.2.9.</v>
      </c>
      <c r="C31" s="196" t="s">
        <v>162</v>
      </c>
      <c r="D31" s="196"/>
      <c r="E31" s="194">
        <v>0.21</v>
      </c>
      <c r="F31" s="189">
        <f>H31+NPV(FD,I31:INDEX(I31:DC31,PAL))</f>
        <v>0</v>
      </c>
      <c r="G31" s="189">
        <f>SUMIF($H$5:$DC$5,"&lt;="&amp;PAL,$H31:$DC31)</f>
        <v>0</v>
      </c>
      <c r="H31" s="197">
        <v>0</v>
      </c>
      <c r="I31" s="197">
        <v>0</v>
      </c>
      <c r="J31" s="197">
        <v>0</v>
      </c>
      <c r="K31" s="197">
        <v>0</v>
      </c>
      <c r="L31" s="197">
        <v>0</v>
      </c>
      <c r="M31" s="197">
        <v>0</v>
      </c>
      <c r="N31" s="197">
        <v>0</v>
      </c>
      <c r="O31" s="197">
        <v>0</v>
      </c>
      <c r="P31" s="197">
        <v>0</v>
      </c>
      <c r="Q31" s="197">
        <v>0</v>
      </c>
      <c r="R31" s="197">
        <v>0</v>
      </c>
      <c r="S31" s="198">
        <v>0</v>
      </c>
      <c r="T31" s="198">
        <v>0</v>
      </c>
      <c r="U31" s="198">
        <v>0</v>
      </c>
      <c r="V31" s="198">
        <v>0</v>
      </c>
      <c r="W31" s="198">
        <v>0</v>
      </c>
      <c r="X31" s="198">
        <v>0</v>
      </c>
      <c r="Y31" s="198">
        <v>0</v>
      </c>
      <c r="Z31" s="198">
        <v>0</v>
      </c>
      <c r="AA31" s="198">
        <v>0</v>
      </c>
      <c r="AB31" s="198">
        <v>0</v>
      </c>
      <c r="AC31" s="198">
        <v>0</v>
      </c>
      <c r="AD31" s="198">
        <v>0</v>
      </c>
      <c r="AE31" s="198">
        <v>0</v>
      </c>
      <c r="AF31" s="198">
        <v>0</v>
      </c>
      <c r="AG31" s="198">
        <v>0</v>
      </c>
      <c r="AH31" s="198">
        <v>0</v>
      </c>
      <c r="AI31" s="198">
        <v>0</v>
      </c>
      <c r="AJ31" s="198">
        <v>0</v>
      </c>
      <c r="AK31" s="198">
        <v>0</v>
      </c>
      <c r="AL31" s="198">
        <v>0</v>
      </c>
      <c r="AM31" s="198">
        <v>0</v>
      </c>
      <c r="AN31" s="198">
        <v>0</v>
      </c>
      <c r="AO31" s="198">
        <v>0</v>
      </c>
      <c r="AP31" s="198">
        <v>0</v>
      </c>
      <c r="AQ31" s="198">
        <v>0</v>
      </c>
      <c r="AR31" s="198">
        <v>0</v>
      </c>
      <c r="AS31" s="198">
        <v>0</v>
      </c>
      <c r="AT31" s="198">
        <v>0</v>
      </c>
      <c r="AU31" s="198">
        <v>0</v>
      </c>
      <c r="AV31" s="198">
        <v>0</v>
      </c>
      <c r="AW31" s="198">
        <v>0</v>
      </c>
      <c r="AX31" s="198">
        <v>0</v>
      </c>
      <c r="AY31" s="198">
        <v>0</v>
      </c>
      <c r="AZ31" s="198">
        <v>0</v>
      </c>
      <c r="BA31" s="198">
        <v>0</v>
      </c>
      <c r="BB31" s="198">
        <v>0</v>
      </c>
      <c r="BC31" s="198">
        <v>0</v>
      </c>
      <c r="BD31" s="198">
        <v>0</v>
      </c>
      <c r="BE31" s="198">
        <v>0</v>
      </c>
      <c r="BF31" s="198">
        <v>0</v>
      </c>
      <c r="BG31" s="198">
        <v>0</v>
      </c>
      <c r="BH31" s="198">
        <v>0</v>
      </c>
      <c r="BI31" s="198">
        <v>0</v>
      </c>
      <c r="BJ31" s="198">
        <v>0</v>
      </c>
      <c r="BK31" s="198">
        <v>0</v>
      </c>
      <c r="BL31" s="198">
        <v>0</v>
      </c>
      <c r="BM31" s="198">
        <v>0</v>
      </c>
      <c r="BN31" s="198">
        <v>0</v>
      </c>
      <c r="BO31" s="198">
        <v>0</v>
      </c>
      <c r="BP31" s="198">
        <v>0</v>
      </c>
      <c r="BQ31" s="198">
        <v>0</v>
      </c>
      <c r="BR31" s="198">
        <v>0</v>
      </c>
      <c r="BS31" s="198">
        <v>0</v>
      </c>
      <c r="BT31" s="198">
        <v>0</v>
      </c>
      <c r="BU31" s="198">
        <v>0</v>
      </c>
      <c r="BV31" s="198">
        <v>0</v>
      </c>
      <c r="BW31" s="198">
        <v>0</v>
      </c>
      <c r="BX31" s="198">
        <v>0</v>
      </c>
      <c r="BY31" s="198">
        <v>0</v>
      </c>
      <c r="BZ31" s="198">
        <v>0</v>
      </c>
      <c r="CA31" s="198">
        <v>0</v>
      </c>
      <c r="CB31" s="198">
        <v>0</v>
      </c>
      <c r="CC31" s="198">
        <v>0</v>
      </c>
      <c r="CD31" s="198">
        <v>0</v>
      </c>
      <c r="CE31" s="198">
        <v>0</v>
      </c>
      <c r="CF31" s="198">
        <v>0</v>
      </c>
      <c r="CG31" s="198">
        <v>0</v>
      </c>
      <c r="CH31" s="198">
        <v>0</v>
      </c>
      <c r="CI31" s="198">
        <v>0</v>
      </c>
      <c r="CJ31" s="198">
        <v>0</v>
      </c>
      <c r="CK31" s="198">
        <v>0</v>
      </c>
      <c r="CL31" s="198">
        <v>0</v>
      </c>
      <c r="CM31" s="198">
        <v>0</v>
      </c>
      <c r="CN31" s="198">
        <v>0</v>
      </c>
      <c r="CO31" s="198">
        <v>0</v>
      </c>
      <c r="CP31" s="198">
        <v>0</v>
      </c>
      <c r="CQ31" s="198">
        <v>0</v>
      </c>
      <c r="CR31" s="198">
        <v>0</v>
      </c>
      <c r="CS31" s="198">
        <v>0</v>
      </c>
      <c r="CT31" s="198">
        <v>0</v>
      </c>
      <c r="CU31" s="198">
        <v>0</v>
      </c>
      <c r="CV31" s="198">
        <v>0</v>
      </c>
      <c r="CW31" s="198">
        <v>0</v>
      </c>
      <c r="CX31" s="198">
        <v>0</v>
      </c>
      <c r="CY31" s="198">
        <v>0</v>
      </c>
      <c r="CZ31" s="198">
        <v>0</v>
      </c>
      <c r="DA31" s="198">
        <v>0</v>
      </c>
      <c r="DB31" s="198">
        <v>0</v>
      </c>
      <c r="DC31" s="198">
        <v>0</v>
      </c>
      <c r="DE31" s="24">
        <f t="shared" si="21"/>
        <v>0</v>
      </c>
      <c r="DF31" s="24">
        <f t="shared" si="17"/>
        <v>0</v>
      </c>
      <c r="DG31">
        <f t="shared" si="20"/>
        <v>21</v>
      </c>
      <c r="DH31">
        <v>0</v>
      </c>
    </row>
    <row r="32" spans="1:112" ht="14.5">
      <c r="A32" s="68"/>
      <c r="B32" s="176" t="str">
        <f>$B$22&amp;"L."</f>
        <v>D.2.L.</v>
      </c>
      <c r="C32" s="196" t="s">
        <v>163</v>
      </c>
      <c r="D32" s="196"/>
      <c r="E32" s="194">
        <v>0.21</v>
      </c>
      <c r="F32" s="189">
        <f>H32+NPV(FD,I32:INDEX(I32:DC32,PAL))</f>
        <v>0</v>
      </c>
      <c r="G32" s="189">
        <f>SUMIF($H$5:$DC$5,"&lt;="&amp;PAL,$H32:$DC32)</f>
        <v>0</v>
      </c>
      <c r="H32" s="197">
        <v>0</v>
      </c>
      <c r="I32" s="197">
        <v>0</v>
      </c>
      <c r="J32" s="197">
        <v>0</v>
      </c>
      <c r="K32" s="197">
        <v>0</v>
      </c>
      <c r="L32" s="197">
        <v>0</v>
      </c>
      <c r="M32" s="197">
        <v>0</v>
      </c>
      <c r="N32" s="197">
        <v>0</v>
      </c>
      <c r="O32" s="197">
        <v>0</v>
      </c>
      <c r="P32" s="197">
        <v>0</v>
      </c>
      <c r="Q32" s="197">
        <v>0</v>
      </c>
      <c r="R32" s="197">
        <v>0</v>
      </c>
      <c r="S32" s="197">
        <v>0</v>
      </c>
      <c r="T32" s="197">
        <v>0</v>
      </c>
      <c r="U32" s="197">
        <v>0</v>
      </c>
      <c r="V32" s="197">
        <v>0</v>
      </c>
      <c r="W32" s="197">
        <v>0</v>
      </c>
      <c r="X32" s="197">
        <v>0</v>
      </c>
      <c r="Y32" s="197">
        <v>0</v>
      </c>
      <c r="Z32" s="197">
        <v>0</v>
      </c>
      <c r="AA32" s="197">
        <v>0</v>
      </c>
      <c r="AB32" s="197">
        <v>0</v>
      </c>
      <c r="AC32" s="197">
        <v>0</v>
      </c>
      <c r="AD32" s="197">
        <v>0</v>
      </c>
      <c r="AE32" s="197">
        <v>0</v>
      </c>
      <c r="AF32" s="197">
        <v>0</v>
      </c>
      <c r="AG32" s="198">
        <v>0</v>
      </c>
      <c r="AH32" s="197">
        <v>0</v>
      </c>
      <c r="AI32" s="197">
        <v>0</v>
      </c>
      <c r="AJ32" s="197">
        <v>0</v>
      </c>
      <c r="AK32" s="197">
        <v>0</v>
      </c>
      <c r="AL32" s="197">
        <v>0</v>
      </c>
      <c r="AM32" s="197">
        <v>0</v>
      </c>
      <c r="AN32" s="197">
        <v>0</v>
      </c>
      <c r="AO32" s="197">
        <v>0</v>
      </c>
      <c r="AP32" s="197">
        <v>0</v>
      </c>
      <c r="AQ32" s="197">
        <v>0</v>
      </c>
      <c r="AR32" s="197">
        <v>0</v>
      </c>
      <c r="AS32" s="197">
        <v>0</v>
      </c>
      <c r="AT32" s="197">
        <v>0</v>
      </c>
      <c r="AU32" s="197">
        <v>0</v>
      </c>
      <c r="AV32" s="197">
        <v>0</v>
      </c>
      <c r="AW32" s="197">
        <v>0</v>
      </c>
      <c r="AX32" s="197">
        <v>0</v>
      </c>
      <c r="AY32" s="197">
        <v>0</v>
      </c>
      <c r="AZ32" s="197">
        <v>0</v>
      </c>
      <c r="BA32" s="197">
        <v>0</v>
      </c>
      <c r="BB32" s="197">
        <v>0</v>
      </c>
      <c r="BC32" s="197">
        <v>0</v>
      </c>
      <c r="BD32" s="197">
        <v>0</v>
      </c>
      <c r="BE32" s="197">
        <v>0</v>
      </c>
      <c r="BF32" s="197">
        <v>0</v>
      </c>
      <c r="BG32" s="197">
        <v>0</v>
      </c>
      <c r="BH32" s="197">
        <v>0</v>
      </c>
      <c r="BI32" s="197">
        <v>0</v>
      </c>
      <c r="BJ32" s="197">
        <v>0</v>
      </c>
      <c r="BK32" s="197">
        <v>0</v>
      </c>
      <c r="BL32" s="197">
        <v>0</v>
      </c>
      <c r="BM32" s="197">
        <v>0</v>
      </c>
      <c r="BN32" s="197">
        <v>0</v>
      </c>
      <c r="BO32" s="197">
        <v>0</v>
      </c>
      <c r="BP32" s="197">
        <v>0</v>
      </c>
      <c r="BQ32" s="197">
        <v>0</v>
      </c>
      <c r="BR32" s="197">
        <v>0</v>
      </c>
      <c r="BS32" s="197">
        <v>0</v>
      </c>
      <c r="BT32" s="197">
        <v>0</v>
      </c>
      <c r="BU32" s="197">
        <v>0</v>
      </c>
      <c r="BV32" s="197">
        <v>0</v>
      </c>
      <c r="BW32" s="197">
        <v>0</v>
      </c>
      <c r="BX32" s="197">
        <v>0</v>
      </c>
      <c r="BY32" s="197">
        <v>0</v>
      </c>
      <c r="BZ32" s="197">
        <v>0</v>
      </c>
      <c r="CA32" s="197">
        <v>0</v>
      </c>
      <c r="CB32" s="197">
        <v>0</v>
      </c>
      <c r="CC32" s="197">
        <v>0</v>
      </c>
      <c r="CD32" s="197">
        <v>0</v>
      </c>
      <c r="CE32" s="197">
        <v>0</v>
      </c>
      <c r="CF32" s="197">
        <v>0</v>
      </c>
      <c r="CG32" s="197">
        <v>0</v>
      </c>
      <c r="CH32" s="197">
        <v>0</v>
      </c>
      <c r="CI32" s="197">
        <v>0</v>
      </c>
      <c r="CJ32" s="197">
        <v>0</v>
      </c>
      <c r="CK32" s="197">
        <v>0</v>
      </c>
      <c r="CL32" s="197">
        <v>0</v>
      </c>
      <c r="CM32" s="197">
        <v>0</v>
      </c>
      <c r="CN32" s="197">
        <v>0</v>
      </c>
      <c r="CO32" s="197">
        <v>0</v>
      </c>
      <c r="CP32" s="197">
        <v>0</v>
      </c>
      <c r="CQ32" s="197">
        <v>0</v>
      </c>
      <c r="CR32" s="197">
        <v>0</v>
      </c>
      <c r="CS32" s="197">
        <v>0</v>
      </c>
      <c r="CT32" s="197">
        <v>0</v>
      </c>
      <c r="CU32" s="197">
        <v>0</v>
      </c>
      <c r="CV32" s="197">
        <v>0</v>
      </c>
      <c r="CW32" s="197">
        <v>0</v>
      </c>
      <c r="CX32" s="197">
        <v>0</v>
      </c>
      <c r="CY32" s="197">
        <v>0</v>
      </c>
      <c r="CZ32" s="197">
        <v>0</v>
      </c>
      <c r="DA32" s="197">
        <v>0</v>
      </c>
      <c r="DB32" s="197">
        <v>0</v>
      </c>
      <c r="DC32" s="198">
        <v>0</v>
      </c>
      <c r="DE32" s="24">
        <f t="shared" si="21"/>
        <v>0</v>
      </c>
      <c r="DF32" s="24">
        <f t="shared" si="17"/>
        <v>0</v>
      </c>
      <c r="DG32">
        <f t="shared" si="20"/>
        <v>21</v>
      </c>
      <c r="DH32">
        <f>DG32/(100+DG32)</f>
        <v>0.17355371900826447</v>
      </c>
    </row>
    <row r="33" spans="1:112" ht="14.5">
      <c r="A33" s="68"/>
      <c r="B33" s="176" t="s">
        <v>166</v>
      </c>
      <c r="C33" s="188" t="s">
        <v>167</v>
      </c>
      <c r="D33" s="190"/>
      <c r="E33" s="190"/>
      <c r="F33" s="191">
        <f>SUM(F34:F41)+F42</f>
        <v>0</v>
      </c>
      <c r="G33" s="189">
        <f>SUMIF($H$5:$DC$5,"&lt;="&amp;PAL,$H33:$DC33)</f>
        <v>0</v>
      </c>
      <c r="H33" s="191">
        <f>SUM(H34:H41)+H42</f>
        <v>0</v>
      </c>
      <c r="I33" s="191">
        <f t="shared" ref="I33:BT33" si="22">SUM(I34:I41)+I42</f>
        <v>0</v>
      </c>
      <c r="J33" s="191">
        <f t="shared" si="22"/>
        <v>0</v>
      </c>
      <c r="K33" s="191">
        <f t="shared" si="22"/>
        <v>0</v>
      </c>
      <c r="L33" s="191">
        <f t="shared" si="22"/>
        <v>0</v>
      </c>
      <c r="M33" s="191">
        <f t="shared" si="22"/>
        <v>0</v>
      </c>
      <c r="N33" s="191">
        <f t="shared" si="22"/>
        <v>0</v>
      </c>
      <c r="O33" s="191">
        <f t="shared" si="22"/>
        <v>0</v>
      </c>
      <c r="P33" s="191">
        <f t="shared" si="22"/>
        <v>0</v>
      </c>
      <c r="Q33" s="191">
        <f t="shared" si="22"/>
        <v>0</v>
      </c>
      <c r="R33" s="191">
        <f t="shared" si="22"/>
        <v>0</v>
      </c>
      <c r="S33" s="191">
        <f t="shared" si="22"/>
        <v>0</v>
      </c>
      <c r="T33" s="191">
        <f t="shared" si="22"/>
        <v>0</v>
      </c>
      <c r="U33" s="191">
        <f t="shared" si="22"/>
        <v>0</v>
      </c>
      <c r="V33" s="191">
        <f t="shared" si="22"/>
        <v>0</v>
      </c>
      <c r="W33" s="191">
        <f t="shared" si="22"/>
        <v>0</v>
      </c>
      <c r="X33" s="191">
        <f t="shared" si="22"/>
        <v>0</v>
      </c>
      <c r="Y33" s="191">
        <f t="shared" si="22"/>
        <v>0</v>
      </c>
      <c r="Z33" s="191">
        <f t="shared" si="22"/>
        <v>0</v>
      </c>
      <c r="AA33" s="191">
        <f t="shared" si="22"/>
        <v>0</v>
      </c>
      <c r="AB33" s="191">
        <f t="shared" si="22"/>
        <v>0</v>
      </c>
      <c r="AC33" s="191">
        <f t="shared" si="22"/>
        <v>0</v>
      </c>
      <c r="AD33" s="191">
        <f t="shared" si="22"/>
        <v>0</v>
      </c>
      <c r="AE33" s="191">
        <f t="shared" si="22"/>
        <v>0</v>
      </c>
      <c r="AF33" s="191">
        <f t="shared" si="22"/>
        <v>0</v>
      </c>
      <c r="AG33" s="191">
        <f t="shared" si="22"/>
        <v>0</v>
      </c>
      <c r="AH33" s="191">
        <f t="shared" si="22"/>
        <v>0</v>
      </c>
      <c r="AI33" s="191">
        <f t="shared" si="22"/>
        <v>0</v>
      </c>
      <c r="AJ33" s="191">
        <f t="shared" si="22"/>
        <v>0</v>
      </c>
      <c r="AK33" s="191">
        <f t="shared" si="22"/>
        <v>0</v>
      </c>
      <c r="AL33" s="191">
        <f t="shared" si="22"/>
        <v>0</v>
      </c>
      <c r="AM33" s="191">
        <f t="shared" si="22"/>
        <v>0</v>
      </c>
      <c r="AN33" s="191">
        <f t="shared" si="22"/>
        <v>0</v>
      </c>
      <c r="AO33" s="191">
        <f t="shared" si="22"/>
        <v>0</v>
      </c>
      <c r="AP33" s="191">
        <f t="shared" si="22"/>
        <v>0</v>
      </c>
      <c r="AQ33" s="191">
        <f t="shared" si="22"/>
        <v>0</v>
      </c>
      <c r="AR33" s="191">
        <f t="shared" si="22"/>
        <v>0</v>
      </c>
      <c r="AS33" s="191">
        <f t="shared" si="22"/>
        <v>0</v>
      </c>
      <c r="AT33" s="191">
        <f t="shared" si="22"/>
        <v>0</v>
      </c>
      <c r="AU33" s="191">
        <f t="shared" si="22"/>
        <v>0</v>
      </c>
      <c r="AV33" s="191">
        <f t="shared" si="22"/>
        <v>0</v>
      </c>
      <c r="AW33" s="191">
        <f t="shared" si="22"/>
        <v>0</v>
      </c>
      <c r="AX33" s="191">
        <f t="shared" si="22"/>
        <v>0</v>
      </c>
      <c r="AY33" s="191">
        <f t="shared" si="22"/>
        <v>0</v>
      </c>
      <c r="AZ33" s="191">
        <f t="shared" si="22"/>
        <v>0</v>
      </c>
      <c r="BA33" s="191">
        <f t="shared" si="22"/>
        <v>0</v>
      </c>
      <c r="BB33" s="191">
        <f t="shared" si="22"/>
        <v>0</v>
      </c>
      <c r="BC33" s="191">
        <f t="shared" si="22"/>
        <v>0</v>
      </c>
      <c r="BD33" s="191">
        <f t="shared" si="22"/>
        <v>0</v>
      </c>
      <c r="BE33" s="191">
        <f t="shared" si="22"/>
        <v>0</v>
      </c>
      <c r="BF33" s="191">
        <f t="shared" si="22"/>
        <v>0</v>
      </c>
      <c r="BG33" s="191">
        <f t="shared" si="22"/>
        <v>0</v>
      </c>
      <c r="BH33" s="191">
        <f t="shared" si="22"/>
        <v>0</v>
      </c>
      <c r="BI33" s="191">
        <f t="shared" si="22"/>
        <v>0</v>
      </c>
      <c r="BJ33" s="191">
        <f t="shared" si="22"/>
        <v>0</v>
      </c>
      <c r="BK33" s="191">
        <f t="shared" si="22"/>
        <v>0</v>
      </c>
      <c r="BL33" s="191">
        <f t="shared" si="22"/>
        <v>0</v>
      </c>
      <c r="BM33" s="191">
        <f t="shared" si="22"/>
        <v>0</v>
      </c>
      <c r="BN33" s="191">
        <f t="shared" si="22"/>
        <v>0</v>
      </c>
      <c r="BO33" s="191">
        <f t="shared" si="22"/>
        <v>0</v>
      </c>
      <c r="BP33" s="191">
        <f t="shared" si="22"/>
        <v>0</v>
      </c>
      <c r="BQ33" s="191">
        <f t="shared" si="22"/>
        <v>0</v>
      </c>
      <c r="BR33" s="191">
        <f t="shared" si="22"/>
        <v>0</v>
      </c>
      <c r="BS33" s="191">
        <f t="shared" si="22"/>
        <v>0</v>
      </c>
      <c r="BT33" s="191">
        <f t="shared" si="22"/>
        <v>0</v>
      </c>
      <c r="BU33" s="191">
        <f t="shared" ref="BU33:DC33" si="23">SUM(BU34:BU41)+BU42</f>
        <v>0</v>
      </c>
      <c r="BV33" s="191">
        <f t="shared" si="23"/>
        <v>0</v>
      </c>
      <c r="BW33" s="191">
        <f t="shared" si="23"/>
        <v>0</v>
      </c>
      <c r="BX33" s="191">
        <f t="shared" si="23"/>
        <v>0</v>
      </c>
      <c r="BY33" s="191">
        <f t="shared" si="23"/>
        <v>0</v>
      </c>
      <c r="BZ33" s="191">
        <f t="shared" si="23"/>
        <v>0</v>
      </c>
      <c r="CA33" s="191">
        <f t="shared" si="23"/>
        <v>0</v>
      </c>
      <c r="CB33" s="191">
        <f t="shared" si="23"/>
        <v>0</v>
      </c>
      <c r="CC33" s="191">
        <f t="shared" si="23"/>
        <v>0</v>
      </c>
      <c r="CD33" s="191">
        <f t="shared" si="23"/>
        <v>0</v>
      </c>
      <c r="CE33" s="191">
        <f t="shared" si="23"/>
        <v>0</v>
      </c>
      <c r="CF33" s="191">
        <f t="shared" si="23"/>
        <v>0</v>
      </c>
      <c r="CG33" s="191">
        <f t="shared" si="23"/>
        <v>0</v>
      </c>
      <c r="CH33" s="191">
        <f t="shared" si="23"/>
        <v>0</v>
      </c>
      <c r="CI33" s="191">
        <f t="shared" si="23"/>
        <v>0</v>
      </c>
      <c r="CJ33" s="191">
        <f t="shared" si="23"/>
        <v>0</v>
      </c>
      <c r="CK33" s="191">
        <f t="shared" si="23"/>
        <v>0</v>
      </c>
      <c r="CL33" s="191">
        <f t="shared" si="23"/>
        <v>0</v>
      </c>
      <c r="CM33" s="191">
        <f t="shared" si="23"/>
        <v>0</v>
      </c>
      <c r="CN33" s="191">
        <f t="shared" si="23"/>
        <v>0</v>
      </c>
      <c r="CO33" s="191">
        <f t="shared" si="23"/>
        <v>0</v>
      </c>
      <c r="CP33" s="191">
        <f t="shared" si="23"/>
        <v>0</v>
      </c>
      <c r="CQ33" s="191">
        <f t="shared" si="23"/>
        <v>0</v>
      </c>
      <c r="CR33" s="191">
        <f t="shared" si="23"/>
        <v>0</v>
      </c>
      <c r="CS33" s="191">
        <f t="shared" si="23"/>
        <v>0</v>
      </c>
      <c r="CT33" s="191">
        <f t="shared" si="23"/>
        <v>0</v>
      </c>
      <c r="CU33" s="191">
        <f t="shared" si="23"/>
        <v>0</v>
      </c>
      <c r="CV33" s="191">
        <f t="shared" si="23"/>
        <v>0</v>
      </c>
      <c r="CW33" s="191">
        <f t="shared" si="23"/>
        <v>0</v>
      </c>
      <c r="CX33" s="191">
        <f t="shared" si="23"/>
        <v>0</v>
      </c>
      <c r="CY33" s="191">
        <f t="shared" si="23"/>
        <v>0</v>
      </c>
      <c r="CZ33" s="191">
        <f t="shared" si="23"/>
        <v>0</v>
      </c>
      <c r="DA33" s="191">
        <f t="shared" si="23"/>
        <v>0</v>
      </c>
      <c r="DB33" s="191">
        <f t="shared" si="23"/>
        <v>0</v>
      </c>
      <c r="DC33" s="191">
        <f t="shared" si="23"/>
        <v>0</v>
      </c>
      <c r="DF33" s="24">
        <f t="shared" si="17"/>
        <v>0</v>
      </c>
    </row>
    <row r="34" spans="1:112" ht="14.5">
      <c r="A34" s="68"/>
      <c r="B34" s="176" t="str">
        <f>$B$33&amp;"1."</f>
        <v>D.3.1.</v>
      </c>
      <c r="C34" s="192" t="s">
        <v>161</v>
      </c>
      <c r="D34" s="199"/>
      <c r="E34" s="194">
        <v>0.21</v>
      </c>
      <c r="F34" s="189">
        <f>H34+NPV(FD,I34:INDEX(I34:DC34,PAL))</f>
        <v>0</v>
      </c>
      <c r="G34" s="189">
        <f>SUMIF($H$5:$DC$5,"&lt;="&amp;PAL,$H34:$DC34)</f>
        <v>0</v>
      </c>
      <c r="H34" s="195">
        <v>0</v>
      </c>
      <c r="I34" s="195">
        <v>0</v>
      </c>
      <c r="J34" s="195">
        <v>0</v>
      </c>
      <c r="K34" s="195">
        <v>0</v>
      </c>
      <c r="L34" s="195">
        <v>0</v>
      </c>
      <c r="M34" s="195">
        <v>0</v>
      </c>
      <c r="N34" s="195">
        <v>0</v>
      </c>
      <c r="O34" s="195">
        <v>0</v>
      </c>
      <c r="P34" s="195">
        <v>0</v>
      </c>
      <c r="Q34" s="195">
        <v>0</v>
      </c>
      <c r="R34" s="195">
        <v>0</v>
      </c>
      <c r="S34" s="195">
        <v>0</v>
      </c>
      <c r="T34" s="195">
        <v>0</v>
      </c>
      <c r="U34" s="195">
        <v>0</v>
      </c>
      <c r="V34" s="195">
        <v>0</v>
      </c>
      <c r="W34" s="195">
        <v>0</v>
      </c>
      <c r="X34" s="195">
        <v>0</v>
      </c>
      <c r="Y34" s="195">
        <v>0</v>
      </c>
      <c r="Z34" s="195">
        <v>0</v>
      </c>
      <c r="AA34" s="195">
        <v>0</v>
      </c>
      <c r="AB34" s="195">
        <v>0</v>
      </c>
      <c r="AC34" s="195">
        <v>0</v>
      </c>
      <c r="AD34" s="195">
        <v>0</v>
      </c>
      <c r="AE34" s="195">
        <v>0</v>
      </c>
      <c r="AF34" s="195">
        <v>0</v>
      </c>
      <c r="AG34" s="195">
        <v>0</v>
      </c>
      <c r="AH34" s="195">
        <v>0</v>
      </c>
      <c r="AI34" s="195">
        <v>0</v>
      </c>
      <c r="AJ34" s="195">
        <v>0</v>
      </c>
      <c r="AK34" s="195">
        <v>0</v>
      </c>
      <c r="AL34" s="195">
        <v>0</v>
      </c>
      <c r="AM34" s="195">
        <v>0</v>
      </c>
      <c r="AN34" s="195">
        <v>0</v>
      </c>
      <c r="AO34" s="195">
        <v>0</v>
      </c>
      <c r="AP34" s="195">
        <v>0</v>
      </c>
      <c r="AQ34" s="195">
        <v>0</v>
      </c>
      <c r="AR34" s="195">
        <v>0</v>
      </c>
      <c r="AS34" s="195">
        <v>0</v>
      </c>
      <c r="AT34" s="195">
        <v>0</v>
      </c>
      <c r="AU34" s="195">
        <v>0</v>
      </c>
      <c r="AV34" s="195">
        <v>0</v>
      </c>
      <c r="AW34" s="195">
        <v>0</v>
      </c>
      <c r="AX34" s="195">
        <v>0</v>
      </c>
      <c r="AY34" s="195">
        <v>0</v>
      </c>
      <c r="AZ34" s="195">
        <v>0</v>
      </c>
      <c r="BA34" s="195">
        <v>0</v>
      </c>
      <c r="BB34" s="195">
        <v>0</v>
      </c>
      <c r="BC34" s="195">
        <v>0</v>
      </c>
      <c r="BD34" s="195">
        <v>0</v>
      </c>
      <c r="BE34" s="195">
        <v>0</v>
      </c>
      <c r="BF34" s="195">
        <v>0</v>
      </c>
      <c r="BG34" s="195">
        <v>0</v>
      </c>
      <c r="BH34" s="195">
        <v>0</v>
      </c>
      <c r="BI34" s="195">
        <v>0</v>
      </c>
      <c r="BJ34" s="195">
        <v>0</v>
      </c>
      <c r="BK34" s="195">
        <v>0</v>
      </c>
      <c r="BL34" s="195">
        <v>0</v>
      </c>
      <c r="BM34" s="195">
        <v>0</v>
      </c>
      <c r="BN34" s="195">
        <v>0</v>
      </c>
      <c r="BO34" s="195">
        <v>0</v>
      </c>
      <c r="BP34" s="195">
        <v>0</v>
      </c>
      <c r="BQ34" s="195">
        <v>0</v>
      </c>
      <c r="BR34" s="195">
        <v>0</v>
      </c>
      <c r="BS34" s="195">
        <v>0</v>
      </c>
      <c r="BT34" s="195">
        <v>0</v>
      </c>
      <c r="BU34" s="195">
        <v>0</v>
      </c>
      <c r="BV34" s="195">
        <v>0</v>
      </c>
      <c r="BW34" s="195">
        <v>0</v>
      </c>
      <c r="BX34" s="195">
        <v>0</v>
      </c>
      <c r="BY34" s="195">
        <v>0</v>
      </c>
      <c r="BZ34" s="195">
        <v>0</v>
      </c>
      <c r="CA34" s="195">
        <v>0</v>
      </c>
      <c r="CB34" s="195">
        <v>0</v>
      </c>
      <c r="CC34" s="195">
        <v>0</v>
      </c>
      <c r="CD34" s="195">
        <v>0</v>
      </c>
      <c r="CE34" s="195">
        <v>0</v>
      </c>
      <c r="CF34" s="195">
        <v>0</v>
      </c>
      <c r="CG34" s="195">
        <v>0</v>
      </c>
      <c r="CH34" s="195">
        <v>0</v>
      </c>
      <c r="CI34" s="195">
        <v>0</v>
      </c>
      <c r="CJ34" s="195">
        <v>0</v>
      </c>
      <c r="CK34" s="195">
        <v>0</v>
      </c>
      <c r="CL34" s="195">
        <v>0</v>
      </c>
      <c r="CM34" s="195">
        <v>0</v>
      </c>
      <c r="CN34" s="195">
        <v>0</v>
      </c>
      <c r="CO34" s="195">
        <v>0</v>
      </c>
      <c r="CP34" s="195">
        <v>0</v>
      </c>
      <c r="CQ34" s="195">
        <v>0</v>
      </c>
      <c r="CR34" s="195">
        <v>0</v>
      </c>
      <c r="CS34" s="195">
        <v>0</v>
      </c>
      <c r="CT34" s="195">
        <v>0</v>
      </c>
      <c r="CU34" s="195">
        <v>0</v>
      </c>
      <c r="CV34" s="195">
        <v>0</v>
      </c>
      <c r="CW34" s="195">
        <v>0</v>
      </c>
      <c r="CX34" s="195">
        <v>0</v>
      </c>
      <c r="CY34" s="195">
        <v>0</v>
      </c>
      <c r="CZ34" s="195">
        <v>0</v>
      </c>
      <c r="DA34" s="195">
        <v>0</v>
      </c>
      <c r="DB34" s="195">
        <v>0</v>
      </c>
      <c r="DC34" s="195">
        <v>0</v>
      </c>
      <c r="DE34" s="24">
        <f>COUNTBLANK(H34:DC34)</f>
        <v>0</v>
      </c>
      <c r="DF34" s="24">
        <f t="shared" si="17"/>
        <v>0</v>
      </c>
      <c r="DG34">
        <f t="shared" ref="DG34:DG43" si="24">IF(ISNUMBER(E34),E34*100,0)</f>
        <v>21</v>
      </c>
      <c r="DH34">
        <v>0</v>
      </c>
    </row>
    <row r="35" spans="1:112" ht="14.5">
      <c r="A35" s="68"/>
      <c r="B35" s="176" t="str">
        <f>$B$33&amp;"2."</f>
        <v>D.3.2.</v>
      </c>
      <c r="C35" s="192" t="s">
        <v>161</v>
      </c>
      <c r="D35" s="199"/>
      <c r="E35" s="194">
        <v>0.21</v>
      </c>
      <c r="F35" s="189">
        <f>H35+NPV(FD,I35:INDEX(I35:DC35,PAL))</f>
        <v>0</v>
      </c>
      <c r="G35" s="189">
        <f>SUMIF($H$5:$DC$5,"&lt;="&amp;PAL,$H35:$DC35)</f>
        <v>0</v>
      </c>
      <c r="H35" s="195">
        <v>0</v>
      </c>
      <c r="I35" s="195">
        <v>0</v>
      </c>
      <c r="J35" s="195">
        <v>0</v>
      </c>
      <c r="K35" s="195">
        <v>0</v>
      </c>
      <c r="L35" s="195">
        <v>0</v>
      </c>
      <c r="M35" s="195">
        <v>0</v>
      </c>
      <c r="N35" s="195">
        <v>0</v>
      </c>
      <c r="O35" s="195">
        <v>0</v>
      </c>
      <c r="P35" s="195">
        <v>0</v>
      </c>
      <c r="Q35" s="195">
        <v>0</v>
      </c>
      <c r="R35" s="195">
        <v>0</v>
      </c>
      <c r="S35" s="195">
        <v>0</v>
      </c>
      <c r="T35" s="195">
        <v>0</v>
      </c>
      <c r="U35" s="195">
        <v>0</v>
      </c>
      <c r="V35" s="195">
        <v>0</v>
      </c>
      <c r="W35" s="195">
        <v>0</v>
      </c>
      <c r="X35" s="195">
        <v>0</v>
      </c>
      <c r="Y35" s="195">
        <v>0</v>
      </c>
      <c r="Z35" s="195">
        <v>0</v>
      </c>
      <c r="AA35" s="195">
        <v>0</v>
      </c>
      <c r="AB35" s="195">
        <v>0</v>
      </c>
      <c r="AC35" s="195">
        <v>0</v>
      </c>
      <c r="AD35" s="195">
        <v>0</v>
      </c>
      <c r="AE35" s="195">
        <v>0</v>
      </c>
      <c r="AF35" s="195">
        <v>0</v>
      </c>
      <c r="AG35" s="195">
        <v>0</v>
      </c>
      <c r="AH35" s="195">
        <v>0</v>
      </c>
      <c r="AI35" s="195">
        <v>0</v>
      </c>
      <c r="AJ35" s="195">
        <v>0</v>
      </c>
      <c r="AK35" s="195">
        <v>0</v>
      </c>
      <c r="AL35" s="195">
        <v>0</v>
      </c>
      <c r="AM35" s="195">
        <v>0</v>
      </c>
      <c r="AN35" s="195">
        <v>0</v>
      </c>
      <c r="AO35" s="195">
        <v>0</v>
      </c>
      <c r="AP35" s="195">
        <v>0</v>
      </c>
      <c r="AQ35" s="195">
        <v>0</v>
      </c>
      <c r="AR35" s="195">
        <v>0</v>
      </c>
      <c r="AS35" s="195">
        <v>0</v>
      </c>
      <c r="AT35" s="195">
        <v>0</v>
      </c>
      <c r="AU35" s="195">
        <v>0</v>
      </c>
      <c r="AV35" s="195">
        <v>0</v>
      </c>
      <c r="AW35" s="195">
        <v>0</v>
      </c>
      <c r="AX35" s="195">
        <v>0</v>
      </c>
      <c r="AY35" s="195">
        <v>0</v>
      </c>
      <c r="AZ35" s="195">
        <v>0</v>
      </c>
      <c r="BA35" s="195">
        <v>0</v>
      </c>
      <c r="BB35" s="195">
        <v>0</v>
      </c>
      <c r="BC35" s="195">
        <v>0</v>
      </c>
      <c r="BD35" s="195">
        <v>0</v>
      </c>
      <c r="BE35" s="195">
        <v>0</v>
      </c>
      <c r="BF35" s="195">
        <v>0</v>
      </c>
      <c r="BG35" s="195">
        <v>0</v>
      </c>
      <c r="BH35" s="195">
        <v>0</v>
      </c>
      <c r="BI35" s="195">
        <v>0</v>
      </c>
      <c r="BJ35" s="195">
        <v>0</v>
      </c>
      <c r="BK35" s="195">
        <v>0</v>
      </c>
      <c r="BL35" s="195">
        <v>0</v>
      </c>
      <c r="BM35" s="195">
        <v>0</v>
      </c>
      <c r="BN35" s="195">
        <v>0</v>
      </c>
      <c r="BO35" s="195">
        <v>0</v>
      </c>
      <c r="BP35" s="195">
        <v>0</v>
      </c>
      <c r="BQ35" s="195">
        <v>0</v>
      </c>
      <c r="BR35" s="195">
        <v>0</v>
      </c>
      <c r="BS35" s="195">
        <v>0</v>
      </c>
      <c r="BT35" s="195">
        <v>0</v>
      </c>
      <c r="BU35" s="195">
        <v>0</v>
      </c>
      <c r="BV35" s="195">
        <v>0</v>
      </c>
      <c r="BW35" s="195">
        <v>0</v>
      </c>
      <c r="BX35" s="195">
        <v>0</v>
      </c>
      <c r="BY35" s="195">
        <v>0</v>
      </c>
      <c r="BZ35" s="195">
        <v>0</v>
      </c>
      <c r="CA35" s="195">
        <v>0</v>
      </c>
      <c r="CB35" s="195">
        <v>0</v>
      </c>
      <c r="CC35" s="195">
        <v>0</v>
      </c>
      <c r="CD35" s="195">
        <v>0</v>
      </c>
      <c r="CE35" s="195">
        <v>0</v>
      </c>
      <c r="CF35" s="195">
        <v>0</v>
      </c>
      <c r="CG35" s="195">
        <v>0</v>
      </c>
      <c r="CH35" s="195">
        <v>0</v>
      </c>
      <c r="CI35" s="195">
        <v>0</v>
      </c>
      <c r="CJ35" s="195">
        <v>0</v>
      </c>
      <c r="CK35" s="195">
        <v>0</v>
      </c>
      <c r="CL35" s="195">
        <v>0</v>
      </c>
      <c r="CM35" s="195">
        <v>0</v>
      </c>
      <c r="CN35" s="195">
        <v>0</v>
      </c>
      <c r="CO35" s="195">
        <v>0</v>
      </c>
      <c r="CP35" s="195">
        <v>0</v>
      </c>
      <c r="CQ35" s="195">
        <v>0</v>
      </c>
      <c r="CR35" s="195">
        <v>0</v>
      </c>
      <c r="CS35" s="195">
        <v>0</v>
      </c>
      <c r="CT35" s="195">
        <v>0</v>
      </c>
      <c r="CU35" s="195">
        <v>0</v>
      </c>
      <c r="CV35" s="195">
        <v>0</v>
      </c>
      <c r="CW35" s="195">
        <v>0</v>
      </c>
      <c r="CX35" s="195">
        <v>0</v>
      </c>
      <c r="CY35" s="195">
        <v>0</v>
      </c>
      <c r="CZ35" s="195">
        <v>0</v>
      </c>
      <c r="DA35" s="195">
        <v>0</v>
      </c>
      <c r="DB35" s="195">
        <v>0</v>
      </c>
      <c r="DC35" s="195">
        <v>0</v>
      </c>
      <c r="DE35" s="24">
        <f t="shared" ref="DE35:DE43" si="25">COUNTBLANK(H35:DC35)</f>
        <v>0</v>
      </c>
      <c r="DF35" s="24">
        <f t="shared" si="17"/>
        <v>0</v>
      </c>
      <c r="DG35">
        <f t="shared" si="24"/>
        <v>21</v>
      </c>
      <c r="DH35">
        <v>0</v>
      </c>
    </row>
    <row r="36" spans="1:112" ht="14.5">
      <c r="A36" s="68"/>
      <c r="B36" s="176" t="str">
        <f>$B$33&amp;"3."</f>
        <v>D.3.3.</v>
      </c>
      <c r="C36" s="192" t="s">
        <v>161</v>
      </c>
      <c r="D36" s="199"/>
      <c r="E36" s="194">
        <v>0.21</v>
      </c>
      <c r="F36" s="189">
        <f>H36+NPV(FD,I36:INDEX(I36:DC36,PAL))</f>
        <v>0</v>
      </c>
      <c r="G36" s="189">
        <f>SUMIF($H$5:$DC$5,"&lt;="&amp;PAL,$H36:$DC36)</f>
        <v>0</v>
      </c>
      <c r="H36" s="195">
        <v>0</v>
      </c>
      <c r="I36" s="195">
        <v>0</v>
      </c>
      <c r="J36" s="195">
        <v>0</v>
      </c>
      <c r="K36" s="195">
        <v>0</v>
      </c>
      <c r="L36" s="195">
        <v>0</v>
      </c>
      <c r="M36" s="195">
        <v>0</v>
      </c>
      <c r="N36" s="195">
        <v>0</v>
      </c>
      <c r="O36" s="195">
        <v>0</v>
      </c>
      <c r="P36" s="195">
        <v>0</v>
      </c>
      <c r="Q36" s="195">
        <v>0</v>
      </c>
      <c r="R36" s="195">
        <v>0</v>
      </c>
      <c r="S36" s="195">
        <v>0</v>
      </c>
      <c r="T36" s="195">
        <v>0</v>
      </c>
      <c r="U36" s="195">
        <v>0</v>
      </c>
      <c r="V36" s="195">
        <v>0</v>
      </c>
      <c r="W36" s="195">
        <v>0</v>
      </c>
      <c r="X36" s="195">
        <v>0</v>
      </c>
      <c r="Y36" s="195">
        <v>0</v>
      </c>
      <c r="Z36" s="195">
        <v>0</v>
      </c>
      <c r="AA36" s="195">
        <v>0</v>
      </c>
      <c r="AB36" s="195">
        <v>0</v>
      </c>
      <c r="AC36" s="195">
        <v>0</v>
      </c>
      <c r="AD36" s="195">
        <v>0</v>
      </c>
      <c r="AE36" s="195">
        <v>0</v>
      </c>
      <c r="AF36" s="195">
        <v>0</v>
      </c>
      <c r="AG36" s="195">
        <v>0</v>
      </c>
      <c r="AH36" s="195">
        <v>0</v>
      </c>
      <c r="AI36" s="195">
        <v>0</v>
      </c>
      <c r="AJ36" s="195">
        <v>0</v>
      </c>
      <c r="AK36" s="195">
        <v>0</v>
      </c>
      <c r="AL36" s="195">
        <v>0</v>
      </c>
      <c r="AM36" s="195">
        <v>0</v>
      </c>
      <c r="AN36" s="195">
        <v>0</v>
      </c>
      <c r="AO36" s="195">
        <v>0</v>
      </c>
      <c r="AP36" s="195">
        <v>0</v>
      </c>
      <c r="AQ36" s="195">
        <v>0</v>
      </c>
      <c r="AR36" s="195">
        <v>0</v>
      </c>
      <c r="AS36" s="195">
        <v>0</v>
      </c>
      <c r="AT36" s="195">
        <v>0</v>
      </c>
      <c r="AU36" s="195">
        <v>0</v>
      </c>
      <c r="AV36" s="195">
        <v>0</v>
      </c>
      <c r="AW36" s="195">
        <v>0</v>
      </c>
      <c r="AX36" s="195">
        <v>0</v>
      </c>
      <c r="AY36" s="195">
        <v>0</v>
      </c>
      <c r="AZ36" s="195">
        <v>0</v>
      </c>
      <c r="BA36" s="195">
        <v>0</v>
      </c>
      <c r="BB36" s="195">
        <v>0</v>
      </c>
      <c r="BC36" s="195">
        <v>0</v>
      </c>
      <c r="BD36" s="195">
        <v>0</v>
      </c>
      <c r="BE36" s="195">
        <v>0</v>
      </c>
      <c r="BF36" s="195">
        <v>0</v>
      </c>
      <c r="BG36" s="195">
        <v>0</v>
      </c>
      <c r="BH36" s="195">
        <v>0</v>
      </c>
      <c r="BI36" s="195">
        <v>0</v>
      </c>
      <c r="BJ36" s="195">
        <v>0</v>
      </c>
      <c r="BK36" s="195">
        <v>0</v>
      </c>
      <c r="BL36" s="195">
        <v>0</v>
      </c>
      <c r="BM36" s="195">
        <v>0</v>
      </c>
      <c r="BN36" s="195">
        <v>0</v>
      </c>
      <c r="BO36" s="195">
        <v>0</v>
      </c>
      <c r="BP36" s="195">
        <v>0</v>
      </c>
      <c r="BQ36" s="195">
        <v>0</v>
      </c>
      <c r="BR36" s="195">
        <v>0</v>
      </c>
      <c r="BS36" s="195">
        <v>0</v>
      </c>
      <c r="BT36" s="195">
        <v>0</v>
      </c>
      <c r="BU36" s="195">
        <v>0</v>
      </c>
      <c r="BV36" s="195">
        <v>0</v>
      </c>
      <c r="BW36" s="195">
        <v>0</v>
      </c>
      <c r="BX36" s="195">
        <v>0</v>
      </c>
      <c r="BY36" s="195">
        <v>0</v>
      </c>
      <c r="BZ36" s="195">
        <v>0</v>
      </c>
      <c r="CA36" s="195">
        <v>0</v>
      </c>
      <c r="CB36" s="195">
        <v>0</v>
      </c>
      <c r="CC36" s="195">
        <v>0</v>
      </c>
      <c r="CD36" s="195">
        <v>0</v>
      </c>
      <c r="CE36" s="195">
        <v>0</v>
      </c>
      <c r="CF36" s="195">
        <v>0</v>
      </c>
      <c r="CG36" s="195">
        <v>0</v>
      </c>
      <c r="CH36" s="195">
        <v>0</v>
      </c>
      <c r="CI36" s="195">
        <v>0</v>
      </c>
      <c r="CJ36" s="195">
        <v>0</v>
      </c>
      <c r="CK36" s="195">
        <v>0</v>
      </c>
      <c r="CL36" s="195">
        <v>0</v>
      </c>
      <c r="CM36" s="195">
        <v>0</v>
      </c>
      <c r="CN36" s="195">
        <v>0</v>
      </c>
      <c r="CO36" s="195">
        <v>0</v>
      </c>
      <c r="CP36" s="195">
        <v>0</v>
      </c>
      <c r="CQ36" s="195">
        <v>0</v>
      </c>
      <c r="CR36" s="195">
        <v>0</v>
      </c>
      <c r="CS36" s="195">
        <v>0</v>
      </c>
      <c r="CT36" s="195">
        <v>0</v>
      </c>
      <c r="CU36" s="195">
        <v>0</v>
      </c>
      <c r="CV36" s="195">
        <v>0</v>
      </c>
      <c r="CW36" s="195">
        <v>0</v>
      </c>
      <c r="CX36" s="195">
        <v>0</v>
      </c>
      <c r="CY36" s="195">
        <v>0</v>
      </c>
      <c r="CZ36" s="195">
        <v>0</v>
      </c>
      <c r="DA36" s="195">
        <v>0</v>
      </c>
      <c r="DB36" s="195">
        <v>0</v>
      </c>
      <c r="DC36" s="195">
        <v>0</v>
      </c>
      <c r="DE36" s="24">
        <f t="shared" si="25"/>
        <v>0</v>
      </c>
      <c r="DF36" s="24">
        <f t="shared" si="17"/>
        <v>0</v>
      </c>
      <c r="DG36">
        <f t="shared" si="24"/>
        <v>21</v>
      </c>
      <c r="DH36">
        <v>0</v>
      </c>
    </row>
    <row r="37" spans="1:112" ht="14.5">
      <c r="A37" s="68"/>
      <c r="B37" s="176" t="str">
        <f>$B$33&amp;"4."</f>
        <v>D.3.4.</v>
      </c>
      <c r="C37" s="192" t="s">
        <v>161</v>
      </c>
      <c r="D37" s="199"/>
      <c r="E37" s="194">
        <v>0.21</v>
      </c>
      <c r="F37" s="189">
        <f>H37+NPV(FD,I37:INDEX(I37:DC37,PAL))</f>
        <v>0</v>
      </c>
      <c r="G37" s="189">
        <f>SUMIF($H$5:$DC$5,"&lt;="&amp;PAL,$H37:$DC37)</f>
        <v>0</v>
      </c>
      <c r="H37" s="195">
        <v>0</v>
      </c>
      <c r="I37" s="195">
        <v>0</v>
      </c>
      <c r="J37" s="195">
        <v>0</v>
      </c>
      <c r="K37" s="195">
        <v>0</v>
      </c>
      <c r="L37" s="195">
        <v>0</v>
      </c>
      <c r="M37" s="195">
        <v>0</v>
      </c>
      <c r="N37" s="195">
        <v>0</v>
      </c>
      <c r="O37" s="195">
        <v>0</v>
      </c>
      <c r="P37" s="195">
        <v>0</v>
      </c>
      <c r="Q37" s="195">
        <v>0</v>
      </c>
      <c r="R37" s="195">
        <v>0</v>
      </c>
      <c r="S37" s="195">
        <v>0</v>
      </c>
      <c r="T37" s="195">
        <v>0</v>
      </c>
      <c r="U37" s="195">
        <v>0</v>
      </c>
      <c r="V37" s="195">
        <v>0</v>
      </c>
      <c r="W37" s="195">
        <v>0</v>
      </c>
      <c r="X37" s="195">
        <v>0</v>
      </c>
      <c r="Y37" s="195">
        <v>0</v>
      </c>
      <c r="Z37" s="195">
        <v>0</v>
      </c>
      <c r="AA37" s="195">
        <v>0</v>
      </c>
      <c r="AB37" s="195">
        <v>0</v>
      </c>
      <c r="AC37" s="195">
        <v>0</v>
      </c>
      <c r="AD37" s="195">
        <v>0</v>
      </c>
      <c r="AE37" s="195">
        <v>0</v>
      </c>
      <c r="AF37" s="195">
        <v>0</v>
      </c>
      <c r="AG37" s="195">
        <v>0</v>
      </c>
      <c r="AH37" s="195">
        <v>0</v>
      </c>
      <c r="AI37" s="195">
        <v>0</v>
      </c>
      <c r="AJ37" s="195">
        <v>0</v>
      </c>
      <c r="AK37" s="195">
        <v>0</v>
      </c>
      <c r="AL37" s="195">
        <v>0</v>
      </c>
      <c r="AM37" s="195">
        <v>0</v>
      </c>
      <c r="AN37" s="195">
        <v>0</v>
      </c>
      <c r="AO37" s="195">
        <v>0</v>
      </c>
      <c r="AP37" s="195">
        <v>0</v>
      </c>
      <c r="AQ37" s="195">
        <v>0</v>
      </c>
      <c r="AR37" s="195">
        <v>0</v>
      </c>
      <c r="AS37" s="195">
        <v>0</v>
      </c>
      <c r="AT37" s="195">
        <v>0</v>
      </c>
      <c r="AU37" s="195">
        <v>0</v>
      </c>
      <c r="AV37" s="195">
        <v>0</v>
      </c>
      <c r="AW37" s="195">
        <v>0</v>
      </c>
      <c r="AX37" s="195">
        <v>0</v>
      </c>
      <c r="AY37" s="195">
        <v>0</v>
      </c>
      <c r="AZ37" s="195">
        <v>0</v>
      </c>
      <c r="BA37" s="195">
        <v>0</v>
      </c>
      <c r="BB37" s="195">
        <v>0</v>
      </c>
      <c r="BC37" s="195">
        <v>0</v>
      </c>
      <c r="BD37" s="195">
        <v>0</v>
      </c>
      <c r="BE37" s="195">
        <v>0</v>
      </c>
      <c r="BF37" s="195">
        <v>0</v>
      </c>
      <c r="BG37" s="195">
        <v>0</v>
      </c>
      <c r="BH37" s="195">
        <v>0</v>
      </c>
      <c r="BI37" s="195">
        <v>0</v>
      </c>
      <c r="BJ37" s="195">
        <v>0</v>
      </c>
      <c r="BK37" s="195">
        <v>0</v>
      </c>
      <c r="BL37" s="195">
        <v>0</v>
      </c>
      <c r="BM37" s="195">
        <v>0</v>
      </c>
      <c r="BN37" s="195">
        <v>0</v>
      </c>
      <c r="BO37" s="195">
        <v>0</v>
      </c>
      <c r="BP37" s="195">
        <v>0</v>
      </c>
      <c r="BQ37" s="195">
        <v>0</v>
      </c>
      <c r="BR37" s="195">
        <v>0</v>
      </c>
      <c r="BS37" s="195">
        <v>0</v>
      </c>
      <c r="BT37" s="195">
        <v>0</v>
      </c>
      <c r="BU37" s="195">
        <v>0</v>
      </c>
      <c r="BV37" s="195">
        <v>0</v>
      </c>
      <c r="BW37" s="195">
        <v>0</v>
      </c>
      <c r="BX37" s="195">
        <v>0</v>
      </c>
      <c r="BY37" s="195">
        <v>0</v>
      </c>
      <c r="BZ37" s="195">
        <v>0</v>
      </c>
      <c r="CA37" s="195">
        <v>0</v>
      </c>
      <c r="CB37" s="195">
        <v>0</v>
      </c>
      <c r="CC37" s="195">
        <v>0</v>
      </c>
      <c r="CD37" s="195">
        <v>0</v>
      </c>
      <c r="CE37" s="195">
        <v>0</v>
      </c>
      <c r="CF37" s="195">
        <v>0</v>
      </c>
      <c r="CG37" s="195">
        <v>0</v>
      </c>
      <c r="CH37" s="195">
        <v>0</v>
      </c>
      <c r="CI37" s="195">
        <v>0</v>
      </c>
      <c r="CJ37" s="195">
        <v>0</v>
      </c>
      <c r="CK37" s="195">
        <v>0</v>
      </c>
      <c r="CL37" s="195">
        <v>0</v>
      </c>
      <c r="CM37" s="195">
        <v>0</v>
      </c>
      <c r="CN37" s="195">
        <v>0</v>
      </c>
      <c r="CO37" s="195">
        <v>0</v>
      </c>
      <c r="CP37" s="195">
        <v>0</v>
      </c>
      <c r="CQ37" s="195">
        <v>0</v>
      </c>
      <c r="CR37" s="195">
        <v>0</v>
      </c>
      <c r="CS37" s="195">
        <v>0</v>
      </c>
      <c r="CT37" s="195">
        <v>0</v>
      </c>
      <c r="CU37" s="195">
        <v>0</v>
      </c>
      <c r="CV37" s="195">
        <v>0</v>
      </c>
      <c r="CW37" s="195">
        <v>0</v>
      </c>
      <c r="CX37" s="195">
        <v>0</v>
      </c>
      <c r="CY37" s="195">
        <v>0</v>
      </c>
      <c r="CZ37" s="195">
        <v>0</v>
      </c>
      <c r="DA37" s="195">
        <v>0</v>
      </c>
      <c r="DB37" s="195">
        <v>0</v>
      </c>
      <c r="DC37" s="195">
        <v>0</v>
      </c>
      <c r="DE37" s="24">
        <f t="shared" si="25"/>
        <v>0</v>
      </c>
      <c r="DF37" s="24">
        <f t="shared" si="17"/>
        <v>0</v>
      </c>
      <c r="DG37">
        <f t="shared" si="24"/>
        <v>21</v>
      </c>
      <c r="DH37">
        <v>0</v>
      </c>
    </row>
    <row r="38" spans="1:112" ht="14.5">
      <c r="A38" s="68"/>
      <c r="B38" s="176" t="str">
        <f>$B$33&amp;"5."</f>
        <v>D.3.5.</v>
      </c>
      <c r="C38" s="192" t="s">
        <v>161</v>
      </c>
      <c r="D38" s="199"/>
      <c r="E38" s="194">
        <v>0.21</v>
      </c>
      <c r="F38" s="189">
        <f>H38+NPV(FD,I38:INDEX(I38:DC38,PAL))</f>
        <v>0</v>
      </c>
      <c r="G38" s="189">
        <f>SUMIF($H$5:$DC$5,"&lt;="&amp;PAL,$H38:$DC38)</f>
        <v>0</v>
      </c>
      <c r="H38" s="195">
        <v>0</v>
      </c>
      <c r="I38" s="195">
        <v>0</v>
      </c>
      <c r="J38" s="195">
        <v>0</v>
      </c>
      <c r="K38" s="195">
        <v>0</v>
      </c>
      <c r="L38" s="195">
        <v>0</v>
      </c>
      <c r="M38" s="195">
        <v>0</v>
      </c>
      <c r="N38" s="195">
        <v>0</v>
      </c>
      <c r="O38" s="195">
        <v>0</v>
      </c>
      <c r="P38" s="195">
        <v>0</v>
      </c>
      <c r="Q38" s="195">
        <v>0</v>
      </c>
      <c r="R38" s="195">
        <v>0</v>
      </c>
      <c r="S38" s="195">
        <v>0</v>
      </c>
      <c r="T38" s="195">
        <v>0</v>
      </c>
      <c r="U38" s="195">
        <v>0</v>
      </c>
      <c r="V38" s="195">
        <v>0</v>
      </c>
      <c r="W38" s="195">
        <v>0</v>
      </c>
      <c r="X38" s="195">
        <v>0</v>
      </c>
      <c r="Y38" s="195">
        <v>0</v>
      </c>
      <c r="Z38" s="195">
        <v>0</v>
      </c>
      <c r="AA38" s="195">
        <v>0</v>
      </c>
      <c r="AB38" s="195">
        <v>0</v>
      </c>
      <c r="AC38" s="195">
        <v>0</v>
      </c>
      <c r="AD38" s="195">
        <v>0</v>
      </c>
      <c r="AE38" s="195">
        <v>0</v>
      </c>
      <c r="AF38" s="195">
        <v>0</v>
      </c>
      <c r="AG38" s="195">
        <v>0</v>
      </c>
      <c r="AH38" s="195">
        <v>0</v>
      </c>
      <c r="AI38" s="195">
        <v>0</v>
      </c>
      <c r="AJ38" s="195">
        <v>0</v>
      </c>
      <c r="AK38" s="195">
        <v>0</v>
      </c>
      <c r="AL38" s="195">
        <v>0</v>
      </c>
      <c r="AM38" s="195">
        <v>0</v>
      </c>
      <c r="AN38" s="195">
        <v>0</v>
      </c>
      <c r="AO38" s="195">
        <v>0</v>
      </c>
      <c r="AP38" s="195">
        <v>0</v>
      </c>
      <c r="AQ38" s="195">
        <v>0</v>
      </c>
      <c r="AR38" s="195">
        <v>0</v>
      </c>
      <c r="AS38" s="195">
        <v>0</v>
      </c>
      <c r="AT38" s="195">
        <v>0</v>
      </c>
      <c r="AU38" s="195">
        <v>0</v>
      </c>
      <c r="AV38" s="195">
        <v>0</v>
      </c>
      <c r="AW38" s="195">
        <v>0</v>
      </c>
      <c r="AX38" s="195">
        <v>0</v>
      </c>
      <c r="AY38" s="195">
        <v>0</v>
      </c>
      <c r="AZ38" s="195">
        <v>0</v>
      </c>
      <c r="BA38" s="195">
        <v>0</v>
      </c>
      <c r="BB38" s="195">
        <v>0</v>
      </c>
      <c r="BC38" s="195">
        <v>0</v>
      </c>
      <c r="BD38" s="195">
        <v>0</v>
      </c>
      <c r="BE38" s="195">
        <v>0</v>
      </c>
      <c r="BF38" s="195">
        <v>0</v>
      </c>
      <c r="BG38" s="195">
        <v>0</v>
      </c>
      <c r="BH38" s="195">
        <v>0</v>
      </c>
      <c r="BI38" s="195">
        <v>0</v>
      </c>
      <c r="BJ38" s="195">
        <v>0</v>
      </c>
      <c r="BK38" s="195">
        <v>0</v>
      </c>
      <c r="BL38" s="195">
        <v>0</v>
      </c>
      <c r="BM38" s="195">
        <v>0</v>
      </c>
      <c r="BN38" s="195">
        <v>0</v>
      </c>
      <c r="BO38" s="195">
        <v>0</v>
      </c>
      <c r="BP38" s="195">
        <v>0</v>
      </c>
      <c r="BQ38" s="195">
        <v>0</v>
      </c>
      <c r="BR38" s="195">
        <v>0</v>
      </c>
      <c r="BS38" s="195">
        <v>0</v>
      </c>
      <c r="BT38" s="195">
        <v>0</v>
      </c>
      <c r="BU38" s="195">
        <v>0</v>
      </c>
      <c r="BV38" s="195">
        <v>0</v>
      </c>
      <c r="BW38" s="195">
        <v>0</v>
      </c>
      <c r="BX38" s="195">
        <v>0</v>
      </c>
      <c r="BY38" s="195">
        <v>0</v>
      </c>
      <c r="BZ38" s="195">
        <v>0</v>
      </c>
      <c r="CA38" s="195">
        <v>0</v>
      </c>
      <c r="CB38" s="195">
        <v>0</v>
      </c>
      <c r="CC38" s="195">
        <v>0</v>
      </c>
      <c r="CD38" s="195">
        <v>0</v>
      </c>
      <c r="CE38" s="195">
        <v>0</v>
      </c>
      <c r="CF38" s="195">
        <v>0</v>
      </c>
      <c r="CG38" s="195">
        <v>0</v>
      </c>
      <c r="CH38" s="195">
        <v>0</v>
      </c>
      <c r="CI38" s="195">
        <v>0</v>
      </c>
      <c r="CJ38" s="195">
        <v>0</v>
      </c>
      <c r="CK38" s="195">
        <v>0</v>
      </c>
      <c r="CL38" s="195">
        <v>0</v>
      </c>
      <c r="CM38" s="195">
        <v>0</v>
      </c>
      <c r="CN38" s="195">
        <v>0</v>
      </c>
      <c r="CO38" s="195">
        <v>0</v>
      </c>
      <c r="CP38" s="195">
        <v>0</v>
      </c>
      <c r="CQ38" s="195">
        <v>0</v>
      </c>
      <c r="CR38" s="195">
        <v>0</v>
      </c>
      <c r="CS38" s="195">
        <v>0</v>
      </c>
      <c r="CT38" s="195">
        <v>0</v>
      </c>
      <c r="CU38" s="195">
        <v>0</v>
      </c>
      <c r="CV38" s="195">
        <v>0</v>
      </c>
      <c r="CW38" s="195">
        <v>0</v>
      </c>
      <c r="CX38" s="195">
        <v>0</v>
      </c>
      <c r="CY38" s="195">
        <v>0</v>
      </c>
      <c r="CZ38" s="195">
        <v>0</v>
      </c>
      <c r="DA38" s="195">
        <v>0</v>
      </c>
      <c r="DB38" s="195">
        <v>0</v>
      </c>
      <c r="DC38" s="195">
        <v>0</v>
      </c>
      <c r="DE38" s="24">
        <f t="shared" si="25"/>
        <v>0</v>
      </c>
      <c r="DF38" s="24">
        <f t="shared" si="17"/>
        <v>0</v>
      </c>
      <c r="DG38">
        <f t="shared" si="24"/>
        <v>21</v>
      </c>
      <c r="DH38">
        <v>0</v>
      </c>
    </row>
    <row r="39" spans="1:112" ht="14.5">
      <c r="A39" s="68"/>
      <c r="B39" s="176" t="str">
        <f>$B$33&amp;"6."</f>
        <v>D.3.6.</v>
      </c>
      <c r="C39" s="192" t="s">
        <v>161</v>
      </c>
      <c r="D39" s="199"/>
      <c r="E39" s="194">
        <v>0.21</v>
      </c>
      <c r="F39" s="189">
        <f>H39+NPV(FD,I39:INDEX(I39:DC39,PAL))</f>
        <v>0</v>
      </c>
      <c r="G39" s="189">
        <f>SUMIF($H$5:$DC$5,"&lt;="&amp;PAL,$H39:$DC39)</f>
        <v>0</v>
      </c>
      <c r="H39" s="195">
        <v>0</v>
      </c>
      <c r="I39" s="195">
        <v>0</v>
      </c>
      <c r="J39" s="195">
        <v>0</v>
      </c>
      <c r="K39" s="195">
        <v>0</v>
      </c>
      <c r="L39" s="195">
        <v>0</v>
      </c>
      <c r="M39" s="195">
        <v>0</v>
      </c>
      <c r="N39" s="195">
        <v>0</v>
      </c>
      <c r="O39" s="195">
        <v>0</v>
      </c>
      <c r="P39" s="195">
        <v>0</v>
      </c>
      <c r="Q39" s="195">
        <v>0</v>
      </c>
      <c r="R39" s="195">
        <v>0</v>
      </c>
      <c r="S39" s="195">
        <v>0</v>
      </c>
      <c r="T39" s="195">
        <v>0</v>
      </c>
      <c r="U39" s="195">
        <v>0</v>
      </c>
      <c r="V39" s="195">
        <v>0</v>
      </c>
      <c r="W39" s="195">
        <v>0</v>
      </c>
      <c r="X39" s="195">
        <v>0</v>
      </c>
      <c r="Y39" s="195">
        <v>0</v>
      </c>
      <c r="Z39" s="195">
        <v>0</v>
      </c>
      <c r="AA39" s="195">
        <v>0</v>
      </c>
      <c r="AB39" s="195">
        <v>0</v>
      </c>
      <c r="AC39" s="195">
        <v>0</v>
      </c>
      <c r="AD39" s="195">
        <v>0</v>
      </c>
      <c r="AE39" s="195">
        <v>0</v>
      </c>
      <c r="AF39" s="195">
        <v>0</v>
      </c>
      <c r="AG39" s="195">
        <v>0</v>
      </c>
      <c r="AH39" s="195">
        <v>0</v>
      </c>
      <c r="AI39" s="195">
        <v>0</v>
      </c>
      <c r="AJ39" s="195">
        <v>0</v>
      </c>
      <c r="AK39" s="195">
        <v>0</v>
      </c>
      <c r="AL39" s="195">
        <v>0</v>
      </c>
      <c r="AM39" s="195">
        <v>0</v>
      </c>
      <c r="AN39" s="195">
        <v>0</v>
      </c>
      <c r="AO39" s="195">
        <v>0</v>
      </c>
      <c r="AP39" s="195">
        <v>0</v>
      </c>
      <c r="AQ39" s="195">
        <v>0</v>
      </c>
      <c r="AR39" s="195">
        <v>0</v>
      </c>
      <c r="AS39" s="195">
        <v>0</v>
      </c>
      <c r="AT39" s="195">
        <v>0</v>
      </c>
      <c r="AU39" s="195">
        <v>0</v>
      </c>
      <c r="AV39" s="195">
        <v>0</v>
      </c>
      <c r="AW39" s="195">
        <v>0</v>
      </c>
      <c r="AX39" s="195">
        <v>0</v>
      </c>
      <c r="AY39" s="195">
        <v>0</v>
      </c>
      <c r="AZ39" s="195">
        <v>0</v>
      </c>
      <c r="BA39" s="195">
        <v>0</v>
      </c>
      <c r="BB39" s="195">
        <v>0</v>
      </c>
      <c r="BC39" s="195">
        <v>0</v>
      </c>
      <c r="BD39" s="195">
        <v>0</v>
      </c>
      <c r="BE39" s="195">
        <v>0</v>
      </c>
      <c r="BF39" s="195">
        <v>0</v>
      </c>
      <c r="BG39" s="195">
        <v>0</v>
      </c>
      <c r="BH39" s="195">
        <v>0</v>
      </c>
      <c r="BI39" s="195">
        <v>0</v>
      </c>
      <c r="BJ39" s="195">
        <v>0</v>
      </c>
      <c r="BK39" s="195">
        <v>0</v>
      </c>
      <c r="BL39" s="195">
        <v>0</v>
      </c>
      <c r="BM39" s="195">
        <v>0</v>
      </c>
      <c r="BN39" s="195">
        <v>0</v>
      </c>
      <c r="BO39" s="195">
        <v>0</v>
      </c>
      <c r="BP39" s="195">
        <v>0</v>
      </c>
      <c r="BQ39" s="195">
        <v>0</v>
      </c>
      <c r="BR39" s="195">
        <v>0</v>
      </c>
      <c r="BS39" s="195">
        <v>0</v>
      </c>
      <c r="BT39" s="195">
        <v>0</v>
      </c>
      <c r="BU39" s="195">
        <v>0</v>
      </c>
      <c r="BV39" s="195">
        <v>0</v>
      </c>
      <c r="BW39" s="195">
        <v>0</v>
      </c>
      <c r="BX39" s="195">
        <v>0</v>
      </c>
      <c r="BY39" s="195">
        <v>0</v>
      </c>
      <c r="BZ39" s="195">
        <v>0</v>
      </c>
      <c r="CA39" s="195">
        <v>0</v>
      </c>
      <c r="CB39" s="195">
        <v>0</v>
      </c>
      <c r="CC39" s="195">
        <v>0</v>
      </c>
      <c r="CD39" s="195">
        <v>0</v>
      </c>
      <c r="CE39" s="195">
        <v>0</v>
      </c>
      <c r="CF39" s="195">
        <v>0</v>
      </c>
      <c r="CG39" s="195">
        <v>0</v>
      </c>
      <c r="CH39" s="195">
        <v>0</v>
      </c>
      <c r="CI39" s="195">
        <v>0</v>
      </c>
      <c r="CJ39" s="195">
        <v>0</v>
      </c>
      <c r="CK39" s="195">
        <v>0</v>
      </c>
      <c r="CL39" s="195">
        <v>0</v>
      </c>
      <c r="CM39" s="195">
        <v>0</v>
      </c>
      <c r="CN39" s="195">
        <v>0</v>
      </c>
      <c r="CO39" s="195">
        <v>0</v>
      </c>
      <c r="CP39" s="195">
        <v>0</v>
      </c>
      <c r="CQ39" s="195">
        <v>0</v>
      </c>
      <c r="CR39" s="195">
        <v>0</v>
      </c>
      <c r="CS39" s="195">
        <v>0</v>
      </c>
      <c r="CT39" s="195">
        <v>0</v>
      </c>
      <c r="CU39" s="195">
        <v>0</v>
      </c>
      <c r="CV39" s="195">
        <v>0</v>
      </c>
      <c r="CW39" s="195">
        <v>0</v>
      </c>
      <c r="CX39" s="195">
        <v>0</v>
      </c>
      <c r="CY39" s="195">
        <v>0</v>
      </c>
      <c r="CZ39" s="195">
        <v>0</v>
      </c>
      <c r="DA39" s="195">
        <v>0</v>
      </c>
      <c r="DB39" s="195">
        <v>0</v>
      </c>
      <c r="DC39" s="195">
        <v>0</v>
      </c>
      <c r="DE39" s="24">
        <f t="shared" si="25"/>
        <v>0</v>
      </c>
      <c r="DF39" s="24">
        <f t="shared" si="17"/>
        <v>0</v>
      </c>
      <c r="DG39">
        <f t="shared" si="24"/>
        <v>21</v>
      </c>
      <c r="DH39">
        <v>0</v>
      </c>
    </row>
    <row r="40" spans="1:112" ht="14.5">
      <c r="A40" s="68"/>
      <c r="B40" s="176" t="str">
        <f>$B$33&amp;"7."</f>
        <v>D.3.7.</v>
      </c>
      <c r="C40" s="192" t="s">
        <v>161</v>
      </c>
      <c r="D40" s="199"/>
      <c r="E40" s="194">
        <v>0.21</v>
      </c>
      <c r="F40" s="189">
        <f>H40+NPV(FD,I40:INDEX(I40:DC40,PAL))</f>
        <v>0</v>
      </c>
      <c r="G40" s="189">
        <f>SUMIF($H$5:$DC$5,"&lt;="&amp;PAL,$H40:$DC40)</f>
        <v>0</v>
      </c>
      <c r="H40" s="195">
        <v>0</v>
      </c>
      <c r="I40" s="195">
        <v>0</v>
      </c>
      <c r="J40" s="195">
        <v>0</v>
      </c>
      <c r="K40" s="195">
        <v>0</v>
      </c>
      <c r="L40" s="195">
        <v>0</v>
      </c>
      <c r="M40" s="195">
        <v>0</v>
      </c>
      <c r="N40" s="195">
        <v>0</v>
      </c>
      <c r="O40" s="195">
        <v>0</v>
      </c>
      <c r="P40" s="195">
        <v>0</v>
      </c>
      <c r="Q40" s="195">
        <v>0</v>
      </c>
      <c r="R40" s="195">
        <v>0</v>
      </c>
      <c r="S40" s="195">
        <v>0</v>
      </c>
      <c r="T40" s="195">
        <v>0</v>
      </c>
      <c r="U40" s="195">
        <v>0</v>
      </c>
      <c r="V40" s="195">
        <v>0</v>
      </c>
      <c r="W40" s="195">
        <v>0</v>
      </c>
      <c r="X40" s="195">
        <v>0</v>
      </c>
      <c r="Y40" s="195">
        <v>0</v>
      </c>
      <c r="Z40" s="195">
        <v>0</v>
      </c>
      <c r="AA40" s="195">
        <v>0</v>
      </c>
      <c r="AB40" s="195">
        <v>0</v>
      </c>
      <c r="AC40" s="195">
        <v>0</v>
      </c>
      <c r="AD40" s="195">
        <v>0</v>
      </c>
      <c r="AE40" s="195">
        <v>0</v>
      </c>
      <c r="AF40" s="195">
        <v>0</v>
      </c>
      <c r="AG40" s="195">
        <v>0</v>
      </c>
      <c r="AH40" s="195">
        <v>0</v>
      </c>
      <c r="AI40" s="195">
        <v>0</v>
      </c>
      <c r="AJ40" s="195">
        <v>0</v>
      </c>
      <c r="AK40" s="195">
        <v>0</v>
      </c>
      <c r="AL40" s="195">
        <v>0</v>
      </c>
      <c r="AM40" s="195">
        <v>0</v>
      </c>
      <c r="AN40" s="195">
        <v>0</v>
      </c>
      <c r="AO40" s="195">
        <v>0</v>
      </c>
      <c r="AP40" s="195">
        <v>0</v>
      </c>
      <c r="AQ40" s="195">
        <v>0</v>
      </c>
      <c r="AR40" s="195">
        <v>0</v>
      </c>
      <c r="AS40" s="195">
        <v>0</v>
      </c>
      <c r="AT40" s="195">
        <v>0</v>
      </c>
      <c r="AU40" s="195">
        <v>0</v>
      </c>
      <c r="AV40" s="195">
        <v>0</v>
      </c>
      <c r="AW40" s="195">
        <v>0</v>
      </c>
      <c r="AX40" s="195">
        <v>0</v>
      </c>
      <c r="AY40" s="195">
        <v>0</v>
      </c>
      <c r="AZ40" s="195">
        <v>0</v>
      </c>
      <c r="BA40" s="195">
        <v>0</v>
      </c>
      <c r="BB40" s="195">
        <v>0</v>
      </c>
      <c r="BC40" s="195">
        <v>0</v>
      </c>
      <c r="BD40" s="195">
        <v>0</v>
      </c>
      <c r="BE40" s="195">
        <v>0</v>
      </c>
      <c r="BF40" s="195">
        <v>0</v>
      </c>
      <c r="BG40" s="195">
        <v>0</v>
      </c>
      <c r="BH40" s="195">
        <v>0</v>
      </c>
      <c r="BI40" s="195">
        <v>0</v>
      </c>
      <c r="BJ40" s="195">
        <v>0</v>
      </c>
      <c r="BK40" s="195">
        <v>0</v>
      </c>
      <c r="BL40" s="195">
        <v>0</v>
      </c>
      <c r="BM40" s="195">
        <v>0</v>
      </c>
      <c r="BN40" s="195">
        <v>0</v>
      </c>
      <c r="BO40" s="195">
        <v>0</v>
      </c>
      <c r="BP40" s="195">
        <v>0</v>
      </c>
      <c r="BQ40" s="195">
        <v>0</v>
      </c>
      <c r="BR40" s="195">
        <v>0</v>
      </c>
      <c r="BS40" s="195">
        <v>0</v>
      </c>
      <c r="BT40" s="195">
        <v>0</v>
      </c>
      <c r="BU40" s="195">
        <v>0</v>
      </c>
      <c r="BV40" s="195">
        <v>0</v>
      </c>
      <c r="BW40" s="195">
        <v>0</v>
      </c>
      <c r="BX40" s="195">
        <v>0</v>
      </c>
      <c r="BY40" s="195">
        <v>0</v>
      </c>
      <c r="BZ40" s="195">
        <v>0</v>
      </c>
      <c r="CA40" s="195">
        <v>0</v>
      </c>
      <c r="CB40" s="195">
        <v>0</v>
      </c>
      <c r="CC40" s="195">
        <v>0</v>
      </c>
      <c r="CD40" s="195">
        <v>0</v>
      </c>
      <c r="CE40" s="195">
        <v>0</v>
      </c>
      <c r="CF40" s="195">
        <v>0</v>
      </c>
      <c r="CG40" s="195">
        <v>0</v>
      </c>
      <c r="CH40" s="195">
        <v>0</v>
      </c>
      <c r="CI40" s="195">
        <v>0</v>
      </c>
      <c r="CJ40" s="195">
        <v>0</v>
      </c>
      <c r="CK40" s="195">
        <v>0</v>
      </c>
      <c r="CL40" s="195">
        <v>0</v>
      </c>
      <c r="CM40" s="195">
        <v>0</v>
      </c>
      <c r="CN40" s="195">
        <v>0</v>
      </c>
      <c r="CO40" s="195">
        <v>0</v>
      </c>
      <c r="CP40" s="195">
        <v>0</v>
      </c>
      <c r="CQ40" s="195">
        <v>0</v>
      </c>
      <c r="CR40" s="195">
        <v>0</v>
      </c>
      <c r="CS40" s="195">
        <v>0</v>
      </c>
      <c r="CT40" s="195">
        <v>0</v>
      </c>
      <c r="CU40" s="195">
        <v>0</v>
      </c>
      <c r="CV40" s="195">
        <v>0</v>
      </c>
      <c r="CW40" s="195">
        <v>0</v>
      </c>
      <c r="CX40" s="195">
        <v>0</v>
      </c>
      <c r="CY40" s="195">
        <v>0</v>
      </c>
      <c r="CZ40" s="195">
        <v>0</v>
      </c>
      <c r="DA40" s="195">
        <v>0</v>
      </c>
      <c r="DB40" s="195">
        <v>0</v>
      </c>
      <c r="DC40" s="195">
        <v>0</v>
      </c>
      <c r="DE40" s="24">
        <f t="shared" si="25"/>
        <v>0</v>
      </c>
      <c r="DF40" s="24">
        <f t="shared" si="17"/>
        <v>0</v>
      </c>
      <c r="DG40">
        <f t="shared" si="24"/>
        <v>21</v>
      </c>
      <c r="DH40">
        <v>0</v>
      </c>
    </row>
    <row r="41" spans="1:112" ht="14.5">
      <c r="A41" s="68"/>
      <c r="B41" s="176" t="str">
        <f>$B$33&amp;"8."</f>
        <v>D.3.8.</v>
      </c>
      <c r="C41" s="192" t="s">
        <v>161</v>
      </c>
      <c r="D41" s="196"/>
      <c r="E41" s="194">
        <v>0.21</v>
      </c>
      <c r="F41" s="189">
        <f>H41+NPV(FD,I41:INDEX(I41:DC41,PAL))</f>
        <v>0</v>
      </c>
      <c r="G41" s="189">
        <f>SUMIF($H$5:$DC$5,"&lt;="&amp;PAL,$H41:$DC41)</f>
        <v>0</v>
      </c>
      <c r="H41" s="195">
        <v>0</v>
      </c>
      <c r="I41" s="195">
        <v>0</v>
      </c>
      <c r="J41" s="195">
        <v>0</v>
      </c>
      <c r="K41" s="195">
        <v>0</v>
      </c>
      <c r="L41" s="195">
        <v>0</v>
      </c>
      <c r="M41" s="195">
        <v>0</v>
      </c>
      <c r="N41" s="195">
        <v>0</v>
      </c>
      <c r="O41" s="195">
        <v>0</v>
      </c>
      <c r="P41" s="195">
        <v>0</v>
      </c>
      <c r="Q41" s="195">
        <v>0</v>
      </c>
      <c r="R41" s="195">
        <v>0</v>
      </c>
      <c r="S41" s="195">
        <v>0</v>
      </c>
      <c r="T41" s="195">
        <v>0</v>
      </c>
      <c r="U41" s="195">
        <v>0</v>
      </c>
      <c r="V41" s="195">
        <v>0</v>
      </c>
      <c r="W41" s="195">
        <v>0</v>
      </c>
      <c r="X41" s="195">
        <v>0</v>
      </c>
      <c r="Y41" s="195">
        <v>0</v>
      </c>
      <c r="Z41" s="195">
        <v>0</v>
      </c>
      <c r="AA41" s="195">
        <v>0</v>
      </c>
      <c r="AB41" s="195">
        <v>0</v>
      </c>
      <c r="AC41" s="195">
        <v>0</v>
      </c>
      <c r="AD41" s="195">
        <v>0</v>
      </c>
      <c r="AE41" s="195">
        <v>0</v>
      </c>
      <c r="AF41" s="195">
        <v>0</v>
      </c>
      <c r="AG41" s="195">
        <v>0</v>
      </c>
      <c r="AH41" s="195">
        <v>0</v>
      </c>
      <c r="AI41" s="195">
        <v>0</v>
      </c>
      <c r="AJ41" s="195">
        <v>0</v>
      </c>
      <c r="AK41" s="195">
        <v>0</v>
      </c>
      <c r="AL41" s="195">
        <v>0</v>
      </c>
      <c r="AM41" s="195">
        <v>0</v>
      </c>
      <c r="AN41" s="195">
        <v>0</v>
      </c>
      <c r="AO41" s="195">
        <v>0</v>
      </c>
      <c r="AP41" s="195">
        <v>0</v>
      </c>
      <c r="AQ41" s="195">
        <v>0</v>
      </c>
      <c r="AR41" s="195">
        <v>0</v>
      </c>
      <c r="AS41" s="195">
        <v>0</v>
      </c>
      <c r="AT41" s="195">
        <v>0</v>
      </c>
      <c r="AU41" s="195">
        <v>0</v>
      </c>
      <c r="AV41" s="195">
        <v>0</v>
      </c>
      <c r="AW41" s="195">
        <v>0</v>
      </c>
      <c r="AX41" s="195">
        <v>0</v>
      </c>
      <c r="AY41" s="195">
        <v>0</v>
      </c>
      <c r="AZ41" s="195">
        <v>0</v>
      </c>
      <c r="BA41" s="195">
        <v>0</v>
      </c>
      <c r="BB41" s="195">
        <v>0</v>
      </c>
      <c r="BC41" s="195">
        <v>0</v>
      </c>
      <c r="BD41" s="195">
        <v>0</v>
      </c>
      <c r="BE41" s="195">
        <v>0</v>
      </c>
      <c r="BF41" s="195">
        <v>0</v>
      </c>
      <c r="BG41" s="195">
        <v>0</v>
      </c>
      <c r="BH41" s="195">
        <v>0</v>
      </c>
      <c r="BI41" s="195">
        <v>0</v>
      </c>
      <c r="BJ41" s="195">
        <v>0</v>
      </c>
      <c r="BK41" s="195">
        <v>0</v>
      </c>
      <c r="BL41" s="195">
        <v>0</v>
      </c>
      <c r="BM41" s="195">
        <v>0</v>
      </c>
      <c r="BN41" s="195">
        <v>0</v>
      </c>
      <c r="BO41" s="195">
        <v>0</v>
      </c>
      <c r="BP41" s="195">
        <v>0</v>
      </c>
      <c r="BQ41" s="195">
        <v>0</v>
      </c>
      <c r="BR41" s="195">
        <v>0</v>
      </c>
      <c r="BS41" s="195">
        <v>0</v>
      </c>
      <c r="BT41" s="195">
        <v>0</v>
      </c>
      <c r="BU41" s="195">
        <v>0</v>
      </c>
      <c r="BV41" s="195">
        <v>0</v>
      </c>
      <c r="BW41" s="195">
        <v>0</v>
      </c>
      <c r="BX41" s="195">
        <v>0</v>
      </c>
      <c r="BY41" s="195">
        <v>0</v>
      </c>
      <c r="BZ41" s="195">
        <v>0</v>
      </c>
      <c r="CA41" s="195">
        <v>0</v>
      </c>
      <c r="CB41" s="195">
        <v>0</v>
      </c>
      <c r="CC41" s="195">
        <v>0</v>
      </c>
      <c r="CD41" s="195">
        <v>0</v>
      </c>
      <c r="CE41" s="195">
        <v>0</v>
      </c>
      <c r="CF41" s="195">
        <v>0</v>
      </c>
      <c r="CG41" s="195">
        <v>0</v>
      </c>
      <c r="CH41" s="195">
        <v>0</v>
      </c>
      <c r="CI41" s="195">
        <v>0</v>
      </c>
      <c r="CJ41" s="195">
        <v>0</v>
      </c>
      <c r="CK41" s="195">
        <v>0</v>
      </c>
      <c r="CL41" s="195">
        <v>0</v>
      </c>
      <c r="CM41" s="195">
        <v>0</v>
      </c>
      <c r="CN41" s="195">
        <v>0</v>
      </c>
      <c r="CO41" s="195">
        <v>0</v>
      </c>
      <c r="CP41" s="195">
        <v>0</v>
      </c>
      <c r="CQ41" s="195">
        <v>0</v>
      </c>
      <c r="CR41" s="195">
        <v>0</v>
      </c>
      <c r="CS41" s="195">
        <v>0</v>
      </c>
      <c r="CT41" s="195">
        <v>0</v>
      </c>
      <c r="CU41" s="195">
        <v>0</v>
      </c>
      <c r="CV41" s="195">
        <v>0</v>
      </c>
      <c r="CW41" s="195">
        <v>0</v>
      </c>
      <c r="CX41" s="195">
        <v>0</v>
      </c>
      <c r="CY41" s="195">
        <v>0</v>
      </c>
      <c r="CZ41" s="195">
        <v>0</v>
      </c>
      <c r="DA41" s="195">
        <v>0</v>
      </c>
      <c r="DB41" s="195">
        <v>0</v>
      </c>
      <c r="DC41" s="195">
        <v>0</v>
      </c>
      <c r="DE41" s="24">
        <f t="shared" si="25"/>
        <v>0</v>
      </c>
      <c r="DF41" s="24">
        <f t="shared" si="17"/>
        <v>0</v>
      </c>
      <c r="DG41">
        <f t="shared" si="24"/>
        <v>21</v>
      </c>
      <c r="DH41">
        <v>0</v>
      </c>
    </row>
    <row r="42" spans="1:112" ht="14.5">
      <c r="A42" s="68"/>
      <c r="B42" s="176" t="str">
        <f>$B$33&amp;"9."</f>
        <v>D.3.9.</v>
      </c>
      <c r="C42" s="196" t="s">
        <v>162</v>
      </c>
      <c r="D42" s="196"/>
      <c r="E42" s="194">
        <v>0.21</v>
      </c>
      <c r="F42" s="189">
        <f>H42+NPV(FD,I42:INDEX(I42:DC42,PAL))</f>
        <v>0</v>
      </c>
      <c r="G42" s="189">
        <f>SUMIF($H$5:$DC$5,"&lt;="&amp;PAL,$H42:$DC42)</f>
        <v>0</v>
      </c>
      <c r="H42" s="197">
        <v>0</v>
      </c>
      <c r="I42" s="197">
        <v>0</v>
      </c>
      <c r="J42" s="197">
        <v>0</v>
      </c>
      <c r="K42" s="197">
        <v>0</v>
      </c>
      <c r="L42" s="197">
        <v>0</v>
      </c>
      <c r="M42" s="197">
        <v>0</v>
      </c>
      <c r="N42" s="197">
        <v>0</v>
      </c>
      <c r="O42" s="197">
        <v>0</v>
      </c>
      <c r="P42" s="197">
        <v>0</v>
      </c>
      <c r="Q42" s="197">
        <v>0</v>
      </c>
      <c r="R42" s="197">
        <v>0</v>
      </c>
      <c r="S42" s="198">
        <v>0</v>
      </c>
      <c r="T42" s="198">
        <v>0</v>
      </c>
      <c r="U42" s="198">
        <v>0</v>
      </c>
      <c r="V42" s="198">
        <v>0</v>
      </c>
      <c r="W42" s="198">
        <v>0</v>
      </c>
      <c r="X42" s="198">
        <v>0</v>
      </c>
      <c r="Y42" s="198">
        <v>0</v>
      </c>
      <c r="Z42" s="198">
        <v>0</v>
      </c>
      <c r="AA42" s="198">
        <v>0</v>
      </c>
      <c r="AB42" s="198">
        <v>0</v>
      </c>
      <c r="AC42" s="198">
        <v>0</v>
      </c>
      <c r="AD42" s="198">
        <v>0</v>
      </c>
      <c r="AE42" s="198">
        <v>0</v>
      </c>
      <c r="AF42" s="198">
        <v>0</v>
      </c>
      <c r="AG42" s="198">
        <v>0</v>
      </c>
      <c r="AH42" s="198">
        <v>0</v>
      </c>
      <c r="AI42" s="198">
        <v>0</v>
      </c>
      <c r="AJ42" s="198">
        <v>0</v>
      </c>
      <c r="AK42" s="198">
        <v>0</v>
      </c>
      <c r="AL42" s="198">
        <v>0</v>
      </c>
      <c r="AM42" s="198">
        <v>0</v>
      </c>
      <c r="AN42" s="198">
        <v>0</v>
      </c>
      <c r="AO42" s="198">
        <v>0</v>
      </c>
      <c r="AP42" s="198">
        <v>0</v>
      </c>
      <c r="AQ42" s="198">
        <v>0</v>
      </c>
      <c r="AR42" s="198">
        <v>0</v>
      </c>
      <c r="AS42" s="198">
        <v>0</v>
      </c>
      <c r="AT42" s="198">
        <v>0</v>
      </c>
      <c r="AU42" s="198">
        <v>0</v>
      </c>
      <c r="AV42" s="198">
        <v>0</v>
      </c>
      <c r="AW42" s="198">
        <v>0</v>
      </c>
      <c r="AX42" s="198">
        <v>0</v>
      </c>
      <c r="AY42" s="198">
        <v>0</v>
      </c>
      <c r="AZ42" s="198">
        <v>0</v>
      </c>
      <c r="BA42" s="198">
        <v>0</v>
      </c>
      <c r="BB42" s="198">
        <v>0</v>
      </c>
      <c r="BC42" s="198">
        <v>0</v>
      </c>
      <c r="BD42" s="198">
        <v>0</v>
      </c>
      <c r="BE42" s="198">
        <v>0</v>
      </c>
      <c r="BF42" s="198">
        <v>0</v>
      </c>
      <c r="BG42" s="198">
        <v>0</v>
      </c>
      <c r="BH42" s="198">
        <v>0</v>
      </c>
      <c r="BI42" s="198">
        <v>0</v>
      </c>
      <c r="BJ42" s="198">
        <v>0</v>
      </c>
      <c r="BK42" s="198">
        <v>0</v>
      </c>
      <c r="BL42" s="198">
        <v>0</v>
      </c>
      <c r="BM42" s="198">
        <v>0</v>
      </c>
      <c r="BN42" s="198">
        <v>0</v>
      </c>
      <c r="BO42" s="198">
        <v>0</v>
      </c>
      <c r="BP42" s="198">
        <v>0</v>
      </c>
      <c r="BQ42" s="198">
        <v>0</v>
      </c>
      <c r="BR42" s="198">
        <v>0</v>
      </c>
      <c r="BS42" s="198">
        <v>0</v>
      </c>
      <c r="BT42" s="198">
        <v>0</v>
      </c>
      <c r="BU42" s="198">
        <v>0</v>
      </c>
      <c r="BV42" s="198">
        <v>0</v>
      </c>
      <c r="BW42" s="198">
        <v>0</v>
      </c>
      <c r="BX42" s="198">
        <v>0</v>
      </c>
      <c r="BY42" s="198">
        <v>0</v>
      </c>
      <c r="BZ42" s="198">
        <v>0</v>
      </c>
      <c r="CA42" s="198">
        <v>0</v>
      </c>
      <c r="CB42" s="198">
        <v>0</v>
      </c>
      <c r="CC42" s="198">
        <v>0</v>
      </c>
      <c r="CD42" s="198">
        <v>0</v>
      </c>
      <c r="CE42" s="198">
        <v>0</v>
      </c>
      <c r="CF42" s="198">
        <v>0</v>
      </c>
      <c r="CG42" s="198">
        <v>0</v>
      </c>
      <c r="CH42" s="198">
        <v>0</v>
      </c>
      <c r="CI42" s="198">
        <v>0</v>
      </c>
      <c r="CJ42" s="198">
        <v>0</v>
      </c>
      <c r="CK42" s="198">
        <v>0</v>
      </c>
      <c r="CL42" s="198">
        <v>0</v>
      </c>
      <c r="CM42" s="198">
        <v>0</v>
      </c>
      <c r="CN42" s="198">
        <v>0</v>
      </c>
      <c r="CO42" s="198">
        <v>0</v>
      </c>
      <c r="CP42" s="198">
        <v>0</v>
      </c>
      <c r="CQ42" s="198">
        <v>0</v>
      </c>
      <c r="CR42" s="198">
        <v>0</v>
      </c>
      <c r="CS42" s="198">
        <v>0</v>
      </c>
      <c r="CT42" s="198">
        <v>0</v>
      </c>
      <c r="CU42" s="198">
        <v>0</v>
      </c>
      <c r="CV42" s="198">
        <v>0</v>
      </c>
      <c r="CW42" s="198">
        <v>0</v>
      </c>
      <c r="CX42" s="198">
        <v>0</v>
      </c>
      <c r="CY42" s="198">
        <v>0</v>
      </c>
      <c r="CZ42" s="198">
        <v>0</v>
      </c>
      <c r="DA42" s="198">
        <v>0</v>
      </c>
      <c r="DB42" s="198">
        <v>0</v>
      </c>
      <c r="DC42" s="198">
        <v>0</v>
      </c>
      <c r="DE42" s="24">
        <f t="shared" si="25"/>
        <v>0</v>
      </c>
      <c r="DF42" s="24">
        <f t="shared" si="17"/>
        <v>0</v>
      </c>
      <c r="DG42">
        <f t="shared" si="24"/>
        <v>21</v>
      </c>
      <c r="DH42">
        <v>0</v>
      </c>
    </row>
    <row r="43" spans="1:112" ht="14.5">
      <c r="A43" s="68"/>
      <c r="B43" s="176" t="str">
        <f>$B$33&amp;"L."</f>
        <v>D.3.L.</v>
      </c>
      <c r="C43" s="196" t="s">
        <v>163</v>
      </c>
      <c r="D43" s="196"/>
      <c r="E43" s="194">
        <v>0.21</v>
      </c>
      <c r="F43" s="189">
        <f>H43+NPV(FD,I43:INDEX(I43:DC43,PAL))</f>
        <v>0</v>
      </c>
      <c r="G43" s="189">
        <f>SUMIF($H$5:$DC$5,"&lt;="&amp;PAL,$H43:$DC43)</f>
        <v>0</v>
      </c>
      <c r="H43" s="197">
        <v>0</v>
      </c>
      <c r="I43" s="197">
        <v>0</v>
      </c>
      <c r="J43" s="197">
        <v>0</v>
      </c>
      <c r="K43" s="197">
        <v>0</v>
      </c>
      <c r="L43" s="197">
        <v>0</v>
      </c>
      <c r="M43" s="197">
        <v>0</v>
      </c>
      <c r="N43" s="197">
        <v>0</v>
      </c>
      <c r="O43" s="197">
        <v>0</v>
      </c>
      <c r="P43" s="197">
        <v>0</v>
      </c>
      <c r="Q43" s="197">
        <v>0</v>
      </c>
      <c r="R43" s="197">
        <v>0</v>
      </c>
      <c r="S43" s="197">
        <v>0</v>
      </c>
      <c r="T43" s="197">
        <v>0</v>
      </c>
      <c r="U43" s="197">
        <v>0</v>
      </c>
      <c r="V43" s="197">
        <v>0</v>
      </c>
      <c r="W43" s="197">
        <v>0</v>
      </c>
      <c r="X43" s="197">
        <v>0</v>
      </c>
      <c r="Y43" s="197">
        <v>0</v>
      </c>
      <c r="Z43" s="197">
        <v>0</v>
      </c>
      <c r="AA43" s="197">
        <v>0</v>
      </c>
      <c r="AB43" s="197">
        <v>0</v>
      </c>
      <c r="AC43" s="197">
        <v>0</v>
      </c>
      <c r="AD43" s="197">
        <v>0</v>
      </c>
      <c r="AE43" s="197">
        <v>0</v>
      </c>
      <c r="AF43" s="197">
        <v>0</v>
      </c>
      <c r="AG43" s="198">
        <v>0</v>
      </c>
      <c r="AH43" s="197">
        <v>0</v>
      </c>
      <c r="AI43" s="197">
        <v>0</v>
      </c>
      <c r="AJ43" s="197">
        <v>0</v>
      </c>
      <c r="AK43" s="197">
        <v>0</v>
      </c>
      <c r="AL43" s="197">
        <v>0</v>
      </c>
      <c r="AM43" s="197">
        <v>0</v>
      </c>
      <c r="AN43" s="197">
        <v>0</v>
      </c>
      <c r="AO43" s="197">
        <v>0</v>
      </c>
      <c r="AP43" s="197">
        <v>0</v>
      </c>
      <c r="AQ43" s="197">
        <v>0</v>
      </c>
      <c r="AR43" s="197">
        <v>0</v>
      </c>
      <c r="AS43" s="197">
        <v>0</v>
      </c>
      <c r="AT43" s="197">
        <v>0</v>
      </c>
      <c r="AU43" s="197">
        <v>0</v>
      </c>
      <c r="AV43" s="197">
        <v>0</v>
      </c>
      <c r="AW43" s="197">
        <v>0</v>
      </c>
      <c r="AX43" s="197">
        <v>0</v>
      </c>
      <c r="AY43" s="197">
        <v>0</v>
      </c>
      <c r="AZ43" s="197">
        <v>0</v>
      </c>
      <c r="BA43" s="197">
        <v>0</v>
      </c>
      <c r="BB43" s="197">
        <v>0</v>
      </c>
      <c r="BC43" s="197">
        <v>0</v>
      </c>
      <c r="BD43" s="197">
        <v>0</v>
      </c>
      <c r="BE43" s="197">
        <v>0</v>
      </c>
      <c r="BF43" s="197">
        <v>0</v>
      </c>
      <c r="BG43" s="197">
        <v>0</v>
      </c>
      <c r="BH43" s="197">
        <v>0</v>
      </c>
      <c r="BI43" s="197">
        <v>0</v>
      </c>
      <c r="BJ43" s="197">
        <v>0</v>
      </c>
      <c r="BK43" s="197">
        <v>0</v>
      </c>
      <c r="BL43" s="197">
        <v>0</v>
      </c>
      <c r="BM43" s="197">
        <v>0</v>
      </c>
      <c r="BN43" s="197">
        <v>0</v>
      </c>
      <c r="BO43" s="197">
        <v>0</v>
      </c>
      <c r="BP43" s="197">
        <v>0</v>
      </c>
      <c r="BQ43" s="197">
        <v>0</v>
      </c>
      <c r="BR43" s="197">
        <v>0</v>
      </c>
      <c r="BS43" s="197">
        <v>0</v>
      </c>
      <c r="BT43" s="197">
        <v>0</v>
      </c>
      <c r="BU43" s="197">
        <v>0</v>
      </c>
      <c r="BV43" s="197">
        <v>0</v>
      </c>
      <c r="BW43" s="197">
        <v>0</v>
      </c>
      <c r="BX43" s="197">
        <v>0</v>
      </c>
      <c r="BY43" s="197">
        <v>0</v>
      </c>
      <c r="BZ43" s="197">
        <v>0</v>
      </c>
      <c r="CA43" s="197">
        <v>0</v>
      </c>
      <c r="CB43" s="197">
        <v>0</v>
      </c>
      <c r="CC43" s="197">
        <v>0</v>
      </c>
      <c r="CD43" s="197">
        <v>0</v>
      </c>
      <c r="CE43" s="197">
        <v>0</v>
      </c>
      <c r="CF43" s="197">
        <v>0</v>
      </c>
      <c r="CG43" s="197">
        <v>0</v>
      </c>
      <c r="CH43" s="197">
        <v>0</v>
      </c>
      <c r="CI43" s="197">
        <v>0</v>
      </c>
      <c r="CJ43" s="197">
        <v>0</v>
      </c>
      <c r="CK43" s="197">
        <v>0</v>
      </c>
      <c r="CL43" s="197">
        <v>0</v>
      </c>
      <c r="CM43" s="197">
        <v>0</v>
      </c>
      <c r="CN43" s="197">
        <v>0</v>
      </c>
      <c r="CO43" s="197">
        <v>0</v>
      </c>
      <c r="CP43" s="197">
        <v>0</v>
      </c>
      <c r="CQ43" s="197">
        <v>0</v>
      </c>
      <c r="CR43" s="197">
        <v>0</v>
      </c>
      <c r="CS43" s="197">
        <v>0</v>
      </c>
      <c r="CT43" s="197">
        <v>0</v>
      </c>
      <c r="CU43" s="197">
        <v>0</v>
      </c>
      <c r="CV43" s="197">
        <v>0</v>
      </c>
      <c r="CW43" s="197">
        <v>0</v>
      </c>
      <c r="CX43" s="197">
        <v>0</v>
      </c>
      <c r="CY43" s="197">
        <v>0</v>
      </c>
      <c r="CZ43" s="197">
        <v>0</v>
      </c>
      <c r="DA43" s="197">
        <v>0</v>
      </c>
      <c r="DB43" s="197">
        <v>0</v>
      </c>
      <c r="DC43" s="198">
        <v>0</v>
      </c>
      <c r="DE43" s="24">
        <f t="shared" si="25"/>
        <v>0</v>
      </c>
      <c r="DF43" s="24">
        <f t="shared" si="17"/>
        <v>0</v>
      </c>
      <c r="DG43">
        <f t="shared" si="24"/>
        <v>21</v>
      </c>
      <c r="DH43">
        <f>DG43/(100+DG43)</f>
        <v>0.17355371900826447</v>
      </c>
    </row>
    <row r="44" spans="1:112" ht="14.5">
      <c r="A44" s="68"/>
      <c r="B44" s="176" t="s">
        <v>168</v>
      </c>
      <c r="C44" s="188" t="s">
        <v>169</v>
      </c>
      <c r="D44" s="190"/>
      <c r="E44" s="190"/>
      <c r="F44" s="191">
        <f>F45+F56+F67</f>
        <v>0</v>
      </c>
      <c r="G44" s="189">
        <f>SUMIF($H$5:$DC$5,"&lt;="&amp;PAL,$H44:$DC44)</f>
        <v>0</v>
      </c>
      <c r="H44" s="191">
        <f>H45+H56+H67</f>
        <v>0</v>
      </c>
      <c r="I44" s="191">
        <f t="shared" ref="I44:BT44" si="26">I45+I56+I67</f>
        <v>0</v>
      </c>
      <c r="J44" s="191">
        <f t="shared" si="26"/>
        <v>0</v>
      </c>
      <c r="K44" s="191">
        <f t="shared" si="26"/>
        <v>0</v>
      </c>
      <c r="L44" s="191">
        <f t="shared" si="26"/>
        <v>0</v>
      </c>
      <c r="M44" s="191">
        <f t="shared" si="26"/>
        <v>0</v>
      </c>
      <c r="N44" s="191">
        <f t="shared" si="26"/>
        <v>0</v>
      </c>
      <c r="O44" s="191">
        <f t="shared" si="26"/>
        <v>0</v>
      </c>
      <c r="P44" s="191">
        <f t="shared" si="26"/>
        <v>0</v>
      </c>
      <c r="Q44" s="191">
        <f t="shared" si="26"/>
        <v>0</v>
      </c>
      <c r="R44" s="191">
        <f t="shared" si="26"/>
        <v>0</v>
      </c>
      <c r="S44" s="191">
        <f t="shared" si="26"/>
        <v>0</v>
      </c>
      <c r="T44" s="191">
        <f t="shared" si="26"/>
        <v>0</v>
      </c>
      <c r="U44" s="191">
        <f t="shared" si="26"/>
        <v>0</v>
      </c>
      <c r="V44" s="191">
        <f t="shared" si="26"/>
        <v>0</v>
      </c>
      <c r="W44" s="191">
        <f t="shared" si="26"/>
        <v>0</v>
      </c>
      <c r="X44" s="191">
        <f t="shared" si="26"/>
        <v>0</v>
      </c>
      <c r="Y44" s="191">
        <f t="shared" si="26"/>
        <v>0</v>
      </c>
      <c r="Z44" s="191">
        <f t="shared" si="26"/>
        <v>0</v>
      </c>
      <c r="AA44" s="191">
        <f t="shared" si="26"/>
        <v>0</v>
      </c>
      <c r="AB44" s="191">
        <f t="shared" si="26"/>
        <v>0</v>
      </c>
      <c r="AC44" s="191">
        <f t="shared" si="26"/>
        <v>0</v>
      </c>
      <c r="AD44" s="191">
        <f t="shared" si="26"/>
        <v>0</v>
      </c>
      <c r="AE44" s="191">
        <f t="shared" si="26"/>
        <v>0</v>
      </c>
      <c r="AF44" s="191">
        <f t="shared" si="26"/>
        <v>0</v>
      </c>
      <c r="AG44" s="191">
        <f t="shared" si="26"/>
        <v>0</v>
      </c>
      <c r="AH44" s="191">
        <f t="shared" si="26"/>
        <v>0</v>
      </c>
      <c r="AI44" s="191">
        <f t="shared" si="26"/>
        <v>0</v>
      </c>
      <c r="AJ44" s="191">
        <f t="shared" si="26"/>
        <v>0</v>
      </c>
      <c r="AK44" s="191">
        <f t="shared" si="26"/>
        <v>0</v>
      </c>
      <c r="AL44" s="191">
        <f t="shared" si="26"/>
        <v>0</v>
      </c>
      <c r="AM44" s="191">
        <f t="shared" si="26"/>
        <v>0</v>
      </c>
      <c r="AN44" s="191">
        <f t="shared" si="26"/>
        <v>0</v>
      </c>
      <c r="AO44" s="191">
        <f t="shared" si="26"/>
        <v>0</v>
      </c>
      <c r="AP44" s="191">
        <f t="shared" si="26"/>
        <v>0</v>
      </c>
      <c r="AQ44" s="191">
        <f t="shared" si="26"/>
        <v>0</v>
      </c>
      <c r="AR44" s="191">
        <f t="shared" si="26"/>
        <v>0</v>
      </c>
      <c r="AS44" s="191">
        <f t="shared" si="26"/>
        <v>0</v>
      </c>
      <c r="AT44" s="191">
        <f t="shared" si="26"/>
        <v>0</v>
      </c>
      <c r="AU44" s="191">
        <f t="shared" si="26"/>
        <v>0</v>
      </c>
      <c r="AV44" s="191">
        <f t="shared" si="26"/>
        <v>0</v>
      </c>
      <c r="AW44" s="191">
        <f t="shared" si="26"/>
        <v>0</v>
      </c>
      <c r="AX44" s="191">
        <f t="shared" si="26"/>
        <v>0</v>
      </c>
      <c r="AY44" s="191">
        <f t="shared" si="26"/>
        <v>0</v>
      </c>
      <c r="AZ44" s="191">
        <f t="shared" si="26"/>
        <v>0</v>
      </c>
      <c r="BA44" s="191">
        <f t="shared" si="26"/>
        <v>0</v>
      </c>
      <c r="BB44" s="191">
        <f t="shared" si="26"/>
        <v>0</v>
      </c>
      <c r="BC44" s="191">
        <f t="shared" si="26"/>
        <v>0</v>
      </c>
      <c r="BD44" s="191">
        <f t="shared" si="26"/>
        <v>0</v>
      </c>
      <c r="BE44" s="191">
        <f t="shared" si="26"/>
        <v>0</v>
      </c>
      <c r="BF44" s="191">
        <f t="shared" si="26"/>
        <v>0</v>
      </c>
      <c r="BG44" s="191">
        <f t="shared" si="26"/>
        <v>0</v>
      </c>
      <c r="BH44" s="191">
        <f t="shared" si="26"/>
        <v>0</v>
      </c>
      <c r="BI44" s="191">
        <f t="shared" si="26"/>
        <v>0</v>
      </c>
      <c r="BJ44" s="191">
        <f t="shared" si="26"/>
        <v>0</v>
      </c>
      <c r="BK44" s="191">
        <f t="shared" si="26"/>
        <v>0</v>
      </c>
      <c r="BL44" s="191">
        <f t="shared" si="26"/>
        <v>0</v>
      </c>
      <c r="BM44" s="191">
        <f t="shared" si="26"/>
        <v>0</v>
      </c>
      <c r="BN44" s="191">
        <f t="shared" si="26"/>
        <v>0</v>
      </c>
      <c r="BO44" s="191">
        <f t="shared" si="26"/>
        <v>0</v>
      </c>
      <c r="BP44" s="191">
        <f t="shared" si="26"/>
        <v>0</v>
      </c>
      <c r="BQ44" s="191">
        <f t="shared" si="26"/>
        <v>0</v>
      </c>
      <c r="BR44" s="191">
        <f t="shared" si="26"/>
        <v>0</v>
      </c>
      <c r="BS44" s="191">
        <f t="shared" si="26"/>
        <v>0</v>
      </c>
      <c r="BT44" s="191">
        <f t="shared" si="26"/>
        <v>0</v>
      </c>
      <c r="BU44" s="191">
        <f t="shared" ref="BU44:DC44" si="27">BU45+BU56+BU67</f>
        <v>0</v>
      </c>
      <c r="BV44" s="191">
        <f t="shared" si="27"/>
        <v>0</v>
      </c>
      <c r="BW44" s="191">
        <f t="shared" si="27"/>
        <v>0</v>
      </c>
      <c r="BX44" s="191">
        <f t="shared" si="27"/>
        <v>0</v>
      </c>
      <c r="BY44" s="191">
        <f t="shared" si="27"/>
        <v>0</v>
      </c>
      <c r="BZ44" s="191">
        <f t="shared" si="27"/>
        <v>0</v>
      </c>
      <c r="CA44" s="191">
        <f t="shared" si="27"/>
        <v>0</v>
      </c>
      <c r="CB44" s="191">
        <f t="shared" si="27"/>
        <v>0</v>
      </c>
      <c r="CC44" s="191">
        <f t="shared" si="27"/>
        <v>0</v>
      </c>
      <c r="CD44" s="191">
        <f t="shared" si="27"/>
        <v>0</v>
      </c>
      <c r="CE44" s="191">
        <f t="shared" si="27"/>
        <v>0</v>
      </c>
      <c r="CF44" s="191">
        <f t="shared" si="27"/>
        <v>0</v>
      </c>
      <c r="CG44" s="191">
        <f t="shared" si="27"/>
        <v>0</v>
      </c>
      <c r="CH44" s="191">
        <f t="shared" si="27"/>
        <v>0</v>
      </c>
      <c r="CI44" s="191">
        <f t="shared" si="27"/>
        <v>0</v>
      </c>
      <c r="CJ44" s="191">
        <f t="shared" si="27"/>
        <v>0</v>
      </c>
      <c r="CK44" s="191">
        <f t="shared" si="27"/>
        <v>0</v>
      </c>
      <c r="CL44" s="191">
        <f t="shared" si="27"/>
        <v>0</v>
      </c>
      <c r="CM44" s="191">
        <f t="shared" si="27"/>
        <v>0</v>
      </c>
      <c r="CN44" s="191">
        <f t="shared" si="27"/>
        <v>0</v>
      </c>
      <c r="CO44" s="191">
        <f t="shared" si="27"/>
        <v>0</v>
      </c>
      <c r="CP44" s="191">
        <f t="shared" si="27"/>
        <v>0</v>
      </c>
      <c r="CQ44" s="191">
        <f t="shared" si="27"/>
        <v>0</v>
      </c>
      <c r="CR44" s="191">
        <f t="shared" si="27"/>
        <v>0</v>
      </c>
      <c r="CS44" s="191">
        <f t="shared" si="27"/>
        <v>0</v>
      </c>
      <c r="CT44" s="191">
        <f t="shared" si="27"/>
        <v>0</v>
      </c>
      <c r="CU44" s="191">
        <f t="shared" si="27"/>
        <v>0</v>
      </c>
      <c r="CV44" s="191">
        <f t="shared" si="27"/>
        <v>0</v>
      </c>
      <c r="CW44" s="191">
        <f t="shared" si="27"/>
        <v>0</v>
      </c>
      <c r="CX44" s="191">
        <f t="shared" si="27"/>
        <v>0</v>
      </c>
      <c r="CY44" s="191">
        <f t="shared" si="27"/>
        <v>0</v>
      </c>
      <c r="CZ44" s="191">
        <f t="shared" si="27"/>
        <v>0</v>
      </c>
      <c r="DA44" s="191">
        <f t="shared" si="27"/>
        <v>0</v>
      </c>
      <c r="DB44" s="191">
        <f t="shared" si="27"/>
        <v>0</v>
      </c>
      <c r="DC44" s="191">
        <f t="shared" si="27"/>
        <v>0</v>
      </c>
      <c r="DF44" s="24">
        <f t="shared" si="17"/>
        <v>0</v>
      </c>
    </row>
    <row r="45" spans="1:112" ht="14.5">
      <c r="A45" s="68"/>
      <c r="B45" s="176" t="s">
        <v>170</v>
      </c>
      <c r="C45" s="188" t="s">
        <v>171</v>
      </c>
      <c r="D45" s="190"/>
      <c r="E45" s="190"/>
      <c r="F45" s="191">
        <f>SUM(F46:F53)+F54</f>
        <v>0</v>
      </c>
      <c r="G45" s="189">
        <f>SUMIF($H$5:$DC$5,"&lt;="&amp;PAL,$H45:$DC45)</f>
        <v>0</v>
      </c>
      <c r="H45" s="191">
        <f>SUM(H46:H53)+H54</f>
        <v>0</v>
      </c>
      <c r="I45" s="191">
        <f t="shared" ref="I45:BT45" si="28">SUM(I46:I53)+I54</f>
        <v>0</v>
      </c>
      <c r="J45" s="191">
        <f t="shared" si="28"/>
        <v>0</v>
      </c>
      <c r="K45" s="191">
        <f t="shared" si="28"/>
        <v>0</v>
      </c>
      <c r="L45" s="191">
        <f t="shared" si="28"/>
        <v>0</v>
      </c>
      <c r="M45" s="191">
        <f t="shared" si="28"/>
        <v>0</v>
      </c>
      <c r="N45" s="191">
        <f t="shared" si="28"/>
        <v>0</v>
      </c>
      <c r="O45" s="191">
        <f t="shared" si="28"/>
        <v>0</v>
      </c>
      <c r="P45" s="191">
        <f t="shared" si="28"/>
        <v>0</v>
      </c>
      <c r="Q45" s="191">
        <f t="shared" si="28"/>
        <v>0</v>
      </c>
      <c r="R45" s="191">
        <f t="shared" si="28"/>
        <v>0</v>
      </c>
      <c r="S45" s="191">
        <f t="shared" si="28"/>
        <v>0</v>
      </c>
      <c r="T45" s="191">
        <f t="shared" si="28"/>
        <v>0</v>
      </c>
      <c r="U45" s="191">
        <f t="shared" si="28"/>
        <v>0</v>
      </c>
      <c r="V45" s="191">
        <f t="shared" si="28"/>
        <v>0</v>
      </c>
      <c r="W45" s="191">
        <f t="shared" si="28"/>
        <v>0</v>
      </c>
      <c r="X45" s="191">
        <f t="shared" si="28"/>
        <v>0</v>
      </c>
      <c r="Y45" s="191">
        <f t="shared" si="28"/>
        <v>0</v>
      </c>
      <c r="Z45" s="191">
        <f t="shared" si="28"/>
        <v>0</v>
      </c>
      <c r="AA45" s="191">
        <f t="shared" si="28"/>
        <v>0</v>
      </c>
      <c r="AB45" s="191">
        <f t="shared" si="28"/>
        <v>0</v>
      </c>
      <c r="AC45" s="191">
        <f t="shared" si="28"/>
        <v>0</v>
      </c>
      <c r="AD45" s="191">
        <f t="shared" si="28"/>
        <v>0</v>
      </c>
      <c r="AE45" s="191">
        <f t="shared" si="28"/>
        <v>0</v>
      </c>
      <c r="AF45" s="191">
        <f t="shared" si="28"/>
        <v>0</v>
      </c>
      <c r="AG45" s="191">
        <f t="shared" si="28"/>
        <v>0</v>
      </c>
      <c r="AH45" s="191">
        <f t="shared" si="28"/>
        <v>0</v>
      </c>
      <c r="AI45" s="191">
        <f t="shared" si="28"/>
        <v>0</v>
      </c>
      <c r="AJ45" s="191">
        <f t="shared" si="28"/>
        <v>0</v>
      </c>
      <c r="AK45" s="191">
        <f t="shared" si="28"/>
        <v>0</v>
      </c>
      <c r="AL45" s="191">
        <f t="shared" si="28"/>
        <v>0</v>
      </c>
      <c r="AM45" s="191">
        <f t="shared" si="28"/>
        <v>0</v>
      </c>
      <c r="AN45" s="191">
        <f t="shared" si="28"/>
        <v>0</v>
      </c>
      <c r="AO45" s="191">
        <f t="shared" si="28"/>
        <v>0</v>
      </c>
      <c r="AP45" s="191">
        <f t="shared" si="28"/>
        <v>0</v>
      </c>
      <c r="AQ45" s="191">
        <f t="shared" si="28"/>
        <v>0</v>
      </c>
      <c r="AR45" s="191">
        <f t="shared" si="28"/>
        <v>0</v>
      </c>
      <c r="AS45" s="191">
        <f t="shared" si="28"/>
        <v>0</v>
      </c>
      <c r="AT45" s="191">
        <f t="shared" si="28"/>
        <v>0</v>
      </c>
      <c r="AU45" s="191">
        <f t="shared" si="28"/>
        <v>0</v>
      </c>
      <c r="AV45" s="191">
        <f t="shared" si="28"/>
        <v>0</v>
      </c>
      <c r="AW45" s="191">
        <f t="shared" si="28"/>
        <v>0</v>
      </c>
      <c r="AX45" s="191">
        <f t="shared" si="28"/>
        <v>0</v>
      </c>
      <c r="AY45" s="191">
        <f t="shared" si="28"/>
        <v>0</v>
      </c>
      <c r="AZ45" s="191">
        <f t="shared" si="28"/>
        <v>0</v>
      </c>
      <c r="BA45" s="191">
        <f t="shared" si="28"/>
        <v>0</v>
      </c>
      <c r="BB45" s="191">
        <f t="shared" si="28"/>
        <v>0</v>
      </c>
      <c r="BC45" s="191">
        <f t="shared" si="28"/>
        <v>0</v>
      </c>
      <c r="BD45" s="191">
        <f t="shared" si="28"/>
        <v>0</v>
      </c>
      <c r="BE45" s="191">
        <f t="shared" si="28"/>
        <v>0</v>
      </c>
      <c r="BF45" s="191">
        <f t="shared" si="28"/>
        <v>0</v>
      </c>
      <c r="BG45" s="191">
        <f t="shared" si="28"/>
        <v>0</v>
      </c>
      <c r="BH45" s="191">
        <f t="shared" si="28"/>
        <v>0</v>
      </c>
      <c r="BI45" s="191">
        <f t="shared" si="28"/>
        <v>0</v>
      </c>
      <c r="BJ45" s="191">
        <f t="shared" si="28"/>
        <v>0</v>
      </c>
      <c r="BK45" s="191">
        <f t="shared" si="28"/>
        <v>0</v>
      </c>
      <c r="BL45" s="191">
        <f t="shared" si="28"/>
        <v>0</v>
      </c>
      <c r="BM45" s="191">
        <f t="shared" si="28"/>
        <v>0</v>
      </c>
      <c r="BN45" s="191">
        <f t="shared" si="28"/>
        <v>0</v>
      </c>
      <c r="BO45" s="191">
        <f t="shared" si="28"/>
        <v>0</v>
      </c>
      <c r="BP45" s="191">
        <f t="shared" si="28"/>
        <v>0</v>
      </c>
      <c r="BQ45" s="191">
        <f t="shared" si="28"/>
        <v>0</v>
      </c>
      <c r="BR45" s="191">
        <f t="shared" si="28"/>
        <v>0</v>
      </c>
      <c r="BS45" s="191">
        <f t="shared" si="28"/>
        <v>0</v>
      </c>
      <c r="BT45" s="191">
        <f t="shared" si="28"/>
        <v>0</v>
      </c>
      <c r="BU45" s="191">
        <f t="shared" ref="BU45:DC45" si="29">SUM(BU46:BU53)+BU54</f>
        <v>0</v>
      </c>
      <c r="BV45" s="191">
        <f t="shared" si="29"/>
        <v>0</v>
      </c>
      <c r="BW45" s="191">
        <f t="shared" si="29"/>
        <v>0</v>
      </c>
      <c r="BX45" s="191">
        <f t="shared" si="29"/>
        <v>0</v>
      </c>
      <c r="BY45" s="191">
        <f t="shared" si="29"/>
        <v>0</v>
      </c>
      <c r="BZ45" s="191">
        <f t="shared" si="29"/>
        <v>0</v>
      </c>
      <c r="CA45" s="191">
        <f t="shared" si="29"/>
        <v>0</v>
      </c>
      <c r="CB45" s="191">
        <f t="shared" si="29"/>
        <v>0</v>
      </c>
      <c r="CC45" s="191">
        <f t="shared" si="29"/>
        <v>0</v>
      </c>
      <c r="CD45" s="191">
        <f t="shared" si="29"/>
        <v>0</v>
      </c>
      <c r="CE45" s="191">
        <f t="shared" si="29"/>
        <v>0</v>
      </c>
      <c r="CF45" s="191">
        <f t="shared" si="29"/>
        <v>0</v>
      </c>
      <c r="CG45" s="191">
        <f t="shared" si="29"/>
        <v>0</v>
      </c>
      <c r="CH45" s="191">
        <f t="shared" si="29"/>
        <v>0</v>
      </c>
      <c r="CI45" s="191">
        <f t="shared" si="29"/>
        <v>0</v>
      </c>
      <c r="CJ45" s="191">
        <f t="shared" si="29"/>
        <v>0</v>
      </c>
      <c r="CK45" s="191">
        <f t="shared" si="29"/>
        <v>0</v>
      </c>
      <c r="CL45" s="191">
        <f t="shared" si="29"/>
        <v>0</v>
      </c>
      <c r="CM45" s="191">
        <f t="shared" si="29"/>
        <v>0</v>
      </c>
      <c r="CN45" s="191">
        <f t="shared" si="29"/>
        <v>0</v>
      </c>
      <c r="CO45" s="191">
        <f t="shared" si="29"/>
        <v>0</v>
      </c>
      <c r="CP45" s="191">
        <f t="shared" si="29"/>
        <v>0</v>
      </c>
      <c r="CQ45" s="191">
        <f t="shared" si="29"/>
        <v>0</v>
      </c>
      <c r="CR45" s="191">
        <f t="shared" si="29"/>
        <v>0</v>
      </c>
      <c r="CS45" s="191">
        <f t="shared" si="29"/>
        <v>0</v>
      </c>
      <c r="CT45" s="191">
        <f t="shared" si="29"/>
        <v>0</v>
      </c>
      <c r="CU45" s="191">
        <f t="shared" si="29"/>
        <v>0</v>
      </c>
      <c r="CV45" s="191">
        <f t="shared" si="29"/>
        <v>0</v>
      </c>
      <c r="CW45" s="191">
        <f t="shared" si="29"/>
        <v>0</v>
      </c>
      <c r="CX45" s="191">
        <f t="shared" si="29"/>
        <v>0</v>
      </c>
      <c r="CY45" s="191">
        <f t="shared" si="29"/>
        <v>0</v>
      </c>
      <c r="CZ45" s="191">
        <f t="shared" si="29"/>
        <v>0</v>
      </c>
      <c r="DA45" s="191">
        <f t="shared" si="29"/>
        <v>0</v>
      </c>
      <c r="DB45" s="191">
        <f t="shared" si="29"/>
        <v>0</v>
      </c>
      <c r="DC45" s="191">
        <f t="shared" si="29"/>
        <v>0</v>
      </c>
      <c r="DF45" s="24">
        <f t="shared" si="17"/>
        <v>0</v>
      </c>
    </row>
    <row r="46" spans="1:112" ht="14.5">
      <c r="A46" s="68"/>
      <c r="B46" s="176" t="str">
        <f>$B$45&amp;"1."</f>
        <v>E.1.1.</v>
      </c>
      <c r="C46" s="192" t="s">
        <v>161</v>
      </c>
      <c r="D46" s="199"/>
      <c r="E46" s="194">
        <v>0.21</v>
      </c>
      <c r="F46" s="189">
        <f>H46+NPV(FD,I46:INDEX(I46:DC46,PAL))</f>
        <v>0</v>
      </c>
      <c r="G46" s="189">
        <f>SUMIF($H$5:$DC$5,"&lt;="&amp;PAL,$H46:$DC46)</f>
        <v>0</v>
      </c>
      <c r="H46" s="195">
        <v>0</v>
      </c>
      <c r="I46" s="195">
        <v>0</v>
      </c>
      <c r="J46" s="195">
        <v>0</v>
      </c>
      <c r="K46" s="195">
        <v>0</v>
      </c>
      <c r="L46" s="195">
        <v>0</v>
      </c>
      <c r="M46" s="195">
        <v>0</v>
      </c>
      <c r="N46" s="195">
        <v>0</v>
      </c>
      <c r="O46" s="195">
        <v>0</v>
      </c>
      <c r="P46" s="195">
        <v>0</v>
      </c>
      <c r="Q46" s="195">
        <v>0</v>
      </c>
      <c r="R46" s="195">
        <v>0</v>
      </c>
      <c r="S46" s="195">
        <v>0</v>
      </c>
      <c r="T46" s="195">
        <v>0</v>
      </c>
      <c r="U46" s="195">
        <v>0</v>
      </c>
      <c r="V46" s="195">
        <v>0</v>
      </c>
      <c r="W46" s="195">
        <v>0</v>
      </c>
      <c r="X46" s="195">
        <v>0</v>
      </c>
      <c r="Y46" s="195">
        <v>0</v>
      </c>
      <c r="Z46" s="195">
        <v>0</v>
      </c>
      <c r="AA46" s="195">
        <v>0</v>
      </c>
      <c r="AB46" s="195">
        <v>0</v>
      </c>
      <c r="AC46" s="195">
        <v>0</v>
      </c>
      <c r="AD46" s="195">
        <v>0</v>
      </c>
      <c r="AE46" s="195">
        <v>0</v>
      </c>
      <c r="AF46" s="195">
        <v>0</v>
      </c>
      <c r="AG46" s="195">
        <v>0</v>
      </c>
      <c r="AH46" s="195">
        <v>0</v>
      </c>
      <c r="AI46" s="195">
        <v>0</v>
      </c>
      <c r="AJ46" s="195">
        <v>0</v>
      </c>
      <c r="AK46" s="195">
        <v>0</v>
      </c>
      <c r="AL46" s="195">
        <v>0</v>
      </c>
      <c r="AM46" s="195">
        <v>0</v>
      </c>
      <c r="AN46" s="195">
        <v>0</v>
      </c>
      <c r="AO46" s="195">
        <v>0</v>
      </c>
      <c r="AP46" s="195">
        <v>0</v>
      </c>
      <c r="AQ46" s="195">
        <v>0</v>
      </c>
      <c r="AR46" s="195">
        <v>0</v>
      </c>
      <c r="AS46" s="195">
        <v>0</v>
      </c>
      <c r="AT46" s="195">
        <v>0</v>
      </c>
      <c r="AU46" s="195">
        <v>0</v>
      </c>
      <c r="AV46" s="195">
        <v>0</v>
      </c>
      <c r="AW46" s="195">
        <v>0</v>
      </c>
      <c r="AX46" s="195">
        <v>0</v>
      </c>
      <c r="AY46" s="195">
        <v>0</v>
      </c>
      <c r="AZ46" s="195">
        <v>0</v>
      </c>
      <c r="BA46" s="195">
        <v>0</v>
      </c>
      <c r="BB46" s="195">
        <v>0</v>
      </c>
      <c r="BC46" s="195">
        <v>0</v>
      </c>
      <c r="BD46" s="195">
        <v>0</v>
      </c>
      <c r="BE46" s="195">
        <v>0</v>
      </c>
      <c r="BF46" s="195">
        <v>0</v>
      </c>
      <c r="BG46" s="195">
        <v>0</v>
      </c>
      <c r="BH46" s="195">
        <v>0</v>
      </c>
      <c r="BI46" s="195">
        <v>0</v>
      </c>
      <c r="BJ46" s="195">
        <v>0</v>
      </c>
      <c r="BK46" s="195">
        <v>0</v>
      </c>
      <c r="BL46" s="195">
        <v>0</v>
      </c>
      <c r="BM46" s="195">
        <v>0</v>
      </c>
      <c r="BN46" s="195">
        <v>0</v>
      </c>
      <c r="BO46" s="195">
        <v>0</v>
      </c>
      <c r="BP46" s="195">
        <v>0</v>
      </c>
      <c r="BQ46" s="195">
        <v>0</v>
      </c>
      <c r="BR46" s="195">
        <v>0</v>
      </c>
      <c r="BS46" s="195">
        <v>0</v>
      </c>
      <c r="BT46" s="195">
        <v>0</v>
      </c>
      <c r="BU46" s="195">
        <v>0</v>
      </c>
      <c r="BV46" s="195">
        <v>0</v>
      </c>
      <c r="BW46" s="195">
        <v>0</v>
      </c>
      <c r="BX46" s="195">
        <v>0</v>
      </c>
      <c r="BY46" s="195">
        <v>0</v>
      </c>
      <c r="BZ46" s="195">
        <v>0</v>
      </c>
      <c r="CA46" s="195">
        <v>0</v>
      </c>
      <c r="CB46" s="195">
        <v>0</v>
      </c>
      <c r="CC46" s="195">
        <v>0</v>
      </c>
      <c r="CD46" s="195">
        <v>0</v>
      </c>
      <c r="CE46" s="195">
        <v>0</v>
      </c>
      <c r="CF46" s="195">
        <v>0</v>
      </c>
      <c r="CG46" s="195">
        <v>0</v>
      </c>
      <c r="CH46" s="195">
        <v>0</v>
      </c>
      <c r="CI46" s="195">
        <v>0</v>
      </c>
      <c r="CJ46" s="195">
        <v>0</v>
      </c>
      <c r="CK46" s="195">
        <v>0</v>
      </c>
      <c r="CL46" s="195">
        <v>0</v>
      </c>
      <c r="CM46" s="195">
        <v>0</v>
      </c>
      <c r="CN46" s="195">
        <v>0</v>
      </c>
      <c r="CO46" s="195">
        <v>0</v>
      </c>
      <c r="CP46" s="195">
        <v>0</v>
      </c>
      <c r="CQ46" s="195">
        <v>0</v>
      </c>
      <c r="CR46" s="195">
        <v>0</v>
      </c>
      <c r="CS46" s="195">
        <v>0</v>
      </c>
      <c r="CT46" s="195">
        <v>0</v>
      </c>
      <c r="CU46" s="195">
        <v>0</v>
      </c>
      <c r="CV46" s="195">
        <v>0</v>
      </c>
      <c r="CW46" s="195">
        <v>0</v>
      </c>
      <c r="CX46" s="195">
        <v>0</v>
      </c>
      <c r="CY46" s="195">
        <v>0</v>
      </c>
      <c r="CZ46" s="195">
        <v>0</v>
      </c>
      <c r="DA46" s="195">
        <v>0</v>
      </c>
      <c r="DB46" s="195">
        <v>0</v>
      </c>
      <c r="DC46" s="195">
        <v>0</v>
      </c>
      <c r="DE46" s="24">
        <f>COUNTBLANK(H46:DC46)</f>
        <v>0</v>
      </c>
      <c r="DF46" s="24">
        <f t="shared" si="17"/>
        <v>0</v>
      </c>
      <c r="DG46">
        <f t="shared" ref="DG46:DG55" si="30">IF(ISNUMBER(E46),E46*100,0)</f>
        <v>21</v>
      </c>
      <c r="DH46">
        <v>0</v>
      </c>
    </row>
    <row r="47" spans="1:112" ht="14.5">
      <c r="A47" s="68"/>
      <c r="B47" s="176" t="str">
        <f>$B$45&amp;"2."</f>
        <v>E.1.2.</v>
      </c>
      <c r="C47" s="192" t="s">
        <v>161</v>
      </c>
      <c r="D47" s="199"/>
      <c r="E47" s="194">
        <v>0.21</v>
      </c>
      <c r="F47" s="189">
        <f>H47+NPV(FD,I47:INDEX(I47:DC47,PAL))</f>
        <v>0</v>
      </c>
      <c r="G47" s="189">
        <f>SUMIF($H$5:$DC$5,"&lt;="&amp;PAL,$H47:$DC47)</f>
        <v>0</v>
      </c>
      <c r="H47" s="195">
        <v>0</v>
      </c>
      <c r="I47" s="195">
        <v>0</v>
      </c>
      <c r="J47" s="195">
        <v>0</v>
      </c>
      <c r="K47" s="195">
        <v>0</v>
      </c>
      <c r="L47" s="195">
        <v>0</v>
      </c>
      <c r="M47" s="195">
        <v>0</v>
      </c>
      <c r="N47" s="195">
        <v>0</v>
      </c>
      <c r="O47" s="195">
        <v>0</v>
      </c>
      <c r="P47" s="195">
        <v>0</v>
      </c>
      <c r="Q47" s="195">
        <v>0</v>
      </c>
      <c r="R47" s="195">
        <v>0</v>
      </c>
      <c r="S47" s="195">
        <v>0</v>
      </c>
      <c r="T47" s="195">
        <v>0</v>
      </c>
      <c r="U47" s="195">
        <v>0</v>
      </c>
      <c r="V47" s="195">
        <v>0</v>
      </c>
      <c r="W47" s="195">
        <v>0</v>
      </c>
      <c r="X47" s="195">
        <v>0</v>
      </c>
      <c r="Y47" s="195">
        <v>0</v>
      </c>
      <c r="Z47" s="195">
        <v>0</v>
      </c>
      <c r="AA47" s="195">
        <v>0</v>
      </c>
      <c r="AB47" s="195">
        <v>0</v>
      </c>
      <c r="AC47" s="195">
        <v>0</v>
      </c>
      <c r="AD47" s="195">
        <v>0</v>
      </c>
      <c r="AE47" s="195">
        <v>0</v>
      </c>
      <c r="AF47" s="195">
        <v>0</v>
      </c>
      <c r="AG47" s="195">
        <v>0</v>
      </c>
      <c r="AH47" s="195">
        <v>0</v>
      </c>
      <c r="AI47" s="195">
        <v>0</v>
      </c>
      <c r="AJ47" s="195">
        <v>0</v>
      </c>
      <c r="AK47" s="195">
        <v>0</v>
      </c>
      <c r="AL47" s="195">
        <v>0</v>
      </c>
      <c r="AM47" s="195">
        <v>0</v>
      </c>
      <c r="AN47" s="195">
        <v>0</v>
      </c>
      <c r="AO47" s="195">
        <v>0</v>
      </c>
      <c r="AP47" s="195">
        <v>0</v>
      </c>
      <c r="AQ47" s="195">
        <v>0</v>
      </c>
      <c r="AR47" s="195">
        <v>0</v>
      </c>
      <c r="AS47" s="195">
        <v>0</v>
      </c>
      <c r="AT47" s="195">
        <v>0</v>
      </c>
      <c r="AU47" s="195">
        <v>0</v>
      </c>
      <c r="AV47" s="195">
        <v>0</v>
      </c>
      <c r="AW47" s="195">
        <v>0</v>
      </c>
      <c r="AX47" s="195">
        <v>0</v>
      </c>
      <c r="AY47" s="195">
        <v>0</v>
      </c>
      <c r="AZ47" s="195">
        <v>0</v>
      </c>
      <c r="BA47" s="195">
        <v>0</v>
      </c>
      <c r="BB47" s="195">
        <v>0</v>
      </c>
      <c r="BC47" s="195">
        <v>0</v>
      </c>
      <c r="BD47" s="195">
        <v>0</v>
      </c>
      <c r="BE47" s="195">
        <v>0</v>
      </c>
      <c r="BF47" s="195">
        <v>0</v>
      </c>
      <c r="BG47" s="195">
        <v>0</v>
      </c>
      <c r="BH47" s="195">
        <v>0</v>
      </c>
      <c r="BI47" s="195">
        <v>0</v>
      </c>
      <c r="BJ47" s="195">
        <v>0</v>
      </c>
      <c r="BK47" s="195">
        <v>0</v>
      </c>
      <c r="BL47" s="195">
        <v>0</v>
      </c>
      <c r="BM47" s="195">
        <v>0</v>
      </c>
      <c r="BN47" s="195">
        <v>0</v>
      </c>
      <c r="BO47" s="195">
        <v>0</v>
      </c>
      <c r="BP47" s="195">
        <v>0</v>
      </c>
      <c r="BQ47" s="195">
        <v>0</v>
      </c>
      <c r="BR47" s="195">
        <v>0</v>
      </c>
      <c r="BS47" s="195">
        <v>0</v>
      </c>
      <c r="BT47" s="195">
        <v>0</v>
      </c>
      <c r="BU47" s="195">
        <v>0</v>
      </c>
      <c r="BV47" s="195">
        <v>0</v>
      </c>
      <c r="BW47" s="195">
        <v>0</v>
      </c>
      <c r="BX47" s="195">
        <v>0</v>
      </c>
      <c r="BY47" s="195">
        <v>0</v>
      </c>
      <c r="BZ47" s="195">
        <v>0</v>
      </c>
      <c r="CA47" s="195">
        <v>0</v>
      </c>
      <c r="CB47" s="195">
        <v>0</v>
      </c>
      <c r="CC47" s="195">
        <v>0</v>
      </c>
      <c r="CD47" s="195">
        <v>0</v>
      </c>
      <c r="CE47" s="195">
        <v>0</v>
      </c>
      <c r="CF47" s="195">
        <v>0</v>
      </c>
      <c r="CG47" s="195">
        <v>0</v>
      </c>
      <c r="CH47" s="195">
        <v>0</v>
      </c>
      <c r="CI47" s="195">
        <v>0</v>
      </c>
      <c r="CJ47" s="195">
        <v>0</v>
      </c>
      <c r="CK47" s="195">
        <v>0</v>
      </c>
      <c r="CL47" s="195">
        <v>0</v>
      </c>
      <c r="CM47" s="195">
        <v>0</v>
      </c>
      <c r="CN47" s="195">
        <v>0</v>
      </c>
      <c r="CO47" s="195">
        <v>0</v>
      </c>
      <c r="CP47" s="195">
        <v>0</v>
      </c>
      <c r="CQ47" s="195">
        <v>0</v>
      </c>
      <c r="CR47" s="195">
        <v>0</v>
      </c>
      <c r="CS47" s="195">
        <v>0</v>
      </c>
      <c r="CT47" s="195">
        <v>0</v>
      </c>
      <c r="CU47" s="195">
        <v>0</v>
      </c>
      <c r="CV47" s="195">
        <v>0</v>
      </c>
      <c r="CW47" s="195">
        <v>0</v>
      </c>
      <c r="CX47" s="195">
        <v>0</v>
      </c>
      <c r="CY47" s="195">
        <v>0</v>
      </c>
      <c r="CZ47" s="195">
        <v>0</v>
      </c>
      <c r="DA47" s="195">
        <v>0</v>
      </c>
      <c r="DB47" s="195">
        <v>0</v>
      </c>
      <c r="DC47" s="195">
        <v>0</v>
      </c>
      <c r="DE47" s="24">
        <f t="shared" ref="DE47:DE55" si="31">COUNTBLANK(H47:DC47)</f>
        <v>0</v>
      </c>
      <c r="DF47" s="24">
        <f t="shared" si="17"/>
        <v>0</v>
      </c>
      <c r="DG47">
        <f t="shared" si="30"/>
        <v>21</v>
      </c>
      <c r="DH47">
        <v>0</v>
      </c>
    </row>
    <row r="48" spans="1:112" ht="14.5">
      <c r="A48" s="68"/>
      <c r="B48" s="176" t="str">
        <f>$B$45&amp;"3."</f>
        <v>E.1.3.</v>
      </c>
      <c r="C48" s="192" t="s">
        <v>161</v>
      </c>
      <c r="D48" s="199"/>
      <c r="E48" s="194">
        <v>0.21</v>
      </c>
      <c r="F48" s="189">
        <f>H48+NPV(FD,I48:INDEX(I48:DC48,PAL))</f>
        <v>0</v>
      </c>
      <c r="G48" s="189">
        <f>SUMIF($H$5:$DC$5,"&lt;="&amp;PAL,$H48:$DC48)</f>
        <v>0</v>
      </c>
      <c r="H48" s="195">
        <v>0</v>
      </c>
      <c r="I48" s="195">
        <v>0</v>
      </c>
      <c r="J48" s="195">
        <v>0</v>
      </c>
      <c r="K48" s="195">
        <v>0</v>
      </c>
      <c r="L48" s="195">
        <v>0</v>
      </c>
      <c r="M48" s="195">
        <v>0</v>
      </c>
      <c r="N48" s="195">
        <v>0</v>
      </c>
      <c r="O48" s="195">
        <v>0</v>
      </c>
      <c r="P48" s="195">
        <v>0</v>
      </c>
      <c r="Q48" s="195">
        <v>0</v>
      </c>
      <c r="R48" s="195">
        <v>0</v>
      </c>
      <c r="S48" s="195">
        <v>0</v>
      </c>
      <c r="T48" s="195">
        <v>0</v>
      </c>
      <c r="U48" s="195">
        <v>0</v>
      </c>
      <c r="V48" s="195">
        <v>0</v>
      </c>
      <c r="W48" s="195">
        <v>0</v>
      </c>
      <c r="X48" s="195">
        <v>0</v>
      </c>
      <c r="Y48" s="195">
        <v>0</v>
      </c>
      <c r="Z48" s="195">
        <v>0</v>
      </c>
      <c r="AA48" s="195">
        <v>0</v>
      </c>
      <c r="AB48" s="195">
        <v>0</v>
      </c>
      <c r="AC48" s="195">
        <v>0</v>
      </c>
      <c r="AD48" s="195">
        <v>0</v>
      </c>
      <c r="AE48" s="195">
        <v>0</v>
      </c>
      <c r="AF48" s="195">
        <v>0</v>
      </c>
      <c r="AG48" s="195">
        <v>0</v>
      </c>
      <c r="AH48" s="195">
        <v>0</v>
      </c>
      <c r="AI48" s="195">
        <v>0</v>
      </c>
      <c r="AJ48" s="195">
        <v>0</v>
      </c>
      <c r="AK48" s="195">
        <v>0</v>
      </c>
      <c r="AL48" s="195">
        <v>0</v>
      </c>
      <c r="AM48" s="195">
        <v>0</v>
      </c>
      <c r="AN48" s="195">
        <v>0</v>
      </c>
      <c r="AO48" s="195">
        <v>0</v>
      </c>
      <c r="AP48" s="195">
        <v>0</v>
      </c>
      <c r="AQ48" s="195">
        <v>0</v>
      </c>
      <c r="AR48" s="195">
        <v>0</v>
      </c>
      <c r="AS48" s="195">
        <v>0</v>
      </c>
      <c r="AT48" s="195">
        <v>0</v>
      </c>
      <c r="AU48" s="195">
        <v>0</v>
      </c>
      <c r="AV48" s="195">
        <v>0</v>
      </c>
      <c r="AW48" s="195">
        <v>0</v>
      </c>
      <c r="AX48" s="195">
        <v>0</v>
      </c>
      <c r="AY48" s="195">
        <v>0</v>
      </c>
      <c r="AZ48" s="195">
        <v>0</v>
      </c>
      <c r="BA48" s="195">
        <v>0</v>
      </c>
      <c r="BB48" s="195">
        <v>0</v>
      </c>
      <c r="BC48" s="195">
        <v>0</v>
      </c>
      <c r="BD48" s="195">
        <v>0</v>
      </c>
      <c r="BE48" s="195">
        <v>0</v>
      </c>
      <c r="BF48" s="195">
        <v>0</v>
      </c>
      <c r="BG48" s="195">
        <v>0</v>
      </c>
      <c r="BH48" s="195">
        <v>0</v>
      </c>
      <c r="BI48" s="195">
        <v>0</v>
      </c>
      <c r="BJ48" s="195">
        <v>0</v>
      </c>
      <c r="BK48" s="195">
        <v>0</v>
      </c>
      <c r="BL48" s="195">
        <v>0</v>
      </c>
      <c r="BM48" s="195">
        <v>0</v>
      </c>
      <c r="BN48" s="195">
        <v>0</v>
      </c>
      <c r="BO48" s="195">
        <v>0</v>
      </c>
      <c r="BP48" s="195">
        <v>0</v>
      </c>
      <c r="BQ48" s="195">
        <v>0</v>
      </c>
      <c r="BR48" s="195">
        <v>0</v>
      </c>
      <c r="BS48" s="195">
        <v>0</v>
      </c>
      <c r="BT48" s="195">
        <v>0</v>
      </c>
      <c r="BU48" s="195">
        <v>0</v>
      </c>
      <c r="BV48" s="195">
        <v>0</v>
      </c>
      <c r="BW48" s="195">
        <v>0</v>
      </c>
      <c r="BX48" s="195">
        <v>0</v>
      </c>
      <c r="BY48" s="195">
        <v>0</v>
      </c>
      <c r="BZ48" s="195">
        <v>0</v>
      </c>
      <c r="CA48" s="195">
        <v>0</v>
      </c>
      <c r="CB48" s="195">
        <v>0</v>
      </c>
      <c r="CC48" s="195">
        <v>0</v>
      </c>
      <c r="CD48" s="195">
        <v>0</v>
      </c>
      <c r="CE48" s="195">
        <v>0</v>
      </c>
      <c r="CF48" s="195">
        <v>0</v>
      </c>
      <c r="CG48" s="195">
        <v>0</v>
      </c>
      <c r="CH48" s="195">
        <v>0</v>
      </c>
      <c r="CI48" s="195">
        <v>0</v>
      </c>
      <c r="CJ48" s="195">
        <v>0</v>
      </c>
      <c r="CK48" s="195">
        <v>0</v>
      </c>
      <c r="CL48" s="195">
        <v>0</v>
      </c>
      <c r="CM48" s="195">
        <v>0</v>
      </c>
      <c r="CN48" s="195">
        <v>0</v>
      </c>
      <c r="CO48" s="195">
        <v>0</v>
      </c>
      <c r="CP48" s="195">
        <v>0</v>
      </c>
      <c r="CQ48" s="195">
        <v>0</v>
      </c>
      <c r="CR48" s="195">
        <v>0</v>
      </c>
      <c r="CS48" s="195">
        <v>0</v>
      </c>
      <c r="CT48" s="195">
        <v>0</v>
      </c>
      <c r="CU48" s="195">
        <v>0</v>
      </c>
      <c r="CV48" s="195">
        <v>0</v>
      </c>
      <c r="CW48" s="195">
        <v>0</v>
      </c>
      <c r="CX48" s="195">
        <v>0</v>
      </c>
      <c r="CY48" s="195">
        <v>0</v>
      </c>
      <c r="CZ48" s="195">
        <v>0</v>
      </c>
      <c r="DA48" s="195">
        <v>0</v>
      </c>
      <c r="DB48" s="195">
        <v>0</v>
      </c>
      <c r="DC48" s="195">
        <v>0</v>
      </c>
      <c r="DE48" s="24">
        <f t="shared" si="31"/>
        <v>0</v>
      </c>
      <c r="DF48" s="24">
        <f t="shared" si="17"/>
        <v>0</v>
      </c>
      <c r="DG48">
        <f t="shared" si="30"/>
        <v>21</v>
      </c>
      <c r="DH48">
        <v>0</v>
      </c>
    </row>
    <row r="49" spans="1:112" ht="14.5">
      <c r="A49" s="68"/>
      <c r="B49" s="176" t="str">
        <f>$B$45&amp;"4."</f>
        <v>E.1.4.</v>
      </c>
      <c r="C49" s="192" t="s">
        <v>161</v>
      </c>
      <c r="D49" s="199"/>
      <c r="E49" s="194">
        <v>0.21</v>
      </c>
      <c r="F49" s="189">
        <f>H49+NPV(FD,I49:INDEX(I49:DC49,PAL))</f>
        <v>0</v>
      </c>
      <c r="G49" s="189">
        <f>SUMIF($H$5:$DC$5,"&lt;="&amp;PAL,$H49:$DC49)</f>
        <v>0</v>
      </c>
      <c r="H49" s="195">
        <v>0</v>
      </c>
      <c r="I49" s="195">
        <v>0</v>
      </c>
      <c r="J49" s="195">
        <v>0</v>
      </c>
      <c r="K49" s="195">
        <v>0</v>
      </c>
      <c r="L49" s="195">
        <v>0</v>
      </c>
      <c r="M49" s="195">
        <v>0</v>
      </c>
      <c r="N49" s="195">
        <v>0</v>
      </c>
      <c r="O49" s="195">
        <v>0</v>
      </c>
      <c r="P49" s="195">
        <v>0</v>
      </c>
      <c r="Q49" s="195">
        <v>0</v>
      </c>
      <c r="R49" s="195">
        <v>0</v>
      </c>
      <c r="S49" s="195">
        <v>0</v>
      </c>
      <c r="T49" s="195">
        <v>0</v>
      </c>
      <c r="U49" s="195">
        <v>0</v>
      </c>
      <c r="V49" s="195">
        <v>0</v>
      </c>
      <c r="W49" s="195">
        <v>0</v>
      </c>
      <c r="X49" s="195">
        <v>0</v>
      </c>
      <c r="Y49" s="195">
        <v>0</v>
      </c>
      <c r="Z49" s="195">
        <v>0</v>
      </c>
      <c r="AA49" s="195">
        <v>0</v>
      </c>
      <c r="AB49" s="195">
        <v>0</v>
      </c>
      <c r="AC49" s="195">
        <v>0</v>
      </c>
      <c r="AD49" s="195">
        <v>0</v>
      </c>
      <c r="AE49" s="195">
        <v>0</v>
      </c>
      <c r="AF49" s="195">
        <v>0</v>
      </c>
      <c r="AG49" s="195">
        <v>0</v>
      </c>
      <c r="AH49" s="195">
        <v>0</v>
      </c>
      <c r="AI49" s="195">
        <v>0</v>
      </c>
      <c r="AJ49" s="195">
        <v>0</v>
      </c>
      <c r="AK49" s="195">
        <v>0</v>
      </c>
      <c r="AL49" s="195">
        <v>0</v>
      </c>
      <c r="AM49" s="195">
        <v>0</v>
      </c>
      <c r="AN49" s="195">
        <v>0</v>
      </c>
      <c r="AO49" s="195">
        <v>0</v>
      </c>
      <c r="AP49" s="195">
        <v>0</v>
      </c>
      <c r="AQ49" s="195">
        <v>0</v>
      </c>
      <c r="AR49" s="195">
        <v>0</v>
      </c>
      <c r="AS49" s="195">
        <v>0</v>
      </c>
      <c r="AT49" s="195">
        <v>0</v>
      </c>
      <c r="AU49" s="195">
        <v>0</v>
      </c>
      <c r="AV49" s="195">
        <v>0</v>
      </c>
      <c r="AW49" s="195">
        <v>0</v>
      </c>
      <c r="AX49" s="195">
        <v>0</v>
      </c>
      <c r="AY49" s="195">
        <v>0</v>
      </c>
      <c r="AZ49" s="195">
        <v>0</v>
      </c>
      <c r="BA49" s="195">
        <v>0</v>
      </c>
      <c r="BB49" s="195">
        <v>0</v>
      </c>
      <c r="BC49" s="195">
        <v>0</v>
      </c>
      <c r="BD49" s="195">
        <v>0</v>
      </c>
      <c r="BE49" s="195">
        <v>0</v>
      </c>
      <c r="BF49" s="195">
        <v>0</v>
      </c>
      <c r="BG49" s="195">
        <v>0</v>
      </c>
      <c r="BH49" s="195">
        <v>0</v>
      </c>
      <c r="BI49" s="195">
        <v>0</v>
      </c>
      <c r="BJ49" s="195">
        <v>0</v>
      </c>
      <c r="BK49" s="195">
        <v>0</v>
      </c>
      <c r="BL49" s="195">
        <v>0</v>
      </c>
      <c r="BM49" s="195">
        <v>0</v>
      </c>
      <c r="BN49" s="195">
        <v>0</v>
      </c>
      <c r="BO49" s="195">
        <v>0</v>
      </c>
      <c r="BP49" s="195">
        <v>0</v>
      </c>
      <c r="BQ49" s="195">
        <v>0</v>
      </c>
      <c r="BR49" s="195">
        <v>0</v>
      </c>
      <c r="BS49" s="195">
        <v>0</v>
      </c>
      <c r="BT49" s="195">
        <v>0</v>
      </c>
      <c r="BU49" s="195">
        <v>0</v>
      </c>
      <c r="BV49" s="195">
        <v>0</v>
      </c>
      <c r="BW49" s="195">
        <v>0</v>
      </c>
      <c r="BX49" s="195">
        <v>0</v>
      </c>
      <c r="BY49" s="195">
        <v>0</v>
      </c>
      <c r="BZ49" s="195">
        <v>0</v>
      </c>
      <c r="CA49" s="195">
        <v>0</v>
      </c>
      <c r="CB49" s="195">
        <v>0</v>
      </c>
      <c r="CC49" s="195">
        <v>0</v>
      </c>
      <c r="CD49" s="195">
        <v>0</v>
      </c>
      <c r="CE49" s="195">
        <v>0</v>
      </c>
      <c r="CF49" s="195">
        <v>0</v>
      </c>
      <c r="CG49" s="195">
        <v>0</v>
      </c>
      <c r="CH49" s="195">
        <v>0</v>
      </c>
      <c r="CI49" s="195">
        <v>0</v>
      </c>
      <c r="CJ49" s="195">
        <v>0</v>
      </c>
      <c r="CK49" s="195">
        <v>0</v>
      </c>
      <c r="CL49" s="195">
        <v>0</v>
      </c>
      <c r="CM49" s="195">
        <v>0</v>
      </c>
      <c r="CN49" s="195">
        <v>0</v>
      </c>
      <c r="CO49" s="195">
        <v>0</v>
      </c>
      <c r="CP49" s="195">
        <v>0</v>
      </c>
      <c r="CQ49" s="195">
        <v>0</v>
      </c>
      <c r="CR49" s="195">
        <v>0</v>
      </c>
      <c r="CS49" s="195">
        <v>0</v>
      </c>
      <c r="CT49" s="195">
        <v>0</v>
      </c>
      <c r="CU49" s="195">
        <v>0</v>
      </c>
      <c r="CV49" s="195">
        <v>0</v>
      </c>
      <c r="CW49" s="195">
        <v>0</v>
      </c>
      <c r="CX49" s="195">
        <v>0</v>
      </c>
      <c r="CY49" s="195">
        <v>0</v>
      </c>
      <c r="CZ49" s="195">
        <v>0</v>
      </c>
      <c r="DA49" s="195">
        <v>0</v>
      </c>
      <c r="DB49" s="195">
        <v>0</v>
      </c>
      <c r="DC49" s="195">
        <v>0</v>
      </c>
      <c r="DE49" s="24">
        <f t="shared" si="31"/>
        <v>0</v>
      </c>
      <c r="DF49" s="24">
        <f t="shared" si="17"/>
        <v>0</v>
      </c>
      <c r="DG49">
        <f t="shared" si="30"/>
        <v>21</v>
      </c>
      <c r="DH49">
        <v>0</v>
      </c>
    </row>
    <row r="50" spans="1:112" ht="14.5">
      <c r="A50" s="68"/>
      <c r="B50" s="176" t="str">
        <f>$B$45&amp;"5."</f>
        <v>E.1.5.</v>
      </c>
      <c r="C50" s="192" t="s">
        <v>161</v>
      </c>
      <c r="D50" s="199"/>
      <c r="E50" s="194">
        <v>0.21</v>
      </c>
      <c r="F50" s="189">
        <f>H50+NPV(FD,I50:INDEX(I50:DC50,PAL))</f>
        <v>0</v>
      </c>
      <c r="G50" s="189">
        <f>SUMIF($H$5:$DC$5,"&lt;="&amp;PAL,$H50:$DC50)</f>
        <v>0</v>
      </c>
      <c r="H50" s="195">
        <v>0</v>
      </c>
      <c r="I50" s="195">
        <v>0</v>
      </c>
      <c r="J50" s="195">
        <v>0</v>
      </c>
      <c r="K50" s="195">
        <v>0</v>
      </c>
      <c r="L50" s="195">
        <v>0</v>
      </c>
      <c r="M50" s="195">
        <v>0</v>
      </c>
      <c r="N50" s="195">
        <v>0</v>
      </c>
      <c r="O50" s="195">
        <v>0</v>
      </c>
      <c r="P50" s="195">
        <v>0</v>
      </c>
      <c r="Q50" s="195">
        <v>0</v>
      </c>
      <c r="R50" s="195">
        <v>0</v>
      </c>
      <c r="S50" s="195">
        <v>0</v>
      </c>
      <c r="T50" s="195">
        <v>0</v>
      </c>
      <c r="U50" s="195">
        <v>0</v>
      </c>
      <c r="V50" s="195">
        <v>0</v>
      </c>
      <c r="W50" s="195">
        <v>0</v>
      </c>
      <c r="X50" s="195">
        <v>0</v>
      </c>
      <c r="Y50" s="195">
        <v>0</v>
      </c>
      <c r="Z50" s="195">
        <v>0</v>
      </c>
      <c r="AA50" s="195">
        <v>0</v>
      </c>
      <c r="AB50" s="195">
        <v>0</v>
      </c>
      <c r="AC50" s="195">
        <v>0</v>
      </c>
      <c r="AD50" s="195">
        <v>0</v>
      </c>
      <c r="AE50" s="195">
        <v>0</v>
      </c>
      <c r="AF50" s="195">
        <v>0</v>
      </c>
      <c r="AG50" s="195">
        <v>0</v>
      </c>
      <c r="AH50" s="195">
        <v>0</v>
      </c>
      <c r="AI50" s="195">
        <v>0</v>
      </c>
      <c r="AJ50" s="195">
        <v>0</v>
      </c>
      <c r="AK50" s="195">
        <v>0</v>
      </c>
      <c r="AL50" s="195">
        <v>0</v>
      </c>
      <c r="AM50" s="195">
        <v>0</v>
      </c>
      <c r="AN50" s="195">
        <v>0</v>
      </c>
      <c r="AO50" s="195">
        <v>0</v>
      </c>
      <c r="AP50" s="195">
        <v>0</v>
      </c>
      <c r="AQ50" s="195">
        <v>0</v>
      </c>
      <c r="AR50" s="195">
        <v>0</v>
      </c>
      <c r="AS50" s="195">
        <v>0</v>
      </c>
      <c r="AT50" s="195">
        <v>0</v>
      </c>
      <c r="AU50" s="195">
        <v>0</v>
      </c>
      <c r="AV50" s="195">
        <v>0</v>
      </c>
      <c r="AW50" s="195">
        <v>0</v>
      </c>
      <c r="AX50" s="195">
        <v>0</v>
      </c>
      <c r="AY50" s="195">
        <v>0</v>
      </c>
      <c r="AZ50" s="195">
        <v>0</v>
      </c>
      <c r="BA50" s="195">
        <v>0</v>
      </c>
      <c r="BB50" s="195">
        <v>0</v>
      </c>
      <c r="BC50" s="195">
        <v>0</v>
      </c>
      <c r="BD50" s="195">
        <v>0</v>
      </c>
      <c r="BE50" s="195">
        <v>0</v>
      </c>
      <c r="BF50" s="195">
        <v>0</v>
      </c>
      <c r="BG50" s="195">
        <v>0</v>
      </c>
      <c r="BH50" s="195">
        <v>0</v>
      </c>
      <c r="BI50" s="195">
        <v>0</v>
      </c>
      <c r="BJ50" s="195">
        <v>0</v>
      </c>
      <c r="BK50" s="195">
        <v>0</v>
      </c>
      <c r="BL50" s="195">
        <v>0</v>
      </c>
      <c r="BM50" s="195">
        <v>0</v>
      </c>
      <c r="BN50" s="195">
        <v>0</v>
      </c>
      <c r="BO50" s="195">
        <v>0</v>
      </c>
      <c r="BP50" s="195">
        <v>0</v>
      </c>
      <c r="BQ50" s="195">
        <v>0</v>
      </c>
      <c r="BR50" s="195">
        <v>0</v>
      </c>
      <c r="BS50" s="195">
        <v>0</v>
      </c>
      <c r="BT50" s="195">
        <v>0</v>
      </c>
      <c r="BU50" s="195">
        <v>0</v>
      </c>
      <c r="BV50" s="195">
        <v>0</v>
      </c>
      <c r="BW50" s="195">
        <v>0</v>
      </c>
      <c r="BX50" s="195">
        <v>0</v>
      </c>
      <c r="BY50" s="195">
        <v>0</v>
      </c>
      <c r="BZ50" s="195">
        <v>0</v>
      </c>
      <c r="CA50" s="195">
        <v>0</v>
      </c>
      <c r="CB50" s="195">
        <v>0</v>
      </c>
      <c r="CC50" s="195">
        <v>0</v>
      </c>
      <c r="CD50" s="195">
        <v>0</v>
      </c>
      <c r="CE50" s="195">
        <v>0</v>
      </c>
      <c r="CF50" s="195">
        <v>0</v>
      </c>
      <c r="CG50" s="195">
        <v>0</v>
      </c>
      <c r="CH50" s="195">
        <v>0</v>
      </c>
      <c r="CI50" s="195">
        <v>0</v>
      </c>
      <c r="CJ50" s="195">
        <v>0</v>
      </c>
      <c r="CK50" s="195">
        <v>0</v>
      </c>
      <c r="CL50" s="195">
        <v>0</v>
      </c>
      <c r="CM50" s="195">
        <v>0</v>
      </c>
      <c r="CN50" s="195">
        <v>0</v>
      </c>
      <c r="CO50" s="195">
        <v>0</v>
      </c>
      <c r="CP50" s="195">
        <v>0</v>
      </c>
      <c r="CQ50" s="195">
        <v>0</v>
      </c>
      <c r="CR50" s="195">
        <v>0</v>
      </c>
      <c r="CS50" s="195">
        <v>0</v>
      </c>
      <c r="CT50" s="195">
        <v>0</v>
      </c>
      <c r="CU50" s="195">
        <v>0</v>
      </c>
      <c r="CV50" s="195">
        <v>0</v>
      </c>
      <c r="CW50" s="195">
        <v>0</v>
      </c>
      <c r="CX50" s="195">
        <v>0</v>
      </c>
      <c r="CY50" s="195">
        <v>0</v>
      </c>
      <c r="CZ50" s="195">
        <v>0</v>
      </c>
      <c r="DA50" s="195">
        <v>0</v>
      </c>
      <c r="DB50" s="195">
        <v>0</v>
      </c>
      <c r="DC50" s="195">
        <v>0</v>
      </c>
      <c r="DE50" s="24">
        <f t="shared" si="31"/>
        <v>0</v>
      </c>
      <c r="DF50" s="24">
        <f t="shared" si="17"/>
        <v>0</v>
      </c>
      <c r="DG50">
        <f t="shared" si="30"/>
        <v>21</v>
      </c>
      <c r="DH50">
        <v>0</v>
      </c>
    </row>
    <row r="51" spans="1:112" ht="14.5">
      <c r="A51" s="68"/>
      <c r="B51" s="176" t="str">
        <f>$B$45&amp;"6."</f>
        <v>E.1.6.</v>
      </c>
      <c r="C51" s="192" t="s">
        <v>161</v>
      </c>
      <c r="D51" s="199"/>
      <c r="E51" s="194">
        <v>0.21</v>
      </c>
      <c r="F51" s="189">
        <f>H51+NPV(FD,I51:INDEX(I51:DC51,PAL))</f>
        <v>0</v>
      </c>
      <c r="G51" s="189">
        <f>SUMIF($H$5:$DC$5,"&lt;="&amp;PAL,$H51:$DC51)</f>
        <v>0</v>
      </c>
      <c r="H51" s="195">
        <v>0</v>
      </c>
      <c r="I51" s="195">
        <v>0</v>
      </c>
      <c r="J51" s="195">
        <v>0</v>
      </c>
      <c r="K51" s="195">
        <v>0</v>
      </c>
      <c r="L51" s="195">
        <v>0</v>
      </c>
      <c r="M51" s="195">
        <v>0</v>
      </c>
      <c r="N51" s="195">
        <v>0</v>
      </c>
      <c r="O51" s="195">
        <v>0</v>
      </c>
      <c r="P51" s="195">
        <v>0</v>
      </c>
      <c r="Q51" s="195">
        <v>0</v>
      </c>
      <c r="R51" s="195">
        <v>0</v>
      </c>
      <c r="S51" s="195">
        <v>0</v>
      </c>
      <c r="T51" s="195">
        <v>0</v>
      </c>
      <c r="U51" s="195">
        <v>0</v>
      </c>
      <c r="V51" s="195">
        <v>0</v>
      </c>
      <c r="W51" s="195">
        <v>0</v>
      </c>
      <c r="X51" s="195">
        <v>0</v>
      </c>
      <c r="Y51" s="195">
        <v>0</v>
      </c>
      <c r="Z51" s="195">
        <v>0</v>
      </c>
      <c r="AA51" s="195">
        <v>0</v>
      </c>
      <c r="AB51" s="195">
        <v>0</v>
      </c>
      <c r="AC51" s="195">
        <v>0</v>
      </c>
      <c r="AD51" s="195">
        <v>0</v>
      </c>
      <c r="AE51" s="195">
        <v>0</v>
      </c>
      <c r="AF51" s="195">
        <v>0</v>
      </c>
      <c r="AG51" s="195">
        <v>0</v>
      </c>
      <c r="AH51" s="195">
        <v>0</v>
      </c>
      <c r="AI51" s="195">
        <v>0</v>
      </c>
      <c r="AJ51" s="195">
        <v>0</v>
      </c>
      <c r="AK51" s="195">
        <v>0</v>
      </c>
      <c r="AL51" s="195">
        <v>0</v>
      </c>
      <c r="AM51" s="195">
        <v>0</v>
      </c>
      <c r="AN51" s="195">
        <v>0</v>
      </c>
      <c r="AO51" s="195">
        <v>0</v>
      </c>
      <c r="AP51" s="195">
        <v>0</v>
      </c>
      <c r="AQ51" s="195">
        <v>0</v>
      </c>
      <c r="AR51" s="195">
        <v>0</v>
      </c>
      <c r="AS51" s="195">
        <v>0</v>
      </c>
      <c r="AT51" s="195">
        <v>0</v>
      </c>
      <c r="AU51" s="195">
        <v>0</v>
      </c>
      <c r="AV51" s="195">
        <v>0</v>
      </c>
      <c r="AW51" s="195">
        <v>0</v>
      </c>
      <c r="AX51" s="195">
        <v>0</v>
      </c>
      <c r="AY51" s="195">
        <v>0</v>
      </c>
      <c r="AZ51" s="195">
        <v>0</v>
      </c>
      <c r="BA51" s="195">
        <v>0</v>
      </c>
      <c r="BB51" s="195">
        <v>0</v>
      </c>
      <c r="BC51" s="195">
        <v>0</v>
      </c>
      <c r="BD51" s="195">
        <v>0</v>
      </c>
      <c r="BE51" s="195">
        <v>0</v>
      </c>
      <c r="BF51" s="195">
        <v>0</v>
      </c>
      <c r="BG51" s="195">
        <v>0</v>
      </c>
      <c r="BH51" s="195">
        <v>0</v>
      </c>
      <c r="BI51" s="195">
        <v>0</v>
      </c>
      <c r="BJ51" s="195">
        <v>0</v>
      </c>
      <c r="BK51" s="195">
        <v>0</v>
      </c>
      <c r="BL51" s="195">
        <v>0</v>
      </c>
      <c r="BM51" s="195">
        <v>0</v>
      </c>
      <c r="BN51" s="195">
        <v>0</v>
      </c>
      <c r="BO51" s="195">
        <v>0</v>
      </c>
      <c r="BP51" s="195">
        <v>0</v>
      </c>
      <c r="BQ51" s="195">
        <v>0</v>
      </c>
      <c r="BR51" s="195">
        <v>0</v>
      </c>
      <c r="BS51" s="195">
        <v>0</v>
      </c>
      <c r="BT51" s="195">
        <v>0</v>
      </c>
      <c r="BU51" s="195">
        <v>0</v>
      </c>
      <c r="BV51" s="195">
        <v>0</v>
      </c>
      <c r="BW51" s="195">
        <v>0</v>
      </c>
      <c r="BX51" s="195">
        <v>0</v>
      </c>
      <c r="BY51" s="195">
        <v>0</v>
      </c>
      <c r="BZ51" s="195">
        <v>0</v>
      </c>
      <c r="CA51" s="195">
        <v>0</v>
      </c>
      <c r="CB51" s="195">
        <v>0</v>
      </c>
      <c r="CC51" s="195">
        <v>0</v>
      </c>
      <c r="CD51" s="195">
        <v>0</v>
      </c>
      <c r="CE51" s="195">
        <v>0</v>
      </c>
      <c r="CF51" s="195">
        <v>0</v>
      </c>
      <c r="CG51" s="195">
        <v>0</v>
      </c>
      <c r="CH51" s="195">
        <v>0</v>
      </c>
      <c r="CI51" s="195">
        <v>0</v>
      </c>
      <c r="CJ51" s="195">
        <v>0</v>
      </c>
      <c r="CK51" s="195">
        <v>0</v>
      </c>
      <c r="CL51" s="195">
        <v>0</v>
      </c>
      <c r="CM51" s="195">
        <v>0</v>
      </c>
      <c r="CN51" s="195">
        <v>0</v>
      </c>
      <c r="CO51" s="195">
        <v>0</v>
      </c>
      <c r="CP51" s="195">
        <v>0</v>
      </c>
      <c r="CQ51" s="195">
        <v>0</v>
      </c>
      <c r="CR51" s="195">
        <v>0</v>
      </c>
      <c r="CS51" s="195">
        <v>0</v>
      </c>
      <c r="CT51" s="195">
        <v>0</v>
      </c>
      <c r="CU51" s="195">
        <v>0</v>
      </c>
      <c r="CV51" s="195">
        <v>0</v>
      </c>
      <c r="CW51" s="195">
        <v>0</v>
      </c>
      <c r="CX51" s="195">
        <v>0</v>
      </c>
      <c r="CY51" s="195">
        <v>0</v>
      </c>
      <c r="CZ51" s="195">
        <v>0</v>
      </c>
      <c r="DA51" s="195">
        <v>0</v>
      </c>
      <c r="DB51" s="195">
        <v>0</v>
      </c>
      <c r="DC51" s="195">
        <v>0</v>
      </c>
      <c r="DE51" s="24">
        <f t="shared" si="31"/>
        <v>0</v>
      </c>
      <c r="DF51" s="24">
        <f t="shared" si="17"/>
        <v>0</v>
      </c>
      <c r="DG51">
        <f t="shared" si="30"/>
        <v>21</v>
      </c>
      <c r="DH51">
        <v>0</v>
      </c>
    </row>
    <row r="52" spans="1:112" ht="14.5">
      <c r="A52" s="68"/>
      <c r="B52" s="176" t="str">
        <f>$B$45&amp;"7."</f>
        <v>E.1.7.</v>
      </c>
      <c r="C52" s="192" t="s">
        <v>161</v>
      </c>
      <c r="D52" s="199"/>
      <c r="E52" s="194">
        <v>0.21</v>
      </c>
      <c r="F52" s="189">
        <f>H52+NPV(FD,I52:INDEX(I52:DC52,PAL))</f>
        <v>0</v>
      </c>
      <c r="G52" s="189">
        <f>SUMIF($H$5:$DC$5,"&lt;="&amp;PAL,$H52:$DC52)</f>
        <v>0</v>
      </c>
      <c r="H52" s="195">
        <v>0</v>
      </c>
      <c r="I52" s="195">
        <v>0</v>
      </c>
      <c r="J52" s="195">
        <v>0</v>
      </c>
      <c r="K52" s="195">
        <v>0</v>
      </c>
      <c r="L52" s="195">
        <v>0</v>
      </c>
      <c r="M52" s="195">
        <v>0</v>
      </c>
      <c r="N52" s="195">
        <v>0</v>
      </c>
      <c r="O52" s="195">
        <v>0</v>
      </c>
      <c r="P52" s="195">
        <v>0</v>
      </c>
      <c r="Q52" s="195">
        <v>0</v>
      </c>
      <c r="R52" s="195">
        <v>0</v>
      </c>
      <c r="S52" s="195">
        <v>0</v>
      </c>
      <c r="T52" s="195">
        <v>0</v>
      </c>
      <c r="U52" s="195">
        <v>0</v>
      </c>
      <c r="V52" s="195">
        <v>0</v>
      </c>
      <c r="W52" s="195">
        <v>0</v>
      </c>
      <c r="X52" s="195">
        <v>0</v>
      </c>
      <c r="Y52" s="195">
        <v>0</v>
      </c>
      <c r="Z52" s="195">
        <v>0</v>
      </c>
      <c r="AA52" s="195">
        <v>0</v>
      </c>
      <c r="AB52" s="195">
        <v>0</v>
      </c>
      <c r="AC52" s="195">
        <v>0</v>
      </c>
      <c r="AD52" s="195">
        <v>0</v>
      </c>
      <c r="AE52" s="195">
        <v>0</v>
      </c>
      <c r="AF52" s="195">
        <v>0</v>
      </c>
      <c r="AG52" s="195">
        <v>0</v>
      </c>
      <c r="AH52" s="195">
        <v>0</v>
      </c>
      <c r="AI52" s="195">
        <v>0</v>
      </c>
      <c r="AJ52" s="195">
        <v>0</v>
      </c>
      <c r="AK52" s="195">
        <v>0</v>
      </c>
      <c r="AL52" s="195">
        <v>0</v>
      </c>
      <c r="AM52" s="195">
        <v>0</v>
      </c>
      <c r="AN52" s="195">
        <v>0</v>
      </c>
      <c r="AO52" s="195">
        <v>0</v>
      </c>
      <c r="AP52" s="195">
        <v>0</v>
      </c>
      <c r="AQ52" s="195">
        <v>0</v>
      </c>
      <c r="AR52" s="195">
        <v>0</v>
      </c>
      <c r="AS52" s="195">
        <v>0</v>
      </c>
      <c r="AT52" s="195">
        <v>0</v>
      </c>
      <c r="AU52" s="195">
        <v>0</v>
      </c>
      <c r="AV52" s="195">
        <v>0</v>
      </c>
      <c r="AW52" s="195">
        <v>0</v>
      </c>
      <c r="AX52" s="195">
        <v>0</v>
      </c>
      <c r="AY52" s="195">
        <v>0</v>
      </c>
      <c r="AZ52" s="195">
        <v>0</v>
      </c>
      <c r="BA52" s="195">
        <v>0</v>
      </c>
      <c r="BB52" s="195">
        <v>0</v>
      </c>
      <c r="BC52" s="195">
        <v>0</v>
      </c>
      <c r="BD52" s="195">
        <v>0</v>
      </c>
      <c r="BE52" s="195">
        <v>0</v>
      </c>
      <c r="BF52" s="195">
        <v>0</v>
      </c>
      <c r="BG52" s="195">
        <v>0</v>
      </c>
      <c r="BH52" s="195">
        <v>0</v>
      </c>
      <c r="BI52" s="195">
        <v>0</v>
      </c>
      <c r="BJ52" s="195">
        <v>0</v>
      </c>
      <c r="BK52" s="195">
        <v>0</v>
      </c>
      <c r="BL52" s="195">
        <v>0</v>
      </c>
      <c r="BM52" s="195">
        <v>0</v>
      </c>
      <c r="BN52" s="195">
        <v>0</v>
      </c>
      <c r="BO52" s="195">
        <v>0</v>
      </c>
      <c r="BP52" s="195">
        <v>0</v>
      </c>
      <c r="BQ52" s="195">
        <v>0</v>
      </c>
      <c r="BR52" s="195">
        <v>0</v>
      </c>
      <c r="BS52" s="195">
        <v>0</v>
      </c>
      <c r="BT52" s="195">
        <v>0</v>
      </c>
      <c r="BU52" s="195">
        <v>0</v>
      </c>
      <c r="BV52" s="195">
        <v>0</v>
      </c>
      <c r="BW52" s="195">
        <v>0</v>
      </c>
      <c r="BX52" s="195">
        <v>0</v>
      </c>
      <c r="BY52" s="195">
        <v>0</v>
      </c>
      <c r="BZ52" s="195">
        <v>0</v>
      </c>
      <c r="CA52" s="195">
        <v>0</v>
      </c>
      <c r="CB52" s="195">
        <v>0</v>
      </c>
      <c r="CC52" s="195">
        <v>0</v>
      </c>
      <c r="CD52" s="195">
        <v>0</v>
      </c>
      <c r="CE52" s="195">
        <v>0</v>
      </c>
      <c r="CF52" s="195">
        <v>0</v>
      </c>
      <c r="CG52" s="195">
        <v>0</v>
      </c>
      <c r="CH52" s="195">
        <v>0</v>
      </c>
      <c r="CI52" s="195">
        <v>0</v>
      </c>
      <c r="CJ52" s="195">
        <v>0</v>
      </c>
      <c r="CK52" s="195">
        <v>0</v>
      </c>
      <c r="CL52" s="195">
        <v>0</v>
      </c>
      <c r="CM52" s="195">
        <v>0</v>
      </c>
      <c r="CN52" s="195">
        <v>0</v>
      </c>
      <c r="CO52" s="195">
        <v>0</v>
      </c>
      <c r="CP52" s="195">
        <v>0</v>
      </c>
      <c r="CQ52" s="195">
        <v>0</v>
      </c>
      <c r="CR52" s="195">
        <v>0</v>
      </c>
      <c r="CS52" s="195">
        <v>0</v>
      </c>
      <c r="CT52" s="195">
        <v>0</v>
      </c>
      <c r="CU52" s="195">
        <v>0</v>
      </c>
      <c r="CV52" s="195">
        <v>0</v>
      </c>
      <c r="CW52" s="195">
        <v>0</v>
      </c>
      <c r="CX52" s="195">
        <v>0</v>
      </c>
      <c r="CY52" s="195">
        <v>0</v>
      </c>
      <c r="CZ52" s="195">
        <v>0</v>
      </c>
      <c r="DA52" s="195">
        <v>0</v>
      </c>
      <c r="DB52" s="195">
        <v>0</v>
      </c>
      <c r="DC52" s="195">
        <v>0</v>
      </c>
      <c r="DE52" s="24">
        <f t="shared" si="31"/>
        <v>0</v>
      </c>
      <c r="DF52" s="24">
        <f t="shared" si="17"/>
        <v>0</v>
      </c>
      <c r="DG52">
        <f t="shared" si="30"/>
        <v>21</v>
      </c>
      <c r="DH52">
        <v>0</v>
      </c>
    </row>
    <row r="53" spans="1:112" ht="14.5">
      <c r="A53" s="68"/>
      <c r="B53" s="176" t="str">
        <f>$B$45&amp;"8."</f>
        <v>E.1.8.</v>
      </c>
      <c r="C53" s="192" t="s">
        <v>161</v>
      </c>
      <c r="D53" s="199"/>
      <c r="E53" s="194">
        <v>0.21</v>
      </c>
      <c r="F53" s="189">
        <f>H53+NPV(FD,I53:INDEX(I53:DC53,PAL))</f>
        <v>0</v>
      </c>
      <c r="G53" s="189">
        <f>SUMIF($H$5:$DC$5,"&lt;="&amp;PAL,$H53:$DC53)</f>
        <v>0</v>
      </c>
      <c r="H53" s="195">
        <v>0</v>
      </c>
      <c r="I53" s="195">
        <v>0</v>
      </c>
      <c r="J53" s="195">
        <v>0</v>
      </c>
      <c r="K53" s="195">
        <v>0</v>
      </c>
      <c r="L53" s="195">
        <v>0</v>
      </c>
      <c r="M53" s="195">
        <v>0</v>
      </c>
      <c r="N53" s="195">
        <v>0</v>
      </c>
      <c r="O53" s="195">
        <v>0</v>
      </c>
      <c r="P53" s="195">
        <v>0</v>
      </c>
      <c r="Q53" s="195">
        <v>0</v>
      </c>
      <c r="R53" s="195">
        <v>0</v>
      </c>
      <c r="S53" s="195">
        <v>0</v>
      </c>
      <c r="T53" s="195">
        <v>0</v>
      </c>
      <c r="U53" s="195">
        <v>0</v>
      </c>
      <c r="V53" s="195">
        <v>0</v>
      </c>
      <c r="W53" s="195">
        <v>0</v>
      </c>
      <c r="X53" s="195">
        <v>0</v>
      </c>
      <c r="Y53" s="195">
        <v>0</v>
      </c>
      <c r="Z53" s="195">
        <v>0</v>
      </c>
      <c r="AA53" s="195">
        <v>0</v>
      </c>
      <c r="AB53" s="195">
        <v>0</v>
      </c>
      <c r="AC53" s="195">
        <v>0</v>
      </c>
      <c r="AD53" s="195">
        <v>0</v>
      </c>
      <c r="AE53" s="195">
        <v>0</v>
      </c>
      <c r="AF53" s="195">
        <v>0</v>
      </c>
      <c r="AG53" s="195">
        <v>0</v>
      </c>
      <c r="AH53" s="195">
        <v>0</v>
      </c>
      <c r="AI53" s="195">
        <v>0</v>
      </c>
      <c r="AJ53" s="195">
        <v>0</v>
      </c>
      <c r="AK53" s="195">
        <v>0</v>
      </c>
      <c r="AL53" s="195">
        <v>0</v>
      </c>
      <c r="AM53" s="195">
        <v>0</v>
      </c>
      <c r="AN53" s="195">
        <v>0</v>
      </c>
      <c r="AO53" s="195">
        <v>0</v>
      </c>
      <c r="AP53" s="195">
        <v>0</v>
      </c>
      <c r="AQ53" s="195">
        <v>0</v>
      </c>
      <c r="AR53" s="195">
        <v>0</v>
      </c>
      <c r="AS53" s="195">
        <v>0</v>
      </c>
      <c r="AT53" s="195">
        <v>0</v>
      </c>
      <c r="AU53" s="195">
        <v>0</v>
      </c>
      <c r="AV53" s="195">
        <v>0</v>
      </c>
      <c r="AW53" s="195">
        <v>0</v>
      </c>
      <c r="AX53" s="195">
        <v>0</v>
      </c>
      <c r="AY53" s="195">
        <v>0</v>
      </c>
      <c r="AZ53" s="195">
        <v>0</v>
      </c>
      <c r="BA53" s="195">
        <v>0</v>
      </c>
      <c r="BB53" s="195">
        <v>0</v>
      </c>
      <c r="BC53" s="195">
        <v>0</v>
      </c>
      <c r="BD53" s="195">
        <v>0</v>
      </c>
      <c r="BE53" s="195">
        <v>0</v>
      </c>
      <c r="BF53" s="195">
        <v>0</v>
      </c>
      <c r="BG53" s="195">
        <v>0</v>
      </c>
      <c r="BH53" s="195">
        <v>0</v>
      </c>
      <c r="BI53" s="195">
        <v>0</v>
      </c>
      <c r="BJ53" s="195">
        <v>0</v>
      </c>
      <c r="BK53" s="195">
        <v>0</v>
      </c>
      <c r="BL53" s="195">
        <v>0</v>
      </c>
      <c r="BM53" s="195">
        <v>0</v>
      </c>
      <c r="BN53" s="195">
        <v>0</v>
      </c>
      <c r="BO53" s="195">
        <v>0</v>
      </c>
      <c r="BP53" s="195">
        <v>0</v>
      </c>
      <c r="BQ53" s="195">
        <v>0</v>
      </c>
      <c r="BR53" s="195">
        <v>0</v>
      </c>
      <c r="BS53" s="195">
        <v>0</v>
      </c>
      <c r="BT53" s="195">
        <v>0</v>
      </c>
      <c r="BU53" s="195">
        <v>0</v>
      </c>
      <c r="BV53" s="195">
        <v>0</v>
      </c>
      <c r="BW53" s="195">
        <v>0</v>
      </c>
      <c r="BX53" s="195">
        <v>0</v>
      </c>
      <c r="BY53" s="195">
        <v>0</v>
      </c>
      <c r="BZ53" s="195">
        <v>0</v>
      </c>
      <c r="CA53" s="195">
        <v>0</v>
      </c>
      <c r="CB53" s="195">
        <v>0</v>
      </c>
      <c r="CC53" s="195">
        <v>0</v>
      </c>
      <c r="CD53" s="195">
        <v>0</v>
      </c>
      <c r="CE53" s="195">
        <v>0</v>
      </c>
      <c r="CF53" s="195">
        <v>0</v>
      </c>
      <c r="CG53" s="195">
        <v>0</v>
      </c>
      <c r="CH53" s="195">
        <v>0</v>
      </c>
      <c r="CI53" s="195">
        <v>0</v>
      </c>
      <c r="CJ53" s="195">
        <v>0</v>
      </c>
      <c r="CK53" s="195">
        <v>0</v>
      </c>
      <c r="CL53" s="195">
        <v>0</v>
      </c>
      <c r="CM53" s="195">
        <v>0</v>
      </c>
      <c r="CN53" s="195">
        <v>0</v>
      </c>
      <c r="CO53" s="195">
        <v>0</v>
      </c>
      <c r="CP53" s="195">
        <v>0</v>
      </c>
      <c r="CQ53" s="195">
        <v>0</v>
      </c>
      <c r="CR53" s="195">
        <v>0</v>
      </c>
      <c r="CS53" s="195">
        <v>0</v>
      </c>
      <c r="CT53" s="195">
        <v>0</v>
      </c>
      <c r="CU53" s="195">
        <v>0</v>
      </c>
      <c r="CV53" s="195">
        <v>0</v>
      </c>
      <c r="CW53" s="195">
        <v>0</v>
      </c>
      <c r="CX53" s="195">
        <v>0</v>
      </c>
      <c r="CY53" s="195">
        <v>0</v>
      </c>
      <c r="CZ53" s="195">
        <v>0</v>
      </c>
      <c r="DA53" s="195">
        <v>0</v>
      </c>
      <c r="DB53" s="195">
        <v>0</v>
      </c>
      <c r="DC53" s="195">
        <v>0</v>
      </c>
      <c r="DE53" s="24">
        <f t="shared" si="31"/>
        <v>0</v>
      </c>
      <c r="DF53" s="24">
        <f t="shared" si="17"/>
        <v>0</v>
      </c>
      <c r="DG53">
        <f t="shared" si="30"/>
        <v>21</v>
      </c>
      <c r="DH53">
        <v>0</v>
      </c>
    </row>
    <row r="54" spans="1:112" ht="14.5">
      <c r="A54" s="68"/>
      <c r="B54" s="176" t="str">
        <f>$B$45&amp;"9."</f>
        <v>E.1.9.</v>
      </c>
      <c r="C54" s="196" t="s">
        <v>162</v>
      </c>
      <c r="D54" s="176"/>
      <c r="E54" s="194">
        <v>0.21</v>
      </c>
      <c r="F54" s="189">
        <f>H54+NPV(FD,I54:INDEX(I54:DC54,PAL))</f>
        <v>0</v>
      </c>
      <c r="G54" s="189">
        <f>SUMIF($H$5:$DC$5,"&lt;="&amp;PAL,$H54:$DC54)</f>
        <v>0</v>
      </c>
      <c r="H54" s="197">
        <v>0</v>
      </c>
      <c r="I54" s="197">
        <v>0</v>
      </c>
      <c r="J54" s="197">
        <v>0</v>
      </c>
      <c r="K54" s="197">
        <v>0</v>
      </c>
      <c r="L54" s="197">
        <v>0</v>
      </c>
      <c r="M54" s="197">
        <v>0</v>
      </c>
      <c r="N54" s="197">
        <v>0</v>
      </c>
      <c r="O54" s="197">
        <v>0</v>
      </c>
      <c r="P54" s="197">
        <v>0</v>
      </c>
      <c r="Q54" s="197">
        <v>0</v>
      </c>
      <c r="R54" s="197">
        <v>0</v>
      </c>
      <c r="S54" s="198">
        <v>0</v>
      </c>
      <c r="T54" s="198">
        <v>0</v>
      </c>
      <c r="U54" s="198">
        <v>0</v>
      </c>
      <c r="V54" s="198">
        <v>0</v>
      </c>
      <c r="W54" s="198">
        <v>0</v>
      </c>
      <c r="X54" s="198">
        <v>0</v>
      </c>
      <c r="Y54" s="198">
        <v>0</v>
      </c>
      <c r="Z54" s="198">
        <v>0</v>
      </c>
      <c r="AA54" s="198">
        <v>0</v>
      </c>
      <c r="AB54" s="198">
        <v>0</v>
      </c>
      <c r="AC54" s="198">
        <v>0</v>
      </c>
      <c r="AD54" s="198">
        <v>0</v>
      </c>
      <c r="AE54" s="198">
        <v>0</v>
      </c>
      <c r="AF54" s="198">
        <v>0</v>
      </c>
      <c r="AG54" s="198">
        <v>0</v>
      </c>
      <c r="AH54" s="198">
        <v>0</v>
      </c>
      <c r="AI54" s="198">
        <v>0</v>
      </c>
      <c r="AJ54" s="198">
        <v>0</v>
      </c>
      <c r="AK54" s="198">
        <v>0</v>
      </c>
      <c r="AL54" s="198">
        <v>0</v>
      </c>
      <c r="AM54" s="198">
        <v>0</v>
      </c>
      <c r="AN54" s="198">
        <v>0</v>
      </c>
      <c r="AO54" s="198">
        <v>0</v>
      </c>
      <c r="AP54" s="198">
        <v>0</v>
      </c>
      <c r="AQ54" s="198">
        <v>0</v>
      </c>
      <c r="AR54" s="198">
        <v>0</v>
      </c>
      <c r="AS54" s="198">
        <v>0</v>
      </c>
      <c r="AT54" s="198">
        <v>0</v>
      </c>
      <c r="AU54" s="198">
        <v>0</v>
      </c>
      <c r="AV54" s="198">
        <v>0</v>
      </c>
      <c r="AW54" s="198">
        <v>0</v>
      </c>
      <c r="AX54" s="198">
        <v>0</v>
      </c>
      <c r="AY54" s="198">
        <v>0</v>
      </c>
      <c r="AZ54" s="198">
        <v>0</v>
      </c>
      <c r="BA54" s="198">
        <v>0</v>
      </c>
      <c r="BB54" s="198">
        <v>0</v>
      </c>
      <c r="BC54" s="198">
        <v>0</v>
      </c>
      <c r="BD54" s="198">
        <v>0</v>
      </c>
      <c r="BE54" s="198">
        <v>0</v>
      </c>
      <c r="BF54" s="198">
        <v>0</v>
      </c>
      <c r="BG54" s="198">
        <v>0</v>
      </c>
      <c r="BH54" s="198">
        <v>0</v>
      </c>
      <c r="BI54" s="198">
        <v>0</v>
      </c>
      <c r="BJ54" s="198">
        <v>0</v>
      </c>
      <c r="BK54" s="198">
        <v>0</v>
      </c>
      <c r="BL54" s="198">
        <v>0</v>
      </c>
      <c r="BM54" s="198">
        <v>0</v>
      </c>
      <c r="BN54" s="198">
        <v>0</v>
      </c>
      <c r="BO54" s="198">
        <v>0</v>
      </c>
      <c r="BP54" s="198">
        <v>0</v>
      </c>
      <c r="BQ54" s="198">
        <v>0</v>
      </c>
      <c r="BR54" s="198">
        <v>0</v>
      </c>
      <c r="BS54" s="198">
        <v>0</v>
      </c>
      <c r="BT54" s="198">
        <v>0</v>
      </c>
      <c r="BU54" s="198">
        <v>0</v>
      </c>
      <c r="BV54" s="198">
        <v>0</v>
      </c>
      <c r="BW54" s="198">
        <v>0</v>
      </c>
      <c r="BX54" s="198">
        <v>0</v>
      </c>
      <c r="BY54" s="198">
        <v>0</v>
      </c>
      <c r="BZ54" s="198">
        <v>0</v>
      </c>
      <c r="CA54" s="198">
        <v>0</v>
      </c>
      <c r="CB54" s="198">
        <v>0</v>
      </c>
      <c r="CC54" s="198">
        <v>0</v>
      </c>
      <c r="CD54" s="198">
        <v>0</v>
      </c>
      <c r="CE54" s="198">
        <v>0</v>
      </c>
      <c r="CF54" s="198">
        <v>0</v>
      </c>
      <c r="CG54" s="198">
        <v>0</v>
      </c>
      <c r="CH54" s="198">
        <v>0</v>
      </c>
      <c r="CI54" s="198">
        <v>0</v>
      </c>
      <c r="CJ54" s="198">
        <v>0</v>
      </c>
      <c r="CK54" s="198">
        <v>0</v>
      </c>
      <c r="CL54" s="198">
        <v>0</v>
      </c>
      <c r="CM54" s="198">
        <v>0</v>
      </c>
      <c r="CN54" s="198">
        <v>0</v>
      </c>
      <c r="CO54" s="198">
        <v>0</v>
      </c>
      <c r="CP54" s="198">
        <v>0</v>
      </c>
      <c r="CQ54" s="198">
        <v>0</v>
      </c>
      <c r="CR54" s="198">
        <v>0</v>
      </c>
      <c r="CS54" s="198">
        <v>0</v>
      </c>
      <c r="CT54" s="198">
        <v>0</v>
      </c>
      <c r="CU54" s="198">
        <v>0</v>
      </c>
      <c r="CV54" s="198">
        <v>0</v>
      </c>
      <c r="CW54" s="198">
        <v>0</v>
      </c>
      <c r="CX54" s="198">
        <v>0</v>
      </c>
      <c r="CY54" s="198">
        <v>0</v>
      </c>
      <c r="CZ54" s="198">
        <v>0</v>
      </c>
      <c r="DA54" s="198">
        <v>0</v>
      </c>
      <c r="DB54" s="198">
        <v>0</v>
      </c>
      <c r="DC54" s="198">
        <v>0</v>
      </c>
      <c r="DE54" s="24">
        <f t="shared" si="31"/>
        <v>0</v>
      </c>
      <c r="DF54" s="24">
        <f t="shared" si="17"/>
        <v>0</v>
      </c>
      <c r="DG54">
        <f t="shared" si="30"/>
        <v>21</v>
      </c>
      <c r="DH54">
        <v>0</v>
      </c>
    </row>
    <row r="55" spans="1:112" ht="14.5">
      <c r="A55" s="68"/>
      <c r="B55" s="176" t="str">
        <f>$B$45&amp;"L."</f>
        <v>E.1.L.</v>
      </c>
      <c r="C55" s="196" t="s">
        <v>163</v>
      </c>
      <c r="D55" s="176"/>
      <c r="E55" s="194">
        <v>0.21</v>
      </c>
      <c r="F55" s="189">
        <f>H55+NPV(FD,I55:INDEX(I55:DC55,PAL))</f>
        <v>0</v>
      </c>
      <c r="G55" s="189">
        <f>SUMIF($H$5:$DC$5,"&lt;="&amp;PAL,$H55:$DC55)</f>
        <v>0</v>
      </c>
      <c r="H55" s="197">
        <v>0</v>
      </c>
      <c r="I55" s="197">
        <v>0</v>
      </c>
      <c r="J55" s="197">
        <v>0</v>
      </c>
      <c r="K55" s="197">
        <v>0</v>
      </c>
      <c r="L55" s="197">
        <v>0</v>
      </c>
      <c r="M55" s="197">
        <v>0</v>
      </c>
      <c r="N55" s="197">
        <v>0</v>
      </c>
      <c r="O55" s="197">
        <v>0</v>
      </c>
      <c r="P55" s="197">
        <v>0</v>
      </c>
      <c r="Q55" s="197">
        <v>0</v>
      </c>
      <c r="R55" s="197">
        <v>0</v>
      </c>
      <c r="S55" s="197">
        <v>0</v>
      </c>
      <c r="T55" s="197">
        <v>0</v>
      </c>
      <c r="U55" s="197">
        <v>0</v>
      </c>
      <c r="V55" s="197">
        <v>0</v>
      </c>
      <c r="W55" s="197">
        <v>0</v>
      </c>
      <c r="X55" s="197">
        <v>0</v>
      </c>
      <c r="Y55" s="197">
        <v>0</v>
      </c>
      <c r="Z55" s="197">
        <v>0</v>
      </c>
      <c r="AA55" s="197">
        <v>0</v>
      </c>
      <c r="AB55" s="197">
        <v>0</v>
      </c>
      <c r="AC55" s="197">
        <v>0</v>
      </c>
      <c r="AD55" s="197">
        <v>0</v>
      </c>
      <c r="AE55" s="197">
        <v>0</v>
      </c>
      <c r="AF55" s="197">
        <v>0</v>
      </c>
      <c r="AG55" s="198">
        <v>0</v>
      </c>
      <c r="AH55" s="197">
        <v>0</v>
      </c>
      <c r="AI55" s="197">
        <v>0</v>
      </c>
      <c r="AJ55" s="197">
        <v>0</v>
      </c>
      <c r="AK55" s="197">
        <v>0</v>
      </c>
      <c r="AL55" s="197">
        <v>0</v>
      </c>
      <c r="AM55" s="197">
        <v>0</v>
      </c>
      <c r="AN55" s="197">
        <v>0</v>
      </c>
      <c r="AO55" s="197">
        <v>0</v>
      </c>
      <c r="AP55" s="197">
        <v>0</v>
      </c>
      <c r="AQ55" s="197">
        <v>0</v>
      </c>
      <c r="AR55" s="197">
        <v>0</v>
      </c>
      <c r="AS55" s="197">
        <v>0</v>
      </c>
      <c r="AT55" s="197">
        <v>0</v>
      </c>
      <c r="AU55" s="197">
        <v>0</v>
      </c>
      <c r="AV55" s="197">
        <v>0</v>
      </c>
      <c r="AW55" s="197">
        <v>0</v>
      </c>
      <c r="AX55" s="197">
        <v>0</v>
      </c>
      <c r="AY55" s="197">
        <v>0</v>
      </c>
      <c r="AZ55" s="197">
        <v>0</v>
      </c>
      <c r="BA55" s="197">
        <v>0</v>
      </c>
      <c r="BB55" s="197">
        <v>0</v>
      </c>
      <c r="BC55" s="197">
        <v>0</v>
      </c>
      <c r="BD55" s="197">
        <v>0</v>
      </c>
      <c r="BE55" s="197">
        <v>0</v>
      </c>
      <c r="BF55" s="197">
        <v>0</v>
      </c>
      <c r="BG55" s="197">
        <v>0</v>
      </c>
      <c r="BH55" s="197">
        <v>0</v>
      </c>
      <c r="BI55" s="197">
        <v>0</v>
      </c>
      <c r="BJ55" s="197">
        <v>0</v>
      </c>
      <c r="BK55" s="197">
        <v>0</v>
      </c>
      <c r="BL55" s="197">
        <v>0</v>
      </c>
      <c r="BM55" s="197">
        <v>0</v>
      </c>
      <c r="BN55" s="197">
        <v>0</v>
      </c>
      <c r="BO55" s="197">
        <v>0</v>
      </c>
      <c r="BP55" s="197">
        <v>0</v>
      </c>
      <c r="BQ55" s="197">
        <v>0</v>
      </c>
      <c r="BR55" s="197">
        <v>0</v>
      </c>
      <c r="BS55" s="197">
        <v>0</v>
      </c>
      <c r="BT55" s="197">
        <v>0</v>
      </c>
      <c r="BU55" s="197">
        <v>0</v>
      </c>
      <c r="BV55" s="197">
        <v>0</v>
      </c>
      <c r="BW55" s="197">
        <v>0</v>
      </c>
      <c r="BX55" s="197">
        <v>0</v>
      </c>
      <c r="BY55" s="197">
        <v>0</v>
      </c>
      <c r="BZ55" s="197">
        <v>0</v>
      </c>
      <c r="CA55" s="197">
        <v>0</v>
      </c>
      <c r="CB55" s="197">
        <v>0</v>
      </c>
      <c r="CC55" s="197">
        <v>0</v>
      </c>
      <c r="CD55" s="197">
        <v>0</v>
      </c>
      <c r="CE55" s="197">
        <v>0</v>
      </c>
      <c r="CF55" s="197">
        <v>0</v>
      </c>
      <c r="CG55" s="197">
        <v>0</v>
      </c>
      <c r="CH55" s="197">
        <v>0</v>
      </c>
      <c r="CI55" s="197">
        <v>0</v>
      </c>
      <c r="CJ55" s="197">
        <v>0</v>
      </c>
      <c r="CK55" s="197">
        <v>0</v>
      </c>
      <c r="CL55" s="197">
        <v>0</v>
      </c>
      <c r="CM55" s="197">
        <v>0</v>
      </c>
      <c r="CN55" s="197">
        <v>0</v>
      </c>
      <c r="CO55" s="197">
        <v>0</v>
      </c>
      <c r="CP55" s="197">
        <v>0</v>
      </c>
      <c r="CQ55" s="197">
        <v>0</v>
      </c>
      <c r="CR55" s="197">
        <v>0</v>
      </c>
      <c r="CS55" s="197">
        <v>0</v>
      </c>
      <c r="CT55" s="197">
        <v>0</v>
      </c>
      <c r="CU55" s="197">
        <v>0</v>
      </c>
      <c r="CV55" s="197">
        <v>0</v>
      </c>
      <c r="CW55" s="197">
        <v>0</v>
      </c>
      <c r="CX55" s="197">
        <v>0</v>
      </c>
      <c r="CY55" s="197">
        <v>0</v>
      </c>
      <c r="CZ55" s="197">
        <v>0</v>
      </c>
      <c r="DA55" s="197">
        <v>0</v>
      </c>
      <c r="DB55" s="197">
        <v>0</v>
      </c>
      <c r="DC55" s="198">
        <v>0</v>
      </c>
      <c r="DE55" s="24">
        <f t="shared" si="31"/>
        <v>0</v>
      </c>
      <c r="DF55" s="24">
        <f t="shared" si="17"/>
        <v>0</v>
      </c>
      <c r="DG55">
        <f t="shared" si="30"/>
        <v>21</v>
      </c>
      <c r="DH55">
        <f>DG55/(100+DG55)</f>
        <v>0.17355371900826447</v>
      </c>
    </row>
    <row r="56" spans="1:112" ht="14.5">
      <c r="A56" s="68"/>
      <c r="B56" s="176" t="s">
        <v>172</v>
      </c>
      <c r="C56" s="188" t="s">
        <v>173</v>
      </c>
      <c r="D56" s="190"/>
      <c r="E56" s="190"/>
      <c r="F56" s="191">
        <f>SUM(F57:F64)+F65</f>
        <v>0</v>
      </c>
      <c r="G56" s="189">
        <f>SUMIF($H$5:$DC$5,"&lt;="&amp;PAL,$H56:$DC56)</f>
        <v>0</v>
      </c>
      <c r="H56" s="191">
        <f>SUM(H57:H64)+H65</f>
        <v>0</v>
      </c>
      <c r="I56" s="191">
        <f t="shared" ref="I56:BT56" si="32">SUM(I57:I64)+I65</f>
        <v>0</v>
      </c>
      <c r="J56" s="191">
        <f t="shared" si="32"/>
        <v>0</v>
      </c>
      <c r="K56" s="191">
        <f t="shared" si="32"/>
        <v>0</v>
      </c>
      <c r="L56" s="191">
        <f t="shared" si="32"/>
        <v>0</v>
      </c>
      <c r="M56" s="191">
        <f t="shared" si="32"/>
        <v>0</v>
      </c>
      <c r="N56" s="191">
        <f t="shared" si="32"/>
        <v>0</v>
      </c>
      <c r="O56" s="191">
        <f t="shared" si="32"/>
        <v>0</v>
      </c>
      <c r="P56" s="191">
        <f t="shared" si="32"/>
        <v>0</v>
      </c>
      <c r="Q56" s="191">
        <f t="shared" si="32"/>
        <v>0</v>
      </c>
      <c r="R56" s="191">
        <f t="shared" si="32"/>
        <v>0</v>
      </c>
      <c r="S56" s="191">
        <f t="shared" si="32"/>
        <v>0</v>
      </c>
      <c r="T56" s="191">
        <f t="shared" si="32"/>
        <v>0</v>
      </c>
      <c r="U56" s="191">
        <f t="shared" si="32"/>
        <v>0</v>
      </c>
      <c r="V56" s="191">
        <f t="shared" si="32"/>
        <v>0</v>
      </c>
      <c r="W56" s="191">
        <f t="shared" si="32"/>
        <v>0</v>
      </c>
      <c r="X56" s="191">
        <f t="shared" si="32"/>
        <v>0</v>
      </c>
      <c r="Y56" s="191">
        <f t="shared" si="32"/>
        <v>0</v>
      </c>
      <c r="Z56" s="191">
        <f t="shared" si="32"/>
        <v>0</v>
      </c>
      <c r="AA56" s="191">
        <f t="shared" si="32"/>
        <v>0</v>
      </c>
      <c r="AB56" s="191">
        <f t="shared" si="32"/>
        <v>0</v>
      </c>
      <c r="AC56" s="191">
        <f t="shared" si="32"/>
        <v>0</v>
      </c>
      <c r="AD56" s="191">
        <f t="shared" si="32"/>
        <v>0</v>
      </c>
      <c r="AE56" s="191">
        <f t="shared" si="32"/>
        <v>0</v>
      </c>
      <c r="AF56" s="191">
        <f t="shared" si="32"/>
        <v>0</v>
      </c>
      <c r="AG56" s="191">
        <f t="shared" si="32"/>
        <v>0</v>
      </c>
      <c r="AH56" s="191">
        <f t="shared" si="32"/>
        <v>0</v>
      </c>
      <c r="AI56" s="191">
        <f t="shared" si="32"/>
        <v>0</v>
      </c>
      <c r="AJ56" s="191">
        <f t="shared" si="32"/>
        <v>0</v>
      </c>
      <c r="AK56" s="191">
        <f t="shared" si="32"/>
        <v>0</v>
      </c>
      <c r="AL56" s="191">
        <f t="shared" si="32"/>
        <v>0</v>
      </c>
      <c r="AM56" s="191">
        <f t="shared" si="32"/>
        <v>0</v>
      </c>
      <c r="AN56" s="191">
        <f t="shared" si="32"/>
        <v>0</v>
      </c>
      <c r="AO56" s="191">
        <f t="shared" si="32"/>
        <v>0</v>
      </c>
      <c r="AP56" s="191">
        <f t="shared" si="32"/>
        <v>0</v>
      </c>
      <c r="AQ56" s="191">
        <f t="shared" si="32"/>
        <v>0</v>
      </c>
      <c r="AR56" s="191">
        <f t="shared" si="32"/>
        <v>0</v>
      </c>
      <c r="AS56" s="191">
        <f t="shared" si="32"/>
        <v>0</v>
      </c>
      <c r="AT56" s="191">
        <f t="shared" si="32"/>
        <v>0</v>
      </c>
      <c r="AU56" s="191">
        <f t="shared" si="32"/>
        <v>0</v>
      </c>
      <c r="AV56" s="191">
        <f t="shared" si="32"/>
        <v>0</v>
      </c>
      <c r="AW56" s="191">
        <f t="shared" si="32"/>
        <v>0</v>
      </c>
      <c r="AX56" s="191">
        <f t="shared" si="32"/>
        <v>0</v>
      </c>
      <c r="AY56" s="191">
        <f t="shared" si="32"/>
        <v>0</v>
      </c>
      <c r="AZ56" s="191">
        <f t="shared" si="32"/>
        <v>0</v>
      </c>
      <c r="BA56" s="191">
        <f t="shared" si="32"/>
        <v>0</v>
      </c>
      <c r="BB56" s="191">
        <f t="shared" si="32"/>
        <v>0</v>
      </c>
      <c r="BC56" s="191">
        <f t="shared" si="32"/>
        <v>0</v>
      </c>
      <c r="BD56" s="191">
        <f t="shared" si="32"/>
        <v>0</v>
      </c>
      <c r="BE56" s="191">
        <f t="shared" si="32"/>
        <v>0</v>
      </c>
      <c r="BF56" s="191">
        <f t="shared" si="32"/>
        <v>0</v>
      </c>
      <c r="BG56" s="191">
        <f t="shared" si="32"/>
        <v>0</v>
      </c>
      <c r="BH56" s="191">
        <f t="shared" si="32"/>
        <v>0</v>
      </c>
      <c r="BI56" s="191">
        <f t="shared" si="32"/>
        <v>0</v>
      </c>
      <c r="BJ56" s="191">
        <f t="shared" si="32"/>
        <v>0</v>
      </c>
      <c r="BK56" s="191">
        <f t="shared" si="32"/>
        <v>0</v>
      </c>
      <c r="BL56" s="191">
        <f t="shared" si="32"/>
        <v>0</v>
      </c>
      <c r="BM56" s="191">
        <f t="shared" si="32"/>
        <v>0</v>
      </c>
      <c r="BN56" s="191">
        <f t="shared" si="32"/>
        <v>0</v>
      </c>
      <c r="BO56" s="191">
        <f t="shared" si="32"/>
        <v>0</v>
      </c>
      <c r="BP56" s="191">
        <f t="shared" si="32"/>
        <v>0</v>
      </c>
      <c r="BQ56" s="191">
        <f t="shared" si="32"/>
        <v>0</v>
      </c>
      <c r="BR56" s="191">
        <f t="shared" si="32"/>
        <v>0</v>
      </c>
      <c r="BS56" s="191">
        <f t="shared" si="32"/>
        <v>0</v>
      </c>
      <c r="BT56" s="191">
        <f t="shared" si="32"/>
        <v>0</v>
      </c>
      <c r="BU56" s="191">
        <f t="shared" ref="BU56:DC56" si="33">SUM(BU57:BU64)+BU65</f>
        <v>0</v>
      </c>
      <c r="BV56" s="191">
        <f t="shared" si="33"/>
        <v>0</v>
      </c>
      <c r="BW56" s="191">
        <f t="shared" si="33"/>
        <v>0</v>
      </c>
      <c r="BX56" s="191">
        <f t="shared" si="33"/>
        <v>0</v>
      </c>
      <c r="BY56" s="191">
        <f t="shared" si="33"/>
        <v>0</v>
      </c>
      <c r="BZ56" s="191">
        <f t="shared" si="33"/>
        <v>0</v>
      </c>
      <c r="CA56" s="191">
        <f t="shared" si="33"/>
        <v>0</v>
      </c>
      <c r="CB56" s="191">
        <f t="shared" si="33"/>
        <v>0</v>
      </c>
      <c r="CC56" s="191">
        <f t="shared" si="33"/>
        <v>0</v>
      </c>
      <c r="CD56" s="191">
        <f t="shared" si="33"/>
        <v>0</v>
      </c>
      <c r="CE56" s="191">
        <f t="shared" si="33"/>
        <v>0</v>
      </c>
      <c r="CF56" s="191">
        <f t="shared" si="33"/>
        <v>0</v>
      </c>
      <c r="CG56" s="191">
        <f t="shared" si="33"/>
        <v>0</v>
      </c>
      <c r="CH56" s="191">
        <f t="shared" si="33"/>
        <v>0</v>
      </c>
      <c r="CI56" s="191">
        <f t="shared" si="33"/>
        <v>0</v>
      </c>
      <c r="CJ56" s="191">
        <f t="shared" si="33"/>
        <v>0</v>
      </c>
      <c r="CK56" s="191">
        <f t="shared" si="33"/>
        <v>0</v>
      </c>
      <c r="CL56" s="191">
        <f t="shared" si="33"/>
        <v>0</v>
      </c>
      <c r="CM56" s="191">
        <f t="shared" si="33"/>
        <v>0</v>
      </c>
      <c r="CN56" s="191">
        <f t="shared" si="33"/>
        <v>0</v>
      </c>
      <c r="CO56" s="191">
        <f t="shared" si="33"/>
        <v>0</v>
      </c>
      <c r="CP56" s="191">
        <f t="shared" si="33"/>
        <v>0</v>
      </c>
      <c r="CQ56" s="191">
        <f t="shared" si="33"/>
        <v>0</v>
      </c>
      <c r="CR56" s="191">
        <f t="shared" si="33"/>
        <v>0</v>
      </c>
      <c r="CS56" s="191">
        <f t="shared" si="33"/>
        <v>0</v>
      </c>
      <c r="CT56" s="191">
        <f t="shared" si="33"/>
        <v>0</v>
      </c>
      <c r="CU56" s="191">
        <f t="shared" si="33"/>
        <v>0</v>
      </c>
      <c r="CV56" s="191">
        <f t="shared" si="33"/>
        <v>0</v>
      </c>
      <c r="CW56" s="191">
        <f t="shared" si="33"/>
        <v>0</v>
      </c>
      <c r="CX56" s="191">
        <f t="shared" si="33"/>
        <v>0</v>
      </c>
      <c r="CY56" s="191">
        <f t="shared" si="33"/>
        <v>0</v>
      </c>
      <c r="CZ56" s="191">
        <f t="shared" si="33"/>
        <v>0</v>
      </c>
      <c r="DA56" s="191">
        <f t="shared" si="33"/>
        <v>0</v>
      </c>
      <c r="DB56" s="191">
        <f t="shared" si="33"/>
        <v>0</v>
      </c>
      <c r="DC56" s="191">
        <f t="shared" si="33"/>
        <v>0</v>
      </c>
      <c r="DF56" s="24">
        <f t="shared" si="17"/>
        <v>0</v>
      </c>
    </row>
    <row r="57" spans="1:112" ht="14.5">
      <c r="A57" s="68"/>
      <c r="B57" s="176" t="str">
        <f>$B$56&amp;"1."</f>
        <v>E.2.1.</v>
      </c>
      <c r="C57" s="192" t="s">
        <v>161</v>
      </c>
      <c r="D57" s="199"/>
      <c r="E57" s="194">
        <v>0.21</v>
      </c>
      <c r="F57" s="189">
        <f>H57+NPV(FD,I57:INDEX(I57:DC57,PAL))</f>
        <v>0</v>
      </c>
      <c r="G57" s="189">
        <f>SUMIF($H$5:$DC$5,"&lt;="&amp;PAL,$H57:$DC57)</f>
        <v>0</v>
      </c>
      <c r="H57" s="195">
        <v>0</v>
      </c>
      <c r="I57" s="195">
        <v>0</v>
      </c>
      <c r="J57" s="195">
        <v>0</v>
      </c>
      <c r="K57" s="195">
        <v>0</v>
      </c>
      <c r="L57" s="195">
        <v>0</v>
      </c>
      <c r="M57" s="195">
        <v>0</v>
      </c>
      <c r="N57" s="195">
        <v>0</v>
      </c>
      <c r="O57" s="195">
        <v>0</v>
      </c>
      <c r="P57" s="195">
        <v>0</v>
      </c>
      <c r="Q57" s="195">
        <v>0</v>
      </c>
      <c r="R57" s="195">
        <v>0</v>
      </c>
      <c r="S57" s="195">
        <v>0</v>
      </c>
      <c r="T57" s="195">
        <v>0</v>
      </c>
      <c r="U57" s="195">
        <v>0</v>
      </c>
      <c r="V57" s="195">
        <v>0</v>
      </c>
      <c r="W57" s="195">
        <v>0</v>
      </c>
      <c r="X57" s="195">
        <v>0</v>
      </c>
      <c r="Y57" s="195">
        <v>0</v>
      </c>
      <c r="Z57" s="195">
        <v>0</v>
      </c>
      <c r="AA57" s="195">
        <v>0</v>
      </c>
      <c r="AB57" s="195">
        <v>0</v>
      </c>
      <c r="AC57" s="195">
        <v>0</v>
      </c>
      <c r="AD57" s="195">
        <v>0</v>
      </c>
      <c r="AE57" s="195">
        <v>0</v>
      </c>
      <c r="AF57" s="195">
        <v>0</v>
      </c>
      <c r="AG57" s="195">
        <v>0</v>
      </c>
      <c r="AH57" s="195">
        <v>0</v>
      </c>
      <c r="AI57" s="195">
        <v>0</v>
      </c>
      <c r="AJ57" s="195">
        <v>0</v>
      </c>
      <c r="AK57" s="195">
        <v>0</v>
      </c>
      <c r="AL57" s="195">
        <v>0</v>
      </c>
      <c r="AM57" s="195">
        <v>0</v>
      </c>
      <c r="AN57" s="195">
        <v>0</v>
      </c>
      <c r="AO57" s="195">
        <v>0</v>
      </c>
      <c r="AP57" s="195">
        <v>0</v>
      </c>
      <c r="AQ57" s="195">
        <v>0</v>
      </c>
      <c r="AR57" s="195">
        <v>0</v>
      </c>
      <c r="AS57" s="195">
        <v>0</v>
      </c>
      <c r="AT57" s="195">
        <v>0</v>
      </c>
      <c r="AU57" s="195">
        <v>0</v>
      </c>
      <c r="AV57" s="195">
        <v>0</v>
      </c>
      <c r="AW57" s="195">
        <v>0</v>
      </c>
      <c r="AX57" s="195">
        <v>0</v>
      </c>
      <c r="AY57" s="195">
        <v>0</v>
      </c>
      <c r="AZ57" s="195">
        <v>0</v>
      </c>
      <c r="BA57" s="195">
        <v>0</v>
      </c>
      <c r="BB57" s="195">
        <v>0</v>
      </c>
      <c r="BC57" s="195">
        <v>0</v>
      </c>
      <c r="BD57" s="195">
        <v>0</v>
      </c>
      <c r="BE57" s="195">
        <v>0</v>
      </c>
      <c r="BF57" s="195">
        <v>0</v>
      </c>
      <c r="BG57" s="195">
        <v>0</v>
      </c>
      <c r="BH57" s="195">
        <v>0</v>
      </c>
      <c r="BI57" s="195">
        <v>0</v>
      </c>
      <c r="BJ57" s="195">
        <v>0</v>
      </c>
      <c r="BK57" s="195">
        <v>0</v>
      </c>
      <c r="BL57" s="195">
        <v>0</v>
      </c>
      <c r="BM57" s="195">
        <v>0</v>
      </c>
      <c r="BN57" s="195">
        <v>0</v>
      </c>
      <c r="BO57" s="195">
        <v>0</v>
      </c>
      <c r="BP57" s="195">
        <v>0</v>
      </c>
      <c r="BQ57" s="195">
        <v>0</v>
      </c>
      <c r="BR57" s="195">
        <v>0</v>
      </c>
      <c r="BS57" s="195">
        <v>0</v>
      </c>
      <c r="BT57" s="195">
        <v>0</v>
      </c>
      <c r="BU57" s="195">
        <v>0</v>
      </c>
      <c r="BV57" s="195">
        <v>0</v>
      </c>
      <c r="BW57" s="195">
        <v>0</v>
      </c>
      <c r="BX57" s="195">
        <v>0</v>
      </c>
      <c r="BY57" s="195">
        <v>0</v>
      </c>
      <c r="BZ57" s="195">
        <v>0</v>
      </c>
      <c r="CA57" s="195">
        <v>0</v>
      </c>
      <c r="CB57" s="195">
        <v>0</v>
      </c>
      <c r="CC57" s="195">
        <v>0</v>
      </c>
      <c r="CD57" s="195">
        <v>0</v>
      </c>
      <c r="CE57" s="195">
        <v>0</v>
      </c>
      <c r="CF57" s="195">
        <v>0</v>
      </c>
      <c r="CG57" s="195">
        <v>0</v>
      </c>
      <c r="CH57" s="195">
        <v>0</v>
      </c>
      <c r="CI57" s="195">
        <v>0</v>
      </c>
      <c r="CJ57" s="195">
        <v>0</v>
      </c>
      <c r="CK57" s="195">
        <v>0</v>
      </c>
      <c r="CL57" s="195">
        <v>0</v>
      </c>
      <c r="CM57" s="195">
        <v>0</v>
      </c>
      <c r="CN57" s="195">
        <v>0</v>
      </c>
      <c r="CO57" s="195">
        <v>0</v>
      </c>
      <c r="CP57" s="195">
        <v>0</v>
      </c>
      <c r="CQ57" s="195">
        <v>0</v>
      </c>
      <c r="CR57" s="195">
        <v>0</v>
      </c>
      <c r="CS57" s="195">
        <v>0</v>
      </c>
      <c r="CT57" s="195">
        <v>0</v>
      </c>
      <c r="CU57" s="195">
        <v>0</v>
      </c>
      <c r="CV57" s="195">
        <v>0</v>
      </c>
      <c r="CW57" s="195">
        <v>0</v>
      </c>
      <c r="CX57" s="195">
        <v>0</v>
      </c>
      <c r="CY57" s="195">
        <v>0</v>
      </c>
      <c r="CZ57" s="195">
        <v>0</v>
      </c>
      <c r="DA57" s="195">
        <v>0</v>
      </c>
      <c r="DB57" s="195">
        <v>0</v>
      </c>
      <c r="DC57" s="195">
        <v>0</v>
      </c>
      <c r="DE57" s="24">
        <f>COUNTBLANK(H57:DC57)</f>
        <v>0</v>
      </c>
      <c r="DF57" s="24">
        <f t="shared" si="17"/>
        <v>0</v>
      </c>
      <c r="DG57">
        <f t="shared" ref="DG57:DG66" si="34">IF(ISNUMBER(E57),E57*100,0)</f>
        <v>21</v>
      </c>
      <c r="DH57">
        <v>0</v>
      </c>
    </row>
    <row r="58" spans="1:112" ht="14.5">
      <c r="A58" s="68"/>
      <c r="B58" s="176" t="str">
        <f>$B$56&amp;"2."</f>
        <v>E.2.2.</v>
      </c>
      <c r="C58" s="192" t="s">
        <v>161</v>
      </c>
      <c r="D58" s="199"/>
      <c r="E58" s="194">
        <v>0.21</v>
      </c>
      <c r="F58" s="189">
        <f>H58+NPV(FD,I58:INDEX(I58:DC58,PAL))</f>
        <v>0</v>
      </c>
      <c r="G58" s="189">
        <f>SUMIF($H$5:$DC$5,"&lt;="&amp;PAL,$H58:$DC58)</f>
        <v>0</v>
      </c>
      <c r="H58" s="195">
        <v>0</v>
      </c>
      <c r="I58" s="195">
        <v>0</v>
      </c>
      <c r="J58" s="195">
        <v>0</v>
      </c>
      <c r="K58" s="195">
        <v>0</v>
      </c>
      <c r="L58" s="195">
        <v>0</v>
      </c>
      <c r="M58" s="195">
        <v>0</v>
      </c>
      <c r="N58" s="195">
        <v>0</v>
      </c>
      <c r="O58" s="195">
        <v>0</v>
      </c>
      <c r="P58" s="195">
        <v>0</v>
      </c>
      <c r="Q58" s="195">
        <v>0</v>
      </c>
      <c r="R58" s="195">
        <v>0</v>
      </c>
      <c r="S58" s="195">
        <v>0</v>
      </c>
      <c r="T58" s="195">
        <v>0</v>
      </c>
      <c r="U58" s="195">
        <v>0</v>
      </c>
      <c r="V58" s="195">
        <v>0</v>
      </c>
      <c r="W58" s="195">
        <v>0</v>
      </c>
      <c r="X58" s="195">
        <v>0</v>
      </c>
      <c r="Y58" s="195">
        <v>0</v>
      </c>
      <c r="Z58" s="195">
        <v>0</v>
      </c>
      <c r="AA58" s="195">
        <v>0</v>
      </c>
      <c r="AB58" s="195">
        <v>0</v>
      </c>
      <c r="AC58" s="195">
        <v>0</v>
      </c>
      <c r="AD58" s="195">
        <v>0</v>
      </c>
      <c r="AE58" s="195">
        <v>0</v>
      </c>
      <c r="AF58" s="195">
        <v>0</v>
      </c>
      <c r="AG58" s="195">
        <v>0</v>
      </c>
      <c r="AH58" s="195">
        <v>0</v>
      </c>
      <c r="AI58" s="195">
        <v>0</v>
      </c>
      <c r="AJ58" s="195">
        <v>0</v>
      </c>
      <c r="AK58" s="195">
        <v>0</v>
      </c>
      <c r="AL58" s="195">
        <v>0</v>
      </c>
      <c r="AM58" s="195">
        <v>0</v>
      </c>
      <c r="AN58" s="195">
        <v>0</v>
      </c>
      <c r="AO58" s="195">
        <v>0</v>
      </c>
      <c r="AP58" s="195">
        <v>0</v>
      </c>
      <c r="AQ58" s="195">
        <v>0</v>
      </c>
      <c r="AR58" s="195">
        <v>0</v>
      </c>
      <c r="AS58" s="195">
        <v>0</v>
      </c>
      <c r="AT58" s="195">
        <v>0</v>
      </c>
      <c r="AU58" s="195">
        <v>0</v>
      </c>
      <c r="AV58" s="195">
        <v>0</v>
      </c>
      <c r="AW58" s="195">
        <v>0</v>
      </c>
      <c r="AX58" s="195">
        <v>0</v>
      </c>
      <c r="AY58" s="195">
        <v>0</v>
      </c>
      <c r="AZ58" s="195">
        <v>0</v>
      </c>
      <c r="BA58" s="195">
        <v>0</v>
      </c>
      <c r="BB58" s="195">
        <v>0</v>
      </c>
      <c r="BC58" s="195">
        <v>0</v>
      </c>
      <c r="BD58" s="195">
        <v>0</v>
      </c>
      <c r="BE58" s="195">
        <v>0</v>
      </c>
      <c r="BF58" s="195">
        <v>0</v>
      </c>
      <c r="BG58" s="195">
        <v>0</v>
      </c>
      <c r="BH58" s="195">
        <v>0</v>
      </c>
      <c r="BI58" s="195">
        <v>0</v>
      </c>
      <c r="BJ58" s="195">
        <v>0</v>
      </c>
      <c r="BK58" s="195">
        <v>0</v>
      </c>
      <c r="BL58" s="195">
        <v>0</v>
      </c>
      <c r="BM58" s="195">
        <v>0</v>
      </c>
      <c r="BN58" s="195">
        <v>0</v>
      </c>
      <c r="BO58" s="195">
        <v>0</v>
      </c>
      <c r="BP58" s="195">
        <v>0</v>
      </c>
      <c r="BQ58" s="195">
        <v>0</v>
      </c>
      <c r="BR58" s="195">
        <v>0</v>
      </c>
      <c r="BS58" s="195">
        <v>0</v>
      </c>
      <c r="BT58" s="195">
        <v>0</v>
      </c>
      <c r="BU58" s="195">
        <v>0</v>
      </c>
      <c r="BV58" s="195">
        <v>0</v>
      </c>
      <c r="BW58" s="195">
        <v>0</v>
      </c>
      <c r="BX58" s="195">
        <v>0</v>
      </c>
      <c r="BY58" s="195">
        <v>0</v>
      </c>
      <c r="BZ58" s="195">
        <v>0</v>
      </c>
      <c r="CA58" s="195">
        <v>0</v>
      </c>
      <c r="CB58" s="195">
        <v>0</v>
      </c>
      <c r="CC58" s="195">
        <v>0</v>
      </c>
      <c r="CD58" s="195">
        <v>0</v>
      </c>
      <c r="CE58" s="195">
        <v>0</v>
      </c>
      <c r="CF58" s="195">
        <v>0</v>
      </c>
      <c r="CG58" s="195">
        <v>0</v>
      </c>
      <c r="CH58" s="195">
        <v>0</v>
      </c>
      <c r="CI58" s="195">
        <v>0</v>
      </c>
      <c r="CJ58" s="195">
        <v>0</v>
      </c>
      <c r="CK58" s="195">
        <v>0</v>
      </c>
      <c r="CL58" s="195">
        <v>0</v>
      </c>
      <c r="CM58" s="195">
        <v>0</v>
      </c>
      <c r="CN58" s="195">
        <v>0</v>
      </c>
      <c r="CO58" s="195">
        <v>0</v>
      </c>
      <c r="CP58" s="195">
        <v>0</v>
      </c>
      <c r="CQ58" s="195">
        <v>0</v>
      </c>
      <c r="CR58" s="195">
        <v>0</v>
      </c>
      <c r="CS58" s="195">
        <v>0</v>
      </c>
      <c r="CT58" s="195">
        <v>0</v>
      </c>
      <c r="CU58" s="195">
        <v>0</v>
      </c>
      <c r="CV58" s="195">
        <v>0</v>
      </c>
      <c r="CW58" s="195">
        <v>0</v>
      </c>
      <c r="CX58" s="195">
        <v>0</v>
      </c>
      <c r="CY58" s="195">
        <v>0</v>
      </c>
      <c r="CZ58" s="195">
        <v>0</v>
      </c>
      <c r="DA58" s="195">
        <v>0</v>
      </c>
      <c r="DB58" s="195">
        <v>0</v>
      </c>
      <c r="DC58" s="195">
        <v>0</v>
      </c>
      <c r="DE58" s="24">
        <f t="shared" ref="DE58:DE66" si="35">COUNTBLANK(H58:DC58)</f>
        <v>0</v>
      </c>
      <c r="DF58" s="24">
        <f t="shared" si="17"/>
        <v>0</v>
      </c>
      <c r="DG58">
        <f t="shared" si="34"/>
        <v>21</v>
      </c>
      <c r="DH58">
        <v>0</v>
      </c>
    </row>
    <row r="59" spans="1:112" ht="14.5">
      <c r="A59" s="68"/>
      <c r="B59" s="176" t="str">
        <f>$B$56&amp;"3."</f>
        <v>E.2.3.</v>
      </c>
      <c r="C59" s="192" t="s">
        <v>161</v>
      </c>
      <c r="D59" s="199"/>
      <c r="E59" s="194">
        <v>0.21</v>
      </c>
      <c r="F59" s="189">
        <f>H59+NPV(FD,I59:INDEX(I59:DC59,PAL))</f>
        <v>0</v>
      </c>
      <c r="G59" s="189">
        <f>SUMIF($H$5:$DC$5,"&lt;="&amp;PAL,$H59:$DC59)</f>
        <v>0</v>
      </c>
      <c r="H59" s="195">
        <v>0</v>
      </c>
      <c r="I59" s="195">
        <v>0</v>
      </c>
      <c r="J59" s="195">
        <v>0</v>
      </c>
      <c r="K59" s="195">
        <v>0</v>
      </c>
      <c r="L59" s="195">
        <v>0</v>
      </c>
      <c r="M59" s="195">
        <v>0</v>
      </c>
      <c r="N59" s="195">
        <v>0</v>
      </c>
      <c r="O59" s="195">
        <v>0</v>
      </c>
      <c r="P59" s="195">
        <v>0</v>
      </c>
      <c r="Q59" s="195">
        <v>0</v>
      </c>
      <c r="R59" s="195">
        <v>0</v>
      </c>
      <c r="S59" s="195">
        <v>0</v>
      </c>
      <c r="T59" s="195">
        <v>0</v>
      </c>
      <c r="U59" s="195">
        <v>0</v>
      </c>
      <c r="V59" s="195">
        <v>0</v>
      </c>
      <c r="W59" s="195">
        <v>0</v>
      </c>
      <c r="X59" s="195">
        <v>0</v>
      </c>
      <c r="Y59" s="195">
        <v>0</v>
      </c>
      <c r="Z59" s="195">
        <v>0</v>
      </c>
      <c r="AA59" s="195">
        <v>0</v>
      </c>
      <c r="AB59" s="195">
        <v>0</v>
      </c>
      <c r="AC59" s="195">
        <v>0</v>
      </c>
      <c r="AD59" s="195">
        <v>0</v>
      </c>
      <c r="AE59" s="195">
        <v>0</v>
      </c>
      <c r="AF59" s="195">
        <v>0</v>
      </c>
      <c r="AG59" s="195">
        <v>0</v>
      </c>
      <c r="AH59" s="195">
        <v>0</v>
      </c>
      <c r="AI59" s="195">
        <v>0</v>
      </c>
      <c r="AJ59" s="195">
        <v>0</v>
      </c>
      <c r="AK59" s="195">
        <v>0</v>
      </c>
      <c r="AL59" s="195">
        <v>0</v>
      </c>
      <c r="AM59" s="195">
        <v>0</v>
      </c>
      <c r="AN59" s="195">
        <v>0</v>
      </c>
      <c r="AO59" s="195">
        <v>0</v>
      </c>
      <c r="AP59" s="195">
        <v>0</v>
      </c>
      <c r="AQ59" s="195">
        <v>0</v>
      </c>
      <c r="AR59" s="195">
        <v>0</v>
      </c>
      <c r="AS59" s="195">
        <v>0</v>
      </c>
      <c r="AT59" s="195">
        <v>0</v>
      </c>
      <c r="AU59" s="195">
        <v>0</v>
      </c>
      <c r="AV59" s="195">
        <v>0</v>
      </c>
      <c r="AW59" s="195">
        <v>0</v>
      </c>
      <c r="AX59" s="195">
        <v>0</v>
      </c>
      <c r="AY59" s="195">
        <v>0</v>
      </c>
      <c r="AZ59" s="195">
        <v>0</v>
      </c>
      <c r="BA59" s="195">
        <v>0</v>
      </c>
      <c r="BB59" s="195">
        <v>0</v>
      </c>
      <c r="BC59" s="195">
        <v>0</v>
      </c>
      <c r="BD59" s="195">
        <v>0</v>
      </c>
      <c r="BE59" s="195">
        <v>0</v>
      </c>
      <c r="BF59" s="195">
        <v>0</v>
      </c>
      <c r="BG59" s="195">
        <v>0</v>
      </c>
      <c r="BH59" s="195">
        <v>0</v>
      </c>
      <c r="BI59" s="195">
        <v>0</v>
      </c>
      <c r="BJ59" s="195">
        <v>0</v>
      </c>
      <c r="BK59" s="195">
        <v>0</v>
      </c>
      <c r="BL59" s="195">
        <v>0</v>
      </c>
      <c r="BM59" s="195">
        <v>0</v>
      </c>
      <c r="BN59" s="195">
        <v>0</v>
      </c>
      <c r="BO59" s="195">
        <v>0</v>
      </c>
      <c r="BP59" s="195">
        <v>0</v>
      </c>
      <c r="BQ59" s="195">
        <v>0</v>
      </c>
      <c r="BR59" s="195">
        <v>0</v>
      </c>
      <c r="BS59" s="195">
        <v>0</v>
      </c>
      <c r="BT59" s="195">
        <v>0</v>
      </c>
      <c r="BU59" s="195">
        <v>0</v>
      </c>
      <c r="BV59" s="195">
        <v>0</v>
      </c>
      <c r="BW59" s="195">
        <v>0</v>
      </c>
      <c r="BX59" s="195">
        <v>0</v>
      </c>
      <c r="BY59" s="195">
        <v>0</v>
      </c>
      <c r="BZ59" s="195">
        <v>0</v>
      </c>
      <c r="CA59" s="195">
        <v>0</v>
      </c>
      <c r="CB59" s="195">
        <v>0</v>
      </c>
      <c r="CC59" s="195">
        <v>0</v>
      </c>
      <c r="CD59" s="195">
        <v>0</v>
      </c>
      <c r="CE59" s="195">
        <v>0</v>
      </c>
      <c r="CF59" s="195">
        <v>0</v>
      </c>
      <c r="CG59" s="195">
        <v>0</v>
      </c>
      <c r="CH59" s="195">
        <v>0</v>
      </c>
      <c r="CI59" s="195">
        <v>0</v>
      </c>
      <c r="CJ59" s="195">
        <v>0</v>
      </c>
      <c r="CK59" s="195">
        <v>0</v>
      </c>
      <c r="CL59" s="195">
        <v>0</v>
      </c>
      <c r="CM59" s="195">
        <v>0</v>
      </c>
      <c r="CN59" s="195">
        <v>0</v>
      </c>
      <c r="CO59" s="195">
        <v>0</v>
      </c>
      <c r="CP59" s="195">
        <v>0</v>
      </c>
      <c r="CQ59" s="195">
        <v>0</v>
      </c>
      <c r="CR59" s="195">
        <v>0</v>
      </c>
      <c r="CS59" s="195">
        <v>0</v>
      </c>
      <c r="CT59" s="195">
        <v>0</v>
      </c>
      <c r="CU59" s="195">
        <v>0</v>
      </c>
      <c r="CV59" s="195">
        <v>0</v>
      </c>
      <c r="CW59" s="195">
        <v>0</v>
      </c>
      <c r="CX59" s="195">
        <v>0</v>
      </c>
      <c r="CY59" s="195">
        <v>0</v>
      </c>
      <c r="CZ59" s="195">
        <v>0</v>
      </c>
      <c r="DA59" s="195">
        <v>0</v>
      </c>
      <c r="DB59" s="195">
        <v>0</v>
      </c>
      <c r="DC59" s="195">
        <v>0</v>
      </c>
      <c r="DE59" s="24">
        <f t="shared" si="35"/>
        <v>0</v>
      </c>
      <c r="DF59" s="24">
        <f t="shared" si="17"/>
        <v>0</v>
      </c>
      <c r="DG59">
        <f t="shared" si="34"/>
        <v>21</v>
      </c>
      <c r="DH59">
        <v>0</v>
      </c>
    </row>
    <row r="60" spans="1:112" ht="14.5">
      <c r="A60" s="68"/>
      <c r="B60" s="176" t="str">
        <f>$B$56&amp;"4."</f>
        <v>E.2.4.</v>
      </c>
      <c r="C60" s="192" t="s">
        <v>161</v>
      </c>
      <c r="D60" s="199"/>
      <c r="E60" s="194">
        <v>0.21</v>
      </c>
      <c r="F60" s="189">
        <f>H60+NPV(FD,I60:INDEX(I60:DC60,PAL))</f>
        <v>0</v>
      </c>
      <c r="G60" s="189">
        <f>SUMIF($H$5:$DC$5,"&lt;="&amp;PAL,$H60:$DC60)</f>
        <v>0</v>
      </c>
      <c r="H60" s="195">
        <v>0</v>
      </c>
      <c r="I60" s="195">
        <v>0</v>
      </c>
      <c r="J60" s="195">
        <v>0</v>
      </c>
      <c r="K60" s="195">
        <v>0</v>
      </c>
      <c r="L60" s="195">
        <v>0</v>
      </c>
      <c r="M60" s="195">
        <v>0</v>
      </c>
      <c r="N60" s="195">
        <v>0</v>
      </c>
      <c r="O60" s="195">
        <v>0</v>
      </c>
      <c r="P60" s="195">
        <v>0</v>
      </c>
      <c r="Q60" s="195">
        <v>0</v>
      </c>
      <c r="R60" s="195">
        <v>0</v>
      </c>
      <c r="S60" s="195">
        <v>0</v>
      </c>
      <c r="T60" s="195">
        <v>0</v>
      </c>
      <c r="U60" s="195">
        <v>0</v>
      </c>
      <c r="V60" s="195">
        <v>0</v>
      </c>
      <c r="W60" s="195">
        <v>0</v>
      </c>
      <c r="X60" s="195">
        <v>0</v>
      </c>
      <c r="Y60" s="195">
        <v>0</v>
      </c>
      <c r="Z60" s="195">
        <v>0</v>
      </c>
      <c r="AA60" s="195">
        <v>0</v>
      </c>
      <c r="AB60" s="195">
        <v>0</v>
      </c>
      <c r="AC60" s="195">
        <v>0</v>
      </c>
      <c r="AD60" s="195">
        <v>0</v>
      </c>
      <c r="AE60" s="195">
        <v>0</v>
      </c>
      <c r="AF60" s="195">
        <v>0</v>
      </c>
      <c r="AG60" s="195">
        <v>0</v>
      </c>
      <c r="AH60" s="195">
        <v>0</v>
      </c>
      <c r="AI60" s="195">
        <v>0</v>
      </c>
      <c r="AJ60" s="195">
        <v>0</v>
      </c>
      <c r="AK60" s="195">
        <v>0</v>
      </c>
      <c r="AL60" s="195">
        <v>0</v>
      </c>
      <c r="AM60" s="195">
        <v>0</v>
      </c>
      <c r="AN60" s="195">
        <v>0</v>
      </c>
      <c r="AO60" s="195">
        <v>0</v>
      </c>
      <c r="AP60" s="195">
        <v>0</v>
      </c>
      <c r="AQ60" s="195">
        <v>0</v>
      </c>
      <c r="AR60" s="195">
        <v>0</v>
      </c>
      <c r="AS60" s="195">
        <v>0</v>
      </c>
      <c r="AT60" s="195">
        <v>0</v>
      </c>
      <c r="AU60" s="195">
        <v>0</v>
      </c>
      <c r="AV60" s="195">
        <v>0</v>
      </c>
      <c r="AW60" s="195">
        <v>0</v>
      </c>
      <c r="AX60" s="195">
        <v>0</v>
      </c>
      <c r="AY60" s="195">
        <v>0</v>
      </c>
      <c r="AZ60" s="195">
        <v>0</v>
      </c>
      <c r="BA60" s="195">
        <v>0</v>
      </c>
      <c r="BB60" s="195">
        <v>0</v>
      </c>
      <c r="BC60" s="195">
        <v>0</v>
      </c>
      <c r="BD60" s="195">
        <v>0</v>
      </c>
      <c r="BE60" s="195">
        <v>0</v>
      </c>
      <c r="BF60" s="195">
        <v>0</v>
      </c>
      <c r="BG60" s="195">
        <v>0</v>
      </c>
      <c r="BH60" s="195">
        <v>0</v>
      </c>
      <c r="BI60" s="195">
        <v>0</v>
      </c>
      <c r="BJ60" s="195">
        <v>0</v>
      </c>
      <c r="BK60" s="195">
        <v>0</v>
      </c>
      <c r="BL60" s="195">
        <v>0</v>
      </c>
      <c r="BM60" s="195">
        <v>0</v>
      </c>
      <c r="BN60" s="195">
        <v>0</v>
      </c>
      <c r="BO60" s="195">
        <v>0</v>
      </c>
      <c r="BP60" s="195">
        <v>0</v>
      </c>
      <c r="BQ60" s="195">
        <v>0</v>
      </c>
      <c r="BR60" s="195">
        <v>0</v>
      </c>
      <c r="BS60" s="195">
        <v>0</v>
      </c>
      <c r="BT60" s="195">
        <v>0</v>
      </c>
      <c r="BU60" s="195">
        <v>0</v>
      </c>
      <c r="BV60" s="195">
        <v>0</v>
      </c>
      <c r="BW60" s="195">
        <v>0</v>
      </c>
      <c r="BX60" s="195">
        <v>0</v>
      </c>
      <c r="BY60" s="195">
        <v>0</v>
      </c>
      <c r="BZ60" s="195">
        <v>0</v>
      </c>
      <c r="CA60" s="195">
        <v>0</v>
      </c>
      <c r="CB60" s="195">
        <v>0</v>
      </c>
      <c r="CC60" s="195">
        <v>0</v>
      </c>
      <c r="CD60" s="195">
        <v>0</v>
      </c>
      <c r="CE60" s="195">
        <v>0</v>
      </c>
      <c r="CF60" s="195">
        <v>0</v>
      </c>
      <c r="CG60" s="195">
        <v>0</v>
      </c>
      <c r="CH60" s="195">
        <v>0</v>
      </c>
      <c r="CI60" s="195">
        <v>0</v>
      </c>
      <c r="CJ60" s="195">
        <v>0</v>
      </c>
      <c r="CK60" s="195">
        <v>0</v>
      </c>
      <c r="CL60" s="195">
        <v>0</v>
      </c>
      <c r="CM60" s="195">
        <v>0</v>
      </c>
      <c r="CN60" s="195">
        <v>0</v>
      </c>
      <c r="CO60" s="195">
        <v>0</v>
      </c>
      <c r="CP60" s="195">
        <v>0</v>
      </c>
      <c r="CQ60" s="195">
        <v>0</v>
      </c>
      <c r="CR60" s="195">
        <v>0</v>
      </c>
      <c r="CS60" s="195">
        <v>0</v>
      </c>
      <c r="CT60" s="195">
        <v>0</v>
      </c>
      <c r="CU60" s="195">
        <v>0</v>
      </c>
      <c r="CV60" s="195">
        <v>0</v>
      </c>
      <c r="CW60" s="195">
        <v>0</v>
      </c>
      <c r="CX60" s="195">
        <v>0</v>
      </c>
      <c r="CY60" s="195">
        <v>0</v>
      </c>
      <c r="CZ60" s="195">
        <v>0</v>
      </c>
      <c r="DA60" s="195">
        <v>0</v>
      </c>
      <c r="DB60" s="195">
        <v>0</v>
      </c>
      <c r="DC60" s="195">
        <v>0</v>
      </c>
      <c r="DE60" s="24">
        <f t="shared" si="35"/>
        <v>0</v>
      </c>
      <c r="DF60" s="24">
        <f t="shared" si="17"/>
        <v>0</v>
      </c>
      <c r="DG60">
        <f t="shared" si="34"/>
        <v>21</v>
      </c>
      <c r="DH60">
        <v>0</v>
      </c>
    </row>
    <row r="61" spans="1:112" ht="14.5">
      <c r="A61" s="68"/>
      <c r="B61" s="176" t="str">
        <f>$B$56&amp;"5."</f>
        <v>E.2.5.</v>
      </c>
      <c r="C61" s="192" t="s">
        <v>161</v>
      </c>
      <c r="D61" s="199"/>
      <c r="E61" s="194">
        <v>0.21</v>
      </c>
      <c r="F61" s="189">
        <f>H61+NPV(FD,I61:INDEX(I61:DC61,PAL))</f>
        <v>0</v>
      </c>
      <c r="G61" s="189">
        <f>SUMIF($H$5:$DC$5,"&lt;="&amp;PAL,$H61:$DC61)</f>
        <v>0</v>
      </c>
      <c r="H61" s="195">
        <v>0</v>
      </c>
      <c r="I61" s="195">
        <v>0</v>
      </c>
      <c r="J61" s="195">
        <v>0</v>
      </c>
      <c r="K61" s="195">
        <v>0</v>
      </c>
      <c r="L61" s="195">
        <v>0</v>
      </c>
      <c r="M61" s="195">
        <v>0</v>
      </c>
      <c r="N61" s="195">
        <v>0</v>
      </c>
      <c r="O61" s="195">
        <v>0</v>
      </c>
      <c r="P61" s="195">
        <v>0</v>
      </c>
      <c r="Q61" s="195">
        <v>0</v>
      </c>
      <c r="R61" s="195">
        <v>0</v>
      </c>
      <c r="S61" s="195">
        <v>0</v>
      </c>
      <c r="T61" s="195">
        <v>0</v>
      </c>
      <c r="U61" s="195">
        <v>0</v>
      </c>
      <c r="V61" s="195">
        <v>0</v>
      </c>
      <c r="W61" s="195">
        <v>0</v>
      </c>
      <c r="X61" s="195">
        <v>0</v>
      </c>
      <c r="Y61" s="195">
        <v>0</v>
      </c>
      <c r="Z61" s="195">
        <v>0</v>
      </c>
      <c r="AA61" s="195">
        <v>0</v>
      </c>
      <c r="AB61" s="195">
        <v>0</v>
      </c>
      <c r="AC61" s="195">
        <v>0</v>
      </c>
      <c r="AD61" s="195">
        <v>0</v>
      </c>
      <c r="AE61" s="195">
        <v>0</v>
      </c>
      <c r="AF61" s="195">
        <v>0</v>
      </c>
      <c r="AG61" s="195">
        <v>0</v>
      </c>
      <c r="AH61" s="195">
        <v>0</v>
      </c>
      <c r="AI61" s="195">
        <v>0</v>
      </c>
      <c r="AJ61" s="195">
        <v>0</v>
      </c>
      <c r="AK61" s="195">
        <v>0</v>
      </c>
      <c r="AL61" s="195">
        <v>0</v>
      </c>
      <c r="AM61" s="195">
        <v>0</v>
      </c>
      <c r="AN61" s="195">
        <v>0</v>
      </c>
      <c r="AO61" s="195">
        <v>0</v>
      </c>
      <c r="AP61" s="195">
        <v>0</v>
      </c>
      <c r="AQ61" s="195">
        <v>0</v>
      </c>
      <c r="AR61" s="195">
        <v>0</v>
      </c>
      <c r="AS61" s="195">
        <v>0</v>
      </c>
      <c r="AT61" s="195">
        <v>0</v>
      </c>
      <c r="AU61" s="195">
        <v>0</v>
      </c>
      <c r="AV61" s="195">
        <v>0</v>
      </c>
      <c r="AW61" s="195">
        <v>0</v>
      </c>
      <c r="AX61" s="195">
        <v>0</v>
      </c>
      <c r="AY61" s="195">
        <v>0</v>
      </c>
      <c r="AZ61" s="195">
        <v>0</v>
      </c>
      <c r="BA61" s="195">
        <v>0</v>
      </c>
      <c r="BB61" s="195">
        <v>0</v>
      </c>
      <c r="BC61" s="195">
        <v>0</v>
      </c>
      <c r="BD61" s="195">
        <v>0</v>
      </c>
      <c r="BE61" s="195">
        <v>0</v>
      </c>
      <c r="BF61" s="195">
        <v>0</v>
      </c>
      <c r="BG61" s="195">
        <v>0</v>
      </c>
      <c r="BH61" s="195">
        <v>0</v>
      </c>
      <c r="BI61" s="195">
        <v>0</v>
      </c>
      <c r="BJ61" s="195">
        <v>0</v>
      </c>
      <c r="BK61" s="195">
        <v>0</v>
      </c>
      <c r="BL61" s="195">
        <v>0</v>
      </c>
      <c r="BM61" s="195">
        <v>0</v>
      </c>
      <c r="BN61" s="195">
        <v>0</v>
      </c>
      <c r="BO61" s="195">
        <v>0</v>
      </c>
      <c r="BP61" s="195">
        <v>0</v>
      </c>
      <c r="BQ61" s="195">
        <v>0</v>
      </c>
      <c r="BR61" s="195">
        <v>0</v>
      </c>
      <c r="BS61" s="195">
        <v>0</v>
      </c>
      <c r="BT61" s="195">
        <v>0</v>
      </c>
      <c r="BU61" s="195">
        <v>0</v>
      </c>
      <c r="BV61" s="195">
        <v>0</v>
      </c>
      <c r="BW61" s="195">
        <v>0</v>
      </c>
      <c r="BX61" s="195">
        <v>0</v>
      </c>
      <c r="BY61" s="195">
        <v>0</v>
      </c>
      <c r="BZ61" s="195">
        <v>0</v>
      </c>
      <c r="CA61" s="195">
        <v>0</v>
      </c>
      <c r="CB61" s="195">
        <v>0</v>
      </c>
      <c r="CC61" s="195">
        <v>0</v>
      </c>
      <c r="CD61" s="195">
        <v>0</v>
      </c>
      <c r="CE61" s="195">
        <v>0</v>
      </c>
      <c r="CF61" s="195">
        <v>0</v>
      </c>
      <c r="CG61" s="195">
        <v>0</v>
      </c>
      <c r="CH61" s="195">
        <v>0</v>
      </c>
      <c r="CI61" s="195">
        <v>0</v>
      </c>
      <c r="CJ61" s="195">
        <v>0</v>
      </c>
      <c r="CK61" s="195">
        <v>0</v>
      </c>
      <c r="CL61" s="195">
        <v>0</v>
      </c>
      <c r="CM61" s="195">
        <v>0</v>
      </c>
      <c r="CN61" s="195">
        <v>0</v>
      </c>
      <c r="CO61" s="195">
        <v>0</v>
      </c>
      <c r="CP61" s="195">
        <v>0</v>
      </c>
      <c r="CQ61" s="195">
        <v>0</v>
      </c>
      <c r="CR61" s="195">
        <v>0</v>
      </c>
      <c r="CS61" s="195">
        <v>0</v>
      </c>
      <c r="CT61" s="195">
        <v>0</v>
      </c>
      <c r="CU61" s="195">
        <v>0</v>
      </c>
      <c r="CV61" s="195">
        <v>0</v>
      </c>
      <c r="CW61" s="195">
        <v>0</v>
      </c>
      <c r="CX61" s="195">
        <v>0</v>
      </c>
      <c r="CY61" s="195">
        <v>0</v>
      </c>
      <c r="CZ61" s="195">
        <v>0</v>
      </c>
      <c r="DA61" s="195">
        <v>0</v>
      </c>
      <c r="DB61" s="195">
        <v>0</v>
      </c>
      <c r="DC61" s="195">
        <v>0</v>
      </c>
      <c r="DE61" s="24">
        <f t="shared" si="35"/>
        <v>0</v>
      </c>
      <c r="DF61" s="24">
        <f t="shared" si="17"/>
        <v>0</v>
      </c>
      <c r="DG61">
        <f t="shared" si="34"/>
        <v>21</v>
      </c>
      <c r="DH61">
        <v>0</v>
      </c>
    </row>
    <row r="62" spans="1:112" ht="14.5">
      <c r="A62" s="68"/>
      <c r="B62" s="176" t="str">
        <f>$B$56&amp;"6."</f>
        <v>E.2.6.</v>
      </c>
      <c r="C62" s="192" t="s">
        <v>161</v>
      </c>
      <c r="D62" s="199"/>
      <c r="E62" s="194">
        <v>0.21</v>
      </c>
      <c r="F62" s="189">
        <f>H62+NPV(FD,I62:INDEX(I62:DC62,PAL))</f>
        <v>0</v>
      </c>
      <c r="G62" s="189">
        <f>SUMIF($H$5:$DC$5,"&lt;="&amp;PAL,$H62:$DC62)</f>
        <v>0</v>
      </c>
      <c r="H62" s="195">
        <v>0</v>
      </c>
      <c r="I62" s="195">
        <v>0</v>
      </c>
      <c r="J62" s="195">
        <v>0</v>
      </c>
      <c r="K62" s="195">
        <v>0</v>
      </c>
      <c r="L62" s="195">
        <v>0</v>
      </c>
      <c r="M62" s="195">
        <v>0</v>
      </c>
      <c r="N62" s="195">
        <v>0</v>
      </c>
      <c r="O62" s="195">
        <v>0</v>
      </c>
      <c r="P62" s="195">
        <v>0</v>
      </c>
      <c r="Q62" s="195">
        <v>0</v>
      </c>
      <c r="R62" s="195">
        <v>0</v>
      </c>
      <c r="S62" s="195">
        <v>0</v>
      </c>
      <c r="T62" s="195">
        <v>0</v>
      </c>
      <c r="U62" s="195">
        <v>0</v>
      </c>
      <c r="V62" s="195">
        <v>0</v>
      </c>
      <c r="W62" s="195">
        <v>0</v>
      </c>
      <c r="X62" s="195">
        <v>0</v>
      </c>
      <c r="Y62" s="195">
        <v>0</v>
      </c>
      <c r="Z62" s="195">
        <v>0</v>
      </c>
      <c r="AA62" s="195">
        <v>0</v>
      </c>
      <c r="AB62" s="195">
        <v>0</v>
      </c>
      <c r="AC62" s="195">
        <v>0</v>
      </c>
      <c r="AD62" s="195">
        <v>0</v>
      </c>
      <c r="AE62" s="195">
        <v>0</v>
      </c>
      <c r="AF62" s="195">
        <v>0</v>
      </c>
      <c r="AG62" s="195">
        <v>0</v>
      </c>
      <c r="AH62" s="195">
        <v>0</v>
      </c>
      <c r="AI62" s="195">
        <v>0</v>
      </c>
      <c r="AJ62" s="195">
        <v>0</v>
      </c>
      <c r="AK62" s="195">
        <v>0</v>
      </c>
      <c r="AL62" s="195">
        <v>0</v>
      </c>
      <c r="AM62" s="195">
        <v>0</v>
      </c>
      <c r="AN62" s="195">
        <v>0</v>
      </c>
      <c r="AO62" s="195">
        <v>0</v>
      </c>
      <c r="AP62" s="195">
        <v>0</v>
      </c>
      <c r="AQ62" s="195">
        <v>0</v>
      </c>
      <c r="AR62" s="195">
        <v>0</v>
      </c>
      <c r="AS62" s="195">
        <v>0</v>
      </c>
      <c r="AT62" s="195">
        <v>0</v>
      </c>
      <c r="AU62" s="195">
        <v>0</v>
      </c>
      <c r="AV62" s="195">
        <v>0</v>
      </c>
      <c r="AW62" s="195">
        <v>0</v>
      </c>
      <c r="AX62" s="195">
        <v>0</v>
      </c>
      <c r="AY62" s="195">
        <v>0</v>
      </c>
      <c r="AZ62" s="195">
        <v>0</v>
      </c>
      <c r="BA62" s="195">
        <v>0</v>
      </c>
      <c r="BB62" s="195">
        <v>0</v>
      </c>
      <c r="BC62" s="195">
        <v>0</v>
      </c>
      <c r="BD62" s="195">
        <v>0</v>
      </c>
      <c r="BE62" s="195">
        <v>0</v>
      </c>
      <c r="BF62" s="195">
        <v>0</v>
      </c>
      <c r="BG62" s="195">
        <v>0</v>
      </c>
      <c r="BH62" s="195">
        <v>0</v>
      </c>
      <c r="BI62" s="195">
        <v>0</v>
      </c>
      <c r="BJ62" s="195">
        <v>0</v>
      </c>
      <c r="BK62" s="195">
        <v>0</v>
      </c>
      <c r="BL62" s="195">
        <v>0</v>
      </c>
      <c r="BM62" s="195">
        <v>0</v>
      </c>
      <c r="BN62" s="195">
        <v>0</v>
      </c>
      <c r="BO62" s="195">
        <v>0</v>
      </c>
      <c r="BP62" s="195">
        <v>0</v>
      </c>
      <c r="BQ62" s="195">
        <v>0</v>
      </c>
      <c r="BR62" s="195">
        <v>0</v>
      </c>
      <c r="BS62" s="195">
        <v>0</v>
      </c>
      <c r="BT62" s="195">
        <v>0</v>
      </c>
      <c r="BU62" s="195">
        <v>0</v>
      </c>
      <c r="BV62" s="195">
        <v>0</v>
      </c>
      <c r="BW62" s="195">
        <v>0</v>
      </c>
      <c r="BX62" s="195">
        <v>0</v>
      </c>
      <c r="BY62" s="195">
        <v>0</v>
      </c>
      <c r="BZ62" s="195">
        <v>0</v>
      </c>
      <c r="CA62" s="195">
        <v>0</v>
      </c>
      <c r="CB62" s="195">
        <v>0</v>
      </c>
      <c r="CC62" s="195">
        <v>0</v>
      </c>
      <c r="CD62" s="195">
        <v>0</v>
      </c>
      <c r="CE62" s="195">
        <v>0</v>
      </c>
      <c r="CF62" s="195">
        <v>0</v>
      </c>
      <c r="CG62" s="195">
        <v>0</v>
      </c>
      <c r="CH62" s="195">
        <v>0</v>
      </c>
      <c r="CI62" s="195">
        <v>0</v>
      </c>
      <c r="CJ62" s="195">
        <v>0</v>
      </c>
      <c r="CK62" s="195">
        <v>0</v>
      </c>
      <c r="CL62" s="195">
        <v>0</v>
      </c>
      <c r="CM62" s="195">
        <v>0</v>
      </c>
      <c r="CN62" s="195">
        <v>0</v>
      </c>
      <c r="CO62" s="195">
        <v>0</v>
      </c>
      <c r="CP62" s="195">
        <v>0</v>
      </c>
      <c r="CQ62" s="195">
        <v>0</v>
      </c>
      <c r="CR62" s="195">
        <v>0</v>
      </c>
      <c r="CS62" s="195">
        <v>0</v>
      </c>
      <c r="CT62" s="195">
        <v>0</v>
      </c>
      <c r="CU62" s="195">
        <v>0</v>
      </c>
      <c r="CV62" s="195">
        <v>0</v>
      </c>
      <c r="CW62" s="195">
        <v>0</v>
      </c>
      <c r="CX62" s="195">
        <v>0</v>
      </c>
      <c r="CY62" s="195">
        <v>0</v>
      </c>
      <c r="CZ62" s="195">
        <v>0</v>
      </c>
      <c r="DA62" s="195">
        <v>0</v>
      </c>
      <c r="DB62" s="195">
        <v>0</v>
      </c>
      <c r="DC62" s="195">
        <v>0</v>
      </c>
      <c r="DE62" s="24">
        <f t="shared" si="35"/>
        <v>0</v>
      </c>
      <c r="DF62" s="24">
        <f t="shared" si="17"/>
        <v>0</v>
      </c>
      <c r="DG62">
        <f t="shared" si="34"/>
        <v>21</v>
      </c>
      <c r="DH62">
        <v>0</v>
      </c>
    </row>
    <row r="63" spans="1:112" ht="14.5">
      <c r="A63" s="68"/>
      <c r="B63" s="176" t="str">
        <f>$B$56&amp;"7."</f>
        <v>E.2.7.</v>
      </c>
      <c r="C63" s="192" t="s">
        <v>161</v>
      </c>
      <c r="D63" s="199"/>
      <c r="E63" s="194">
        <v>0.21</v>
      </c>
      <c r="F63" s="189">
        <f>H63+NPV(FD,I63:INDEX(I63:DC63,PAL))</f>
        <v>0</v>
      </c>
      <c r="G63" s="189">
        <f>SUMIF($H$5:$DC$5,"&lt;="&amp;PAL,$H63:$DC63)</f>
        <v>0</v>
      </c>
      <c r="H63" s="195">
        <v>0</v>
      </c>
      <c r="I63" s="195">
        <v>0</v>
      </c>
      <c r="J63" s="195">
        <v>0</v>
      </c>
      <c r="K63" s="195">
        <v>0</v>
      </c>
      <c r="L63" s="195">
        <v>0</v>
      </c>
      <c r="M63" s="195">
        <v>0</v>
      </c>
      <c r="N63" s="195">
        <v>0</v>
      </c>
      <c r="O63" s="195">
        <v>0</v>
      </c>
      <c r="P63" s="195">
        <v>0</v>
      </c>
      <c r="Q63" s="195">
        <v>0</v>
      </c>
      <c r="R63" s="195">
        <v>0</v>
      </c>
      <c r="S63" s="195">
        <v>0</v>
      </c>
      <c r="T63" s="195">
        <v>0</v>
      </c>
      <c r="U63" s="195">
        <v>0</v>
      </c>
      <c r="V63" s="195">
        <v>0</v>
      </c>
      <c r="W63" s="195">
        <v>0</v>
      </c>
      <c r="X63" s="195">
        <v>0</v>
      </c>
      <c r="Y63" s="195">
        <v>0</v>
      </c>
      <c r="Z63" s="195">
        <v>0</v>
      </c>
      <c r="AA63" s="195">
        <v>0</v>
      </c>
      <c r="AB63" s="195">
        <v>0</v>
      </c>
      <c r="AC63" s="195">
        <v>0</v>
      </c>
      <c r="AD63" s="195">
        <v>0</v>
      </c>
      <c r="AE63" s="195">
        <v>0</v>
      </c>
      <c r="AF63" s="195">
        <v>0</v>
      </c>
      <c r="AG63" s="195">
        <v>0</v>
      </c>
      <c r="AH63" s="195">
        <v>0</v>
      </c>
      <c r="AI63" s="195">
        <v>0</v>
      </c>
      <c r="AJ63" s="195">
        <v>0</v>
      </c>
      <c r="AK63" s="195">
        <v>0</v>
      </c>
      <c r="AL63" s="195">
        <v>0</v>
      </c>
      <c r="AM63" s="195">
        <v>0</v>
      </c>
      <c r="AN63" s="195">
        <v>0</v>
      </c>
      <c r="AO63" s="195">
        <v>0</v>
      </c>
      <c r="AP63" s="195">
        <v>0</v>
      </c>
      <c r="AQ63" s="195">
        <v>0</v>
      </c>
      <c r="AR63" s="195">
        <v>0</v>
      </c>
      <c r="AS63" s="195">
        <v>0</v>
      </c>
      <c r="AT63" s="195">
        <v>0</v>
      </c>
      <c r="AU63" s="195">
        <v>0</v>
      </c>
      <c r="AV63" s="195">
        <v>0</v>
      </c>
      <c r="AW63" s="195">
        <v>0</v>
      </c>
      <c r="AX63" s="195">
        <v>0</v>
      </c>
      <c r="AY63" s="195">
        <v>0</v>
      </c>
      <c r="AZ63" s="195">
        <v>0</v>
      </c>
      <c r="BA63" s="195">
        <v>0</v>
      </c>
      <c r="BB63" s="195">
        <v>0</v>
      </c>
      <c r="BC63" s="195">
        <v>0</v>
      </c>
      <c r="BD63" s="195">
        <v>0</v>
      </c>
      <c r="BE63" s="195">
        <v>0</v>
      </c>
      <c r="BF63" s="195">
        <v>0</v>
      </c>
      <c r="BG63" s="195">
        <v>0</v>
      </c>
      <c r="BH63" s="195">
        <v>0</v>
      </c>
      <c r="BI63" s="195">
        <v>0</v>
      </c>
      <c r="BJ63" s="195">
        <v>0</v>
      </c>
      <c r="BK63" s="195">
        <v>0</v>
      </c>
      <c r="BL63" s="195">
        <v>0</v>
      </c>
      <c r="BM63" s="195">
        <v>0</v>
      </c>
      <c r="BN63" s="195">
        <v>0</v>
      </c>
      <c r="BO63" s="195">
        <v>0</v>
      </c>
      <c r="BP63" s="195">
        <v>0</v>
      </c>
      <c r="BQ63" s="195">
        <v>0</v>
      </c>
      <c r="BR63" s="195">
        <v>0</v>
      </c>
      <c r="BS63" s="195">
        <v>0</v>
      </c>
      <c r="BT63" s="195">
        <v>0</v>
      </c>
      <c r="BU63" s="195">
        <v>0</v>
      </c>
      <c r="BV63" s="195">
        <v>0</v>
      </c>
      <c r="BW63" s="195">
        <v>0</v>
      </c>
      <c r="BX63" s="195">
        <v>0</v>
      </c>
      <c r="BY63" s="195">
        <v>0</v>
      </c>
      <c r="BZ63" s="195">
        <v>0</v>
      </c>
      <c r="CA63" s="195">
        <v>0</v>
      </c>
      <c r="CB63" s="195">
        <v>0</v>
      </c>
      <c r="CC63" s="195">
        <v>0</v>
      </c>
      <c r="CD63" s="195">
        <v>0</v>
      </c>
      <c r="CE63" s="195">
        <v>0</v>
      </c>
      <c r="CF63" s="195">
        <v>0</v>
      </c>
      <c r="CG63" s="195">
        <v>0</v>
      </c>
      <c r="CH63" s="195">
        <v>0</v>
      </c>
      <c r="CI63" s="195">
        <v>0</v>
      </c>
      <c r="CJ63" s="195">
        <v>0</v>
      </c>
      <c r="CK63" s="195">
        <v>0</v>
      </c>
      <c r="CL63" s="195">
        <v>0</v>
      </c>
      <c r="CM63" s="195">
        <v>0</v>
      </c>
      <c r="CN63" s="195">
        <v>0</v>
      </c>
      <c r="CO63" s="195">
        <v>0</v>
      </c>
      <c r="CP63" s="195">
        <v>0</v>
      </c>
      <c r="CQ63" s="195">
        <v>0</v>
      </c>
      <c r="CR63" s="195">
        <v>0</v>
      </c>
      <c r="CS63" s="195">
        <v>0</v>
      </c>
      <c r="CT63" s="195">
        <v>0</v>
      </c>
      <c r="CU63" s="195">
        <v>0</v>
      </c>
      <c r="CV63" s="195">
        <v>0</v>
      </c>
      <c r="CW63" s="195">
        <v>0</v>
      </c>
      <c r="CX63" s="195">
        <v>0</v>
      </c>
      <c r="CY63" s="195">
        <v>0</v>
      </c>
      <c r="CZ63" s="195">
        <v>0</v>
      </c>
      <c r="DA63" s="195">
        <v>0</v>
      </c>
      <c r="DB63" s="195">
        <v>0</v>
      </c>
      <c r="DC63" s="195">
        <v>0</v>
      </c>
      <c r="DE63" s="24">
        <f t="shared" si="35"/>
        <v>0</v>
      </c>
      <c r="DF63" s="24">
        <f t="shared" si="17"/>
        <v>0</v>
      </c>
      <c r="DG63">
        <f t="shared" si="34"/>
        <v>21</v>
      </c>
      <c r="DH63">
        <v>0</v>
      </c>
    </row>
    <row r="64" spans="1:112" ht="14.5">
      <c r="A64" s="68"/>
      <c r="B64" s="176" t="str">
        <f>$B$56&amp;"8."</f>
        <v>E.2.8.</v>
      </c>
      <c r="C64" s="192" t="s">
        <v>161</v>
      </c>
      <c r="D64" s="199"/>
      <c r="E64" s="194">
        <v>0.21</v>
      </c>
      <c r="F64" s="189">
        <f>H64+NPV(FD,I64:INDEX(I64:DC64,PAL))</f>
        <v>0</v>
      </c>
      <c r="G64" s="189">
        <f>SUMIF($H$5:$DC$5,"&lt;="&amp;PAL,$H64:$DC64)</f>
        <v>0</v>
      </c>
      <c r="H64" s="195">
        <v>0</v>
      </c>
      <c r="I64" s="195">
        <v>0</v>
      </c>
      <c r="J64" s="195">
        <v>0</v>
      </c>
      <c r="K64" s="195">
        <v>0</v>
      </c>
      <c r="L64" s="195">
        <v>0</v>
      </c>
      <c r="M64" s="195">
        <v>0</v>
      </c>
      <c r="N64" s="195">
        <v>0</v>
      </c>
      <c r="O64" s="195">
        <v>0</v>
      </c>
      <c r="P64" s="195">
        <v>0</v>
      </c>
      <c r="Q64" s="195">
        <v>0</v>
      </c>
      <c r="R64" s="195">
        <v>0</v>
      </c>
      <c r="S64" s="195">
        <v>0</v>
      </c>
      <c r="T64" s="195">
        <v>0</v>
      </c>
      <c r="U64" s="195">
        <v>0</v>
      </c>
      <c r="V64" s="195">
        <v>0</v>
      </c>
      <c r="W64" s="195">
        <v>0</v>
      </c>
      <c r="X64" s="195">
        <v>0</v>
      </c>
      <c r="Y64" s="195">
        <v>0</v>
      </c>
      <c r="Z64" s="195">
        <v>0</v>
      </c>
      <c r="AA64" s="195">
        <v>0</v>
      </c>
      <c r="AB64" s="195">
        <v>0</v>
      </c>
      <c r="AC64" s="195">
        <v>0</v>
      </c>
      <c r="AD64" s="195">
        <v>0</v>
      </c>
      <c r="AE64" s="195">
        <v>0</v>
      </c>
      <c r="AF64" s="195">
        <v>0</v>
      </c>
      <c r="AG64" s="195">
        <v>0</v>
      </c>
      <c r="AH64" s="195">
        <v>0</v>
      </c>
      <c r="AI64" s="195">
        <v>0</v>
      </c>
      <c r="AJ64" s="195">
        <v>0</v>
      </c>
      <c r="AK64" s="195">
        <v>0</v>
      </c>
      <c r="AL64" s="195">
        <v>0</v>
      </c>
      <c r="AM64" s="195">
        <v>0</v>
      </c>
      <c r="AN64" s="195">
        <v>0</v>
      </c>
      <c r="AO64" s="195">
        <v>0</v>
      </c>
      <c r="AP64" s="195">
        <v>0</v>
      </c>
      <c r="AQ64" s="195">
        <v>0</v>
      </c>
      <c r="AR64" s="195">
        <v>0</v>
      </c>
      <c r="AS64" s="195">
        <v>0</v>
      </c>
      <c r="AT64" s="195">
        <v>0</v>
      </c>
      <c r="AU64" s="195">
        <v>0</v>
      </c>
      <c r="AV64" s="195">
        <v>0</v>
      </c>
      <c r="AW64" s="195">
        <v>0</v>
      </c>
      <c r="AX64" s="195">
        <v>0</v>
      </c>
      <c r="AY64" s="195">
        <v>0</v>
      </c>
      <c r="AZ64" s="195">
        <v>0</v>
      </c>
      <c r="BA64" s="195">
        <v>0</v>
      </c>
      <c r="BB64" s="195">
        <v>0</v>
      </c>
      <c r="BC64" s="195">
        <v>0</v>
      </c>
      <c r="BD64" s="195">
        <v>0</v>
      </c>
      <c r="BE64" s="195">
        <v>0</v>
      </c>
      <c r="BF64" s="195">
        <v>0</v>
      </c>
      <c r="BG64" s="195">
        <v>0</v>
      </c>
      <c r="BH64" s="195">
        <v>0</v>
      </c>
      <c r="BI64" s="195">
        <v>0</v>
      </c>
      <c r="BJ64" s="195">
        <v>0</v>
      </c>
      <c r="BK64" s="195">
        <v>0</v>
      </c>
      <c r="BL64" s="195">
        <v>0</v>
      </c>
      <c r="BM64" s="195">
        <v>0</v>
      </c>
      <c r="BN64" s="195">
        <v>0</v>
      </c>
      <c r="BO64" s="195">
        <v>0</v>
      </c>
      <c r="BP64" s="195">
        <v>0</v>
      </c>
      <c r="BQ64" s="195">
        <v>0</v>
      </c>
      <c r="BR64" s="195">
        <v>0</v>
      </c>
      <c r="BS64" s="195">
        <v>0</v>
      </c>
      <c r="BT64" s="195">
        <v>0</v>
      </c>
      <c r="BU64" s="195">
        <v>0</v>
      </c>
      <c r="BV64" s="195">
        <v>0</v>
      </c>
      <c r="BW64" s="195">
        <v>0</v>
      </c>
      <c r="BX64" s="195">
        <v>0</v>
      </c>
      <c r="BY64" s="195">
        <v>0</v>
      </c>
      <c r="BZ64" s="195">
        <v>0</v>
      </c>
      <c r="CA64" s="195">
        <v>0</v>
      </c>
      <c r="CB64" s="195">
        <v>0</v>
      </c>
      <c r="CC64" s="195">
        <v>0</v>
      </c>
      <c r="CD64" s="195">
        <v>0</v>
      </c>
      <c r="CE64" s="195">
        <v>0</v>
      </c>
      <c r="CF64" s="195">
        <v>0</v>
      </c>
      <c r="CG64" s="195">
        <v>0</v>
      </c>
      <c r="CH64" s="195">
        <v>0</v>
      </c>
      <c r="CI64" s="195">
        <v>0</v>
      </c>
      <c r="CJ64" s="195">
        <v>0</v>
      </c>
      <c r="CK64" s="195">
        <v>0</v>
      </c>
      <c r="CL64" s="195">
        <v>0</v>
      </c>
      <c r="CM64" s="195">
        <v>0</v>
      </c>
      <c r="CN64" s="195">
        <v>0</v>
      </c>
      <c r="CO64" s="195">
        <v>0</v>
      </c>
      <c r="CP64" s="195">
        <v>0</v>
      </c>
      <c r="CQ64" s="195">
        <v>0</v>
      </c>
      <c r="CR64" s="195">
        <v>0</v>
      </c>
      <c r="CS64" s="195">
        <v>0</v>
      </c>
      <c r="CT64" s="195">
        <v>0</v>
      </c>
      <c r="CU64" s="195">
        <v>0</v>
      </c>
      <c r="CV64" s="195">
        <v>0</v>
      </c>
      <c r="CW64" s="195">
        <v>0</v>
      </c>
      <c r="CX64" s="195">
        <v>0</v>
      </c>
      <c r="CY64" s="195">
        <v>0</v>
      </c>
      <c r="CZ64" s="195">
        <v>0</v>
      </c>
      <c r="DA64" s="195">
        <v>0</v>
      </c>
      <c r="DB64" s="195">
        <v>0</v>
      </c>
      <c r="DC64" s="195">
        <v>0</v>
      </c>
      <c r="DE64" s="24">
        <f t="shared" si="35"/>
        <v>0</v>
      </c>
      <c r="DF64" s="24">
        <f t="shared" si="17"/>
        <v>0</v>
      </c>
      <c r="DG64">
        <f t="shared" si="34"/>
        <v>21</v>
      </c>
      <c r="DH64">
        <v>0</v>
      </c>
    </row>
    <row r="65" spans="1:112" ht="14.5">
      <c r="A65" s="68"/>
      <c r="B65" s="176" t="str">
        <f>$B$56&amp;"9."</f>
        <v>E.2.9.</v>
      </c>
      <c r="C65" s="196" t="s">
        <v>162</v>
      </c>
      <c r="D65" s="176"/>
      <c r="E65" s="194">
        <v>0.21</v>
      </c>
      <c r="F65" s="189">
        <f>H65+NPV(FD,I65:INDEX(I65:DC65,PAL))</f>
        <v>0</v>
      </c>
      <c r="G65" s="189">
        <f>SUMIF($H$5:$DC$5,"&lt;="&amp;PAL,$H65:$DC65)</f>
        <v>0</v>
      </c>
      <c r="H65" s="197">
        <v>0</v>
      </c>
      <c r="I65" s="197">
        <v>0</v>
      </c>
      <c r="J65" s="197">
        <v>0</v>
      </c>
      <c r="K65" s="197">
        <v>0</v>
      </c>
      <c r="L65" s="197">
        <v>0</v>
      </c>
      <c r="M65" s="197">
        <v>0</v>
      </c>
      <c r="N65" s="197">
        <v>0</v>
      </c>
      <c r="O65" s="197">
        <v>0</v>
      </c>
      <c r="P65" s="197">
        <v>0</v>
      </c>
      <c r="Q65" s="197">
        <v>0</v>
      </c>
      <c r="R65" s="197">
        <v>0</v>
      </c>
      <c r="S65" s="198">
        <v>0</v>
      </c>
      <c r="T65" s="198">
        <v>0</v>
      </c>
      <c r="U65" s="198">
        <v>0</v>
      </c>
      <c r="V65" s="198">
        <v>0</v>
      </c>
      <c r="W65" s="198">
        <v>0</v>
      </c>
      <c r="X65" s="198">
        <v>0</v>
      </c>
      <c r="Y65" s="198">
        <v>0</v>
      </c>
      <c r="Z65" s="198">
        <v>0</v>
      </c>
      <c r="AA65" s="198">
        <v>0</v>
      </c>
      <c r="AB65" s="198">
        <v>0</v>
      </c>
      <c r="AC65" s="198">
        <v>0</v>
      </c>
      <c r="AD65" s="198">
        <v>0</v>
      </c>
      <c r="AE65" s="198">
        <v>0</v>
      </c>
      <c r="AF65" s="198">
        <v>0</v>
      </c>
      <c r="AG65" s="198">
        <v>0</v>
      </c>
      <c r="AH65" s="198">
        <v>0</v>
      </c>
      <c r="AI65" s="198">
        <v>0</v>
      </c>
      <c r="AJ65" s="198">
        <v>0</v>
      </c>
      <c r="AK65" s="198">
        <v>0</v>
      </c>
      <c r="AL65" s="198">
        <v>0</v>
      </c>
      <c r="AM65" s="198">
        <v>0</v>
      </c>
      <c r="AN65" s="198">
        <v>0</v>
      </c>
      <c r="AO65" s="198">
        <v>0</v>
      </c>
      <c r="AP65" s="198">
        <v>0</v>
      </c>
      <c r="AQ65" s="198">
        <v>0</v>
      </c>
      <c r="AR65" s="198">
        <v>0</v>
      </c>
      <c r="AS65" s="198">
        <v>0</v>
      </c>
      <c r="AT65" s="198">
        <v>0</v>
      </c>
      <c r="AU65" s="198">
        <v>0</v>
      </c>
      <c r="AV65" s="198">
        <v>0</v>
      </c>
      <c r="AW65" s="198">
        <v>0</v>
      </c>
      <c r="AX65" s="198">
        <v>0</v>
      </c>
      <c r="AY65" s="198">
        <v>0</v>
      </c>
      <c r="AZ65" s="198">
        <v>0</v>
      </c>
      <c r="BA65" s="198">
        <v>0</v>
      </c>
      <c r="BB65" s="198">
        <v>0</v>
      </c>
      <c r="BC65" s="198">
        <v>0</v>
      </c>
      <c r="BD65" s="198">
        <v>0</v>
      </c>
      <c r="BE65" s="198">
        <v>0</v>
      </c>
      <c r="BF65" s="198">
        <v>0</v>
      </c>
      <c r="BG65" s="198">
        <v>0</v>
      </c>
      <c r="BH65" s="198">
        <v>0</v>
      </c>
      <c r="BI65" s="198">
        <v>0</v>
      </c>
      <c r="BJ65" s="198">
        <v>0</v>
      </c>
      <c r="BK65" s="198">
        <v>0</v>
      </c>
      <c r="BL65" s="198">
        <v>0</v>
      </c>
      <c r="BM65" s="198">
        <v>0</v>
      </c>
      <c r="BN65" s="198">
        <v>0</v>
      </c>
      <c r="BO65" s="198">
        <v>0</v>
      </c>
      <c r="BP65" s="198">
        <v>0</v>
      </c>
      <c r="BQ65" s="198">
        <v>0</v>
      </c>
      <c r="BR65" s="198">
        <v>0</v>
      </c>
      <c r="BS65" s="198">
        <v>0</v>
      </c>
      <c r="BT65" s="198">
        <v>0</v>
      </c>
      <c r="BU65" s="198">
        <v>0</v>
      </c>
      <c r="BV65" s="198">
        <v>0</v>
      </c>
      <c r="BW65" s="198">
        <v>0</v>
      </c>
      <c r="BX65" s="198">
        <v>0</v>
      </c>
      <c r="BY65" s="198">
        <v>0</v>
      </c>
      <c r="BZ65" s="198">
        <v>0</v>
      </c>
      <c r="CA65" s="198">
        <v>0</v>
      </c>
      <c r="CB65" s="198">
        <v>0</v>
      </c>
      <c r="CC65" s="198">
        <v>0</v>
      </c>
      <c r="CD65" s="198">
        <v>0</v>
      </c>
      <c r="CE65" s="198">
        <v>0</v>
      </c>
      <c r="CF65" s="198">
        <v>0</v>
      </c>
      <c r="CG65" s="198">
        <v>0</v>
      </c>
      <c r="CH65" s="198">
        <v>0</v>
      </c>
      <c r="CI65" s="198">
        <v>0</v>
      </c>
      <c r="CJ65" s="198">
        <v>0</v>
      </c>
      <c r="CK65" s="198">
        <v>0</v>
      </c>
      <c r="CL65" s="198">
        <v>0</v>
      </c>
      <c r="CM65" s="198">
        <v>0</v>
      </c>
      <c r="CN65" s="198">
        <v>0</v>
      </c>
      <c r="CO65" s="198">
        <v>0</v>
      </c>
      <c r="CP65" s="198">
        <v>0</v>
      </c>
      <c r="CQ65" s="198">
        <v>0</v>
      </c>
      <c r="CR65" s="198">
        <v>0</v>
      </c>
      <c r="CS65" s="198">
        <v>0</v>
      </c>
      <c r="CT65" s="198">
        <v>0</v>
      </c>
      <c r="CU65" s="198">
        <v>0</v>
      </c>
      <c r="CV65" s="198">
        <v>0</v>
      </c>
      <c r="CW65" s="198">
        <v>0</v>
      </c>
      <c r="CX65" s="198">
        <v>0</v>
      </c>
      <c r="CY65" s="198">
        <v>0</v>
      </c>
      <c r="CZ65" s="198">
        <v>0</v>
      </c>
      <c r="DA65" s="198">
        <v>0</v>
      </c>
      <c r="DB65" s="198">
        <v>0</v>
      </c>
      <c r="DC65" s="198">
        <v>0</v>
      </c>
      <c r="DE65" s="24">
        <f t="shared" si="35"/>
        <v>0</v>
      </c>
      <c r="DF65" s="24">
        <f t="shared" si="17"/>
        <v>0</v>
      </c>
      <c r="DG65">
        <f t="shared" si="34"/>
        <v>21</v>
      </c>
      <c r="DH65">
        <v>0</v>
      </c>
    </row>
    <row r="66" spans="1:112" ht="14.5">
      <c r="A66" s="68"/>
      <c r="B66" s="176" t="str">
        <f>$B$56&amp;"L."</f>
        <v>E.2.L.</v>
      </c>
      <c r="C66" s="196" t="s">
        <v>163</v>
      </c>
      <c r="D66" s="176"/>
      <c r="E66" s="194">
        <v>0.21</v>
      </c>
      <c r="F66" s="189">
        <f>H66+NPV(FD,I66:INDEX(I66:DC66,PAL))</f>
        <v>0</v>
      </c>
      <c r="G66" s="189">
        <f>SUMIF($H$5:$DC$5,"&lt;="&amp;PAL,$H66:$DC66)</f>
        <v>0</v>
      </c>
      <c r="H66" s="197">
        <v>0</v>
      </c>
      <c r="I66" s="197">
        <v>0</v>
      </c>
      <c r="J66" s="197">
        <v>0</v>
      </c>
      <c r="K66" s="197">
        <v>0</v>
      </c>
      <c r="L66" s="197">
        <v>0</v>
      </c>
      <c r="M66" s="197">
        <v>0</v>
      </c>
      <c r="N66" s="197">
        <v>0</v>
      </c>
      <c r="O66" s="197">
        <v>0</v>
      </c>
      <c r="P66" s="197">
        <v>0</v>
      </c>
      <c r="Q66" s="197">
        <v>0</v>
      </c>
      <c r="R66" s="197">
        <v>0</v>
      </c>
      <c r="S66" s="197">
        <v>0</v>
      </c>
      <c r="T66" s="197">
        <v>0</v>
      </c>
      <c r="U66" s="197">
        <v>0</v>
      </c>
      <c r="V66" s="197">
        <v>0</v>
      </c>
      <c r="W66" s="197">
        <v>0</v>
      </c>
      <c r="X66" s="197">
        <v>0</v>
      </c>
      <c r="Y66" s="197">
        <v>0</v>
      </c>
      <c r="Z66" s="197">
        <v>0</v>
      </c>
      <c r="AA66" s="197">
        <v>0</v>
      </c>
      <c r="AB66" s="197">
        <v>0</v>
      </c>
      <c r="AC66" s="197">
        <v>0</v>
      </c>
      <c r="AD66" s="197">
        <v>0</v>
      </c>
      <c r="AE66" s="197">
        <v>0</v>
      </c>
      <c r="AF66" s="197">
        <v>0</v>
      </c>
      <c r="AG66" s="198">
        <v>0</v>
      </c>
      <c r="AH66" s="197">
        <v>0</v>
      </c>
      <c r="AI66" s="197">
        <v>0</v>
      </c>
      <c r="AJ66" s="197">
        <v>0</v>
      </c>
      <c r="AK66" s="197">
        <v>0</v>
      </c>
      <c r="AL66" s="197">
        <v>0</v>
      </c>
      <c r="AM66" s="197">
        <v>0</v>
      </c>
      <c r="AN66" s="197">
        <v>0</v>
      </c>
      <c r="AO66" s="197">
        <v>0</v>
      </c>
      <c r="AP66" s="197">
        <v>0</v>
      </c>
      <c r="AQ66" s="197">
        <v>0</v>
      </c>
      <c r="AR66" s="197">
        <v>0</v>
      </c>
      <c r="AS66" s="197">
        <v>0</v>
      </c>
      <c r="AT66" s="197">
        <v>0</v>
      </c>
      <c r="AU66" s="197">
        <v>0</v>
      </c>
      <c r="AV66" s="197">
        <v>0</v>
      </c>
      <c r="AW66" s="197">
        <v>0</v>
      </c>
      <c r="AX66" s="197">
        <v>0</v>
      </c>
      <c r="AY66" s="197">
        <v>0</v>
      </c>
      <c r="AZ66" s="197">
        <v>0</v>
      </c>
      <c r="BA66" s="197">
        <v>0</v>
      </c>
      <c r="BB66" s="197">
        <v>0</v>
      </c>
      <c r="BC66" s="197">
        <v>0</v>
      </c>
      <c r="BD66" s="197">
        <v>0</v>
      </c>
      <c r="BE66" s="197">
        <v>0</v>
      </c>
      <c r="BF66" s="197">
        <v>0</v>
      </c>
      <c r="BG66" s="197">
        <v>0</v>
      </c>
      <c r="BH66" s="197">
        <v>0</v>
      </c>
      <c r="BI66" s="197">
        <v>0</v>
      </c>
      <c r="BJ66" s="197">
        <v>0</v>
      </c>
      <c r="BK66" s="197">
        <v>0</v>
      </c>
      <c r="BL66" s="197">
        <v>0</v>
      </c>
      <c r="BM66" s="197">
        <v>0</v>
      </c>
      <c r="BN66" s="197">
        <v>0</v>
      </c>
      <c r="BO66" s="197">
        <v>0</v>
      </c>
      <c r="BP66" s="197">
        <v>0</v>
      </c>
      <c r="BQ66" s="197">
        <v>0</v>
      </c>
      <c r="BR66" s="197">
        <v>0</v>
      </c>
      <c r="BS66" s="197">
        <v>0</v>
      </c>
      <c r="BT66" s="197">
        <v>0</v>
      </c>
      <c r="BU66" s="197">
        <v>0</v>
      </c>
      <c r="BV66" s="197">
        <v>0</v>
      </c>
      <c r="BW66" s="197">
        <v>0</v>
      </c>
      <c r="BX66" s="197">
        <v>0</v>
      </c>
      <c r="BY66" s="197">
        <v>0</v>
      </c>
      <c r="BZ66" s="197">
        <v>0</v>
      </c>
      <c r="CA66" s="197">
        <v>0</v>
      </c>
      <c r="CB66" s="197">
        <v>0</v>
      </c>
      <c r="CC66" s="197">
        <v>0</v>
      </c>
      <c r="CD66" s="197">
        <v>0</v>
      </c>
      <c r="CE66" s="197">
        <v>0</v>
      </c>
      <c r="CF66" s="197">
        <v>0</v>
      </c>
      <c r="CG66" s="197">
        <v>0</v>
      </c>
      <c r="CH66" s="197">
        <v>0</v>
      </c>
      <c r="CI66" s="197">
        <v>0</v>
      </c>
      <c r="CJ66" s="197">
        <v>0</v>
      </c>
      <c r="CK66" s="197">
        <v>0</v>
      </c>
      <c r="CL66" s="197">
        <v>0</v>
      </c>
      <c r="CM66" s="197">
        <v>0</v>
      </c>
      <c r="CN66" s="197">
        <v>0</v>
      </c>
      <c r="CO66" s="197">
        <v>0</v>
      </c>
      <c r="CP66" s="197">
        <v>0</v>
      </c>
      <c r="CQ66" s="197">
        <v>0</v>
      </c>
      <c r="CR66" s="197">
        <v>0</v>
      </c>
      <c r="CS66" s="197">
        <v>0</v>
      </c>
      <c r="CT66" s="197">
        <v>0</v>
      </c>
      <c r="CU66" s="197">
        <v>0</v>
      </c>
      <c r="CV66" s="197">
        <v>0</v>
      </c>
      <c r="CW66" s="197">
        <v>0</v>
      </c>
      <c r="CX66" s="197">
        <v>0</v>
      </c>
      <c r="CY66" s="197">
        <v>0</v>
      </c>
      <c r="CZ66" s="197">
        <v>0</v>
      </c>
      <c r="DA66" s="197">
        <v>0</v>
      </c>
      <c r="DB66" s="197">
        <v>0</v>
      </c>
      <c r="DC66" s="198">
        <v>0</v>
      </c>
      <c r="DE66" s="24">
        <f t="shared" si="35"/>
        <v>0</v>
      </c>
      <c r="DF66" s="24">
        <f t="shared" si="17"/>
        <v>0</v>
      </c>
      <c r="DG66">
        <f t="shared" si="34"/>
        <v>21</v>
      </c>
      <c r="DH66">
        <f>DG66/(100+DG66)</f>
        <v>0.17355371900826447</v>
      </c>
    </row>
    <row r="67" spans="1:112" ht="14.5">
      <c r="A67" s="68"/>
      <c r="B67" s="176" t="s">
        <v>174</v>
      </c>
      <c r="C67" s="188" t="s">
        <v>175</v>
      </c>
      <c r="D67" s="190"/>
      <c r="E67" s="190"/>
      <c r="F67" s="191">
        <f>SUM(F68:F75)+F76</f>
        <v>0</v>
      </c>
      <c r="G67" s="189">
        <f>SUMIF($H$5:$DC$5,"&lt;="&amp;PAL,$H67:$DC67)</f>
        <v>0</v>
      </c>
      <c r="H67" s="191">
        <f>SUM(H68:H75)+H76</f>
        <v>0</v>
      </c>
      <c r="I67" s="191">
        <f t="shared" ref="I67:BT67" si="36">SUM(I68:I75)+I76</f>
        <v>0</v>
      </c>
      <c r="J67" s="191">
        <f t="shared" si="36"/>
        <v>0</v>
      </c>
      <c r="K67" s="191">
        <f t="shared" si="36"/>
        <v>0</v>
      </c>
      <c r="L67" s="191">
        <f t="shared" si="36"/>
        <v>0</v>
      </c>
      <c r="M67" s="191">
        <f t="shared" si="36"/>
        <v>0</v>
      </c>
      <c r="N67" s="191">
        <f t="shared" si="36"/>
        <v>0</v>
      </c>
      <c r="O67" s="191">
        <f t="shared" si="36"/>
        <v>0</v>
      </c>
      <c r="P67" s="191">
        <f t="shared" si="36"/>
        <v>0</v>
      </c>
      <c r="Q67" s="191">
        <f t="shared" si="36"/>
        <v>0</v>
      </c>
      <c r="R67" s="191">
        <f t="shared" si="36"/>
        <v>0</v>
      </c>
      <c r="S67" s="191">
        <f t="shared" si="36"/>
        <v>0</v>
      </c>
      <c r="T67" s="191">
        <f t="shared" si="36"/>
        <v>0</v>
      </c>
      <c r="U67" s="191">
        <f t="shared" si="36"/>
        <v>0</v>
      </c>
      <c r="V67" s="191">
        <f t="shared" si="36"/>
        <v>0</v>
      </c>
      <c r="W67" s="191">
        <f t="shared" si="36"/>
        <v>0</v>
      </c>
      <c r="X67" s="191">
        <f t="shared" si="36"/>
        <v>0</v>
      </c>
      <c r="Y67" s="191">
        <f t="shared" si="36"/>
        <v>0</v>
      </c>
      <c r="Z67" s="191">
        <f t="shared" si="36"/>
        <v>0</v>
      </c>
      <c r="AA67" s="191">
        <f t="shared" si="36"/>
        <v>0</v>
      </c>
      <c r="AB67" s="191">
        <f t="shared" si="36"/>
        <v>0</v>
      </c>
      <c r="AC67" s="191">
        <f t="shared" si="36"/>
        <v>0</v>
      </c>
      <c r="AD67" s="191">
        <f t="shared" si="36"/>
        <v>0</v>
      </c>
      <c r="AE67" s="191">
        <f t="shared" si="36"/>
        <v>0</v>
      </c>
      <c r="AF67" s="191">
        <f t="shared" si="36"/>
        <v>0</v>
      </c>
      <c r="AG67" s="191">
        <f t="shared" si="36"/>
        <v>0</v>
      </c>
      <c r="AH67" s="191">
        <f t="shared" si="36"/>
        <v>0</v>
      </c>
      <c r="AI67" s="191">
        <f t="shared" si="36"/>
        <v>0</v>
      </c>
      <c r="AJ67" s="191">
        <f t="shared" si="36"/>
        <v>0</v>
      </c>
      <c r="AK67" s="191">
        <f t="shared" si="36"/>
        <v>0</v>
      </c>
      <c r="AL67" s="191">
        <f t="shared" si="36"/>
        <v>0</v>
      </c>
      <c r="AM67" s="191">
        <f t="shared" si="36"/>
        <v>0</v>
      </c>
      <c r="AN67" s="191">
        <f t="shared" si="36"/>
        <v>0</v>
      </c>
      <c r="AO67" s="191">
        <f t="shared" si="36"/>
        <v>0</v>
      </c>
      <c r="AP67" s="191">
        <f t="shared" si="36"/>
        <v>0</v>
      </c>
      <c r="AQ67" s="191">
        <f t="shared" si="36"/>
        <v>0</v>
      </c>
      <c r="AR67" s="191">
        <f t="shared" si="36"/>
        <v>0</v>
      </c>
      <c r="AS67" s="191">
        <f t="shared" si="36"/>
        <v>0</v>
      </c>
      <c r="AT67" s="191">
        <f t="shared" si="36"/>
        <v>0</v>
      </c>
      <c r="AU67" s="191">
        <f t="shared" si="36"/>
        <v>0</v>
      </c>
      <c r="AV67" s="191">
        <f t="shared" si="36"/>
        <v>0</v>
      </c>
      <c r="AW67" s="191">
        <f t="shared" si="36"/>
        <v>0</v>
      </c>
      <c r="AX67" s="191">
        <f t="shared" si="36"/>
        <v>0</v>
      </c>
      <c r="AY67" s="191">
        <f t="shared" si="36"/>
        <v>0</v>
      </c>
      <c r="AZ67" s="191">
        <f t="shared" si="36"/>
        <v>0</v>
      </c>
      <c r="BA67" s="191">
        <f t="shared" si="36"/>
        <v>0</v>
      </c>
      <c r="BB67" s="191">
        <f t="shared" si="36"/>
        <v>0</v>
      </c>
      <c r="BC67" s="191">
        <f t="shared" si="36"/>
        <v>0</v>
      </c>
      <c r="BD67" s="191">
        <f t="shared" si="36"/>
        <v>0</v>
      </c>
      <c r="BE67" s="191">
        <f t="shared" si="36"/>
        <v>0</v>
      </c>
      <c r="BF67" s="191">
        <f t="shared" si="36"/>
        <v>0</v>
      </c>
      <c r="BG67" s="191">
        <f t="shared" si="36"/>
        <v>0</v>
      </c>
      <c r="BH67" s="191">
        <f t="shared" si="36"/>
        <v>0</v>
      </c>
      <c r="BI67" s="191">
        <f t="shared" si="36"/>
        <v>0</v>
      </c>
      <c r="BJ67" s="191">
        <f t="shared" si="36"/>
        <v>0</v>
      </c>
      <c r="BK67" s="191">
        <f t="shared" si="36"/>
        <v>0</v>
      </c>
      <c r="BL67" s="191">
        <f t="shared" si="36"/>
        <v>0</v>
      </c>
      <c r="BM67" s="191">
        <f t="shared" si="36"/>
        <v>0</v>
      </c>
      <c r="BN67" s="191">
        <f t="shared" si="36"/>
        <v>0</v>
      </c>
      <c r="BO67" s="191">
        <f t="shared" si="36"/>
        <v>0</v>
      </c>
      <c r="BP67" s="191">
        <f t="shared" si="36"/>
        <v>0</v>
      </c>
      <c r="BQ67" s="191">
        <f t="shared" si="36"/>
        <v>0</v>
      </c>
      <c r="BR67" s="191">
        <f t="shared" si="36"/>
        <v>0</v>
      </c>
      <c r="BS67" s="191">
        <f t="shared" si="36"/>
        <v>0</v>
      </c>
      <c r="BT67" s="191">
        <f t="shared" si="36"/>
        <v>0</v>
      </c>
      <c r="BU67" s="191">
        <f t="shared" ref="BU67:DC67" si="37">SUM(BU68:BU75)+BU76</f>
        <v>0</v>
      </c>
      <c r="BV67" s="191">
        <f t="shared" si="37"/>
        <v>0</v>
      </c>
      <c r="BW67" s="191">
        <f t="shared" si="37"/>
        <v>0</v>
      </c>
      <c r="BX67" s="191">
        <f t="shared" si="37"/>
        <v>0</v>
      </c>
      <c r="BY67" s="191">
        <f t="shared" si="37"/>
        <v>0</v>
      </c>
      <c r="BZ67" s="191">
        <f t="shared" si="37"/>
        <v>0</v>
      </c>
      <c r="CA67" s="191">
        <f t="shared" si="37"/>
        <v>0</v>
      </c>
      <c r="CB67" s="191">
        <f t="shared" si="37"/>
        <v>0</v>
      </c>
      <c r="CC67" s="191">
        <f t="shared" si="37"/>
        <v>0</v>
      </c>
      <c r="CD67" s="191">
        <f t="shared" si="37"/>
        <v>0</v>
      </c>
      <c r="CE67" s="191">
        <f t="shared" si="37"/>
        <v>0</v>
      </c>
      <c r="CF67" s="191">
        <f t="shared" si="37"/>
        <v>0</v>
      </c>
      <c r="CG67" s="191">
        <f t="shared" si="37"/>
        <v>0</v>
      </c>
      <c r="CH67" s="191">
        <f t="shared" si="37"/>
        <v>0</v>
      </c>
      <c r="CI67" s="191">
        <f t="shared" si="37"/>
        <v>0</v>
      </c>
      <c r="CJ67" s="191">
        <f t="shared" si="37"/>
        <v>0</v>
      </c>
      <c r="CK67" s="191">
        <f t="shared" si="37"/>
        <v>0</v>
      </c>
      <c r="CL67" s="191">
        <f t="shared" si="37"/>
        <v>0</v>
      </c>
      <c r="CM67" s="191">
        <f t="shared" si="37"/>
        <v>0</v>
      </c>
      <c r="CN67" s="191">
        <f t="shared" si="37"/>
        <v>0</v>
      </c>
      <c r="CO67" s="191">
        <f t="shared" si="37"/>
        <v>0</v>
      </c>
      <c r="CP67" s="191">
        <f t="shared" si="37"/>
        <v>0</v>
      </c>
      <c r="CQ67" s="191">
        <f t="shared" si="37"/>
        <v>0</v>
      </c>
      <c r="CR67" s="191">
        <f t="shared" si="37"/>
        <v>0</v>
      </c>
      <c r="CS67" s="191">
        <f t="shared" si="37"/>
        <v>0</v>
      </c>
      <c r="CT67" s="191">
        <f t="shared" si="37"/>
        <v>0</v>
      </c>
      <c r="CU67" s="191">
        <f t="shared" si="37"/>
        <v>0</v>
      </c>
      <c r="CV67" s="191">
        <f t="shared" si="37"/>
        <v>0</v>
      </c>
      <c r="CW67" s="191">
        <f t="shared" si="37"/>
        <v>0</v>
      </c>
      <c r="CX67" s="191">
        <f t="shared" si="37"/>
        <v>0</v>
      </c>
      <c r="CY67" s="191">
        <f t="shared" si="37"/>
        <v>0</v>
      </c>
      <c r="CZ67" s="191">
        <f t="shared" si="37"/>
        <v>0</v>
      </c>
      <c r="DA67" s="191">
        <f t="shared" si="37"/>
        <v>0</v>
      </c>
      <c r="DB67" s="191">
        <f t="shared" si="37"/>
        <v>0</v>
      </c>
      <c r="DC67" s="191">
        <f t="shared" si="37"/>
        <v>0</v>
      </c>
      <c r="DF67" s="24">
        <f t="shared" si="17"/>
        <v>0</v>
      </c>
    </row>
    <row r="68" spans="1:112" ht="14.5">
      <c r="A68" s="68"/>
      <c r="B68" s="176" t="str">
        <f>$B$67&amp;"1."</f>
        <v>E.3.1.</v>
      </c>
      <c r="C68" s="192" t="s">
        <v>161</v>
      </c>
      <c r="D68" s="199"/>
      <c r="E68" s="194">
        <v>0.21</v>
      </c>
      <c r="F68" s="189">
        <f>H68+NPV(FD,I68:INDEX(I68:DC68,PAL))</f>
        <v>0</v>
      </c>
      <c r="G68" s="189">
        <f>SUMIF($H$5:$DC$5,"&lt;="&amp;PAL,$H68:$DC68)</f>
        <v>0</v>
      </c>
      <c r="H68" s="195">
        <v>0</v>
      </c>
      <c r="I68" s="195">
        <v>0</v>
      </c>
      <c r="J68" s="195">
        <v>0</v>
      </c>
      <c r="K68" s="195">
        <v>0</v>
      </c>
      <c r="L68" s="195">
        <v>0</v>
      </c>
      <c r="M68" s="195">
        <v>0</v>
      </c>
      <c r="N68" s="195">
        <v>0</v>
      </c>
      <c r="O68" s="195">
        <v>0</v>
      </c>
      <c r="P68" s="195">
        <v>0</v>
      </c>
      <c r="Q68" s="195">
        <v>0</v>
      </c>
      <c r="R68" s="195">
        <v>0</v>
      </c>
      <c r="S68" s="195">
        <v>0</v>
      </c>
      <c r="T68" s="195">
        <v>0</v>
      </c>
      <c r="U68" s="195">
        <v>0</v>
      </c>
      <c r="V68" s="195">
        <v>0</v>
      </c>
      <c r="W68" s="195">
        <v>0</v>
      </c>
      <c r="X68" s="195">
        <v>0</v>
      </c>
      <c r="Y68" s="195">
        <v>0</v>
      </c>
      <c r="Z68" s="195">
        <v>0</v>
      </c>
      <c r="AA68" s="195">
        <v>0</v>
      </c>
      <c r="AB68" s="195">
        <v>0</v>
      </c>
      <c r="AC68" s="195">
        <v>0</v>
      </c>
      <c r="AD68" s="195">
        <v>0</v>
      </c>
      <c r="AE68" s="195">
        <v>0</v>
      </c>
      <c r="AF68" s="195">
        <v>0</v>
      </c>
      <c r="AG68" s="195">
        <v>0</v>
      </c>
      <c r="AH68" s="195">
        <v>0</v>
      </c>
      <c r="AI68" s="195">
        <v>0</v>
      </c>
      <c r="AJ68" s="195">
        <v>0</v>
      </c>
      <c r="AK68" s="195">
        <v>0</v>
      </c>
      <c r="AL68" s="195">
        <v>0</v>
      </c>
      <c r="AM68" s="195">
        <v>0</v>
      </c>
      <c r="AN68" s="195">
        <v>0</v>
      </c>
      <c r="AO68" s="195">
        <v>0</v>
      </c>
      <c r="AP68" s="195">
        <v>0</v>
      </c>
      <c r="AQ68" s="195">
        <v>0</v>
      </c>
      <c r="AR68" s="195">
        <v>0</v>
      </c>
      <c r="AS68" s="195">
        <v>0</v>
      </c>
      <c r="AT68" s="195">
        <v>0</v>
      </c>
      <c r="AU68" s="195">
        <v>0</v>
      </c>
      <c r="AV68" s="195">
        <v>0</v>
      </c>
      <c r="AW68" s="195">
        <v>0</v>
      </c>
      <c r="AX68" s="195">
        <v>0</v>
      </c>
      <c r="AY68" s="195">
        <v>0</v>
      </c>
      <c r="AZ68" s="195">
        <v>0</v>
      </c>
      <c r="BA68" s="195">
        <v>0</v>
      </c>
      <c r="BB68" s="195">
        <v>0</v>
      </c>
      <c r="BC68" s="195">
        <v>0</v>
      </c>
      <c r="BD68" s="195">
        <v>0</v>
      </c>
      <c r="BE68" s="195">
        <v>0</v>
      </c>
      <c r="BF68" s="195">
        <v>0</v>
      </c>
      <c r="BG68" s="195">
        <v>0</v>
      </c>
      <c r="BH68" s="195">
        <v>0</v>
      </c>
      <c r="BI68" s="195">
        <v>0</v>
      </c>
      <c r="BJ68" s="195">
        <v>0</v>
      </c>
      <c r="BK68" s="195">
        <v>0</v>
      </c>
      <c r="BL68" s="195">
        <v>0</v>
      </c>
      <c r="BM68" s="195">
        <v>0</v>
      </c>
      <c r="BN68" s="195">
        <v>0</v>
      </c>
      <c r="BO68" s="195">
        <v>0</v>
      </c>
      <c r="BP68" s="195">
        <v>0</v>
      </c>
      <c r="BQ68" s="195">
        <v>0</v>
      </c>
      <c r="BR68" s="195">
        <v>0</v>
      </c>
      <c r="BS68" s="195">
        <v>0</v>
      </c>
      <c r="BT68" s="195">
        <v>0</v>
      </c>
      <c r="BU68" s="195">
        <v>0</v>
      </c>
      <c r="BV68" s="195">
        <v>0</v>
      </c>
      <c r="BW68" s="195">
        <v>0</v>
      </c>
      <c r="BX68" s="195">
        <v>0</v>
      </c>
      <c r="BY68" s="195">
        <v>0</v>
      </c>
      <c r="BZ68" s="195">
        <v>0</v>
      </c>
      <c r="CA68" s="195">
        <v>0</v>
      </c>
      <c r="CB68" s="195">
        <v>0</v>
      </c>
      <c r="CC68" s="195">
        <v>0</v>
      </c>
      <c r="CD68" s="195">
        <v>0</v>
      </c>
      <c r="CE68" s="195">
        <v>0</v>
      </c>
      <c r="CF68" s="195">
        <v>0</v>
      </c>
      <c r="CG68" s="195">
        <v>0</v>
      </c>
      <c r="CH68" s="195">
        <v>0</v>
      </c>
      <c r="CI68" s="195">
        <v>0</v>
      </c>
      <c r="CJ68" s="195">
        <v>0</v>
      </c>
      <c r="CK68" s="195">
        <v>0</v>
      </c>
      <c r="CL68" s="195">
        <v>0</v>
      </c>
      <c r="CM68" s="195">
        <v>0</v>
      </c>
      <c r="CN68" s="195">
        <v>0</v>
      </c>
      <c r="CO68" s="195">
        <v>0</v>
      </c>
      <c r="CP68" s="195">
        <v>0</v>
      </c>
      <c r="CQ68" s="195">
        <v>0</v>
      </c>
      <c r="CR68" s="195">
        <v>0</v>
      </c>
      <c r="CS68" s="195">
        <v>0</v>
      </c>
      <c r="CT68" s="195">
        <v>0</v>
      </c>
      <c r="CU68" s="195">
        <v>0</v>
      </c>
      <c r="CV68" s="195">
        <v>0</v>
      </c>
      <c r="CW68" s="195">
        <v>0</v>
      </c>
      <c r="CX68" s="195">
        <v>0</v>
      </c>
      <c r="CY68" s="195">
        <v>0</v>
      </c>
      <c r="CZ68" s="195">
        <v>0</v>
      </c>
      <c r="DA68" s="195">
        <v>0</v>
      </c>
      <c r="DB68" s="195">
        <v>0</v>
      </c>
      <c r="DC68" s="195">
        <v>0</v>
      </c>
      <c r="DE68" s="24">
        <f>COUNTBLANK(H68:DC68)</f>
        <v>0</v>
      </c>
      <c r="DF68" s="24">
        <f t="shared" si="17"/>
        <v>0</v>
      </c>
      <c r="DG68">
        <f t="shared" ref="DG68:DG77" si="38">IF(ISNUMBER(E68),E68*100,0)</f>
        <v>21</v>
      </c>
      <c r="DH68">
        <v>0</v>
      </c>
    </row>
    <row r="69" spans="1:112" ht="14.5">
      <c r="A69" s="68"/>
      <c r="B69" s="176" t="str">
        <f>$B$67&amp;"2."</f>
        <v>E.3.2.</v>
      </c>
      <c r="C69" s="192" t="s">
        <v>161</v>
      </c>
      <c r="D69" s="199"/>
      <c r="E69" s="194">
        <v>0.21</v>
      </c>
      <c r="F69" s="189">
        <f>H69+NPV(FD,I69:INDEX(I69:DC69,PAL))</f>
        <v>0</v>
      </c>
      <c r="G69" s="189">
        <f>SUMIF($H$5:$DC$5,"&lt;="&amp;PAL,$H69:$DC69)</f>
        <v>0</v>
      </c>
      <c r="H69" s="195">
        <v>0</v>
      </c>
      <c r="I69" s="195">
        <v>0</v>
      </c>
      <c r="J69" s="195">
        <v>0</v>
      </c>
      <c r="K69" s="195">
        <v>0</v>
      </c>
      <c r="L69" s="195">
        <v>0</v>
      </c>
      <c r="M69" s="195">
        <v>0</v>
      </c>
      <c r="N69" s="195">
        <v>0</v>
      </c>
      <c r="O69" s="195">
        <v>0</v>
      </c>
      <c r="P69" s="195">
        <v>0</v>
      </c>
      <c r="Q69" s="195">
        <v>0</v>
      </c>
      <c r="R69" s="195">
        <v>0</v>
      </c>
      <c r="S69" s="195">
        <v>0</v>
      </c>
      <c r="T69" s="195">
        <v>0</v>
      </c>
      <c r="U69" s="195">
        <v>0</v>
      </c>
      <c r="V69" s="195">
        <v>0</v>
      </c>
      <c r="W69" s="195">
        <v>0</v>
      </c>
      <c r="X69" s="195">
        <v>0</v>
      </c>
      <c r="Y69" s="195">
        <v>0</v>
      </c>
      <c r="Z69" s="195">
        <v>0</v>
      </c>
      <c r="AA69" s="195">
        <v>0</v>
      </c>
      <c r="AB69" s="195">
        <v>0</v>
      </c>
      <c r="AC69" s="195">
        <v>0</v>
      </c>
      <c r="AD69" s="195">
        <v>0</v>
      </c>
      <c r="AE69" s="195">
        <v>0</v>
      </c>
      <c r="AF69" s="195">
        <v>0</v>
      </c>
      <c r="AG69" s="195">
        <v>0</v>
      </c>
      <c r="AH69" s="195">
        <v>0</v>
      </c>
      <c r="AI69" s="195">
        <v>0</v>
      </c>
      <c r="AJ69" s="195">
        <v>0</v>
      </c>
      <c r="AK69" s="195">
        <v>0</v>
      </c>
      <c r="AL69" s="195">
        <v>0</v>
      </c>
      <c r="AM69" s="195">
        <v>0</v>
      </c>
      <c r="AN69" s="195">
        <v>0</v>
      </c>
      <c r="AO69" s="195">
        <v>0</v>
      </c>
      <c r="AP69" s="195">
        <v>0</v>
      </c>
      <c r="AQ69" s="195">
        <v>0</v>
      </c>
      <c r="AR69" s="195">
        <v>0</v>
      </c>
      <c r="AS69" s="195">
        <v>0</v>
      </c>
      <c r="AT69" s="195">
        <v>0</v>
      </c>
      <c r="AU69" s="195">
        <v>0</v>
      </c>
      <c r="AV69" s="195">
        <v>0</v>
      </c>
      <c r="AW69" s="195">
        <v>0</v>
      </c>
      <c r="AX69" s="195">
        <v>0</v>
      </c>
      <c r="AY69" s="195">
        <v>0</v>
      </c>
      <c r="AZ69" s="195">
        <v>0</v>
      </c>
      <c r="BA69" s="195">
        <v>0</v>
      </c>
      <c r="BB69" s="195">
        <v>0</v>
      </c>
      <c r="BC69" s="195">
        <v>0</v>
      </c>
      <c r="BD69" s="195">
        <v>0</v>
      </c>
      <c r="BE69" s="195">
        <v>0</v>
      </c>
      <c r="BF69" s="195">
        <v>0</v>
      </c>
      <c r="BG69" s="195">
        <v>0</v>
      </c>
      <c r="BH69" s="195">
        <v>0</v>
      </c>
      <c r="BI69" s="195">
        <v>0</v>
      </c>
      <c r="BJ69" s="195">
        <v>0</v>
      </c>
      <c r="BK69" s="195">
        <v>0</v>
      </c>
      <c r="BL69" s="195">
        <v>0</v>
      </c>
      <c r="BM69" s="195">
        <v>0</v>
      </c>
      <c r="BN69" s="195">
        <v>0</v>
      </c>
      <c r="BO69" s="195">
        <v>0</v>
      </c>
      <c r="BP69" s="195">
        <v>0</v>
      </c>
      <c r="BQ69" s="195">
        <v>0</v>
      </c>
      <c r="BR69" s="195">
        <v>0</v>
      </c>
      <c r="BS69" s="195">
        <v>0</v>
      </c>
      <c r="BT69" s="195">
        <v>0</v>
      </c>
      <c r="BU69" s="195">
        <v>0</v>
      </c>
      <c r="BV69" s="195">
        <v>0</v>
      </c>
      <c r="BW69" s="195">
        <v>0</v>
      </c>
      <c r="BX69" s="195">
        <v>0</v>
      </c>
      <c r="BY69" s="195">
        <v>0</v>
      </c>
      <c r="BZ69" s="195">
        <v>0</v>
      </c>
      <c r="CA69" s="195">
        <v>0</v>
      </c>
      <c r="CB69" s="195">
        <v>0</v>
      </c>
      <c r="CC69" s="195">
        <v>0</v>
      </c>
      <c r="CD69" s="195">
        <v>0</v>
      </c>
      <c r="CE69" s="195">
        <v>0</v>
      </c>
      <c r="CF69" s="195">
        <v>0</v>
      </c>
      <c r="CG69" s="195">
        <v>0</v>
      </c>
      <c r="CH69" s="195">
        <v>0</v>
      </c>
      <c r="CI69" s="195">
        <v>0</v>
      </c>
      <c r="CJ69" s="195">
        <v>0</v>
      </c>
      <c r="CK69" s="195">
        <v>0</v>
      </c>
      <c r="CL69" s="195">
        <v>0</v>
      </c>
      <c r="CM69" s="195">
        <v>0</v>
      </c>
      <c r="CN69" s="195">
        <v>0</v>
      </c>
      <c r="CO69" s="195">
        <v>0</v>
      </c>
      <c r="CP69" s="195">
        <v>0</v>
      </c>
      <c r="CQ69" s="195">
        <v>0</v>
      </c>
      <c r="CR69" s="195">
        <v>0</v>
      </c>
      <c r="CS69" s="195">
        <v>0</v>
      </c>
      <c r="CT69" s="195">
        <v>0</v>
      </c>
      <c r="CU69" s="195">
        <v>0</v>
      </c>
      <c r="CV69" s="195">
        <v>0</v>
      </c>
      <c r="CW69" s="195">
        <v>0</v>
      </c>
      <c r="CX69" s="195">
        <v>0</v>
      </c>
      <c r="CY69" s="195">
        <v>0</v>
      </c>
      <c r="CZ69" s="195">
        <v>0</v>
      </c>
      <c r="DA69" s="195">
        <v>0</v>
      </c>
      <c r="DB69" s="195">
        <v>0</v>
      </c>
      <c r="DC69" s="195">
        <v>0</v>
      </c>
      <c r="DE69" s="24">
        <f t="shared" ref="DE69:DE77" si="39">COUNTBLANK(H69:DC69)</f>
        <v>0</v>
      </c>
      <c r="DF69" s="24">
        <f t="shared" si="17"/>
        <v>0</v>
      </c>
      <c r="DG69">
        <f t="shared" si="38"/>
        <v>21</v>
      </c>
      <c r="DH69">
        <v>0</v>
      </c>
    </row>
    <row r="70" spans="1:112" ht="14.5">
      <c r="A70" s="68"/>
      <c r="B70" s="176" t="str">
        <f>$B$67&amp;"3."</f>
        <v>E.3.3.</v>
      </c>
      <c r="C70" s="192" t="s">
        <v>161</v>
      </c>
      <c r="D70" s="199"/>
      <c r="E70" s="194">
        <v>0.21</v>
      </c>
      <c r="F70" s="189">
        <f>H70+NPV(FD,I70:INDEX(I70:DC70,PAL))</f>
        <v>0</v>
      </c>
      <c r="G70" s="189">
        <f>SUMIF($H$5:$DC$5,"&lt;="&amp;PAL,$H70:$DC70)</f>
        <v>0</v>
      </c>
      <c r="H70" s="195">
        <v>0</v>
      </c>
      <c r="I70" s="195">
        <v>0</v>
      </c>
      <c r="J70" s="195">
        <v>0</v>
      </c>
      <c r="K70" s="195">
        <v>0</v>
      </c>
      <c r="L70" s="195">
        <v>0</v>
      </c>
      <c r="M70" s="195">
        <v>0</v>
      </c>
      <c r="N70" s="195">
        <v>0</v>
      </c>
      <c r="O70" s="195">
        <v>0</v>
      </c>
      <c r="P70" s="195">
        <v>0</v>
      </c>
      <c r="Q70" s="195">
        <v>0</v>
      </c>
      <c r="R70" s="195">
        <v>0</v>
      </c>
      <c r="S70" s="195">
        <v>0</v>
      </c>
      <c r="T70" s="195">
        <v>0</v>
      </c>
      <c r="U70" s="195">
        <v>0</v>
      </c>
      <c r="V70" s="195">
        <v>0</v>
      </c>
      <c r="W70" s="195">
        <v>0</v>
      </c>
      <c r="X70" s="195">
        <v>0</v>
      </c>
      <c r="Y70" s="195">
        <v>0</v>
      </c>
      <c r="Z70" s="195">
        <v>0</v>
      </c>
      <c r="AA70" s="195">
        <v>0</v>
      </c>
      <c r="AB70" s="195">
        <v>0</v>
      </c>
      <c r="AC70" s="195">
        <v>0</v>
      </c>
      <c r="AD70" s="195">
        <v>0</v>
      </c>
      <c r="AE70" s="195">
        <v>0</v>
      </c>
      <c r="AF70" s="195">
        <v>0</v>
      </c>
      <c r="AG70" s="195">
        <v>0</v>
      </c>
      <c r="AH70" s="195">
        <v>0</v>
      </c>
      <c r="AI70" s="195">
        <v>0</v>
      </c>
      <c r="AJ70" s="195">
        <v>0</v>
      </c>
      <c r="AK70" s="195">
        <v>0</v>
      </c>
      <c r="AL70" s="195">
        <v>0</v>
      </c>
      <c r="AM70" s="195">
        <v>0</v>
      </c>
      <c r="AN70" s="195">
        <v>0</v>
      </c>
      <c r="AO70" s="195">
        <v>0</v>
      </c>
      <c r="AP70" s="195">
        <v>0</v>
      </c>
      <c r="AQ70" s="195">
        <v>0</v>
      </c>
      <c r="AR70" s="195">
        <v>0</v>
      </c>
      <c r="AS70" s="195">
        <v>0</v>
      </c>
      <c r="AT70" s="195">
        <v>0</v>
      </c>
      <c r="AU70" s="195">
        <v>0</v>
      </c>
      <c r="AV70" s="195">
        <v>0</v>
      </c>
      <c r="AW70" s="195">
        <v>0</v>
      </c>
      <c r="AX70" s="195">
        <v>0</v>
      </c>
      <c r="AY70" s="195">
        <v>0</v>
      </c>
      <c r="AZ70" s="195">
        <v>0</v>
      </c>
      <c r="BA70" s="195">
        <v>0</v>
      </c>
      <c r="BB70" s="195">
        <v>0</v>
      </c>
      <c r="BC70" s="195">
        <v>0</v>
      </c>
      <c r="BD70" s="195">
        <v>0</v>
      </c>
      <c r="BE70" s="195">
        <v>0</v>
      </c>
      <c r="BF70" s="195">
        <v>0</v>
      </c>
      <c r="BG70" s="195">
        <v>0</v>
      </c>
      <c r="BH70" s="195">
        <v>0</v>
      </c>
      <c r="BI70" s="195">
        <v>0</v>
      </c>
      <c r="BJ70" s="195">
        <v>0</v>
      </c>
      <c r="BK70" s="195">
        <v>0</v>
      </c>
      <c r="BL70" s="195">
        <v>0</v>
      </c>
      <c r="BM70" s="195">
        <v>0</v>
      </c>
      <c r="BN70" s="195">
        <v>0</v>
      </c>
      <c r="BO70" s="195">
        <v>0</v>
      </c>
      <c r="BP70" s="195">
        <v>0</v>
      </c>
      <c r="BQ70" s="195">
        <v>0</v>
      </c>
      <c r="BR70" s="195">
        <v>0</v>
      </c>
      <c r="BS70" s="195">
        <v>0</v>
      </c>
      <c r="BT70" s="195">
        <v>0</v>
      </c>
      <c r="BU70" s="195">
        <v>0</v>
      </c>
      <c r="BV70" s="195">
        <v>0</v>
      </c>
      <c r="BW70" s="195">
        <v>0</v>
      </c>
      <c r="BX70" s="195">
        <v>0</v>
      </c>
      <c r="BY70" s="195">
        <v>0</v>
      </c>
      <c r="BZ70" s="195">
        <v>0</v>
      </c>
      <c r="CA70" s="195">
        <v>0</v>
      </c>
      <c r="CB70" s="195">
        <v>0</v>
      </c>
      <c r="CC70" s="195">
        <v>0</v>
      </c>
      <c r="CD70" s="195">
        <v>0</v>
      </c>
      <c r="CE70" s="195">
        <v>0</v>
      </c>
      <c r="CF70" s="195">
        <v>0</v>
      </c>
      <c r="CG70" s="195">
        <v>0</v>
      </c>
      <c r="CH70" s="195">
        <v>0</v>
      </c>
      <c r="CI70" s="195">
        <v>0</v>
      </c>
      <c r="CJ70" s="195">
        <v>0</v>
      </c>
      <c r="CK70" s="195">
        <v>0</v>
      </c>
      <c r="CL70" s="195">
        <v>0</v>
      </c>
      <c r="CM70" s="195">
        <v>0</v>
      </c>
      <c r="CN70" s="195">
        <v>0</v>
      </c>
      <c r="CO70" s="195">
        <v>0</v>
      </c>
      <c r="CP70" s="195">
        <v>0</v>
      </c>
      <c r="CQ70" s="195">
        <v>0</v>
      </c>
      <c r="CR70" s="195">
        <v>0</v>
      </c>
      <c r="CS70" s="195">
        <v>0</v>
      </c>
      <c r="CT70" s="195">
        <v>0</v>
      </c>
      <c r="CU70" s="195">
        <v>0</v>
      </c>
      <c r="CV70" s="195">
        <v>0</v>
      </c>
      <c r="CW70" s="195">
        <v>0</v>
      </c>
      <c r="CX70" s="195">
        <v>0</v>
      </c>
      <c r="CY70" s="195">
        <v>0</v>
      </c>
      <c r="CZ70" s="195">
        <v>0</v>
      </c>
      <c r="DA70" s="195">
        <v>0</v>
      </c>
      <c r="DB70" s="195">
        <v>0</v>
      </c>
      <c r="DC70" s="195">
        <v>0</v>
      </c>
      <c r="DE70" s="24">
        <f t="shared" si="39"/>
        <v>0</v>
      </c>
      <c r="DF70" s="24">
        <f t="shared" si="17"/>
        <v>0</v>
      </c>
      <c r="DG70">
        <f t="shared" si="38"/>
        <v>21</v>
      </c>
      <c r="DH70">
        <v>0</v>
      </c>
    </row>
    <row r="71" spans="1:112" ht="14.5">
      <c r="A71" s="68"/>
      <c r="B71" s="176" t="str">
        <f>$B$67&amp;"4."</f>
        <v>E.3.4.</v>
      </c>
      <c r="C71" s="192" t="s">
        <v>161</v>
      </c>
      <c r="D71" s="199"/>
      <c r="E71" s="194">
        <v>0.21</v>
      </c>
      <c r="F71" s="189">
        <f>H71+NPV(FD,I71:INDEX(I71:DC71,PAL))</f>
        <v>0</v>
      </c>
      <c r="G71" s="189">
        <f>SUMIF($H$5:$DC$5,"&lt;="&amp;PAL,$H71:$DC71)</f>
        <v>0</v>
      </c>
      <c r="H71" s="195">
        <v>0</v>
      </c>
      <c r="I71" s="195">
        <v>0</v>
      </c>
      <c r="J71" s="195">
        <v>0</v>
      </c>
      <c r="K71" s="195">
        <v>0</v>
      </c>
      <c r="L71" s="195">
        <v>0</v>
      </c>
      <c r="M71" s="195">
        <v>0</v>
      </c>
      <c r="N71" s="195">
        <v>0</v>
      </c>
      <c r="O71" s="195">
        <v>0</v>
      </c>
      <c r="P71" s="195">
        <v>0</v>
      </c>
      <c r="Q71" s="195">
        <v>0</v>
      </c>
      <c r="R71" s="195">
        <v>0</v>
      </c>
      <c r="S71" s="195">
        <v>0</v>
      </c>
      <c r="T71" s="195">
        <v>0</v>
      </c>
      <c r="U71" s="195">
        <v>0</v>
      </c>
      <c r="V71" s="195">
        <v>0</v>
      </c>
      <c r="W71" s="195">
        <v>0</v>
      </c>
      <c r="X71" s="195">
        <v>0</v>
      </c>
      <c r="Y71" s="195">
        <v>0</v>
      </c>
      <c r="Z71" s="195">
        <v>0</v>
      </c>
      <c r="AA71" s="195">
        <v>0</v>
      </c>
      <c r="AB71" s="195">
        <v>0</v>
      </c>
      <c r="AC71" s="195">
        <v>0</v>
      </c>
      <c r="AD71" s="195">
        <v>0</v>
      </c>
      <c r="AE71" s="195">
        <v>0</v>
      </c>
      <c r="AF71" s="195">
        <v>0</v>
      </c>
      <c r="AG71" s="195">
        <v>0</v>
      </c>
      <c r="AH71" s="195">
        <v>0</v>
      </c>
      <c r="AI71" s="195">
        <v>0</v>
      </c>
      <c r="AJ71" s="195">
        <v>0</v>
      </c>
      <c r="AK71" s="195">
        <v>0</v>
      </c>
      <c r="AL71" s="195">
        <v>0</v>
      </c>
      <c r="AM71" s="195">
        <v>0</v>
      </c>
      <c r="AN71" s="195">
        <v>0</v>
      </c>
      <c r="AO71" s="195">
        <v>0</v>
      </c>
      <c r="AP71" s="195">
        <v>0</v>
      </c>
      <c r="AQ71" s="195">
        <v>0</v>
      </c>
      <c r="AR71" s="195">
        <v>0</v>
      </c>
      <c r="AS71" s="195">
        <v>0</v>
      </c>
      <c r="AT71" s="195">
        <v>0</v>
      </c>
      <c r="AU71" s="195">
        <v>0</v>
      </c>
      <c r="AV71" s="195">
        <v>0</v>
      </c>
      <c r="AW71" s="195">
        <v>0</v>
      </c>
      <c r="AX71" s="195">
        <v>0</v>
      </c>
      <c r="AY71" s="195">
        <v>0</v>
      </c>
      <c r="AZ71" s="195">
        <v>0</v>
      </c>
      <c r="BA71" s="195">
        <v>0</v>
      </c>
      <c r="BB71" s="195">
        <v>0</v>
      </c>
      <c r="BC71" s="195">
        <v>0</v>
      </c>
      <c r="BD71" s="195">
        <v>0</v>
      </c>
      <c r="BE71" s="195">
        <v>0</v>
      </c>
      <c r="BF71" s="195">
        <v>0</v>
      </c>
      <c r="BG71" s="195">
        <v>0</v>
      </c>
      <c r="BH71" s="195">
        <v>0</v>
      </c>
      <c r="BI71" s="195">
        <v>0</v>
      </c>
      <c r="BJ71" s="195">
        <v>0</v>
      </c>
      <c r="BK71" s="195">
        <v>0</v>
      </c>
      <c r="BL71" s="195">
        <v>0</v>
      </c>
      <c r="BM71" s="195">
        <v>0</v>
      </c>
      <c r="BN71" s="195">
        <v>0</v>
      </c>
      <c r="BO71" s="195">
        <v>0</v>
      </c>
      <c r="BP71" s="195">
        <v>0</v>
      </c>
      <c r="BQ71" s="195">
        <v>0</v>
      </c>
      <c r="BR71" s="195">
        <v>0</v>
      </c>
      <c r="BS71" s="195">
        <v>0</v>
      </c>
      <c r="BT71" s="195">
        <v>0</v>
      </c>
      <c r="BU71" s="195">
        <v>0</v>
      </c>
      <c r="BV71" s="195">
        <v>0</v>
      </c>
      <c r="BW71" s="195">
        <v>0</v>
      </c>
      <c r="BX71" s="195">
        <v>0</v>
      </c>
      <c r="BY71" s="195">
        <v>0</v>
      </c>
      <c r="BZ71" s="195">
        <v>0</v>
      </c>
      <c r="CA71" s="195">
        <v>0</v>
      </c>
      <c r="CB71" s="195">
        <v>0</v>
      </c>
      <c r="CC71" s="195">
        <v>0</v>
      </c>
      <c r="CD71" s="195">
        <v>0</v>
      </c>
      <c r="CE71" s="195">
        <v>0</v>
      </c>
      <c r="CF71" s="195">
        <v>0</v>
      </c>
      <c r="CG71" s="195">
        <v>0</v>
      </c>
      <c r="CH71" s="195">
        <v>0</v>
      </c>
      <c r="CI71" s="195">
        <v>0</v>
      </c>
      <c r="CJ71" s="195">
        <v>0</v>
      </c>
      <c r="CK71" s="195">
        <v>0</v>
      </c>
      <c r="CL71" s="195">
        <v>0</v>
      </c>
      <c r="CM71" s="195">
        <v>0</v>
      </c>
      <c r="CN71" s="195">
        <v>0</v>
      </c>
      <c r="CO71" s="195">
        <v>0</v>
      </c>
      <c r="CP71" s="195">
        <v>0</v>
      </c>
      <c r="CQ71" s="195">
        <v>0</v>
      </c>
      <c r="CR71" s="195">
        <v>0</v>
      </c>
      <c r="CS71" s="195">
        <v>0</v>
      </c>
      <c r="CT71" s="195">
        <v>0</v>
      </c>
      <c r="CU71" s="195">
        <v>0</v>
      </c>
      <c r="CV71" s="195">
        <v>0</v>
      </c>
      <c r="CW71" s="195">
        <v>0</v>
      </c>
      <c r="CX71" s="195">
        <v>0</v>
      </c>
      <c r="CY71" s="195">
        <v>0</v>
      </c>
      <c r="CZ71" s="195">
        <v>0</v>
      </c>
      <c r="DA71" s="195">
        <v>0</v>
      </c>
      <c r="DB71" s="195">
        <v>0</v>
      </c>
      <c r="DC71" s="195">
        <v>0</v>
      </c>
      <c r="DE71" s="24">
        <f t="shared" si="39"/>
        <v>0</v>
      </c>
      <c r="DF71" s="24">
        <f t="shared" si="17"/>
        <v>0</v>
      </c>
      <c r="DG71">
        <f t="shared" si="38"/>
        <v>21</v>
      </c>
      <c r="DH71">
        <v>0</v>
      </c>
    </row>
    <row r="72" spans="1:112" ht="14.5">
      <c r="A72" s="68"/>
      <c r="B72" s="176" t="str">
        <f>$B$67&amp;"5."</f>
        <v>E.3.5.</v>
      </c>
      <c r="C72" s="192" t="s">
        <v>161</v>
      </c>
      <c r="D72" s="199"/>
      <c r="E72" s="194">
        <v>0.21</v>
      </c>
      <c r="F72" s="189">
        <f>H72+NPV(FD,I72:INDEX(I72:DC72,PAL))</f>
        <v>0</v>
      </c>
      <c r="G72" s="189">
        <f>SUMIF($H$5:$DC$5,"&lt;="&amp;PAL,$H72:$DC72)</f>
        <v>0</v>
      </c>
      <c r="H72" s="195">
        <v>0</v>
      </c>
      <c r="I72" s="195">
        <v>0</v>
      </c>
      <c r="J72" s="195">
        <v>0</v>
      </c>
      <c r="K72" s="195">
        <v>0</v>
      </c>
      <c r="L72" s="195">
        <v>0</v>
      </c>
      <c r="M72" s="195">
        <v>0</v>
      </c>
      <c r="N72" s="195">
        <v>0</v>
      </c>
      <c r="O72" s="195">
        <v>0</v>
      </c>
      <c r="P72" s="195">
        <v>0</v>
      </c>
      <c r="Q72" s="195">
        <v>0</v>
      </c>
      <c r="R72" s="195">
        <v>0</v>
      </c>
      <c r="S72" s="195">
        <v>0</v>
      </c>
      <c r="T72" s="195">
        <v>0</v>
      </c>
      <c r="U72" s="195">
        <v>0</v>
      </c>
      <c r="V72" s="195">
        <v>0</v>
      </c>
      <c r="W72" s="195">
        <v>0</v>
      </c>
      <c r="X72" s="195">
        <v>0</v>
      </c>
      <c r="Y72" s="195">
        <v>0</v>
      </c>
      <c r="Z72" s="195">
        <v>0</v>
      </c>
      <c r="AA72" s="195">
        <v>0</v>
      </c>
      <c r="AB72" s="195">
        <v>0</v>
      </c>
      <c r="AC72" s="195">
        <v>0</v>
      </c>
      <c r="AD72" s="195">
        <v>0</v>
      </c>
      <c r="AE72" s="195">
        <v>0</v>
      </c>
      <c r="AF72" s="195">
        <v>0</v>
      </c>
      <c r="AG72" s="195">
        <v>0</v>
      </c>
      <c r="AH72" s="195">
        <v>0</v>
      </c>
      <c r="AI72" s="195">
        <v>0</v>
      </c>
      <c r="AJ72" s="195">
        <v>0</v>
      </c>
      <c r="AK72" s="195">
        <v>0</v>
      </c>
      <c r="AL72" s="195">
        <v>0</v>
      </c>
      <c r="AM72" s="195">
        <v>0</v>
      </c>
      <c r="AN72" s="195">
        <v>0</v>
      </c>
      <c r="AO72" s="195">
        <v>0</v>
      </c>
      <c r="AP72" s="195">
        <v>0</v>
      </c>
      <c r="AQ72" s="195">
        <v>0</v>
      </c>
      <c r="AR72" s="195">
        <v>0</v>
      </c>
      <c r="AS72" s="195">
        <v>0</v>
      </c>
      <c r="AT72" s="195">
        <v>0</v>
      </c>
      <c r="AU72" s="195">
        <v>0</v>
      </c>
      <c r="AV72" s="195">
        <v>0</v>
      </c>
      <c r="AW72" s="195">
        <v>0</v>
      </c>
      <c r="AX72" s="195">
        <v>0</v>
      </c>
      <c r="AY72" s="195">
        <v>0</v>
      </c>
      <c r="AZ72" s="195">
        <v>0</v>
      </c>
      <c r="BA72" s="195">
        <v>0</v>
      </c>
      <c r="BB72" s="195">
        <v>0</v>
      </c>
      <c r="BC72" s="195">
        <v>0</v>
      </c>
      <c r="BD72" s="195">
        <v>0</v>
      </c>
      <c r="BE72" s="195">
        <v>0</v>
      </c>
      <c r="BF72" s="195">
        <v>0</v>
      </c>
      <c r="BG72" s="195">
        <v>0</v>
      </c>
      <c r="BH72" s="195">
        <v>0</v>
      </c>
      <c r="BI72" s="195">
        <v>0</v>
      </c>
      <c r="BJ72" s="195">
        <v>0</v>
      </c>
      <c r="BK72" s="195">
        <v>0</v>
      </c>
      <c r="BL72" s="195">
        <v>0</v>
      </c>
      <c r="BM72" s="195">
        <v>0</v>
      </c>
      <c r="BN72" s="195">
        <v>0</v>
      </c>
      <c r="BO72" s="195">
        <v>0</v>
      </c>
      <c r="BP72" s="195">
        <v>0</v>
      </c>
      <c r="BQ72" s="195">
        <v>0</v>
      </c>
      <c r="BR72" s="195">
        <v>0</v>
      </c>
      <c r="BS72" s="195">
        <v>0</v>
      </c>
      <c r="BT72" s="195">
        <v>0</v>
      </c>
      <c r="BU72" s="195">
        <v>0</v>
      </c>
      <c r="BV72" s="195">
        <v>0</v>
      </c>
      <c r="BW72" s="195">
        <v>0</v>
      </c>
      <c r="BX72" s="195">
        <v>0</v>
      </c>
      <c r="BY72" s="195">
        <v>0</v>
      </c>
      <c r="BZ72" s="195">
        <v>0</v>
      </c>
      <c r="CA72" s="195">
        <v>0</v>
      </c>
      <c r="CB72" s="195">
        <v>0</v>
      </c>
      <c r="CC72" s="195">
        <v>0</v>
      </c>
      <c r="CD72" s="195">
        <v>0</v>
      </c>
      <c r="CE72" s="195">
        <v>0</v>
      </c>
      <c r="CF72" s="195">
        <v>0</v>
      </c>
      <c r="CG72" s="195">
        <v>0</v>
      </c>
      <c r="CH72" s="195">
        <v>0</v>
      </c>
      <c r="CI72" s="195">
        <v>0</v>
      </c>
      <c r="CJ72" s="195">
        <v>0</v>
      </c>
      <c r="CK72" s="195">
        <v>0</v>
      </c>
      <c r="CL72" s="195">
        <v>0</v>
      </c>
      <c r="CM72" s="195">
        <v>0</v>
      </c>
      <c r="CN72" s="195">
        <v>0</v>
      </c>
      <c r="CO72" s="195">
        <v>0</v>
      </c>
      <c r="CP72" s="195">
        <v>0</v>
      </c>
      <c r="CQ72" s="195">
        <v>0</v>
      </c>
      <c r="CR72" s="195">
        <v>0</v>
      </c>
      <c r="CS72" s="195">
        <v>0</v>
      </c>
      <c r="CT72" s="195">
        <v>0</v>
      </c>
      <c r="CU72" s="195">
        <v>0</v>
      </c>
      <c r="CV72" s="195">
        <v>0</v>
      </c>
      <c r="CW72" s="195">
        <v>0</v>
      </c>
      <c r="CX72" s="195">
        <v>0</v>
      </c>
      <c r="CY72" s="195">
        <v>0</v>
      </c>
      <c r="CZ72" s="195">
        <v>0</v>
      </c>
      <c r="DA72" s="195">
        <v>0</v>
      </c>
      <c r="DB72" s="195">
        <v>0</v>
      </c>
      <c r="DC72" s="195">
        <v>0</v>
      </c>
      <c r="DE72" s="24">
        <f t="shared" si="39"/>
        <v>0</v>
      </c>
      <c r="DF72" s="24">
        <f t="shared" si="17"/>
        <v>0</v>
      </c>
      <c r="DG72">
        <f t="shared" si="38"/>
        <v>21</v>
      </c>
      <c r="DH72">
        <v>0</v>
      </c>
    </row>
    <row r="73" spans="1:112" ht="14.5">
      <c r="A73" s="68"/>
      <c r="B73" s="176" t="str">
        <f>$B$67&amp;"6."</f>
        <v>E.3.6.</v>
      </c>
      <c r="C73" s="192" t="s">
        <v>161</v>
      </c>
      <c r="D73" s="199"/>
      <c r="E73" s="194">
        <v>0.21</v>
      </c>
      <c r="F73" s="189">
        <f>H73+NPV(FD,I73:INDEX(I73:DC73,PAL))</f>
        <v>0</v>
      </c>
      <c r="G73" s="189">
        <f>SUMIF($H$5:$DC$5,"&lt;="&amp;PAL,$H73:$DC73)</f>
        <v>0</v>
      </c>
      <c r="H73" s="195">
        <v>0</v>
      </c>
      <c r="I73" s="195">
        <v>0</v>
      </c>
      <c r="J73" s="195">
        <v>0</v>
      </c>
      <c r="K73" s="195">
        <v>0</v>
      </c>
      <c r="L73" s="195">
        <v>0</v>
      </c>
      <c r="M73" s="195">
        <v>0</v>
      </c>
      <c r="N73" s="195">
        <v>0</v>
      </c>
      <c r="O73" s="195">
        <v>0</v>
      </c>
      <c r="P73" s="195">
        <v>0</v>
      </c>
      <c r="Q73" s="195">
        <v>0</v>
      </c>
      <c r="R73" s="195">
        <v>0</v>
      </c>
      <c r="S73" s="195">
        <v>0</v>
      </c>
      <c r="T73" s="195">
        <v>0</v>
      </c>
      <c r="U73" s="195">
        <v>0</v>
      </c>
      <c r="V73" s="195">
        <v>0</v>
      </c>
      <c r="W73" s="195">
        <v>0</v>
      </c>
      <c r="X73" s="195">
        <v>0</v>
      </c>
      <c r="Y73" s="195">
        <v>0</v>
      </c>
      <c r="Z73" s="195">
        <v>0</v>
      </c>
      <c r="AA73" s="195">
        <v>0</v>
      </c>
      <c r="AB73" s="195">
        <v>0</v>
      </c>
      <c r="AC73" s="195">
        <v>0</v>
      </c>
      <c r="AD73" s="195">
        <v>0</v>
      </c>
      <c r="AE73" s="195">
        <v>0</v>
      </c>
      <c r="AF73" s="195">
        <v>0</v>
      </c>
      <c r="AG73" s="195">
        <v>0</v>
      </c>
      <c r="AH73" s="195">
        <v>0</v>
      </c>
      <c r="AI73" s="195">
        <v>0</v>
      </c>
      <c r="AJ73" s="195">
        <v>0</v>
      </c>
      <c r="AK73" s="195">
        <v>0</v>
      </c>
      <c r="AL73" s="195">
        <v>0</v>
      </c>
      <c r="AM73" s="195">
        <v>0</v>
      </c>
      <c r="AN73" s="195">
        <v>0</v>
      </c>
      <c r="AO73" s="195">
        <v>0</v>
      </c>
      <c r="AP73" s="195">
        <v>0</v>
      </c>
      <c r="AQ73" s="195">
        <v>0</v>
      </c>
      <c r="AR73" s="195">
        <v>0</v>
      </c>
      <c r="AS73" s="195">
        <v>0</v>
      </c>
      <c r="AT73" s="195">
        <v>0</v>
      </c>
      <c r="AU73" s="195">
        <v>0</v>
      </c>
      <c r="AV73" s="195">
        <v>0</v>
      </c>
      <c r="AW73" s="195">
        <v>0</v>
      </c>
      <c r="AX73" s="195">
        <v>0</v>
      </c>
      <c r="AY73" s="195">
        <v>0</v>
      </c>
      <c r="AZ73" s="195">
        <v>0</v>
      </c>
      <c r="BA73" s="195">
        <v>0</v>
      </c>
      <c r="BB73" s="195">
        <v>0</v>
      </c>
      <c r="BC73" s="195">
        <v>0</v>
      </c>
      <c r="BD73" s="195">
        <v>0</v>
      </c>
      <c r="BE73" s="195">
        <v>0</v>
      </c>
      <c r="BF73" s="195">
        <v>0</v>
      </c>
      <c r="BG73" s="195">
        <v>0</v>
      </c>
      <c r="BH73" s="195">
        <v>0</v>
      </c>
      <c r="BI73" s="195">
        <v>0</v>
      </c>
      <c r="BJ73" s="195">
        <v>0</v>
      </c>
      <c r="BK73" s="195">
        <v>0</v>
      </c>
      <c r="BL73" s="195">
        <v>0</v>
      </c>
      <c r="BM73" s="195">
        <v>0</v>
      </c>
      <c r="BN73" s="195">
        <v>0</v>
      </c>
      <c r="BO73" s="195">
        <v>0</v>
      </c>
      <c r="BP73" s="195">
        <v>0</v>
      </c>
      <c r="BQ73" s="195">
        <v>0</v>
      </c>
      <c r="BR73" s="195">
        <v>0</v>
      </c>
      <c r="BS73" s="195">
        <v>0</v>
      </c>
      <c r="BT73" s="195">
        <v>0</v>
      </c>
      <c r="BU73" s="195">
        <v>0</v>
      </c>
      <c r="BV73" s="195">
        <v>0</v>
      </c>
      <c r="BW73" s="195">
        <v>0</v>
      </c>
      <c r="BX73" s="195">
        <v>0</v>
      </c>
      <c r="BY73" s="195">
        <v>0</v>
      </c>
      <c r="BZ73" s="195">
        <v>0</v>
      </c>
      <c r="CA73" s="195">
        <v>0</v>
      </c>
      <c r="CB73" s="195">
        <v>0</v>
      </c>
      <c r="CC73" s="195">
        <v>0</v>
      </c>
      <c r="CD73" s="195">
        <v>0</v>
      </c>
      <c r="CE73" s="195">
        <v>0</v>
      </c>
      <c r="CF73" s="195">
        <v>0</v>
      </c>
      <c r="CG73" s="195">
        <v>0</v>
      </c>
      <c r="CH73" s="195">
        <v>0</v>
      </c>
      <c r="CI73" s="195">
        <v>0</v>
      </c>
      <c r="CJ73" s="195">
        <v>0</v>
      </c>
      <c r="CK73" s="195">
        <v>0</v>
      </c>
      <c r="CL73" s="195">
        <v>0</v>
      </c>
      <c r="CM73" s="195">
        <v>0</v>
      </c>
      <c r="CN73" s="195">
        <v>0</v>
      </c>
      <c r="CO73" s="195">
        <v>0</v>
      </c>
      <c r="CP73" s="195">
        <v>0</v>
      </c>
      <c r="CQ73" s="195">
        <v>0</v>
      </c>
      <c r="CR73" s="195">
        <v>0</v>
      </c>
      <c r="CS73" s="195">
        <v>0</v>
      </c>
      <c r="CT73" s="195">
        <v>0</v>
      </c>
      <c r="CU73" s="195">
        <v>0</v>
      </c>
      <c r="CV73" s="195">
        <v>0</v>
      </c>
      <c r="CW73" s="195">
        <v>0</v>
      </c>
      <c r="CX73" s="195">
        <v>0</v>
      </c>
      <c r="CY73" s="195">
        <v>0</v>
      </c>
      <c r="CZ73" s="195">
        <v>0</v>
      </c>
      <c r="DA73" s="195">
        <v>0</v>
      </c>
      <c r="DB73" s="195">
        <v>0</v>
      </c>
      <c r="DC73" s="195">
        <v>0</v>
      </c>
      <c r="DE73" s="24">
        <f t="shared" si="39"/>
        <v>0</v>
      </c>
      <c r="DF73" s="24">
        <f t="shared" si="17"/>
        <v>0</v>
      </c>
      <c r="DG73">
        <f t="shared" si="38"/>
        <v>21</v>
      </c>
      <c r="DH73">
        <v>0</v>
      </c>
    </row>
    <row r="74" spans="1:112" ht="14.5">
      <c r="A74" s="68"/>
      <c r="B74" s="176" t="str">
        <f>$B$67&amp;"7."</f>
        <v>E.3.7.</v>
      </c>
      <c r="C74" s="192" t="s">
        <v>161</v>
      </c>
      <c r="D74" s="199"/>
      <c r="E74" s="194">
        <v>0.21</v>
      </c>
      <c r="F74" s="189">
        <f>H74+NPV(FD,I74:INDEX(I74:DC74,PAL))</f>
        <v>0</v>
      </c>
      <c r="G74" s="189">
        <f>SUMIF($H$5:$DC$5,"&lt;="&amp;PAL,$H74:$DC74)</f>
        <v>0</v>
      </c>
      <c r="H74" s="195">
        <v>0</v>
      </c>
      <c r="I74" s="195">
        <v>0</v>
      </c>
      <c r="J74" s="195">
        <v>0</v>
      </c>
      <c r="K74" s="195">
        <v>0</v>
      </c>
      <c r="L74" s="195">
        <v>0</v>
      </c>
      <c r="M74" s="195">
        <v>0</v>
      </c>
      <c r="N74" s="195">
        <v>0</v>
      </c>
      <c r="O74" s="195">
        <v>0</v>
      </c>
      <c r="P74" s="195">
        <v>0</v>
      </c>
      <c r="Q74" s="195">
        <v>0</v>
      </c>
      <c r="R74" s="195">
        <v>0</v>
      </c>
      <c r="S74" s="195">
        <v>0</v>
      </c>
      <c r="T74" s="195">
        <v>0</v>
      </c>
      <c r="U74" s="195">
        <v>0</v>
      </c>
      <c r="V74" s="195">
        <v>0</v>
      </c>
      <c r="W74" s="195">
        <v>0</v>
      </c>
      <c r="X74" s="195">
        <v>0</v>
      </c>
      <c r="Y74" s="195">
        <v>0</v>
      </c>
      <c r="Z74" s="195">
        <v>0</v>
      </c>
      <c r="AA74" s="195">
        <v>0</v>
      </c>
      <c r="AB74" s="195">
        <v>0</v>
      </c>
      <c r="AC74" s="195">
        <v>0</v>
      </c>
      <c r="AD74" s="195">
        <v>0</v>
      </c>
      <c r="AE74" s="195">
        <v>0</v>
      </c>
      <c r="AF74" s="195">
        <v>0</v>
      </c>
      <c r="AG74" s="195">
        <v>0</v>
      </c>
      <c r="AH74" s="195">
        <v>0</v>
      </c>
      <c r="AI74" s="195">
        <v>0</v>
      </c>
      <c r="AJ74" s="195">
        <v>0</v>
      </c>
      <c r="AK74" s="195">
        <v>0</v>
      </c>
      <c r="AL74" s="195">
        <v>0</v>
      </c>
      <c r="AM74" s="195">
        <v>0</v>
      </c>
      <c r="AN74" s="195">
        <v>0</v>
      </c>
      <c r="AO74" s="195">
        <v>0</v>
      </c>
      <c r="AP74" s="195">
        <v>0</v>
      </c>
      <c r="AQ74" s="195">
        <v>0</v>
      </c>
      <c r="AR74" s="195">
        <v>0</v>
      </c>
      <c r="AS74" s="195">
        <v>0</v>
      </c>
      <c r="AT74" s="195">
        <v>0</v>
      </c>
      <c r="AU74" s="195">
        <v>0</v>
      </c>
      <c r="AV74" s="195">
        <v>0</v>
      </c>
      <c r="AW74" s="195">
        <v>0</v>
      </c>
      <c r="AX74" s="195">
        <v>0</v>
      </c>
      <c r="AY74" s="195">
        <v>0</v>
      </c>
      <c r="AZ74" s="195">
        <v>0</v>
      </c>
      <c r="BA74" s="195">
        <v>0</v>
      </c>
      <c r="BB74" s="195">
        <v>0</v>
      </c>
      <c r="BC74" s="195">
        <v>0</v>
      </c>
      <c r="BD74" s="195">
        <v>0</v>
      </c>
      <c r="BE74" s="195">
        <v>0</v>
      </c>
      <c r="BF74" s="195">
        <v>0</v>
      </c>
      <c r="BG74" s="195">
        <v>0</v>
      </c>
      <c r="BH74" s="195">
        <v>0</v>
      </c>
      <c r="BI74" s="195">
        <v>0</v>
      </c>
      <c r="BJ74" s="195">
        <v>0</v>
      </c>
      <c r="BK74" s="195">
        <v>0</v>
      </c>
      <c r="BL74" s="195">
        <v>0</v>
      </c>
      <c r="BM74" s="195">
        <v>0</v>
      </c>
      <c r="BN74" s="195">
        <v>0</v>
      </c>
      <c r="BO74" s="195">
        <v>0</v>
      </c>
      <c r="BP74" s="195">
        <v>0</v>
      </c>
      <c r="BQ74" s="195">
        <v>0</v>
      </c>
      <c r="BR74" s="195">
        <v>0</v>
      </c>
      <c r="BS74" s="195">
        <v>0</v>
      </c>
      <c r="BT74" s="195">
        <v>0</v>
      </c>
      <c r="BU74" s="195">
        <v>0</v>
      </c>
      <c r="BV74" s="195">
        <v>0</v>
      </c>
      <c r="BW74" s="195">
        <v>0</v>
      </c>
      <c r="BX74" s="195">
        <v>0</v>
      </c>
      <c r="BY74" s="195">
        <v>0</v>
      </c>
      <c r="BZ74" s="195">
        <v>0</v>
      </c>
      <c r="CA74" s="195">
        <v>0</v>
      </c>
      <c r="CB74" s="195">
        <v>0</v>
      </c>
      <c r="CC74" s="195">
        <v>0</v>
      </c>
      <c r="CD74" s="195">
        <v>0</v>
      </c>
      <c r="CE74" s="195">
        <v>0</v>
      </c>
      <c r="CF74" s="195">
        <v>0</v>
      </c>
      <c r="CG74" s="195">
        <v>0</v>
      </c>
      <c r="CH74" s="195">
        <v>0</v>
      </c>
      <c r="CI74" s="195">
        <v>0</v>
      </c>
      <c r="CJ74" s="195">
        <v>0</v>
      </c>
      <c r="CK74" s="195">
        <v>0</v>
      </c>
      <c r="CL74" s="195">
        <v>0</v>
      </c>
      <c r="CM74" s="195">
        <v>0</v>
      </c>
      <c r="CN74" s="195">
        <v>0</v>
      </c>
      <c r="CO74" s="195">
        <v>0</v>
      </c>
      <c r="CP74" s="195">
        <v>0</v>
      </c>
      <c r="CQ74" s="195">
        <v>0</v>
      </c>
      <c r="CR74" s="195">
        <v>0</v>
      </c>
      <c r="CS74" s="195">
        <v>0</v>
      </c>
      <c r="CT74" s="195">
        <v>0</v>
      </c>
      <c r="CU74" s="195">
        <v>0</v>
      </c>
      <c r="CV74" s="195">
        <v>0</v>
      </c>
      <c r="CW74" s="195">
        <v>0</v>
      </c>
      <c r="CX74" s="195">
        <v>0</v>
      </c>
      <c r="CY74" s="195">
        <v>0</v>
      </c>
      <c r="CZ74" s="195">
        <v>0</v>
      </c>
      <c r="DA74" s="195">
        <v>0</v>
      </c>
      <c r="DB74" s="195">
        <v>0</v>
      </c>
      <c r="DC74" s="195">
        <v>0</v>
      </c>
      <c r="DE74" s="24">
        <f t="shared" si="39"/>
        <v>0</v>
      </c>
      <c r="DF74" s="24">
        <f t="shared" si="17"/>
        <v>0</v>
      </c>
      <c r="DG74">
        <f t="shared" si="38"/>
        <v>21</v>
      </c>
      <c r="DH74">
        <v>0</v>
      </c>
    </row>
    <row r="75" spans="1:112" ht="14.5">
      <c r="A75" s="68"/>
      <c r="B75" s="176" t="str">
        <f>$B$67&amp;"8."</f>
        <v>E.3.8.</v>
      </c>
      <c r="C75" s="192" t="s">
        <v>161</v>
      </c>
      <c r="D75" s="199"/>
      <c r="E75" s="194">
        <v>0.21</v>
      </c>
      <c r="F75" s="189">
        <f>H75+NPV(FD,I75:INDEX(I75:DC75,PAL))</f>
        <v>0</v>
      </c>
      <c r="G75" s="189">
        <f>SUMIF($H$5:$DC$5,"&lt;="&amp;PAL,$H75:$DC75)</f>
        <v>0</v>
      </c>
      <c r="H75" s="195">
        <v>0</v>
      </c>
      <c r="I75" s="195">
        <v>0</v>
      </c>
      <c r="J75" s="195">
        <v>0</v>
      </c>
      <c r="K75" s="195">
        <v>0</v>
      </c>
      <c r="L75" s="195">
        <v>0</v>
      </c>
      <c r="M75" s="195">
        <v>0</v>
      </c>
      <c r="N75" s="195">
        <v>0</v>
      </c>
      <c r="O75" s="195">
        <v>0</v>
      </c>
      <c r="P75" s="195">
        <v>0</v>
      </c>
      <c r="Q75" s="195">
        <v>0</v>
      </c>
      <c r="R75" s="195">
        <v>0</v>
      </c>
      <c r="S75" s="195">
        <v>0</v>
      </c>
      <c r="T75" s="195">
        <v>0</v>
      </c>
      <c r="U75" s="195">
        <v>0</v>
      </c>
      <c r="V75" s="195">
        <v>0</v>
      </c>
      <c r="W75" s="195">
        <v>0</v>
      </c>
      <c r="X75" s="195">
        <v>0</v>
      </c>
      <c r="Y75" s="195">
        <v>0</v>
      </c>
      <c r="Z75" s="195">
        <v>0</v>
      </c>
      <c r="AA75" s="195">
        <v>0</v>
      </c>
      <c r="AB75" s="195">
        <v>0</v>
      </c>
      <c r="AC75" s="195">
        <v>0</v>
      </c>
      <c r="AD75" s="195">
        <v>0</v>
      </c>
      <c r="AE75" s="195">
        <v>0</v>
      </c>
      <c r="AF75" s="195">
        <v>0</v>
      </c>
      <c r="AG75" s="195">
        <v>0</v>
      </c>
      <c r="AH75" s="195">
        <v>0</v>
      </c>
      <c r="AI75" s="195">
        <v>0</v>
      </c>
      <c r="AJ75" s="195">
        <v>0</v>
      </c>
      <c r="AK75" s="195">
        <v>0</v>
      </c>
      <c r="AL75" s="195">
        <v>0</v>
      </c>
      <c r="AM75" s="195">
        <v>0</v>
      </c>
      <c r="AN75" s="195">
        <v>0</v>
      </c>
      <c r="AO75" s="195">
        <v>0</v>
      </c>
      <c r="AP75" s="195">
        <v>0</v>
      </c>
      <c r="AQ75" s="195">
        <v>0</v>
      </c>
      <c r="AR75" s="195">
        <v>0</v>
      </c>
      <c r="AS75" s="195">
        <v>0</v>
      </c>
      <c r="AT75" s="195">
        <v>0</v>
      </c>
      <c r="AU75" s="195">
        <v>0</v>
      </c>
      <c r="AV75" s="195">
        <v>0</v>
      </c>
      <c r="AW75" s="195">
        <v>0</v>
      </c>
      <c r="AX75" s="195">
        <v>0</v>
      </c>
      <c r="AY75" s="195">
        <v>0</v>
      </c>
      <c r="AZ75" s="195">
        <v>0</v>
      </c>
      <c r="BA75" s="195">
        <v>0</v>
      </c>
      <c r="BB75" s="195">
        <v>0</v>
      </c>
      <c r="BC75" s="195">
        <v>0</v>
      </c>
      <c r="BD75" s="195">
        <v>0</v>
      </c>
      <c r="BE75" s="195">
        <v>0</v>
      </c>
      <c r="BF75" s="195">
        <v>0</v>
      </c>
      <c r="BG75" s="195">
        <v>0</v>
      </c>
      <c r="BH75" s="195">
        <v>0</v>
      </c>
      <c r="BI75" s="195">
        <v>0</v>
      </c>
      <c r="BJ75" s="195">
        <v>0</v>
      </c>
      <c r="BK75" s="195">
        <v>0</v>
      </c>
      <c r="BL75" s="195">
        <v>0</v>
      </c>
      <c r="BM75" s="195">
        <v>0</v>
      </c>
      <c r="BN75" s="195">
        <v>0</v>
      </c>
      <c r="BO75" s="195">
        <v>0</v>
      </c>
      <c r="BP75" s="195">
        <v>0</v>
      </c>
      <c r="BQ75" s="195">
        <v>0</v>
      </c>
      <c r="BR75" s="195">
        <v>0</v>
      </c>
      <c r="BS75" s="195">
        <v>0</v>
      </c>
      <c r="BT75" s="195">
        <v>0</v>
      </c>
      <c r="BU75" s="195">
        <v>0</v>
      </c>
      <c r="BV75" s="195">
        <v>0</v>
      </c>
      <c r="BW75" s="195">
        <v>0</v>
      </c>
      <c r="BX75" s="195">
        <v>0</v>
      </c>
      <c r="BY75" s="195">
        <v>0</v>
      </c>
      <c r="BZ75" s="195">
        <v>0</v>
      </c>
      <c r="CA75" s="195">
        <v>0</v>
      </c>
      <c r="CB75" s="195">
        <v>0</v>
      </c>
      <c r="CC75" s="195">
        <v>0</v>
      </c>
      <c r="CD75" s="195">
        <v>0</v>
      </c>
      <c r="CE75" s="195">
        <v>0</v>
      </c>
      <c r="CF75" s="195">
        <v>0</v>
      </c>
      <c r="CG75" s="195">
        <v>0</v>
      </c>
      <c r="CH75" s="195">
        <v>0</v>
      </c>
      <c r="CI75" s="195">
        <v>0</v>
      </c>
      <c r="CJ75" s="195">
        <v>0</v>
      </c>
      <c r="CK75" s="195">
        <v>0</v>
      </c>
      <c r="CL75" s="195">
        <v>0</v>
      </c>
      <c r="CM75" s="195">
        <v>0</v>
      </c>
      <c r="CN75" s="195">
        <v>0</v>
      </c>
      <c r="CO75" s="195">
        <v>0</v>
      </c>
      <c r="CP75" s="195">
        <v>0</v>
      </c>
      <c r="CQ75" s="195">
        <v>0</v>
      </c>
      <c r="CR75" s="195">
        <v>0</v>
      </c>
      <c r="CS75" s="195">
        <v>0</v>
      </c>
      <c r="CT75" s="195">
        <v>0</v>
      </c>
      <c r="CU75" s="195">
        <v>0</v>
      </c>
      <c r="CV75" s="195">
        <v>0</v>
      </c>
      <c r="CW75" s="195">
        <v>0</v>
      </c>
      <c r="CX75" s="195">
        <v>0</v>
      </c>
      <c r="CY75" s="195">
        <v>0</v>
      </c>
      <c r="CZ75" s="195">
        <v>0</v>
      </c>
      <c r="DA75" s="195">
        <v>0</v>
      </c>
      <c r="DB75" s="195">
        <v>0</v>
      </c>
      <c r="DC75" s="195">
        <v>0</v>
      </c>
      <c r="DE75" s="24">
        <f t="shared" si="39"/>
        <v>0</v>
      </c>
      <c r="DF75" s="24">
        <f t="shared" si="17"/>
        <v>0</v>
      </c>
      <c r="DG75">
        <f t="shared" si="38"/>
        <v>21</v>
      </c>
      <c r="DH75">
        <v>0</v>
      </c>
    </row>
    <row r="76" spans="1:112" ht="14.5">
      <c r="A76" s="68"/>
      <c r="B76" s="176" t="str">
        <f>$B$67&amp;"9."</f>
        <v>E.3.9.</v>
      </c>
      <c r="C76" s="196" t="s">
        <v>162</v>
      </c>
      <c r="D76" s="176"/>
      <c r="E76" s="194">
        <v>0.21</v>
      </c>
      <c r="F76" s="189">
        <f>H76+NPV(FD,I76:INDEX(I76:DC76,PAL))</f>
        <v>0</v>
      </c>
      <c r="G76" s="189">
        <f>SUMIF($H$5:$DC$5,"&lt;="&amp;PAL,$H76:$DC76)</f>
        <v>0</v>
      </c>
      <c r="H76" s="197">
        <v>0</v>
      </c>
      <c r="I76" s="197">
        <v>0</v>
      </c>
      <c r="J76" s="197">
        <v>0</v>
      </c>
      <c r="K76" s="197">
        <v>0</v>
      </c>
      <c r="L76" s="197">
        <v>0</v>
      </c>
      <c r="M76" s="197">
        <v>0</v>
      </c>
      <c r="N76" s="197">
        <v>0</v>
      </c>
      <c r="O76" s="197">
        <v>0</v>
      </c>
      <c r="P76" s="197">
        <v>0</v>
      </c>
      <c r="Q76" s="197">
        <v>0</v>
      </c>
      <c r="R76" s="197">
        <v>0</v>
      </c>
      <c r="S76" s="198">
        <v>0</v>
      </c>
      <c r="T76" s="198">
        <v>0</v>
      </c>
      <c r="U76" s="198">
        <v>0</v>
      </c>
      <c r="V76" s="198">
        <v>0</v>
      </c>
      <c r="W76" s="198">
        <v>0</v>
      </c>
      <c r="X76" s="198">
        <v>0</v>
      </c>
      <c r="Y76" s="198">
        <v>0</v>
      </c>
      <c r="Z76" s="198">
        <v>0</v>
      </c>
      <c r="AA76" s="198">
        <v>0</v>
      </c>
      <c r="AB76" s="198">
        <v>0</v>
      </c>
      <c r="AC76" s="198">
        <v>0</v>
      </c>
      <c r="AD76" s="198">
        <v>0</v>
      </c>
      <c r="AE76" s="198">
        <v>0</v>
      </c>
      <c r="AF76" s="198">
        <v>0</v>
      </c>
      <c r="AG76" s="198">
        <v>0</v>
      </c>
      <c r="AH76" s="198">
        <v>0</v>
      </c>
      <c r="AI76" s="198">
        <v>0</v>
      </c>
      <c r="AJ76" s="198">
        <v>0</v>
      </c>
      <c r="AK76" s="198">
        <v>0</v>
      </c>
      <c r="AL76" s="198">
        <v>0</v>
      </c>
      <c r="AM76" s="198">
        <v>0</v>
      </c>
      <c r="AN76" s="198">
        <v>0</v>
      </c>
      <c r="AO76" s="198">
        <v>0</v>
      </c>
      <c r="AP76" s="198">
        <v>0</v>
      </c>
      <c r="AQ76" s="198">
        <v>0</v>
      </c>
      <c r="AR76" s="198">
        <v>0</v>
      </c>
      <c r="AS76" s="198">
        <v>0</v>
      </c>
      <c r="AT76" s="198">
        <v>0</v>
      </c>
      <c r="AU76" s="198">
        <v>0</v>
      </c>
      <c r="AV76" s="198">
        <v>0</v>
      </c>
      <c r="AW76" s="198">
        <v>0</v>
      </c>
      <c r="AX76" s="198">
        <v>0</v>
      </c>
      <c r="AY76" s="198">
        <v>0</v>
      </c>
      <c r="AZ76" s="198">
        <v>0</v>
      </c>
      <c r="BA76" s="198">
        <v>0</v>
      </c>
      <c r="BB76" s="198">
        <v>0</v>
      </c>
      <c r="BC76" s="198">
        <v>0</v>
      </c>
      <c r="BD76" s="198">
        <v>0</v>
      </c>
      <c r="BE76" s="198">
        <v>0</v>
      </c>
      <c r="BF76" s="198">
        <v>0</v>
      </c>
      <c r="BG76" s="198">
        <v>0</v>
      </c>
      <c r="BH76" s="198">
        <v>0</v>
      </c>
      <c r="BI76" s="198">
        <v>0</v>
      </c>
      <c r="BJ76" s="198">
        <v>0</v>
      </c>
      <c r="BK76" s="198">
        <v>0</v>
      </c>
      <c r="BL76" s="198">
        <v>0</v>
      </c>
      <c r="BM76" s="198">
        <v>0</v>
      </c>
      <c r="BN76" s="198">
        <v>0</v>
      </c>
      <c r="BO76" s="198">
        <v>0</v>
      </c>
      <c r="BP76" s="198">
        <v>0</v>
      </c>
      <c r="BQ76" s="198">
        <v>0</v>
      </c>
      <c r="BR76" s="198">
        <v>0</v>
      </c>
      <c r="BS76" s="198">
        <v>0</v>
      </c>
      <c r="BT76" s="198">
        <v>0</v>
      </c>
      <c r="BU76" s="198">
        <v>0</v>
      </c>
      <c r="BV76" s="198">
        <v>0</v>
      </c>
      <c r="BW76" s="198">
        <v>0</v>
      </c>
      <c r="BX76" s="198">
        <v>0</v>
      </c>
      <c r="BY76" s="198">
        <v>0</v>
      </c>
      <c r="BZ76" s="198">
        <v>0</v>
      </c>
      <c r="CA76" s="198">
        <v>0</v>
      </c>
      <c r="CB76" s="198">
        <v>0</v>
      </c>
      <c r="CC76" s="198">
        <v>0</v>
      </c>
      <c r="CD76" s="198">
        <v>0</v>
      </c>
      <c r="CE76" s="198">
        <v>0</v>
      </c>
      <c r="CF76" s="198">
        <v>0</v>
      </c>
      <c r="CG76" s="198">
        <v>0</v>
      </c>
      <c r="CH76" s="198">
        <v>0</v>
      </c>
      <c r="CI76" s="198">
        <v>0</v>
      </c>
      <c r="CJ76" s="198">
        <v>0</v>
      </c>
      <c r="CK76" s="198">
        <v>0</v>
      </c>
      <c r="CL76" s="198">
        <v>0</v>
      </c>
      <c r="CM76" s="198">
        <v>0</v>
      </c>
      <c r="CN76" s="198">
        <v>0</v>
      </c>
      <c r="CO76" s="198">
        <v>0</v>
      </c>
      <c r="CP76" s="198">
        <v>0</v>
      </c>
      <c r="CQ76" s="198">
        <v>0</v>
      </c>
      <c r="CR76" s="198">
        <v>0</v>
      </c>
      <c r="CS76" s="198">
        <v>0</v>
      </c>
      <c r="CT76" s="198">
        <v>0</v>
      </c>
      <c r="CU76" s="198">
        <v>0</v>
      </c>
      <c r="CV76" s="198">
        <v>0</v>
      </c>
      <c r="CW76" s="198">
        <v>0</v>
      </c>
      <c r="CX76" s="198">
        <v>0</v>
      </c>
      <c r="CY76" s="198">
        <v>0</v>
      </c>
      <c r="CZ76" s="198">
        <v>0</v>
      </c>
      <c r="DA76" s="198">
        <v>0</v>
      </c>
      <c r="DB76" s="198">
        <v>0</v>
      </c>
      <c r="DC76" s="198">
        <v>0</v>
      </c>
      <c r="DE76" s="24">
        <f t="shared" si="39"/>
        <v>0</v>
      </c>
      <c r="DF76" s="24">
        <f t="shared" si="17"/>
        <v>0</v>
      </c>
      <c r="DG76">
        <f t="shared" si="38"/>
        <v>21</v>
      </c>
      <c r="DH76">
        <v>0</v>
      </c>
    </row>
    <row r="77" spans="1:112" ht="14.5">
      <c r="A77" s="68"/>
      <c r="B77" s="176" t="str">
        <f>$B$67&amp;"L."</f>
        <v>E.3.L.</v>
      </c>
      <c r="C77" s="196" t="s">
        <v>163</v>
      </c>
      <c r="D77" s="176"/>
      <c r="E77" s="194">
        <v>0.21</v>
      </c>
      <c r="F77" s="189">
        <f>H77+NPV(FD,I77:INDEX(I77:DC77,PAL))</f>
        <v>0</v>
      </c>
      <c r="G77" s="189">
        <f>SUMIF($H$5:$DC$5,"&lt;="&amp;PAL,$H77:$DC77)</f>
        <v>0</v>
      </c>
      <c r="H77" s="197">
        <v>0</v>
      </c>
      <c r="I77" s="197">
        <v>0</v>
      </c>
      <c r="J77" s="197">
        <v>0</v>
      </c>
      <c r="K77" s="197">
        <v>0</v>
      </c>
      <c r="L77" s="197">
        <v>0</v>
      </c>
      <c r="M77" s="197">
        <v>0</v>
      </c>
      <c r="N77" s="197">
        <v>0</v>
      </c>
      <c r="O77" s="197">
        <v>0</v>
      </c>
      <c r="P77" s="197">
        <v>0</v>
      </c>
      <c r="Q77" s="197">
        <v>0</v>
      </c>
      <c r="R77" s="197">
        <v>0</v>
      </c>
      <c r="S77" s="197">
        <v>0</v>
      </c>
      <c r="T77" s="197">
        <v>0</v>
      </c>
      <c r="U77" s="197">
        <v>0</v>
      </c>
      <c r="V77" s="197">
        <v>0</v>
      </c>
      <c r="W77" s="197">
        <v>0</v>
      </c>
      <c r="X77" s="197">
        <v>0</v>
      </c>
      <c r="Y77" s="197">
        <v>0</v>
      </c>
      <c r="Z77" s="197">
        <v>0</v>
      </c>
      <c r="AA77" s="197">
        <v>0</v>
      </c>
      <c r="AB77" s="197">
        <v>0</v>
      </c>
      <c r="AC77" s="197">
        <v>0</v>
      </c>
      <c r="AD77" s="197">
        <v>0</v>
      </c>
      <c r="AE77" s="197">
        <v>0</v>
      </c>
      <c r="AF77" s="197">
        <v>0</v>
      </c>
      <c r="AG77" s="198">
        <v>0</v>
      </c>
      <c r="AH77" s="197">
        <v>0</v>
      </c>
      <c r="AI77" s="197">
        <v>0</v>
      </c>
      <c r="AJ77" s="197">
        <v>0</v>
      </c>
      <c r="AK77" s="197">
        <v>0</v>
      </c>
      <c r="AL77" s="197">
        <v>0</v>
      </c>
      <c r="AM77" s="197">
        <v>0</v>
      </c>
      <c r="AN77" s="197">
        <v>0</v>
      </c>
      <c r="AO77" s="197">
        <v>0</v>
      </c>
      <c r="AP77" s="197">
        <v>0</v>
      </c>
      <c r="AQ77" s="197">
        <v>0</v>
      </c>
      <c r="AR77" s="197">
        <v>0</v>
      </c>
      <c r="AS77" s="197">
        <v>0</v>
      </c>
      <c r="AT77" s="197">
        <v>0</v>
      </c>
      <c r="AU77" s="197">
        <v>0</v>
      </c>
      <c r="AV77" s="197">
        <v>0</v>
      </c>
      <c r="AW77" s="197">
        <v>0</v>
      </c>
      <c r="AX77" s="197">
        <v>0</v>
      </c>
      <c r="AY77" s="197">
        <v>0</v>
      </c>
      <c r="AZ77" s="197">
        <v>0</v>
      </c>
      <c r="BA77" s="197">
        <v>0</v>
      </c>
      <c r="BB77" s="197">
        <v>0</v>
      </c>
      <c r="BC77" s="197">
        <v>0</v>
      </c>
      <c r="BD77" s="197">
        <v>0</v>
      </c>
      <c r="BE77" s="197">
        <v>0</v>
      </c>
      <c r="BF77" s="197">
        <v>0</v>
      </c>
      <c r="BG77" s="197">
        <v>0</v>
      </c>
      <c r="BH77" s="197">
        <v>0</v>
      </c>
      <c r="BI77" s="197">
        <v>0</v>
      </c>
      <c r="BJ77" s="197">
        <v>0</v>
      </c>
      <c r="BK77" s="197">
        <v>0</v>
      </c>
      <c r="BL77" s="197">
        <v>0</v>
      </c>
      <c r="BM77" s="197">
        <v>0</v>
      </c>
      <c r="BN77" s="197">
        <v>0</v>
      </c>
      <c r="BO77" s="197">
        <v>0</v>
      </c>
      <c r="BP77" s="197">
        <v>0</v>
      </c>
      <c r="BQ77" s="197">
        <v>0</v>
      </c>
      <c r="BR77" s="197">
        <v>0</v>
      </c>
      <c r="BS77" s="197">
        <v>0</v>
      </c>
      <c r="BT77" s="197">
        <v>0</v>
      </c>
      <c r="BU77" s="197">
        <v>0</v>
      </c>
      <c r="BV77" s="197">
        <v>0</v>
      </c>
      <c r="BW77" s="197">
        <v>0</v>
      </c>
      <c r="BX77" s="197">
        <v>0</v>
      </c>
      <c r="BY77" s="197">
        <v>0</v>
      </c>
      <c r="BZ77" s="197">
        <v>0</v>
      </c>
      <c r="CA77" s="197">
        <v>0</v>
      </c>
      <c r="CB77" s="197">
        <v>0</v>
      </c>
      <c r="CC77" s="197">
        <v>0</v>
      </c>
      <c r="CD77" s="197">
        <v>0</v>
      </c>
      <c r="CE77" s="197">
        <v>0</v>
      </c>
      <c r="CF77" s="197">
        <v>0</v>
      </c>
      <c r="CG77" s="197">
        <v>0</v>
      </c>
      <c r="CH77" s="197">
        <v>0</v>
      </c>
      <c r="CI77" s="197">
        <v>0</v>
      </c>
      <c r="CJ77" s="197">
        <v>0</v>
      </c>
      <c r="CK77" s="197">
        <v>0</v>
      </c>
      <c r="CL77" s="197">
        <v>0</v>
      </c>
      <c r="CM77" s="197">
        <v>0</v>
      </c>
      <c r="CN77" s="197">
        <v>0</v>
      </c>
      <c r="CO77" s="197">
        <v>0</v>
      </c>
      <c r="CP77" s="197">
        <v>0</v>
      </c>
      <c r="CQ77" s="197">
        <v>0</v>
      </c>
      <c r="CR77" s="197">
        <v>0</v>
      </c>
      <c r="CS77" s="197">
        <v>0</v>
      </c>
      <c r="CT77" s="197">
        <v>0</v>
      </c>
      <c r="CU77" s="197">
        <v>0</v>
      </c>
      <c r="CV77" s="197">
        <v>0</v>
      </c>
      <c r="CW77" s="197">
        <v>0</v>
      </c>
      <c r="CX77" s="197">
        <v>0</v>
      </c>
      <c r="CY77" s="197">
        <v>0</v>
      </c>
      <c r="CZ77" s="197">
        <v>0</v>
      </c>
      <c r="DA77" s="197">
        <v>0</v>
      </c>
      <c r="DB77" s="197">
        <v>0</v>
      </c>
      <c r="DC77" s="198">
        <v>0</v>
      </c>
      <c r="DE77" s="24">
        <f t="shared" si="39"/>
        <v>0</v>
      </c>
      <c r="DF77" s="24">
        <f t="shared" ref="DF77:DF129" si="40">COUNTIF($H77:$DC77,"&lt;&gt;0")</f>
        <v>0</v>
      </c>
      <c r="DG77">
        <f t="shared" si="38"/>
        <v>21</v>
      </c>
      <c r="DH77">
        <f>DG77/(100+DG77)</f>
        <v>0.17355371900826447</v>
      </c>
    </row>
    <row r="78" spans="1:112" ht="14.5">
      <c r="A78" s="68"/>
      <c r="B78" s="19" t="s">
        <v>176</v>
      </c>
      <c r="C78" s="81" t="s">
        <v>177</v>
      </c>
      <c r="D78" s="2"/>
      <c r="E78" s="2"/>
      <c r="F78" s="189">
        <f>SUM(F79:F87)</f>
        <v>0</v>
      </c>
      <c r="G78" s="189">
        <f>SUMIF($H$5:$DC$5,"&lt;="&amp;PAL,$H78:$DC78)</f>
        <v>0</v>
      </c>
      <c r="H78" s="191">
        <f>SUM(H79:H86)+H87</f>
        <v>0</v>
      </c>
      <c r="I78" s="191">
        <f t="shared" ref="I78:AK78" si="41">SUM(I79:I86)+I87</f>
        <v>0</v>
      </c>
      <c r="J78" s="191">
        <f t="shared" si="41"/>
        <v>0</v>
      </c>
      <c r="K78" s="191">
        <f t="shared" si="41"/>
        <v>0</v>
      </c>
      <c r="L78" s="191">
        <f t="shared" si="41"/>
        <v>0</v>
      </c>
      <c r="M78" s="191">
        <f t="shared" si="41"/>
        <v>0</v>
      </c>
      <c r="N78" s="191">
        <f t="shared" si="41"/>
        <v>0</v>
      </c>
      <c r="O78" s="191">
        <f t="shared" si="41"/>
        <v>0</v>
      </c>
      <c r="P78" s="191">
        <f t="shared" si="41"/>
        <v>0</v>
      </c>
      <c r="Q78" s="191">
        <f t="shared" si="41"/>
        <v>0</v>
      </c>
      <c r="R78" s="191">
        <f t="shared" si="41"/>
        <v>0</v>
      </c>
      <c r="S78" s="191">
        <f t="shared" si="41"/>
        <v>0</v>
      </c>
      <c r="T78" s="191">
        <f t="shared" si="41"/>
        <v>0</v>
      </c>
      <c r="U78" s="191">
        <f t="shared" si="41"/>
        <v>0</v>
      </c>
      <c r="V78" s="191">
        <f t="shared" si="41"/>
        <v>0</v>
      </c>
      <c r="W78" s="191">
        <f t="shared" si="41"/>
        <v>0</v>
      </c>
      <c r="X78" s="191">
        <f t="shared" si="41"/>
        <v>0</v>
      </c>
      <c r="Y78" s="191">
        <f t="shared" si="41"/>
        <v>0</v>
      </c>
      <c r="Z78" s="191">
        <f t="shared" si="41"/>
        <v>0</v>
      </c>
      <c r="AA78" s="191">
        <f t="shared" si="41"/>
        <v>0</v>
      </c>
      <c r="AB78" s="191">
        <f t="shared" si="41"/>
        <v>0</v>
      </c>
      <c r="AC78" s="191">
        <f t="shared" si="41"/>
        <v>0</v>
      </c>
      <c r="AD78" s="191">
        <f t="shared" si="41"/>
        <v>0</v>
      </c>
      <c r="AE78" s="191">
        <f t="shared" si="41"/>
        <v>0</v>
      </c>
      <c r="AF78" s="191">
        <f t="shared" si="41"/>
        <v>0</v>
      </c>
      <c r="AG78" s="191">
        <f t="shared" si="41"/>
        <v>0</v>
      </c>
      <c r="AH78" s="191">
        <f t="shared" si="41"/>
        <v>0</v>
      </c>
      <c r="AI78" s="191">
        <f t="shared" si="41"/>
        <v>0</v>
      </c>
      <c r="AJ78" s="191">
        <f t="shared" si="41"/>
        <v>0</v>
      </c>
      <c r="AK78" s="191">
        <f t="shared" si="41"/>
        <v>0</v>
      </c>
      <c r="AL78" s="191">
        <f>SUM(AL79:AL86)+AL87</f>
        <v>0</v>
      </c>
      <c r="AM78" s="191">
        <f t="shared" ref="AM78:CX78" si="42">SUM(AM79:AM86)+AM87</f>
        <v>0</v>
      </c>
      <c r="AN78" s="191">
        <f t="shared" si="42"/>
        <v>0</v>
      </c>
      <c r="AO78" s="191">
        <f t="shared" si="42"/>
        <v>0</v>
      </c>
      <c r="AP78" s="191">
        <f t="shared" si="42"/>
        <v>0</v>
      </c>
      <c r="AQ78" s="191">
        <f t="shared" si="42"/>
        <v>0</v>
      </c>
      <c r="AR78" s="191">
        <f t="shared" si="42"/>
        <v>0</v>
      </c>
      <c r="AS78" s="191">
        <f t="shared" si="42"/>
        <v>0</v>
      </c>
      <c r="AT78" s="191">
        <f t="shared" si="42"/>
        <v>0</v>
      </c>
      <c r="AU78" s="191">
        <f t="shared" si="42"/>
        <v>0</v>
      </c>
      <c r="AV78" s="191">
        <f t="shared" si="42"/>
        <v>0</v>
      </c>
      <c r="AW78" s="191">
        <f t="shared" si="42"/>
        <v>0</v>
      </c>
      <c r="AX78" s="191">
        <f t="shared" si="42"/>
        <v>0</v>
      </c>
      <c r="AY78" s="191">
        <f t="shared" si="42"/>
        <v>0</v>
      </c>
      <c r="AZ78" s="191">
        <f t="shared" si="42"/>
        <v>0</v>
      </c>
      <c r="BA78" s="191">
        <f t="shared" si="42"/>
        <v>0</v>
      </c>
      <c r="BB78" s="191">
        <f t="shared" si="42"/>
        <v>0</v>
      </c>
      <c r="BC78" s="191">
        <f t="shared" si="42"/>
        <v>0</v>
      </c>
      <c r="BD78" s="191">
        <f t="shared" si="42"/>
        <v>0</v>
      </c>
      <c r="BE78" s="191">
        <f t="shared" si="42"/>
        <v>0</v>
      </c>
      <c r="BF78" s="191">
        <f t="shared" si="42"/>
        <v>0</v>
      </c>
      <c r="BG78" s="191">
        <f t="shared" si="42"/>
        <v>0</v>
      </c>
      <c r="BH78" s="191">
        <f t="shared" si="42"/>
        <v>0</v>
      </c>
      <c r="BI78" s="191">
        <f t="shared" si="42"/>
        <v>0</v>
      </c>
      <c r="BJ78" s="191">
        <f t="shared" si="42"/>
        <v>0</v>
      </c>
      <c r="BK78" s="191">
        <f t="shared" si="42"/>
        <v>0</v>
      </c>
      <c r="BL78" s="191">
        <f t="shared" si="42"/>
        <v>0</v>
      </c>
      <c r="BM78" s="191">
        <f t="shared" si="42"/>
        <v>0</v>
      </c>
      <c r="BN78" s="191">
        <f t="shared" si="42"/>
        <v>0</v>
      </c>
      <c r="BO78" s="191">
        <f t="shared" si="42"/>
        <v>0</v>
      </c>
      <c r="BP78" s="191">
        <f t="shared" si="42"/>
        <v>0</v>
      </c>
      <c r="BQ78" s="191">
        <f t="shared" si="42"/>
        <v>0</v>
      </c>
      <c r="BR78" s="191">
        <f t="shared" si="42"/>
        <v>0</v>
      </c>
      <c r="BS78" s="191">
        <f t="shared" si="42"/>
        <v>0</v>
      </c>
      <c r="BT78" s="191">
        <f t="shared" si="42"/>
        <v>0</v>
      </c>
      <c r="BU78" s="191">
        <f t="shared" si="42"/>
        <v>0</v>
      </c>
      <c r="BV78" s="191">
        <f t="shared" si="42"/>
        <v>0</v>
      </c>
      <c r="BW78" s="191">
        <f t="shared" si="42"/>
        <v>0</v>
      </c>
      <c r="BX78" s="191">
        <f t="shared" si="42"/>
        <v>0</v>
      </c>
      <c r="BY78" s="191">
        <f t="shared" si="42"/>
        <v>0</v>
      </c>
      <c r="BZ78" s="191">
        <f t="shared" si="42"/>
        <v>0</v>
      </c>
      <c r="CA78" s="191">
        <f t="shared" si="42"/>
        <v>0</v>
      </c>
      <c r="CB78" s="191">
        <f t="shared" si="42"/>
        <v>0</v>
      </c>
      <c r="CC78" s="191">
        <f t="shared" si="42"/>
        <v>0</v>
      </c>
      <c r="CD78" s="191">
        <f t="shared" si="42"/>
        <v>0</v>
      </c>
      <c r="CE78" s="191">
        <f t="shared" si="42"/>
        <v>0</v>
      </c>
      <c r="CF78" s="191">
        <f t="shared" si="42"/>
        <v>0</v>
      </c>
      <c r="CG78" s="191">
        <f t="shared" si="42"/>
        <v>0</v>
      </c>
      <c r="CH78" s="191">
        <f t="shared" si="42"/>
        <v>0</v>
      </c>
      <c r="CI78" s="191">
        <f t="shared" si="42"/>
        <v>0</v>
      </c>
      <c r="CJ78" s="191">
        <f t="shared" si="42"/>
        <v>0</v>
      </c>
      <c r="CK78" s="191">
        <f t="shared" si="42"/>
        <v>0</v>
      </c>
      <c r="CL78" s="191">
        <f t="shared" si="42"/>
        <v>0</v>
      </c>
      <c r="CM78" s="191">
        <f t="shared" si="42"/>
        <v>0</v>
      </c>
      <c r="CN78" s="191">
        <f t="shared" si="42"/>
        <v>0</v>
      </c>
      <c r="CO78" s="191">
        <f t="shared" si="42"/>
        <v>0</v>
      </c>
      <c r="CP78" s="191">
        <f t="shared" si="42"/>
        <v>0</v>
      </c>
      <c r="CQ78" s="191">
        <f t="shared" si="42"/>
        <v>0</v>
      </c>
      <c r="CR78" s="191">
        <f t="shared" si="42"/>
        <v>0</v>
      </c>
      <c r="CS78" s="191">
        <f t="shared" si="42"/>
        <v>0</v>
      </c>
      <c r="CT78" s="191">
        <f t="shared" si="42"/>
        <v>0</v>
      </c>
      <c r="CU78" s="191">
        <f t="shared" si="42"/>
        <v>0</v>
      </c>
      <c r="CV78" s="191">
        <f t="shared" si="42"/>
        <v>0</v>
      </c>
      <c r="CW78" s="191">
        <f t="shared" si="42"/>
        <v>0</v>
      </c>
      <c r="CX78" s="191">
        <f t="shared" si="42"/>
        <v>0</v>
      </c>
      <c r="CY78" s="191">
        <f>SUM(CY79:CY86)+CY87</f>
        <v>0</v>
      </c>
      <c r="CZ78" s="191">
        <f>SUM(CZ79:CZ86)+CZ87</f>
        <v>0</v>
      </c>
      <c r="DA78" s="191">
        <f>SUM(DA79:DA86)+DA87</f>
        <v>0</v>
      </c>
      <c r="DB78" s="191">
        <f>SUM(DB79:DB86)+DB87</f>
        <v>0</v>
      </c>
      <c r="DC78" s="191">
        <f>SUM(DC79:DC86)+DC87</f>
        <v>0</v>
      </c>
      <c r="DF78" s="24">
        <f t="shared" si="40"/>
        <v>0</v>
      </c>
    </row>
    <row r="79" spans="1:112" ht="15" customHeight="1">
      <c r="A79" s="68"/>
      <c r="B79" s="176" t="str">
        <f>$B$78&amp;"1."</f>
        <v>F.1.</v>
      </c>
      <c r="C79" s="192" t="s">
        <v>161</v>
      </c>
      <c r="D79" s="199"/>
      <c r="E79" s="194">
        <v>0.21</v>
      </c>
      <c r="F79" s="189">
        <f>H79+NPV(FD,I79:INDEX(I79:DC79,PAL))</f>
        <v>0</v>
      </c>
      <c r="G79" s="189">
        <f>SUMIF($H$5:$DC$5,"&lt;="&amp;PAL,$H79:$DC79)</f>
        <v>0</v>
      </c>
      <c r="H79" s="195">
        <v>0</v>
      </c>
      <c r="I79" s="195">
        <v>0</v>
      </c>
      <c r="J79" s="195">
        <v>0</v>
      </c>
      <c r="K79" s="195">
        <v>0</v>
      </c>
      <c r="L79" s="195">
        <v>0</v>
      </c>
      <c r="M79" s="195">
        <v>0</v>
      </c>
      <c r="N79" s="195">
        <v>0</v>
      </c>
      <c r="O79" s="195">
        <v>0</v>
      </c>
      <c r="P79" s="195">
        <v>0</v>
      </c>
      <c r="Q79" s="195">
        <v>0</v>
      </c>
      <c r="R79" s="195">
        <v>0</v>
      </c>
      <c r="S79" s="195">
        <v>0</v>
      </c>
      <c r="T79" s="195">
        <v>0</v>
      </c>
      <c r="U79" s="195">
        <v>0</v>
      </c>
      <c r="V79" s="195">
        <v>0</v>
      </c>
      <c r="W79" s="195">
        <v>0</v>
      </c>
      <c r="X79" s="195">
        <v>0</v>
      </c>
      <c r="Y79" s="195">
        <v>0</v>
      </c>
      <c r="Z79" s="195">
        <v>0</v>
      </c>
      <c r="AA79" s="195">
        <v>0</v>
      </c>
      <c r="AB79" s="195">
        <v>0</v>
      </c>
      <c r="AC79" s="195">
        <v>0</v>
      </c>
      <c r="AD79" s="195">
        <v>0</v>
      </c>
      <c r="AE79" s="195">
        <v>0</v>
      </c>
      <c r="AF79" s="195">
        <v>0</v>
      </c>
      <c r="AG79" s="195">
        <v>0</v>
      </c>
      <c r="AH79" s="195">
        <v>0</v>
      </c>
      <c r="AI79" s="195">
        <v>0</v>
      </c>
      <c r="AJ79" s="195">
        <v>0</v>
      </c>
      <c r="AK79" s="195">
        <v>0</v>
      </c>
      <c r="AL79" s="195">
        <v>0</v>
      </c>
      <c r="AM79" s="195">
        <v>0</v>
      </c>
      <c r="AN79" s="195">
        <v>0</v>
      </c>
      <c r="AO79" s="195">
        <v>0</v>
      </c>
      <c r="AP79" s="195">
        <v>0</v>
      </c>
      <c r="AQ79" s="195">
        <v>0</v>
      </c>
      <c r="AR79" s="195">
        <v>0</v>
      </c>
      <c r="AS79" s="195">
        <v>0</v>
      </c>
      <c r="AT79" s="195">
        <v>0</v>
      </c>
      <c r="AU79" s="195">
        <v>0</v>
      </c>
      <c r="AV79" s="195">
        <v>0</v>
      </c>
      <c r="AW79" s="195">
        <v>0</v>
      </c>
      <c r="AX79" s="195">
        <v>0</v>
      </c>
      <c r="AY79" s="195">
        <v>0</v>
      </c>
      <c r="AZ79" s="195">
        <v>0</v>
      </c>
      <c r="BA79" s="195">
        <v>0</v>
      </c>
      <c r="BB79" s="195">
        <v>0</v>
      </c>
      <c r="BC79" s="195">
        <v>0</v>
      </c>
      <c r="BD79" s="195">
        <v>0</v>
      </c>
      <c r="BE79" s="195">
        <v>0</v>
      </c>
      <c r="BF79" s="195">
        <v>0</v>
      </c>
      <c r="BG79" s="195">
        <v>0</v>
      </c>
      <c r="BH79" s="195">
        <v>0</v>
      </c>
      <c r="BI79" s="195">
        <v>0</v>
      </c>
      <c r="BJ79" s="195">
        <v>0</v>
      </c>
      <c r="BK79" s="195">
        <v>0</v>
      </c>
      <c r="BL79" s="195">
        <v>0</v>
      </c>
      <c r="BM79" s="195">
        <v>0</v>
      </c>
      <c r="BN79" s="195">
        <v>0</v>
      </c>
      <c r="BO79" s="195">
        <v>0</v>
      </c>
      <c r="BP79" s="195">
        <v>0</v>
      </c>
      <c r="BQ79" s="195">
        <v>0</v>
      </c>
      <c r="BR79" s="195">
        <v>0</v>
      </c>
      <c r="BS79" s="195">
        <v>0</v>
      </c>
      <c r="BT79" s="195">
        <v>0</v>
      </c>
      <c r="BU79" s="195">
        <v>0</v>
      </c>
      <c r="BV79" s="195">
        <v>0</v>
      </c>
      <c r="BW79" s="195">
        <v>0</v>
      </c>
      <c r="BX79" s="195">
        <v>0</v>
      </c>
      <c r="BY79" s="195">
        <v>0</v>
      </c>
      <c r="BZ79" s="195">
        <v>0</v>
      </c>
      <c r="CA79" s="195">
        <v>0</v>
      </c>
      <c r="CB79" s="195">
        <v>0</v>
      </c>
      <c r="CC79" s="195">
        <v>0</v>
      </c>
      <c r="CD79" s="195">
        <v>0</v>
      </c>
      <c r="CE79" s="195">
        <v>0</v>
      </c>
      <c r="CF79" s="195">
        <v>0</v>
      </c>
      <c r="CG79" s="195">
        <v>0</v>
      </c>
      <c r="CH79" s="195">
        <v>0</v>
      </c>
      <c r="CI79" s="195">
        <v>0</v>
      </c>
      <c r="CJ79" s="195">
        <v>0</v>
      </c>
      <c r="CK79" s="195">
        <v>0</v>
      </c>
      <c r="CL79" s="195">
        <v>0</v>
      </c>
      <c r="CM79" s="195">
        <v>0</v>
      </c>
      <c r="CN79" s="195">
        <v>0</v>
      </c>
      <c r="CO79" s="195">
        <v>0</v>
      </c>
      <c r="CP79" s="195">
        <v>0</v>
      </c>
      <c r="CQ79" s="195">
        <v>0</v>
      </c>
      <c r="CR79" s="195">
        <v>0</v>
      </c>
      <c r="CS79" s="195">
        <v>0</v>
      </c>
      <c r="CT79" s="195">
        <v>0</v>
      </c>
      <c r="CU79" s="195">
        <v>0</v>
      </c>
      <c r="CV79" s="195">
        <v>0</v>
      </c>
      <c r="CW79" s="195">
        <v>0</v>
      </c>
      <c r="CX79" s="195">
        <v>0</v>
      </c>
      <c r="CY79" s="195">
        <v>0</v>
      </c>
      <c r="CZ79" s="195">
        <v>0</v>
      </c>
      <c r="DA79" s="195">
        <v>0</v>
      </c>
      <c r="DB79" s="195">
        <v>0</v>
      </c>
      <c r="DC79" s="195">
        <v>0</v>
      </c>
      <c r="DE79" s="24">
        <f>COUNTBLANK(H79:DC79)</f>
        <v>0</v>
      </c>
      <c r="DF79" s="24">
        <f t="shared" si="40"/>
        <v>0</v>
      </c>
      <c r="DG79">
        <f t="shared" ref="DG79:DG88" si="43">IF(ISNUMBER(E79),E79*100,0)</f>
        <v>21</v>
      </c>
      <c r="DH79">
        <v>0</v>
      </c>
    </row>
    <row r="80" spans="1:112" ht="15" customHeight="1">
      <c r="A80" s="68"/>
      <c r="B80" s="176" t="str">
        <f>$B$78&amp;"2."</f>
        <v>F.2.</v>
      </c>
      <c r="C80" s="192" t="s">
        <v>161</v>
      </c>
      <c r="D80" s="199"/>
      <c r="E80" s="194">
        <v>0.21</v>
      </c>
      <c r="F80" s="189">
        <f>H80+NPV(FD,I80:INDEX(I80:DC80,PAL))</f>
        <v>0</v>
      </c>
      <c r="G80" s="189">
        <f>SUMIF($H$5:$DC$5,"&lt;="&amp;PAL,$H80:$DC80)</f>
        <v>0</v>
      </c>
      <c r="H80" s="195">
        <v>0</v>
      </c>
      <c r="I80" s="195">
        <v>0</v>
      </c>
      <c r="J80" s="195">
        <v>0</v>
      </c>
      <c r="K80" s="195">
        <v>0</v>
      </c>
      <c r="L80" s="195">
        <v>0</v>
      </c>
      <c r="M80" s="195">
        <v>0</v>
      </c>
      <c r="N80" s="195">
        <v>0</v>
      </c>
      <c r="O80" s="195">
        <v>0</v>
      </c>
      <c r="P80" s="195">
        <v>0</v>
      </c>
      <c r="Q80" s="195">
        <v>0</v>
      </c>
      <c r="R80" s="195">
        <v>0</v>
      </c>
      <c r="S80" s="195">
        <v>0</v>
      </c>
      <c r="T80" s="195">
        <v>0</v>
      </c>
      <c r="U80" s="195">
        <v>0</v>
      </c>
      <c r="V80" s="195">
        <v>0</v>
      </c>
      <c r="W80" s="195">
        <v>0</v>
      </c>
      <c r="X80" s="195">
        <v>0</v>
      </c>
      <c r="Y80" s="195">
        <v>0</v>
      </c>
      <c r="Z80" s="195">
        <v>0</v>
      </c>
      <c r="AA80" s="195">
        <v>0</v>
      </c>
      <c r="AB80" s="195">
        <v>0</v>
      </c>
      <c r="AC80" s="195">
        <v>0</v>
      </c>
      <c r="AD80" s="195">
        <v>0</v>
      </c>
      <c r="AE80" s="195">
        <v>0</v>
      </c>
      <c r="AF80" s="195">
        <v>0</v>
      </c>
      <c r="AG80" s="195">
        <v>0</v>
      </c>
      <c r="AH80" s="195">
        <v>0</v>
      </c>
      <c r="AI80" s="195">
        <v>0</v>
      </c>
      <c r="AJ80" s="195">
        <v>0</v>
      </c>
      <c r="AK80" s="195">
        <v>0</v>
      </c>
      <c r="AL80" s="195">
        <v>0</v>
      </c>
      <c r="AM80" s="195">
        <v>0</v>
      </c>
      <c r="AN80" s="195">
        <v>0</v>
      </c>
      <c r="AO80" s="195">
        <v>0</v>
      </c>
      <c r="AP80" s="195">
        <v>0</v>
      </c>
      <c r="AQ80" s="195">
        <v>0</v>
      </c>
      <c r="AR80" s="195">
        <v>0</v>
      </c>
      <c r="AS80" s="195">
        <v>0</v>
      </c>
      <c r="AT80" s="195">
        <v>0</v>
      </c>
      <c r="AU80" s="195">
        <v>0</v>
      </c>
      <c r="AV80" s="195">
        <v>0</v>
      </c>
      <c r="AW80" s="195">
        <v>0</v>
      </c>
      <c r="AX80" s="195">
        <v>0</v>
      </c>
      <c r="AY80" s="195">
        <v>0</v>
      </c>
      <c r="AZ80" s="195">
        <v>0</v>
      </c>
      <c r="BA80" s="195">
        <v>0</v>
      </c>
      <c r="BB80" s="195">
        <v>0</v>
      </c>
      <c r="BC80" s="195">
        <v>0</v>
      </c>
      <c r="BD80" s="195">
        <v>0</v>
      </c>
      <c r="BE80" s="195">
        <v>0</v>
      </c>
      <c r="BF80" s="195">
        <v>0</v>
      </c>
      <c r="BG80" s="195">
        <v>0</v>
      </c>
      <c r="BH80" s="195">
        <v>0</v>
      </c>
      <c r="BI80" s="195">
        <v>0</v>
      </c>
      <c r="BJ80" s="195">
        <v>0</v>
      </c>
      <c r="BK80" s="195">
        <v>0</v>
      </c>
      <c r="BL80" s="195">
        <v>0</v>
      </c>
      <c r="BM80" s="195">
        <v>0</v>
      </c>
      <c r="BN80" s="195">
        <v>0</v>
      </c>
      <c r="BO80" s="195">
        <v>0</v>
      </c>
      <c r="BP80" s="195">
        <v>0</v>
      </c>
      <c r="BQ80" s="195">
        <v>0</v>
      </c>
      <c r="BR80" s="195">
        <v>0</v>
      </c>
      <c r="BS80" s="195">
        <v>0</v>
      </c>
      <c r="BT80" s="195">
        <v>0</v>
      </c>
      <c r="BU80" s="195">
        <v>0</v>
      </c>
      <c r="BV80" s="195">
        <v>0</v>
      </c>
      <c r="BW80" s="195">
        <v>0</v>
      </c>
      <c r="BX80" s="195">
        <v>0</v>
      </c>
      <c r="BY80" s="195">
        <v>0</v>
      </c>
      <c r="BZ80" s="195">
        <v>0</v>
      </c>
      <c r="CA80" s="195">
        <v>0</v>
      </c>
      <c r="CB80" s="195">
        <v>0</v>
      </c>
      <c r="CC80" s="195">
        <v>0</v>
      </c>
      <c r="CD80" s="195">
        <v>0</v>
      </c>
      <c r="CE80" s="195">
        <v>0</v>
      </c>
      <c r="CF80" s="195">
        <v>0</v>
      </c>
      <c r="CG80" s="195">
        <v>0</v>
      </c>
      <c r="CH80" s="195">
        <v>0</v>
      </c>
      <c r="CI80" s="195">
        <v>0</v>
      </c>
      <c r="CJ80" s="195">
        <v>0</v>
      </c>
      <c r="CK80" s="195">
        <v>0</v>
      </c>
      <c r="CL80" s="195">
        <v>0</v>
      </c>
      <c r="CM80" s="195">
        <v>0</v>
      </c>
      <c r="CN80" s="195">
        <v>0</v>
      </c>
      <c r="CO80" s="195">
        <v>0</v>
      </c>
      <c r="CP80" s="195">
        <v>0</v>
      </c>
      <c r="CQ80" s="195">
        <v>0</v>
      </c>
      <c r="CR80" s="195">
        <v>0</v>
      </c>
      <c r="CS80" s="195">
        <v>0</v>
      </c>
      <c r="CT80" s="195">
        <v>0</v>
      </c>
      <c r="CU80" s="195">
        <v>0</v>
      </c>
      <c r="CV80" s="195">
        <v>0</v>
      </c>
      <c r="CW80" s="195">
        <v>0</v>
      </c>
      <c r="CX80" s="195">
        <v>0</v>
      </c>
      <c r="CY80" s="195">
        <v>0</v>
      </c>
      <c r="CZ80" s="195">
        <v>0</v>
      </c>
      <c r="DA80" s="195">
        <v>0</v>
      </c>
      <c r="DB80" s="195">
        <v>0</v>
      </c>
      <c r="DC80" s="195">
        <v>0</v>
      </c>
      <c r="DE80" s="24">
        <f t="shared" ref="DE80:DE88" si="44">COUNTBLANK(H80:DC80)</f>
        <v>0</v>
      </c>
      <c r="DF80" s="24">
        <f t="shared" si="40"/>
        <v>0</v>
      </c>
      <c r="DG80">
        <f t="shared" si="43"/>
        <v>21</v>
      </c>
      <c r="DH80">
        <v>0</v>
      </c>
    </row>
    <row r="81" spans="1:112" ht="15" customHeight="1">
      <c r="A81" s="68"/>
      <c r="B81" s="176" t="str">
        <f>$B$78&amp;"3."</f>
        <v>F.3.</v>
      </c>
      <c r="C81" s="192" t="s">
        <v>161</v>
      </c>
      <c r="D81" s="199"/>
      <c r="E81" s="194">
        <v>0.21</v>
      </c>
      <c r="F81" s="189">
        <f>H81+NPV(FD,I81:INDEX(I81:DC81,PAL))</f>
        <v>0</v>
      </c>
      <c r="G81" s="189">
        <f>SUMIF($H$5:$DC$5,"&lt;="&amp;PAL,$H81:$DC81)</f>
        <v>0</v>
      </c>
      <c r="H81" s="195">
        <v>0</v>
      </c>
      <c r="I81" s="195">
        <v>0</v>
      </c>
      <c r="J81" s="195">
        <v>0</v>
      </c>
      <c r="K81" s="195">
        <v>0</v>
      </c>
      <c r="L81" s="195">
        <v>0</v>
      </c>
      <c r="M81" s="195">
        <v>0</v>
      </c>
      <c r="N81" s="195">
        <v>0</v>
      </c>
      <c r="O81" s="195">
        <v>0</v>
      </c>
      <c r="P81" s="195">
        <v>0</v>
      </c>
      <c r="Q81" s="195">
        <v>0</v>
      </c>
      <c r="R81" s="195">
        <v>0</v>
      </c>
      <c r="S81" s="195">
        <v>0</v>
      </c>
      <c r="T81" s="195">
        <v>0</v>
      </c>
      <c r="U81" s="195">
        <v>0</v>
      </c>
      <c r="V81" s="195">
        <v>0</v>
      </c>
      <c r="W81" s="195">
        <v>0</v>
      </c>
      <c r="X81" s="195">
        <v>0</v>
      </c>
      <c r="Y81" s="195">
        <v>0</v>
      </c>
      <c r="Z81" s="195">
        <v>0</v>
      </c>
      <c r="AA81" s="195">
        <v>0</v>
      </c>
      <c r="AB81" s="195">
        <v>0</v>
      </c>
      <c r="AC81" s="195">
        <v>0</v>
      </c>
      <c r="AD81" s="195">
        <v>0</v>
      </c>
      <c r="AE81" s="195">
        <v>0</v>
      </c>
      <c r="AF81" s="195">
        <v>0</v>
      </c>
      <c r="AG81" s="195">
        <v>0</v>
      </c>
      <c r="AH81" s="195">
        <v>0</v>
      </c>
      <c r="AI81" s="195">
        <v>0</v>
      </c>
      <c r="AJ81" s="195">
        <v>0</v>
      </c>
      <c r="AK81" s="195">
        <v>0</v>
      </c>
      <c r="AL81" s="195">
        <v>0</v>
      </c>
      <c r="AM81" s="195">
        <v>0</v>
      </c>
      <c r="AN81" s="195">
        <v>0</v>
      </c>
      <c r="AO81" s="195">
        <v>0</v>
      </c>
      <c r="AP81" s="195">
        <v>0</v>
      </c>
      <c r="AQ81" s="195">
        <v>0</v>
      </c>
      <c r="AR81" s="195">
        <v>0</v>
      </c>
      <c r="AS81" s="195">
        <v>0</v>
      </c>
      <c r="AT81" s="195">
        <v>0</v>
      </c>
      <c r="AU81" s="195">
        <v>0</v>
      </c>
      <c r="AV81" s="195">
        <v>0</v>
      </c>
      <c r="AW81" s="195">
        <v>0</v>
      </c>
      <c r="AX81" s="195">
        <v>0</v>
      </c>
      <c r="AY81" s="195">
        <v>0</v>
      </c>
      <c r="AZ81" s="195">
        <v>0</v>
      </c>
      <c r="BA81" s="195">
        <v>0</v>
      </c>
      <c r="BB81" s="195">
        <v>0</v>
      </c>
      <c r="BC81" s="195">
        <v>0</v>
      </c>
      <c r="BD81" s="195">
        <v>0</v>
      </c>
      <c r="BE81" s="195">
        <v>0</v>
      </c>
      <c r="BF81" s="195">
        <v>0</v>
      </c>
      <c r="BG81" s="195">
        <v>0</v>
      </c>
      <c r="BH81" s="195">
        <v>0</v>
      </c>
      <c r="BI81" s="195">
        <v>0</v>
      </c>
      <c r="BJ81" s="195">
        <v>0</v>
      </c>
      <c r="BK81" s="195">
        <v>0</v>
      </c>
      <c r="BL81" s="195">
        <v>0</v>
      </c>
      <c r="BM81" s="195">
        <v>0</v>
      </c>
      <c r="BN81" s="195">
        <v>0</v>
      </c>
      <c r="BO81" s="195">
        <v>0</v>
      </c>
      <c r="BP81" s="195">
        <v>0</v>
      </c>
      <c r="BQ81" s="195">
        <v>0</v>
      </c>
      <c r="BR81" s="195">
        <v>0</v>
      </c>
      <c r="BS81" s="195">
        <v>0</v>
      </c>
      <c r="BT81" s="195">
        <v>0</v>
      </c>
      <c r="BU81" s="195">
        <v>0</v>
      </c>
      <c r="BV81" s="195">
        <v>0</v>
      </c>
      <c r="BW81" s="195">
        <v>0</v>
      </c>
      <c r="BX81" s="195">
        <v>0</v>
      </c>
      <c r="BY81" s="195">
        <v>0</v>
      </c>
      <c r="BZ81" s="195">
        <v>0</v>
      </c>
      <c r="CA81" s="195">
        <v>0</v>
      </c>
      <c r="CB81" s="195">
        <v>0</v>
      </c>
      <c r="CC81" s="195">
        <v>0</v>
      </c>
      <c r="CD81" s="195">
        <v>0</v>
      </c>
      <c r="CE81" s="195">
        <v>0</v>
      </c>
      <c r="CF81" s="195">
        <v>0</v>
      </c>
      <c r="CG81" s="195">
        <v>0</v>
      </c>
      <c r="CH81" s="195">
        <v>0</v>
      </c>
      <c r="CI81" s="195">
        <v>0</v>
      </c>
      <c r="CJ81" s="195">
        <v>0</v>
      </c>
      <c r="CK81" s="195">
        <v>0</v>
      </c>
      <c r="CL81" s="195">
        <v>0</v>
      </c>
      <c r="CM81" s="195">
        <v>0</v>
      </c>
      <c r="CN81" s="195">
        <v>0</v>
      </c>
      <c r="CO81" s="195">
        <v>0</v>
      </c>
      <c r="CP81" s="195">
        <v>0</v>
      </c>
      <c r="CQ81" s="195">
        <v>0</v>
      </c>
      <c r="CR81" s="195">
        <v>0</v>
      </c>
      <c r="CS81" s="195">
        <v>0</v>
      </c>
      <c r="CT81" s="195">
        <v>0</v>
      </c>
      <c r="CU81" s="195">
        <v>0</v>
      </c>
      <c r="CV81" s="195">
        <v>0</v>
      </c>
      <c r="CW81" s="195">
        <v>0</v>
      </c>
      <c r="CX81" s="195">
        <v>0</v>
      </c>
      <c r="CY81" s="195">
        <v>0</v>
      </c>
      <c r="CZ81" s="195">
        <v>0</v>
      </c>
      <c r="DA81" s="195">
        <v>0</v>
      </c>
      <c r="DB81" s="195">
        <v>0</v>
      </c>
      <c r="DC81" s="195">
        <v>0</v>
      </c>
      <c r="DE81" s="24">
        <f t="shared" si="44"/>
        <v>0</v>
      </c>
      <c r="DF81" s="24">
        <f t="shared" si="40"/>
        <v>0</v>
      </c>
      <c r="DG81">
        <f t="shared" si="43"/>
        <v>21</v>
      </c>
      <c r="DH81">
        <v>0</v>
      </c>
    </row>
    <row r="82" spans="1:112" ht="15" customHeight="1">
      <c r="A82" s="68"/>
      <c r="B82" s="176" t="str">
        <f>$B$78&amp;"4."</f>
        <v>F.4.</v>
      </c>
      <c r="C82" s="192" t="s">
        <v>161</v>
      </c>
      <c r="D82" s="199"/>
      <c r="E82" s="194">
        <v>0.21</v>
      </c>
      <c r="F82" s="189">
        <f>H82+NPV(FD,I82:INDEX(I82:DC82,PAL))</f>
        <v>0</v>
      </c>
      <c r="G82" s="189">
        <f>SUMIF($H$5:$DC$5,"&lt;="&amp;PAL,$H82:$DC82)</f>
        <v>0</v>
      </c>
      <c r="H82" s="195">
        <v>0</v>
      </c>
      <c r="I82" s="195">
        <v>0</v>
      </c>
      <c r="J82" s="195">
        <v>0</v>
      </c>
      <c r="K82" s="195">
        <v>0</v>
      </c>
      <c r="L82" s="195">
        <v>0</v>
      </c>
      <c r="M82" s="195">
        <v>0</v>
      </c>
      <c r="N82" s="195">
        <v>0</v>
      </c>
      <c r="O82" s="195">
        <v>0</v>
      </c>
      <c r="P82" s="195">
        <v>0</v>
      </c>
      <c r="Q82" s="195">
        <v>0</v>
      </c>
      <c r="R82" s="195">
        <v>0</v>
      </c>
      <c r="S82" s="195">
        <v>0</v>
      </c>
      <c r="T82" s="195">
        <v>0</v>
      </c>
      <c r="U82" s="195">
        <v>0</v>
      </c>
      <c r="V82" s="195">
        <v>0</v>
      </c>
      <c r="W82" s="195">
        <v>0</v>
      </c>
      <c r="X82" s="195">
        <v>0</v>
      </c>
      <c r="Y82" s="195">
        <v>0</v>
      </c>
      <c r="Z82" s="195">
        <v>0</v>
      </c>
      <c r="AA82" s="195">
        <v>0</v>
      </c>
      <c r="AB82" s="195">
        <v>0</v>
      </c>
      <c r="AC82" s="195">
        <v>0</v>
      </c>
      <c r="AD82" s="195">
        <v>0</v>
      </c>
      <c r="AE82" s="195">
        <v>0</v>
      </c>
      <c r="AF82" s="195">
        <v>0</v>
      </c>
      <c r="AG82" s="195">
        <v>0</v>
      </c>
      <c r="AH82" s="195">
        <v>0</v>
      </c>
      <c r="AI82" s="195">
        <v>0</v>
      </c>
      <c r="AJ82" s="195">
        <v>0</v>
      </c>
      <c r="AK82" s="195">
        <v>0</v>
      </c>
      <c r="AL82" s="195">
        <v>0</v>
      </c>
      <c r="AM82" s="195">
        <v>0</v>
      </c>
      <c r="AN82" s="195">
        <v>0</v>
      </c>
      <c r="AO82" s="195">
        <v>0</v>
      </c>
      <c r="AP82" s="195">
        <v>0</v>
      </c>
      <c r="AQ82" s="195">
        <v>0</v>
      </c>
      <c r="AR82" s="195">
        <v>0</v>
      </c>
      <c r="AS82" s="195">
        <v>0</v>
      </c>
      <c r="AT82" s="195">
        <v>0</v>
      </c>
      <c r="AU82" s="195">
        <v>0</v>
      </c>
      <c r="AV82" s="195">
        <v>0</v>
      </c>
      <c r="AW82" s="195">
        <v>0</v>
      </c>
      <c r="AX82" s="195">
        <v>0</v>
      </c>
      <c r="AY82" s="195">
        <v>0</v>
      </c>
      <c r="AZ82" s="195">
        <v>0</v>
      </c>
      <c r="BA82" s="195">
        <v>0</v>
      </c>
      <c r="BB82" s="195">
        <v>0</v>
      </c>
      <c r="BC82" s="195">
        <v>0</v>
      </c>
      <c r="BD82" s="195">
        <v>0</v>
      </c>
      <c r="BE82" s="195">
        <v>0</v>
      </c>
      <c r="BF82" s="195">
        <v>0</v>
      </c>
      <c r="BG82" s="195">
        <v>0</v>
      </c>
      <c r="BH82" s="195">
        <v>0</v>
      </c>
      <c r="BI82" s="195">
        <v>0</v>
      </c>
      <c r="BJ82" s="195">
        <v>0</v>
      </c>
      <c r="BK82" s="195">
        <v>0</v>
      </c>
      <c r="BL82" s="195">
        <v>0</v>
      </c>
      <c r="BM82" s="195">
        <v>0</v>
      </c>
      <c r="BN82" s="195">
        <v>0</v>
      </c>
      <c r="BO82" s="195">
        <v>0</v>
      </c>
      <c r="BP82" s="195">
        <v>0</v>
      </c>
      <c r="BQ82" s="195">
        <v>0</v>
      </c>
      <c r="BR82" s="195">
        <v>0</v>
      </c>
      <c r="BS82" s="195">
        <v>0</v>
      </c>
      <c r="BT82" s="195">
        <v>0</v>
      </c>
      <c r="BU82" s="195">
        <v>0</v>
      </c>
      <c r="BV82" s="195">
        <v>0</v>
      </c>
      <c r="BW82" s="195">
        <v>0</v>
      </c>
      <c r="BX82" s="195">
        <v>0</v>
      </c>
      <c r="BY82" s="195">
        <v>0</v>
      </c>
      <c r="BZ82" s="195">
        <v>0</v>
      </c>
      <c r="CA82" s="195">
        <v>0</v>
      </c>
      <c r="CB82" s="195">
        <v>0</v>
      </c>
      <c r="CC82" s="195">
        <v>0</v>
      </c>
      <c r="CD82" s="195">
        <v>0</v>
      </c>
      <c r="CE82" s="195">
        <v>0</v>
      </c>
      <c r="CF82" s="195">
        <v>0</v>
      </c>
      <c r="CG82" s="195">
        <v>0</v>
      </c>
      <c r="CH82" s="195">
        <v>0</v>
      </c>
      <c r="CI82" s="195">
        <v>0</v>
      </c>
      <c r="CJ82" s="195">
        <v>0</v>
      </c>
      <c r="CK82" s="195">
        <v>0</v>
      </c>
      <c r="CL82" s="195">
        <v>0</v>
      </c>
      <c r="CM82" s="195">
        <v>0</v>
      </c>
      <c r="CN82" s="195">
        <v>0</v>
      </c>
      <c r="CO82" s="195">
        <v>0</v>
      </c>
      <c r="CP82" s="195">
        <v>0</v>
      </c>
      <c r="CQ82" s="195">
        <v>0</v>
      </c>
      <c r="CR82" s="195">
        <v>0</v>
      </c>
      <c r="CS82" s="195">
        <v>0</v>
      </c>
      <c r="CT82" s="195">
        <v>0</v>
      </c>
      <c r="CU82" s="195">
        <v>0</v>
      </c>
      <c r="CV82" s="195">
        <v>0</v>
      </c>
      <c r="CW82" s="195">
        <v>0</v>
      </c>
      <c r="CX82" s="195">
        <v>0</v>
      </c>
      <c r="CY82" s="195">
        <v>0</v>
      </c>
      <c r="CZ82" s="195">
        <v>0</v>
      </c>
      <c r="DA82" s="195">
        <v>0</v>
      </c>
      <c r="DB82" s="195">
        <v>0</v>
      </c>
      <c r="DC82" s="195">
        <v>0</v>
      </c>
      <c r="DE82" s="24">
        <f t="shared" si="44"/>
        <v>0</v>
      </c>
      <c r="DF82" s="24">
        <f t="shared" si="40"/>
        <v>0</v>
      </c>
      <c r="DG82">
        <f t="shared" si="43"/>
        <v>21</v>
      </c>
      <c r="DH82">
        <v>0</v>
      </c>
    </row>
    <row r="83" spans="1:112" ht="15" customHeight="1">
      <c r="A83" s="68"/>
      <c r="B83" s="176" t="str">
        <f>$B$78&amp;"5."</f>
        <v>F.5.</v>
      </c>
      <c r="C83" s="192" t="s">
        <v>161</v>
      </c>
      <c r="D83" s="199"/>
      <c r="E83" s="194">
        <v>0.21</v>
      </c>
      <c r="F83" s="189">
        <f>H83+NPV(FD,I83:INDEX(I83:DC83,PAL))</f>
        <v>0</v>
      </c>
      <c r="G83" s="189">
        <f>SUMIF($H$5:$DC$5,"&lt;="&amp;PAL,$H83:$DC83)</f>
        <v>0</v>
      </c>
      <c r="H83" s="195">
        <v>0</v>
      </c>
      <c r="I83" s="195">
        <v>0</v>
      </c>
      <c r="J83" s="195">
        <v>0</v>
      </c>
      <c r="K83" s="195">
        <v>0</v>
      </c>
      <c r="L83" s="195">
        <v>0</v>
      </c>
      <c r="M83" s="195">
        <v>0</v>
      </c>
      <c r="N83" s="195">
        <v>0</v>
      </c>
      <c r="O83" s="195">
        <v>0</v>
      </c>
      <c r="P83" s="195">
        <v>0</v>
      </c>
      <c r="Q83" s="195">
        <v>0</v>
      </c>
      <c r="R83" s="195">
        <v>0</v>
      </c>
      <c r="S83" s="195">
        <v>0</v>
      </c>
      <c r="T83" s="195">
        <v>0</v>
      </c>
      <c r="U83" s="195">
        <v>0</v>
      </c>
      <c r="V83" s="195">
        <v>0</v>
      </c>
      <c r="W83" s="195">
        <v>0</v>
      </c>
      <c r="X83" s="195">
        <v>0</v>
      </c>
      <c r="Y83" s="195">
        <v>0</v>
      </c>
      <c r="Z83" s="195">
        <v>0</v>
      </c>
      <c r="AA83" s="195">
        <v>0</v>
      </c>
      <c r="AB83" s="195">
        <v>0</v>
      </c>
      <c r="AC83" s="195">
        <v>0</v>
      </c>
      <c r="AD83" s="195">
        <v>0</v>
      </c>
      <c r="AE83" s="195">
        <v>0</v>
      </c>
      <c r="AF83" s="195">
        <v>0</v>
      </c>
      <c r="AG83" s="195">
        <v>0</v>
      </c>
      <c r="AH83" s="195">
        <v>0</v>
      </c>
      <c r="AI83" s="195">
        <v>0</v>
      </c>
      <c r="AJ83" s="195">
        <v>0</v>
      </c>
      <c r="AK83" s="195">
        <v>0</v>
      </c>
      <c r="AL83" s="195">
        <v>0</v>
      </c>
      <c r="AM83" s="195">
        <v>0</v>
      </c>
      <c r="AN83" s="195">
        <v>0</v>
      </c>
      <c r="AO83" s="195">
        <v>0</v>
      </c>
      <c r="AP83" s="195">
        <v>0</v>
      </c>
      <c r="AQ83" s="195">
        <v>0</v>
      </c>
      <c r="AR83" s="195">
        <v>0</v>
      </c>
      <c r="AS83" s="195">
        <v>0</v>
      </c>
      <c r="AT83" s="195">
        <v>0</v>
      </c>
      <c r="AU83" s="195">
        <v>0</v>
      </c>
      <c r="AV83" s="195">
        <v>0</v>
      </c>
      <c r="AW83" s="195">
        <v>0</v>
      </c>
      <c r="AX83" s="195">
        <v>0</v>
      </c>
      <c r="AY83" s="195">
        <v>0</v>
      </c>
      <c r="AZ83" s="195">
        <v>0</v>
      </c>
      <c r="BA83" s="195">
        <v>0</v>
      </c>
      <c r="BB83" s="195">
        <v>0</v>
      </c>
      <c r="BC83" s="195">
        <v>0</v>
      </c>
      <c r="BD83" s="195">
        <v>0</v>
      </c>
      <c r="BE83" s="195">
        <v>0</v>
      </c>
      <c r="BF83" s="195">
        <v>0</v>
      </c>
      <c r="BG83" s="195">
        <v>0</v>
      </c>
      <c r="BH83" s="195">
        <v>0</v>
      </c>
      <c r="BI83" s="195">
        <v>0</v>
      </c>
      <c r="BJ83" s="195">
        <v>0</v>
      </c>
      <c r="BK83" s="195">
        <v>0</v>
      </c>
      <c r="BL83" s="195">
        <v>0</v>
      </c>
      <c r="BM83" s="195">
        <v>0</v>
      </c>
      <c r="BN83" s="195">
        <v>0</v>
      </c>
      <c r="BO83" s="195">
        <v>0</v>
      </c>
      <c r="BP83" s="195">
        <v>0</v>
      </c>
      <c r="BQ83" s="195">
        <v>0</v>
      </c>
      <c r="BR83" s="195">
        <v>0</v>
      </c>
      <c r="BS83" s="195">
        <v>0</v>
      </c>
      <c r="BT83" s="195">
        <v>0</v>
      </c>
      <c r="BU83" s="195">
        <v>0</v>
      </c>
      <c r="BV83" s="195">
        <v>0</v>
      </c>
      <c r="BW83" s="195">
        <v>0</v>
      </c>
      <c r="BX83" s="195">
        <v>0</v>
      </c>
      <c r="BY83" s="195">
        <v>0</v>
      </c>
      <c r="BZ83" s="195">
        <v>0</v>
      </c>
      <c r="CA83" s="195">
        <v>0</v>
      </c>
      <c r="CB83" s="195">
        <v>0</v>
      </c>
      <c r="CC83" s="195">
        <v>0</v>
      </c>
      <c r="CD83" s="195">
        <v>0</v>
      </c>
      <c r="CE83" s="195">
        <v>0</v>
      </c>
      <c r="CF83" s="195">
        <v>0</v>
      </c>
      <c r="CG83" s="195">
        <v>0</v>
      </c>
      <c r="CH83" s="195">
        <v>0</v>
      </c>
      <c r="CI83" s="195">
        <v>0</v>
      </c>
      <c r="CJ83" s="195">
        <v>0</v>
      </c>
      <c r="CK83" s="195">
        <v>0</v>
      </c>
      <c r="CL83" s="195">
        <v>0</v>
      </c>
      <c r="CM83" s="195">
        <v>0</v>
      </c>
      <c r="CN83" s="195">
        <v>0</v>
      </c>
      <c r="CO83" s="195">
        <v>0</v>
      </c>
      <c r="CP83" s="195">
        <v>0</v>
      </c>
      <c r="CQ83" s="195">
        <v>0</v>
      </c>
      <c r="CR83" s="195">
        <v>0</v>
      </c>
      <c r="CS83" s="195">
        <v>0</v>
      </c>
      <c r="CT83" s="195">
        <v>0</v>
      </c>
      <c r="CU83" s="195">
        <v>0</v>
      </c>
      <c r="CV83" s="195">
        <v>0</v>
      </c>
      <c r="CW83" s="195">
        <v>0</v>
      </c>
      <c r="CX83" s="195">
        <v>0</v>
      </c>
      <c r="CY83" s="195">
        <v>0</v>
      </c>
      <c r="CZ83" s="195">
        <v>0</v>
      </c>
      <c r="DA83" s="195">
        <v>0</v>
      </c>
      <c r="DB83" s="195">
        <v>0</v>
      </c>
      <c r="DC83" s="195">
        <v>0</v>
      </c>
      <c r="DE83" s="24">
        <f t="shared" si="44"/>
        <v>0</v>
      </c>
      <c r="DF83" s="24">
        <f t="shared" si="40"/>
        <v>0</v>
      </c>
      <c r="DG83">
        <f t="shared" si="43"/>
        <v>21</v>
      </c>
      <c r="DH83">
        <v>0</v>
      </c>
    </row>
    <row r="84" spans="1:112" ht="15" customHeight="1">
      <c r="A84" s="68"/>
      <c r="B84" s="176" t="str">
        <f>$B$78&amp;"6."</f>
        <v>F.6.</v>
      </c>
      <c r="C84" s="192" t="s">
        <v>161</v>
      </c>
      <c r="D84" s="199"/>
      <c r="E84" s="194">
        <v>0.21</v>
      </c>
      <c r="F84" s="189">
        <f>H84+NPV(FD,I84:INDEX(I84:DC84,PAL))</f>
        <v>0</v>
      </c>
      <c r="G84" s="189">
        <f>SUMIF($H$5:$DC$5,"&lt;="&amp;PAL,$H84:$DC84)</f>
        <v>0</v>
      </c>
      <c r="H84" s="195">
        <v>0</v>
      </c>
      <c r="I84" s="195">
        <v>0</v>
      </c>
      <c r="J84" s="195">
        <v>0</v>
      </c>
      <c r="K84" s="195">
        <v>0</v>
      </c>
      <c r="L84" s="195">
        <v>0</v>
      </c>
      <c r="M84" s="195">
        <v>0</v>
      </c>
      <c r="N84" s="195">
        <v>0</v>
      </c>
      <c r="O84" s="195">
        <v>0</v>
      </c>
      <c r="P84" s="195">
        <v>0</v>
      </c>
      <c r="Q84" s="195">
        <v>0</v>
      </c>
      <c r="R84" s="195">
        <v>0</v>
      </c>
      <c r="S84" s="195">
        <v>0</v>
      </c>
      <c r="T84" s="195">
        <v>0</v>
      </c>
      <c r="U84" s="195">
        <v>0</v>
      </c>
      <c r="V84" s="195">
        <v>0</v>
      </c>
      <c r="W84" s="195">
        <v>0</v>
      </c>
      <c r="X84" s="195">
        <v>0</v>
      </c>
      <c r="Y84" s="195">
        <v>0</v>
      </c>
      <c r="Z84" s="195">
        <v>0</v>
      </c>
      <c r="AA84" s="195">
        <v>0</v>
      </c>
      <c r="AB84" s="195">
        <v>0</v>
      </c>
      <c r="AC84" s="195">
        <v>0</v>
      </c>
      <c r="AD84" s="195">
        <v>0</v>
      </c>
      <c r="AE84" s="195">
        <v>0</v>
      </c>
      <c r="AF84" s="195">
        <v>0</v>
      </c>
      <c r="AG84" s="195">
        <v>0</v>
      </c>
      <c r="AH84" s="195">
        <v>0</v>
      </c>
      <c r="AI84" s="195">
        <v>0</v>
      </c>
      <c r="AJ84" s="195">
        <v>0</v>
      </c>
      <c r="AK84" s="195">
        <v>0</v>
      </c>
      <c r="AL84" s="195">
        <v>0</v>
      </c>
      <c r="AM84" s="195">
        <v>0</v>
      </c>
      <c r="AN84" s="195">
        <v>0</v>
      </c>
      <c r="AO84" s="195">
        <v>0</v>
      </c>
      <c r="AP84" s="195">
        <v>0</v>
      </c>
      <c r="AQ84" s="195">
        <v>0</v>
      </c>
      <c r="AR84" s="195">
        <v>0</v>
      </c>
      <c r="AS84" s="195">
        <v>0</v>
      </c>
      <c r="AT84" s="195">
        <v>0</v>
      </c>
      <c r="AU84" s="195">
        <v>0</v>
      </c>
      <c r="AV84" s="195">
        <v>0</v>
      </c>
      <c r="AW84" s="195">
        <v>0</v>
      </c>
      <c r="AX84" s="195">
        <v>0</v>
      </c>
      <c r="AY84" s="195">
        <v>0</v>
      </c>
      <c r="AZ84" s="195">
        <v>0</v>
      </c>
      <c r="BA84" s="195">
        <v>0</v>
      </c>
      <c r="BB84" s="195">
        <v>0</v>
      </c>
      <c r="BC84" s="195">
        <v>0</v>
      </c>
      <c r="BD84" s="195">
        <v>0</v>
      </c>
      <c r="BE84" s="195">
        <v>0</v>
      </c>
      <c r="BF84" s="195">
        <v>0</v>
      </c>
      <c r="BG84" s="195">
        <v>0</v>
      </c>
      <c r="BH84" s="195">
        <v>0</v>
      </c>
      <c r="BI84" s="195">
        <v>0</v>
      </c>
      <c r="BJ84" s="195">
        <v>0</v>
      </c>
      <c r="BK84" s="195">
        <v>0</v>
      </c>
      <c r="BL84" s="195">
        <v>0</v>
      </c>
      <c r="BM84" s="195">
        <v>0</v>
      </c>
      <c r="BN84" s="195">
        <v>0</v>
      </c>
      <c r="BO84" s="195">
        <v>0</v>
      </c>
      <c r="BP84" s="195">
        <v>0</v>
      </c>
      <c r="BQ84" s="195">
        <v>0</v>
      </c>
      <c r="BR84" s="195">
        <v>0</v>
      </c>
      <c r="BS84" s="195">
        <v>0</v>
      </c>
      <c r="BT84" s="195">
        <v>0</v>
      </c>
      <c r="BU84" s="195">
        <v>0</v>
      </c>
      <c r="BV84" s="195">
        <v>0</v>
      </c>
      <c r="BW84" s="195">
        <v>0</v>
      </c>
      <c r="BX84" s="195">
        <v>0</v>
      </c>
      <c r="BY84" s="195">
        <v>0</v>
      </c>
      <c r="BZ84" s="195">
        <v>0</v>
      </c>
      <c r="CA84" s="195">
        <v>0</v>
      </c>
      <c r="CB84" s="195">
        <v>0</v>
      </c>
      <c r="CC84" s="195">
        <v>0</v>
      </c>
      <c r="CD84" s="195">
        <v>0</v>
      </c>
      <c r="CE84" s="195">
        <v>0</v>
      </c>
      <c r="CF84" s="195">
        <v>0</v>
      </c>
      <c r="CG84" s="195">
        <v>0</v>
      </c>
      <c r="CH84" s="195">
        <v>0</v>
      </c>
      <c r="CI84" s="195">
        <v>0</v>
      </c>
      <c r="CJ84" s="195">
        <v>0</v>
      </c>
      <c r="CK84" s="195">
        <v>0</v>
      </c>
      <c r="CL84" s="195">
        <v>0</v>
      </c>
      <c r="CM84" s="195">
        <v>0</v>
      </c>
      <c r="CN84" s="195">
        <v>0</v>
      </c>
      <c r="CO84" s="195">
        <v>0</v>
      </c>
      <c r="CP84" s="195">
        <v>0</v>
      </c>
      <c r="CQ84" s="195">
        <v>0</v>
      </c>
      <c r="CR84" s="195">
        <v>0</v>
      </c>
      <c r="CS84" s="195">
        <v>0</v>
      </c>
      <c r="CT84" s="195">
        <v>0</v>
      </c>
      <c r="CU84" s="195">
        <v>0</v>
      </c>
      <c r="CV84" s="195">
        <v>0</v>
      </c>
      <c r="CW84" s="195">
        <v>0</v>
      </c>
      <c r="CX84" s="195">
        <v>0</v>
      </c>
      <c r="CY84" s="195">
        <v>0</v>
      </c>
      <c r="CZ84" s="195">
        <v>0</v>
      </c>
      <c r="DA84" s="195">
        <v>0</v>
      </c>
      <c r="DB84" s="195">
        <v>0</v>
      </c>
      <c r="DC84" s="195">
        <v>0</v>
      </c>
      <c r="DE84" s="24">
        <f t="shared" si="44"/>
        <v>0</v>
      </c>
      <c r="DF84" s="24">
        <f t="shared" si="40"/>
        <v>0</v>
      </c>
      <c r="DG84">
        <f t="shared" si="43"/>
        <v>21</v>
      </c>
      <c r="DH84">
        <v>0</v>
      </c>
    </row>
    <row r="85" spans="1:112" ht="15" customHeight="1">
      <c r="A85" s="68"/>
      <c r="B85" s="176" t="str">
        <f>$B$78&amp;"7."</f>
        <v>F.7.</v>
      </c>
      <c r="C85" s="192" t="s">
        <v>161</v>
      </c>
      <c r="D85" s="199"/>
      <c r="E85" s="194">
        <v>0.21</v>
      </c>
      <c r="F85" s="189">
        <f>H85+NPV(FD,I85:INDEX(I85:DC85,PAL))</f>
        <v>0</v>
      </c>
      <c r="G85" s="189">
        <f>SUMIF($H$5:$DC$5,"&lt;="&amp;PAL,$H85:$DC85)</f>
        <v>0</v>
      </c>
      <c r="H85" s="195">
        <v>0</v>
      </c>
      <c r="I85" s="195">
        <v>0</v>
      </c>
      <c r="J85" s="195">
        <v>0</v>
      </c>
      <c r="K85" s="195">
        <v>0</v>
      </c>
      <c r="L85" s="195">
        <v>0</v>
      </c>
      <c r="M85" s="195">
        <v>0</v>
      </c>
      <c r="N85" s="195">
        <v>0</v>
      </c>
      <c r="O85" s="195">
        <v>0</v>
      </c>
      <c r="P85" s="195">
        <v>0</v>
      </c>
      <c r="Q85" s="195">
        <v>0</v>
      </c>
      <c r="R85" s="195">
        <v>0</v>
      </c>
      <c r="S85" s="195">
        <v>0</v>
      </c>
      <c r="T85" s="195">
        <v>0</v>
      </c>
      <c r="U85" s="195">
        <v>0</v>
      </c>
      <c r="V85" s="195">
        <v>0</v>
      </c>
      <c r="W85" s="195">
        <v>0</v>
      </c>
      <c r="X85" s="195">
        <v>0</v>
      </c>
      <c r="Y85" s="195">
        <v>0</v>
      </c>
      <c r="Z85" s="195">
        <v>0</v>
      </c>
      <c r="AA85" s="195">
        <v>0</v>
      </c>
      <c r="AB85" s="195">
        <v>0</v>
      </c>
      <c r="AC85" s="195">
        <v>0</v>
      </c>
      <c r="AD85" s="195">
        <v>0</v>
      </c>
      <c r="AE85" s="195">
        <v>0</v>
      </c>
      <c r="AF85" s="195">
        <v>0</v>
      </c>
      <c r="AG85" s="195">
        <v>0</v>
      </c>
      <c r="AH85" s="195">
        <v>0</v>
      </c>
      <c r="AI85" s="195">
        <v>0</v>
      </c>
      <c r="AJ85" s="195">
        <v>0</v>
      </c>
      <c r="AK85" s="195">
        <v>0</v>
      </c>
      <c r="AL85" s="195">
        <v>0</v>
      </c>
      <c r="AM85" s="195">
        <v>0</v>
      </c>
      <c r="AN85" s="195">
        <v>0</v>
      </c>
      <c r="AO85" s="195">
        <v>0</v>
      </c>
      <c r="AP85" s="195">
        <v>0</v>
      </c>
      <c r="AQ85" s="195">
        <v>0</v>
      </c>
      <c r="AR85" s="195">
        <v>0</v>
      </c>
      <c r="AS85" s="195">
        <v>0</v>
      </c>
      <c r="AT85" s="195">
        <v>0</v>
      </c>
      <c r="AU85" s="195">
        <v>0</v>
      </c>
      <c r="AV85" s="195">
        <v>0</v>
      </c>
      <c r="AW85" s="195">
        <v>0</v>
      </c>
      <c r="AX85" s="195">
        <v>0</v>
      </c>
      <c r="AY85" s="195">
        <v>0</v>
      </c>
      <c r="AZ85" s="195">
        <v>0</v>
      </c>
      <c r="BA85" s="195">
        <v>0</v>
      </c>
      <c r="BB85" s="195">
        <v>0</v>
      </c>
      <c r="BC85" s="195">
        <v>0</v>
      </c>
      <c r="BD85" s="195">
        <v>0</v>
      </c>
      <c r="BE85" s="195">
        <v>0</v>
      </c>
      <c r="BF85" s="195">
        <v>0</v>
      </c>
      <c r="BG85" s="195">
        <v>0</v>
      </c>
      <c r="BH85" s="195">
        <v>0</v>
      </c>
      <c r="BI85" s="195">
        <v>0</v>
      </c>
      <c r="BJ85" s="195">
        <v>0</v>
      </c>
      <c r="BK85" s="195">
        <v>0</v>
      </c>
      <c r="BL85" s="195">
        <v>0</v>
      </c>
      <c r="BM85" s="195">
        <v>0</v>
      </c>
      <c r="BN85" s="195">
        <v>0</v>
      </c>
      <c r="BO85" s="195">
        <v>0</v>
      </c>
      <c r="BP85" s="195">
        <v>0</v>
      </c>
      <c r="BQ85" s="195">
        <v>0</v>
      </c>
      <c r="BR85" s="195">
        <v>0</v>
      </c>
      <c r="BS85" s="195">
        <v>0</v>
      </c>
      <c r="BT85" s="195">
        <v>0</v>
      </c>
      <c r="BU85" s="195">
        <v>0</v>
      </c>
      <c r="BV85" s="195">
        <v>0</v>
      </c>
      <c r="BW85" s="195">
        <v>0</v>
      </c>
      <c r="BX85" s="195">
        <v>0</v>
      </c>
      <c r="BY85" s="195">
        <v>0</v>
      </c>
      <c r="BZ85" s="195">
        <v>0</v>
      </c>
      <c r="CA85" s="195">
        <v>0</v>
      </c>
      <c r="CB85" s="195">
        <v>0</v>
      </c>
      <c r="CC85" s="195">
        <v>0</v>
      </c>
      <c r="CD85" s="195">
        <v>0</v>
      </c>
      <c r="CE85" s="195">
        <v>0</v>
      </c>
      <c r="CF85" s="195">
        <v>0</v>
      </c>
      <c r="CG85" s="195">
        <v>0</v>
      </c>
      <c r="CH85" s="195">
        <v>0</v>
      </c>
      <c r="CI85" s="195">
        <v>0</v>
      </c>
      <c r="CJ85" s="195">
        <v>0</v>
      </c>
      <c r="CK85" s="195">
        <v>0</v>
      </c>
      <c r="CL85" s="195">
        <v>0</v>
      </c>
      <c r="CM85" s="195">
        <v>0</v>
      </c>
      <c r="CN85" s="195">
        <v>0</v>
      </c>
      <c r="CO85" s="195">
        <v>0</v>
      </c>
      <c r="CP85" s="195">
        <v>0</v>
      </c>
      <c r="CQ85" s="195">
        <v>0</v>
      </c>
      <c r="CR85" s="195">
        <v>0</v>
      </c>
      <c r="CS85" s="195">
        <v>0</v>
      </c>
      <c r="CT85" s="195">
        <v>0</v>
      </c>
      <c r="CU85" s="195">
        <v>0</v>
      </c>
      <c r="CV85" s="195">
        <v>0</v>
      </c>
      <c r="CW85" s="195">
        <v>0</v>
      </c>
      <c r="CX85" s="195">
        <v>0</v>
      </c>
      <c r="CY85" s="195">
        <v>0</v>
      </c>
      <c r="CZ85" s="195">
        <v>0</v>
      </c>
      <c r="DA85" s="195">
        <v>0</v>
      </c>
      <c r="DB85" s="195">
        <v>0</v>
      </c>
      <c r="DC85" s="195">
        <v>0</v>
      </c>
      <c r="DE85" s="24">
        <f t="shared" si="44"/>
        <v>0</v>
      </c>
      <c r="DF85" s="24">
        <f t="shared" si="40"/>
        <v>0</v>
      </c>
      <c r="DG85">
        <f t="shared" si="43"/>
        <v>21</v>
      </c>
      <c r="DH85">
        <v>0</v>
      </c>
    </row>
    <row r="86" spans="1:112" ht="15" customHeight="1">
      <c r="A86" s="68"/>
      <c r="B86" s="176" t="str">
        <f>$B$78&amp;"8."</f>
        <v>F.8.</v>
      </c>
      <c r="C86" s="192" t="s">
        <v>161</v>
      </c>
      <c r="D86" s="199"/>
      <c r="E86" s="194">
        <v>0.21</v>
      </c>
      <c r="F86" s="189">
        <f>H86+NPV(FD,I86:INDEX(I86:DC86,PAL))</f>
        <v>0</v>
      </c>
      <c r="G86" s="189">
        <f>SUMIF($H$5:$DC$5,"&lt;="&amp;PAL,$H86:$DC86)</f>
        <v>0</v>
      </c>
      <c r="H86" s="195">
        <v>0</v>
      </c>
      <c r="I86" s="195">
        <v>0</v>
      </c>
      <c r="J86" s="195">
        <v>0</v>
      </c>
      <c r="K86" s="195">
        <v>0</v>
      </c>
      <c r="L86" s="195">
        <v>0</v>
      </c>
      <c r="M86" s="195">
        <v>0</v>
      </c>
      <c r="N86" s="195">
        <v>0</v>
      </c>
      <c r="O86" s="195">
        <v>0</v>
      </c>
      <c r="P86" s="195">
        <v>0</v>
      </c>
      <c r="Q86" s="195">
        <v>0</v>
      </c>
      <c r="R86" s="195">
        <v>0</v>
      </c>
      <c r="S86" s="195">
        <v>0</v>
      </c>
      <c r="T86" s="195">
        <v>0</v>
      </c>
      <c r="U86" s="195">
        <v>0</v>
      </c>
      <c r="V86" s="195">
        <v>0</v>
      </c>
      <c r="W86" s="195">
        <v>0</v>
      </c>
      <c r="X86" s="195">
        <v>0</v>
      </c>
      <c r="Y86" s="195">
        <v>0</v>
      </c>
      <c r="Z86" s="195">
        <v>0</v>
      </c>
      <c r="AA86" s="195">
        <v>0</v>
      </c>
      <c r="AB86" s="195">
        <v>0</v>
      </c>
      <c r="AC86" s="195">
        <v>0</v>
      </c>
      <c r="AD86" s="195">
        <v>0</v>
      </c>
      <c r="AE86" s="195">
        <v>0</v>
      </c>
      <c r="AF86" s="195">
        <v>0</v>
      </c>
      <c r="AG86" s="195">
        <v>0</v>
      </c>
      <c r="AH86" s="195">
        <v>0</v>
      </c>
      <c r="AI86" s="195">
        <v>0</v>
      </c>
      <c r="AJ86" s="195">
        <v>0</v>
      </c>
      <c r="AK86" s="195">
        <v>0</v>
      </c>
      <c r="AL86" s="195">
        <v>0</v>
      </c>
      <c r="AM86" s="195">
        <v>0</v>
      </c>
      <c r="AN86" s="195">
        <v>0</v>
      </c>
      <c r="AO86" s="195">
        <v>0</v>
      </c>
      <c r="AP86" s="195">
        <v>0</v>
      </c>
      <c r="AQ86" s="195">
        <v>0</v>
      </c>
      <c r="AR86" s="195">
        <v>0</v>
      </c>
      <c r="AS86" s="195">
        <v>0</v>
      </c>
      <c r="AT86" s="195">
        <v>0</v>
      </c>
      <c r="AU86" s="195">
        <v>0</v>
      </c>
      <c r="AV86" s="195">
        <v>0</v>
      </c>
      <c r="AW86" s="195">
        <v>0</v>
      </c>
      <c r="AX86" s="195">
        <v>0</v>
      </c>
      <c r="AY86" s="195">
        <v>0</v>
      </c>
      <c r="AZ86" s="195">
        <v>0</v>
      </c>
      <c r="BA86" s="195">
        <v>0</v>
      </c>
      <c r="BB86" s="195">
        <v>0</v>
      </c>
      <c r="BC86" s="195">
        <v>0</v>
      </c>
      <c r="BD86" s="195">
        <v>0</v>
      </c>
      <c r="BE86" s="195">
        <v>0</v>
      </c>
      <c r="BF86" s="195">
        <v>0</v>
      </c>
      <c r="BG86" s="195">
        <v>0</v>
      </c>
      <c r="BH86" s="195">
        <v>0</v>
      </c>
      <c r="BI86" s="195">
        <v>0</v>
      </c>
      <c r="BJ86" s="195">
        <v>0</v>
      </c>
      <c r="BK86" s="195">
        <v>0</v>
      </c>
      <c r="BL86" s="195">
        <v>0</v>
      </c>
      <c r="BM86" s="195">
        <v>0</v>
      </c>
      <c r="BN86" s="195">
        <v>0</v>
      </c>
      <c r="BO86" s="195">
        <v>0</v>
      </c>
      <c r="BP86" s="195">
        <v>0</v>
      </c>
      <c r="BQ86" s="195">
        <v>0</v>
      </c>
      <c r="BR86" s="195">
        <v>0</v>
      </c>
      <c r="BS86" s="195">
        <v>0</v>
      </c>
      <c r="BT86" s="195">
        <v>0</v>
      </c>
      <c r="BU86" s="195">
        <v>0</v>
      </c>
      <c r="BV86" s="195">
        <v>0</v>
      </c>
      <c r="BW86" s="195">
        <v>0</v>
      </c>
      <c r="BX86" s="195">
        <v>0</v>
      </c>
      <c r="BY86" s="195">
        <v>0</v>
      </c>
      <c r="BZ86" s="195">
        <v>0</v>
      </c>
      <c r="CA86" s="195">
        <v>0</v>
      </c>
      <c r="CB86" s="195">
        <v>0</v>
      </c>
      <c r="CC86" s="195">
        <v>0</v>
      </c>
      <c r="CD86" s="195">
        <v>0</v>
      </c>
      <c r="CE86" s="195">
        <v>0</v>
      </c>
      <c r="CF86" s="195">
        <v>0</v>
      </c>
      <c r="CG86" s="195">
        <v>0</v>
      </c>
      <c r="CH86" s="195">
        <v>0</v>
      </c>
      <c r="CI86" s="195">
        <v>0</v>
      </c>
      <c r="CJ86" s="195">
        <v>0</v>
      </c>
      <c r="CK86" s="195">
        <v>0</v>
      </c>
      <c r="CL86" s="195">
        <v>0</v>
      </c>
      <c r="CM86" s="195">
        <v>0</v>
      </c>
      <c r="CN86" s="195">
        <v>0</v>
      </c>
      <c r="CO86" s="195">
        <v>0</v>
      </c>
      <c r="CP86" s="195">
        <v>0</v>
      </c>
      <c r="CQ86" s="195">
        <v>0</v>
      </c>
      <c r="CR86" s="195">
        <v>0</v>
      </c>
      <c r="CS86" s="195">
        <v>0</v>
      </c>
      <c r="CT86" s="195">
        <v>0</v>
      </c>
      <c r="CU86" s="195">
        <v>0</v>
      </c>
      <c r="CV86" s="195">
        <v>0</v>
      </c>
      <c r="CW86" s="195">
        <v>0</v>
      </c>
      <c r="CX86" s="195">
        <v>0</v>
      </c>
      <c r="CY86" s="195">
        <v>0</v>
      </c>
      <c r="CZ86" s="195">
        <v>0</v>
      </c>
      <c r="DA86" s="195">
        <v>0</v>
      </c>
      <c r="DB86" s="195">
        <v>0</v>
      </c>
      <c r="DC86" s="195">
        <v>0</v>
      </c>
      <c r="DE86" s="24">
        <f t="shared" si="44"/>
        <v>0</v>
      </c>
      <c r="DF86" s="24">
        <f t="shared" si="40"/>
        <v>0</v>
      </c>
      <c r="DG86">
        <f t="shared" si="43"/>
        <v>21</v>
      </c>
      <c r="DH86">
        <v>0</v>
      </c>
    </row>
    <row r="87" spans="1:112" ht="15" customHeight="1">
      <c r="A87" s="68"/>
      <c r="B87" s="176" t="str">
        <f>$B$78&amp;"9."</f>
        <v>F.9.</v>
      </c>
      <c r="C87" s="196" t="s">
        <v>162</v>
      </c>
      <c r="D87" s="176"/>
      <c r="E87" s="194">
        <v>0.21</v>
      </c>
      <c r="F87" s="189">
        <f>H87+NPV(FD,I87:INDEX(I87:DC87,PAL))</f>
        <v>0</v>
      </c>
      <c r="G87" s="189">
        <f>SUMIF($H$5:$DC$5,"&lt;="&amp;PAL,$H87:$DC87)</f>
        <v>0</v>
      </c>
      <c r="H87" s="153">
        <v>0</v>
      </c>
      <c r="I87" s="153">
        <v>0</v>
      </c>
      <c r="J87" s="153">
        <v>0</v>
      </c>
      <c r="K87" s="153">
        <v>0</v>
      </c>
      <c r="L87" s="153">
        <v>0</v>
      </c>
      <c r="M87" s="153">
        <v>0</v>
      </c>
      <c r="N87" s="153">
        <v>0</v>
      </c>
      <c r="O87" s="153">
        <v>0</v>
      </c>
      <c r="P87" s="153">
        <v>0</v>
      </c>
      <c r="Q87" s="153">
        <v>0</v>
      </c>
      <c r="R87" s="153">
        <v>0</v>
      </c>
      <c r="S87" s="154">
        <v>0</v>
      </c>
      <c r="T87" s="154">
        <v>0</v>
      </c>
      <c r="U87" s="154">
        <v>0</v>
      </c>
      <c r="V87" s="154">
        <v>0</v>
      </c>
      <c r="W87" s="154">
        <v>0</v>
      </c>
      <c r="X87" s="154">
        <v>0</v>
      </c>
      <c r="Y87" s="154">
        <v>0</v>
      </c>
      <c r="Z87" s="154">
        <v>0</v>
      </c>
      <c r="AA87" s="154">
        <v>0</v>
      </c>
      <c r="AB87" s="154">
        <v>0</v>
      </c>
      <c r="AC87" s="154">
        <v>0</v>
      </c>
      <c r="AD87" s="154">
        <v>0</v>
      </c>
      <c r="AE87" s="154">
        <v>0</v>
      </c>
      <c r="AF87" s="154">
        <v>0</v>
      </c>
      <c r="AG87" s="154">
        <v>0</v>
      </c>
      <c r="AH87" s="154">
        <v>0</v>
      </c>
      <c r="AI87" s="154">
        <v>0</v>
      </c>
      <c r="AJ87" s="154">
        <v>0</v>
      </c>
      <c r="AK87" s="154">
        <v>0</v>
      </c>
      <c r="AL87" s="154">
        <v>0</v>
      </c>
      <c r="AM87" s="154">
        <v>0</v>
      </c>
      <c r="AN87" s="154">
        <v>0</v>
      </c>
      <c r="AO87" s="154">
        <v>0</v>
      </c>
      <c r="AP87" s="154">
        <v>0</v>
      </c>
      <c r="AQ87" s="154">
        <v>0</v>
      </c>
      <c r="AR87" s="154">
        <v>0</v>
      </c>
      <c r="AS87" s="154">
        <v>0</v>
      </c>
      <c r="AT87" s="154">
        <v>0</v>
      </c>
      <c r="AU87" s="154">
        <v>0</v>
      </c>
      <c r="AV87" s="154">
        <v>0</v>
      </c>
      <c r="AW87" s="154">
        <v>0</v>
      </c>
      <c r="AX87" s="154">
        <v>0</v>
      </c>
      <c r="AY87" s="154">
        <v>0</v>
      </c>
      <c r="AZ87" s="154">
        <v>0</v>
      </c>
      <c r="BA87" s="154">
        <v>0</v>
      </c>
      <c r="BB87" s="154">
        <v>0</v>
      </c>
      <c r="BC87" s="154">
        <v>0</v>
      </c>
      <c r="BD87" s="154">
        <v>0</v>
      </c>
      <c r="BE87" s="154">
        <v>0</v>
      </c>
      <c r="BF87" s="154">
        <v>0</v>
      </c>
      <c r="BG87" s="154">
        <v>0</v>
      </c>
      <c r="BH87" s="154">
        <v>0</v>
      </c>
      <c r="BI87" s="154">
        <v>0</v>
      </c>
      <c r="BJ87" s="154">
        <v>0</v>
      </c>
      <c r="BK87" s="154">
        <v>0</v>
      </c>
      <c r="BL87" s="154">
        <v>0</v>
      </c>
      <c r="BM87" s="154">
        <v>0</v>
      </c>
      <c r="BN87" s="154">
        <v>0</v>
      </c>
      <c r="BO87" s="154">
        <v>0</v>
      </c>
      <c r="BP87" s="154">
        <v>0</v>
      </c>
      <c r="BQ87" s="154">
        <v>0</v>
      </c>
      <c r="BR87" s="154">
        <v>0</v>
      </c>
      <c r="BS87" s="154">
        <v>0</v>
      </c>
      <c r="BT87" s="154">
        <v>0</v>
      </c>
      <c r="BU87" s="154">
        <v>0</v>
      </c>
      <c r="BV87" s="154">
        <v>0</v>
      </c>
      <c r="BW87" s="154">
        <v>0</v>
      </c>
      <c r="BX87" s="154">
        <v>0</v>
      </c>
      <c r="BY87" s="154">
        <v>0</v>
      </c>
      <c r="BZ87" s="154">
        <v>0</v>
      </c>
      <c r="CA87" s="154">
        <v>0</v>
      </c>
      <c r="CB87" s="154">
        <v>0</v>
      </c>
      <c r="CC87" s="154">
        <v>0</v>
      </c>
      <c r="CD87" s="154">
        <v>0</v>
      </c>
      <c r="CE87" s="154">
        <v>0</v>
      </c>
      <c r="CF87" s="154">
        <v>0</v>
      </c>
      <c r="CG87" s="154">
        <v>0</v>
      </c>
      <c r="CH87" s="154">
        <v>0</v>
      </c>
      <c r="CI87" s="154">
        <v>0</v>
      </c>
      <c r="CJ87" s="154">
        <v>0</v>
      </c>
      <c r="CK87" s="154">
        <v>0</v>
      </c>
      <c r="CL87" s="154">
        <v>0</v>
      </c>
      <c r="CM87" s="154">
        <v>0</v>
      </c>
      <c r="CN87" s="154">
        <v>0</v>
      </c>
      <c r="CO87" s="154">
        <v>0</v>
      </c>
      <c r="CP87" s="154">
        <v>0</v>
      </c>
      <c r="CQ87" s="154">
        <v>0</v>
      </c>
      <c r="CR87" s="154">
        <v>0</v>
      </c>
      <c r="CS87" s="154">
        <v>0</v>
      </c>
      <c r="CT87" s="154">
        <v>0</v>
      </c>
      <c r="CU87" s="154">
        <v>0</v>
      </c>
      <c r="CV87" s="154">
        <v>0</v>
      </c>
      <c r="CW87" s="154">
        <v>0</v>
      </c>
      <c r="CX87" s="154">
        <v>0</v>
      </c>
      <c r="CY87" s="154">
        <v>0</v>
      </c>
      <c r="CZ87" s="154">
        <v>0</v>
      </c>
      <c r="DA87" s="154">
        <v>0</v>
      </c>
      <c r="DB87" s="154">
        <v>0</v>
      </c>
      <c r="DC87" s="154">
        <v>0</v>
      </c>
      <c r="DE87" s="24">
        <f t="shared" si="44"/>
        <v>0</v>
      </c>
      <c r="DF87" s="24">
        <f t="shared" si="40"/>
        <v>0</v>
      </c>
      <c r="DG87">
        <f t="shared" si="43"/>
        <v>21</v>
      </c>
      <c r="DH87">
        <v>0</v>
      </c>
    </row>
    <row r="88" spans="1:112" ht="15" customHeight="1">
      <c r="A88" s="68"/>
      <c r="B88" s="176" t="str">
        <f>$B$78&amp;"L."</f>
        <v>F.L.</v>
      </c>
      <c r="C88" s="196" t="s">
        <v>163</v>
      </c>
      <c r="D88" s="176"/>
      <c r="E88" s="194">
        <v>0.21</v>
      </c>
      <c r="F88" s="189">
        <f>H88+NPV(FD,I88:INDEX(I88:DC88,PAL))</f>
        <v>0</v>
      </c>
      <c r="G88" s="189">
        <f>SUMIF($H$5:$DC$5,"&lt;="&amp;PAL,$H88:$DC88)</f>
        <v>0</v>
      </c>
      <c r="H88" s="153">
        <v>0</v>
      </c>
      <c r="I88" s="153">
        <v>0</v>
      </c>
      <c r="J88" s="153">
        <v>0</v>
      </c>
      <c r="K88" s="153">
        <v>0</v>
      </c>
      <c r="L88" s="153">
        <v>0</v>
      </c>
      <c r="M88" s="153">
        <v>0</v>
      </c>
      <c r="N88" s="153">
        <v>0</v>
      </c>
      <c r="O88" s="153">
        <v>0</v>
      </c>
      <c r="P88" s="153">
        <v>0</v>
      </c>
      <c r="Q88" s="153">
        <v>0</v>
      </c>
      <c r="R88" s="153">
        <v>0</v>
      </c>
      <c r="S88" s="153">
        <v>0</v>
      </c>
      <c r="T88" s="153">
        <v>0</v>
      </c>
      <c r="U88" s="153">
        <v>0</v>
      </c>
      <c r="V88" s="153">
        <v>0</v>
      </c>
      <c r="W88" s="153">
        <v>0</v>
      </c>
      <c r="X88" s="153">
        <v>0</v>
      </c>
      <c r="Y88" s="153">
        <v>0</v>
      </c>
      <c r="Z88" s="153">
        <v>0</v>
      </c>
      <c r="AA88" s="153">
        <v>0</v>
      </c>
      <c r="AB88" s="153">
        <v>0</v>
      </c>
      <c r="AC88" s="153">
        <v>0</v>
      </c>
      <c r="AD88" s="153">
        <v>0</v>
      </c>
      <c r="AE88" s="153">
        <v>0</v>
      </c>
      <c r="AF88" s="153">
        <v>0</v>
      </c>
      <c r="AG88" s="154">
        <v>0</v>
      </c>
      <c r="AH88" s="153">
        <v>0</v>
      </c>
      <c r="AI88" s="153">
        <v>0</v>
      </c>
      <c r="AJ88" s="153">
        <v>0</v>
      </c>
      <c r="AK88" s="153">
        <v>0</v>
      </c>
      <c r="AL88" s="153">
        <v>0</v>
      </c>
      <c r="AM88" s="153">
        <v>0</v>
      </c>
      <c r="AN88" s="153">
        <v>0</v>
      </c>
      <c r="AO88" s="153">
        <v>0</v>
      </c>
      <c r="AP88" s="153">
        <v>0</v>
      </c>
      <c r="AQ88" s="153">
        <v>0</v>
      </c>
      <c r="AR88" s="153">
        <v>0</v>
      </c>
      <c r="AS88" s="153">
        <v>0</v>
      </c>
      <c r="AT88" s="153">
        <v>0</v>
      </c>
      <c r="AU88" s="153">
        <v>0</v>
      </c>
      <c r="AV88" s="153">
        <v>0</v>
      </c>
      <c r="AW88" s="153">
        <v>0</v>
      </c>
      <c r="AX88" s="153">
        <v>0</v>
      </c>
      <c r="AY88" s="153">
        <v>0</v>
      </c>
      <c r="AZ88" s="153">
        <v>0</v>
      </c>
      <c r="BA88" s="153">
        <v>0</v>
      </c>
      <c r="BB88" s="153">
        <v>0</v>
      </c>
      <c r="BC88" s="153">
        <v>0</v>
      </c>
      <c r="BD88" s="153">
        <v>0</v>
      </c>
      <c r="BE88" s="153">
        <v>0</v>
      </c>
      <c r="BF88" s="153">
        <v>0</v>
      </c>
      <c r="BG88" s="153">
        <v>0</v>
      </c>
      <c r="BH88" s="153">
        <v>0</v>
      </c>
      <c r="BI88" s="153">
        <v>0</v>
      </c>
      <c r="BJ88" s="153">
        <v>0</v>
      </c>
      <c r="BK88" s="153">
        <v>0</v>
      </c>
      <c r="BL88" s="153">
        <v>0</v>
      </c>
      <c r="BM88" s="153">
        <v>0</v>
      </c>
      <c r="BN88" s="153">
        <v>0</v>
      </c>
      <c r="BO88" s="153">
        <v>0</v>
      </c>
      <c r="BP88" s="153">
        <v>0</v>
      </c>
      <c r="BQ88" s="153">
        <v>0</v>
      </c>
      <c r="BR88" s="153">
        <v>0</v>
      </c>
      <c r="BS88" s="153">
        <v>0</v>
      </c>
      <c r="BT88" s="153">
        <v>0</v>
      </c>
      <c r="BU88" s="153">
        <v>0</v>
      </c>
      <c r="BV88" s="153">
        <v>0</v>
      </c>
      <c r="BW88" s="153">
        <v>0</v>
      </c>
      <c r="BX88" s="153">
        <v>0</v>
      </c>
      <c r="BY88" s="153">
        <v>0</v>
      </c>
      <c r="BZ88" s="153">
        <v>0</v>
      </c>
      <c r="CA88" s="153">
        <v>0</v>
      </c>
      <c r="CB88" s="153">
        <v>0</v>
      </c>
      <c r="CC88" s="153">
        <v>0</v>
      </c>
      <c r="CD88" s="153">
        <v>0</v>
      </c>
      <c r="CE88" s="153">
        <v>0</v>
      </c>
      <c r="CF88" s="153">
        <v>0</v>
      </c>
      <c r="CG88" s="153">
        <v>0</v>
      </c>
      <c r="CH88" s="153">
        <v>0</v>
      </c>
      <c r="CI88" s="153">
        <v>0</v>
      </c>
      <c r="CJ88" s="153">
        <v>0</v>
      </c>
      <c r="CK88" s="153">
        <v>0</v>
      </c>
      <c r="CL88" s="153">
        <v>0</v>
      </c>
      <c r="CM88" s="153">
        <v>0</v>
      </c>
      <c r="CN88" s="153">
        <v>0</v>
      </c>
      <c r="CO88" s="153">
        <v>0</v>
      </c>
      <c r="CP88" s="153">
        <v>0</v>
      </c>
      <c r="CQ88" s="153">
        <v>0</v>
      </c>
      <c r="CR88" s="153">
        <v>0</v>
      </c>
      <c r="CS88" s="153">
        <v>0</v>
      </c>
      <c r="CT88" s="153">
        <v>0</v>
      </c>
      <c r="CU88" s="153">
        <v>0</v>
      </c>
      <c r="CV88" s="153">
        <v>0</v>
      </c>
      <c r="CW88" s="153">
        <v>0</v>
      </c>
      <c r="CX88" s="153">
        <v>0</v>
      </c>
      <c r="CY88" s="153">
        <v>0</v>
      </c>
      <c r="CZ88" s="153">
        <v>0</v>
      </c>
      <c r="DA88" s="153">
        <v>0</v>
      </c>
      <c r="DB88" s="153">
        <v>0</v>
      </c>
      <c r="DC88" s="154">
        <v>0</v>
      </c>
      <c r="DE88" s="24">
        <f t="shared" si="44"/>
        <v>0</v>
      </c>
      <c r="DF88" s="24">
        <f t="shared" si="40"/>
        <v>0</v>
      </c>
      <c r="DG88">
        <f t="shared" si="43"/>
        <v>21</v>
      </c>
      <c r="DH88">
        <f>DG88/(100+DG88)</f>
        <v>0.17355371900826447</v>
      </c>
    </row>
    <row r="89" spans="1:112" ht="29">
      <c r="A89" s="68"/>
      <c r="B89" s="176" t="s">
        <v>178</v>
      </c>
      <c r="C89" s="188" t="s">
        <v>179</v>
      </c>
      <c r="E89" s="176"/>
      <c r="F89" s="191">
        <f>SUM(F90:F99)</f>
        <v>0</v>
      </c>
      <c r="G89" s="189">
        <f>SUMIF($H$5:$DC$5,"&lt;="&amp;PAL,$H89:$DC89)</f>
        <v>0</v>
      </c>
      <c r="H89" s="191">
        <f t="shared" ref="H89:BR89" si="45">SUM(H90:H99)</f>
        <v>0</v>
      </c>
      <c r="I89" s="191">
        <f t="shared" si="45"/>
        <v>0</v>
      </c>
      <c r="J89" s="191">
        <f t="shared" si="45"/>
        <v>0</v>
      </c>
      <c r="K89" s="191">
        <f t="shared" si="45"/>
        <v>0</v>
      </c>
      <c r="L89" s="191">
        <f t="shared" si="45"/>
        <v>0</v>
      </c>
      <c r="M89" s="191">
        <f t="shared" si="45"/>
        <v>0</v>
      </c>
      <c r="N89" s="191">
        <f t="shared" si="45"/>
        <v>0</v>
      </c>
      <c r="O89" s="191">
        <f t="shared" si="45"/>
        <v>0</v>
      </c>
      <c r="P89" s="191">
        <f t="shared" si="45"/>
        <v>0</v>
      </c>
      <c r="Q89" s="191">
        <f t="shared" si="45"/>
        <v>0</v>
      </c>
      <c r="R89" s="191">
        <f t="shared" si="45"/>
        <v>0</v>
      </c>
      <c r="S89" s="191">
        <f t="shared" si="45"/>
        <v>0</v>
      </c>
      <c r="T89" s="191">
        <f t="shared" si="45"/>
        <v>0</v>
      </c>
      <c r="U89" s="191">
        <f t="shared" si="45"/>
        <v>0</v>
      </c>
      <c r="V89" s="191">
        <f t="shared" si="45"/>
        <v>0</v>
      </c>
      <c r="W89" s="191">
        <f t="shared" si="45"/>
        <v>0</v>
      </c>
      <c r="X89" s="191">
        <f t="shared" si="45"/>
        <v>0</v>
      </c>
      <c r="Y89" s="191">
        <f t="shared" si="45"/>
        <v>0</v>
      </c>
      <c r="Z89" s="191">
        <f t="shared" si="45"/>
        <v>0</v>
      </c>
      <c r="AA89" s="191">
        <f t="shared" si="45"/>
        <v>0</v>
      </c>
      <c r="AB89" s="191">
        <f t="shared" si="45"/>
        <v>0</v>
      </c>
      <c r="AC89" s="191">
        <f t="shared" si="45"/>
        <v>0</v>
      </c>
      <c r="AD89" s="191">
        <f t="shared" si="45"/>
        <v>0</v>
      </c>
      <c r="AE89" s="191">
        <f t="shared" si="45"/>
        <v>0</v>
      </c>
      <c r="AF89" s="191">
        <f t="shared" si="45"/>
        <v>0</v>
      </c>
      <c r="AG89" s="191">
        <f t="shared" si="45"/>
        <v>0</v>
      </c>
      <c r="AH89" s="191">
        <f t="shared" si="45"/>
        <v>0</v>
      </c>
      <c r="AI89" s="191">
        <f t="shared" si="45"/>
        <v>0</v>
      </c>
      <c r="AJ89" s="191">
        <f t="shared" si="45"/>
        <v>0</v>
      </c>
      <c r="AK89" s="191">
        <f t="shared" si="45"/>
        <v>0</v>
      </c>
      <c r="AL89" s="191">
        <f t="shared" si="45"/>
        <v>0</v>
      </c>
      <c r="AM89" s="191">
        <f t="shared" si="45"/>
        <v>0</v>
      </c>
      <c r="AN89" s="191">
        <f t="shared" si="45"/>
        <v>0</v>
      </c>
      <c r="AO89" s="191">
        <f t="shared" si="45"/>
        <v>0</v>
      </c>
      <c r="AP89" s="191">
        <f t="shared" si="45"/>
        <v>0</v>
      </c>
      <c r="AQ89" s="191">
        <f t="shared" si="45"/>
        <v>0</v>
      </c>
      <c r="AR89" s="191">
        <f t="shared" si="45"/>
        <v>0</v>
      </c>
      <c r="AS89" s="191">
        <f t="shared" si="45"/>
        <v>0</v>
      </c>
      <c r="AT89" s="191">
        <f t="shared" si="45"/>
        <v>0</v>
      </c>
      <c r="AU89" s="191">
        <f t="shared" si="45"/>
        <v>0</v>
      </c>
      <c r="AV89" s="191">
        <f t="shared" si="45"/>
        <v>0</v>
      </c>
      <c r="AW89" s="191">
        <f t="shared" si="45"/>
        <v>0</v>
      </c>
      <c r="AX89" s="191">
        <f t="shared" si="45"/>
        <v>0</v>
      </c>
      <c r="AY89" s="191">
        <f t="shared" si="45"/>
        <v>0</v>
      </c>
      <c r="AZ89" s="191">
        <f t="shared" si="45"/>
        <v>0</v>
      </c>
      <c r="BA89" s="191">
        <f t="shared" si="45"/>
        <v>0</v>
      </c>
      <c r="BB89" s="191">
        <f t="shared" si="45"/>
        <v>0</v>
      </c>
      <c r="BC89" s="191">
        <f t="shared" si="45"/>
        <v>0</v>
      </c>
      <c r="BD89" s="191">
        <f t="shared" si="45"/>
        <v>0</v>
      </c>
      <c r="BE89" s="191">
        <f t="shared" si="45"/>
        <v>0</v>
      </c>
      <c r="BF89" s="191">
        <f t="shared" si="45"/>
        <v>0</v>
      </c>
      <c r="BG89" s="191">
        <f t="shared" si="45"/>
        <v>0</v>
      </c>
      <c r="BH89" s="191">
        <f t="shared" si="45"/>
        <v>0</v>
      </c>
      <c r="BI89" s="191">
        <f t="shared" si="45"/>
        <v>0</v>
      </c>
      <c r="BJ89" s="191">
        <f t="shared" si="45"/>
        <v>0</v>
      </c>
      <c r="BK89" s="191">
        <f t="shared" si="45"/>
        <v>0</v>
      </c>
      <c r="BL89" s="191">
        <f t="shared" si="45"/>
        <v>0</v>
      </c>
      <c r="BM89" s="191">
        <f t="shared" si="45"/>
        <v>0</v>
      </c>
      <c r="BN89" s="191">
        <f t="shared" si="45"/>
        <v>0</v>
      </c>
      <c r="BO89" s="191">
        <f t="shared" si="45"/>
        <v>0</v>
      </c>
      <c r="BP89" s="191">
        <f t="shared" si="45"/>
        <v>0</v>
      </c>
      <c r="BQ89" s="191">
        <f t="shared" si="45"/>
        <v>0</v>
      </c>
      <c r="BR89" s="191">
        <f t="shared" si="45"/>
        <v>0</v>
      </c>
      <c r="BS89" s="191">
        <f t="shared" ref="BS89:DC89" si="46">SUM(BS90:BS99)</f>
        <v>0</v>
      </c>
      <c r="BT89" s="191">
        <f t="shared" si="46"/>
        <v>0</v>
      </c>
      <c r="BU89" s="191">
        <f t="shared" si="46"/>
        <v>0</v>
      </c>
      <c r="BV89" s="191">
        <f t="shared" si="46"/>
        <v>0</v>
      </c>
      <c r="BW89" s="191">
        <f t="shared" si="46"/>
        <v>0</v>
      </c>
      <c r="BX89" s="191">
        <f t="shared" si="46"/>
        <v>0</v>
      </c>
      <c r="BY89" s="191">
        <f t="shared" si="46"/>
        <v>0</v>
      </c>
      <c r="BZ89" s="191">
        <f t="shared" si="46"/>
        <v>0</v>
      </c>
      <c r="CA89" s="191">
        <f t="shared" si="46"/>
        <v>0</v>
      </c>
      <c r="CB89" s="191">
        <f t="shared" si="46"/>
        <v>0</v>
      </c>
      <c r="CC89" s="191">
        <f t="shared" si="46"/>
        <v>0</v>
      </c>
      <c r="CD89" s="191">
        <f t="shared" si="46"/>
        <v>0</v>
      </c>
      <c r="CE89" s="191">
        <f t="shared" si="46"/>
        <v>0</v>
      </c>
      <c r="CF89" s="191">
        <f t="shared" si="46"/>
        <v>0</v>
      </c>
      <c r="CG89" s="191">
        <f t="shared" si="46"/>
        <v>0</v>
      </c>
      <c r="CH89" s="191">
        <f t="shared" si="46"/>
        <v>0</v>
      </c>
      <c r="CI89" s="191">
        <f t="shared" si="46"/>
        <v>0</v>
      </c>
      <c r="CJ89" s="191">
        <f t="shared" si="46"/>
        <v>0</v>
      </c>
      <c r="CK89" s="191">
        <f t="shared" si="46"/>
        <v>0</v>
      </c>
      <c r="CL89" s="191">
        <f t="shared" si="46"/>
        <v>0</v>
      </c>
      <c r="CM89" s="191">
        <f t="shared" si="46"/>
        <v>0</v>
      </c>
      <c r="CN89" s="191">
        <f t="shared" si="46"/>
        <v>0</v>
      </c>
      <c r="CO89" s="191">
        <f t="shared" si="46"/>
        <v>0</v>
      </c>
      <c r="CP89" s="191">
        <f t="shared" si="46"/>
        <v>0</v>
      </c>
      <c r="CQ89" s="191">
        <f t="shared" si="46"/>
        <v>0</v>
      </c>
      <c r="CR89" s="191">
        <f t="shared" si="46"/>
        <v>0</v>
      </c>
      <c r="CS89" s="191">
        <f t="shared" si="46"/>
        <v>0</v>
      </c>
      <c r="CT89" s="191">
        <f t="shared" si="46"/>
        <v>0</v>
      </c>
      <c r="CU89" s="191">
        <f t="shared" si="46"/>
        <v>0</v>
      </c>
      <c r="CV89" s="191">
        <f t="shared" si="46"/>
        <v>0</v>
      </c>
      <c r="CW89" s="191">
        <f t="shared" si="46"/>
        <v>0</v>
      </c>
      <c r="CX89" s="191">
        <f t="shared" si="46"/>
        <v>0</v>
      </c>
      <c r="CY89" s="191">
        <f t="shared" si="46"/>
        <v>0</v>
      </c>
      <c r="CZ89" s="191">
        <f t="shared" si="46"/>
        <v>0</v>
      </c>
      <c r="DA89" s="191">
        <f t="shared" si="46"/>
        <v>0</v>
      </c>
      <c r="DB89" s="191">
        <f t="shared" si="46"/>
        <v>0</v>
      </c>
      <c r="DC89" s="191">
        <f t="shared" si="46"/>
        <v>0</v>
      </c>
      <c r="DF89" s="24">
        <f t="shared" si="40"/>
        <v>0</v>
      </c>
    </row>
    <row r="90" spans="1:112" ht="15" customHeight="1">
      <c r="A90" s="68"/>
      <c r="B90" s="176" t="str">
        <f>$B$89&amp;"1."</f>
        <v>G.1.</v>
      </c>
      <c r="C90" s="192" t="s">
        <v>180</v>
      </c>
      <c r="D90" s="176"/>
      <c r="E90" s="200">
        <v>0.21</v>
      </c>
      <c r="F90" s="189">
        <f>H90+NPV(FD,I90:INDEX(I90:DC90,PAL))</f>
        <v>0</v>
      </c>
      <c r="G90" s="189">
        <f>SUMIF($H$5:$DC$5,"&lt;="&amp;PAL,$H90:$DC90)</f>
        <v>0</v>
      </c>
      <c r="H90" s="195">
        <v>0</v>
      </c>
      <c r="I90" s="195">
        <v>0</v>
      </c>
      <c r="J90" s="195">
        <v>0</v>
      </c>
      <c r="K90" s="195">
        <v>0</v>
      </c>
      <c r="L90" s="195">
        <v>0</v>
      </c>
      <c r="M90" s="195">
        <v>0</v>
      </c>
      <c r="N90" s="195">
        <v>0</v>
      </c>
      <c r="O90" s="195">
        <v>0</v>
      </c>
      <c r="P90" s="195">
        <v>0</v>
      </c>
      <c r="Q90" s="195">
        <v>0</v>
      </c>
      <c r="R90" s="195">
        <v>0</v>
      </c>
      <c r="S90" s="195">
        <v>0</v>
      </c>
      <c r="T90" s="195">
        <v>0</v>
      </c>
      <c r="U90" s="195">
        <v>0</v>
      </c>
      <c r="V90" s="195">
        <v>0</v>
      </c>
      <c r="W90" s="195">
        <v>0</v>
      </c>
      <c r="X90" s="195">
        <v>0</v>
      </c>
      <c r="Y90" s="195">
        <v>0</v>
      </c>
      <c r="Z90" s="195">
        <v>0</v>
      </c>
      <c r="AA90" s="195">
        <v>0</v>
      </c>
      <c r="AB90" s="195">
        <v>0</v>
      </c>
      <c r="AC90" s="195">
        <v>0</v>
      </c>
      <c r="AD90" s="195">
        <v>0</v>
      </c>
      <c r="AE90" s="195">
        <v>0</v>
      </c>
      <c r="AF90" s="195">
        <v>0</v>
      </c>
      <c r="AG90" s="195">
        <v>0</v>
      </c>
      <c r="AH90" s="195">
        <v>0</v>
      </c>
      <c r="AI90" s="195">
        <v>0</v>
      </c>
      <c r="AJ90" s="195">
        <v>0</v>
      </c>
      <c r="AK90" s="195">
        <v>0</v>
      </c>
      <c r="AL90" s="195">
        <v>0</v>
      </c>
      <c r="AM90" s="195">
        <v>0</v>
      </c>
      <c r="AN90" s="195">
        <v>0</v>
      </c>
      <c r="AO90" s="195">
        <v>0</v>
      </c>
      <c r="AP90" s="195">
        <v>0</v>
      </c>
      <c r="AQ90" s="195">
        <v>0</v>
      </c>
      <c r="AR90" s="195">
        <v>0</v>
      </c>
      <c r="AS90" s="195">
        <v>0</v>
      </c>
      <c r="AT90" s="195">
        <v>0</v>
      </c>
      <c r="AU90" s="195">
        <v>0</v>
      </c>
      <c r="AV90" s="195">
        <v>0</v>
      </c>
      <c r="AW90" s="195">
        <v>0</v>
      </c>
      <c r="AX90" s="195">
        <v>0</v>
      </c>
      <c r="AY90" s="195">
        <v>0</v>
      </c>
      <c r="AZ90" s="195">
        <v>0</v>
      </c>
      <c r="BA90" s="195">
        <v>0</v>
      </c>
      <c r="BB90" s="195">
        <v>0</v>
      </c>
      <c r="BC90" s="195">
        <v>0</v>
      </c>
      <c r="BD90" s="195">
        <v>0</v>
      </c>
      <c r="BE90" s="195">
        <v>0</v>
      </c>
      <c r="BF90" s="195">
        <v>0</v>
      </c>
      <c r="BG90" s="195">
        <v>0</v>
      </c>
      <c r="BH90" s="195">
        <v>0</v>
      </c>
      <c r="BI90" s="195">
        <v>0</v>
      </c>
      <c r="BJ90" s="195">
        <v>0</v>
      </c>
      <c r="BK90" s="195">
        <v>0</v>
      </c>
      <c r="BL90" s="195">
        <v>0</v>
      </c>
      <c r="BM90" s="195">
        <v>0</v>
      </c>
      <c r="BN90" s="195">
        <v>0</v>
      </c>
      <c r="BO90" s="195">
        <v>0</v>
      </c>
      <c r="BP90" s="195">
        <v>0</v>
      </c>
      <c r="BQ90" s="195">
        <v>0</v>
      </c>
      <c r="BR90" s="195">
        <v>0</v>
      </c>
      <c r="BS90" s="195">
        <v>0</v>
      </c>
      <c r="BT90" s="195">
        <v>0</v>
      </c>
      <c r="BU90" s="195">
        <v>0</v>
      </c>
      <c r="BV90" s="195">
        <v>0</v>
      </c>
      <c r="BW90" s="195">
        <v>0</v>
      </c>
      <c r="BX90" s="195">
        <v>0</v>
      </c>
      <c r="BY90" s="195">
        <v>0</v>
      </c>
      <c r="BZ90" s="195">
        <v>0</v>
      </c>
      <c r="CA90" s="195">
        <v>0</v>
      </c>
      <c r="CB90" s="195">
        <v>0</v>
      </c>
      <c r="CC90" s="195">
        <v>0</v>
      </c>
      <c r="CD90" s="195">
        <v>0</v>
      </c>
      <c r="CE90" s="195">
        <v>0</v>
      </c>
      <c r="CF90" s="195">
        <v>0</v>
      </c>
      <c r="CG90" s="195">
        <v>0</v>
      </c>
      <c r="CH90" s="195">
        <v>0</v>
      </c>
      <c r="CI90" s="195">
        <v>0</v>
      </c>
      <c r="CJ90" s="195">
        <v>0</v>
      </c>
      <c r="CK90" s="195">
        <v>0</v>
      </c>
      <c r="CL90" s="195">
        <v>0</v>
      </c>
      <c r="CM90" s="195">
        <v>0</v>
      </c>
      <c r="CN90" s="195">
        <v>0</v>
      </c>
      <c r="CO90" s="195">
        <v>0</v>
      </c>
      <c r="CP90" s="195">
        <v>0</v>
      </c>
      <c r="CQ90" s="195">
        <v>0</v>
      </c>
      <c r="CR90" s="195">
        <v>0</v>
      </c>
      <c r="CS90" s="195">
        <v>0</v>
      </c>
      <c r="CT90" s="195">
        <v>0</v>
      </c>
      <c r="CU90" s="195">
        <v>0</v>
      </c>
      <c r="CV90" s="195">
        <v>0</v>
      </c>
      <c r="CW90" s="195">
        <v>0</v>
      </c>
      <c r="CX90" s="195">
        <v>0</v>
      </c>
      <c r="CY90" s="195">
        <v>0</v>
      </c>
      <c r="CZ90" s="195">
        <v>0</v>
      </c>
      <c r="DA90" s="195">
        <v>0</v>
      </c>
      <c r="DB90" s="195">
        <v>0</v>
      </c>
      <c r="DC90" s="195">
        <v>0</v>
      </c>
      <c r="DE90" s="24">
        <f t="shared" ref="DE90:DE116" si="47">COUNTBLANK(H90:DC90)</f>
        <v>0</v>
      </c>
      <c r="DF90" s="24">
        <f t="shared" si="40"/>
        <v>0</v>
      </c>
      <c r="DG90">
        <f t="shared" ref="DG90:DG110" si="48">IF(ISNUMBER(E90),E90*100,0)</f>
        <v>21</v>
      </c>
    </row>
    <row r="91" spans="1:112" ht="15" customHeight="1">
      <c r="A91" s="68"/>
      <c r="B91" s="176" t="str">
        <f>$B$89&amp;"2."</f>
        <v>G.2.</v>
      </c>
      <c r="C91" s="192" t="s">
        <v>181</v>
      </c>
      <c r="D91" s="176"/>
      <c r="E91" s="200">
        <v>0.21</v>
      </c>
      <c r="F91" s="189">
        <f>H91+NPV(FD,I91:INDEX(I91:DC91,PAL))</f>
        <v>0</v>
      </c>
      <c r="G91" s="189">
        <f>SUMIF($H$5:$DC$5,"&lt;="&amp;PAL,$H91:$DC91)</f>
        <v>0</v>
      </c>
      <c r="H91" s="195">
        <v>0</v>
      </c>
      <c r="I91" s="195">
        <v>0</v>
      </c>
      <c r="J91" s="195">
        <v>0</v>
      </c>
      <c r="K91" s="195">
        <v>0</v>
      </c>
      <c r="L91" s="195">
        <v>0</v>
      </c>
      <c r="M91" s="195">
        <v>0</v>
      </c>
      <c r="N91" s="195">
        <v>0</v>
      </c>
      <c r="O91" s="195">
        <v>0</v>
      </c>
      <c r="P91" s="195">
        <v>0</v>
      </c>
      <c r="Q91" s="195">
        <v>0</v>
      </c>
      <c r="R91" s="195">
        <v>0</v>
      </c>
      <c r="S91" s="195">
        <v>0</v>
      </c>
      <c r="T91" s="195">
        <v>0</v>
      </c>
      <c r="U91" s="195">
        <v>0</v>
      </c>
      <c r="V91" s="195">
        <v>0</v>
      </c>
      <c r="W91" s="195">
        <v>0</v>
      </c>
      <c r="X91" s="195">
        <v>0</v>
      </c>
      <c r="Y91" s="195">
        <v>0</v>
      </c>
      <c r="Z91" s="195">
        <v>0</v>
      </c>
      <c r="AA91" s="195">
        <v>0</v>
      </c>
      <c r="AB91" s="195">
        <v>0</v>
      </c>
      <c r="AC91" s="195">
        <v>0</v>
      </c>
      <c r="AD91" s="195">
        <v>0</v>
      </c>
      <c r="AE91" s="195">
        <v>0</v>
      </c>
      <c r="AF91" s="195">
        <v>0</v>
      </c>
      <c r="AG91" s="195">
        <v>0</v>
      </c>
      <c r="AH91" s="195">
        <v>0</v>
      </c>
      <c r="AI91" s="195">
        <v>0</v>
      </c>
      <c r="AJ91" s="195">
        <v>0</v>
      </c>
      <c r="AK91" s="195">
        <v>0</v>
      </c>
      <c r="AL91" s="195">
        <v>0</v>
      </c>
      <c r="AM91" s="195">
        <v>0</v>
      </c>
      <c r="AN91" s="195">
        <v>0</v>
      </c>
      <c r="AO91" s="195">
        <v>0</v>
      </c>
      <c r="AP91" s="195">
        <v>0</v>
      </c>
      <c r="AQ91" s="195">
        <v>0</v>
      </c>
      <c r="AR91" s="195">
        <v>0</v>
      </c>
      <c r="AS91" s="195">
        <v>0</v>
      </c>
      <c r="AT91" s="195">
        <v>0</v>
      </c>
      <c r="AU91" s="195">
        <v>0</v>
      </c>
      <c r="AV91" s="195">
        <v>0</v>
      </c>
      <c r="AW91" s="195">
        <v>0</v>
      </c>
      <c r="AX91" s="195">
        <v>0</v>
      </c>
      <c r="AY91" s="195">
        <v>0</v>
      </c>
      <c r="AZ91" s="195">
        <v>0</v>
      </c>
      <c r="BA91" s="195">
        <v>0</v>
      </c>
      <c r="BB91" s="195">
        <v>0</v>
      </c>
      <c r="BC91" s="195">
        <v>0</v>
      </c>
      <c r="BD91" s="195">
        <v>0</v>
      </c>
      <c r="BE91" s="195">
        <v>0</v>
      </c>
      <c r="BF91" s="195">
        <v>0</v>
      </c>
      <c r="BG91" s="195">
        <v>0</v>
      </c>
      <c r="BH91" s="195">
        <v>0</v>
      </c>
      <c r="BI91" s="195">
        <v>0</v>
      </c>
      <c r="BJ91" s="195">
        <v>0</v>
      </c>
      <c r="BK91" s="195">
        <v>0</v>
      </c>
      <c r="BL91" s="195">
        <v>0</v>
      </c>
      <c r="BM91" s="195">
        <v>0</v>
      </c>
      <c r="BN91" s="195">
        <v>0</v>
      </c>
      <c r="BO91" s="195">
        <v>0</v>
      </c>
      <c r="BP91" s="195">
        <v>0</v>
      </c>
      <c r="BQ91" s="195">
        <v>0</v>
      </c>
      <c r="BR91" s="195">
        <v>0</v>
      </c>
      <c r="BS91" s="195">
        <v>0</v>
      </c>
      <c r="BT91" s="195">
        <v>0</v>
      </c>
      <c r="BU91" s="195">
        <v>0</v>
      </c>
      <c r="BV91" s="195">
        <v>0</v>
      </c>
      <c r="BW91" s="195">
        <v>0</v>
      </c>
      <c r="BX91" s="195">
        <v>0</v>
      </c>
      <c r="BY91" s="195">
        <v>0</v>
      </c>
      <c r="BZ91" s="195">
        <v>0</v>
      </c>
      <c r="CA91" s="195">
        <v>0</v>
      </c>
      <c r="CB91" s="195">
        <v>0</v>
      </c>
      <c r="CC91" s="195">
        <v>0</v>
      </c>
      <c r="CD91" s="195">
        <v>0</v>
      </c>
      <c r="CE91" s="195">
        <v>0</v>
      </c>
      <c r="CF91" s="195">
        <v>0</v>
      </c>
      <c r="CG91" s="195">
        <v>0</v>
      </c>
      <c r="CH91" s="195">
        <v>0</v>
      </c>
      <c r="CI91" s="195">
        <v>0</v>
      </c>
      <c r="CJ91" s="195">
        <v>0</v>
      </c>
      <c r="CK91" s="195">
        <v>0</v>
      </c>
      <c r="CL91" s="195">
        <v>0</v>
      </c>
      <c r="CM91" s="195">
        <v>0</v>
      </c>
      <c r="CN91" s="195">
        <v>0</v>
      </c>
      <c r="CO91" s="195">
        <v>0</v>
      </c>
      <c r="CP91" s="195">
        <v>0</v>
      </c>
      <c r="CQ91" s="195">
        <v>0</v>
      </c>
      <c r="CR91" s="195">
        <v>0</v>
      </c>
      <c r="CS91" s="195">
        <v>0</v>
      </c>
      <c r="CT91" s="195">
        <v>0</v>
      </c>
      <c r="CU91" s="195">
        <v>0</v>
      </c>
      <c r="CV91" s="195">
        <v>0</v>
      </c>
      <c r="CW91" s="195">
        <v>0</v>
      </c>
      <c r="CX91" s="195">
        <v>0</v>
      </c>
      <c r="CY91" s="195">
        <v>0</v>
      </c>
      <c r="CZ91" s="195">
        <v>0</v>
      </c>
      <c r="DA91" s="195">
        <v>0</v>
      </c>
      <c r="DB91" s="195">
        <v>0</v>
      </c>
      <c r="DC91" s="195">
        <v>0</v>
      </c>
      <c r="DE91" s="24">
        <f t="shared" si="47"/>
        <v>0</v>
      </c>
      <c r="DF91" s="24">
        <f t="shared" si="40"/>
        <v>0</v>
      </c>
      <c r="DG91">
        <f t="shared" si="48"/>
        <v>21</v>
      </c>
    </row>
    <row r="92" spans="1:112" ht="15" customHeight="1">
      <c r="A92" s="68"/>
      <c r="B92" s="176" t="str">
        <f>$B$89&amp;"3."</f>
        <v>G.3.</v>
      </c>
      <c r="C92" s="192" t="s">
        <v>182</v>
      </c>
      <c r="D92" s="176"/>
      <c r="E92" s="200">
        <v>0.21</v>
      </c>
      <c r="F92" s="189">
        <f>H92+NPV(FD,I92:INDEX(I92:DC92,PAL))</f>
        <v>0</v>
      </c>
      <c r="G92" s="189">
        <f>SUMIF($H$5:$DC$5,"&lt;="&amp;PAL,$H92:$DC92)</f>
        <v>0</v>
      </c>
      <c r="H92" s="195">
        <v>0</v>
      </c>
      <c r="I92" s="195">
        <v>0</v>
      </c>
      <c r="J92" s="195">
        <v>0</v>
      </c>
      <c r="K92" s="195">
        <v>0</v>
      </c>
      <c r="L92" s="195">
        <v>0</v>
      </c>
      <c r="M92" s="195">
        <v>0</v>
      </c>
      <c r="N92" s="195">
        <v>0</v>
      </c>
      <c r="O92" s="195">
        <v>0</v>
      </c>
      <c r="P92" s="195">
        <v>0</v>
      </c>
      <c r="Q92" s="195">
        <v>0</v>
      </c>
      <c r="R92" s="195">
        <v>0</v>
      </c>
      <c r="S92" s="195">
        <v>0</v>
      </c>
      <c r="T92" s="195">
        <v>0</v>
      </c>
      <c r="U92" s="195">
        <v>0</v>
      </c>
      <c r="V92" s="195">
        <v>0</v>
      </c>
      <c r="W92" s="195">
        <v>0</v>
      </c>
      <c r="X92" s="195">
        <v>0</v>
      </c>
      <c r="Y92" s="195">
        <v>0</v>
      </c>
      <c r="Z92" s="195">
        <v>0</v>
      </c>
      <c r="AA92" s="195">
        <v>0</v>
      </c>
      <c r="AB92" s="195">
        <v>0</v>
      </c>
      <c r="AC92" s="195">
        <v>0</v>
      </c>
      <c r="AD92" s="195">
        <v>0</v>
      </c>
      <c r="AE92" s="195">
        <v>0</v>
      </c>
      <c r="AF92" s="195">
        <v>0</v>
      </c>
      <c r="AG92" s="195">
        <v>0</v>
      </c>
      <c r="AH92" s="195">
        <v>0</v>
      </c>
      <c r="AI92" s="195">
        <v>0</v>
      </c>
      <c r="AJ92" s="195">
        <v>0</v>
      </c>
      <c r="AK92" s="195">
        <v>0</v>
      </c>
      <c r="AL92" s="195">
        <v>0</v>
      </c>
      <c r="AM92" s="195">
        <v>0</v>
      </c>
      <c r="AN92" s="195">
        <v>0</v>
      </c>
      <c r="AO92" s="195">
        <v>0</v>
      </c>
      <c r="AP92" s="195">
        <v>0</v>
      </c>
      <c r="AQ92" s="195">
        <v>0</v>
      </c>
      <c r="AR92" s="195">
        <v>0</v>
      </c>
      <c r="AS92" s="195">
        <v>0</v>
      </c>
      <c r="AT92" s="195">
        <v>0</v>
      </c>
      <c r="AU92" s="195">
        <v>0</v>
      </c>
      <c r="AV92" s="195">
        <v>0</v>
      </c>
      <c r="AW92" s="195">
        <v>0</v>
      </c>
      <c r="AX92" s="195">
        <v>0</v>
      </c>
      <c r="AY92" s="195">
        <v>0</v>
      </c>
      <c r="AZ92" s="195">
        <v>0</v>
      </c>
      <c r="BA92" s="195">
        <v>0</v>
      </c>
      <c r="BB92" s="195">
        <v>0</v>
      </c>
      <c r="BC92" s="195">
        <v>0</v>
      </c>
      <c r="BD92" s="195">
        <v>0</v>
      </c>
      <c r="BE92" s="195">
        <v>0</v>
      </c>
      <c r="BF92" s="195">
        <v>0</v>
      </c>
      <c r="BG92" s="195">
        <v>0</v>
      </c>
      <c r="BH92" s="195">
        <v>0</v>
      </c>
      <c r="BI92" s="195">
        <v>0</v>
      </c>
      <c r="BJ92" s="195">
        <v>0</v>
      </c>
      <c r="BK92" s="195">
        <v>0</v>
      </c>
      <c r="BL92" s="195">
        <v>0</v>
      </c>
      <c r="BM92" s="195">
        <v>0</v>
      </c>
      <c r="BN92" s="195">
        <v>0</v>
      </c>
      <c r="BO92" s="195">
        <v>0</v>
      </c>
      <c r="BP92" s="195">
        <v>0</v>
      </c>
      <c r="BQ92" s="195">
        <v>0</v>
      </c>
      <c r="BR92" s="195">
        <v>0</v>
      </c>
      <c r="BS92" s="195">
        <v>0</v>
      </c>
      <c r="BT92" s="195">
        <v>0</v>
      </c>
      <c r="BU92" s="195">
        <v>0</v>
      </c>
      <c r="BV92" s="195">
        <v>0</v>
      </c>
      <c r="BW92" s="195">
        <v>0</v>
      </c>
      <c r="BX92" s="195">
        <v>0</v>
      </c>
      <c r="BY92" s="195">
        <v>0</v>
      </c>
      <c r="BZ92" s="195">
        <v>0</v>
      </c>
      <c r="CA92" s="195">
        <v>0</v>
      </c>
      <c r="CB92" s="195">
        <v>0</v>
      </c>
      <c r="CC92" s="195">
        <v>0</v>
      </c>
      <c r="CD92" s="195">
        <v>0</v>
      </c>
      <c r="CE92" s="195">
        <v>0</v>
      </c>
      <c r="CF92" s="195">
        <v>0</v>
      </c>
      <c r="CG92" s="195">
        <v>0</v>
      </c>
      <c r="CH92" s="195">
        <v>0</v>
      </c>
      <c r="CI92" s="195">
        <v>0</v>
      </c>
      <c r="CJ92" s="195">
        <v>0</v>
      </c>
      <c r="CK92" s="195">
        <v>0</v>
      </c>
      <c r="CL92" s="195">
        <v>0</v>
      </c>
      <c r="CM92" s="195">
        <v>0</v>
      </c>
      <c r="CN92" s="195">
        <v>0</v>
      </c>
      <c r="CO92" s="195">
        <v>0</v>
      </c>
      <c r="CP92" s="195">
        <v>0</v>
      </c>
      <c r="CQ92" s="195">
        <v>0</v>
      </c>
      <c r="CR92" s="195">
        <v>0</v>
      </c>
      <c r="CS92" s="195">
        <v>0</v>
      </c>
      <c r="CT92" s="195">
        <v>0</v>
      </c>
      <c r="CU92" s="195">
        <v>0</v>
      </c>
      <c r="CV92" s="195">
        <v>0</v>
      </c>
      <c r="CW92" s="195">
        <v>0</v>
      </c>
      <c r="CX92" s="195">
        <v>0</v>
      </c>
      <c r="CY92" s="195">
        <v>0</v>
      </c>
      <c r="CZ92" s="195">
        <v>0</v>
      </c>
      <c r="DA92" s="195">
        <v>0</v>
      </c>
      <c r="DB92" s="195">
        <v>0</v>
      </c>
      <c r="DC92" s="195">
        <v>0</v>
      </c>
      <c r="DE92" s="24">
        <f t="shared" si="47"/>
        <v>0</v>
      </c>
      <c r="DF92" s="24">
        <f t="shared" si="40"/>
        <v>0</v>
      </c>
      <c r="DG92">
        <f t="shared" si="48"/>
        <v>21</v>
      </c>
    </row>
    <row r="93" spans="1:112" ht="15" customHeight="1">
      <c r="A93" s="68"/>
      <c r="B93" s="176" t="str">
        <f>$B$89&amp;"4."</f>
        <v>G.4.</v>
      </c>
      <c r="C93" s="192" t="s">
        <v>183</v>
      </c>
      <c r="D93" s="176"/>
      <c r="E93" s="200">
        <v>0.21</v>
      </c>
      <c r="F93" s="189">
        <f>H93+NPV(FD,I93:INDEX(I93:DC93,PAL))</f>
        <v>0</v>
      </c>
      <c r="G93" s="189">
        <f>SUMIF($H$5:$DC$5,"&lt;="&amp;PAL,$H93:$DC93)</f>
        <v>0</v>
      </c>
      <c r="H93" s="195">
        <v>0</v>
      </c>
      <c r="I93" s="195">
        <v>0</v>
      </c>
      <c r="J93" s="195">
        <v>0</v>
      </c>
      <c r="K93" s="195">
        <v>0</v>
      </c>
      <c r="L93" s="195">
        <v>0</v>
      </c>
      <c r="M93" s="195">
        <v>0</v>
      </c>
      <c r="N93" s="195">
        <v>0</v>
      </c>
      <c r="O93" s="195">
        <v>0</v>
      </c>
      <c r="P93" s="195">
        <v>0</v>
      </c>
      <c r="Q93" s="195">
        <v>0</v>
      </c>
      <c r="R93" s="195">
        <v>0</v>
      </c>
      <c r="S93" s="195">
        <v>0</v>
      </c>
      <c r="T93" s="195">
        <v>0</v>
      </c>
      <c r="U93" s="195">
        <v>0</v>
      </c>
      <c r="V93" s="195">
        <v>0</v>
      </c>
      <c r="W93" s="195">
        <v>0</v>
      </c>
      <c r="X93" s="195">
        <v>0</v>
      </c>
      <c r="Y93" s="195">
        <v>0</v>
      </c>
      <c r="Z93" s="195">
        <v>0</v>
      </c>
      <c r="AA93" s="195">
        <v>0</v>
      </c>
      <c r="AB93" s="195">
        <v>0</v>
      </c>
      <c r="AC93" s="195">
        <v>0</v>
      </c>
      <c r="AD93" s="195">
        <v>0</v>
      </c>
      <c r="AE93" s="195">
        <v>0</v>
      </c>
      <c r="AF93" s="195">
        <v>0</v>
      </c>
      <c r="AG93" s="195">
        <v>0</v>
      </c>
      <c r="AH93" s="195">
        <v>0</v>
      </c>
      <c r="AI93" s="195">
        <v>0</v>
      </c>
      <c r="AJ93" s="195">
        <v>0</v>
      </c>
      <c r="AK93" s="195">
        <v>0</v>
      </c>
      <c r="AL93" s="195">
        <v>0</v>
      </c>
      <c r="AM93" s="195">
        <v>0</v>
      </c>
      <c r="AN93" s="195">
        <v>0</v>
      </c>
      <c r="AO93" s="195">
        <v>0</v>
      </c>
      <c r="AP93" s="195">
        <v>0</v>
      </c>
      <c r="AQ93" s="195">
        <v>0</v>
      </c>
      <c r="AR93" s="195">
        <v>0</v>
      </c>
      <c r="AS93" s="195">
        <v>0</v>
      </c>
      <c r="AT93" s="195">
        <v>0</v>
      </c>
      <c r="AU93" s="195">
        <v>0</v>
      </c>
      <c r="AV93" s="195">
        <v>0</v>
      </c>
      <c r="AW93" s="195">
        <v>0</v>
      </c>
      <c r="AX93" s="195">
        <v>0</v>
      </c>
      <c r="AY93" s="195">
        <v>0</v>
      </c>
      <c r="AZ93" s="195">
        <v>0</v>
      </c>
      <c r="BA93" s="195">
        <v>0</v>
      </c>
      <c r="BB93" s="195">
        <v>0</v>
      </c>
      <c r="BC93" s="195">
        <v>0</v>
      </c>
      <c r="BD93" s="195">
        <v>0</v>
      </c>
      <c r="BE93" s="195">
        <v>0</v>
      </c>
      <c r="BF93" s="195">
        <v>0</v>
      </c>
      <c r="BG93" s="195">
        <v>0</v>
      </c>
      <c r="BH93" s="195">
        <v>0</v>
      </c>
      <c r="BI93" s="195">
        <v>0</v>
      </c>
      <c r="BJ93" s="195">
        <v>0</v>
      </c>
      <c r="BK93" s="195">
        <v>0</v>
      </c>
      <c r="BL93" s="195">
        <v>0</v>
      </c>
      <c r="BM93" s="195">
        <v>0</v>
      </c>
      <c r="BN93" s="195">
        <v>0</v>
      </c>
      <c r="BO93" s="195">
        <v>0</v>
      </c>
      <c r="BP93" s="195">
        <v>0</v>
      </c>
      <c r="BQ93" s="195">
        <v>0</v>
      </c>
      <c r="BR93" s="195">
        <v>0</v>
      </c>
      <c r="BS93" s="195">
        <v>0</v>
      </c>
      <c r="BT93" s="195">
        <v>0</v>
      </c>
      <c r="BU93" s="195">
        <v>0</v>
      </c>
      <c r="BV93" s="195">
        <v>0</v>
      </c>
      <c r="BW93" s="195">
        <v>0</v>
      </c>
      <c r="BX93" s="195">
        <v>0</v>
      </c>
      <c r="BY93" s="195">
        <v>0</v>
      </c>
      <c r="BZ93" s="195">
        <v>0</v>
      </c>
      <c r="CA93" s="195">
        <v>0</v>
      </c>
      <c r="CB93" s="195">
        <v>0</v>
      </c>
      <c r="CC93" s="195">
        <v>0</v>
      </c>
      <c r="CD93" s="195">
        <v>0</v>
      </c>
      <c r="CE93" s="195">
        <v>0</v>
      </c>
      <c r="CF93" s="195">
        <v>0</v>
      </c>
      <c r="CG93" s="195">
        <v>0</v>
      </c>
      <c r="CH93" s="195">
        <v>0</v>
      </c>
      <c r="CI93" s="195">
        <v>0</v>
      </c>
      <c r="CJ93" s="195">
        <v>0</v>
      </c>
      <c r="CK93" s="195">
        <v>0</v>
      </c>
      <c r="CL93" s="195">
        <v>0</v>
      </c>
      <c r="CM93" s="195">
        <v>0</v>
      </c>
      <c r="CN93" s="195">
        <v>0</v>
      </c>
      <c r="CO93" s="195">
        <v>0</v>
      </c>
      <c r="CP93" s="195">
        <v>0</v>
      </c>
      <c r="CQ93" s="195">
        <v>0</v>
      </c>
      <c r="CR93" s="195">
        <v>0</v>
      </c>
      <c r="CS93" s="195">
        <v>0</v>
      </c>
      <c r="CT93" s="195">
        <v>0</v>
      </c>
      <c r="CU93" s="195">
        <v>0</v>
      </c>
      <c r="CV93" s="195">
        <v>0</v>
      </c>
      <c r="CW93" s="195">
        <v>0</v>
      </c>
      <c r="CX93" s="195">
        <v>0</v>
      </c>
      <c r="CY93" s="195">
        <v>0</v>
      </c>
      <c r="CZ93" s="195">
        <v>0</v>
      </c>
      <c r="DA93" s="195">
        <v>0</v>
      </c>
      <c r="DB93" s="195">
        <v>0</v>
      </c>
      <c r="DC93" s="195">
        <v>0</v>
      </c>
      <c r="DE93" s="24">
        <f t="shared" si="47"/>
        <v>0</v>
      </c>
      <c r="DF93" s="24">
        <f t="shared" si="40"/>
        <v>0</v>
      </c>
      <c r="DG93">
        <f t="shared" si="48"/>
        <v>21</v>
      </c>
    </row>
    <row r="94" spans="1:112" ht="15" customHeight="1">
      <c r="A94" s="68"/>
      <c r="B94" s="176" t="str">
        <f>$B$89&amp;"5."</f>
        <v>G.5.</v>
      </c>
      <c r="C94" s="192" t="s">
        <v>184</v>
      </c>
      <c r="D94" s="176"/>
      <c r="E94" s="200">
        <v>0.21</v>
      </c>
      <c r="F94" s="189">
        <f>H94+NPV(FD,I94:INDEX(I94:DC94,PAL))</f>
        <v>0</v>
      </c>
      <c r="G94" s="189">
        <f>SUMIF($H$5:$DC$5,"&lt;="&amp;PAL,$H94:$DC94)</f>
        <v>0</v>
      </c>
      <c r="H94" s="195">
        <v>0</v>
      </c>
      <c r="I94" s="195">
        <v>0</v>
      </c>
      <c r="J94" s="195">
        <v>0</v>
      </c>
      <c r="K94" s="195">
        <v>0</v>
      </c>
      <c r="L94" s="195">
        <v>0</v>
      </c>
      <c r="M94" s="195">
        <v>0</v>
      </c>
      <c r="N94" s="195">
        <v>0</v>
      </c>
      <c r="O94" s="195">
        <v>0</v>
      </c>
      <c r="P94" s="195">
        <v>0</v>
      </c>
      <c r="Q94" s="195">
        <v>0</v>
      </c>
      <c r="R94" s="195">
        <v>0</v>
      </c>
      <c r="S94" s="195">
        <v>0</v>
      </c>
      <c r="T94" s="195">
        <v>0</v>
      </c>
      <c r="U94" s="195">
        <v>0</v>
      </c>
      <c r="V94" s="195">
        <v>0</v>
      </c>
      <c r="W94" s="195">
        <v>0</v>
      </c>
      <c r="X94" s="195">
        <v>0</v>
      </c>
      <c r="Y94" s="195">
        <v>0</v>
      </c>
      <c r="Z94" s="195">
        <v>0</v>
      </c>
      <c r="AA94" s="195">
        <v>0</v>
      </c>
      <c r="AB94" s="195">
        <v>0</v>
      </c>
      <c r="AC94" s="195">
        <v>0</v>
      </c>
      <c r="AD94" s="195">
        <v>0</v>
      </c>
      <c r="AE94" s="195">
        <v>0</v>
      </c>
      <c r="AF94" s="195">
        <v>0</v>
      </c>
      <c r="AG94" s="195">
        <v>0</v>
      </c>
      <c r="AH94" s="195">
        <v>0</v>
      </c>
      <c r="AI94" s="195">
        <v>0</v>
      </c>
      <c r="AJ94" s="195">
        <v>0</v>
      </c>
      <c r="AK94" s="195">
        <v>0</v>
      </c>
      <c r="AL94" s="195">
        <v>0</v>
      </c>
      <c r="AM94" s="195">
        <v>0</v>
      </c>
      <c r="AN94" s="195">
        <v>0</v>
      </c>
      <c r="AO94" s="195">
        <v>0</v>
      </c>
      <c r="AP94" s="195">
        <v>0</v>
      </c>
      <c r="AQ94" s="195">
        <v>0</v>
      </c>
      <c r="AR94" s="195">
        <v>0</v>
      </c>
      <c r="AS94" s="195">
        <v>0</v>
      </c>
      <c r="AT94" s="195">
        <v>0</v>
      </c>
      <c r="AU94" s="195">
        <v>0</v>
      </c>
      <c r="AV94" s="195">
        <v>0</v>
      </c>
      <c r="AW94" s="195">
        <v>0</v>
      </c>
      <c r="AX94" s="195">
        <v>0</v>
      </c>
      <c r="AY94" s="195">
        <v>0</v>
      </c>
      <c r="AZ94" s="195">
        <v>0</v>
      </c>
      <c r="BA94" s="195">
        <v>0</v>
      </c>
      <c r="BB94" s="195">
        <v>0</v>
      </c>
      <c r="BC94" s="195">
        <v>0</v>
      </c>
      <c r="BD94" s="195">
        <v>0</v>
      </c>
      <c r="BE94" s="195">
        <v>0</v>
      </c>
      <c r="BF94" s="195">
        <v>0</v>
      </c>
      <c r="BG94" s="195">
        <v>0</v>
      </c>
      <c r="BH94" s="195">
        <v>0</v>
      </c>
      <c r="BI94" s="195">
        <v>0</v>
      </c>
      <c r="BJ94" s="195">
        <v>0</v>
      </c>
      <c r="BK94" s="195">
        <v>0</v>
      </c>
      <c r="BL94" s="195">
        <v>0</v>
      </c>
      <c r="BM94" s="195">
        <v>0</v>
      </c>
      <c r="BN94" s="195">
        <v>0</v>
      </c>
      <c r="BO94" s="195">
        <v>0</v>
      </c>
      <c r="BP94" s="195">
        <v>0</v>
      </c>
      <c r="BQ94" s="195">
        <v>0</v>
      </c>
      <c r="BR94" s="195">
        <v>0</v>
      </c>
      <c r="BS94" s="195">
        <v>0</v>
      </c>
      <c r="BT94" s="195">
        <v>0</v>
      </c>
      <c r="BU94" s="195">
        <v>0</v>
      </c>
      <c r="BV94" s="195">
        <v>0</v>
      </c>
      <c r="BW94" s="195">
        <v>0</v>
      </c>
      <c r="BX94" s="195">
        <v>0</v>
      </c>
      <c r="BY94" s="195">
        <v>0</v>
      </c>
      <c r="BZ94" s="195">
        <v>0</v>
      </c>
      <c r="CA94" s="195">
        <v>0</v>
      </c>
      <c r="CB94" s="195">
        <v>0</v>
      </c>
      <c r="CC94" s="195">
        <v>0</v>
      </c>
      <c r="CD94" s="195">
        <v>0</v>
      </c>
      <c r="CE94" s="195">
        <v>0</v>
      </c>
      <c r="CF94" s="195">
        <v>0</v>
      </c>
      <c r="CG94" s="195">
        <v>0</v>
      </c>
      <c r="CH94" s="195">
        <v>0</v>
      </c>
      <c r="CI94" s="195">
        <v>0</v>
      </c>
      <c r="CJ94" s="195">
        <v>0</v>
      </c>
      <c r="CK94" s="195">
        <v>0</v>
      </c>
      <c r="CL94" s="195">
        <v>0</v>
      </c>
      <c r="CM94" s="195">
        <v>0</v>
      </c>
      <c r="CN94" s="195">
        <v>0</v>
      </c>
      <c r="CO94" s="195">
        <v>0</v>
      </c>
      <c r="CP94" s="195">
        <v>0</v>
      </c>
      <c r="CQ94" s="195">
        <v>0</v>
      </c>
      <c r="CR94" s="195">
        <v>0</v>
      </c>
      <c r="CS94" s="195">
        <v>0</v>
      </c>
      <c r="CT94" s="195">
        <v>0</v>
      </c>
      <c r="CU94" s="195">
        <v>0</v>
      </c>
      <c r="CV94" s="195">
        <v>0</v>
      </c>
      <c r="CW94" s="195">
        <v>0</v>
      </c>
      <c r="CX94" s="195">
        <v>0</v>
      </c>
      <c r="CY94" s="195">
        <v>0</v>
      </c>
      <c r="CZ94" s="195">
        <v>0</v>
      </c>
      <c r="DA94" s="195">
        <v>0</v>
      </c>
      <c r="DB94" s="195">
        <v>0</v>
      </c>
      <c r="DC94" s="195">
        <v>0</v>
      </c>
      <c r="DE94" s="24">
        <f t="shared" si="47"/>
        <v>0</v>
      </c>
      <c r="DF94" s="24">
        <f t="shared" si="40"/>
        <v>0</v>
      </c>
      <c r="DG94">
        <f t="shared" si="48"/>
        <v>21</v>
      </c>
    </row>
    <row r="95" spans="1:112" ht="29">
      <c r="A95" s="68"/>
      <c r="B95" s="176" t="str">
        <f>$B$89&amp;"6."</f>
        <v>G.6.</v>
      </c>
      <c r="C95" s="192" t="s">
        <v>185</v>
      </c>
      <c r="D95" s="176"/>
      <c r="E95" s="200">
        <v>0.21</v>
      </c>
      <c r="F95" s="189">
        <f>H95+NPV(FD,I95:INDEX(I95:DC95,PAL))</f>
        <v>0</v>
      </c>
      <c r="G95" s="189">
        <f>SUMIF($H$5:$DC$5,"&lt;="&amp;PAL,$H95:$DC95)</f>
        <v>0</v>
      </c>
      <c r="H95" s="195">
        <v>0</v>
      </c>
      <c r="I95" s="195">
        <v>0</v>
      </c>
      <c r="J95" s="195">
        <v>0</v>
      </c>
      <c r="K95" s="195">
        <v>0</v>
      </c>
      <c r="L95" s="195">
        <v>0</v>
      </c>
      <c r="M95" s="195">
        <v>0</v>
      </c>
      <c r="N95" s="195">
        <v>0</v>
      </c>
      <c r="O95" s="195">
        <v>0</v>
      </c>
      <c r="P95" s="195">
        <v>0</v>
      </c>
      <c r="Q95" s="195">
        <v>0</v>
      </c>
      <c r="R95" s="195">
        <v>0</v>
      </c>
      <c r="S95" s="195">
        <v>0</v>
      </c>
      <c r="T95" s="195">
        <v>0</v>
      </c>
      <c r="U95" s="195">
        <v>0</v>
      </c>
      <c r="V95" s="195">
        <v>0</v>
      </c>
      <c r="W95" s="195">
        <v>0</v>
      </c>
      <c r="X95" s="195">
        <v>0</v>
      </c>
      <c r="Y95" s="195">
        <v>0</v>
      </c>
      <c r="Z95" s="195">
        <v>0</v>
      </c>
      <c r="AA95" s="195">
        <v>0</v>
      </c>
      <c r="AB95" s="195">
        <v>0</v>
      </c>
      <c r="AC95" s="195">
        <v>0</v>
      </c>
      <c r="AD95" s="195">
        <v>0</v>
      </c>
      <c r="AE95" s="195">
        <v>0</v>
      </c>
      <c r="AF95" s="195">
        <v>0</v>
      </c>
      <c r="AG95" s="195">
        <v>0</v>
      </c>
      <c r="AH95" s="195">
        <v>0</v>
      </c>
      <c r="AI95" s="195">
        <v>0</v>
      </c>
      <c r="AJ95" s="195">
        <v>0</v>
      </c>
      <c r="AK95" s="195">
        <v>0</v>
      </c>
      <c r="AL95" s="195">
        <v>0</v>
      </c>
      <c r="AM95" s="195">
        <v>0</v>
      </c>
      <c r="AN95" s="195">
        <v>0</v>
      </c>
      <c r="AO95" s="195">
        <v>0</v>
      </c>
      <c r="AP95" s="195">
        <v>0</v>
      </c>
      <c r="AQ95" s="195">
        <v>0</v>
      </c>
      <c r="AR95" s="195">
        <v>0</v>
      </c>
      <c r="AS95" s="195">
        <v>0</v>
      </c>
      <c r="AT95" s="195">
        <v>0</v>
      </c>
      <c r="AU95" s="195">
        <v>0</v>
      </c>
      <c r="AV95" s="195">
        <v>0</v>
      </c>
      <c r="AW95" s="195">
        <v>0</v>
      </c>
      <c r="AX95" s="195">
        <v>0</v>
      </c>
      <c r="AY95" s="195">
        <v>0</v>
      </c>
      <c r="AZ95" s="195">
        <v>0</v>
      </c>
      <c r="BA95" s="195">
        <v>0</v>
      </c>
      <c r="BB95" s="195">
        <v>0</v>
      </c>
      <c r="BC95" s="195">
        <v>0</v>
      </c>
      <c r="BD95" s="195">
        <v>0</v>
      </c>
      <c r="BE95" s="195">
        <v>0</v>
      </c>
      <c r="BF95" s="195">
        <v>0</v>
      </c>
      <c r="BG95" s="195">
        <v>0</v>
      </c>
      <c r="BH95" s="195">
        <v>0</v>
      </c>
      <c r="BI95" s="195">
        <v>0</v>
      </c>
      <c r="BJ95" s="195">
        <v>0</v>
      </c>
      <c r="BK95" s="195">
        <v>0</v>
      </c>
      <c r="BL95" s="195">
        <v>0</v>
      </c>
      <c r="BM95" s="195">
        <v>0</v>
      </c>
      <c r="BN95" s="195">
        <v>0</v>
      </c>
      <c r="BO95" s="195">
        <v>0</v>
      </c>
      <c r="BP95" s="195">
        <v>0</v>
      </c>
      <c r="BQ95" s="195">
        <v>0</v>
      </c>
      <c r="BR95" s="195">
        <v>0</v>
      </c>
      <c r="BS95" s="195">
        <v>0</v>
      </c>
      <c r="BT95" s="195">
        <v>0</v>
      </c>
      <c r="BU95" s="195">
        <v>0</v>
      </c>
      <c r="BV95" s="195">
        <v>0</v>
      </c>
      <c r="BW95" s="195">
        <v>0</v>
      </c>
      <c r="BX95" s="195">
        <v>0</v>
      </c>
      <c r="BY95" s="195">
        <v>0</v>
      </c>
      <c r="BZ95" s="195">
        <v>0</v>
      </c>
      <c r="CA95" s="195">
        <v>0</v>
      </c>
      <c r="CB95" s="195">
        <v>0</v>
      </c>
      <c r="CC95" s="195">
        <v>0</v>
      </c>
      <c r="CD95" s="195">
        <v>0</v>
      </c>
      <c r="CE95" s="195">
        <v>0</v>
      </c>
      <c r="CF95" s="195">
        <v>0</v>
      </c>
      <c r="CG95" s="195">
        <v>0</v>
      </c>
      <c r="CH95" s="195">
        <v>0</v>
      </c>
      <c r="CI95" s="195">
        <v>0</v>
      </c>
      <c r="CJ95" s="195">
        <v>0</v>
      </c>
      <c r="CK95" s="195">
        <v>0</v>
      </c>
      <c r="CL95" s="195">
        <v>0</v>
      </c>
      <c r="CM95" s="195">
        <v>0</v>
      </c>
      <c r="CN95" s="195">
        <v>0</v>
      </c>
      <c r="CO95" s="195">
        <v>0</v>
      </c>
      <c r="CP95" s="195">
        <v>0</v>
      </c>
      <c r="CQ95" s="195">
        <v>0</v>
      </c>
      <c r="CR95" s="195">
        <v>0</v>
      </c>
      <c r="CS95" s="195">
        <v>0</v>
      </c>
      <c r="CT95" s="195">
        <v>0</v>
      </c>
      <c r="CU95" s="195">
        <v>0</v>
      </c>
      <c r="CV95" s="195">
        <v>0</v>
      </c>
      <c r="CW95" s="195">
        <v>0</v>
      </c>
      <c r="CX95" s="195">
        <v>0</v>
      </c>
      <c r="CY95" s="195">
        <v>0</v>
      </c>
      <c r="CZ95" s="195">
        <v>0</v>
      </c>
      <c r="DA95" s="195">
        <v>0</v>
      </c>
      <c r="DB95" s="195">
        <v>0</v>
      </c>
      <c r="DC95" s="195">
        <v>0</v>
      </c>
      <c r="DE95" s="24">
        <f t="shared" si="47"/>
        <v>0</v>
      </c>
      <c r="DF95" s="24">
        <f t="shared" si="40"/>
        <v>0</v>
      </c>
      <c r="DG95">
        <f t="shared" si="48"/>
        <v>21</v>
      </c>
    </row>
    <row r="96" spans="1:112" ht="29">
      <c r="A96" s="68"/>
      <c r="B96" s="176" t="str">
        <f>$B$89&amp;"7."</f>
        <v>G.7.</v>
      </c>
      <c r="C96" s="192" t="s">
        <v>186</v>
      </c>
      <c r="D96" s="176"/>
      <c r="E96" s="200">
        <v>0.21</v>
      </c>
      <c r="F96" s="189">
        <f>H96+NPV(FD,I96:INDEX(I96:DC96,PAL))</f>
        <v>0</v>
      </c>
      <c r="G96" s="189">
        <f>SUMIF($H$5:$DC$5,"&lt;="&amp;PAL,$H96:$DC96)</f>
        <v>0</v>
      </c>
      <c r="H96" s="195">
        <v>0</v>
      </c>
      <c r="I96" s="195">
        <v>0</v>
      </c>
      <c r="J96" s="195">
        <v>0</v>
      </c>
      <c r="K96" s="195">
        <v>0</v>
      </c>
      <c r="L96" s="195">
        <v>0</v>
      </c>
      <c r="M96" s="195">
        <v>0</v>
      </c>
      <c r="N96" s="195">
        <v>0</v>
      </c>
      <c r="O96" s="195">
        <v>0</v>
      </c>
      <c r="P96" s="195">
        <v>0</v>
      </c>
      <c r="Q96" s="195">
        <v>0</v>
      </c>
      <c r="R96" s="195">
        <v>0</v>
      </c>
      <c r="S96" s="195">
        <v>0</v>
      </c>
      <c r="T96" s="195">
        <v>0</v>
      </c>
      <c r="U96" s="195">
        <v>0</v>
      </c>
      <c r="V96" s="195">
        <v>0</v>
      </c>
      <c r="W96" s="195">
        <v>0</v>
      </c>
      <c r="X96" s="195">
        <v>0</v>
      </c>
      <c r="Y96" s="195">
        <v>0</v>
      </c>
      <c r="Z96" s="195">
        <v>0</v>
      </c>
      <c r="AA96" s="195">
        <v>0</v>
      </c>
      <c r="AB96" s="195">
        <v>0</v>
      </c>
      <c r="AC96" s="195">
        <v>0</v>
      </c>
      <c r="AD96" s="195">
        <v>0</v>
      </c>
      <c r="AE96" s="195">
        <v>0</v>
      </c>
      <c r="AF96" s="195">
        <v>0</v>
      </c>
      <c r="AG96" s="195">
        <v>0</v>
      </c>
      <c r="AH96" s="195">
        <v>0</v>
      </c>
      <c r="AI96" s="195">
        <v>0</v>
      </c>
      <c r="AJ96" s="195">
        <v>0</v>
      </c>
      <c r="AK96" s="195">
        <v>0</v>
      </c>
      <c r="AL96" s="195">
        <v>0</v>
      </c>
      <c r="AM96" s="195">
        <v>0</v>
      </c>
      <c r="AN96" s="195">
        <v>0</v>
      </c>
      <c r="AO96" s="195">
        <v>0</v>
      </c>
      <c r="AP96" s="195">
        <v>0</v>
      </c>
      <c r="AQ96" s="195">
        <v>0</v>
      </c>
      <c r="AR96" s="195">
        <v>0</v>
      </c>
      <c r="AS96" s="195">
        <v>0</v>
      </c>
      <c r="AT96" s="195">
        <v>0</v>
      </c>
      <c r="AU96" s="195">
        <v>0</v>
      </c>
      <c r="AV96" s="195">
        <v>0</v>
      </c>
      <c r="AW96" s="195">
        <v>0</v>
      </c>
      <c r="AX96" s="195">
        <v>0</v>
      </c>
      <c r="AY96" s="195">
        <v>0</v>
      </c>
      <c r="AZ96" s="195">
        <v>0</v>
      </c>
      <c r="BA96" s="195">
        <v>0</v>
      </c>
      <c r="BB96" s="195">
        <v>0</v>
      </c>
      <c r="BC96" s="195">
        <v>0</v>
      </c>
      <c r="BD96" s="195">
        <v>0</v>
      </c>
      <c r="BE96" s="195">
        <v>0</v>
      </c>
      <c r="BF96" s="195">
        <v>0</v>
      </c>
      <c r="BG96" s="195">
        <v>0</v>
      </c>
      <c r="BH96" s="195">
        <v>0</v>
      </c>
      <c r="BI96" s="195">
        <v>0</v>
      </c>
      <c r="BJ96" s="195">
        <v>0</v>
      </c>
      <c r="BK96" s="195">
        <v>0</v>
      </c>
      <c r="BL96" s="195">
        <v>0</v>
      </c>
      <c r="BM96" s="195">
        <v>0</v>
      </c>
      <c r="BN96" s="195">
        <v>0</v>
      </c>
      <c r="BO96" s="195">
        <v>0</v>
      </c>
      <c r="BP96" s="195">
        <v>0</v>
      </c>
      <c r="BQ96" s="195">
        <v>0</v>
      </c>
      <c r="BR96" s="195">
        <v>0</v>
      </c>
      <c r="BS96" s="195">
        <v>0</v>
      </c>
      <c r="BT96" s="195">
        <v>0</v>
      </c>
      <c r="BU96" s="195">
        <v>0</v>
      </c>
      <c r="BV96" s="195">
        <v>0</v>
      </c>
      <c r="BW96" s="195">
        <v>0</v>
      </c>
      <c r="BX96" s="195">
        <v>0</v>
      </c>
      <c r="BY96" s="195">
        <v>0</v>
      </c>
      <c r="BZ96" s="195">
        <v>0</v>
      </c>
      <c r="CA96" s="195">
        <v>0</v>
      </c>
      <c r="CB96" s="195">
        <v>0</v>
      </c>
      <c r="CC96" s="195">
        <v>0</v>
      </c>
      <c r="CD96" s="195">
        <v>0</v>
      </c>
      <c r="CE96" s="195">
        <v>0</v>
      </c>
      <c r="CF96" s="195">
        <v>0</v>
      </c>
      <c r="CG96" s="195">
        <v>0</v>
      </c>
      <c r="CH96" s="195">
        <v>0</v>
      </c>
      <c r="CI96" s="195">
        <v>0</v>
      </c>
      <c r="CJ96" s="195">
        <v>0</v>
      </c>
      <c r="CK96" s="195">
        <v>0</v>
      </c>
      <c r="CL96" s="195">
        <v>0</v>
      </c>
      <c r="CM96" s="195">
        <v>0</v>
      </c>
      <c r="CN96" s="195">
        <v>0</v>
      </c>
      <c r="CO96" s="195">
        <v>0</v>
      </c>
      <c r="CP96" s="195">
        <v>0</v>
      </c>
      <c r="CQ96" s="195">
        <v>0</v>
      </c>
      <c r="CR96" s="195">
        <v>0</v>
      </c>
      <c r="CS96" s="195">
        <v>0</v>
      </c>
      <c r="CT96" s="195">
        <v>0</v>
      </c>
      <c r="CU96" s="195">
        <v>0</v>
      </c>
      <c r="CV96" s="195">
        <v>0</v>
      </c>
      <c r="CW96" s="195">
        <v>0</v>
      </c>
      <c r="CX96" s="195">
        <v>0</v>
      </c>
      <c r="CY96" s="195">
        <v>0</v>
      </c>
      <c r="CZ96" s="195">
        <v>0</v>
      </c>
      <c r="DA96" s="195">
        <v>0</v>
      </c>
      <c r="DB96" s="195">
        <v>0</v>
      </c>
      <c r="DC96" s="195">
        <v>0</v>
      </c>
      <c r="DE96" s="24">
        <f t="shared" si="47"/>
        <v>0</v>
      </c>
      <c r="DF96" s="24">
        <f t="shared" si="40"/>
        <v>0</v>
      </c>
      <c r="DG96">
        <f t="shared" si="48"/>
        <v>21</v>
      </c>
    </row>
    <row r="97" spans="1:113" ht="29">
      <c r="A97" s="68"/>
      <c r="B97" s="176" t="str">
        <f>$B$89&amp;"8."</f>
        <v>G.8.</v>
      </c>
      <c r="C97" s="192" t="s">
        <v>187</v>
      </c>
      <c r="D97" s="176"/>
      <c r="E97" s="200">
        <v>0.21</v>
      </c>
      <c r="F97" s="189">
        <f>H97+NPV(FD,I97:INDEX(I97:DC97,PAL))</f>
        <v>0</v>
      </c>
      <c r="G97" s="189">
        <f>SUMIF($H$5:$DC$5,"&lt;="&amp;PAL,$H97:$DC97)</f>
        <v>0</v>
      </c>
      <c r="H97" s="195">
        <v>0</v>
      </c>
      <c r="I97" s="195">
        <v>0</v>
      </c>
      <c r="J97" s="195">
        <v>0</v>
      </c>
      <c r="K97" s="195">
        <v>0</v>
      </c>
      <c r="L97" s="195">
        <v>0</v>
      </c>
      <c r="M97" s="195">
        <v>0</v>
      </c>
      <c r="N97" s="195">
        <v>0</v>
      </c>
      <c r="O97" s="195">
        <v>0</v>
      </c>
      <c r="P97" s="195">
        <v>0</v>
      </c>
      <c r="Q97" s="195">
        <v>0</v>
      </c>
      <c r="R97" s="195">
        <v>0</v>
      </c>
      <c r="S97" s="195">
        <v>0</v>
      </c>
      <c r="T97" s="195">
        <v>0</v>
      </c>
      <c r="U97" s="195">
        <v>0</v>
      </c>
      <c r="V97" s="195">
        <v>0</v>
      </c>
      <c r="W97" s="195">
        <v>0</v>
      </c>
      <c r="X97" s="195">
        <v>0</v>
      </c>
      <c r="Y97" s="195">
        <v>0</v>
      </c>
      <c r="Z97" s="195">
        <v>0</v>
      </c>
      <c r="AA97" s="195">
        <v>0</v>
      </c>
      <c r="AB97" s="195">
        <v>0</v>
      </c>
      <c r="AC97" s="195">
        <v>0</v>
      </c>
      <c r="AD97" s="195">
        <v>0</v>
      </c>
      <c r="AE97" s="195">
        <v>0</v>
      </c>
      <c r="AF97" s="195">
        <v>0</v>
      </c>
      <c r="AG97" s="195">
        <v>0</v>
      </c>
      <c r="AH97" s="195">
        <v>0</v>
      </c>
      <c r="AI97" s="195">
        <v>0</v>
      </c>
      <c r="AJ97" s="195">
        <v>0</v>
      </c>
      <c r="AK97" s="195">
        <v>0</v>
      </c>
      <c r="AL97" s="195">
        <v>0</v>
      </c>
      <c r="AM97" s="195">
        <v>0</v>
      </c>
      <c r="AN97" s="195">
        <v>0</v>
      </c>
      <c r="AO97" s="195">
        <v>0</v>
      </c>
      <c r="AP97" s="195">
        <v>0</v>
      </c>
      <c r="AQ97" s="195">
        <v>0</v>
      </c>
      <c r="AR97" s="195">
        <v>0</v>
      </c>
      <c r="AS97" s="195">
        <v>0</v>
      </c>
      <c r="AT97" s="195">
        <v>0</v>
      </c>
      <c r="AU97" s="195">
        <v>0</v>
      </c>
      <c r="AV97" s="195">
        <v>0</v>
      </c>
      <c r="AW97" s="195">
        <v>0</v>
      </c>
      <c r="AX97" s="195">
        <v>0</v>
      </c>
      <c r="AY97" s="195">
        <v>0</v>
      </c>
      <c r="AZ97" s="195">
        <v>0</v>
      </c>
      <c r="BA97" s="195">
        <v>0</v>
      </c>
      <c r="BB97" s="195">
        <v>0</v>
      </c>
      <c r="BC97" s="195">
        <v>0</v>
      </c>
      <c r="BD97" s="195">
        <v>0</v>
      </c>
      <c r="BE97" s="195">
        <v>0</v>
      </c>
      <c r="BF97" s="195">
        <v>0</v>
      </c>
      <c r="BG97" s="195">
        <v>0</v>
      </c>
      <c r="BH97" s="195">
        <v>0</v>
      </c>
      <c r="BI97" s="195">
        <v>0</v>
      </c>
      <c r="BJ97" s="195">
        <v>0</v>
      </c>
      <c r="BK97" s="195">
        <v>0</v>
      </c>
      <c r="BL97" s="195">
        <v>0</v>
      </c>
      <c r="BM97" s="195">
        <v>0</v>
      </c>
      <c r="BN97" s="195">
        <v>0</v>
      </c>
      <c r="BO97" s="195">
        <v>0</v>
      </c>
      <c r="BP97" s="195">
        <v>0</v>
      </c>
      <c r="BQ97" s="195">
        <v>0</v>
      </c>
      <c r="BR97" s="195">
        <v>0</v>
      </c>
      <c r="BS97" s="195">
        <v>0</v>
      </c>
      <c r="BT97" s="195">
        <v>0</v>
      </c>
      <c r="BU97" s="195">
        <v>0</v>
      </c>
      <c r="BV97" s="195">
        <v>0</v>
      </c>
      <c r="BW97" s="195">
        <v>0</v>
      </c>
      <c r="BX97" s="195">
        <v>0</v>
      </c>
      <c r="BY97" s="195">
        <v>0</v>
      </c>
      <c r="BZ97" s="195">
        <v>0</v>
      </c>
      <c r="CA97" s="195">
        <v>0</v>
      </c>
      <c r="CB97" s="195">
        <v>0</v>
      </c>
      <c r="CC97" s="195">
        <v>0</v>
      </c>
      <c r="CD97" s="195">
        <v>0</v>
      </c>
      <c r="CE97" s="195">
        <v>0</v>
      </c>
      <c r="CF97" s="195">
        <v>0</v>
      </c>
      <c r="CG97" s="195">
        <v>0</v>
      </c>
      <c r="CH97" s="195">
        <v>0</v>
      </c>
      <c r="CI97" s="195">
        <v>0</v>
      </c>
      <c r="CJ97" s="195">
        <v>0</v>
      </c>
      <c r="CK97" s="195">
        <v>0</v>
      </c>
      <c r="CL97" s="195">
        <v>0</v>
      </c>
      <c r="CM97" s="195">
        <v>0</v>
      </c>
      <c r="CN97" s="195">
        <v>0</v>
      </c>
      <c r="CO97" s="195">
        <v>0</v>
      </c>
      <c r="CP97" s="195">
        <v>0</v>
      </c>
      <c r="CQ97" s="195">
        <v>0</v>
      </c>
      <c r="CR97" s="195">
        <v>0</v>
      </c>
      <c r="CS97" s="195">
        <v>0</v>
      </c>
      <c r="CT97" s="195">
        <v>0</v>
      </c>
      <c r="CU97" s="195">
        <v>0</v>
      </c>
      <c r="CV97" s="195">
        <v>0</v>
      </c>
      <c r="CW97" s="195">
        <v>0</v>
      </c>
      <c r="CX97" s="195">
        <v>0</v>
      </c>
      <c r="CY97" s="195">
        <v>0</v>
      </c>
      <c r="CZ97" s="195">
        <v>0</v>
      </c>
      <c r="DA97" s="195">
        <v>0</v>
      </c>
      <c r="DB97" s="195">
        <v>0</v>
      </c>
      <c r="DC97" s="195">
        <v>0</v>
      </c>
      <c r="DE97" s="24">
        <f t="shared" si="47"/>
        <v>0</v>
      </c>
      <c r="DF97" s="24">
        <f t="shared" si="40"/>
        <v>0</v>
      </c>
      <c r="DG97">
        <f t="shared" si="48"/>
        <v>21</v>
      </c>
    </row>
    <row r="98" spans="1:113" ht="29">
      <c r="A98" s="68"/>
      <c r="B98" s="176" t="str">
        <f>$B$89&amp;"9."</f>
        <v>G.9.</v>
      </c>
      <c r="C98" s="192" t="s">
        <v>188</v>
      </c>
      <c r="D98" s="176"/>
      <c r="E98" s="200">
        <v>0.21</v>
      </c>
      <c r="F98" s="189">
        <f>H98+NPV(FD,I98:INDEX(I98:DC98,PAL))</f>
        <v>0</v>
      </c>
      <c r="G98" s="189">
        <f>SUMIF($H$5:$DC$5,"&lt;="&amp;PAL,$H98:$DC98)</f>
        <v>0</v>
      </c>
      <c r="H98" s="195">
        <v>0</v>
      </c>
      <c r="I98" s="195">
        <v>0</v>
      </c>
      <c r="J98" s="195">
        <v>0</v>
      </c>
      <c r="K98" s="195">
        <v>0</v>
      </c>
      <c r="L98" s="195">
        <v>0</v>
      </c>
      <c r="M98" s="195">
        <v>0</v>
      </c>
      <c r="N98" s="195">
        <v>0</v>
      </c>
      <c r="O98" s="195">
        <v>0</v>
      </c>
      <c r="P98" s="195">
        <v>0</v>
      </c>
      <c r="Q98" s="195">
        <v>0</v>
      </c>
      <c r="R98" s="195">
        <v>0</v>
      </c>
      <c r="S98" s="195">
        <v>0</v>
      </c>
      <c r="T98" s="195">
        <v>0</v>
      </c>
      <c r="U98" s="195">
        <v>0</v>
      </c>
      <c r="V98" s="195">
        <v>0</v>
      </c>
      <c r="W98" s="195">
        <v>0</v>
      </c>
      <c r="X98" s="195">
        <v>0</v>
      </c>
      <c r="Y98" s="195">
        <v>0</v>
      </c>
      <c r="Z98" s="195">
        <v>0</v>
      </c>
      <c r="AA98" s="195">
        <v>0</v>
      </c>
      <c r="AB98" s="195">
        <v>0</v>
      </c>
      <c r="AC98" s="195">
        <v>0</v>
      </c>
      <c r="AD98" s="195">
        <v>0</v>
      </c>
      <c r="AE98" s="195">
        <v>0</v>
      </c>
      <c r="AF98" s="195">
        <v>0</v>
      </c>
      <c r="AG98" s="195">
        <v>0</v>
      </c>
      <c r="AH98" s="195">
        <v>0</v>
      </c>
      <c r="AI98" s="195">
        <v>0</v>
      </c>
      <c r="AJ98" s="195">
        <v>0</v>
      </c>
      <c r="AK98" s="195">
        <v>0</v>
      </c>
      <c r="AL98" s="195">
        <v>0</v>
      </c>
      <c r="AM98" s="195">
        <v>0</v>
      </c>
      <c r="AN98" s="195">
        <v>0</v>
      </c>
      <c r="AO98" s="195">
        <v>0</v>
      </c>
      <c r="AP98" s="195">
        <v>0</v>
      </c>
      <c r="AQ98" s="195">
        <v>0</v>
      </c>
      <c r="AR98" s="195">
        <v>0</v>
      </c>
      <c r="AS98" s="195">
        <v>0</v>
      </c>
      <c r="AT98" s="195">
        <v>0</v>
      </c>
      <c r="AU98" s="195">
        <v>0</v>
      </c>
      <c r="AV98" s="195">
        <v>0</v>
      </c>
      <c r="AW98" s="195">
        <v>0</v>
      </c>
      <c r="AX98" s="195">
        <v>0</v>
      </c>
      <c r="AY98" s="195">
        <v>0</v>
      </c>
      <c r="AZ98" s="195">
        <v>0</v>
      </c>
      <c r="BA98" s="195">
        <v>0</v>
      </c>
      <c r="BB98" s="195">
        <v>0</v>
      </c>
      <c r="BC98" s="195">
        <v>0</v>
      </c>
      <c r="BD98" s="195">
        <v>0</v>
      </c>
      <c r="BE98" s="195">
        <v>0</v>
      </c>
      <c r="BF98" s="195">
        <v>0</v>
      </c>
      <c r="BG98" s="195">
        <v>0</v>
      </c>
      <c r="BH98" s="195">
        <v>0</v>
      </c>
      <c r="BI98" s="195">
        <v>0</v>
      </c>
      <c r="BJ98" s="195">
        <v>0</v>
      </c>
      <c r="BK98" s="195">
        <v>0</v>
      </c>
      <c r="BL98" s="195">
        <v>0</v>
      </c>
      <c r="BM98" s="195">
        <v>0</v>
      </c>
      <c r="BN98" s="195">
        <v>0</v>
      </c>
      <c r="BO98" s="195">
        <v>0</v>
      </c>
      <c r="BP98" s="195">
        <v>0</v>
      </c>
      <c r="BQ98" s="195">
        <v>0</v>
      </c>
      <c r="BR98" s="195">
        <v>0</v>
      </c>
      <c r="BS98" s="195">
        <v>0</v>
      </c>
      <c r="BT98" s="195">
        <v>0</v>
      </c>
      <c r="BU98" s="195">
        <v>0</v>
      </c>
      <c r="BV98" s="195">
        <v>0</v>
      </c>
      <c r="BW98" s="195">
        <v>0</v>
      </c>
      <c r="BX98" s="195">
        <v>0</v>
      </c>
      <c r="BY98" s="195">
        <v>0</v>
      </c>
      <c r="BZ98" s="195">
        <v>0</v>
      </c>
      <c r="CA98" s="195">
        <v>0</v>
      </c>
      <c r="CB98" s="195">
        <v>0</v>
      </c>
      <c r="CC98" s="195">
        <v>0</v>
      </c>
      <c r="CD98" s="195">
        <v>0</v>
      </c>
      <c r="CE98" s="195">
        <v>0</v>
      </c>
      <c r="CF98" s="195">
        <v>0</v>
      </c>
      <c r="CG98" s="195">
        <v>0</v>
      </c>
      <c r="CH98" s="195">
        <v>0</v>
      </c>
      <c r="CI98" s="195">
        <v>0</v>
      </c>
      <c r="CJ98" s="195">
        <v>0</v>
      </c>
      <c r="CK98" s="195">
        <v>0</v>
      </c>
      <c r="CL98" s="195">
        <v>0</v>
      </c>
      <c r="CM98" s="195">
        <v>0</v>
      </c>
      <c r="CN98" s="195">
        <v>0</v>
      </c>
      <c r="CO98" s="195">
        <v>0</v>
      </c>
      <c r="CP98" s="195">
        <v>0</v>
      </c>
      <c r="CQ98" s="195">
        <v>0</v>
      </c>
      <c r="CR98" s="195">
        <v>0</v>
      </c>
      <c r="CS98" s="195">
        <v>0</v>
      </c>
      <c r="CT98" s="195">
        <v>0</v>
      </c>
      <c r="CU98" s="195">
        <v>0</v>
      </c>
      <c r="CV98" s="195">
        <v>0</v>
      </c>
      <c r="CW98" s="195">
        <v>0</v>
      </c>
      <c r="CX98" s="195">
        <v>0</v>
      </c>
      <c r="CY98" s="195">
        <v>0</v>
      </c>
      <c r="CZ98" s="195">
        <v>0</v>
      </c>
      <c r="DA98" s="195">
        <v>0</v>
      </c>
      <c r="DB98" s="195">
        <v>0</v>
      </c>
      <c r="DC98" s="195">
        <v>0</v>
      </c>
      <c r="DE98" s="24">
        <f t="shared" si="47"/>
        <v>0</v>
      </c>
      <c r="DF98" s="24">
        <f t="shared" si="40"/>
        <v>0</v>
      </c>
      <c r="DG98">
        <f t="shared" si="48"/>
        <v>21</v>
      </c>
    </row>
    <row r="99" spans="1:113" ht="29">
      <c r="A99" s="68"/>
      <c r="B99" s="176" t="str">
        <f>$B$89&amp;"10."</f>
        <v>G.10.</v>
      </c>
      <c r="C99" s="192" t="s">
        <v>189</v>
      </c>
      <c r="D99" s="176"/>
      <c r="E99" s="200">
        <v>0.21</v>
      </c>
      <c r="F99" s="189">
        <f>H99+NPV(FD,I99:INDEX(I99:DC99,PAL))</f>
        <v>0</v>
      </c>
      <c r="G99" s="189">
        <f>SUMIF($H$5:$DC$5,"&lt;="&amp;PAL,$H99:$DC99)</f>
        <v>0</v>
      </c>
      <c r="H99" s="195">
        <v>0</v>
      </c>
      <c r="I99" s="195">
        <v>0</v>
      </c>
      <c r="J99" s="195">
        <v>0</v>
      </c>
      <c r="K99" s="195">
        <v>0</v>
      </c>
      <c r="L99" s="195">
        <v>0</v>
      </c>
      <c r="M99" s="195">
        <v>0</v>
      </c>
      <c r="N99" s="195">
        <v>0</v>
      </c>
      <c r="O99" s="195">
        <v>0</v>
      </c>
      <c r="P99" s="195">
        <v>0</v>
      </c>
      <c r="Q99" s="195">
        <v>0</v>
      </c>
      <c r="R99" s="195">
        <v>0</v>
      </c>
      <c r="S99" s="195">
        <v>0</v>
      </c>
      <c r="T99" s="195">
        <v>0</v>
      </c>
      <c r="U99" s="195">
        <v>0</v>
      </c>
      <c r="V99" s="195">
        <v>0</v>
      </c>
      <c r="W99" s="195">
        <v>0</v>
      </c>
      <c r="X99" s="195">
        <v>0</v>
      </c>
      <c r="Y99" s="195">
        <v>0</v>
      </c>
      <c r="Z99" s="195">
        <v>0</v>
      </c>
      <c r="AA99" s="195">
        <v>0</v>
      </c>
      <c r="AB99" s="195">
        <v>0</v>
      </c>
      <c r="AC99" s="195">
        <v>0</v>
      </c>
      <c r="AD99" s="195">
        <v>0</v>
      </c>
      <c r="AE99" s="195">
        <v>0</v>
      </c>
      <c r="AF99" s="195">
        <v>0</v>
      </c>
      <c r="AG99" s="195">
        <v>0</v>
      </c>
      <c r="AH99" s="195">
        <v>0</v>
      </c>
      <c r="AI99" s="195">
        <v>0</v>
      </c>
      <c r="AJ99" s="195">
        <v>0</v>
      </c>
      <c r="AK99" s="195">
        <v>0</v>
      </c>
      <c r="AL99" s="195">
        <v>0</v>
      </c>
      <c r="AM99" s="195">
        <v>0</v>
      </c>
      <c r="AN99" s="195">
        <v>0</v>
      </c>
      <c r="AO99" s="195">
        <v>0</v>
      </c>
      <c r="AP99" s="195">
        <v>0</v>
      </c>
      <c r="AQ99" s="195">
        <v>0</v>
      </c>
      <c r="AR99" s="195">
        <v>0</v>
      </c>
      <c r="AS99" s="195">
        <v>0</v>
      </c>
      <c r="AT99" s="195">
        <v>0</v>
      </c>
      <c r="AU99" s="195">
        <v>0</v>
      </c>
      <c r="AV99" s="195">
        <v>0</v>
      </c>
      <c r="AW99" s="195">
        <v>0</v>
      </c>
      <c r="AX99" s="195">
        <v>0</v>
      </c>
      <c r="AY99" s="195">
        <v>0</v>
      </c>
      <c r="AZ99" s="195">
        <v>0</v>
      </c>
      <c r="BA99" s="195">
        <v>0</v>
      </c>
      <c r="BB99" s="195">
        <v>0</v>
      </c>
      <c r="BC99" s="195">
        <v>0</v>
      </c>
      <c r="BD99" s="195">
        <v>0</v>
      </c>
      <c r="BE99" s="195">
        <v>0</v>
      </c>
      <c r="BF99" s="195">
        <v>0</v>
      </c>
      <c r="BG99" s="195">
        <v>0</v>
      </c>
      <c r="BH99" s="195">
        <v>0</v>
      </c>
      <c r="BI99" s="195">
        <v>0</v>
      </c>
      <c r="BJ99" s="195">
        <v>0</v>
      </c>
      <c r="BK99" s="195">
        <v>0</v>
      </c>
      <c r="BL99" s="195">
        <v>0</v>
      </c>
      <c r="BM99" s="195">
        <v>0</v>
      </c>
      <c r="BN99" s="195">
        <v>0</v>
      </c>
      <c r="BO99" s="195">
        <v>0</v>
      </c>
      <c r="BP99" s="195">
        <v>0</v>
      </c>
      <c r="BQ99" s="195">
        <v>0</v>
      </c>
      <c r="BR99" s="195">
        <v>0</v>
      </c>
      <c r="BS99" s="195">
        <v>0</v>
      </c>
      <c r="BT99" s="195">
        <v>0</v>
      </c>
      <c r="BU99" s="195">
        <v>0</v>
      </c>
      <c r="BV99" s="195">
        <v>0</v>
      </c>
      <c r="BW99" s="195">
        <v>0</v>
      </c>
      <c r="BX99" s="195">
        <v>0</v>
      </c>
      <c r="BY99" s="195">
        <v>0</v>
      </c>
      <c r="BZ99" s="195">
        <v>0</v>
      </c>
      <c r="CA99" s="195">
        <v>0</v>
      </c>
      <c r="CB99" s="195">
        <v>0</v>
      </c>
      <c r="CC99" s="195">
        <v>0</v>
      </c>
      <c r="CD99" s="195">
        <v>0</v>
      </c>
      <c r="CE99" s="195">
        <v>0</v>
      </c>
      <c r="CF99" s="195">
        <v>0</v>
      </c>
      <c r="CG99" s="195">
        <v>0</v>
      </c>
      <c r="CH99" s="195">
        <v>0</v>
      </c>
      <c r="CI99" s="195">
        <v>0</v>
      </c>
      <c r="CJ99" s="195">
        <v>0</v>
      </c>
      <c r="CK99" s="195">
        <v>0</v>
      </c>
      <c r="CL99" s="195">
        <v>0</v>
      </c>
      <c r="CM99" s="195">
        <v>0</v>
      </c>
      <c r="CN99" s="195">
        <v>0</v>
      </c>
      <c r="CO99" s="195">
        <v>0</v>
      </c>
      <c r="CP99" s="195">
        <v>0</v>
      </c>
      <c r="CQ99" s="195">
        <v>0</v>
      </c>
      <c r="CR99" s="195">
        <v>0</v>
      </c>
      <c r="CS99" s="195">
        <v>0</v>
      </c>
      <c r="CT99" s="195">
        <v>0</v>
      </c>
      <c r="CU99" s="195">
        <v>0</v>
      </c>
      <c r="CV99" s="195">
        <v>0</v>
      </c>
      <c r="CW99" s="195">
        <v>0</v>
      </c>
      <c r="CX99" s="195">
        <v>0</v>
      </c>
      <c r="CY99" s="195">
        <v>0</v>
      </c>
      <c r="CZ99" s="195">
        <v>0</v>
      </c>
      <c r="DA99" s="195">
        <v>0</v>
      </c>
      <c r="DB99" s="195">
        <v>0</v>
      </c>
      <c r="DC99" s="195">
        <v>0</v>
      </c>
      <c r="DE99" s="24">
        <f t="shared" si="47"/>
        <v>0</v>
      </c>
      <c r="DF99" s="24">
        <f t="shared" si="40"/>
        <v>0</v>
      </c>
      <c r="DG99">
        <f t="shared" si="48"/>
        <v>21</v>
      </c>
    </row>
    <row r="100" spans="1:113" ht="17.25" customHeight="1">
      <c r="A100" s="68"/>
      <c r="B100" s="176" t="s">
        <v>190</v>
      </c>
      <c r="C100" s="188" t="s">
        <v>191</v>
      </c>
      <c r="D100" s="176"/>
      <c r="E100" s="176"/>
      <c r="F100" s="191">
        <f>SUM(F101:F110)</f>
        <v>0</v>
      </c>
      <c r="G100" s="189">
        <f>SUMIF($H$5:$DC$5,"&lt;="&amp;PAL,$H100:$DC100)</f>
        <v>0</v>
      </c>
      <c r="H100" s="191">
        <f t="shared" ref="H100:BR100" si="49">SUM(H101:H110)</f>
        <v>0</v>
      </c>
      <c r="I100" s="191">
        <f t="shared" si="49"/>
        <v>0</v>
      </c>
      <c r="J100" s="191">
        <f t="shared" si="49"/>
        <v>0</v>
      </c>
      <c r="K100" s="191">
        <f t="shared" si="49"/>
        <v>0</v>
      </c>
      <c r="L100" s="191">
        <f t="shared" si="49"/>
        <v>0</v>
      </c>
      <c r="M100" s="191">
        <f t="shared" si="49"/>
        <v>0</v>
      </c>
      <c r="N100" s="191">
        <f t="shared" si="49"/>
        <v>0</v>
      </c>
      <c r="O100" s="191">
        <f t="shared" si="49"/>
        <v>0</v>
      </c>
      <c r="P100" s="191">
        <f t="shared" si="49"/>
        <v>0</v>
      </c>
      <c r="Q100" s="191">
        <f t="shared" si="49"/>
        <v>0</v>
      </c>
      <c r="R100" s="191">
        <f t="shared" si="49"/>
        <v>0</v>
      </c>
      <c r="S100" s="191">
        <f t="shared" si="49"/>
        <v>0</v>
      </c>
      <c r="T100" s="191">
        <f t="shared" si="49"/>
        <v>0</v>
      </c>
      <c r="U100" s="191">
        <f t="shared" si="49"/>
        <v>0</v>
      </c>
      <c r="V100" s="191">
        <f t="shared" si="49"/>
        <v>0</v>
      </c>
      <c r="W100" s="191">
        <f t="shared" si="49"/>
        <v>0</v>
      </c>
      <c r="X100" s="191">
        <f t="shared" si="49"/>
        <v>0</v>
      </c>
      <c r="Y100" s="191">
        <f t="shared" si="49"/>
        <v>0</v>
      </c>
      <c r="Z100" s="191">
        <f t="shared" si="49"/>
        <v>0</v>
      </c>
      <c r="AA100" s="191">
        <f t="shared" si="49"/>
        <v>0</v>
      </c>
      <c r="AB100" s="191">
        <f t="shared" si="49"/>
        <v>0</v>
      </c>
      <c r="AC100" s="191">
        <f t="shared" si="49"/>
        <v>0</v>
      </c>
      <c r="AD100" s="191">
        <f t="shared" si="49"/>
        <v>0</v>
      </c>
      <c r="AE100" s="191">
        <f t="shared" si="49"/>
        <v>0</v>
      </c>
      <c r="AF100" s="191">
        <f t="shared" si="49"/>
        <v>0</v>
      </c>
      <c r="AG100" s="191">
        <f t="shared" si="49"/>
        <v>0</v>
      </c>
      <c r="AH100" s="191">
        <f t="shared" si="49"/>
        <v>0</v>
      </c>
      <c r="AI100" s="191">
        <f t="shared" si="49"/>
        <v>0</v>
      </c>
      <c r="AJ100" s="191">
        <f t="shared" si="49"/>
        <v>0</v>
      </c>
      <c r="AK100" s="191">
        <f t="shared" si="49"/>
        <v>0</v>
      </c>
      <c r="AL100" s="191">
        <f t="shared" si="49"/>
        <v>0</v>
      </c>
      <c r="AM100" s="191">
        <f t="shared" si="49"/>
        <v>0</v>
      </c>
      <c r="AN100" s="191">
        <f t="shared" si="49"/>
        <v>0</v>
      </c>
      <c r="AO100" s="191">
        <f t="shared" si="49"/>
        <v>0</v>
      </c>
      <c r="AP100" s="191">
        <f t="shared" si="49"/>
        <v>0</v>
      </c>
      <c r="AQ100" s="191">
        <f t="shared" si="49"/>
        <v>0</v>
      </c>
      <c r="AR100" s="191">
        <f t="shared" si="49"/>
        <v>0</v>
      </c>
      <c r="AS100" s="191">
        <f t="shared" si="49"/>
        <v>0</v>
      </c>
      <c r="AT100" s="191">
        <f t="shared" si="49"/>
        <v>0</v>
      </c>
      <c r="AU100" s="191">
        <f t="shared" si="49"/>
        <v>0</v>
      </c>
      <c r="AV100" s="191">
        <f t="shared" si="49"/>
        <v>0</v>
      </c>
      <c r="AW100" s="191">
        <f t="shared" si="49"/>
        <v>0</v>
      </c>
      <c r="AX100" s="191">
        <f t="shared" si="49"/>
        <v>0</v>
      </c>
      <c r="AY100" s="191">
        <f t="shared" si="49"/>
        <v>0</v>
      </c>
      <c r="AZ100" s="191">
        <f t="shared" si="49"/>
        <v>0</v>
      </c>
      <c r="BA100" s="191">
        <f t="shared" si="49"/>
        <v>0</v>
      </c>
      <c r="BB100" s="191">
        <f t="shared" si="49"/>
        <v>0</v>
      </c>
      <c r="BC100" s="191">
        <f t="shared" si="49"/>
        <v>0</v>
      </c>
      <c r="BD100" s="191">
        <f t="shared" si="49"/>
        <v>0</v>
      </c>
      <c r="BE100" s="191">
        <f t="shared" si="49"/>
        <v>0</v>
      </c>
      <c r="BF100" s="191">
        <f t="shared" si="49"/>
        <v>0</v>
      </c>
      <c r="BG100" s="191">
        <f t="shared" si="49"/>
        <v>0</v>
      </c>
      <c r="BH100" s="191">
        <f t="shared" si="49"/>
        <v>0</v>
      </c>
      <c r="BI100" s="191">
        <f t="shared" si="49"/>
        <v>0</v>
      </c>
      <c r="BJ100" s="191">
        <f t="shared" si="49"/>
        <v>0</v>
      </c>
      <c r="BK100" s="191">
        <f t="shared" si="49"/>
        <v>0</v>
      </c>
      <c r="BL100" s="191">
        <f t="shared" si="49"/>
        <v>0</v>
      </c>
      <c r="BM100" s="191">
        <f t="shared" si="49"/>
        <v>0</v>
      </c>
      <c r="BN100" s="191">
        <f t="shared" si="49"/>
        <v>0</v>
      </c>
      <c r="BO100" s="191">
        <f t="shared" si="49"/>
        <v>0</v>
      </c>
      <c r="BP100" s="191">
        <f t="shared" si="49"/>
        <v>0</v>
      </c>
      <c r="BQ100" s="191">
        <f t="shared" si="49"/>
        <v>0</v>
      </c>
      <c r="BR100" s="191">
        <f t="shared" si="49"/>
        <v>0</v>
      </c>
      <c r="BS100" s="191">
        <f t="shared" ref="BS100:DC100" si="50">SUM(BS101:BS110)</f>
        <v>0</v>
      </c>
      <c r="BT100" s="191">
        <f t="shared" si="50"/>
        <v>0</v>
      </c>
      <c r="BU100" s="191">
        <f t="shared" si="50"/>
        <v>0</v>
      </c>
      <c r="BV100" s="191">
        <f t="shared" si="50"/>
        <v>0</v>
      </c>
      <c r="BW100" s="191">
        <f t="shared" si="50"/>
        <v>0</v>
      </c>
      <c r="BX100" s="191">
        <f t="shared" si="50"/>
        <v>0</v>
      </c>
      <c r="BY100" s="191">
        <f t="shared" si="50"/>
        <v>0</v>
      </c>
      <c r="BZ100" s="191">
        <f t="shared" si="50"/>
        <v>0</v>
      </c>
      <c r="CA100" s="191">
        <f t="shared" si="50"/>
        <v>0</v>
      </c>
      <c r="CB100" s="191">
        <f t="shared" si="50"/>
        <v>0</v>
      </c>
      <c r="CC100" s="191">
        <f t="shared" si="50"/>
        <v>0</v>
      </c>
      <c r="CD100" s="191">
        <f t="shared" si="50"/>
        <v>0</v>
      </c>
      <c r="CE100" s="191">
        <f t="shared" si="50"/>
        <v>0</v>
      </c>
      <c r="CF100" s="191">
        <f t="shared" si="50"/>
        <v>0</v>
      </c>
      <c r="CG100" s="191">
        <f t="shared" si="50"/>
        <v>0</v>
      </c>
      <c r="CH100" s="191">
        <f t="shared" si="50"/>
        <v>0</v>
      </c>
      <c r="CI100" s="191">
        <f t="shared" si="50"/>
        <v>0</v>
      </c>
      <c r="CJ100" s="191">
        <f t="shared" si="50"/>
        <v>0</v>
      </c>
      <c r="CK100" s="191">
        <f t="shared" si="50"/>
        <v>0</v>
      </c>
      <c r="CL100" s="191">
        <f t="shared" si="50"/>
        <v>0</v>
      </c>
      <c r="CM100" s="191">
        <f t="shared" si="50"/>
        <v>0</v>
      </c>
      <c r="CN100" s="191">
        <f t="shared" si="50"/>
        <v>0</v>
      </c>
      <c r="CO100" s="191">
        <f t="shared" si="50"/>
        <v>0</v>
      </c>
      <c r="CP100" s="191">
        <f t="shared" si="50"/>
        <v>0</v>
      </c>
      <c r="CQ100" s="191">
        <f t="shared" si="50"/>
        <v>0</v>
      </c>
      <c r="CR100" s="191">
        <f t="shared" si="50"/>
        <v>0</v>
      </c>
      <c r="CS100" s="191">
        <f t="shared" si="50"/>
        <v>0</v>
      </c>
      <c r="CT100" s="191">
        <f t="shared" si="50"/>
        <v>0</v>
      </c>
      <c r="CU100" s="191">
        <f t="shared" si="50"/>
        <v>0</v>
      </c>
      <c r="CV100" s="191">
        <f t="shared" si="50"/>
        <v>0</v>
      </c>
      <c r="CW100" s="191">
        <f t="shared" si="50"/>
        <v>0</v>
      </c>
      <c r="CX100" s="191">
        <f t="shared" si="50"/>
        <v>0</v>
      </c>
      <c r="CY100" s="191">
        <f t="shared" si="50"/>
        <v>0</v>
      </c>
      <c r="CZ100" s="191">
        <f t="shared" si="50"/>
        <v>0</v>
      </c>
      <c r="DA100" s="191">
        <f t="shared" si="50"/>
        <v>0</v>
      </c>
      <c r="DB100" s="191">
        <f t="shared" si="50"/>
        <v>0</v>
      </c>
      <c r="DC100" s="191">
        <f t="shared" si="50"/>
        <v>0</v>
      </c>
      <c r="DF100" s="24">
        <f t="shared" si="40"/>
        <v>0</v>
      </c>
    </row>
    <row r="101" spans="1:113" ht="15" customHeight="1">
      <c r="A101" s="68"/>
      <c r="B101" s="176" t="str">
        <f>$B$100&amp;"1."</f>
        <v>H.1.</v>
      </c>
      <c r="C101" s="192" t="s">
        <v>193</v>
      </c>
      <c r="D101" s="176"/>
      <c r="E101" s="201" t="s">
        <v>37</v>
      </c>
      <c r="F101" s="189">
        <f>H101+NPV(FD,I101:INDEX(I101:DC101,PAL))</f>
        <v>0</v>
      </c>
      <c r="G101" s="189">
        <f>SUMIF($H$5:$DC$5,"&lt;="&amp;PAL,$H101:$DC101)</f>
        <v>0</v>
      </c>
      <c r="H101" s="195">
        <v>0</v>
      </c>
      <c r="I101" s="195">
        <v>0</v>
      </c>
      <c r="J101" s="195">
        <v>0</v>
      </c>
      <c r="K101" s="195">
        <v>0</v>
      </c>
      <c r="L101" s="195">
        <v>0</v>
      </c>
      <c r="M101" s="195">
        <v>0</v>
      </c>
      <c r="N101" s="195">
        <v>0</v>
      </c>
      <c r="O101" s="195">
        <v>0</v>
      </c>
      <c r="P101" s="195">
        <v>0</v>
      </c>
      <c r="Q101" s="195">
        <v>0</v>
      </c>
      <c r="R101" s="195">
        <v>0</v>
      </c>
      <c r="S101" s="195">
        <v>0</v>
      </c>
      <c r="T101" s="195">
        <v>0</v>
      </c>
      <c r="U101" s="195">
        <v>0</v>
      </c>
      <c r="V101" s="195">
        <v>0</v>
      </c>
      <c r="W101" s="195">
        <v>0</v>
      </c>
      <c r="X101" s="195">
        <v>0</v>
      </c>
      <c r="Y101" s="195">
        <v>0</v>
      </c>
      <c r="Z101" s="195">
        <v>0</v>
      </c>
      <c r="AA101" s="195">
        <v>0</v>
      </c>
      <c r="AB101" s="195">
        <v>0</v>
      </c>
      <c r="AC101" s="195">
        <v>0</v>
      </c>
      <c r="AD101" s="195">
        <v>0</v>
      </c>
      <c r="AE101" s="195">
        <v>0</v>
      </c>
      <c r="AF101" s="195">
        <v>0</v>
      </c>
      <c r="AG101" s="195">
        <v>0</v>
      </c>
      <c r="AH101" s="195">
        <v>0</v>
      </c>
      <c r="AI101" s="195">
        <v>0</v>
      </c>
      <c r="AJ101" s="195">
        <v>0</v>
      </c>
      <c r="AK101" s="195">
        <v>0</v>
      </c>
      <c r="AL101" s="195">
        <v>0</v>
      </c>
      <c r="AM101" s="195">
        <v>0</v>
      </c>
      <c r="AN101" s="195">
        <v>0</v>
      </c>
      <c r="AO101" s="195">
        <v>0</v>
      </c>
      <c r="AP101" s="195">
        <v>0</v>
      </c>
      <c r="AQ101" s="195">
        <v>0</v>
      </c>
      <c r="AR101" s="195">
        <v>0</v>
      </c>
      <c r="AS101" s="195">
        <v>0</v>
      </c>
      <c r="AT101" s="195">
        <v>0</v>
      </c>
      <c r="AU101" s="195">
        <v>0</v>
      </c>
      <c r="AV101" s="195">
        <v>0</v>
      </c>
      <c r="AW101" s="195">
        <v>0</v>
      </c>
      <c r="AX101" s="195">
        <v>0</v>
      </c>
      <c r="AY101" s="195">
        <v>0</v>
      </c>
      <c r="AZ101" s="195">
        <v>0</v>
      </c>
      <c r="BA101" s="195">
        <v>0</v>
      </c>
      <c r="BB101" s="195">
        <v>0</v>
      </c>
      <c r="BC101" s="195">
        <v>0</v>
      </c>
      <c r="BD101" s="195">
        <v>0</v>
      </c>
      <c r="BE101" s="195">
        <v>0</v>
      </c>
      <c r="BF101" s="195">
        <v>0</v>
      </c>
      <c r="BG101" s="195">
        <v>0</v>
      </c>
      <c r="BH101" s="195">
        <v>0</v>
      </c>
      <c r="BI101" s="195">
        <v>0</v>
      </c>
      <c r="BJ101" s="195">
        <v>0</v>
      </c>
      <c r="BK101" s="195">
        <v>0</v>
      </c>
      <c r="BL101" s="195">
        <v>0</v>
      </c>
      <c r="BM101" s="195">
        <v>0</v>
      </c>
      <c r="BN101" s="195">
        <v>0</v>
      </c>
      <c r="BO101" s="195">
        <v>0</v>
      </c>
      <c r="BP101" s="195">
        <v>0</v>
      </c>
      <c r="BQ101" s="195">
        <v>0</v>
      </c>
      <c r="BR101" s="195">
        <v>0</v>
      </c>
      <c r="BS101" s="195">
        <v>0</v>
      </c>
      <c r="BT101" s="195">
        <v>0</v>
      </c>
      <c r="BU101" s="195">
        <v>0</v>
      </c>
      <c r="BV101" s="195">
        <v>0</v>
      </c>
      <c r="BW101" s="195">
        <v>0</v>
      </c>
      <c r="BX101" s="195">
        <v>0</v>
      </c>
      <c r="BY101" s="195">
        <v>0</v>
      </c>
      <c r="BZ101" s="195">
        <v>0</v>
      </c>
      <c r="CA101" s="195">
        <v>0</v>
      </c>
      <c r="CB101" s="195">
        <v>0</v>
      </c>
      <c r="CC101" s="195">
        <v>0</v>
      </c>
      <c r="CD101" s="195">
        <v>0</v>
      </c>
      <c r="CE101" s="195">
        <v>0</v>
      </c>
      <c r="CF101" s="195">
        <v>0</v>
      </c>
      <c r="CG101" s="195">
        <v>0</v>
      </c>
      <c r="CH101" s="195">
        <v>0</v>
      </c>
      <c r="CI101" s="195">
        <v>0</v>
      </c>
      <c r="CJ101" s="195">
        <v>0</v>
      </c>
      <c r="CK101" s="195">
        <v>0</v>
      </c>
      <c r="CL101" s="195">
        <v>0</v>
      </c>
      <c r="CM101" s="195">
        <v>0</v>
      </c>
      <c r="CN101" s="195">
        <v>0</v>
      </c>
      <c r="CO101" s="195">
        <v>0</v>
      </c>
      <c r="CP101" s="195">
        <v>0</v>
      </c>
      <c r="CQ101" s="195">
        <v>0</v>
      </c>
      <c r="CR101" s="195">
        <v>0</v>
      </c>
      <c r="CS101" s="195">
        <v>0</v>
      </c>
      <c r="CT101" s="195">
        <v>0</v>
      </c>
      <c r="CU101" s="195">
        <v>0</v>
      </c>
      <c r="CV101" s="195">
        <v>0</v>
      </c>
      <c r="CW101" s="195">
        <v>0</v>
      </c>
      <c r="CX101" s="195">
        <v>0</v>
      </c>
      <c r="CY101" s="195">
        <v>0</v>
      </c>
      <c r="CZ101" s="195">
        <v>0</v>
      </c>
      <c r="DA101" s="195">
        <v>0</v>
      </c>
      <c r="DB101" s="195">
        <v>0</v>
      </c>
      <c r="DC101" s="195">
        <v>0</v>
      </c>
      <c r="DE101" s="24">
        <f>COUNTBLANK(H101:DC101)</f>
        <v>0</v>
      </c>
      <c r="DF101" s="24">
        <f t="shared" si="40"/>
        <v>0</v>
      </c>
      <c r="DG101">
        <f t="shared" si="48"/>
        <v>0</v>
      </c>
    </row>
    <row r="102" spans="1:113" ht="15" customHeight="1">
      <c r="A102" s="68"/>
      <c r="B102" s="176" t="str">
        <f>$B$100&amp;"2."</f>
        <v>H.2.</v>
      </c>
      <c r="C102" s="192" t="s">
        <v>194</v>
      </c>
      <c r="D102" s="176"/>
      <c r="E102" s="201" t="s">
        <v>37</v>
      </c>
      <c r="F102" s="189">
        <f>H102+NPV(FD,I102:INDEX(I102:DC102,PAL))</f>
        <v>0</v>
      </c>
      <c r="G102" s="189">
        <f>SUMIF($H$5:$DC$5,"&lt;="&amp;PAL,$H102:$DC102)</f>
        <v>0</v>
      </c>
      <c r="H102" s="195">
        <v>0</v>
      </c>
      <c r="I102" s="195">
        <v>0</v>
      </c>
      <c r="J102" s="195">
        <v>0</v>
      </c>
      <c r="K102" s="195">
        <v>0</v>
      </c>
      <c r="L102" s="195">
        <v>0</v>
      </c>
      <c r="M102" s="195">
        <v>0</v>
      </c>
      <c r="N102" s="195">
        <v>0</v>
      </c>
      <c r="O102" s="195">
        <v>0</v>
      </c>
      <c r="P102" s="195">
        <v>0</v>
      </c>
      <c r="Q102" s="195">
        <v>0</v>
      </c>
      <c r="R102" s="195">
        <v>0</v>
      </c>
      <c r="S102" s="195">
        <v>0</v>
      </c>
      <c r="T102" s="195">
        <v>0</v>
      </c>
      <c r="U102" s="195">
        <v>0</v>
      </c>
      <c r="V102" s="195">
        <v>0</v>
      </c>
      <c r="W102" s="195">
        <v>0</v>
      </c>
      <c r="X102" s="195">
        <v>0</v>
      </c>
      <c r="Y102" s="195">
        <v>0</v>
      </c>
      <c r="Z102" s="195">
        <v>0</v>
      </c>
      <c r="AA102" s="195">
        <v>0</v>
      </c>
      <c r="AB102" s="195">
        <v>0</v>
      </c>
      <c r="AC102" s="195">
        <v>0</v>
      </c>
      <c r="AD102" s="195">
        <v>0</v>
      </c>
      <c r="AE102" s="195">
        <v>0</v>
      </c>
      <c r="AF102" s="195">
        <v>0</v>
      </c>
      <c r="AG102" s="195">
        <v>0</v>
      </c>
      <c r="AH102" s="195">
        <v>0</v>
      </c>
      <c r="AI102" s="195">
        <v>0</v>
      </c>
      <c r="AJ102" s="195">
        <v>0</v>
      </c>
      <c r="AK102" s="195">
        <v>0</v>
      </c>
      <c r="AL102" s="195">
        <v>0</v>
      </c>
      <c r="AM102" s="195">
        <v>0</v>
      </c>
      <c r="AN102" s="195">
        <v>0</v>
      </c>
      <c r="AO102" s="195">
        <v>0</v>
      </c>
      <c r="AP102" s="195">
        <v>0</v>
      </c>
      <c r="AQ102" s="195">
        <v>0</v>
      </c>
      <c r="AR102" s="195">
        <v>0</v>
      </c>
      <c r="AS102" s="195">
        <v>0</v>
      </c>
      <c r="AT102" s="195">
        <v>0</v>
      </c>
      <c r="AU102" s="195">
        <v>0</v>
      </c>
      <c r="AV102" s="195">
        <v>0</v>
      </c>
      <c r="AW102" s="195">
        <v>0</v>
      </c>
      <c r="AX102" s="195">
        <v>0</v>
      </c>
      <c r="AY102" s="195">
        <v>0</v>
      </c>
      <c r="AZ102" s="195">
        <v>0</v>
      </c>
      <c r="BA102" s="195">
        <v>0</v>
      </c>
      <c r="BB102" s="195">
        <v>0</v>
      </c>
      <c r="BC102" s="195">
        <v>0</v>
      </c>
      <c r="BD102" s="195">
        <v>0</v>
      </c>
      <c r="BE102" s="195">
        <v>0</v>
      </c>
      <c r="BF102" s="195">
        <v>0</v>
      </c>
      <c r="BG102" s="195">
        <v>0</v>
      </c>
      <c r="BH102" s="195">
        <v>0</v>
      </c>
      <c r="BI102" s="195">
        <v>0</v>
      </c>
      <c r="BJ102" s="195">
        <v>0</v>
      </c>
      <c r="BK102" s="195">
        <v>0</v>
      </c>
      <c r="BL102" s="195">
        <v>0</v>
      </c>
      <c r="BM102" s="195">
        <v>0</v>
      </c>
      <c r="BN102" s="195">
        <v>0</v>
      </c>
      <c r="BO102" s="195">
        <v>0</v>
      </c>
      <c r="BP102" s="195">
        <v>0</v>
      </c>
      <c r="BQ102" s="195">
        <v>0</v>
      </c>
      <c r="BR102" s="195">
        <v>0</v>
      </c>
      <c r="BS102" s="195">
        <v>0</v>
      </c>
      <c r="BT102" s="195">
        <v>0</v>
      </c>
      <c r="BU102" s="195">
        <v>0</v>
      </c>
      <c r="BV102" s="195">
        <v>0</v>
      </c>
      <c r="BW102" s="195">
        <v>0</v>
      </c>
      <c r="BX102" s="195">
        <v>0</v>
      </c>
      <c r="BY102" s="195">
        <v>0</v>
      </c>
      <c r="BZ102" s="195">
        <v>0</v>
      </c>
      <c r="CA102" s="195">
        <v>0</v>
      </c>
      <c r="CB102" s="195">
        <v>0</v>
      </c>
      <c r="CC102" s="195">
        <v>0</v>
      </c>
      <c r="CD102" s="195">
        <v>0</v>
      </c>
      <c r="CE102" s="195">
        <v>0</v>
      </c>
      <c r="CF102" s="195">
        <v>0</v>
      </c>
      <c r="CG102" s="195">
        <v>0</v>
      </c>
      <c r="CH102" s="195">
        <v>0</v>
      </c>
      <c r="CI102" s="195">
        <v>0</v>
      </c>
      <c r="CJ102" s="195">
        <v>0</v>
      </c>
      <c r="CK102" s="195">
        <v>0</v>
      </c>
      <c r="CL102" s="195">
        <v>0</v>
      </c>
      <c r="CM102" s="195">
        <v>0</v>
      </c>
      <c r="CN102" s="195">
        <v>0</v>
      </c>
      <c r="CO102" s="195">
        <v>0</v>
      </c>
      <c r="CP102" s="195">
        <v>0</v>
      </c>
      <c r="CQ102" s="195">
        <v>0</v>
      </c>
      <c r="CR102" s="195">
        <v>0</v>
      </c>
      <c r="CS102" s="195">
        <v>0</v>
      </c>
      <c r="CT102" s="195">
        <v>0</v>
      </c>
      <c r="CU102" s="195">
        <v>0</v>
      </c>
      <c r="CV102" s="195">
        <v>0</v>
      </c>
      <c r="CW102" s="195">
        <v>0</v>
      </c>
      <c r="CX102" s="195">
        <v>0</v>
      </c>
      <c r="CY102" s="195">
        <v>0</v>
      </c>
      <c r="CZ102" s="195">
        <v>0</v>
      </c>
      <c r="DA102" s="195">
        <v>0</v>
      </c>
      <c r="DB102" s="195">
        <v>0</v>
      </c>
      <c r="DC102" s="195">
        <v>0</v>
      </c>
      <c r="DE102" s="24">
        <f>COUNTBLANK(H102:DC102)</f>
        <v>0</v>
      </c>
      <c r="DF102" s="24">
        <f t="shared" si="40"/>
        <v>0</v>
      </c>
      <c r="DG102">
        <f t="shared" si="48"/>
        <v>0</v>
      </c>
    </row>
    <row r="103" spans="1:113" ht="15" customHeight="1">
      <c r="A103" s="68"/>
      <c r="B103" s="176" t="str">
        <f>$B$100&amp;"3."</f>
        <v>H.3.</v>
      </c>
      <c r="C103" s="192" t="s">
        <v>195</v>
      </c>
      <c r="D103" s="176"/>
      <c r="E103" s="201" t="s">
        <v>37</v>
      </c>
      <c r="F103" s="189">
        <f>H103+NPV(FD,I103:INDEX(I103:DC103,PAL))</f>
        <v>0</v>
      </c>
      <c r="G103" s="189">
        <f>SUMIF($H$5:$DC$5,"&lt;="&amp;PAL,$H103:$DC103)</f>
        <v>0</v>
      </c>
      <c r="H103" s="195">
        <v>0</v>
      </c>
      <c r="I103" s="195">
        <v>0</v>
      </c>
      <c r="J103" s="195">
        <v>0</v>
      </c>
      <c r="K103" s="195">
        <v>0</v>
      </c>
      <c r="L103" s="195">
        <v>0</v>
      </c>
      <c r="M103" s="195">
        <v>0</v>
      </c>
      <c r="N103" s="195">
        <v>0</v>
      </c>
      <c r="O103" s="195">
        <v>0</v>
      </c>
      <c r="P103" s="195">
        <v>0</v>
      </c>
      <c r="Q103" s="195">
        <v>0</v>
      </c>
      <c r="R103" s="195">
        <v>0</v>
      </c>
      <c r="S103" s="195">
        <v>0</v>
      </c>
      <c r="T103" s="195">
        <v>0</v>
      </c>
      <c r="U103" s="195">
        <v>0</v>
      </c>
      <c r="V103" s="195">
        <v>0</v>
      </c>
      <c r="W103" s="195">
        <v>0</v>
      </c>
      <c r="X103" s="195">
        <v>0</v>
      </c>
      <c r="Y103" s="195">
        <v>0</v>
      </c>
      <c r="Z103" s="195">
        <v>0</v>
      </c>
      <c r="AA103" s="195">
        <v>0</v>
      </c>
      <c r="AB103" s="195">
        <v>0</v>
      </c>
      <c r="AC103" s="195">
        <v>0</v>
      </c>
      <c r="AD103" s="195">
        <v>0</v>
      </c>
      <c r="AE103" s="195">
        <v>0</v>
      </c>
      <c r="AF103" s="195">
        <v>0</v>
      </c>
      <c r="AG103" s="195">
        <v>0</v>
      </c>
      <c r="AH103" s="195">
        <v>0</v>
      </c>
      <c r="AI103" s="195">
        <v>0</v>
      </c>
      <c r="AJ103" s="195">
        <v>0</v>
      </c>
      <c r="AK103" s="195">
        <v>0</v>
      </c>
      <c r="AL103" s="195">
        <v>0</v>
      </c>
      <c r="AM103" s="195">
        <v>0</v>
      </c>
      <c r="AN103" s="195">
        <v>0</v>
      </c>
      <c r="AO103" s="195">
        <v>0</v>
      </c>
      <c r="AP103" s="195">
        <v>0</v>
      </c>
      <c r="AQ103" s="195">
        <v>0</v>
      </c>
      <c r="AR103" s="195">
        <v>0</v>
      </c>
      <c r="AS103" s="195">
        <v>0</v>
      </c>
      <c r="AT103" s="195">
        <v>0</v>
      </c>
      <c r="AU103" s="195">
        <v>0</v>
      </c>
      <c r="AV103" s="195">
        <v>0</v>
      </c>
      <c r="AW103" s="195">
        <v>0</v>
      </c>
      <c r="AX103" s="195">
        <v>0</v>
      </c>
      <c r="AY103" s="195">
        <v>0</v>
      </c>
      <c r="AZ103" s="195">
        <v>0</v>
      </c>
      <c r="BA103" s="195">
        <v>0</v>
      </c>
      <c r="BB103" s="195">
        <v>0</v>
      </c>
      <c r="BC103" s="195">
        <v>0</v>
      </c>
      <c r="BD103" s="195">
        <v>0</v>
      </c>
      <c r="BE103" s="195">
        <v>0</v>
      </c>
      <c r="BF103" s="195">
        <v>0</v>
      </c>
      <c r="BG103" s="195">
        <v>0</v>
      </c>
      <c r="BH103" s="195">
        <v>0</v>
      </c>
      <c r="BI103" s="195">
        <v>0</v>
      </c>
      <c r="BJ103" s="195">
        <v>0</v>
      </c>
      <c r="BK103" s="195">
        <v>0</v>
      </c>
      <c r="BL103" s="195">
        <v>0</v>
      </c>
      <c r="BM103" s="195">
        <v>0</v>
      </c>
      <c r="BN103" s="195">
        <v>0</v>
      </c>
      <c r="BO103" s="195">
        <v>0</v>
      </c>
      <c r="BP103" s="195">
        <v>0</v>
      </c>
      <c r="BQ103" s="195">
        <v>0</v>
      </c>
      <c r="BR103" s="195">
        <v>0</v>
      </c>
      <c r="BS103" s="195">
        <v>0</v>
      </c>
      <c r="BT103" s="195">
        <v>0</v>
      </c>
      <c r="BU103" s="195">
        <v>0</v>
      </c>
      <c r="BV103" s="195">
        <v>0</v>
      </c>
      <c r="BW103" s="195">
        <v>0</v>
      </c>
      <c r="BX103" s="195">
        <v>0</v>
      </c>
      <c r="BY103" s="195">
        <v>0</v>
      </c>
      <c r="BZ103" s="195">
        <v>0</v>
      </c>
      <c r="CA103" s="195">
        <v>0</v>
      </c>
      <c r="CB103" s="195">
        <v>0</v>
      </c>
      <c r="CC103" s="195">
        <v>0</v>
      </c>
      <c r="CD103" s="195">
        <v>0</v>
      </c>
      <c r="CE103" s="195">
        <v>0</v>
      </c>
      <c r="CF103" s="195">
        <v>0</v>
      </c>
      <c r="CG103" s="195">
        <v>0</v>
      </c>
      <c r="CH103" s="195">
        <v>0</v>
      </c>
      <c r="CI103" s="195">
        <v>0</v>
      </c>
      <c r="CJ103" s="195">
        <v>0</v>
      </c>
      <c r="CK103" s="195">
        <v>0</v>
      </c>
      <c r="CL103" s="195">
        <v>0</v>
      </c>
      <c r="CM103" s="195">
        <v>0</v>
      </c>
      <c r="CN103" s="195">
        <v>0</v>
      </c>
      <c r="CO103" s="195">
        <v>0</v>
      </c>
      <c r="CP103" s="195">
        <v>0</v>
      </c>
      <c r="CQ103" s="195">
        <v>0</v>
      </c>
      <c r="CR103" s="195">
        <v>0</v>
      </c>
      <c r="CS103" s="195">
        <v>0</v>
      </c>
      <c r="CT103" s="195">
        <v>0</v>
      </c>
      <c r="CU103" s="195">
        <v>0</v>
      </c>
      <c r="CV103" s="195">
        <v>0</v>
      </c>
      <c r="CW103" s="195">
        <v>0</v>
      </c>
      <c r="CX103" s="195">
        <v>0</v>
      </c>
      <c r="CY103" s="195">
        <v>0</v>
      </c>
      <c r="CZ103" s="195">
        <v>0</v>
      </c>
      <c r="DA103" s="195">
        <v>0</v>
      </c>
      <c r="DB103" s="195">
        <v>0</v>
      </c>
      <c r="DC103" s="195">
        <v>0</v>
      </c>
      <c r="DE103" s="24">
        <f>COUNTBLANK(H103:DC103)</f>
        <v>0</v>
      </c>
      <c r="DF103" s="24">
        <f t="shared" si="40"/>
        <v>0</v>
      </c>
      <c r="DG103">
        <f t="shared" si="48"/>
        <v>0</v>
      </c>
    </row>
    <row r="104" spans="1:113" ht="15" customHeight="1">
      <c r="A104" s="68"/>
      <c r="B104" s="176" t="str">
        <f>$B$100&amp;"4."</f>
        <v>H.4.</v>
      </c>
      <c r="C104" s="192" t="s">
        <v>196</v>
      </c>
      <c r="D104" s="176"/>
      <c r="E104" s="201" t="s">
        <v>37</v>
      </c>
      <c r="F104" s="189">
        <f>H104+NPV(FD,I104:INDEX(I104:DC104,PAL))</f>
        <v>0</v>
      </c>
      <c r="G104" s="189">
        <f>SUMIF($H$5:$DC$5,"&lt;="&amp;PAL,$H104:$DC104)</f>
        <v>0</v>
      </c>
      <c r="H104" s="195">
        <v>0</v>
      </c>
      <c r="I104" s="195">
        <v>0</v>
      </c>
      <c r="J104" s="195">
        <v>0</v>
      </c>
      <c r="K104" s="195">
        <v>0</v>
      </c>
      <c r="L104" s="195">
        <v>0</v>
      </c>
      <c r="M104" s="195">
        <v>0</v>
      </c>
      <c r="N104" s="195">
        <v>0</v>
      </c>
      <c r="O104" s="195">
        <v>0</v>
      </c>
      <c r="P104" s="195">
        <v>0</v>
      </c>
      <c r="Q104" s="195">
        <v>0</v>
      </c>
      <c r="R104" s="195">
        <v>0</v>
      </c>
      <c r="S104" s="195">
        <v>0</v>
      </c>
      <c r="T104" s="195">
        <v>0</v>
      </c>
      <c r="U104" s="195">
        <v>0</v>
      </c>
      <c r="V104" s="195">
        <v>0</v>
      </c>
      <c r="W104" s="195">
        <v>0</v>
      </c>
      <c r="X104" s="195">
        <v>0</v>
      </c>
      <c r="Y104" s="195">
        <v>0</v>
      </c>
      <c r="Z104" s="195">
        <v>0</v>
      </c>
      <c r="AA104" s="195">
        <v>0</v>
      </c>
      <c r="AB104" s="195">
        <v>0</v>
      </c>
      <c r="AC104" s="195">
        <v>0</v>
      </c>
      <c r="AD104" s="195">
        <v>0</v>
      </c>
      <c r="AE104" s="195">
        <v>0</v>
      </c>
      <c r="AF104" s="195">
        <v>0</v>
      </c>
      <c r="AG104" s="195">
        <v>0</v>
      </c>
      <c r="AH104" s="195">
        <v>0</v>
      </c>
      <c r="AI104" s="195">
        <v>0</v>
      </c>
      <c r="AJ104" s="195">
        <v>0</v>
      </c>
      <c r="AK104" s="195">
        <v>0</v>
      </c>
      <c r="AL104" s="195">
        <v>0</v>
      </c>
      <c r="AM104" s="195">
        <v>0</v>
      </c>
      <c r="AN104" s="195">
        <v>0</v>
      </c>
      <c r="AO104" s="195">
        <v>0</v>
      </c>
      <c r="AP104" s="195">
        <v>0</v>
      </c>
      <c r="AQ104" s="195">
        <v>0</v>
      </c>
      <c r="AR104" s="195">
        <v>0</v>
      </c>
      <c r="AS104" s="195">
        <v>0</v>
      </c>
      <c r="AT104" s="195">
        <v>0</v>
      </c>
      <c r="AU104" s="195">
        <v>0</v>
      </c>
      <c r="AV104" s="195">
        <v>0</v>
      </c>
      <c r="AW104" s="195">
        <v>0</v>
      </c>
      <c r="AX104" s="195">
        <v>0</v>
      </c>
      <c r="AY104" s="195">
        <v>0</v>
      </c>
      <c r="AZ104" s="195">
        <v>0</v>
      </c>
      <c r="BA104" s="195">
        <v>0</v>
      </c>
      <c r="BB104" s="195">
        <v>0</v>
      </c>
      <c r="BC104" s="195">
        <v>0</v>
      </c>
      <c r="BD104" s="195">
        <v>0</v>
      </c>
      <c r="BE104" s="195">
        <v>0</v>
      </c>
      <c r="BF104" s="195">
        <v>0</v>
      </c>
      <c r="BG104" s="195">
        <v>0</v>
      </c>
      <c r="BH104" s="195">
        <v>0</v>
      </c>
      <c r="BI104" s="195">
        <v>0</v>
      </c>
      <c r="BJ104" s="195">
        <v>0</v>
      </c>
      <c r="BK104" s="195">
        <v>0</v>
      </c>
      <c r="BL104" s="195">
        <v>0</v>
      </c>
      <c r="BM104" s="195">
        <v>0</v>
      </c>
      <c r="BN104" s="195">
        <v>0</v>
      </c>
      <c r="BO104" s="195">
        <v>0</v>
      </c>
      <c r="BP104" s="195">
        <v>0</v>
      </c>
      <c r="BQ104" s="195">
        <v>0</v>
      </c>
      <c r="BR104" s="195">
        <v>0</v>
      </c>
      <c r="BS104" s="195">
        <v>0</v>
      </c>
      <c r="BT104" s="195">
        <v>0</v>
      </c>
      <c r="BU104" s="195">
        <v>0</v>
      </c>
      <c r="BV104" s="195">
        <v>0</v>
      </c>
      <c r="BW104" s="195">
        <v>0</v>
      </c>
      <c r="BX104" s="195">
        <v>0</v>
      </c>
      <c r="BY104" s="195">
        <v>0</v>
      </c>
      <c r="BZ104" s="195">
        <v>0</v>
      </c>
      <c r="CA104" s="195">
        <v>0</v>
      </c>
      <c r="CB104" s="195">
        <v>0</v>
      </c>
      <c r="CC104" s="195">
        <v>0</v>
      </c>
      <c r="CD104" s="195">
        <v>0</v>
      </c>
      <c r="CE104" s="195">
        <v>0</v>
      </c>
      <c r="CF104" s="195">
        <v>0</v>
      </c>
      <c r="CG104" s="195">
        <v>0</v>
      </c>
      <c r="CH104" s="195">
        <v>0</v>
      </c>
      <c r="CI104" s="195">
        <v>0</v>
      </c>
      <c r="CJ104" s="195">
        <v>0</v>
      </c>
      <c r="CK104" s="195">
        <v>0</v>
      </c>
      <c r="CL104" s="195">
        <v>0</v>
      </c>
      <c r="CM104" s="195">
        <v>0</v>
      </c>
      <c r="CN104" s="195">
        <v>0</v>
      </c>
      <c r="CO104" s="195">
        <v>0</v>
      </c>
      <c r="CP104" s="195">
        <v>0</v>
      </c>
      <c r="CQ104" s="195">
        <v>0</v>
      </c>
      <c r="CR104" s="195">
        <v>0</v>
      </c>
      <c r="CS104" s="195">
        <v>0</v>
      </c>
      <c r="CT104" s="195">
        <v>0</v>
      </c>
      <c r="CU104" s="195">
        <v>0</v>
      </c>
      <c r="CV104" s="195">
        <v>0</v>
      </c>
      <c r="CW104" s="195">
        <v>0</v>
      </c>
      <c r="CX104" s="195">
        <v>0</v>
      </c>
      <c r="CY104" s="195">
        <v>0</v>
      </c>
      <c r="CZ104" s="195">
        <v>0</v>
      </c>
      <c r="DA104" s="195">
        <v>0</v>
      </c>
      <c r="DB104" s="195">
        <v>0</v>
      </c>
      <c r="DC104" s="195">
        <v>0</v>
      </c>
      <c r="DE104" s="24">
        <f>COUNTBLANK(H104:DC104)</f>
        <v>0</v>
      </c>
      <c r="DF104" s="24">
        <f t="shared" si="40"/>
        <v>0</v>
      </c>
      <c r="DG104">
        <f t="shared" si="48"/>
        <v>0</v>
      </c>
    </row>
    <row r="105" spans="1:113" ht="15" customHeight="1">
      <c r="A105" s="68"/>
      <c r="B105" s="176" t="str">
        <f>$B$100&amp;"5."</f>
        <v>H.5.</v>
      </c>
      <c r="C105" s="192" t="s">
        <v>197</v>
      </c>
      <c r="D105" s="176"/>
      <c r="E105" s="201" t="s">
        <v>37</v>
      </c>
      <c r="F105" s="189">
        <f>H105+NPV(FD,I105:INDEX(I105:DC105,PAL))</f>
        <v>0</v>
      </c>
      <c r="G105" s="189">
        <f>SUMIF($H$5:$DC$5,"&lt;="&amp;PAL,$H105:$DC105)</f>
        <v>0</v>
      </c>
      <c r="H105" s="195">
        <v>0</v>
      </c>
      <c r="I105" s="195">
        <v>0</v>
      </c>
      <c r="J105" s="195">
        <v>0</v>
      </c>
      <c r="K105" s="195">
        <v>0</v>
      </c>
      <c r="L105" s="195">
        <v>0</v>
      </c>
      <c r="M105" s="195">
        <v>0</v>
      </c>
      <c r="N105" s="195">
        <v>0</v>
      </c>
      <c r="O105" s="195">
        <v>0</v>
      </c>
      <c r="P105" s="195">
        <v>0</v>
      </c>
      <c r="Q105" s="195">
        <v>0</v>
      </c>
      <c r="R105" s="195">
        <v>0</v>
      </c>
      <c r="S105" s="195">
        <v>0</v>
      </c>
      <c r="T105" s="195">
        <v>0</v>
      </c>
      <c r="U105" s="195">
        <v>0</v>
      </c>
      <c r="V105" s="195">
        <v>0</v>
      </c>
      <c r="W105" s="195">
        <v>0</v>
      </c>
      <c r="X105" s="195">
        <v>0</v>
      </c>
      <c r="Y105" s="195">
        <v>0</v>
      </c>
      <c r="Z105" s="195">
        <v>0</v>
      </c>
      <c r="AA105" s="195">
        <v>0</v>
      </c>
      <c r="AB105" s="195">
        <v>0</v>
      </c>
      <c r="AC105" s="195">
        <v>0</v>
      </c>
      <c r="AD105" s="195">
        <v>0</v>
      </c>
      <c r="AE105" s="195">
        <v>0</v>
      </c>
      <c r="AF105" s="195">
        <v>0</v>
      </c>
      <c r="AG105" s="195">
        <v>0</v>
      </c>
      <c r="AH105" s="195">
        <v>0</v>
      </c>
      <c r="AI105" s="195">
        <v>0</v>
      </c>
      <c r="AJ105" s="195">
        <v>0</v>
      </c>
      <c r="AK105" s="195">
        <v>0</v>
      </c>
      <c r="AL105" s="195">
        <v>0</v>
      </c>
      <c r="AM105" s="195">
        <v>0</v>
      </c>
      <c r="AN105" s="195">
        <v>0</v>
      </c>
      <c r="AO105" s="195">
        <v>0</v>
      </c>
      <c r="AP105" s="195">
        <v>0</v>
      </c>
      <c r="AQ105" s="195">
        <v>0</v>
      </c>
      <c r="AR105" s="195">
        <v>0</v>
      </c>
      <c r="AS105" s="195">
        <v>0</v>
      </c>
      <c r="AT105" s="195">
        <v>0</v>
      </c>
      <c r="AU105" s="195">
        <v>0</v>
      </c>
      <c r="AV105" s="195">
        <v>0</v>
      </c>
      <c r="AW105" s="195">
        <v>0</v>
      </c>
      <c r="AX105" s="195">
        <v>0</v>
      </c>
      <c r="AY105" s="195">
        <v>0</v>
      </c>
      <c r="AZ105" s="195">
        <v>0</v>
      </c>
      <c r="BA105" s="195">
        <v>0</v>
      </c>
      <c r="BB105" s="195">
        <v>0</v>
      </c>
      <c r="BC105" s="195">
        <v>0</v>
      </c>
      <c r="BD105" s="195">
        <v>0</v>
      </c>
      <c r="BE105" s="195">
        <v>0</v>
      </c>
      <c r="BF105" s="195">
        <v>0</v>
      </c>
      <c r="BG105" s="195">
        <v>0</v>
      </c>
      <c r="BH105" s="195">
        <v>0</v>
      </c>
      <c r="BI105" s="195">
        <v>0</v>
      </c>
      <c r="BJ105" s="195">
        <v>0</v>
      </c>
      <c r="BK105" s="195">
        <v>0</v>
      </c>
      <c r="BL105" s="195">
        <v>0</v>
      </c>
      <c r="BM105" s="195">
        <v>0</v>
      </c>
      <c r="BN105" s="195">
        <v>0</v>
      </c>
      <c r="BO105" s="195">
        <v>0</v>
      </c>
      <c r="BP105" s="195">
        <v>0</v>
      </c>
      <c r="BQ105" s="195">
        <v>0</v>
      </c>
      <c r="BR105" s="195">
        <v>0</v>
      </c>
      <c r="BS105" s="195">
        <v>0</v>
      </c>
      <c r="BT105" s="195">
        <v>0</v>
      </c>
      <c r="BU105" s="195">
        <v>0</v>
      </c>
      <c r="BV105" s="195">
        <v>0</v>
      </c>
      <c r="BW105" s="195">
        <v>0</v>
      </c>
      <c r="BX105" s="195">
        <v>0</v>
      </c>
      <c r="BY105" s="195">
        <v>0</v>
      </c>
      <c r="BZ105" s="195">
        <v>0</v>
      </c>
      <c r="CA105" s="195">
        <v>0</v>
      </c>
      <c r="CB105" s="195">
        <v>0</v>
      </c>
      <c r="CC105" s="195">
        <v>0</v>
      </c>
      <c r="CD105" s="195">
        <v>0</v>
      </c>
      <c r="CE105" s="195">
        <v>0</v>
      </c>
      <c r="CF105" s="195">
        <v>0</v>
      </c>
      <c r="CG105" s="195">
        <v>0</v>
      </c>
      <c r="CH105" s="195">
        <v>0</v>
      </c>
      <c r="CI105" s="195">
        <v>0</v>
      </c>
      <c r="CJ105" s="195">
        <v>0</v>
      </c>
      <c r="CK105" s="195">
        <v>0</v>
      </c>
      <c r="CL105" s="195">
        <v>0</v>
      </c>
      <c r="CM105" s="195">
        <v>0</v>
      </c>
      <c r="CN105" s="195">
        <v>0</v>
      </c>
      <c r="CO105" s="195">
        <v>0</v>
      </c>
      <c r="CP105" s="195">
        <v>0</v>
      </c>
      <c r="CQ105" s="195">
        <v>0</v>
      </c>
      <c r="CR105" s="195">
        <v>0</v>
      </c>
      <c r="CS105" s="195">
        <v>0</v>
      </c>
      <c r="CT105" s="195">
        <v>0</v>
      </c>
      <c r="CU105" s="195">
        <v>0</v>
      </c>
      <c r="CV105" s="195">
        <v>0</v>
      </c>
      <c r="CW105" s="195">
        <v>0</v>
      </c>
      <c r="CX105" s="195">
        <v>0</v>
      </c>
      <c r="CY105" s="195">
        <v>0</v>
      </c>
      <c r="CZ105" s="195">
        <v>0</v>
      </c>
      <c r="DA105" s="195">
        <v>0</v>
      </c>
      <c r="DB105" s="195">
        <v>0</v>
      </c>
      <c r="DC105" s="195">
        <v>0</v>
      </c>
      <c r="DE105" s="24">
        <f>COUNTBLANK(H105:DC105)</f>
        <v>0</v>
      </c>
      <c r="DF105" s="24">
        <f t="shared" si="40"/>
        <v>0</v>
      </c>
      <c r="DG105">
        <f t="shared" si="48"/>
        <v>0</v>
      </c>
    </row>
    <row r="106" spans="1:113" ht="15" customHeight="1">
      <c r="A106" s="68"/>
      <c r="B106" s="176" t="str">
        <f>$B$100&amp;"6."</f>
        <v>H.6.</v>
      </c>
      <c r="C106" s="192" t="s">
        <v>198</v>
      </c>
      <c r="D106" s="202">
        <f>IF(E106="Be PVM",DI106,E106)</f>
        <v>0</v>
      </c>
      <c r="E106" s="201"/>
      <c r="F106" s="189">
        <f>H106+NPV(FD,I106:INDEX(I106:DC106,PAL))</f>
        <v>0</v>
      </c>
      <c r="G106" s="189">
        <f>SUMIF($H$5:$DC$5,"&lt;="&amp;PAL,$H106:$DC106)</f>
        <v>0</v>
      </c>
      <c r="H106" s="195">
        <v>0</v>
      </c>
      <c r="I106" s="195">
        <v>0</v>
      </c>
      <c r="J106" s="195">
        <v>0</v>
      </c>
      <c r="K106" s="195">
        <v>0</v>
      </c>
      <c r="L106" s="195">
        <v>0</v>
      </c>
      <c r="M106" s="195">
        <v>0</v>
      </c>
      <c r="N106" s="195">
        <v>0</v>
      </c>
      <c r="O106" s="195">
        <v>0</v>
      </c>
      <c r="P106" s="195">
        <v>0</v>
      </c>
      <c r="Q106" s="195">
        <v>0</v>
      </c>
      <c r="R106" s="195">
        <v>0</v>
      </c>
      <c r="S106" s="195">
        <v>0</v>
      </c>
      <c r="T106" s="195">
        <v>0</v>
      </c>
      <c r="U106" s="195">
        <v>0</v>
      </c>
      <c r="V106" s="195">
        <v>0</v>
      </c>
      <c r="W106" s="195">
        <v>0</v>
      </c>
      <c r="X106" s="195">
        <v>0</v>
      </c>
      <c r="Y106" s="195">
        <v>0</v>
      </c>
      <c r="Z106" s="195">
        <v>0</v>
      </c>
      <c r="AA106" s="195">
        <v>0</v>
      </c>
      <c r="AB106" s="195">
        <v>0</v>
      </c>
      <c r="AC106" s="195">
        <v>0</v>
      </c>
      <c r="AD106" s="195">
        <v>0</v>
      </c>
      <c r="AE106" s="195">
        <v>0</v>
      </c>
      <c r="AF106" s="195">
        <v>0</v>
      </c>
      <c r="AG106" s="195">
        <v>0</v>
      </c>
      <c r="AH106" s="195">
        <v>0</v>
      </c>
      <c r="AI106" s="195">
        <v>0</v>
      </c>
      <c r="AJ106" s="195">
        <v>0</v>
      </c>
      <c r="AK106" s="195">
        <v>0</v>
      </c>
      <c r="AL106" s="195">
        <v>0</v>
      </c>
      <c r="AM106" s="195">
        <v>0</v>
      </c>
      <c r="AN106" s="195">
        <v>0</v>
      </c>
      <c r="AO106" s="195">
        <v>0</v>
      </c>
      <c r="AP106" s="195">
        <v>0</v>
      </c>
      <c r="AQ106" s="195">
        <v>0</v>
      </c>
      <c r="AR106" s="195">
        <v>0</v>
      </c>
      <c r="AS106" s="195">
        <v>0</v>
      </c>
      <c r="AT106" s="195">
        <v>0</v>
      </c>
      <c r="AU106" s="195">
        <v>0</v>
      </c>
      <c r="AV106" s="195">
        <v>0</v>
      </c>
      <c r="AW106" s="195">
        <v>0</v>
      </c>
      <c r="AX106" s="195">
        <v>0</v>
      </c>
      <c r="AY106" s="195">
        <v>0</v>
      </c>
      <c r="AZ106" s="195">
        <v>0</v>
      </c>
      <c r="BA106" s="195">
        <v>0</v>
      </c>
      <c r="BB106" s="195">
        <v>0</v>
      </c>
      <c r="BC106" s="195">
        <v>0</v>
      </c>
      <c r="BD106" s="195">
        <v>0</v>
      </c>
      <c r="BE106" s="195">
        <v>0</v>
      </c>
      <c r="BF106" s="195">
        <v>0</v>
      </c>
      <c r="BG106" s="195">
        <v>0</v>
      </c>
      <c r="BH106" s="195">
        <v>0</v>
      </c>
      <c r="BI106" s="195">
        <v>0</v>
      </c>
      <c r="BJ106" s="195">
        <v>0</v>
      </c>
      <c r="BK106" s="195">
        <v>0</v>
      </c>
      <c r="BL106" s="195">
        <v>0</v>
      </c>
      <c r="BM106" s="195">
        <v>0</v>
      </c>
      <c r="BN106" s="195">
        <v>0</v>
      </c>
      <c r="BO106" s="195">
        <v>0</v>
      </c>
      <c r="BP106" s="195">
        <v>0</v>
      </c>
      <c r="BQ106" s="195">
        <v>0</v>
      </c>
      <c r="BR106" s="195">
        <v>0</v>
      </c>
      <c r="BS106" s="195">
        <v>0</v>
      </c>
      <c r="BT106" s="195">
        <v>0</v>
      </c>
      <c r="BU106" s="195">
        <v>0</v>
      </c>
      <c r="BV106" s="195">
        <v>0</v>
      </c>
      <c r="BW106" s="195">
        <v>0</v>
      </c>
      <c r="BX106" s="195">
        <v>0</v>
      </c>
      <c r="BY106" s="195">
        <v>0</v>
      </c>
      <c r="BZ106" s="195">
        <v>0</v>
      </c>
      <c r="CA106" s="195">
        <v>0</v>
      </c>
      <c r="CB106" s="195">
        <v>0</v>
      </c>
      <c r="CC106" s="195">
        <v>0</v>
      </c>
      <c r="CD106" s="195">
        <v>0</v>
      </c>
      <c r="CE106" s="195">
        <v>0</v>
      </c>
      <c r="CF106" s="195">
        <v>0</v>
      </c>
      <c r="CG106" s="195">
        <v>0</v>
      </c>
      <c r="CH106" s="195">
        <v>0</v>
      </c>
      <c r="CI106" s="195">
        <v>0</v>
      </c>
      <c r="CJ106" s="195">
        <v>0</v>
      </c>
      <c r="CK106" s="195">
        <v>0</v>
      </c>
      <c r="CL106" s="195">
        <v>0</v>
      </c>
      <c r="CM106" s="195">
        <v>0</v>
      </c>
      <c r="CN106" s="195">
        <v>0</v>
      </c>
      <c r="CO106" s="195">
        <v>0</v>
      </c>
      <c r="CP106" s="195">
        <v>0</v>
      </c>
      <c r="CQ106" s="195">
        <v>0</v>
      </c>
      <c r="CR106" s="195">
        <v>0</v>
      </c>
      <c r="CS106" s="195">
        <v>0</v>
      </c>
      <c r="CT106" s="195">
        <v>0</v>
      </c>
      <c r="CU106" s="195">
        <v>0</v>
      </c>
      <c r="CV106" s="195">
        <v>0</v>
      </c>
      <c r="CW106" s="195">
        <v>0</v>
      </c>
      <c r="CX106" s="195">
        <v>0</v>
      </c>
      <c r="CY106" s="195">
        <v>0</v>
      </c>
      <c r="CZ106" s="195">
        <v>0</v>
      </c>
      <c r="DA106" s="195">
        <v>0</v>
      </c>
      <c r="DB106" s="195">
        <v>0</v>
      </c>
      <c r="DC106" s="195">
        <v>0</v>
      </c>
      <c r="DE106" s="24">
        <f t="shared" si="47"/>
        <v>0</v>
      </c>
      <c r="DF106" s="24">
        <f t="shared" si="40"/>
        <v>0</v>
      </c>
      <c r="DG106">
        <f t="shared" si="48"/>
        <v>0</v>
      </c>
      <c r="DH106">
        <v>1</v>
      </c>
    </row>
    <row r="107" spans="1:113" ht="15" customHeight="1">
      <c r="A107" s="68"/>
      <c r="B107" s="176" t="str">
        <f>$B$100&amp;"7."</f>
        <v>H.7.</v>
      </c>
      <c r="C107" s="192" t="s">
        <v>199</v>
      </c>
      <c r="D107" s="202">
        <f>IF(E107="Be PVM",DI107,E107)</f>
        <v>0</v>
      </c>
      <c r="E107" s="201"/>
      <c r="F107" s="189">
        <f>H107+NPV(FD,I107:INDEX(I107:DC107,PAL))</f>
        <v>0</v>
      </c>
      <c r="G107" s="189">
        <f>SUMIF($H$5:$DC$5,"&lt;="&amp;PAL,$H107:$DC107)</f>
        <v>0</v>
      </c>
      <c r="H107" s="195">
        <v>0</v>
      </c>
      <c r="I107" s="195">
        <v>0</v>
      </c>
      <c r="J107" s="195">
        <v>0</v>
      </c>
      <c r="K107" s="195">
        <v>0</v>
      </c>
      <c r="L107" s="195">
        <v>0</v>
      </c>
      <c r="M107" s="195">
        <v>0</v>
      </c>
      <c r="N107" s="195">
        <v>0</v>
      </c>
      <c r="O107" s="195">
        <v>0</v>
      </c>
      <c r="P107" s="195">
        <v>0</v>
      </c>
      <c r="Q107" s="195">
        <v>0</v>
      </c>
      <c r="R107" s="195">
        <v>0</v>
      </c>
      <c r="S107" s="195">
        <v>0</v>
      </c>
      <c r="T107" s="195">
        <v>0</v>
      </c>
      <c r="U107" s="195">
        <v>0</v>
      </c>
      <c r="V107" s="195">
        <v>0</v>
      </c>
      <c r="W107" s="195">
        <v>0</v>
      </c>
      <c r="X107" s="195">
        <v>0</v>
      </c>
      <c r="Y107" s="195">
        <v>0</v>
      </c>
      <c r="Z107" s="195">
        <v>0</v>
      </c>
      <c r="AA107" s="195">
        <v>0</v>
      </c>
      <c r="AB107" s="195">
        <v>0</v>
      </c>
      <c r="AC107" s="195">
        <v>0</v>
      </c>
      <c r="AD107" s="195">
        <v>0</v>
      </c>
      <c r="AE107" s="195">
        <v>0</v>
      </c>
      <c r="AF107" s="195">
        <v>0</v>
      </c>
      <c r="AG107" s="195">
        <v>0</v>
      </c>
      <c r="AH107" s="195">
        <v>0</v>
      </c>
      <c r="AI107" s="195">
        <v>0</v>
      </c>
      <c r="AJ107" s="195">
        <v>0</v>
      </c>
      <c r="AK107" s="195">
        <v>0</v>
      </c>
      <c r="AL107" s="195">
        <v>0</v>
      </c>
      <c r="AM107" s="195">
        <v>0</v>
      </c>
      <c r="AN107" s="195">
        <v>0</v>
      </c>
      <c r="AO107" s="195">
        <v>0</v>
      </c>
      <c r="AP107" s="195">
        <v>0</v>
      </c>
      <c r="AQ107" s="195">
        <v>0</v>
      </c>
      <c r="AR107" s="195">
        <v>0</v>
      </c>
      <c r="AS107" s="195">
        <v>0</v>
      </c>
      <c r="AT107" s="195">
        <v>0</v>
      </c>
      <c r="AU107" s="195">
        <v>0</v>
      </c>
      <c r="AV107" s="195">
        <v>0</v>
      </c>
      <c r="AW107" s="195">
        <v>0</v>
      </c>
      <c r="AX107" s="195">
        <v>0</v>
      </c>
      <c r="AY107" s="195">
        <v>0</v>
      </c>
      <c r="AZ107" s="195">
        <v>0</v>
      </c>
      <c r="BA107" s="195">
        <v>0</v>
      </c>
      <c r="BB107" s="195">
        <v>0</v>
      </c>
      <c r="BC107" s="195">
        <v>0</v>
      </c>
      <c r="BD107" s="195">
        <v>0</v>
      </c>
      <c r="BE107" s="195">
        <v>0</v>
      </c>
      <c r="BF107" s="195">
        <v>0</v>
      </c>
      <c r="BG107" s="195">
        <v>0</v>
      </c>
      <c r="BH107" s="195">
        <v>0</v>
      </c>
      <c r="BI107" s="195">
        <v>0</v>
      </c>
      <c r="BJ107" s="195">
        <v>0</v>
      </c>
      <c r="BK107" s="195">
        <v>0</v>
      </c>
      <c r="BL107" s="195">
        <v>0</v>
      </c>
      <c r="BM107" s="195">
        <v>0</v>
      </c>
      <c r="BN107" s="195">
        <v>0</v>
      </c>
      <c r="BO107" s="195">
        <v>0</v>
      </c>
      <c r="BP107" s="195">
        <v>0</v>
      </c>
      <c r="BQ107" s="195">
        <v>0</v>
      </c>
      <c r="BR107" s="195">
        <v>0</v>
      </c>
      <c r="BS107" s="195">
        <v>0</v>
      </c>
      <c r="BT107" s="195">
        <v>0</v>
      </c>
      <c r="BU107" s="195">
        <v>0</v>
      </c>
      <c r="BV107" s="195">
        <v>0</v>
      </c>
      <c r="BW107" s="195">
        <v>0</v>
      </c>
      <c r="BX107" s="195">
        <v>0</v>
      </c>
      <c r="BY107" s="195">
        <v>0</v>
      </c>
      <c r="BZ107" s="195">
        <v>0</v>
      </c>
      <c r="CA107" s="195">
        <v>0</v>
      </c>
      <c r="CB107" s="195">
        <v>0</v>
      </c>
      <c r="CC107" s="195">
        <v>0</v>
      </c>
      <c r="CD107" s="195">
        <v>0</v>
      </c>
      <c r="CE107" s="195">
        <v>0</v>
      </c>
      <c r="CF107" s="195">
        <v>0</v>
      </c>
      <c r="CG107" s="195">
        <v>0</v>
      </c>
      <c r="CH107" s="195">
        <v>0</v>
      </c>
      <c r="CI107" s="195">
        <v>0</v>
      </c>
      <c r="CJ107" s="195">
        <v>0</v>
      </c>
      <c r="CK107" s="195">
        <v>0</v>
      </c>
      <c r="CL107" s="195">
        <v>0</v>
      </c>
      <c r="CM107" s="195">
        <v>0</v>
      </c>
      <c r="CN107" s="195">
        <v>0</v>
      </c>
      <c r="CO107" s="195">
        <v>0</v>
      </c>
      <c r="CP107" s="195">
        <v>0</v>
      </c>
      <c r="CQ107" s="195">
        <v>0</v>
      </c>
      <c r="CR107" s="195">
        <v>0</v>
      </c>
      <c r="CS107" s="195">
        <v>0</v>
      </c>
      <c r="CT107" s="195">
        <v>0</v>
      </c>
      <c r="CU107" s="195">
        <v>0</v>
      </c>
      <c r="CV107" s="195">
        <v>0</v>
      </c>
      <c r="CW107" s="195">
        <v>0</v>
      </c>
      <c r="CX107" s="195">
        <v>0</v>
      </c>
      <c r="CY107" s="195">
        <v>0</v>
      </c>
      <c r="CZ107" s="195">
        <v>0</v>
      </c>
      <c r="DA107" s="195">
        <v>0</v>
      </c>
      <c r="DB107" s="195">
        <v>0</v>
      </c>
      <c r="DC107" s="195">
        <v>0</v>
      </c>
      <c r="DE107" s="24">
        <f t="shared" si="47"/>
        <v>0</v>
      </c>
      <c r="DF107" s="24">
        <f t="shared" si="40"/>
        <v>0</v>
      </c>
      <c r="DG107">
        <f t="shared" si="48"/>
        <v>0</v>
      </c>
      <c r="DH107">
        <v>1</v>
      </c>
    </row>
    <row r="108" spans="1:113" ht="14.5">
      <c r="A108" s="68"/>
      <c r="B108" s="176" t="str">
        <f>$B$100&amp;"8."</f>
        <v>H.8.</v>
      </c>
      <c r="C108" s="192" t="s">
        <v>200</v>
      </c>
      <c r="D108" s="202">
        <f t="shared" ref="D108:D110" si="51">IF(E108="Be PVM",DI108,E108)</f>
        <v>0</v>
      </c>
      <c r="E108" s="201"/>
      <c r="F108" s="189">
        <f>H108+NPV(FD,I108:INDEX(I108:DC108,PAL))</f>
        <v>0</v>
      </c>
      <c r="G108" s="189">
        <f>SUMIF($H$5:$DC$5,"&lt;="&amp;PAL,$H108:$DC108)</f>
        <v>0</v>
      </c>
      <c r="H108" s="195">
        <v>0</v>
      </c>
      <c r="I108" s="195">
        <v>0</v>
      </c>
      <c r="J108" s="195">
        <v>0</v>
      </c>
      <c r="K108" s="195">
        <v>0</v>
      </c>
      <c r="L108" s="195">
        <v>0</v>
      </c>
      <c r="M108" s="195">
        <v>0</v>
      </c>
      <c r="N108" s="195">
        <v>0</v>
      </c>
      <c r="O108" s="195">
        <v>0</v>
      </c>
      <c r="P108" s="195">
        <v>0</v>
      </c>
      <c r="Q108" s="195">
        <v>0</v>
      </c>
      <c r="R108" s="195">
        <v>0</v>
      </c>
      <c r="S108" s="195">
        <v>0</v>
      </c>
      <c r="T108" s="195">
        <v>0</v>
      </c>
      <c r="U108" s="195">
        <v>0</v>
      </c>
      <c r="V108" s="195">
        <v>0</v>
      </c>
      <c r="W108" s="195">
        <v>0</v>
      </c>
      <c r="X108" s="195">
        <v>0</v>
      </c>
      <c r="Y108" s="195">
        <v>0</v>
      </c>
      <c r="Z108" s="195">
        <v>0</v>
      </c>
      <c r="AA108" s="195">
        <v>0</v>
      </c>
      <c r="AB108" s="195">
        <v>0</v>
      </c>
      <c r="AC108" s="195">
        <v>0</v>
      </c>
      <c r="AD108" s="195">
        <v>0</v>
      </c>
      <c r="AE108" s="195">
        <v>0</v>
      </c>
      <c r="AF108" s="195">
        <v>0</v>
      </c>
      <c r="AG108" s="195">
        <v>0</v>
      </c>
      <c r="AH108" s="195">
        <v>0</v>
      </c>
      <c r="AI108" s="195">
        <v>0</v>
      </c>
      <c r="AJ108" s="195">
        <v>0</v>
      </c>
      <c r="AK108" s="195">
        <v>0</v>
      </c>
      <c r="AL108" s="195">
        <v>0</v>
      </c>
      <c r="AM108" s="195">
        <v>0</v>
      </c>
      <c r="AN108" s="195">
        <v>0</v>
      </c>
      <c r="AO108" s="195">
        <v>0</v>
      </c>
      <c r="AP108" s="195">
        <v>0</v>
      </c>
      <c r="AQ108" s="195">
        <v>0</v>
      </c>
      <c r="AR108" s="195">
        <v>0</v>
      </c>
      <c r="AS108" s="195">
        <v>0</v>
      </c>
      <c r="AT108" s="195">
        <v>0</v>
      </c>
      <c r="AU108" s="195">
        <v>0</v>
      </c>
      <c r="AV108" s="195">
        <v>0</v>
      </c>
      <c r="AW108" s="195">
        <v>0</v>
      </c>
      <c r="AX108" s="195">
        <v>0</v>
      </c>
      <c r="AY108" s="195">
        <v>0</v>
      </c>
      <c r="AZ108" s="195">
        <v>0</v>
      </c>
      <c r="BA108" s="195">
        <v>0</v>
      </c>
      <c r="BB108" s="195">
        <v>0</v>
      </c>
      <c r="BC108" s="195">
        <v>0</v>
      </c>
      <c r="BD108" s="195">
        <v>0</v>
      </c>
      <c r="BE108" s="195">
        <v>0</v>
      </c>
      <c r="BF108" s="195">
        <v>0</v>
      </c>
      <c r="BG108" s="195">
        <v>0</v>
      </c>
      <c r="BH108" s="195">
        <v>0</v>
      </c>
      <c r="BI108" s="195">
        <v>0</v>
      </c>
      <c r="BJ108" s="195">
        <v>0</v>
      </c>
      <c r="BK108" s="195">
        <v>0</v>
      </c>
      <c r="BL108" s="195">
        <v>0</v>
      </c>
      <c r="BM108" s="195">
        <v>0</v>
      </c>
      <c r="BN108" s="195">
        <v>0</v>
      </c>
      <c r="BO108" s="195">
        <v>0</v>
      </c>
      <c r="BP108" s="195">
        <v>0</v>
      </c>
      <c r="BQ108" s="195">
        <v>0</v>
      </c>
      <c r="BR108" s="195">
        <v>0</v>
      </c>
      <c r="BS108" s="195">
        <v>0</v>
      </c>
      <c r="BT108" s="195">
        <v>0</v>
      </c>
      <c r="BU108" s="195">
        <v>0</v>
      </c>
      <c r="BV108" s="195">
        <v>0</v>
      </c>
      <c r="BW108" s="195">
        <v>0</v>
      </c>
      <c r="BX108" s="195">
        <v>0</v>
      </c>
      <c r="BY108" s="195">
        <v>0</v>
      </c>
      <c r="BZ108" s="195">
        <v>0</v>
      </c>
      <c r="CA108" s="195">
        <v>0</v>
      </c>
      <c r="CB108" s="195">
        <v>0</v>
      </c>
      <c r="CC108" s="195">
        <v>0</v>
      </c>
      <c r="CD108" s="195">
        <v>0</v>
      </c>
      <c r="CE108" s="195">
        <v>0</v>
      </c>
      <c r="CF108" s="195">
        <v>0</v>
      </c>
      <c r="CG108" s="195">
        <v>0</v>
      </c>
      <c r="CH108" s="195">
        <v>0</v>
      </c>
      <c r="CI108" s="195">
        <v>0</v>
      </c>
      <c r="CJ108" s="195">
        <v>0</v>
      </c>
      <c r="CK108" s="195">
        <v>0</v>
      </c>
      <c r="CL108" s="195">
        <v>0</v>
      </c>
      <c r="CM108" s="195">
        <v>0</v>
      </c>
      <c r="CN108" s="195">
        <v>0</v>
      </c>
      <c r="CO108" s="195">
        <v>0</v>
      </c>
      <c r="CP108" s="195">
        <v>0</v>
      </c>
      <c r="CQ108" s="195">
        <v>0</v>
      </c>
      <c r="CR108" s="195">
        <v>0</v>
      </c>
      <c r="CS108" s="195">
        <v>0</v>
      </c>
      <c r="CT108" s="195">
        <v>0</v>
      </c>
      <c r="CU108" s="195">
        <v>0</v>
      </c>
      <c r="CV108" s="195">
        <v>0</v>
      </c>
      <c r="CW108" s="195">
        <v>0</v>
      </c>
      <c r="CX108" s="195">
        <v>0</v>
      </c>
      <c r="CY108" s="195">
        <v>0</v>
      </c>
      <c r="CZ108" s="195">
        <v>0</v>
      </c>
      <c r="DA108" s="195">
        <v>0</v>
      </c>
      <c r="DB108" s="195">
        <v>0</v>
      </c>
      <c r="DC108" s="195">
        <v>0</v>
      </c>
      <c r="DE108" s="24">
        <f t="shared" si="47"/>
        <v>0</v>
      </c>
      <c r="DF108" s="24">
        <f t="shared" si="40"/>
        <v>0</v>
      </c>
      <c r="DG108">
        <f t="shared" si="48"/>
        <v>0</v>
      </c>
      <c r="DH108">
        <v>1</v>
      </c>
      <c r="DI108" s="36">
        <v>0.05</v>
      </c>
    </row>
    <row r="109" spans="1:113" ht="15" customHeight="1">
      <c r="A109" s="68"/>
      <c r="B109" s="176" t="str">
        <f>$B$100&amp;"9."</f>
        <v>H.9.</v>
      </c>
      <c r="C109" s="192" t="s">
        <v>201</v>
      </c>
      <c r="D109" s="202">
        <f t="shared" si="51"/>
        <v>0</v>
      </c>
      <c r="E109" s="201"/>
      <c r="F109" s="189">
        <f>H109+NPV(FD,I109:INDEX(I109:DC109,PAL))</f>
        <v>0</v>
      </c>
      <c r="G109" s="189">
        <f>SUMIF($H$5:$DC$5,"&lt;="&amp;PAL,$H109:$DC109)</f>
        <v>0</v>
      </c>
      <c r="H109" s="195">
        <v>0</v>
      </c>
      <c r="I109" s="195">
        <v>0</v>
      </c>
      <c r="J109" s="195">
        <v>0</v>
      </c>
      <c r="K109" s="195">
        <v>0</v>
      </c>
      <c r="L109" s="195">
        <v>0</v>
      </c>
      <c r="M109" s="195">
        <v>0</v>
      </c>
      <c r="N109" s="195">
        <v>0</v>
      </c>
      <c r="O109" s="195">
        <v>0</v>
      </c>
      <c r="P109" s="195">
        <v>0</v>
      </c>
      <c r="Q109" s="195">
        <v>0</v>
      </c>
      <c r="R109" s="195">
        <v>0</v>
      </c>
      <c r="S109" s="195">
        <v>0</v>
      </c>
      <c r="T109" s="195">
        <v>0</v>
      </c>
      <c r="U109" s="195">
        <v>0</v>
      </c>
      <c r="V109" s="195">
        <v>0</v>
      </c>
      <c r="W109" s="195">
        <v>0</v>
      </c>
      <c r="X109" s="195">
        <v>0</v>
      </c>
      <c r="Y109" s="195">
        <v>0</v>
      </c>
      <c r="Z109" s="195">
        <v>0</v>
      </c>
      <c r="AA109" s="195">
        <v>0</v>
      </c>
      <c r="AB109" s="195">
        <v>0</v>
      </c>
      <c r="AC109" s="195">
        <v>0</v>
      </c>
      <c r="AD109" s="195">
        <v>0</v>
      </c>
      <c r="AE109" s="195">
        <v>0</v>
      </c>
      <c r="AF109" s="195">
        <v>0</v>
      </c>
      <c r="AG109" s="195">
        <v>0</v>
      </c>
      <c r="AH109" s="195">
        <v>0</v>
      </c>
      <c r="AI109" s="195">
        <v>0</v>
      </c>
      <c r="AJ109" s="195">
        <v>0</v>
      </c>
      <c r="AK109" s="195">
        <v>0</v>
      </c>
      <c r="AL109" s="195">
        <v>0</v>
      </c>
      <c r="AM109" s="195">
        <v>0</v>
      </c>
      <c r="AN109" s="195">
        <v>0</v>
      </c>
      <c r="AO109" s="195">
        <v>0</v>
      </c>
      <c r="AP109" s="195">
        <v>0</v>
      </c>
      <c r="AQ109" s="195">
        <v>0</v>
      </c>
      <c r="AR109" s="195">
        <v>0</v>
      </c>
      <c r="AS109" s="195">
        <v>0</v>
      </c>
      <c r="AT109" s="195">
        <v>0</v>
      </c>
      <c r="AU109" s="195">
        <v>0</v>
      </c>
      <c r="AV109" s="195">
        <v>0</v>
      </c>
      <c r="AW109" s="195">
        <v>0</v>
      </c>
      <c r="AX109" s="195">
        <v>0</v>
      </c>
      <c r="AY109" s="195">
        <v>0</v>
      </c>
      <c r="AZ109" s="195">
        <v>0</v>
      </c>
      <c r="BA109" s="195">
        <v>0</v>
      </c>
      <c r="BB109" s="195">
        <v>0</v>
      </c>
      <c r="BC109" s="195">
        <v>0</v>
      </c>
      <c r="BD109" s="195">
        <v>0</v>
      </c>
      <c r="BE109" s="195">
        <v>0</v>
      </c>
      <c r="BF109" s="195">
        <v>0</v>
      </c>
      <c r="BG109" s="195">
        <v>0</v>
      </c>
      <c r="BH109" s="195">
        <v>0</v>
      </c>
      <c r="BI109" s="195">
        <v>0</v>
      </c>
      <c r="BJ109" s="195">
        <v>0</v>
      </c>
      <c r="BK109" s="195">
        <v>0</v>
      </c>
      <c r="BL109" s="195">
        <v>0</v>
      </c>
      <c r="BM109" s="195">
        <v>0</v>
      </c>
      <c r="BN109" s="195">
        <v>0</v>
      </c>
      <c r="BO109" s="195">
        <v>0</v>
      </c>
      <c r="BP109" s="195">
        <v>0</v>
      </c>
      <c r="BQ109" s="195">
        <v>0</v>
      </c>
      <c r="BR109" s="195">
        <v>0</v>
      </c>
      <c r="BS109" s="195">
        <v>0</v>
      </c>
      <c r="BT109" s="195">
        <v>0</v>
      </c>
      <c r="BU109" s="195">
        <v>0</v>
      </c>
      <c r="BV109" s="195">
        <v>0</v>
      </c>
      <c r="BW109" s="195">
        <v>0</v>
      </c>
      <c r="BX109" s="195">
        <v>0</v>
      </c>
      <c r="BY109" s="195">
        <v>0</v>
      </c>
      <c r="BZ109" s="195">
        <v>0</v>
      </c>
      <c r="CA109" s="195">
        <v>0</v>
      </c>
      <c r="CB109" s="195">
        <v>0</v>
      </c>
      <c r="CC109" s="195">
        <v>0</v>
      </c>
      <c r="CD109" s="195">
        <v>0</v>
      </c>
      <c r="CE109" s="195">
        <v>0</v>
      </c>
      <c r="CF109" s="195">
        <v>0</v>
      </c>
      <c r="CG109" s="195">
        <v>0</v>
      </c>
      <c r="CH109" s="195">
        <v>0</v>
      </c>
      <c r="CI109" s="195">
        <v>0</v>
      </c>
      <c r="CJ109" s="195">
        <v>0</v>
      </c>
      <c r="CK109" s="195">
        <v>0</v>
      </c>
      <c r="CL109" s="195">
        <v>0</v>
      </c>
      <c r="CM109" s="195">
        <v>0</v>
      </c>
      <c r="CN109" s="195">
        <v>0</v>
      </c>
      <c r="CO109" s="195">
        <v>0</v>
      </c>
      <c r="CP109" s="195">
        <v>0</v>
      </c>
      <c r="CQ109" s="195">
        <v>0</v>
      </c>
      <c r="CR109" s="195">
        <v>0</v>
      </c>
      <c r="CS109" s="195">
        <v>0</v>
      </c>
      <c r="CT109" s="195">
        <v>0</v>
      </c>
      <c r="CU109" s="195">
        <v>0</v>
      </c>
      <c r="CV109" s="195">
        <v>0</v>
      </c>
      <c r="CW109" s="195">
        <v>0</v>
      </c>
      <c r="CX109" s="195">
        <v>0</v>
      </c>
      <c r="CY109" s="195">
        <v>0</v>
      </c>
      <c r="CZ109" s="195">
        <v>0</v>
      </c>
      <c r="DA109" s="195">
        <v>0</v>
      </c>
      <c r="DB109" s="195">
        <v>0</v>
      </c>
      <c r="DC109" s="195">
        <v>0</v>
      </c>
      <c r="DE109" s="24">
        <f t="shared" si="47"/>
        <v>0</v>
      </c>
      <c r="DF109" s="24">
        <f t="shared" si="40"/>
        <v>0</v>
      </c>
      <c r="DG109">
        <f t="shared" si="48"/>
        <v>0</v>
      </c>
    </row>
    <row r="110" spans="1:113" ht="15" customHeight="1">
      <c r="A110" s="68"/>
      <c r="B110" s="176" t="str">
        <f>$B$100&amp;"10."</f>
        <v>H.10.</v>
      </c>
      <c r="C110" s="192" t="s">
        <v>202</v>
      </c>
      <c r="D110" s="202">
        <f t="shared" si="51"/>
        <v>0</v>
      </c>
      <c r="E110" s="201"/>
      <c r="F110" s="189">
        <f>H110+NPV(FD,I110:INDEX(I110:DC110,PAL))</f>
        <v>0</v>
      </c>
      <c r="G110" s="189">
        <f>SUMIF($H$5:$DC$5,"&lt;="&amp;PAL,$H110:$DC110)</f>
        <v>0</v>
      </c>
      <c r="H110" s="195">
        <v>0</v>
      </c>
      <c r="I110" s="195">
        <v>0</v>
      </c>
      <c r="J110" s="195">
        <v>0</v>
      </c>
      <c r="K110" s="195">
        <v>0</v>
      </c>
      <c r="L110" s="195">
        <v>0</v>
      </c>
      <c r="M110" s="195">
        <v>0</v>
      </c>
      <c r="N110" s="195">
        <v>0</v>
      </c>
      <c r="O110" s="195">
        <v>0</v>
      </c>
      <c r="P110" s="195">
        <v>0</v>
      </c>
      <c r="Q110" s="195">
        <v>0</v>
      </c>
      <c r="R110" s="195">
        <v>0</v>
      </c>
      <c r="S110" s="195">
        <v>0</v>
      </c>
      <c r="T110" s="195">
        <v>0</v>
      </c>
      <c r="U110" s="195">
        <v>0</v>
      </c>
      <c r="V110" s="195">
        <v>0</v>
      </c>
      <c r="W110" s="195">
        <v>0</v>
      </c>
      <c r="X110" s="195">
        <v>0</v>
      </c>
      <c r="Y110" s="195">
        <v>0</v>
      </c>
      <c r="Z110" s="195">
        <v>0</v>
      </c>
      <c r="AA110" s="195">
        <v>0</v>
      </c>
      <c r="AB110" s="195">
        <v>0</v>
      </c>
      <c r="AC110" s="195">
        <v>0</v>
      </c>
      <c r="AD110" s="195">
        <v>0</v>
      </c>
      <c r="AE110" s="195">
        <v>0</v>
      </c>
      <c r="AF110" s="195">
        <v>0</v>
      </c>
      <c r="AG110" s="195">
        <v>0</v>
      </c>
      <c r="AH110" s="195">
        <v>0</v>
      </c>
      <c r="AI110" s="195">
        <v>0</v>
      </c>
      <c r="AJ110" s="195">
        <v>0</v>
      </c>
      <c r="AK110" s="195">
        <v>0</v>
      </c>
      <c r="AL110" s="195">
        <v>0</v>
      </c>
      <c r="AM110" s="195">
        <v>0</v>
      </c>
      <c r="AN110" s="195">
        <v>0</v>
      </c>
      <c r="AO110" s="195">
        <v>0</v>
      </c>
      <c r="AP110" s="195">
        <v>0</v>
      </c>
      <c r="AQ110" s="195">
        <v>0</v>
      </c>
      <c r="AR110" s="195">
        <v>0</v>
      </c>
      <c r="AS110" s="195">
        <v>0</v>
      </c>
      <c r="AT110" s="195">
        <v>0</v>
      </c>
      <c r="AU110" s="195">
        <v>0</v>
      </c>
      <c r="AV110" s="195">
        <v>0</v>
      </c>
      <c r="AW110" s="195">
        <v>0</v>
      </c>
      <c r="AX110" s="195">
        <v>0</v>
      </c>
      <c r="AY110" s="195">
        <v>0</v>
      </c>
      <c r="AZ110" s="195">
        <v>0</v>
      </c>
      <c r="BA110" s="195">
        <v>0</v>
      </c>
      <c r="BB110" s="195">
        <v>0</v>
      </c>
      <c r="BC110" s="195">
        <v>0</v>
      </c>
      <c r="BD110" s="195">
        <v>0</v>
      </c>
      <c r="BE110" s="195">
        <v>0</v>
      </c>
      <c r="BF110" s="195">
        <v>0</v>
      </c>
      <c r="BG110" s="195">
        <v>0</v>
      </c>
      <c r="BH110" s="195">
        <v>0</v>
      </c>
      <c r="BI110" s="195">
        <v>0</v>
      </c>
      <c r="BJ110" s="195">
        <v>0</v>
      </c>
      <c r="BK110" s="195">
        <v>0</v>
      </c>
      <c r="BL110" s="195">
        <v>0</v>
      </c>
      <c r="BM110" s="195">
        <v>0</v>
      </c>
      <c r="BN110" s="195">
        <v>0</v>
      </c>
      <c r="BO110" s="195">
        <v>0</v>
      </c>
      <c r="BP110" s="195">
        <v>0</v>
      </c>
      <c r="BQ110" s="195">
        <v>0</v>
      </c>
      <c r="BR110" s="195">
        <v>0</v>
      </c>
      <c r="BS110" s="195">
        <v>0</v>
      </c>
      <c r="BT110" s="195">
        <v>0</v>
      </c>
      <c r="BU110" s="195">
        <v>0</v>
      </c>
      <c r="BV110" s="195">
        <v>0</v>
      </c>
      <c r="BW110" s="195">
        <v>0</v>
      </c>
      <c r="BX110" s="195">
        <v>0</v>
      </c>
      <c r="BY110" s="195">
        <v>0</v>
      </c>
      <c r="BZ110" s="195">
        <v>0</v>
      </c>
      <c r="CA110" s="195">
        <v>0</v>
      </c>
      <c r="CB110" s="195">
        <v>0</v>
      </c>
      <c r="CC110" s="195">
        <v>0</v>
      </c>
      <c r="CD110" s="195">
        <v>0</v>
      </c>
      <c r="CE110" s="195">
        <v>0</v>
      </c>
      <c r="CF110" s="195">
        <v>0</v>
      </c>
      <c r="CG110" s="195">
        <v>0</v>
      </c>
      <c r="CH110" s="195">
        <v>0</v>
      </c>
      <c r="CI110" s="195">
        <v>0</v>
      </c>
      <c r="CJ110" s="195">
        <v>0</v>
      </c>
      <c r="CK110" s="195">
        <v>0</v>
      </c>
      <c r="CL110" s="195">
        <v>0</v>
      </c>
      <c r="CM110" s="195">
        <v>0</v>
      </c>
      <c r="CN110" s="195">
        <v>0</v>
      </c>
      <c r="CO110" s="195">
        <v>0</v>
      </c>
      <c r="CP110" s="195">
        <v>0</v>
      </c>
      <c r="CQ110" s="195">
        <v>0</v>
      </c>
      <c r="CR110" s="195">
        <v>0</v>
      </c>
      <c r="CS110" s="195">
        <v>0</v>
      </c>
      <c r="CT110" s="195">
        <v>0</v>
      </c>
      <c r="CU110" s="195">
        <v>0</v>
      </c>
      <c r="CV110" s="195">
        <v>0</v>
      </c>
      <c r="CW110" s="195">
        <v>0</v>
      </c>
      <c r="CX110" s="195">
        <v>0</v>
      </c>
      <c r="CY110" s="195">
        <v>0</v>
      </c>
      <c r="CZ110" s="195">
        <v>0</v>
      </c>
      <c r="DA110" s="195">
        <v>0</v>
      </c>
      <c r="DB110" s="195">
        <v>0</v>
      </c>
      <c r="DC110" s="195">
        <v>0</v>
      </c>
      <c r="DE110" s="24">
        <f t="shared" si="47"/>
        <v>0</v>
      </c>
      <c r="DF110" s="24">
        <f t="shared" si="40"/>
        <v>0</v>
      </c>
      <c r="DG110">
        <f t="shared" si="48"/>
        <v>0</v>
      </c>
    </row>
    <row r="111" spans="1:113" ht="14.5">
      <c r="A111" s="68"/>
      <c r="B111" s="176" t="s">
        <v>203</v>
      </c>
      <c r="C111" s="188" t="s">
        <v>204</v>
      </c>
      <c r="D111" s="190"/>
      <c r="E111" s="190"/>
      <c r="F111" s="189">
        <f>H111+NPV(FD,I111:INDEX(I111:DC111,PAL))</f>
        <v>0</v>
      </c>
      <c r="G111" s="189">
        <f>SUMIF($H$5:$DC$5,"&lt;="&amp;PAL,$H111:$DC111)</f>
        <v>0</v>
      </c>
      <c r="H111" s="195">
        <v>0</v>
      </c>
      <c r="I111" s="195">
        <v>0</v>
      </c>
      <c r="J111" s="195">
        <v>0</v>
      </c>
      <c r="K111" s="195">
        <v>0</v>
      </c>
      <c r="L111" s="195">
        <v>0</v>
      </c>
      <c r="M111" s="195">
        <v>0</v>
      </c>
      <c r="N111" s="195">
        <v>0</v>
      </c>
      <c r="O111" s="195">
        <v>0</v>
      </c>
      <c r="P111" s="195">
        <v>0</v>
      </c>
      <c r="Q111" s="195">
        <v>0</v>
      </c>
      <c r="R111" s="195">
        <v>0</v>
      </c>
      <c r="S111" s="195">
        <v>0</v>
      </c>
      <c r="T111" s="195">
        <v>0</v>
      </c>
      <c r="U111" s="195">
        <v>0</v>
      </c>
      <c r="V111" s="195">
        <v>0</v>
      </c>
      <c r="W111" s="195">
        <v>0</v>
      </c>
      <c r="X111" s="195">
        <v>0</v>
      </c>
      <c r="Y111" s="195">
        <v>0</v>
      </c>
      <c r="Z111" s="195">
        <v>0</v>
      </c>
      <c r="AA111" s="195">
        <v>0</v>
      </c>
      <c r="AB111" s="195">
        <v>0</v>
      </c>
      <c r="AC111" s="195">
        <v>0</v>
      </c>
      <c r="AD111" s="195">
        <v>0</v>
      </c>
      <c r="AE111" s="195">
        <v>0</v>
      </c>
      <c r="AF111" s="195">
        <v>0</v>
      </c>
      <c r="AG111" s="195">
        <v>0</v>
      </c>
      <c r="AH111" s="195">
        <v>0</v>
      </c>
      <c r="AI111" s="195">
        <v>0</v>
      </c>
      <c r="AJ111" s="195">
        <v>0</v>
      </c>
      <c r="AK111" s="195">
        <v>0</v>
      </c>
      <c r="AL111" s="195">
        <v>0</v>
      </c>
      <c r="AM111" s="195">
        <v>0</v>
      </c>
      <c r="AN111" s="195">
        <v>0</v>
      </c>
      <c r="AO111" s="195">
        <v>0</v>
      </c>
      <c r="AP111" s="195">
        <v>0</v>
      </c>
      <c r="AQ111" s="195">
        <v>0</v>
      </c>
      <c r="AR111" s="195">
        <v>0</v>
      </c>
      <c r="AS111" s="195">
        <v>0</v>
      </c>
      <c r="AT111" s="195">
        <v>0</v>
      </c>
      <c r="AU111" s="195">
        <v>0</v>
      </c>
      <c r="AV111" s="195">
        <v>0</v>
      </c>
      <c r="AW111" s="195">
        <v>0</v>
      </c>
      <c r="AX111" s="195">
        <v>0</v>
      </c>
      <c r="AY111" s="195">
        <v>0</v>
      </c>
      <c r="AZ111" s="195">
        <v>0</v>
      </c>
      <c r="BA111" s="195">
        <v>0</v>
      </c>
      <c r="BB111" s="195">
        <v>0</v>
      </c>
      <c r="BC111" s="195">
        <v>0</v>
      </c>
      <c r="BD111" s="195">
        <v>0</v>
      </c>
      <c r="BE111" s="195">
        <v>0</v>
      </c>
      <c r="BF111" s="195">
        <v>0</v>
      </c>
      <c r="BG111" s="195">
        <v>0</v>
      </c>
      <c r="BH111" s="195">
        <v>0</v>
      </c>
      <c r="BI111" s="195">
        <v>0</v>
      </c>
      <c r="BJ111" s="195">
        <v>0</v>
      </c>
      <c r="BK111" s="195">
        <v>0</v>
      </c>
      <c r="BL111" s="195">
        <v>0</v>
      </c>
      <c r="BM111" s="195">
        <v>0</v>
      </c>
      <c r="BN111" s="195">
        <v>0</v>
      </c>
      <c r="BO111" s="195">
        <v>0</v>
      </c>
      <c r="BP111" s="195">
        <v>0</v>
      </c>
      <c r="BQ111" s="195">
        <v>0</v>
      </c>
      <c r="BR111" s="195">
        <v>0</v>
      </c>
      <c r="BS111" s="195">
        <v>0</v>
      </c>
      <c r="BT111" s="195">
        <v>0</v>
      </c>
      <c r="BU111" s="195">
        <v>0</v>
      </c>
      <c r="BV111" s="195">
        <v>0</v>
      </c>
      <c r="BW111" s="195">
        <v>0</v>
      </c>
      <c r="BX111" s="195">
        <v>0</v>
      </c>
      <c r="BY111" s="195">
        <v>0</v>
      </c>
      <c r="BZ111" s="195">
        <v>0</v>
      </c>
      <c r="CA111" s="195">
        <v>0</v>
      </c>
      <c r="CB111" s="195">
        <v>0</v>
      </c>
      <c r="CC111" s="195">
        <v>0</v>
      </c>
      <c r="CD111" s="195">
        <v>0</v>
      </c>
      <c r="CE111" s="195">
        <v>0</v>
      </c>
      <c r="CF111" s="195">
        <v>0</v>
      </c>
      <c r="CG111" s="195">
        <v>0</v>
      </c>
      <c r="CH111" s="195">
        <v>0</v>
      </c>
      <c r="CI111" s="195">
        <v>0</v>
      </c>
      <c r="CJ111" s="195">
        <v>0</v>
      </c>
      <c r="CK111" s="195">
        <v>0</v>
      </c>
      <c r="CL111" s="195">
        <v>0</v>
      </c>
      <c r="CM111" s="195">
        <v>0</v>
      </c>
      <c r="CN111" s="195">
        <v>0</v>
      </c>
      <c r="CO111" s="195">
        <v>0</v>
      </c>
      <c r="CP111" s="195">
        <v>0</v>
      </c>
      <c r="CQ111" s="195">
        <v>0</v>
      </c>
      <c r="CR111" s="195">
        <v>0</v>
      </c>
      <c r="CS111" s="195">
        <v>0</v>
      </c>
      <c r="CT111" s="195">
        <v>0</v>
      </c>
      <c r="CU111" s="195">
        <v>0</v>
      </c>
      <c r="CV111" s="195">
        <v>0</v>
      </c>
      <c r="CW111" s="195">
        <v>0</v>
      </c>
      <c r="CX111" s="195">
        <v>0</v>
      </c>
      <c r="CY111" s="195">
        <v>0</v>
      </c>
      <c r="CZ111" s="195">
        <v>0</v>
      </c>
      <c r="DA111" s="195">
        <v>0</v>
      </c>
      <c r="DB111" s="195">
        <v>0</v>
      </c>
      <c r="DC111" s="195">
        <v>0</v>
      </c>
      <c r="DE111" s="24">
        <f>COUNTBLANK(H111:DC111)</f>
        <v>0</v>
      </c>
      <c r="DF111" s="24">
        <f t="shared" si="40"/>
        <v>0</v>
      </c>
    </row>
    <row r="112" spans="1:113" ht="27.75" customHeight="1">
      <c r="A112" s="68"/>
      <c r="B112" s="176" t="s">
        <v>205</v>
      </c>
      <c r="C112" s="188" t="s">
        <v>206</v>
      </c>
      <c r="D112" s="188"/>
      <c r="E112" s="190"/>
      <c r="F112" s="191">
        <f>F113+F114-F115</f>
        <v>0</v>
      </c>
      <c r="G112" s="189">
        <f>SUMIF($H$5:$DC$5,"&lt;="&amp;PAL,$H112:$DC112)</f>
        <v>0</v>
      </c>
      <c r="H112" s="191">
        <f>H113+H114-H115</f>
        <v>0</v>
      </c>
      <c r="I112" s="191">
        <f t="shared" ref="I112:BR112" si="52">I113+I114-I115</f>
        <v>0</v>
      </c>
      <c r="J112" s="191">
        <f t="shared" si="52"/>
        <v>0</v>
      </c>
      <c r="K112" s="191">
        <f t="shared" si="52"/>
        <v>0</v>
      </c>
      <c r="L112" s="191">
        <f t="shared" si="52"/>
        <v>0</v>
      </c>
      <c r="M112" s="191">
        <f t="shared" si="52"/>
        <v>0</v>
      </c>
      <c r="N112" s="191">
        <f t="shared" si="52"/>
        <v>0</v>
      </c>
      <c r="O112" s="191">
        <f t="shared" si="52"/>
        <v>0</v>
      </c>
      <c r="P112" s="191">
        <f t="shared" si="52"/>
        <v>0</v>
      </c>
      <c r="Q112" s="191">
        <f t="shared" si="52"/>
        <v>0</v>
      </c>
      <c r="R112" s="191">
        <f t="shared" si="52"/>
        <v>0</v>
      </c>
      <c r="S112" s="191">
        <f t="shared" si="52"/>
        <v>0</v>
      </c>
      <c r="T112" s="191">
        <f t="shared" si="52"/>
        <v>0</v>
      </c>
      <c r="U112" s="191">
        <f t="shared" si="52"/>
        <v>0</v>
      </c>
      <c r="V112" s="191">
        <f t="shared" si="52"/>
        <v>0</v>
      </c>
      <c r="W112" s="191">
        <f t="shared" si="52"/>
        <v>0</v>
      </c>
      <c r="X112" s="191">
        <f t="shared" si="52"/>
        <v>0</v>
      </c>
      <c r="Y112" s="191">
        <f t="shared" si="52"/>
        <v>0</v>
      </c>
      <c r="Z112" s="191">
        <f t="shared" si="52"/>
        <v>0</v>
      </c>
      <c r="AA112" s="191">
        <f t="shared" si="52"/>
        <v>0</v>
      </c>
      <c r="AB112" s="191">
        <f t="shared" si="52"/>
        <v>0</v>
      </c>
      <c r="AC112" s="191">
        <f t="shared" si="52"/>
        <v>0</v>
      </c>
      <c r="AD112" s="191">
        <f t="shared" si="52"/>
        <v>0</v>
      </c>
      <c r="AE112" s="191">
        <f t="shared" si="52"/>
        <v>0</v>
      </c>
      <c r="AF112" s="191">
        <f t="shared" si="52"/>
        <v>0</v>
      </c>
      <c r="AG112" s="191">
        <f t="shared" si="52"/>
        <v>0</v>
      </c>
      <c r="AH112" s="191">
        <f t="shared" si="52"/>
        <v>0</v>
      </c>
      <c r="AI112" s="191">
        <f t="shared" si="52"/>
        <v>0</v>
      </c>
      <c r="AJ112" s="191">
        <f t="shared" si="52"/>
        <v>0</v>
      </c>
      <c r="AK112" s="191">
        <f t="shared" si="52"/>
        <v>0</v>
      </c>
      <c r="AL112" s="191">
        <f t="shared" si="52"/>
        <v>0</v>
      </c>
      <c r="AM112" s="191">
        <f t="shared" si="52"/>
        <v>0</v>
      </c>
      <c r="AN112" s="191">
        <f t="shared" si="52"/>
        <v>0</v>
      </c>
      <c r="AO112" s="191">
        <f t="shared" si="52"/>
        <v>0</v>
      </c>
      <c r="AP112" s="191">
        <f t="shared" si="52"/>
        <v>0</v>
      </c>
      <c r="AQ112" s="191">
        <f t="shared" si="52"/>
        <v>0</v>
      </c>
      <c r="AR112" s="191">
        <f t="shared" si="52"/>
        <v>0</v>
      </c>
      <c r="AS112" s="191">
        <f t="shared" si="52"/>
        <v>0</v>
      </c>
      <c r="AT112" s="191">
        <f t="shared" si="52"/>
        <v>0</v>
      </c>
      <c r="AU112" s="191">
        <f t="shared" si="52"/>
        <v>0</v>
      </c>
      <c r="AV112" s="191">
        <f t="shared" si="52"/>
        <v>0</v>
      </c>
      <c r="AW112" s="191">
        <f t="shared" si="52"/>
        <v>0</v>
      </c>
      <c r="AX112" s="191">
        <f t="shared" si="52"/>
        <v>0</v>
      </c>
      <c r="AY112" s="191">
        <f t="shared" si="52"/>
        <v>0</v>
      </c>
      <c r="AZ112" s="191">
        <f t="shared" si="52"/>
        <v>0</v>
      </c>
      <c r="BA112" s="191">
        <f t="shared" si="52"/>
        <v>0</v>
      </c>
      <c r="BB112" s="191">
        <f t="shared" si="52"/>
        <v>0</v>
      </c>
      <c r="BC112" s="191">
        <f t="shared" si="52"/>
        <v>0</v>
      </c>
      <c r="BD112" s="191">
        <f t="shared" si="52"/>
        <v>0</v>
      </c>
      <c r="BE112" s="191">
        <f t="shared" si="52"/>
        <v>0</v>
      </c>
      <c r="BF112" s="191">
        <f t="shared" si="52"/>
        <v>0</v>
      </c>
      <c r="BG112" s="191">
        <f t="shared" si="52"/>
        <v>0</v>
      </c>
      <c r="BH112" s="191">
        <f t="shared" si="52"/>
        <v>0</v>
      </c>
      <c r="BI112" s="191">
        <f t="shared" si="52"/>
        <v>0</v>
      </c>
      <c r="BJ112" s="191">
        <f t="shared" si="52"/>
        <v>0</v>
      </c>
      <c r="BK112" s="191">
        <f t="shared" si="52"/>
        <v>0</v>
      </c>
      <c r="BL112" s="191">
        <f t="shared" si="52"/>
        <v>0</v>
      </c>
      <c r="BM112" s="191">
        <f t="shared" si="52"/>
        <v>0</v>
      </c>
      <c r="BN112" s="191">
        <f t="shared" si="52"/>
        <v>0</v>
      </c>
      <c r="BO112" s="191">
        <f t="shared" si="52"/>
        <v>0</v>
      </c>
      <c r="BP112" s="191">
        <f t="shared" si="52"/>
        <v>0</v>
      </c>
      <c r="BQ112" s="191">
        <f t="shared" si="52"/>
        <v>0</v>
      </c>
      <c r="BR112" s="191">
        <f t="shared" si="52"/>
        <v>0</v>
      </c>
      <c r="BS112" s="191">
        <f t="shared" ref="BS112:DC112" si="53">BS113+BS114-BS115</f>
        <v>0</v>
      </c>
      <c r="BT112" s="191">
        <f t="shared" si="53"/>
        <v>0</v>
      </c>
      <c r="BU112" s="191">
        <f t="shared" si="53"/>
        <v>0</v>
      </c>
      <c r="BV112" s="191">
        <f t="shared" si="53"/>
        <v>0</v>
      </c>
      <c r="BW112" s="191">
        <f t="shared" si="53"/>
        <v>0</v>
      </c>
      <c r="BX112" s="191">
        <f t="shared" si="53"/>
        <v>0</v>
      </c>
      <c r="BY112" s="191">
        <f t="shared" si="53"/>
        <v>0</v>
      </c>
      <c r="BZ112" s="191">
        <f t="shared" si="53"/>
        <v>0</v>
      </c>
      <c r="CA112" s="191">
        <f t="shared" si="53"/>
        <v>0</v>
      </c>
      <c r="CB112" s="191">
        <f t="shared" si="53"/>
        <v>0</v>
      </c>
      <c r="CC112" s="191">
        <f t="shared" si="53"/>
        <v>0</v>
      </c>
      <c r="CD112" s="191">
        <f t="shared" si="53"/>
        <v>0</v>
      </c>
      <c r="CE112" s="191">
        <f t="shared" si="53"/>
        <v>0</v>
      </c>
      <c r="CF112" s="191">
        <f t="shared" si="53"/>
        <v>0</v>
      </c>
      <c r="CG112" s="191">
        <f t="shared" si="53"/>
        <v>0</v>
      </c>
      <c r="CH112" s="191">
        <f t="shared" si="53"/>
        <v>0</v>
      </c>
      <c r="CI112" s="191">
        <f t="shared" si="53"/>
        <v>0</v>
      </c>
      <c r="CJ112" s="191">
        <f t="shared" si="53"/>
        <v>0</v>
      </c>
      <c r="CK112" s="191">
        <f t="shared" si="53"/>
        <v>0</v>
      </c>
      <c r="CL112" s="191">
        <f t="shared" si="53"/>
        <v>0</v>
      </c>
      <c r="CM112" s="191">
        <f t="shared" si="53"/>
        <v>0</v>
      </c>
      <c r="CN112" s="191">
        <f t="shared" si="53"/>
        <v>0</v>
      </c>
      <c r="CO112" s="191">
        <f t="shared" si="53"/>
        <v>0</v>
      </c>
      <c r="CP112" s="191">
        <f t="shared" si="53"/>
        <v>0</v>
      </c>
      <c r="CQ112" s="191">
        <f t="shared" si="53"/>
        <v>0</v>
      </c>
      <c r="CR112" s="191">
        <f t="shared" si="53"/>
        <v>0</v>
      </c>
      <c r="CS112" s="191">
        <f t="shared" si="53"/>
        <v>0</v>
      </c>
      <c r="CT112" s="191">
        <f t="shared" si="53"/>
        <v>0</v>
      </c>
      <c r="CU112" s="191">
        <f t="shared" si="53"/>
        <v>0</v>
      </c>
      <c r="CV112" s="191">
        <f t="shared" si="53"/>
        <v>0</v>
      </c>
      <c r="CW112" s="191">
        <f t="shared" si="53"/>
        <v>0</v>
      </c>
      <c r="CX112" s="191">
        <f t="shared" si="53"/>
        <v>0</v>
      </c>
      <c r="CY112" s="191">
        <f t="shared" si="53"/>
        <v>0</v>
      </c>
      <c r="CZ112" s="191">
        <f t="shared" si="53"/>
        <v>0</v>
      </c>
      <c r="DA112" s="191">
        <f t="shared" si="53"/>
        <v>0</v>
      </c>
      <c r="DB112" s="191">
        <f t="shared" si="53"/>
        <v>0</v>
      </c>
      <c r="DC112" s="191">
        <f t="shared" si="53"/>
        <v>0</v>
      </c>
      <c r="DF112" s="24">
        <f t="shared" si="40"/>
        <v>0</v>
      </c>
    </row>
    <row r="113" spans="1:110" ht="15" customHeight="1">
      <c r="A113" s="68"/>
      <c r="B113" s="176" t="s">
        <v>207</v>
      </c>
      <c r="C113" s="193" t="s">
        <v>208</v>
      </c>
      <c r="D113" s="176"/>
      <c r="E113" s="176"/>
      <c r="F113" s="189">
        <f>H113+NPV(FD,I113:INDEX(I113:DC113,PAL))</f>
        <v>0</v>
      </c>
      <c r="G113" s="189">
        <f>SUMIF($H$5:$DC$5,"&lt;="&amp;PAL,$H113:$DC113)</f>
        <v>0</v>
      </c>
      <c r="H113" s="203">
        <f t="shared" ref="H113:AM113" si="54">SUMPRODUCT($DG12:$DG20,H12:H20,1/($DG12:$DG20+100))+SUMPRODUCT($DG23:$DG31,H23:H31,1/($DG23:$DG31+100))+SUMPRODUCT($DG34:$DG42,H34:H42,1/($DG34:$DG42+100))+SUMPRODUCT($DG46:$DG54,H46:H54,1/($DG46:$DG54+100))+SUMPRODUCT($DG57:$DG65,H57:H65,1/($DG57:$DG65+100))+SUMPRODUCT($DG68:$DG76,H68:H76,1/($DG68:$DG76+100))+SUMPRODUCT($DG79:$DG87,H79:H87,1/($DG79:$DG87+100))</f>
        <v>0</v>
      </c>
      <c r="I113" s="203">
        <f t="shared" si="54"/>
        <v>0</v>
      </c>
      <c r="J113" s="203">
        <f t="shared" si="54"/>
        <v>0</v>
      </c>
      <c r="K113" s="203">
        <f t="shared" si="54"/>
        <v>0</v>
      </c>
      <c r="L113" s="203">
        <f t="shared" si="54"/>
        <v>0</v>
      </c>
      <c r="M113" s="203">
        <f t="shared" si="54"/>
        <v>0</v>
      </c>
      <c r="N113" s="203">
        <f t="shared" si="54"/>
        <v>0</v>
      </c>
      <c r="O113" s="203">
        <f t="shared" si="54"/>
        <v>0</v>
      </c>
      <c r="P113" s="203">
        <f t="shared" si="54"/>
        <v>0</v>
      </c>
      <c r="Q113" s="203">
        <f t="shared" si="54"/>
        <v>0</v>
      </c>
      <c r="R113" s="203">
        <f t="shared" si="54"/>
        <v>0</v>
      </c>
      <c r="S113" s="203">
        <f t="shared" si="54"/>
        <v>0</v>
      </c>
      <c r="T113" s="203">
        <f t="shared" si="54"/>
        <v>0</v>
      </c>
      <c r="U113" s="203">
        <f t="shared" si="54"/>
        <v>0</v>
      </c>
      <c r="V113" s="203">
        <f t="shared" si="54"/>
        <v>0</v>
      </c>
      <c r="W113" s="203">
        <f t="shared" si="54"/>
        <v>0</v>
      </c>
      <c r="X113" s="203">
        <f t="shared" si="54"/>
        <v>0</v>
      </c>
      <c r="Y113" s="203">
        <f t="shared" si="54"/>
        <v>0</v>
      </c>
      <c r="Z113" s="203">
        <f t="shared" si="54"/>
        <v>0</v>
      </c>
      <c r="AA113" s="203">
        <f t="shared" si="54"/>
        <v>0</v>
      </c>
      <c r="AB113" s="203">
        <f t="shared" si="54"/>
        <v>0</v>
      </c>
      <c r="AC113" s="203">
        <f t="shared" si="54"/>
        <v>0</v>
      </c>
      <c r="AD113" s="203">
        <f t="shared" si="54"/>
        <v>0</v>
      </c>
      <c r="AE113" s="203">
        <f t="shared" si="54"/>
        <v>0</v>
      </c>
      <c r="AF113" s="203">
        <f t="shared" si="54"/>
        <v>0</v>
      </c>
      <c r="AG113" s="203">
        <f t="shared" si="54"/>
        <v>0</v>
      </c>
      <c r="AH113" s="203">
        <f t="shared" si="54"/>
        <v>0</v>
      </c>
      <c r="AI113" s="203">
        <f t="shared" si="54"/>
        <v>0</v>
      </c>
      <c r="AJ113" s="203">
        <f t="shared" si="54"/>
        <v>0</v>
      </c>
      <c r="AK113" s="203">
        <f t="shared" si="54"/>
        <v>0</v>
      </c>
      <c r="AL113" s="203">
        <f t="shared" si="54"/>
        <v>0</v>
      </c>
      <c r="AM113" s="203">
        <f t="shared" si="54"/>
        <v>0</v>
      </c>
      <c r="AN113" s="203">
        <f t="shared" ref="AN113:BS113" si="55">SUMPRODUCT($DG12:$DG20,AN12:AN20,1/($DG12:$DG20+100))+SUMPRODUCT($DG23:$DG31,AN23:AN31,1/($DG23:$DG31+100))+SUMPRODUCT($DG34:$DG42,AN34:AN42,1/($DG34:$DG42+100))+SUMPRODUCT($DG46:$DG54,AN46:AN54,1/($DG46:$DG54+100))+SUMPRODUCT($DG57:$DG65,AN57:AN65,1/($DG57:$DG65+100))+SUMPRODUCT($DG68:$DG76,AN68:AN76,1/($DG68:$DG76+100))+SUMPRODUCT($DG79:$DG87,AN79:AN87,1/($DG79:$DG87+100))</f>
        <v>0</v>
      </c>
      <c r="AO113" s="203">
        <f t="shared" si="55"/>
        <v>0</v>
      </c>
      <c r="AP113" s="203">
        <f t="shared" si="55"/>
        <v>0</v>
      </c>
      <c r="AQ113" s="203">
        <f t="shared" si="55"/>
        <v>0</v>
      </c>
      <c r="AR113" s="203">
        <f t="shared" si="55"/>
        <v>0</v>
      </c>
      <c r="AS113" s="203">
        <f t="shared" si="55"/>
        <v>0</v>
      </c>
      <c r="AT113" s="203">
        <f t="shared" si="55"/>
        <v>0</v>
      </c>
      <c r="AU113" s="203">
        <f t="shared" si="55"/>
        <v>0</v>
      </c>
      <c r="AV113" s="203">
        <f t="shared" si="55"/>
        <v>0</v>
      </c>
      <c r="AW113" s="203">
        <f t="shared" si="55"/>
        <v>0</v>
      </c>
      <c r="AX113" s="203">
        <f t="shared" si="55"/>
        <v>0</v>
      </c>
      <c r="AY113" s="203">
        <f t="shared" si="55"/>
        <v>0</v>
      </c>
      <c r="AZ113" s="203">
        <f t="shared" si="55"/>
        <v>0</v>
      </c>
      <c r="BA113" s="203">
        <f t="shared" si="55"/>
        <v>0</v>
      </c>
      <c r="BB113" s="203">
        <f t="shared" si="55"/>
        <v>0</v>
      </c>
      <c r="BC113" s="203">
        <f t="shared" si="55"/>
        <v>0</v>
      </c>
      <c r="BD113" s="203">
        <f t="shared" si="55"/>
        <v>0</v>
      </c>
      <c r="BE113" s="203">
        <f t="shared" si="55"/>
        <v>0</v>
      </c>
      <c r="BF113" s="203">
        <f t="shared" si="55"/>
        <v>0</v>
      </c>
      <c r="BG113" s="203">
        <f t="shared" si="55"/>
        <v>0</v>
      </c>
      <c r="BH113" s="203">
        <f t="shared" si="55"/>
        <v>0</v>
      </c>
      <c r="BI113" s="203">
        <f t="shared" si="55"/>
        <v>0</v>
      </c>
      <c r="BJ113" s="203">
        <f t="shared" si="55"/>
        <v>0</v>
      </c>
      <c r="BK113" s="203">
        <f t="shared" si="55"/>
        <v>0</v>
      </c>
      <c r="BL113" s="203">
        <f t="shared" si="55"/>
        <v>0</v>
      </c>
      <c r="BM113" s="203">
        <f t="shared" si="55"/>
        <v>0</v>
      </c>
      <c r="BN113" s="203">
        <f t="shared" si="55"/>
        <v>0</v>
      </c>
      <c r="BO113" s="203">
        <f t="shared" si="55"/>
        <v>0</v>
      </c>
      <c r="BP113" s="203">
        <f t="shared" si="55"/>
        <v>0</v>
      </c>
      <c r="BQ113" s="203">
        <f t="shared" si="55"/>
        <v>0</v>
      </c>
      <c r="BR113" s="203">
        <f t="shared" si="55"/>
        <v>0</v>
      </c>
      <c r="BS113" s="203">
        <f t="shared" si="55"/>
        <v>0</v>
      </c>
      <c r="BT113" s="203">
        <f t="shared" ref="BT113:DC113" si="56">SUMPRODUCT($DG12:$DG20,BT12:BT20,1/($DG12:$DG20+100))+SUMPRODUCT($DG23:$DG31,BT23:BT31,1/($DG23:$DG31+100))+SUMPRODUCT($DG34:$DG42,BT34:BT42,1/($DG34:$DG42+100))+SUMPRODUCT($DG46:$DG54,BT46:BT54,1/($DG46:$DG54+100))+SUMPRODUCT($DG57:$DG65,BT57:BT65,1/($DG57:$DG65+100))+SUMPRODUCT($DG68:$DG76,BT68:BT76,1/($DG68:$DG76+100))+SUMPRODUCT($DG79:$DG87,BT79:BT87,1/($DG79:$DG87+100))</f>
        <v>0</v>
      </c>
      <c r="BU113" s="203">
        <f t="shared" si="56"/>
        <v>0</v>
      </c>
      <c r="BV113" s="203">
        <f t="shared" si="56"/>
        <v>0</v>
      </c>
      <c r="BW113" s="203">
        <f t="shared" si="56"/>
        <v>0</v>
      </c>
      <c r="BX113" s="203">
        <f t="shared" si="56"/>
        <v>0</v>
      </c>
      <c r="BY113" s="203">
        <f t="shared" si="56"/>
        <v>0</v>
      </c>
      <c r="BZ113" s="203">
        <f t="shared" si="56"/>
        <v>0</v>
      </c>
      <c r="CA113" s="203">
        <f t="shared" si="56"/>
        <v>0</v>
      </c>
      <c r="CB113" s="203">
        <f t="shared" si="56"/>
        <v>0</v>
      </c>
      <c r="CC113" s="203">
        <f t="shared" si="56"/>
        <v>0</v>
      </c>
      <c r="CD113" s="203">
        <f t="shared" si="56"/>
        <v>0</v>
      </c>
      <c r="CE113" s="203">
        <f t="shared" si="56"/>
        <v>0</v>
      </c>
      <c r="CF113" s="203">
        <f t="shared" si="56"/>
        <v>0</v>
      </c>
      <c r="CG113" s="203">
        <f t="shared" si="56"/>
        <v>0</v>
      </c>
      <c r="CH113" s="203">
        <f t="shared" si="56"/>
        <v>0</v>
      </c>
      <c r="CI113" s="203">
        <f t="shared" si="56"/>
        <v>0</v>
      </c>
      <c r="CJ113" s="203">
        <f t="shared" si="56"/>
        <v>0</v>
      </c>
      <c r="CK113" s="203">
        <f t="shared" si="56"/>
        <v>0</v>
      </c>
      <c r="CL113" s="203">
        <f t="shared" si="56"/>
        <v>0</v>
      </c>
      <c r="CM113" s="203">
        <f t="shared" si="56"/>
        <v>0</v>
      </c>
      <c r="CN113" s="203">
        <f t="shared" si="56"/>
        <v>0</v>
      </c>
      <c r="CO113" s="203">
        <f t="shared" si="56"/>
        <v>0</v>
      </c>
      <c r="CP113" s="203">
        <f t="shared" si="56"/>
        <v>0</v>
      </c>
      <c r="CQ113" s="203">
        <f t="shared" si="56"/>
        <v>0</v>
      </c>
      <c r="CR113" s="203">
        <f t="shared" si="56"/>
        <v>0</v>
      </c>
      <c r="CS113" s="203">
        <f t="shared" si="56"/>
        <v>0</v>
      </c>
      <c r="CT113" s="203">
        <f t="shared" si="56"/>
        <v>0</v>
      </c>
      <c r="CU113" s="203">
        <f t="shared" si="56"/>
        <v>0</v>
      </c>
      <c r="CV113" s="203">
        <f t="shared" si="56"/>
        <v>0</v>
      </c>
      <c r="CW113" s="203">
        <f t="shared" si="56"/>
        <v>0</v>
      </c>
      <c r="CX113" s="203">
        <f t="shared" si="56"/>
        <v>0</v>
      </c>
      <c r="CY113" s="203">
        <f t="shared" si="56"/>
        <v>0</v>
      </c>
      <c r="CZ113" s="203">
        <f t="shared" si="56"/>
        <v>0</v>
      </c>
      <c r="DA113" s="203">
        <f t="shared" si="56"/>
        <v>0</v>
      </c>
      <c r="DB113" s="203">
        <f t="shared" si="56"/>
        <v>0</v>
      </c>
      <c r="DC113" s="203">
        <f t="shared" si="56"/>
        <v>0</v>
      </c>
      <c r="DF113" s="24">
        <f t="shared" si="40"/>
        <v>0</v>
      </c>
    </row>
    <row r="114" spans="1:110" ht="15" customHeight="1">
      <c r="A114" s="68"/>
      <c r="B114" s="176" t="s">
        <v>209</v>
      </c>
      <c r="C114" s="193" t="s">
        <v>221</v>
      </c>
      <c r="D114" s="176"/>
      <c r="E114" s="176"/>
      <c r="F114" s="189">
        <f>H114+NPV(FD,I114:INDEX(I114:DC114,PAL))</f>
        <v>0</v>
      </c>
      <c r="G114" s="189">
        <f>SUMIF($H$5:$DC$5,"&lt;="&amp;PAL,$H114:$DC114)</f>
        <v>0</v>
      </c>
      <c r="H114" s="203">
        <f t="shared" ref="H114:AM114" si="57">SUMPRODUCT($DG90:$DG99,H90:H99,1/($DG90:$DG99+100))</f>
        <v>0</v>
      </c>
      <c r="I114" s="203">
        <f t="shared" si="57"/>
        <v>0</v>
      </c>
      <c r="J114" s="203">
        <f t="shared" si="57"/>
        <v>0</v>
      </c>
      <c r="K114" s="203">
        <f t="shared" si="57"/>
        <v>0</v>
      </c>
      <c r="L114" s="203">
        <f t="shared" si="57"/>
        <v>0</v>
      </c>
      <c r="M114" s="203">
        <f t="shared" si="57"/>
        <v>0</v>
      </c>
      <c r="N114" s="203">
        <f t="shared" si="57"/>
        <v>0</v>
      </c>
      <c r="O114" s="203">
        <f t="shared" si="57"/>
        <v>0</v>
      </c>
      <c r="P114" s="203">
        <f t="shared" si="57"/>
        <v>0</v>
      </c>
      <c r="Q114" s="203">
        <f t="shared" si="57"/>
        <v>0</v>
      </c>
      <c r="R114" s="203">
        <f t="shared" si="57"/>
        <v>0</v>
      </c>
      <c r="S114" s="203">
        <f t="shared" si="57"/>
        <v>0</v>
      </c>
      <c r="T114" s="203">
        <f t="shared" si="57"/>
        <v>0</v>
      </c>
      <c r="U114" s="203">
        <f t="shared" si="57"/>
        <v>0</v>
      </c>
      <c r="V114" s="203">
        <f t="shared" si="57"/>
        <v>0</v>
      </c>
      <c r="W114" s="203">
        <f t="shared" si="57"/>
        <v>0</v>
      </c>
      <c r="X114" s="203">
        <f t="shared" si="57"/>
        <v>0</v>
      </c>
      <c r="Y114" s="203">
        <f t="shared" si="57"/>
        <v>0</v>
      </c>
      <c r="Z114" s="203">
        <f t="shared" si="57"/>
        <v>0</v>
      </c>
      <c r="AA114" s="203">
        <f t="shared" si="57"/>
        <v>0</v>
      </c>
      <c r="AB114" s="203">
        <f t="shared" si="57"/>
        <v>0</v>
      </c>
      <c r="AC114" s="203">
        <f t="shared" si="57"/>
        <v>0</v>
      </c>
      <c r="AD114" s="203">
        <f t="shared" si="57"/>
        <v>0</v>
      </c>
      <c r="AE114" s="203">
        <f t="shared" si="57"/>
        <v>0</v>
      </c>
      <c r="AF114" s="203">
        <f t="shared" si="57"/>
        <v>0</v>
      </c>
      <c r="AG114" s="203">
        <f t="shared" si="57"/>
        <v>0</v>
      </c>
      <c r="AH114" s="203">
        <f t="shared" si="57"/>
        <v>0</v>
      </c>
      <c r="AI114" s="203">
        <f t="shared" si="57"/>
        <v>0</v>
      </c>
      <c r="AJ114" s="203">
        <f t="shared" si="57"/>
        <v>0</v>
      </c>
      <c r="AK114" s="203">
        <f t="shared" si="57"/>
        <v>0</v>
      </c>
      <c r="AL114" s="203">
        <f t="shared" si="57"/>
        <v>0</v>
      </c>
      <c r="AM114" s="203">
        <f t="shared" si="57"/>
        <v>0</v>
      </c>
      <c r="AN114" s="203">
        <f t="shared" ref="AN114:BS114" si="58">SUMPRODUCT($DG90:$DG99,AN90:AN99,1/($DG90:$DG99+100))</f>
        <v>0</v>
      </c>
      <c r="AO114" s="203">
        <f t="shared" si="58"/>
        <v>0</v>
      </c>
      <c r="AP114" s="203">
        <f t="shared" si="58"/>
        <v>0</v>
      </c>
      <c r="AQ114" s="203">
        <f t="shared" si="58"/>
        <v>0</v>
      </c>
      <c r="AR114" s="203">
        <f t="shared" si="58"/>
        <v>0</v>
      </c>
      <c r="AS114" s="203">
        <f t="shared" si="58"/>
        <v>0</v>
      </c>
      <c r="AT114" s="203">
        <f t="shared" si="58"/>
        <v>0</v>
      </c>
      <c r="AU114" s="203">
        <f t="shared" si="58"/>
        <v>0</v>
      </c>
      <c r="AV114" s="203">
        <f t="shared" si="58"/>
        <v>0</v>
      </c>
      <c r="AW114" s="203">
        <f t="shared" si="58"/>
        <v>0</v>
      </c>
      <c r="AX114" s="203">
        <f t="shared" si="58"/>
        <v>0</v>
      </c>
      <c r="AY114" s="203">
        <f t="shared" si="58"/>
        <v>0</v>
      </c>
      <c r="AZ114" s="203">
        <f t="shared" si="58"/>
        <v>0</v>
      </c>
      <c r="BA114" s="203">
        <f t="shared" si="58"/>
        <v>0</v>
      </c>
      <c r="BB114" s="203">
        <f t="shared" si="58"/>
        <v>0</v>
      </c>
      <c r="BC114" s="203">
        <f t="shared" si="58"/>
        <v>0</v>
      </c>
      <c r="BD114" s="203">
        <f t="shared" si="58"/>
        <v>0</v>
      </c>
      <c r="BE114" s="203">
        <f t="shared" si="58"/>
        <v>0</v>
      </c>
      <c r="BF114" s="203">
        <f t="shared" si="58"/>
        <v>0</v>
      </c>
      <c r="BG114" s="203">
        <f t="shared" si="58"/>
        <v>0</v>
      </c>
      <c r="BH114" s="203">
        <f t="shared" si="58"/>
        <v>0</v>
      </c>
      <c r="BI114" s="203">
        <f t="shared" si="58"/>
        <v>0</v>
      </c>
      <c r="BJ114" s="203">
        <f t="shared" si="58"/>
        <v>0</v>
      </c>
      <c r="BK114" s="203">
        <f t="shared" si="58"/>
        <v>0</v>
      </c>
      <c r="BL114" s="203">
        <f t="shared" si="58"/>
        <v>0</v>
      </c>
      <c r="BM114" s="203">
        <f t="shared" si="58"/>
        <v>0</v>
      </c>
      <c r="BN114" s="203">
        <f t="shared" si="58"/>
        <v>0</v>
      </c>
      <c r="BO114" s="203">
        <f t="shared" si="58"/>
        <v>0</v>
      </c>
      <c r="BP114" s="203">
        <f t="shared" si="58"/>
        <v>0</v>
      </c>
      <c r="BQ114" s="203">
        <f t="shared" si="58"/>
        <v>0</v>
      </c>
      <c r="BR114" s="203">
        <f t="shared" si="58"/>
        <v>0</v>
      </c>
      <c r="BS114" s="203">
        <f t="shared" si="58"/>
        <v>0</v>
      </c>
      <c r="BT114" s="203">
        <f t="shared" ref="BT114:DC114" si="59">SUMPRODUCT($DG90:$DG99,BT90:BT99,1/($DG90:$DG99+100))</f>
        <v>0</v>
      </c>
      <c r="BU114" s="203">
        <f t="shared" si="59"/>
        <v>0</v>
      </c>
      <c r="BV114" s="203">
        <f t="shared" si="59"/>
        <v>0</v>
      </c>
      <c r="BW114" s="203">
        <f t="shared" si="59"/>
        <v>0</v>
      </c>
      <c r="BX114" s="203">
        <f t="shared" si="59"/>
        <v>0</v>
      </c>
      <c r="BY114" s="203">
        <f t="shared" si="59"/>
        <v>0</v>
      </c>
      <c r="BZ114" s="203">
        <f t="shared" si="59"/>
        <v>0</v>
      </c>
      <c r="CA114" s="203">
        <f t="shared" si="59"/>
        <v>0</v>
      </c>
      <c r="CB114" s="203">
        <f t="shared" si="59"/>
        <v>0</v>
      </c>
      <c r="CC114" s="203">
        <f t="shared" si="59"/>
        <v>0</v>
      </c>
      <c r="CD114" s="203">
        <f t="shared" si="59"/>
        <v>0</v>
      </c>
      <c r="CE114" s="203">
        <f t="shared" si="59"/>
        <v>0</v>
      </c>
      <c r="CF114" s="203">
        <f t="shared" si="59"/>
        <v>0</v>
      </c>
      <c r="CG114" s="203">
        <f t="shared" si="59"/>
        <v>0</v>
      </c>
      <c r="CH114" s="203">
        <f t="shared" si="59"/>
        <v>0</v>
      </c>
      <c r="CI114" s="203">
        <f t="shared" si="59"/>
        <v>0</v>
      </c>
      <c r="CJ114" s="203">
        <f t="shared" si="59"/>
        <v>0</v>
      </c>
      <c r="CK114" s="203">
        <f t="shared" si="59"/>
        <v>0</v>
      </c>
      <c r="CL114" s="203">
        <f t="shared" si="59"/>
        <v>0</v>
      </c>
      <c r="CM114" s="203">
        <f t="shared" si="59"/>
        <v>0</v>
      </c>
      <c r="CN114" s="203">
        <f t="shared" si="59"/>
        <v>0</v>
      </c>
      <c r="CO114" s="203">
        <f t="shared" si="59"/>
        <v>0</v>
      </c>
      <c r="CP114" s="203">
        <f t="shared" si="59"/>
        <v>0</v>
      </c>
      <c r="CQ114" s="203">
        <f t="shared" si="59"/>
        <v>0</v>
      </c>
      <c r="CR114" s="203">
        <f t="shared" si="59"/>
        <v>0</v>
      </c>
      <c r="CS114" s="203">
        <f t="shared" si="59"/>
        <v>0</v>
      </c>
      <c r="CT114" s="203">
        <f t="shared" si="59"/>
        <v>0</v>
      </c>
      <c r="CU114" s="203">
        <f t="shared" si="59"/>
        <v>0</v>
      </c>
      <c r="CV114" s="203">
        <f t="shared" si="59"/>
        <v>0</v>
      </c>
      <c r="CW114" s="203">
        <f t="shared" si="59"/>
        <v>0</v>
      </c>
      <c r="CX114" s="203">
        <f t="shared" si="59"/>
        <v>0</v>
      </c>
      <c r="CY114" s="203">
        <f t="shared" si="59"/>
        <v>0</v>
      </c>
      <c r="CZ114" s="203">
        <f t="shared" si="59"/>
        <v>0</v>
      </c>
      <c r="DA114" s="203">
        <f t="shared" si="59"/>
        <v>0</v>
      </c>
      <c r="DB114" s="203">
        <f t="shared" si="59"/>
        <v>0</v>
      </c>
      <c r="DC114" s="203">
        <f t="shared" si="59"/>
        <v>0</v>
      </c>
      <c r="DD114" s="37"/>
      <c r="DF114" s="24">
        <f t="shared" si="40"/>
        <v>0</v>
      </c>
    </row>
    <row r="115" spans="1:110" ht="15" customHeight="1">
      <c r="A115" s="68"/>
      <c r="B115" s="176" t="s">
        <v>211</v>
      </c>
      <c r="C115" s="193" t="s">
        <v>212</v>
      </c>
      <c r="D115" s="193"/>
      <c r="E115" s="176"/>
      <c r="F115" s="189">
        <f>H115+NPV(FD,I115:INDEX(I115:DC115,PAL))</f>
        <v>0</v>
      </c>
      <c r="G115" s="189">
        <f>SUMIF($H$5:$DC$5,"&lt;="&amp;PAL,$H115:$DC115)</f>
        <v>0</v>
      </c>
      <c r="H115" s="203">
        <f>SUMPRODUCT($DG101:$DG110,H101:H110,1/($DG101:$DG110+100))</f>
        <v>0</v>
      </c>
      <c r="I115" s="203">
        <f t="shared" ref="I115:BT115" si="60">SUMPRODUCT($DG101:$DG110,I101:I110,1/($DG101:$DG110+100))</f>
        <v>0</v>
      </c>
      <c r="J115" s="203">
        <f t="shared" si="60"/>
        <v>0</v>
      </c>
      <c r="K115" s="203">
        <f t="shared" si="60"/>
        <v>0</v>
      </c>
      <c r="L115" s="203">
        <f t="shared" si="60"/>
        <v>0</v>
      </c>
      <c r="M115" s="203">
        <f t="shared" si="60"/>
        <v>0</v>
      </c>
      <c r="N115" s="203">
        <f t="shared" si="60"/>
        <v>0</v>
      </c>
      <c r="O115" s="203">
        <f t="shared" si="60"/>
        <v>0</v>
      </c>
      <c r="P115" s="203">
        <f t="shared" si="60"/>
        <v>0</v>
      </c>
      <c r="Q115" s="203">
        <f t="shared" si="60"/>
        <v>0</v>
      </c>
      <c r="R115" s="203">
        <f t="shared" si="60"/>
        <v>0</v>
      </c>
      <c r="S115" s="203">
        <f t="shared" si="60"/>
        <v>0</v>
      </c>
      <c r="T115" s="203">
        <f t="shared" si="60"/>
        <v>0</v>
      </c>
      <c r="U115" s="203">
        <f t="shared" si="60"/>
        <v>0</v>
      </c>
      <c r="V115" s="203">
        <f t="shared" si="60"/>
        <v>0</v>
      </c>
      <c r="W115" s="203">
        <f t="shared" si="60"/>
        <v>0</v>
      </c>
      <c r="X115" s="203">
        <f t="shared" si="60"/>
        <v>0</v>
      </c>
      <c r="Y115" s="203">
        <f t="shared" si="60"/>
        <v>0</v>
      </c>
      <c r="Z115" s="203">
        <f t="shared" si="60"/>
        <v>0</v>
      </c>
      <c r="AA115" s="203">
        <f t="shared" si="60"/>
        <v>0</v>
      </c>
      <c r="AB115" s="203">
        <f t="shared" si="60"/>
        <v>0</v>
      </c>
      <c r="AC115" s="203">
        <f t="shared" si="60"/>
        <v>0</v>
      </c>
      <c r="AD115" s="203">
        <f t="shared" si="60"/>
        <v>0</v>
      </c>
      <c r="AE115" s="203">
        <f t="shared" si="60"/>
        <v>0</v>
      </c>
      <c r="AF115" s="203">
        <f t="shared" si="60"/>
        <v>0</v>
      </c>
      <c r="AG115" s="203">
        <f t="shared" si="60"/>
        <v>0</v>
      </c>
      <c r="AH115" s="203">
        <f t="shared" si="60"/>
        <v>0</v>
      </c>
      <c r="AI115" s="203">
        <f t="shared" si="60"/>
        <v>0</v>
      </c>
      <c r="AJ115" s="203">
        <f t="shared" si="60"/>
        <v>0</v>
      </c>
      <c r="AK115" s="203">
        <f t="shared" si="60"/>
        <v>0</v>
      </c>
      <c r="AL115" s="203">
        <f t="shared" si="60"/>
        <v>0</v>
      </c>
      <c r="AM115" s="203">
        <f t="shared" si="60"/>
        <v>0</v>
      </c>
      <c r="AN115" s="203">
        <f t="shared" si="60"/>
        <v>0</v>
      </c>
      <c r="AO115" s="203">
        <f t="shared" si="60"/>
        <v>0</v>
      </c>
      <c r="AP115" s="203">
        <f t="shared" si="60"/>
        <v>0</v>
      </c>
      <c r="AQ115" s="203">
        <f t="shared" si="60"/>
        <v>0</v>
      </c>
      <c r="AR115" s="203">
        <f t="shared" si="60"/>
        <v>0</v>
      </c>
      <c r="AS115" s="203">
        <f t="shared" si="60"/>
        <v>0</v>
      </c>
      <c r="AT115" s="203">
        <f t="shared" si="60"/>
        <v>0</v>
      </c>
      <c r="AU115" s="203">
        <f t="shared" si="60"/>
        <v>0</v>
      </c>
      <c r="AV115" s="203">
        <f t="shared" si="60"/>
        <v>0</v>
      </c>
      <c r="AW115" s="203">
        <f t="shared" si="60"/>
        <v>0</v>
      </c>
      <c r="AX115" s="203">
        <f t="shared" si="60"/>
        <v>0</v>
      </c>
      <c r="AY115" s="203">
        <f t="shared" si="60"/>
        <v>0</v>
      </c>
      <c r="AZ115" s="203">
        <f t="shared" si="60"/>
        <v>0</v>
      </c>
      <c r="BA115" s="203">
        <f t="shared" si="60"/>
        <v>0</v>
      </c>
      <c r="BB115" s="203">
        <f t="shared" si="60"/>
        <v>0</v>
      </c>
      <c r="BC115" s="203">
        <f t="shared" si="60"/>
        <v>0</v>
      </c>
      <c r="BD115" s="203">
        <f t="shared" si="60"/>
        <v>0</v>
      </c>
      <c r="BE115" s="203">
        <f t="shared" si="60"/>
        <v>0</v>
      </c>
      <c r="BF115" s="203">
        <f t="shared" si="60"/>
        <v>0</v>
      </c>
      <c r="BG115" s="203">
        <f t="shared" si="60"/>
        <v>0</v>
      </c>
      <c r="BH115" s="203">
        <f t="shared" si="60"/>
        <v>0</v>
      </c>
      <c r="BI115" s="203">
        <f t="shared" si="60"/>
        <v>0</v>
      </c>
      <c r="BJ115" s="203">
        <f t="shared" si="60"/>
        <v>0</v>
      </c>
      <c r="BK115" s="203">
        <f t="shared" si="60"/>
        <v>0</v>
      </c>
      <c r="BL115" s="203">
        <f t="shared" si="60"/>
        <v>0</v>
      </c>
      <c r="BM115" s="203">
        <f t="shared" si="60"/>
        <v>0</v>
      </c>
      <c r="BN115" s="203">
        <f t="shared" si="60"/>
        <v>0</v>
      </c>
      <c r="BO115" s="203">
        <f t="shared" si="60"/>
        <v>0</v>
      </c>
      <c r="BP115" s="203">
        <f t="shared" si="60"/>
        <v>0</v>
      </c>
      <c r="BQ115" s="203">
        <f t="shared" si="60"/>
        <v>0</v>
      </c>
      <c r="BR115" s="203">
        <f t="shared" si="60"/>
        <v>0</v>
      </c>
      <c r="BS115" s="203">
        <f t="shared" si="60"/>
        <v>0</v>
      </c>
      <c r="BT115" s="203">
        <f t="shared" si="60"/>
        <v>0</v>
      </c>
      <c r="BU115" s="203">
        <f t="shared" ref="BU115:DC115" si="61">SUMPRODUCT($DG101:$DG110,BU101:BU110,1/($DG101:$DG110+100))</f>
        <v>0</v>
      </c>
      <c r="BV115" s="203">
        <f t="shared" si="61"/>
        <v>0</v>
      </c>
      <c r="BW115" s="203">
        <f t="shared" si="61"/>
        <v>0</v>
      </c>
      <c r="BX115" s="203">
        <f t="shared" si="61"/>
        <v>0</v>
      </c>
      <c r="BY115" s="203">
        <f t="shared" si="61"/>
        <v>0</v>
      </c>
      <c r="BZ115" s="203">
        <f t="shared" si="61"/>
        <v>0</v>
      </c>
      <c r="CA115" s="203">
        <f t="shared" si="61"/>
        <v>0</v>
      </c>
      <c r="CB115" s="203">
        <f t="shared" si="61"/>
        <v>0</v>
      </c>
      <c r="CC115" s="203">
        <f t="shared" si="61"/>
        <v>0</v>
      </c>
      <c r="CD115" s="203">
        <f t="shared" si="61"/>
        <v>0</v>
      </c>
      <c r="CE115" s="203">
        <f t="shared" si="61"/>
        <v>0</v>
      </c>
      <c r="CF115" s="203">
        <f t="shared" si="61"/>
        <v>0</v>
      </c>
      <c r="CG115" s="203">
        <f t="shared" si="61"/>
        <v>0</v>
      </c>
      <c r="CH115" s="203">
        <f t="shared" si="61"/>
        <v>0</v>
      </c>
      <c r="CI115" s="203">
        <f t="shared" si="61"/>
        <v>0</v>
      </c>
      <c r="CJ115" s="203">
        <f t="shared" si="61"/>
        <v>0</v>
      </c>
      <c r="CK115" s="203">
        <f t="shared" si="61"/>
        <v>0</v>
      </c>
      <c r="CL115" s="203">
        <f t="shared" si="61"/>
        <v>0</v>
      </c>
      <c r="CM115" s="203">
        <f t="shared" si="61"/>
        <v>0</v>
      </c>
      <c r="CN115" s="203">
        <f t="shared" si="61"/>
        <v>0</v>
      </c>
      <c r="CO115" s="203">
        <f t="shared" si="61"/>
        <v>0</v>
      </c>
      <c r="CP115" s="203">
        <f t="shared" si="61"/>
        <v>0</v>
      </c>
      <c r="CQ115" s="203">
        <f t="shared" si="61"/>
        <v>0</v>
      </c>
      <c r="CR115" s="203">
        <f t="shared" si="61"/>
        <v>0</v>
      </c>
      <c r="CS115" s="203">
        <f t="shared" si="61"/>
        <v>0</v>
      </c>
      <c r="CT115" s="203">
        <f t="shared" si="61"/>
        <v>0</v>
      </c>
      <c r="CU115" s="203">
        <f t="shared" si="61"/>
        <v>0</v>
      </c>
      <c r="CV115" s="203">
        <f t="shared" si="61"/>
        <v>0</v>
      </c>
      <c r="CW115" s="203">
        <f t="shared" si="61"/>
        <v>0</v>
      </c>
      <c r="CX115" s="203">
        <f t="shared" si="61"/>
        <v>0</v>
      </c>
      <c r="CY115" s="203">
        <f t="shared" si="61"/>
        <v>0</v>
      </c>
      <c r="CZ115" s="203">
        <f t="shared" si="61"/>
        <v>0</v>
      </c>
      <c r="DA115" s="203">
        <f t="shared" si="61"/>
        <v>0</v>
      </c>
      <c r="DB115" s="203">
        <f t="shared" si="61"/>
        <v>0</v>
      </c>
      <c r="DC115" s="203">
        <f t="shared" si="61"/>
        <v>0</v>
      </c>
      <c r="DE115" s="24">
        <f>COUNTBLANK(H115:DC115)</f>
        <v>0</v>
      </c>
      <c r="DF115" s="24">
        <f t="shared" si="40"/>
        <v>0</v>
      </c>
    </row>
    <row r="116" spans="1:110" ht="31.5" customHeight="1">
      <c r="A116" s="68"/>
      <c r="B116" s="176" t="s">
        <v>213</v>
      </c>
      <c r="C116" s="204" t="str">
        <f>CONCATENATE("SIEKIAMAS REZULTATAS: ",IF(Result=0,"",Result),", matavimo vienetas: ",IF(Result_mat=0,"",Result_mat))</f>
        <v>SIEKIAMAS REZULTATAS: Dviračiams skirtos infrastruktūros metinis naudotojų skaičius , matavimo vienetas: Naudotojai per metus</v>
      </c>
      <c r="D116" s="193"/>
      <c r="E116" s="176"/>
      <c r="F116" s="189">
        <f>H116+NPV(FD,I116:INDEX(I116:DC116,PAL))</f>
        <v>0</v>
      </c>
      <c r="G116" s="189">
        <f>SUMIF($H$5:$DC$5,"&lt;="&amp;PAL,$H116:$DC116)</f>
        <v>0</v>
      </c>
      <c r="H116" s="195">
        <v>0</v>
      </c>
      <c r="I116" s="195">
        <v>0</v>
      </c>
      <c r="J116" s="195">
        <v>0</v>
      </c>
      <c r="K116" s="195">
        <v>0</v>
      </c>
      <c r="L116" s="195">
        <v>0</v>
      </c>
      <c r="M116" s="195">
        <v>0</v>
      </c>
      <c r="N116" s="195">
        <v>0</v>
      </c>
      <c r="O116" s="195">
        <v>0</v>
      </c>
      <c r="P116" s="195">
        <v>0</v>
      </c>
      <c r="Q116" s="195">
        <v>0</v>
      </c>
      <c r="R116" s="195">
        <v>0</v>
      </c>
      <c r="S116" s="195">
        <v>0</v>
      </c>
      <c r="T116" s="195">
        <v>0</v>
      </c>
      <c r="U116" s="195">
        <v>0</v>
      </c>
      <c r="V116" s="195">
        <v>0</v>
      </c>
      <c r="W116" s="195">
        <v>0</v>
      </c>
      <c r="X116" s="195">
        <v>0</v>
      </c>
      <c r="Y116" s="195">
        <v>0</v>
      </c>
      <c r="Z116" s="195">
        <v>0</v>
      </c>
      <c r="AA116" s="195">
        <v>0</v>
      </c>
      <c r="AB116" s="195">
        <v>0</v>
      </c>
      <c r="AC116" s="195">
        <v>0</v>
      </c>
      <c r="AD116" s="195">
        <v>0</v>
      </c>
      <c r="AE116" s="195">
        <v>0</v>
      </c>
      <c r="AF116" s="195">
        <v>0</v>
      </c>
      <c r="AG116" s="195">
        <v>0</v>
      </c>
      <c r="AH116" s="195">
        <v>0</v>
      </c>
      <c r="AI116" s="195">
        <v>0</v>
      </c>
      <c r="AJ116" s="195">
        <v>0</v>
      </c>
      <c r="AK116" s="195">
        <v>0</v>
      </c>
      <c r="AL116" s="195">
        <v>0</v>
      </c>
      <c r="AM116" s="195">
        <v>0</v>
      </c>
      <c r="AN116" s="195">
        <v>0</v>
      </c>
      <c r="AO116" s="195">
        <v>0</v>
      </c>
      <c r="AP116" s="195">
        <v>0</v>
      </c>
      <c r="AQ116" s="195">
        <v>0</v>
      </c>
      <c r="AR116" s="195">
        <v>0</v>
      </c>
      <c r="AS116" s="195">
        <v>0</v>
      </c>
      <c r="AT116" s="195">
        <v>0</v>
      </c>
      <c r="AU116" s="195">
        <v>0</v>
      </c>
      <c r="AV116" s="195">
        <v>0</v>
      </c>
      <c r="AW116" s="195">
        <v>0</v>
      </c>
      <c r="AX116" s="195">
        <v>0</v>
      </c>
      <c r="AY116" s="195">
        <v>0</v>
      </c>
      <c r="AZ116" s="195">
        <v>0</v>
      </c>
      <c r="BA116" s="195">
        <v>0</v>
      </c>
      <c r="BB116" s="195">
        <v>0</v>
      </c>
      <c r="BC116" s="195">
        <v>0</v>
      </c>
      <c r="BD116" s="195">
        <v>0</v>
      </c>
      <c r="BE116" s="195">
        <v>0</v>
      </c>
      <c r="BF116" s="195">
        <v>0</v>
      </c>
      <c r="BG116" s="195">
        <v>0</v>
      </c>
      <c r="BH116" s="195">
        <v>0</v>
      </c>
      <c r="BI116" s="195">
        <v>0</v>
      </c>
      <c r="BJ116" s="195">
        <v>0</v>
      </c>
      <c r="BK116" s="195">
        <v>0</v>
      </c>
      <c r="BL116" s="195">
        <v>0</v>
      </c>
      <c r="BM116" s="195">
        <v>0</v>
      </c>
      <c r="BN116" s="195">
        <v>0</v>
      </c>
      <c r="BO116" s="195">
        <v>0</v>
      </c>
      <c r="BP116" s="195">
        <v>0</v>
      </c>
      <c r="BQ116" s="195">
        <v>0</v>
      </c>
      <c r="BR116" s="195">
        <v>0</v>
      </c>
      <c r="BS116" s="195">
        <v>0</v>
      </c>
      <c r="BT116" s="195">
        <v>0</v>
      </c>
      <c r="BU116" s="195">
        <v>0</v>
      </c>
      <c r="BV116" s="195">
        <v>0</v>
      </c>
      <c r="BW116" s="195">
        <v>0</v>
      </c>
      <c r="BX116" s="195">
        <v>0</v>
      </c>
      <c r="BY116" s="195">
        <v>0</v>
      </c>
      <c r="BZ116" s="195">
        <v>0</v>
      </c>
      <c r="CA116" s="195">
        <v>0</v>
      </c>
      <c r="CB116" s="195">
        <v>0</v>
      </c>
      <c r="CC116" s="195">
        <v>0</v>
      </c>
      <c r="CD116" s="195">
        <v>0</v>
      </c>
      <c r="CE116" s="195">
        <v>0</v>
      </c>
      <c r="CF116" s="195">
        <v>0</v>
      </c>
      <c r="CG116" s="195">
        <v>0</v>
      </c>
      <c r="CH116" s="195">
        <v>0</v>
      </c>
      <c r="CI116" s="195">
        <v>0</v>
      </c>
      <c r="CJ116" s="195">
        <v>0</v>
      </c>
      <c r="CK116" s="195">
        <v>0</v>
      </c>
      <c r="CL116" s="195">
        <v>0</v>
      </c>
      <c r="CM116" s="195">
        <v>0</v>
      </c>
      <c r="CN116" s="195">
        <v>0</v>
      </c>
      <c r="CO116" s="195">
        <v>0</v>
      </c>
      <c r="CP116" s="195">
        <v>0</v>
      </c>
      <c r="CQ116" s="195">
        <v>0</v>
      </c>
      <c r="CR116" s="195">
        <v>0</v>
      </c>
      <c r="CS116" s="195">
        <v>0</v>
      </c>
      <c r="CT116" s="195">
        <v>0</v>
      </c>
      <c r="CU116" s="195">
        <v>0</v>
      </c>
      <c r="CV116" s="195">
        <v>0</v>
      </c>
      <c r="CW116" s="195">
        <v>0</v>
      </c>
      <c r="CX116" s="195">
        <v>0</v>
      </c>
      <c r="CY116" s="195">
        <v>0</v>
      </c>
      <c r="CZ116" s="195">
        <v>0</v>
      </c>
      <c r="DA116" s="195">
        <v>0</v>
      </c>
      <c r="DB116" s="195">
        <v>0</v>
      </c>
      <c r="DC116" s="195">
        <v>0</v>
      </c>
      <c r="DE116" s="24">
        <f t="shared" si="47"/>
        <v>0</v>
      </c>
      <c r="DF116" s="24">
        <f t="shared" si="40"/>
        <v>0</v>
      </c>
    </row>
    <row r="117" spans="1:110" ht="14.5">
      <c r="A117" s="68"/>
      <c r="B117" s="176" t="s">
        <v>214</v>
      </c>
      <c r="C117" s="188" t="s">
        <v>215</v>
      </c>
      <c r="D117" s="193"/>
      <c r="E117" s="176"/>
      <c r="F117" s="191">
        <f>SUM(F118-F126)</f>
        <v>0</v>
      </c>
      <c r="G117" s="189">
        <f>SUMIF($H$5:$DC$5,"&lt;="&amp;PAL,$H117:$DC117)</f>
        <v>0</v>
      </c>
      <c r="H117" s="191">
        <f>SUM(H118-H126)</f>
        <v>0</v>
      </c>
      <c r="I117" s="191">
        <f t="shared" ref="I117:BT117" si="62">SUM(I118-I126)</f>
        <v>0</v>
      </c>
      <c r="J117" s="191">
        <f t="shared" si="62"/>
        <v>0</v>
      </c>
      <c r="K117" s="191">
        <f t="shared" si="62"/>
        <v>0</v>
      </c>
      <c r="L117" s="191">
        <f t="shared" si="62"/>
        <v>0</v>
      </c>
      <c r="M117" s="191">
        <f t="shared" si="62"/>
        <v>0</v>
      </c>
      <c r="N117" s="191">
        <f t="shared" si="62"/>
        <v>0</v>
      </c>
      <c r="O117" s="191">
        <f t="shared" si="62"/>
        <v>0</v>
      </c>
      <c r="P117" s="191">
        <f t="shared" si="62"/>
        <v>0</v>
      </c>
      <c r="Q117" s="191">
        <f t="shared" si="62"/>
        <v>0</v>
      </c>
      <c r="R117" s="191">
        <f t="shared" si="62"/>
        <v>0</v>
      </c>
      <c r="S117" s="191">
        <f t="shared" si="62"/>
        <v>0</v>
      </c>
      <c r="T117" s="191">
        <f t="shared" si="62"/>
        <v>0</v>
      </c>
      <c r="U117" s="191">
        <f t="shared" si="62"/>
        <v>0</v>
      </c>
      <c r="V117" s="191">
        <f t="shared" si="62"/>
        <v>0</v>
      </c>
      <c r="W117" s="191">
        <f t="shared" si="62"/>
        <v>0</v>
      </c>
      <c r="X117" s="191">
        <f t="shared" si="62"/>
        <v>0</v>
      </c>
      <c r="Y117" s="191">
        <f t="shared" si="62"/>
        <v>0</v>
      </c>
      <c r="Z117" s="191">
        <f t="shared" si="62"/>
        <v>0</v>
      </c>
      <c r="AA117" s="191">
        <f t="shared" si="62"/>
        <v>0</v>
      </c>
      <c r="AB117" s="191">
        <f t="shared" si="62"/>
        <v>0</v>
      </c>
      <c r="AC117" s="191">
        <f t="shared" si="62"/>
        <v>0</v>
      </c>
      <c r="AD117" s="191">
        <f t="shared" si="62"/>
        <v>0</v>
      </c>
      <c r="AE117" s="191">
        <f t="shared" si="62"/>
        <v>0</v>
      </c>
      <c r="AF117" s="191">
        <f t="shared" si="62"/>
        <v>0</v>
      </c>
      <c r="AG117" s="191">
        <f t="shared" si="62"/>
        <v>0</v>
      </c>
      <c r="AH117" s="191">
        <f t="shared" si="62"/>
        <v>0</v>
      </c>
      <c r="AI117" s="191">
        <f t="shared" si="62"/>
        <v>0</v>
      </c>
      <c r="AJ117" s="191">
        <f t="shared" si="62"/>
        <v>0</v>
      </c>
      <c r="AK117" s="191">
        <f t="shared" si="62"/>
        <v>0</v>
      </c>
      <c r="AL117" s="191">
        <f t="shared" si="62"/>
        <v>0</v>
      </c>
      <c r="AM117" s="191">
        <f t="shared" si="62"/>
        <v>0</v>
      </c>
      <c r="AN117" s="191">
        <f t="shared" si="62"/>
        <v>0</v>
      </c>
      <c r="AO117" s="191">
        <f t="shared" si="62"/>
        <v>0</v>
      </c>
      <c r="AP117" s="191">
        <f t="shared" si="62"/>
        <v>0</v>
      </c>
      <c r="AQ117" s="191">
        <f t="shared" si="62"/>
        <v>0</v>
      </c>
      <c r="AR117" s="191">
        <f t="shared" si="62"/>
        <v>0</v>
      </c>
      <c r="AS117" s="191">
        <f t="shared" si="62"/>
        <v>0</v>
      </c>
      <c r="AT117" s="191">
        <f t="shared" si="62"/>
        <v>0</v>
      </c>
      <c r="AU117" s="191">
        <f t="shared" si="62"/>
        <v>0</v>
      </c>
      <c r="AV117" s="191">
        <f t="shared" si="62"/>
        <v>0</v>
      </c>
      <c r="AW117" s="191">
        <f t="shared" si="62"/>
        <v>0</v>
      </c>
      <c r="AX117" s="191">
        <f t="shared" si="62"/>
        <v>0</v>
      </c>
      <c r="AY117" s="191">
        <f t="shared" si="62"/>
        <v>0</v>
      </c>
      <c r="AZ117" s="191">
        <f t="shared" si="62"/>
        <v>0</v>
      </c>
      <c r="BA117" s="191">
        <f t="shared" si="62"/>
        <v>0</v>
      </c>
      <c r="BB117" s="191">
        <f t="shared" si="62"/>
        <v>0</v>
      </c>
      <c r="BC117" s="191">
        <f t="shared" si="62"/>
        <v>0</v>
      </c>
      <c r="BD117" s="191">
        <f t="shared" si="62"/>
        <v>0</v>
      </c>
      <c r="BE117" s="191">
        <f t="shared" si="62"/>
        <v>0</v>
      </c>
      <c r="BF117" s="191">
        <f t="shared" si="62"/>
        <v>0</v>
      </c>
      <c r="BG117" s="191">
        <f t="shared" si="62"/>
        <v>0</v>
      </c>
      <c r="BH117" s="191">
        <f t="shared" si="62"/>
        <v>0</v>
      </c>
      <c r="BI117" s="191">
        <f t="shared" si="62"/>
        <v>0</v>
      </c>
      <c r="BJ117" s="191">
        <f t="shared" si="62"/>
        <v>0</v>
      </c>
      <c r="BK117" s="191">
        <f t="shared" si="62"/>
        <v>0</v>
      </c>
      <c r="BL117" s="191">
        <f t="shared" si="62"/>
        <v>0</v>
      </c>
      <c r="BM117" s="191">
        <f t="shared" si="62"/>
        <v>0</v>
      </c>
      <c r="BN117" s="191">
        <f t="shared" si="62"/>
        <v>0</v>
      </c>
      <c r="BO117" s="191">
        <f t="shared" si="62"/>
        <v>0</v>
      </c>
      <c r="BP117" s="191">
        <f t="shared" si="62"/>
        <v>0</v>
      </c>
      <c r="BQ117" s="191">
        <f t="shared" si="62"/>
        <v>0</v>
      </c>
      <c r="BR117" s="191">
        <f t="shared" si="62"/>
        <v>0</v>
      </c>
      <c r="BS117" s="191">
        <f t="shared" si="62"/>
        <v>0</v>
      </c>
      <c r="BT117" s="191">
        <f t="shared" si="62"/>
        <v>0</v>
      </c>
      <c r="BU117" s="191">
        <f t="shared" ref="BU117:DC117" si="63">SUM(BU118-BU126)</f>
        <v>0</v>
      </c>
      <c r="BV117" s="191">
        <f t="shared" si="63"/>
        <v>0</v>
      </c>
      <c r="BW117" s="191">
        <f t="shared" si="63"/>
        <v>0</v>
      </c>
      <c r="BX117" s="191">
        <f t="shared" si="63"/>
        <v>0</v>
      </c>
      <c r="BY117" s="191">
        <f t="shared" si="63"/>
        <v>0</v>
      </c>
      <c r="BZ117" s="191">
        <f t="shared" si="63"/>
        <v>0</v>
      </c>
      <c r="CA117" s="191">
        <f t="shared" si="63"/>
        <v>0</v>
      </c>
      <c r="CB117" s="191">
        <f t="shared" si="63"/>
        <v>0</v>
      </c>
      <c r="CC117" s="191">
        <f t="shared" si="63"/>
        <v>0</v>
      </c>
      <c r="CD117" s="191">
        <f t="shared" si="63"/>
        <v>0</v>
      </c>
      <c r="CE117" s="191">
        <f t="shared" si="63"/>
        <v>0</v>
      </c>
      <c r="CF117" s="191">
        <f t="shared" si="63"/>
        <v>0</v>
      </c>
      <c r="CG117" s="191">
        <f t="shared" si="63"/>
        <v>0</v>
      </c>
      <c r="CH117" s="191">
        <f t="shared" si="63"/>
        <v>0</v>
      </c>
      <c r="CI117" s="191">
        <f t="shared" si="63"/>
        <v>0</v>
      </c>
      <c r="CJ117" s="191">
        <f t="shared" si="63"/>
        <v>0</v>
      </c>
      <c r="CK117" s="191">
        <f t="shared" si="63"/>
        <v>0</v>
      </c>
      <c r="CL117" s="191">
        <f t="shared" si="63"/>
        <v>0</v>
      </c>
      <c r="CM117" s="191">
        <f t="shared" si="63"/>
        <v>0</v>
      </c>
      <c r="CN117" s="191">
        <f t="shared" si="63"/>
        <v>0</v>
      </c>
      <c r="CO117" s="191">
        <f t="shared" si="63"/>
        <v>0</v>
      </c>
      <c r="CP117" s="191">
        <f t="shared" si="63"/>
        <v>0</v>
      </c>
      <c r="CQ117" s="191">
        <f t="shared" si="63"/>
        <v>0</v>
      </c>
      <c r="CR117" s="191">
        <f t="shared" si="63"/>
        <v>0</v>
      </c>
      <c r="CS117" s="191">
        <f t="shared" si="63"/>
        <v>0</v>
      </c>
      <c r="CT117" s="191">
        <f t="shared" si="63"/>
        <v>0</v>
      </c>
      <c r="CU117" s="191">
        <f t="shared" si="63"/>
        <v>0</v>
      </c>
      <c r="CV117" s="191">
        <f t="shared" si="63"/>
        <v>0</v>
      </c>
      <c r="CW117" s="191">
        <f t="shared" si="63"/>
        <v>0</v>
      </c>
      <c r="CX117" s="191">
        <f t="shared" si="63"/>
        <v>0</v>
      </c>
      <c r="CY117" s="191">
        <f t="shared" si="63"/>
        <v>0</v>
      </c>
      <c r="CZ117" s="191">
        <f t="shared" si="63"/>
        <v>0</v>
      </c>
      <c r="DA117" s="191">
        <f t="shared" si="63"/>
        <v>0</v>
      </c>
      <c r="DB117" s="191">
        <f t="shared" si="63"/>
        <v>0</v>
      </c>
      <c r="DC117" s="191">
        <f t="shared" si="63"/>
        <v>0</v>
      </c>
      <c r="DF117" s="24">
        <f t="shared" si="40"/>
        <v>0</v>
      </c>
    </row>
    <row r="118" spans="1:110" ht="14.5">
      <c r="A118" s="68"/>
      <c r="B118" s="176" t="s">
        <v>216</v>
      </c>
      <c r="C118" s="193" t="s">
        <v>217</v>
      </c>
      <c r="D118" s="193"/>
      <c r="E118" s="176"/>
      <c r="F118" s="191">
        <f>SUM(F119:F125)</f>
        <v>0</v>
      </c>
      <c r="G118" s="189">
        <f>SUMIF($H$5:$DC$5,"&lt;="&amp;PAL,$H118:$DC118)</f>
        <v>0</v>
      </c>
      <c r="H118" s="191">
        <f>SUM(H119:H125)</f>
        <v>0</v>
      </c>
      <c r="I118" s="191">
        <f t="shared" ref="I118:BT118" si="64">SUM(I119:I125)</f>
        <v>0</v>
      </c>
      <c r="J118" s="191">
        <f t="shared" si="64"/>
        <v>0</v>
      </c>
      <c r="K118" s="191">
        <f t="shared" si="64"/>
        <v>0</v>
      </c>
      <c r="L118" s="191">
        <f t="shared" si="64"/>
        <v>0</v>
      </c>
      <c r="M118" s="191">
        <f t="shared" si="64"/>
        <v>0</v>
      </c>
      <c r="N118" s="191">
        <f t="shared" si="64"/>
        <v>0</v>
      </c>
      <c r="O118" s="191">
        <f t="shared" si="64"/>
        <v>0</v>
      </c>
      <c r="P118" s="191">
        <f t="shared" si="64"/>
        <v>0</v>
      </c>
      <c r="Q118" s="191">
        <f t="shared" si="64"/>
        <v>0</v>
      </c>
      <c r="R118" s="191">
        <f t="shared" si="64"/>
        <v>0</v>
      </c>
      <c r="S118" s="191">
        <f t="shared" si="64"/>
        <v>0</v>
      </c>
      <c r="T118" s="191">
        <f t="shared" si="64"/>
        <v>0</v>
      </c>
      <c r="U118" s="191">
        <f t="shared" si="64"/>
        <v>0</v>
      </c>
      <c r="V118" s="191">
        <f t="shared" si="64"/>
        <v>0</v>
      </c>
      <c r="W118" s="191">
        <f t="shared" si="64"/>
        <v>0</v>
      </c>
      <c r="X118" s="191">
        <f t="shared" si="64"/>
        <v>0</v>
      </c>
      <c r="Y118" s="191">
        <f t="shared" si="64"/>
        <v>0</v>
      </c>
      <c r="Z118" s="191">
        <f t="shared" si="64"/>
        <v>0</v>
      </c>
      <c r="AA118" s="191">
        <f t="shared" si="64"/>
        <v>0</v>
      </c>
      <c r="AB118" s="191">
        <f t="shared" si="64"/>
        <v>0</v>
      </c>
      <c r="AC118" s="191">
        <f t="shared" si="64"/>
        <v>0</v>
      </c>
      <c r="AD118" s="191">
        <f t="shared" si="64"/>
        <v>0</v>
      </c>
      <c r="AE118" s="191">
        <f t="shared" si="64"/>
        <v>0</v>
      </c>
      <c r="AF118" s="191">
        <f t="shared" si="64"/>
        <v>0</v>
      </c>
      <c r="AG118" s="191">
        <f t="shared" si="64"/>
        <v>0</v>
      </c>
      <c r="AH118" s="191">
        <f t="shared" si="64"/>
        <v>0</v>
      </c>
      <c r="AI118" s="191">
        <f t="shared" si="64"/>
        <v>0</v>
      </c>
      <c r="AJ118" s="191">
        <f t="shared" si="64"/>
        <v>0</v>
      </c>
      <c r="AK118" s="191">
        <f t="shared" si="64"/>
        <v>0</v>
      </c>
      <c r="AL118" s="191">
        <f t="shared" si="64"/>
        <v>0</v>
      </c>
      <c r="AM118" s="191">
        <f t="shared" si="64"/>
        <v>0</v>
      </c>
      <c r="AN118" s="191">
        <f t="shared" si="64"/>
        <v>0</v>
      </c>
      <c r="AO118" s="191">
        <f t="shared" si="64"/>
        <v>0</v>
      </c>
      <c r="AP118" s="191">
        <f t="shared" si="64"/>
        <v>0</v>
      </c>
      <c r="AQ118" s="191">
        <f t="shared" si="64"/>
        <v>0</v>
      </c>
      <c r="AR118" s="191">
        <f t="shared" si="64"/>
        <v>0</v>
      </c>
      <c r="AS118" s="191">
        <f t="shared" si="64"/>
        <v>0</v>
      </c>
      <c r="AT118" s="191">
        <f t="shared" si="64"/>
        <v>0</v>
      </c>
      <c r="AU118" s="191">
        <f t="shared" si="64"/>
        <v>0</v>
      </c>
      <c r="AV118" s="191">
        <f t="shared" si="64"/>
        <v>0</v>
      </c>
      <c r="AW118" s="191">
        <f t="shared" si="64"/>
        <v>0</v>
      </c>
      <c r="AX118" s="191">
        <f t="shared" si="64"/>
        <v>0</v>
      </c>
      <c r="AY118" s="191">
        <f t="shared" si="64"/>
        <v>0</v>
      </c>
      <c r="AZ118" s="191">
        <f t="shared" si="64"/>
        <v>0</v>
      </c>
      <c r="BA118" s="191">
        <f t="shared" si="64"/>
        <v>0</v>
      </c>
      <c r="BB118" s="191">
        <f t="shared" si="64"/>
        <v>0</v>
      </c>
      <c r="BC118" s="191">
        <f t="shared" si="64"/>
        <v>0</v>
      </c>
      <c r="BD118" s="191">
        <f t="shared" si="64"/>
        <v>0</v>
      </c>
      <c r="BE118" s="191">
        <f t="shared" si="64"/>
        <v>0</v>
      </c>
      <c r="BF118" s="191">
        <f t="shared" si="64"/>
        <v>0</v>
      </c>
      <c r="BG118" s="191">
        <f t="shared" si="64"/>
        <v>0</v>
      </c>
      <c r="BH118" s="191">
        <f t="shared" si="64"/>
        <v>0</v>
      </c>
      <c r="BI118" s="191">
        <f t="shared" si="64"/>
        <v>0</v>
      </c>
      <c r="BJ118" s="191">
        <f t="shared" si="64"/>
        <v>0</v>
      </c>
      <c r="BK118" s="191">
        <f t="shared" si="64"/>
        <v>0</v>
      </c>
      <c r="BL118" s="191">
        <f t="shared" si="64"/>
        <v>0</v>
      </c>
      <c r="BM118" s="191">
        <f t="shared" si="64"/>
        <v>0</v>
      </c>
      <c r="BN118" s="191">
        <f t="shared" si="64"/>
        <v>0</v>
      </c>
      <c r="BO118" s="191">
        <f t="shared" si="64"/>
        <v>0</v>
      </c>
      <c r="BP118" s="191">
        <f t="shared" si="64"/>
        <v>0</v>
      </c>
      <c r="BQ118" s="191">
        <f t="shared" si="64"/>
        <v>0</v>
      </c>
      <c r="BR118" s="191">
        <f t="shared" si="64"/>
        <v>0</v>
      </c>
      <c r="BS118" s="191">
        <f t="shared" si="64"/>
        <v>0</v>
      </c>
      <c r="BT118" s="191">
        <f t="shared" si="64"/>
        <v>0</v>
      </c>
      <c r="BU118" s="191">
        <f t="shared" ref="BU118:DC118" si="65">SUM(BU119:BU125)</f>
        <v>0</v>
      </c>
      <c r="BV118" s="191">
        <f t="shared" si="65"/>
        <v>0</v>
      </c>
      <c r="BW118" s="191">
        <f t="shared" si="65"/>
        <v>0</v>
      </c>
      <c r="BX118" s="191">
        <f t="shared" si="65"/>
        <v>0</v>
      </c>
      <c r="BY118" s="191">
        <f t="shared" si="65"/>
        <v>0</v>
      </c>
      <c r="BZ118" s="191">
        <f t="shared" si="65"/>
        <v>0</v>
      </c>
      <c r="CA118" s="191">
        <f t="shared" si="65"/>
        <v>0</v>
      </c>
      <c r="CB118" s="191">
        <f t="shared" si="65"/>
        <v>0</v>
      </c>
      <c r="CC118" s="191">
        <f t="shared" si="65"/>
        <v>0</v>
      </c>
      <c r="CD118" s="191">
        <f t="shared" si="65"/>
        <v>0</v>
      </c>
      <c r="CE118" s="191">
        <f t="shared" si="65"/>
        <v>0</v>
      </c>
      <c r="CF118" s="191">
        <f t="shared" si="65"/>
        <v>0</v>
      </c>
      <c r="CG118" s="191">
        <f t="shared" si="65"/>
        <v>0</v>
      </c>
      <c r="CH118" s="191">
        <f t="shared" si="65"/>
        <v>0</v>
      </c>
      <c r="CI118" s="191">
        <f t="shared" si="65"/>
        <v>0</v>
      </c>
      <c r="CJ118" s="191">
        <f t="shared" si="65"/>
        <v>0</v>
      </c>
      <c r="CK118" s="191">
        <f t="shared" si="65"/>
        <v>0</v>
      </c>
      <c r="CL118" s="191">
        <f t="shared" si="65"/>
        <v>0</v>
      </c>
      <c r="CM118" s="191">
        <f t="shared" si="65"/>
        <v>0</v>
      </c>
      <c r="CN118" s="191">
        <f t="shared" si="65"/>
        <v>0</v>
      </c>
      <c r="CO118" s="191">
        <f t="shared" si="65"/>
        <v>0</v>
      </c>
      <c r="CP118" s="191">
        <f t="shared" si="65"/>
        <v>0</v>
      </c>
      <c r="CQ118" s="191">
        <f t="shared" si="65"/>
        <v>0</v>
      </c>
      <c r="CR118" s="191">
        <f t="shared" si="65"/>
        <v>0</v>
      </c>
      <c r="CS118" s="191">
        <f t="shared" si="65"/>
        <v>0</v>
      </c>
      <c r="CT118" s="191">
        <f t="shared" si="65"/>
        <v>0</v>
      </c>
      <c r="CU118" s="191">
        <f t="shared" si="65"/>
        <v>0</v>
      </c>
      <c r="CV118" s="191">
        <f t="shared" si="65"/>
        <v>0</v>
      </c>
      <c r="CW118" s="191">
        <f t="shared" si="65"/>
        <v>0</v>
      </c>
      <c r="CX118" s="191">
        <f t="shared" si="65"/>
        <v>0</v>
      </c>
      <c r="CY118" s="191">
        <f t="shared" si="65"/>
        <v>0</v>
      </c>
      <c r="CZ118" s="191">
        <f t="shared" si="65"/>
        <v>0</v>
      </c>
      <c r="DA118" s="191">
        <f t="shared" si="65"/>
        <v>0</v>
      </c>
      <c r="DB118" s="191">
        <f t="shared" si="65"/>
        <v>0</v>
      </c>
      <c r="DC118" s="191">
        <f t="shared" si="65"/>
        <v>0</v>
      </c>
      <c r="DF118" s="24">
        <f t="shared" si="40"/>
        <v>0</v>
      </c>
    </row>
    <row r="119" spans="1:110" ht="14.5">
      <c r="A119" s="68"/>
      <c r="B119" s="176" t="str">
        <f>$B$118&amp;"1."</f>
        <v>L.1.1.</v>
      </c>
      <c r="C119" s="205"/>
      <c r="D119" s="193"/>
      <c r="E119" s="176"/>
      <c r="F119" s="189">
        <f>H119+NPV(SD,I119:INDEX(I119:DC119,PAL))</f>
        <v>0</v>
      </c>
      <c r="G119" s="189">
        <f>SUMIF($H$5:$DC$5,"&lt;="&amp;PAL,$H119:$DC119)</f>
        <v>0</v>
      </c>
      <c r="H119" s="195">
        <v>0</v>
      </c>
      <c r="I119" s="195">
        <v>0</v>
      </c>
      <c r="J119" s="195">
        <v>0</v>
      </c>
      <c r="K119" s="195">
        <v>0</v>
      </c>
      <c r="L119" s="195">
        <v>0</v>
      </c>
      <c r="M119" s="195">
        <v>0</v>
      </c>
      <c r="N119" s="195">
        <v>0</v>
      </c>
      <c r="O119" s="195">
        <v>0</v>
      </c>
      <c r="P119" s="195">
        <v>0</v>
      </c>
      <c r="Q119" s="195">
        <v>0</v>
      </c>
      <c r="R119" s="195">
        <v>0</v>
      </c>
      <c r="S119" s="195">
        <v>0</v>
      </c>
      <c r="T119" s="195">
        <v>0</v>
      </c>
      <c r="U119" s="195">
        <v>0</v>
      </c>
      <c r="V119" s="195">
        <v>0</v>
      </c>
      <c r="W119" s="195">
        <v>0</v>
      </c>
      <c r="X119" s="195">
        <v>0</v>
      </c>
      <c r="Y119" s="195">
        <v>0</v>
      </c>
      <c r="Z119" s="195">
        <v>0</v>
      </c>
      <c r="AA119" s="195">
        <v>0</v>
      </c>
      <c r="AB119" s="195">
        <v>0</v>
      </c>
      <c r="AC119" s="195">
        <v>0</v>
      </c>
      <c r="AD119" s="195">
        <v>0</v>
      </c>
      <c r="AE119" s="195">
        <v>0</v>
      </c>
      <c r="AF119" s="195">
        <v>0</v>
      </c>
      <c r="AG119" s="195">
        <v>0</v>
      </c>
      <c r="AH119" s="195">
        <v>0</v>
      </c>
      <c r="AI119" s="195">
        <v>0</v>
      </c>
      <c r="AJ119" s="195">
        <v>0</v>
      </c>
      <c r="AK119" s="195">
        <v>0</v>
      </c>
      <c r="AL119" s="195">
        <v>0</v>
      </c>
      <c r="AM119" s="195">
        <v>0</v>
      </c>
      <c r="AN119" s="195">
        <v>0</v>
      </c>
      <c r="AO119" s="195">
        <v>0</v>
      </c>
      <c r="AP119" s="195">
        <v>0</v>
      </c>
      <c r="AQ119" s="195">
        <v>0</v>
      </c>
      <c r="AR119" s="195">
        <v>0</v>
      </c>
      <c r="AS119" s="195">
        <v>0</v>
      </c>
      <c r="AT119" s="195">
        <v>0</v>
      </c>
      <c r="AU119" s="195">
        <v>0</v>
      </c>
      <c r="AV119" s="195">
        <v>0</v>
      </c>
      <c r="AW119" s="195">
        <v>0</v>
      </c>
      <c r="AX119" s="195">
        <v>0</v>
      </c>
      <c r="AY119" s="195">
        <v>0</v>
      </c>
      <c r="AZ119" s="195">
        <v>0</v>
      </c>
      <c r="BA119" s="195">
        <v>0</v>
      </c>
      <c r="BB119" s="195">
        <v>0</v>
      </c>
      <c r="BC119" s="195">
        <v>0</v>
      </c>
      <c r="BD119" s="195">
        <v>0</v>
      </c>
      <c r="BE119" s="195">
        <v>0</v>
      </c>
      <c r="BF119" s="195">
        <v>0</v>
      </c>
      <c r="BG119" s="195">
        <v>0</v>
      </c>
      <c r="BH119" s="195">
        <v>0</v>
      </c>
      <c r="BI119" s="195">
        <v>0</v>
      </c>
      <c r="BJ119" s="195">
        <v>0</v>
      </c>
      <c r="BK119" s="195">
        <v>0</v>
      </c>
      <c r="BL119" s="195">
        <v>0</v>
      </c>
      <c r="BM119" s="195">
        <v>0</v>
      </c>
      <c r="BN119" s="195">
        <v>0</v>
      </c>
      <c r="BO119" s="195">
        <v>0</v>
      </c>
      <c r="BP119" s="195">
        <v>0</v>
      </c>
      <c r="BQ119" s="195">
        <v>0</v>
      </c>
      <c r="BR119" s="195">
        <v>0</v>
      </c>
      <c r="BS119" s="195">
        <v>0</v>
      </c>
      <c r="BT119" s="195">
        <v>0</v>
      </c>
      <c r="BU119" s="195">
        <v>0</v>
      </c>
      <c r="BV119" s="195">
        <v>0</v>
      </c>
      <c r="BW119" s="195">
        <v>0</v>
      </c>
      <c r="BX119" s="195">
        <v>0</v>
      </c>
      <c r="BY119" s="195">
        <v>0</v>
      </c>
      <c r="BZ119" s="195">
        <v>0</v>
      </c>
      <c r="CA119" s="195">
        <v>0</v>
      </c>
      <c r="CB119" s="195">
        <v>0</v>
      </c>
      <c r="CC119" s="195">
        <v>0</v>
      </c>
      <c r="CD119" s="195">
        <v>0</v>
      </c>
      <c r="CE119" s="195">
        <v>0</v>
      </c>
      <c r="CF119" s="195">
        <v>0</v>
      </c>
      <c r="CG119" s="195">
        <v>0</v>
      </c>
      <c r="CH119" s="195">
        <v>0</v>
      </c>
      <c r="CI119" s="195">
        <v>0</v>
      </c>
      <c r="CJ119" s="195">
        <v>0</v>
      </c>
      <c r="CK119" s="195">
        <v>0</v>
      </c>
      <c r="CL119" s="195">
        <v>0</v>
      </c>
      <c r="CM119" s="195">
        <v>0</v>
      </c>
      <c r="CN119" s="195">
        <v>0</v>
      </c>
      <c r="CO119" s="195">
        <v>0</v>
      </c>
      <c r="CP119" s="195">
        <v>0</v>
      </c>
      <c r="CQ119" s="195">
        <v>0</v>
      </c>
      <c r="CR119" s="195">
        <v>0</v>
      </c>
      <c r="CS119" s="195">
        <v>0</v>
      </c>
      <c r="CT119" s="195">
        <v>0</v>
      </c>
      <c r="CU119" s="195">
        <v>0</v>
      </c>
      <c r="CV119" s="195">
        <v>0</v>
      </c>
      <c r="CW119" s="195">
        <v>0</v>
      </c>
      <c r="CX119" s="195">
        <v>0</v>
      </c>
      <c r="CY119" s="195">
        <v>0</v>
      </c>
      <c r="CZ119" s="195">
        <v>0</v>
      </c>
      <c r="DA119" s="195">
        <v>0</v>
      </c>
      <c r="DB119" s="195">
        <v>0</v>
      </c>
      <c r="DC119" s="195">
        <v>0</v>
      </c>
      <c r="DE119" s="24">
        <f t="shared" ref="DE119:DE129" si="66">COUNTBLANK(H119:DC119)</f>
        <v>0</v>
      </c>
      <c r="DF119" s="24">
        <f t="shared" si="40"/>
        <v>0</v>
      </c>
    </row>
    <row r="120" spans="1:110" ht="15" customHeight="1">
      <c r="A120" s="68"/>
      <c r="B120" s="176" t="str">
        <f>$B$118&amp;"2."</f>
        <v>L.1.2.</v>
      </c>
      <c r="C120" s="205"/>
      <c r="D120" s="193"/>
      <c r="E120" s="176"/>
      <c r="F120" s="189">
        <f>H120+NPV(SD,I120:INDEX(I120:DC120,PAL))</f>
        <v>0</v>
      </c>
      <c r="G120" s="189">
        <f>SUMIF($H$5:$DC$5,"&lt;="&amp;PAL,$H120:$DC120)</f>
        <v>0</v>
      </c>
      <c r="H120" s="195">
        <v>0</v>
      </c>
      <c r="I120" s="195">
        <v>0</v>
      </c>
      <c r="J120" s="195">
        <v>0</v>
      </c>
      <c r="K120" s="195">
        <v>0</v>
      </c>
      <c r="L120" s="195">
        <v>0</v>
      </c>
      <c r="M120" s="195">
        <v>0</v>
      </c>
      <c r="N120" s="195">
        <v>0</v>
      </c>
      <c r="O120" s="195">
        <v>0</v>
      </c>
      <c r="P120" s="195">
        <v>0</v>
      </c>
      <c r="Q120" s="195">
        <v>0</v>
      </c>
      <c r="R120" s="195">
        <v>0</v>
      </c>
      <c r="S120" s="195">
        <v>0</v>
      </c>
      <c r="T120" s="195">
        <v>0</v>
      </c>
      <c r="U120" s="195">
        <v>0</v>
      </c>
      <c r="V120" s="195">
        <v>0</v>
      </c>
      <c r="W120" s="195">
        <v>0</v>
      </c>
      <c r="X120" s="195">
        <v>0</v>
      </c>
      <c r="Y120" s="195">
        <v>0</v>
      </c>
      <c r="Z120" s="195">
        <v>0</v>
      </c>
      <c r="AA120" s="195">
        <v>0</v>
      </c>
      <c r="AB120" s="195">
        <v>0</v>
      </c>
      <c r="AC120" s="195">
        <v>0</v>
      </c>
      <c r="AD120" s="195">
        <v>0</v>
      </c>
      <c r="AE120" s="195">
        <v>0</v>
      </c>
      <c r="AF120" s="195">
        <v>0</v>
      </c>
      <c r="AG120" s="195">
        <v>0</v>
      </c>
      <c r="AH120" s="195">
        <v>0</v>
      </c>
      <c r="AI120" s="195">
        <v>0</v>
      </c>
      <c r="AJ120" s="195">
        <v>0</v>
      </c>
      <c r="AK120" s="195">
        <v>0</v>
      </c>
      <c r="AL120" s="195">
        <v>0</v>
      </c>
      <c r="AM120" s="195">
        <v>0</v>
      </c>
      <c r="AN120" s="195">
        <v>0</v>
      </c>
      <c r="AO120" s="195">
        <v>0</v>
      </c>
      <c r="AP120" s="195">
        <v>0</v>
      </c>
      <c r="AQ120" s="195">
        <v>0</v>
      </c>
      <c r="AR120" s="195">
        <v>0</v>
      </c>
      <c r="AS120" s="195">
        <v>0</v>
      </c>
      <c r="AT120" s="195">
        <v>0</v>
      </c>
      <c r="AU120" s="195">
        <v>0</v>
      </c>
      <c r="AV120" s="195">
        <v>0</v>
      </c>
      <c r="AW120" s="195">
        <v>0</v>
      </c>
      <c r="AX120" s="195">
        <v>0</v>
      </c>
      <c r="AY120" s="195">
        <v>0</v>
      </c>
      <c r="AZ120" s="195">
        <v>0</v>
      </c>
      <c r="BA120" s="195">
        <v>0</v>
      </c>
      <c r="BB120" s="195">
        <v>0</v>
      </c>
      <c r="BC120" s="195">
        <v>0</v>
      </c>
      <c r="BD120" s="195">
        <v>0</v>
      </c>
      <c r="BE120" s="195">
        <v>0</v>
      </c>
      <c r="BF120" s="195">
        <v>0</v>
      </c>
      <c r="BG120" s="195">
        <v>0</v>
      </c>
      <c r="BH120" s="195">
        <v>0</v>
      </c>
      <c r="BI120" s="195">
        <v>0</v>
      </c>
      <c r="BJ120" s="195">
        <v>0</v>
      </c>
      <c r="BK120" s="195">
        <v>0</v>
      </c>
      <c r="BL120" s="195">
        <v>0</v>
      </c>
      <c r="BM120" s="195">
        <v>0</v>
      </c>
      <c r="BN120" s="195">
        <v>0</v>
      </c>
      <c r="BO120" s="195">
        <v>0</v>
      </c>
      <c r="BP120" s="195">
        <v>0</v>
      </c>
      <c r="BQ120" s="195">
        <v>0</v>
      </c>
      <c r="BR120" s="195">
        <v>0</v>
      </c>
      <c r="BS120" s="195">
        <v>0</v>
      </c>
      <c r="BT120" s="195">
        <v>0</v>
      </c>
      <c r="BU120" s="195">
        <v>0</v>
      </c>
      <c r="BV120" s="195">
        <v>0</v>
      </c>
      <c r="BW120" s="195">
        <v>0</v>
      </c>
      <c r="BX120" s="195">
        <v>0</v>
      </c>
      <c r="BY120" s="195">
        <v>0</v>
      </c>
      <c r="BZ120" s="195">
        <v>0</v>
      </c>
      <c r="CA120" s="195">
        <v>0</v>
      </c>
      <c r="CB120" s="195">
        <v>0</v>
      </c>
      <c r="CC120" s="195">
        <v>0</v>
      </c>
      <c r="CD120" s="195">
        <v>0</v>
      </c>
      <c r="CE120" s="195">
        <v>0</v>
      </c>
      <c r="CF120" s="195">
        <v>0</v>
      </c>
      <c r="CG120" s="195">
        <v>0</v>
      </c>
      <c r="CH120" s="195">
        <v>0</v>
      </c>
      <c r="CI120" s="195">
        <v>0</v>
      </c>
      <c r="CJ120" s="195">
        <v>0</v>
      </c>
      <c r="CK120" s="195">
        <v>0</v>
      </c>
      <c r="CL120" s="195">
        <v>0</v>
      </c>
      <c r="CM120" s="195">
        <v>0</v>
      </c>
      <c r="CN120" s="195">
        <v>0</v>
      </c>
      <c r="CO120" s="195">
        <v>0</v>
      </c>
      <c r="CP120" s="195">
        <v>0</v>
      </c>
      <c r="CQ120" s="195">
        <v>0</v>
      </c>
      <c r="CR120" s="195">
        <v>0</v>
      </c>
      <c r="CS120" s="195">
        <v>0</v>
      </c>
      <c r="CT120" s="195">
        <v>0</v>
      </c>
      <c r="CU120" s="195">
        <v>0</v>
      </c>
      <c r="CV120" s="195">
        <v>0</v>
      </c>
      <c r="CW120" s="195">
        <v>0</v>
      </c>
      <c r="CX120" s="195">
        <v>0</v>
      </c>
      <c r="CY120" s="195">
        <v>0</v>
      </c>
      <c r="CZ120" s="195">
        <v>0</v>
      </c>
      <c r="DA120" s="195">
        <v>0</v>
      </c>
      <c r="DB120" s="195">
        <v>0</v>
      </c>
      <c r="DC120" s="195">
        <v>0</v>
      </c>
      <c r="DE120" s="24">
        <f t="shared" si="66"/>
        <v>0</v>
      </c>
      <c r="DF120" s="24">
        <f t="shared" si="40"/>
        <v>0</v>
      </c>
    </row>
    <row r="121" spans="1:110" ht="15" customHeight="1">
      <c r="A121" s="68"/>
      <c r="B121" s="176" t="str">
        <f>$B$118&amp;"3."</f>
        <v>L.1.3.</v>
      </c>
      <c r="C121" s="205"/>
      <c r="D121" s="193"/>
      <c r="E121" s="176"/>
      <c r="F121" s="189">
        <f>H121+NPV(SD,I121:INDEX(I121:DC121,PAL))</f>
        <v>0</v>
      </c>
      <c r="G121" s="189">
        <f>SUMIF($H$5:$DC$5,"&lt;="&amp;PAL,$H121:$DC121)</f>
        <v>0</v>
      </c>
      <c r="H121" s="195">
        <v>0</v>
      </c>
      <c r="I121" s="195">
        <v>0</v>
      </c>
      <c r="J121" s="195">
        <v>0</v>
      </c>
      <c r="K121" s="195">
        <v>0</v>
      </c>
      <c r="L121" s="195">
        <v>0</v>
      </c>
      <c r="M121" s="195">
        <v>0</v>
      </c>
      <c r="N121" s="195">
        <v>0</v>
      </c>
      <c r="O121" s="195">
        <v>0</v>
      </c>
      <c r="P121" s="195">
        <v>0</v>
      </c>
      <c r="Q121" s="195">
        <v>0</v>
      </c>
      <c r="R121" s="195">
        <v>0</v>
      </c>
      <c r="S121" s="195">
        <v>0</v>
      </c>
      <c r="T121" s="195">
        <v>0</v>
      </c>
      <c r="U121" s="195">
        <v>0</v>
      </c>
      <c r="V121" s="195">
        <v>0</v>
      </c>
      <c r="W121" s="195">
        <v>0</v>
      </c>
      <c r="X121" s="195">
        <v>0</v>
      </c>
      <c r="Y121" s="195">
        <v>0</v>
      </c>
      <c r="Z121" s="195">
        <v>0</v>
      </c>
      <c r="AA121" s="195">
        <v>0</v>
      </c>
      <c r="AB121" s="195">
        <v>0</v>
      </c>
      <c r="AC121" s="195">
        <v>0</v>
      </c>
      <c r="AD121" s="195">
        <v>0</v>
      </c>
      <c r="AE121" s="195">
        <v>0</v>
      </c>
      <c r="AF121" s="195">
        <v>0</v>
      </c>
      <c r="AG121" s="195">
        <v>0</v>
      </c>
      <c r="AH121" s="195">
        <v>0</v>
      </c>
      <c r="AI121" s="195">
        <v>0</v>
      </c>
      <c r="AJ121" s="195">
        <v>0</v>
      </c>
      <c r="AK121" s="195">
        <v>0</v>
      </c>
      <c r="AL121" s="195">
        <v>0</v>
      </c>
      <c r="AM121" s="195">
        <v>0</v>
      </c>
      <c r="AN121" s="195">
        <v>0</v>
      </c>
      <c r="AO121" s="195">
        <v>0</v>
      </c>
      <c r="AP121" s="195">
        <v>0</v>
      </c>
      <c r="AQ121" s="195">
        <v>0</v>
      </c>
      <c r="AR121" s="195">
        <v>0</v>
      </c>
      <c r="AS121" s="195">
        <v>0</v>
      </c>
      <c r="AT121" s="195">
        <v>0</v>
      </c>
      <c r="AU121" s="195">
        <v>0</v>
      </c>
      <c r="AV121" s="195">
        <v>0</v>
      </c>
      <c r="AW121" s="195">
        <v>0</v>
      </c>
      <c r="AX121" s="195">
        <v>0</v>
      </c>
      <c r="AY121" s="195">
        <v>0</v>
      </c>
      <c r="AZ121" s="195">
        <v>0</v>
      </c>
      <c r="BA121" s="195">
        <v>0</v>
      </c>
      <c r="BB121" s="195">
        <v>0</v>
      </c>
      <c r="BC121" s="195">
        <v>0</v>
      </c>
      <c r="BD121" s="195">
        <v>0</v>
      </c>
      <c r="BE121" s="195">
        <v>0</v>
      </c>
      <c r="BF121" s="195">
        <v>0</v>
      </c>
      <c r="BG121" s="195">
        <v>0</v>
      </c>
      <c r="BH121" s="195">
        <v>0</v>
      </c>
      <c r="BI121" s="195">
        <v>0</v>
      </c>
      <c r="BJ121" s="195">
        <v>0</v>
      </c>
      <c r="BK121" s="195">
        <v>0</v>
      </c>
      <c r="BL121" s="195">
        <v>0</v>
      </c>
      <c r="BM121" s="195">
        <v>0</v>
      </c>
      <c r="BN121" s="195">
        <v>0</v>
      </c>
      <c r="BO121" s="195">
        <v>0</v>
      </c>
      <c r="BP121" s="195">
        <v>0</v>
      </c>
      <c r="BQ121" s="195">
        <v>0</v>
      </c>
      <c r="BR121" s="195">
        <v>0</v>
      </c>
      <c r="BS121" s="195">
        <v>0</v>
      </c>
      <c r="BT121" s="195">
        <v>0</v>
      </c>
      <c r="BU121" s="195">
        <v>0</v>
      </c>
      <c r="BV121" s="195">
        <v>0</v>
      </c>
      <c r="BW121" s="195">
        <v>0</v>
      </c>
      <c r="BX121" s="195">
        <v>0</v>
      </c>
      <c r="BY121" s="195">
        <v>0</v>
      </c>
      <c r="BZ121" s="195">
        <v>0</v>
      </c>
      <c r="CA121" s="195">
        <v>0</v>
      </c>
      <c r="CB121" s="195">
        <v>0</v>
      </c>
      <c r="CC121" s="195">
        <v>0</v>
      </c>
      <c r="CD121" s="195">
        <v>0</v>
      </c>
      <c r="CE121" s="195">
        <v>0</v>
      </c>
      <c r="CF121" s="195">
        <v>0</v>
      </c>
      <c r="CG121" s="195">
        <v>0</v>
      </c>
      <c r="CH121" s="195">
        <v>0</v>
      </c>
      <c r="CI121" s="195">
        <v>0</v>
      </c>
      <c r="CJ121" s="195">
        <v>0</v>
      </c>
      <c r="CK121" s="195">
        <v>0</v>
      </c>
      <c r="CL121" s="195">
        <v>0</v>
      </c>
      <c r="CM121" s="195">
        <v>0</v>
      </c>
      <c r="CN121" s="195">
        <v>0</v>
      </c>
      <c r="CO121" s="195">
        <v>0</v>
      </c>
      <c r="CP121" s="195">
        <v>0</v>
      </c>
      <c r="CQ121" s="195">
        <v>0</v>
      </c>
      <c r="CR121" s="195">
        <v>0</v>
      </c>
      <c r="CS121" s="195">
        <v>0</v>
      </c>
      <c r="CT121" s="195">
        <v>0</v>
      </c>
      <c r="CU121" s="195">
        <v>0</v>
      </c>
      <c r="CV121" s="195">
        <v>0</v>
      </c>
      <c r="CW121" s="195">
        <v>0</v>
      </c>
      <c r="CX121" s="195">
        <v>0</v>
      </c>
      <c r="CY121" s="195">
        <v>0</v>
      </c>
      <c r="CZ121" s="195">
        <v>0</v>
      </c>
      <c r="DA121" s="195">
        <v>0</v>
      </c>
      <c r="DB121" s="195">
        <v>0</v>
      </c>
      <c r="DC121" s="195">
        <v>0</v>
      </c>
      <c r="DE121" s="24">
        <f t="shared" si="66"/>
        <v>0</v>
      </c>
      <c r="DF121" s="24">
        <f t="shared" si="40"/>
        <v>0</v>
      </c>
    </row>
    <row r="122" spans="1:110" ht="15" customHeight="1">
      <c r="A122" s="68"/>
      <c r="B122" s="176" t="str">
        <f>$B$118&amp;"4."</f>
        <v>L.1.4.</v>
      </c>
      <c r="C122" s="205"/>
      <c r="D122" s="193"/>
      <c r="E122" s="176"/>
      <c r="F122" s="189">
        <f>H122+NPV(SD,I122:INDEX(I122:DC122,PAL))</f>
        <v>0</v>
      </c>
      <c r="G122" s="189">
        <f>SUMIF($H$5:$DC$5,"&lt;="&amp;PAL,$H122:$DC122)</f>
        <v>0</v>
      </c>
      <c r="H122" s="195">
        <v>0</v>
      </c>
      <c r="I122" s="195">
        <v>0</v>
      </c>
      <c r="J122" s="195">
        <v>0</v>
      </c>
      <c r="K122" s="195">
        <v>0</v>
      </c>
      <c r="L122" s="195">
        <v>0</v>
      </c>
      <c r="M122" s="195">
        <v>0</v>
      </c>
      <c r="N122" s="195">
        <v>0</v>
      </c>
      <c r="O122" s="195">
        <v>0</v>
      </c>
      <c r="P122" s="195">
        <v>0</v>
      </c>
      <c r="Q122" s="195">
        <v>0</v>
      </c>
      <c r="R122" s="195">
        <v>0</v>
      </c>
      <c r="S122" s="195">
        <v>0</v>
      </c>
      <c r="T122" s="195">
        <v>0</v>
      </c>
      <c r="U122" s="195">
        <v>0</v>
      </c>
      <c r="V122" s="195">
        <v>0</v>
      </c>
      <c r="W122" s="195">
        <v>0</v>
      </c>
      <c r="X122" s="195">
        <v>0</v>
      </c>
      <c r="Y122" s="195">
        <v>0</v>
      </c>
      <c r="Z122" s="195">
        <v>0</v>
      </c>
      <c r="AA122" s="195">
        <v>0</v>
      </c>
      <c r="AB122" s="195">
        <v>0</v>
      </c>
      <c r="AC122" s="195">
        <v>0</v>
      </c>
      <c r="AD122" s="195">
        <v>0</v>
      </c>
      <c r="AE122" s="195">
        <v>0</v>
      </c>
      <c r="AF122" s="195">
        <v>0</v>
      </c>
      <c r="AG122" s="195">
        <v>0</v>
      </c>
      <c r="AH122" s="195">
        <v>0</v>
      </c>
      <c r="AI122" s="195">
        <v>0</v>
      </c>
      <c r="AJ122" s="195">
        <v>0</v>
      </c>
      <c r="AK122" s="195">
        <v>0</v>
      </c>
      <c r="AL122" s="195">
        <v>0</v>
      </c>
      <c r="AM122" s="195">
        <v>0</v>
      </c>
      <c r="AN122" s="195">
        <v>0</v>
      </c>
      <c r="AO122" s="195">
        <v>0</v>
      </c>
      <c r="AP122" s="195">
        <v>0</v>
      </c>
      <c r="AQ122" s="195">
        <v>0</v>
      </c>
      <c r="AR122" s="195">
        <v>0</v>
      </c>
      <c r="AS122" s="195">
        <v>0</v>
      </c>
      <c r="AT122" s="195">
        <v>0</v>
      </c>
      <c r="AU122" s="195">
        <v>0</v>
      </c>
      <c r="AV122" s="195">
        <v>0</v>
      </c>
      <c r="AW122" s="195">
        <v>0</v>
      </c>
      <c r="AX122" s="195">
        <v>0</v>
      </c>
      <c r="AY122" s="195">
        <v>0</v>
      </c>
      <c r="AZ122" s="195">
        <v>0</v>
      </c>
      <c r="BA122" s="195">
        <v>0</v>
      </c>
      <c r="BB122" s="195">
        <v>0</v>
      </c>
      <c r="BC122" s="195">
        <v>0</v>
      </c>
      <c r="BD122" s="195">
        <v>0</v>
      </c>
      <c r="BE122" s="195">
        <v>0</v>
      </c>
      <c r="BF122" s="195">
        <v>0</v>
      </c>
      <c r="BG122" s="195">
        <v>0</v>
      </c>
      <c r="BH122" s="195">
        <v>0</v>
      </c>
      <c r="BI122" s="195">
        <v>0</v>
      </c>
      <c r="BJ122" s="195">
        <v>0</v>
      </c>
      <c r="BK122" s="195">
        <v>0</v>
      </c>
      <c r="BL122" s="195">
        <v>0</v>
      </c>
      <c r="BM122" s="195">
        <v>0</v>
      </c>
      <c r="BN122" s="195">
        <v>0</v>
      </c>
      <c r="BO122" s="195">
        <v>0</v>
      </c>
      <c r="BP122" s="195">
        <v>0</v>
      </c>
      <c r="BQ122" s="195">
        <v>0</v>
      </c>
      <c r="BR122" s="195">
        <v>0</v>
      </c>
      <c r="BS122" s="195">
        <v>0</v>
      </c>
      <c r="BT122" s="195">
        <v>0</v>
      </c>
      <c r="BU122" s="195">
        <v>0</v>
      </c>
      <c r="BV122" s="195">
        <v>0</v>
      </c>
      <c r="BW122" s="195">
        <v>0</v>
      </c>
      <c r="BX122" s="195">
        <v>0</v>
      </c>
      <c r="BY122" s="195">
        <v>0</v>
      </c>
      <c r="BZ122" s="195">
        <v>0</v>
      </c>
      <c r="CA122" s="195">
        <v>0</v>
      </c>
      <c r="CB122" s="195">
        <v>0</v>
      </c>
      <c r="CC122" s="195">
        <v>0</v>
      </c>
      <c r="CD122" s="195">
        <v>0</v>
      </c>
      <c r="CE122" s="195">
        <v>0</v>
      </c>
      <c r="CF122" s="195">
        <v>0</v>
      </c>
      <c r="CG122" s="195">
        <v>0</v>
      </c>
      <c r="CH122" s="195">
        <v>0</v>
      </c>
      <c r="CI122" s="195">
        <v>0</v>
      </c>
      <c r="CJ122" s="195">
        <v>0</v>
      </c>
      <c r="CK122" s="195">
        <v>0</v>
      </c>
      <c r="CL122" s="195">
        <v>0</v>
      </c>
      <c r="CM122" s="195">
        <v>0</v>
      </c>
      <c r="CN122" s="195">
        <v>0</v>
      </c>
      <c r="CO122" s="195">
        <v>0</v>
      </c>
      <c r="CP122" s="195">
        <v>0</v>
      </c>
      <c r="CQ122" s="195">
        <v>0</v>
      </c>
      <c r="CR122" s="195">
        <v>0</v>
      </c>
      <c r="CS122" s="195">
        <v>0</v>
      </c>
      <c r="CT122" s="195">
        <v>0</v>
      </c>
      <c r="CU122" s="195">
        <v>0</v>
      </c>
      <c r="CV122" s="195">
        <v>0</v>
      </c>
      <c r="CW122" s="195">
        <v>0</v>
      </c>
      <c r="CX122" s="195">
        <v>0</v>
      </c>
      <c r="CY122" s="195">
        <v>0</v>
      </c>
      <c r="CZ122" s="195">
        <v>0</v>
      </c>
      <c r="DA122" s="195">
        <v>0</v>
      </c>
      <c r="DB122" s="195">
        <v>0</v>
      </c>
      <c r="DC122" s="195">
        <v>0</v>
      </c>
      <c r="DE122" s="24">
        <f t="shared" si="66"/>
        <v>0</v>
      </c>
      <c r="DF122" s="24">
        <f t="shared" si="40"/>
        <v>0</v>
      </c>
    </row>
    <row r="123" spans="1:110" ht="15" customHeight="1">
      <c r="A123" s="68"/>
      <c r="B123" s="176" t="str">
        <f>$B$118&amp;"5."</f>
        <v>L.1.5.</v>
      </c>
      <c r="C123" s="205"/>
      <c r="D123" s="193"/>
      <c r="E123" s="176"/>
      <c r="F123" s="189">
        <f>H123+NPV(SD,I123:INDEX(I123:DC123,PAL))</f>
        <v>0</v>
      </c>
      <c r="G123" s="189">
        <f>SUMIF($H$5:$DC$5,"&lt;="&amp;PAL,$H123:$DC123)</f>
        <v>0</v>
      </c>
      <c r="H123" s="195">
        <v>0</v>
      </c>
      <c r="I123" s="195">
        <v>0</v>
      </c>
      <c r="J123" s="195">
        <v>0</v>
      </c>
      <c r="K123" s="195">
        <v>0</v>
      </c>
      <c r="L123" s="195">
        <v>0</v>
      </c>
      <c r="M123" s="195">
        <v>0</v>
      </c>
      <c r="N123" s="195">
        <v>0</v>
      </c>
      <c r="O123" s="195">
        <v>0</v>
      </c>
      <c r="P123" s="195">
        <v>0</v>
      </c>
      <c r="Q123" s="195">
        <v>0</v>
      </c>
      <c r="R123" s="195">
        <v>0</v>
      </c>
      <c r="S123" s="195">
        <v>0</v>
      </c>
      <c r="T123" s="195">
        <v>0</v>
      </c>
      <c r="U123" s="195">
        <v>0</v>
      </c>
      <c r="V123" s="195">
        <v>0</v>
      </c>
      <c r="W123" s="195">
        <v>0</v>
      </c>
      <c r="X123" s="195">
        <v>0</v>
      </c>
      <c r="Y123" s="195">
        <v>0</v>
      </c>
      <c r="Z123" s="195">
        <v>0</v>
      </c>
      <c r="AA123" s="195">
        <v>0</v>
      </c>
      <c r="AB123" s="195">
        <v>0</v>
      </c>
      <c r="AC123" s="195">
        <v>0</v>
      </c>
      <c r="AD123" s="195">
        <v>0</v>
      </c>
      <c r="AE123" s="195">
        <v>0</v>
      </c>
      <c r="AF123" s="195">
        <v>0</v>
      </c>
      <c r="AG123" s="195">
        <v>0</v>
      </c>
      <c r="AH123" s="195">
        <v>0</v>
      </c>
      <c r="AI123" s="195">
        <v>0</v>
      </c>
      <c r="AJ123" s="195">
        <v>0</v>
      </c>
      <c r="AK123" s="195">
        <v>0</v>
      </c>
      <c r="AL123" s="195">
        <v>0</v>
      </c>
      <c r="AM123" s="195">
        <v>0</v>
      </c>
      <c r="AN123" s="195">
        <v>0</v>
      </c>
      <c r="AO123" s="195">
        <v>0</v>
      </c>
      <c r="AP123" s="195">
        <v>0</v>
      </c>
      <c r="AQ123" s="195">
        <v>0</v>
      </c>
      <c r="AR123" s="195">
        <v>0</v>
      </c>
      <c r="AS123" s="195">
        <v>0</v>
      </c>
      <c r="AT123" s="195">
        <v>0</v>
      </c>
      <c r="AU123" s="195">
        <v>0</v>
      </c>
      <c r="AV123" s="195">
        <v>0</v>
      </c>
      <c r="AW123" s="195">
        <v>0</v>
      </c>
      <c r="AX123" s="195">
        <v>0</v>
      </c>
      <c r="AY123" s="195">
        <v>0</v>
      </c>
      <c r="AZ123" s="195">
        <v>0</v>
      </c>
      <c r="BA123" s="195">
        <v>0</v>
      </c>
      <c r="BB123" s="195">
        <v>0</v>
      </c>
      <c r="BC123" s="195">
        <v>0</v>
      </c>
      <c r="BD123" s="195">
        <v>0</v>
      </c>
      <c r="BE123" s="195">
        <v>0</v>
      </c>
      <c r="BF123" s="195">
        <v>0</v>
      </c>
      <c r="BG123" s="195">
        <v>0</v>
      </c>
      <c r="BH123" s="195">
        <v>0</v>
      </c>
      <c r="BI123" s="195">
        <v>0</v>
      </c>
      <c r="BJ123" s="195">
        <v>0</v>
      </c>
      <c r="BK123" s="195">
        <v>0</v>
      </c>
      <c r="BL123" s="195">
        <v>0</v>
      </c>
      <c r="BM123" s="195">
        <v>0</v>
      </c>
      <c r="BN123" s="195">
        <v>0</v>
      </c>
      <c r="BO123" s="195">
        <v>0</v>
      </c>
      <c r="BP123" s="195">
        <v>0</v>
      </c>
      <c r="BQ123" s="195">
        <v>0</v>
      </c>
      <c r="BR123" s="195">
        <v>0</v>
      </c>
      <c r="BS123" s="195">
        <v>0</v>
      </c>
      <c r="BT123" s="195">
        <v>0</v>
      </c>
      <c r="BU123" s="195">
        <v>0</v>
      </c>
      <c r="BV123" s="195">
        <v>0</v>
      </c>
      <c r="BW123" s="195">
        <v>0</v>
      </c>
      <c r="BX123" s="195">
        <v>0</v>
      </c>
      <c r="BY123" s="195">
        <v>0</v>
      </c>
      <c r="BZ123" s="195">
        <v>0</v>
      </c>
      <c r="CA123" s="195">
        <v>0</v>
      </c>
      <c r="CB123" s="195">
        <v>0</v>
      </c>
      <c r="CC123" s="195">
        <v>0</v>
      </c>
      <c r="CD123" s="195">
        <v>0</v>
      </c>
      <c r="CE123" s="195">
        <v>0</v>
      </c>
      <c r="CF123" s="195">
        <v>0</v>
      </c>
      <c r="CG123" s="195">
        <v>0</v>
      </c>
      <c r="CH123" s="195">
        <v>0</v>
      </c>
      <c r="CI123" s="195">
        <v>0</v>
      </c>
      <c r="CJ123" s="195">
        <v>0</v>
      </c>
      <c r="CK123" s="195">
        <v>0</v>
      </c>
      <c r="CL123" s="195">
        <v>0</v>
      </c>
      <c r="CM123" s="195">
        <v>0</v>
      </c>
      <c r="CN123" s="195">
        <v>0</v>
      </c>
      <c r="CO123" s="195">
        <v>0</v>
      </c>
      <c r="CP123" s="195">
        <v>0</v>
      </c>
      <c r="CQ123" s="195">
        <v>0</v>
      </c>
      <c r="CR123" s="195">
        <v>0</v>
      </c>
      <c r="CS123" s="195">
        <v>0</v>
      </c>
      <c r="CT123" s="195">
        <v>0</v>
      </c>
      <c r="CU123" s="195">
        <v>0</v>
      </c>
      <c r="CV123" s="195">
        <v>0</v>
      </c>
      <c r="CW123" s="195">
        <v>0</v>
      </c>
      <c r="CX123" s="195">
        <v>0</v>
      </c>
      <c r="CY123" s="195">
        <v>0</v>
      </c>
      <c r="CZ123" s="195">
        <v>0</v>
      </c>
      <c r="DA123" s="195">
        <v>0</v>
      </c>
      <c r="DB123" s="195">
        <v>0</v>
      </c>
      <c r="DC123" s="195">
        <v>0</v>
      </c>
      <c r="DE123" s="24">
        <f t="shared" si="66"/>
        <v>0</v>
      </c>
      <c r="DF123" s="24">
        <f t="shared" si="40"/>
        <v>0</v>
      </c>
    </row>
    <row r="124" spans="1:110" ht="15" customHeight="1">
      <c r="A124" s="68"/>
      <c r="B124" s="176" t="str">
        <f>$B$118&amp;"6."</f>
        <v>L.1.6.</v>
      </c>
      <c r="C124" s="205"/>
      <c r="D124" s="193"/>
      <c r="E124" s="176"/>
      <c r="F124" s="189">
        <f>H124+NPV(SD,I124:INDEX(I124:DC124,PAL))</f>
        <v>0</v>
      </c>
      <c r="G124" s="189">
        <f>SUMIF($H$5:$DC$5,"&lt;="&amp;PAL,$H124:$DC124)</f>
        <v>0</v>
      </c>
      <c r="H124" s="195">
        <v>0</v>
      </c>
      <c r="I124" s="195">
        <v>0</v>
      </c>
      <c r="J124" s="195">
        <v>0</v>
      </c>
      <c r="K124" s="195">
        <v>0</v>
      </c>
      <c r="L124" s="195">
        <v>0</v>
      </c>
      <c r="M124" s="195">
        <v>0</v>
      </c>
      <c r="N124" s="195">
        <v>0</v>
      </c>
      <c r="O124" s="195">
        <v>0</v>
      </c>
      <c r="P124" s="195">
        <v>0</v>
      </c>
      <c r="Q124" s="195">
        <v>0</v>
      </c>
      <c r="R124" s="195">
        <v>0</v>
      </c>
      <c r="S124" s="195">
        <v>0</v>
      </c>
      <c r="T124" s="195">
        <v>0</v>
      </c>
      <c r="U124" s="195">
        <v>0</v>
      </c>
      <c r="V124" s="195">
        <v>0</v>
      </c>
      <c r="W124" s="195">
        <v>0</v>
      </c>
      <c r="X124" s="195">
        <v>0</v>
      </c>
      <c r="Y124" s="195">
        <v>0</v>
      </c>
      <c r="Z124" s="195">
        <v>0</v>
      </c>
      <c r="AA124" s="195">
        <v>0</v>
      </c>
      <c r="AB124" s="195">
        <v>0</v>
      </c>
      <c r="AC124" s="195">
        <v>0</v>
      </c>
      <c r="AD124" s="195">
        <v>0</v>
      </c>
      <c r="AE124" s="195">
        <v>0</v>
      </c>
      <c r="AF124" s="195">
        <v>0</v>
      </c>
      <c r="AG124" s="195">
        <v>0</v>
      </c>
      <c r="AH124" s="195">
        <v>0</v>
      </c>
      <c r="AI124" s="195">
        <v>0</v>
      </c>
      <c r="AJ124" s="195">
        <v>0</v>
      </c>
      <c r="AK124" s="195">
        <v>0</v>
      </c>
      <c r="AL124" s="195">
        <v>0</v>
      </c>
      <c r="AM124" s="195">
        <v>0</v>
      </c>
      <c r="AN124" s="195">
        <v>0</v>
      </c>
      <c r="AO124" s="195">
        <v>0</v>
      </c>
      <c r="AP124" s="195">
        <v>0</v>
      </c>
      <c r="AQ124" s="195">
        <v>0</v>
      </c>
      <c r="AR124" s="195">
        <v>0</v>
      </c>
      <c r="AS124" s="195">
        <v>0</v>
      </c>
      <c r="AT124" s="195">
        <v>0</v>
      </c>
      <c r="AU124" s="195">
        <v>0</v>
      </c>
      <c r="AV124" s="195">
        <v>0</v>
      </c>
      <c r="AW124" s="195">
        <v>0</v>
      </c>
      <c r="AX124" s="195">
        <v>0</v>
      </c>
      <c r="AY124" s="195">
        <v>0</v>
      </c>
      <c r="AZ124" s="195">
        <v>0</v>
      </c>
      <c r="BA124" s="195">
        <v>0</v>
      </c>
      <c r="BB124" s="195">
        <v>0</v>
      </c>
      <c r="BC124" s="195">
        <v>0</v>
      </c>
      <c r="BD124" s="195">
        <v>0</v>
      </c>
      <c r="BE124" s="195">
        <v>0</v>
      </c>
      <c r="BF124" s="195">
        <v>0</v>
      </c>
      <c r="BG124" s="195">
        <v>0</v>
      </c>
      <c r="BH124" s="195">
        <v>0</v>
      </c>
      <c r="BI124" s="195">
        <v>0</v>
      </c>
      <c r="BJ124" s="195">
        <v>0</v>
      </c>
      <c r="BK124" s="195">
        <v>0</v>
      </c>
      <c r="BL124" s="195">
        <v>0</v>
      </c>
      <c r="BM124" s="195">
        <v>0</v>
      </c>
      <c r="BN124" s="195">
        <v>0</v>
      </c>
      <c r="BO124" s="195">
        <v>0</v>
      </c>
      <c r="BP124" s="195">
        <v>0</v>
      </c>
      <c r="BQ124" s="195">
        <v>0</v>
      </c>
      <c r="BR124" s="195">
        <v>0</v>
      </c>
      <c r="BS124" s="195">
        <v>0</v>
      </c>
      <c r="BT124" s="195">
        <v>0</v>
      </c>
      <c r="BU124" s="195">
        <v>0</v>
      </c>
      <c r="BV124" s="195">
        <v>0</v>
      </c>
      <c r="BW124" s="195">
        <v>0</v>
      </c>
      <c r="BX124" s="195">
        <v>0</v>
      </c>
      <c r="BY124" s="195">
        <v>0</v>
      </c>
      <c r="BZ124" s="195">
        <v>0</v>
      </c>
      <c r="CA124" s="195">
        <v>0</v>
      </c>
      <c r="CB124" s="195">
        <v>0</v>
      </c>
      <c r="CC124" s="195">
        <v>0</v>
      </c>
      <c r="CD124" s="195">
        <v>0</v>
      </c>
      <c r="CE124" s="195">
        <v>0</v>
      </c>
      <c r="CF124" s="195">
        <v>0</v>
      </c>
      <c r="CG124" s="195">
        <v>0</v>
      </c>
      <c r="CH124" s="195">
        <v>0</v>
      </c>
      <c r="CI124" s="195">
        <v>0</v>
      </c>
      <c r="CJ124" s="195">
        <v>0</v>
      </c>
      <c r="CK124" s="195">
        <v>0</v>
      </c>
      <c r="CL124" s="195">
        <v>0</v>
      </c>
      <c r="CM124" s="195">
        <v>0</v>
      </c>
      <c r="CN124" s="195">
        <v>0</v>
      </c>
      <c r="CO124" s="195">
        <v>0</v>
      </c>
      <c r="CP124" s="195">
        <v>0</v>
      </c>
      <c r="CQ124" s="195">
        <v>0</v>
      </c>
      <c r="CR124" s="195">
        <v>0</v>
      </c>
      <c r="CS124" s="195">
        <v>0</v>
      </c>
      <c r="CT124" s="195">
        <v>0</v>
      </c>
      <c r="CU124" s="195">
        <v>0</v>
      </c>
      <c r="CV124" s="195">
        <v>0</v>
      </c>
      <c r="CW124" s="195">
        <v>0</v>
      </c>
      <c r="CX124" s="195">
        <v>0</v>
      </c>
      <c r="CY124" s="195">
        <v>0</v>
      </c>
      <c r="CZ124" s="195">
        <v>0</v>
      </c>
      <c r="DA124" s="195">
        <v>0</v>
      </c>
      <c r="DB124" s="195">
        <v>0</v>
      </c>
      <c r="DC124" s="195">
        <v>0</v>
      </c>
      <c r="DE124" s="24">
        <f t="shared" si="66"/>
        <v>0</v>
      </c>
      <c r="DF124" s="24">
        <f t="shared" si="40"/>
        <v>0</v>
      </c>
    </row>
    <row r="125" spans="1:110" ht="15" customHeight="1">
      <c r="A125" s="68"/>
      <c r="B125" s="176" t="str">
        <f>$B$118&amp;"7."</f>
        <v>L.1.7.</v>
      </c>
      <c r="C125" s="205"/>
      <c r="D125" s="193"/>
      <c r="E125" s="176"/>
      <c r="F125" s="189">
        <f>H125+NPV(SD,I125:INDEX(I125:DC125,PAL))</f>
        <v>0</v>
      </c>
      <c r="G125" s="189">
        <f>SUMIF($H$5:$DC$5,"&lt;="&amp;PAL,$H125:$DC125)</f>
        <v>0</v>
      </c>
      <c r="H125" s="195">
        <v>0</v>
      </c>
      <c r="I125" s="195">
        <v>0</v>
      </c>
      <c r="J125" s="195">
        <v>0</v>
      </c>
      <c r="K125" s="195">
        <v>0</v>
      </c>
      <c r="L125" s="195">
        <v>0</v>
      </c>
      <c r="M125" s="195">
        <v>0</v>
      </c>
      <c r="N125" s="195">
        <v>0</v>
      </c>
      <c r="O125" s="195">
        <v>0</v>
      </c>
      <c r="P125" s="195">
        <v>0</v>
      </c>
      <c r="Q125" s="195">
        <v>0</v>
      </c>
      <c r="R125" s="195">
        <v>0</v>
      </c>
      <c r="S125" s="195">
        <v>0</v>
      </c>
      <c r="T125" s="195">
        <v>0</v>
      </c>
      <c r="U125" s="195">
        <v>0</v>
      </c>
      <c r="V125" s="195">
        <v>0</v>
      </c>
      <c r="W125" s="195">
        <v>0</v>
      </c>
      <c r="X125" s="195">
        <v>0</v>
      </c>
      <c r="Y125" s="195">
        <v>0</v>
      </c>
      <c r="Z125" s="195">
        <v>0</v>
      </c>
      <c r="AA125" s="195">
        <v>0</v>
      </c>
      <c r="AB125" s="195">
        <v>0</v>
      </c>
      <c r="AC125" s="195">
        <v>0</v>
      </c>
      <c r="AD125" s="195">
        <v>0</v>
      </c>
      <c r="AE125" s="195">
        <v>0</v>
      </c>
      <c r="AF125" s="195">
        <v>0</v>
      </c>
      <c r="AG125" s="195">
        <v>0</v>
      </c>
      <c r="AH125" s="195">
        <v>0</v>
      </c>
      <c r="AI125" s="195">
        <v>0</v>
      </c>
      <c r="AJ125" s="195">
        <v>0</v>
      </c>
      <c r="AK125" s="195">
        <v>0</v>
      </c>
      <c r="AL125" s="195">
        <v>0</v>
      </c>
      <c r="AM125" s="195">
        <v>0</v>
      </c>
      <c r="AN125" s="195">
        <v>0</v>
      </c>
      <c r="AO125" s="195">
        <v>0</v>
      </c>
      <c r="AP125" s="195">
        <v>0</v>
      </c>
      <c r="AQ125" s="195">
        <v>0</v>
      </c>
      <c r="AR125" s="195">
        <v>0</v>
      </c>
      <c r="AS125" s="195">
        <v>0</v>
      </c>
      <c r="AT125" s="195">
        <v>0</v>
      </c>
      <c r="AU125" s="195">
        <v>0</v>
      </c>
      <c r="AV125" s="195">
        <v>0</v>
      </c>
      <c r="AW125" s="195">
        <v>0</v>
      </c>
      <c r="AX125" s="195">
        <v>0</v>
      </c>
      <c r="AY125" s="195">
        <v>0</v>
      </c>
      <c r="AZ125" s="195">
        <v>0</v>
      </c>
      <c r="BA125" s="195">
        <v>0</v>
      </c>
      <c r="BB125" s="195">
        <v>0</v>
      </c>
      <c r="BC125" s="195">
        <v>0</v>
      </c>
      <c r="BD125" s="195">
        <v>0</v>
      </c>
      <c r="BE125" s="195">
        <v>0</v>
      </c>
      <c r="BF125" s="195">
        <v>0</v>
      </c>
      <c r="BG125" s="195">
        <v>0</v>
      </c>
      <c r="BH125" s="195">
        <v>0</v>
      </c>
      <c r="BI125" s="195">
        <v>0</v>
      </c>
      <c r="BJ125" s="195">
        <v>0</v>
      </c>
      <c r="BK125" s="195">
        <v>0</v>
      </c>
      <c r="BL125" s="195">
        <v>0</v>
      </c>
      <c r="BM125" s="195">
        <v>0</v>
      </c>
      <c r="BN125" s="195">
        <v>0</v>
      </c>
      <c r="BO125" s="195">
        <v>0</v>
      </c>
      <c r="BP125" s="195">
        <v>0</v>
      </c>
      <c r="BQ125" s="195">
        <v>0</v>
      </c>
      <c r="BR125" s="195">
        <v>0</v>
      </c>
      <c r="BS125" s="195">
        <v>0</v>
      </c>
      <c r="BT125" s="195">
        <v>0</v>
      </c>
      <c r="BU125" s="195">
        <v>0</v>
      </c>
      <c r="BV125" s="195">
        <v>0</v>
      </c>
      <c r="BW125" s="195">
        <v>0</v>
      </c>
      <c r="BX125" s="195">
        <v>0</v>
      </c>
      <c r="BY125" s="195">
        <v>0</v>
      </c>
      <c r="BZ125" s="195">
        <v>0</v>
      </c>
      <c r="CA125" s="195">
        <v>0</v>
      </c>
      <c r="CB125" s="195">
        <v>0</v>
      </c>
      <c r="CC125" s="195">
        <v>0</v>
      </c>
      <c r="CD125" s="195">
        <v>0</v>
      </c>
      <c r="CE125" s="195">
        <v>0</v>
      </c>
      <c r="CF125" s="195">
        <v>0</v>
      </c>
      <c r="CG125" s="195">
        <v>0</v>
      </c>
      <c r="CH125" s="195">
        <v>0</v>
      </c>
      <c r="CI125" s="195">
        <v>0</v>
      </c>
      <c r="CJ125" s="195">
        <v>0</v>
      </c>
      <c r="CK125" s="195">
        <v>0</v>
      </c>
      <c r="CL125" s="195">
        <v>0</v>
      </c>
      <c r="CM125" s="195">
        <v>0</v>
      </c>
      <c r="CN125" s="195">
        <v>0</v>
      </c>
      <c r="CO125" s="195">
        <v>0</v>
      </c>
      <c r="CP125" s="195">
        <v>0</v>
      </c>
      <c r="CQ125" s="195">
        <v>0</v>
      </c>
      <c r="CR125" s="195">
        <v>0</v>
      </c>
      <c r="CS125" s="195">
        <v>0</v>
      </c>
      <c r="CT125" s="195">
        <v>0</v>
      </c>
      <c r="CU125" s="195">
        <v>0</v>
      </c>
      <c r="CV125" s="195">
        <v>0</v>
      </c>
      <c r="CW125" s="195">
        <v>0</v>
      </c>
      <c r="CX125" s="195">
        <v>0</v>
      </c>
      <c r="CY125" s="195">
        <v>0</v>
      </c>
      <c r="CZ125" s="195">
        <v>0</v>
      </c>
      <c r="DA125" s="195">
        <v>0</v>
      </c>
      <c r="DB125" s="195">
        <v>0</v>
      </c>
      <c r="DC125" s="195">
        <v>0</v>
      </c>
      <c r="DE125" s="24">
        <f t="shared" si="66"/>
        <v>0</v>
      </c>
      <c r="DF125" s="24">
        <f t="shared" si="40"/>
        <v>0</v>
      </c>
    </row>
    <row r="126" spans="1:110" ht="14.5">
      <c r="A126" s="68"/>
      <c r="B126" s="176" t="s">
        <v>218</v>
      </c>
      <c r="C126" s="193" t="s">
        <v>219</v>
      </c>
      <c r="D126" s="193"/>
      <c r="E126" s="176"/>
      <c r="F126" s="191">
        <f>SUM(F127:F129)</f>
        <v>0</v>
      </c>
      <c r="G126" s="189">
        <f>SUMIF($H$5:$DC$5,"&lt;="&amp;PAL,$H126:$DC126)</f>
        <v>0</v>
      </c>
      <c r="H126" s="191">
        <f>SUM(H127:H129)</f>
        <v>0</v>
      </c>
      <c r="I126" s="191">
        <f t="shared" ref="I126:BT126" si="67">SUM(I127:I129)</f>
        <v>0</v>
      </c>
      <c r="J126" s="191">
        <f t="shared" si="67"/>
        <v>0</v>
      </c>
      <c r="K126" s="191">
        <f t="shared" si="67"/>
        <v>0</v>
      </c>
      <c r="L126" s="191">
        <f t="shared" si="67"/>
        <v>0</v>
      </c>
      <c r="M126" s="191">
        <f t="shared" si="67"/>
        <v>0</v>
      </c>
      <c r="N126" s="191">
        <f t="shared" si="67"/>
        <v>0</v>
      </c>
      <c r="O126" s="191">
        <f t="shared" si="67"/>
        <v>0</v>
      </c>
      <c r="P126" s="191">
        <f t="shared" si="67"/>
        <v>0</v>
      </c>
      <c r="Q126" s="191">
        <f t="shared" si="67"/>
        <v>0</v>
      </c>
      <c r="R126" s="191">
        <f t="shared" si="67"/>
        <v>0</v>
      </c>
      <c r="S126" s="191">
        <f t="shared" si="67"/>
        <v>0</v>
      </c>
      <c r="T126" s="191">
        <f t="shared" si="67"/>
        <v>0</v>
      </c>
      <c r="U126" s="191">
        <f t="shared" si="67"/>
        <v>0</v>
      </c>
      <c r="V126" s="191">
        <f t="shared" si="67"/>
        <v>0</v>
      </c>
      <c r="W126" s="191">
        <f t="shared" si="67"/>
        <v>0</v>
      </c>
      <c r="X126" s="191">
        <f t="shared" si="67"/>
        <v>0</v>
      </c>
      <c r="Y126" s="191">
        <f t="shared" si="67"/>
        <v>0</v>
      </c>
      <c r="Z126" s="191">
        <f t="shared" si="67"/>
        <v>0</v>
      </c>
      <c r="AA126" s="191">
        <f t="shared" si="67"/>
        <v>0</v>
      </c>
      <c r="AB126" s="191">
        <f t="shared" si="67"/>
        <v>0</v>
      </c>
      <c r="AC126" s="191">
        <f t="shared" si="67"/>
        <v>0</v>
      </c>
      <c r="AD126" s="191">
        <f t="shared" si="67"/>
        <v>0</v>
      </c>
      <c r="AE126" s="191">
        <f t="shared" si="67"/>
        <v>0</v>
      </c>
      <c r="AF126" s="191">
        <f t="shared" si="67"/>
        <v>0</v>
      </c>
      <c r="AG126" s="191">
        <f t="shared" si="67"/>
        <v>0</v>
      </c>
      <c r="AH126" s="191">
        <f t="shared" si="67"/>
        <v>0</v>
      </c>
      <c r="AI126" s="191">
        <f t="shared" si="67"/>
        <v>0</v>
      </c>
      <c r="AJ126" s="191">
        <f t="shared" si="67"/>
        <v>0</v>
      </c>
      <c r="AK126" s="191">
        <f t="shared" si="67"/>
        <v>0</v>
      </c>
      <c r="AL126" s="191">
        <f t="shared" si="67"/>
        <v>0</v>
      </c>
      <c r="AM126" s="191">
        <f t="shared" si="67"/>
        <v>0</v>
      </c>
      <c r="AN126" s="191">
        <f t="shared" si="67"/>
        <v>0</v>
      </c>
      <c r="AO126" s="191">
        <f t="shared" si="67"/>
        <v>0</v>
      </c>
      <c r="AP126" s="191">
        <f t="shared" si="67"/>
        <v>0</v>
      </c>
      <c r="AQ126" s="191">
        <f t="shared" si="67"/>
        <v>0</v>
      </c>
      <c r="AR126" s="191">
        <f t="shared" si="67"/>
        <v>0</v>
      </c>
      <c r="AS126" s="191">
        <f t="shared" si="67"/>
        <v>0</v>
      </c>
      <c r="AT126" s="191">
        <f t="shared" si="67"/>
        <v>0</v>
      </c>
      <c r="AU126" s="191">
        <f t="shared" si="67"/>
        <v>0</v>
      </c>
      <c r="AV126" s="191">
        <f t="shared" si="67"/>
        <v>0</v>
      </c>
      <c r="AW126" s="191">
        <f t="shared" si="67"/>
        <v>0</v>
      </c>
      <c r="AX126" s="191">
        <f t="shared" si="67"/>
        <v>0</v>
      </c>
      <c r="AY126" s="191">
        <f t="shared" si="67"/>
        <v>0</v>
      </c>
      <c r="AZ126" s="191">
        <f t="shared" si="67"/>
        <v>0</v>
      </c>
      <c r="BA126" s="191">
        <f t="shared" si="67"/>
        <v>0</v>
      </c>
      <c r="BB126" s="191">
        <f t="shared" si="67"/>
        <v>0</v>
      </c>
      <c r="BC126" s="191">
        <f t="shared" si="67"/>
        <v>0</v>
      </c>
      <c r="BD126" s="191">
        <f t="shared" si="67"/>
        <v>0</v>
      </c>
      <c r="BE126" s="191">
        <f t="shared" si="67"/>
        <v>0</v>
      </c>
      <c r="BF126" s="191">
        <f t="shared" si="67"/>
        <v>0</v>
      </c>
      <c r="BG126" s="191">
        <f t="shared" si="67"/>
        <v>0</v>
      </c>
      <c r="BH126" s="191">
        <f t="shared" si="67"/>
        <v>0</v>
      </c>
      <c r="BI126" s="191">
        <f t="shared" si="67"/>
        <v>0</v>
      </c>
      <c r="BJ126" s="191">
        <f t="shared" si="67"/>
        <v>0</v>
      </c>
      <c r="BK126" s="191">
        <f t="shared" si="67"/>
        <v>0</v>
      </c>
      <c r="BL126" s="191">
        <f t="shared" si="67"/>
        <v>0</v>
      </c>
      <c r="BM126" s="191">
        <f t="shared" si="67"/>
        <v>0</v>
      </c>
      <c r="BN126" s="191">
        <f t="shared" si="67"/>
        <v>0</v>
      </c>
      <c r="BO126" s="191">
        <f t="shared" si="67"/>
        <v>0</v>
      </c>
      <c r="BP126" s="191">
        <f t="shared" si="67"/>
        <v>0</v>
      </c>
      <c r="BQ126" s="191">
        <f t="shared" si="67"/>
        <v>0</v>
      </c>
      <c r="BR126" s="191">
        <f t="shared" si="67"/>
        <v>0</v>
      </c>
      <c r="BS126" s="191">
        <f t="shared" si="67"/>
        <v>0</v>
      </c>
      <c r="BT126" s="191">
        <f t="shared" si="67"/>
        <v>0</v>
      </c>
      <c r="BU126" s="191">
        <f t="shared" ref="BU126:DC126" si="68">SUM(BU127:BU129)</f>
        <v>0</v>
      </c>
      <c r="BV126" s="191">
        <f t="shared" si="68"/>
        <v>0</v>
      </c>
      <c r="BW126" s="191">
        <f t="shared" si="68"/>
        <v>0</v>
      </c>
      <c r="BX126" s="191">
        <f t="shared" si="68"/>
        <v>0</v>
      </c>
      <c r="BY126" s="191">
        <f t="shared" si="68"/>
        <v>0</v>
      </c>
      <c r="BZ126" s="191">
        <f t="shared" si="68"/>
        <v>0</v>
      </c>
      <c r="CA126" s="191">
        <f t="shared" si="68"/>
        <v>0</v>
      </c>
      <c r="CB126" s="191">
        <f t="shared" si="68"/>
        <v>0</v>
      </c>
      <c r="CC126" s="191">
        <f t="shared" si="68"/>
        <v>0</v>
      </c>
      <c r="CD126" s="191">
        <f t="shared" si="68"/>
        <v>0</v>
      </c>
      <c r="CE126" s="191">
        <f t="shared" si="68"/>
        <v>0</v>
      </c>
      <c r="CF126" s="191">
        <f t="shared" si="68"/>
        <v>0</v>
      </c>
      <c r="CG126" s="191">
        <f t="shared" si="68"/>
        <v>0</v>
      </c>
      <c r="CH126" s="191">
        <f t="shared" si="68"/>
        <v>0</v>
      </c>
      <c r="CI126" s="191">
        <f t="shared" si="68"/>
        <v>0</v>
      </c>
      <c r="CJ126" s="191">
        <f t="shared" si="68"/>
        <v>0</v>
      </c>
      <c r="CK126" s="191">
        <f t="shared" si="68"/>
        <v>0</v>
      </c>
      <c r="CL126" s="191">
        <f t="shared" si="68"/>
        <v>0</v>
      </c>
      <c r="CM126" s="191">
        <f t="shared" si="68"/>
        <v>0</v>
      </c>
      <c r="CN126" s="191">
        <f t="shared" si="68"/>
        <v>0</v>
      </c>
      <c r="CO126" s="191">
        <f t="shared" si="68"/>
        <v>0</v>
      </c>
      <c r="CP126" s="191">
        <f t="shared" si="68"/>
        <v>0</v>
      </c>
      <c r="CQ126" s="191">
        <f t="shared" si="68"/>
        <v>0</v>
      </c>
      <c r="CR126" s="191">
        <f t="shared" si="68"/>
        <v>0</v>
      </c>
      <c r="CS126" s="191">
        <f t="shared" si="68"/>
        <v>0</v>
      </c>
      <c r="CT126" s="191">
        <f t="shared" si="68"/>
        <v>0</v>
      </c>
      <c r="CU126" s="191">
        <f t="shared" si="68"/>
        <v>0</v>
      </c>
      <c r="CV126" s="191">
        <f t="shared" si="68"/>
        <v>0</v>
      </c>
      <c r="CW126" s="191">
        <f t="shared" si="68"/>
        <v>0</v>
      </c>
      <c r="CX126" s="191">
        <f t="shared" si="68"/>
        <v>0</v>
      </c>
      <c r="CY126" s="191">
        <f t="shared" si="68"/>
        <v>0</v>
      </c>
      <c r="CZ126" s="191">
        <f t="shared" si="68"/>
        <v>0</v>
      </c>
      <c r="DA126" s="191">
        <f t="shared" si="68"/>
        <v>0</v>
      </c>
      <c r="DB126" s="191">
        <f t="shared" si="68"/>
        <v>0</v>
      </c>
      <c r="DC126" s="191">
        <f t="shared" si="68"/>
        <v>0</v>
      </c>
      <c r="DF126" s="24">
        <f t="shared" si="40"/>
        <v>0</v>
      </c>
    </row>
    <row r="127" spans="1:110" ht="15" customHeight="1">
      <c r="A127" s="68"/>
      <c r="B127" s="176" t="str">
        <f>$B$126&amp;"1."</f>
        <v>L.2.1.</v>
      </c>
      <c r="C127" s="205"/>
      <c r="D127" s="193"/>
      <c r="E127" s="176"/>
      <c r="F127" s="189">
        <f>H127+NPV(SD,I127:INDEX(I127:DC127,PAL))</f>
        <v>0</v>
      </c>
      <c r="G127" s="189">
        <f>SUMIF($H$5:$DC$5,"&lt;="&amp;PAL,$H127:$DC127)</f>
        <v>0</v>
      </c>
      <c r="H127" s="195">
        <v>0</v>
      </c>
      <c r="I127" s="195">
        <v>0</v>
      </c>
      <c r="J127" s="195">
        <v>0</v>
      </c>
      <c r="K127" s="195">
        <v>0</v>
      </c>
      <c r="L127" s="195">
        <v>0</v>
      </c>
      <c r="M127" s="195">
        <v>0</v>
      </c>
      <c r="N127" s="195">
        <v>0</v>
      </c>
      <c r="O127" s="195">
        <v>0</v>
      </c>
      <c r="P127" s="195">
        <v>0</v>
      </c>
      <c r="Q127" s="195">
        <v>0</v>
      </c>
      <c r="R127" s="195">
        <v>0</v>
      </c>
      <c r="S127" s="195">
        <v>0</v>
      </c>
      <c r="T127" s="195">
        <v>0</v>
      </c>
      <c r="U127" s="195">
        <v>0</v>
      </c>
      <c r="V127" s="195">
        <v>0</v>
      </c>
      <c r="W127" s="195">
        <v>0</v>
      </c>
      <c r="X127" s="195">
        <v>0</v>
      </c>
      <c r="Y127" s="195">
        <v>0</v>
      </c>
      <c r="Z127" s="195">
        <v>0</v>
      </c>
      <c r="AA127" s="195">
        <v>0</v>
      </c>
      <c r="AB127" s="195">
        <v>0</v>
      </c>
      <c r="AC127" s="195">
        <v>0</v>
      </c>
      <c r="AD127" s="195">
        <v>0</v>
      </c>
      <c r="AE127" s="195">
        <v>0</v>
      </c>
      <c r="AF127" s="195">
        <v>0</v>
      </c>
      <c r="AG127" s="195">
        <v>0</v>
      </c>
      <c r="AH127" s="195">
        <v>0</v>
      </c>
      <c r="AI127" s="195">
        <v>0</v>
      </c>
      <c r="AJ127" s="195">
        <v>0</v>
      </c>
      <c r="AK127" s="195">
        <v>0</v>
      </c>
      <c r="AL127" s="195">
        <v>0</v>
      </c>
      <c r="AM127" s="195">
        <v>0</v>
      </c>
      <c r="AN127" s="195">
        <v>0</v>
      </c>
      <c r="AO127" s="195">
        <v>0</v>
      </c>
      <c r="AP127" s="195">
        <v>0</v>
      </c>
      <c r="AQ127" s="195">
        <v>0</v>
      </c>
      <c r="AR127" s="195">
        <v>0</v>
      </c>
      <c r="AS127" s="195">
        <v>0</v>
      </c>
      <c r="AT127" s="195">
        <v>0</v>
      </c>
      <c r="AU127" s="195">
        <v>0</v>
      </c>
      <c r="AV127" s="195">
        <v>0</v>
      </c>
      <c r="AW127" s="195">
        <v>0</v>
      </c>
      <c r="AX127" s="195">
        <v>0</v>
      </c>
      <c r="AY127" s="195">
        <v>0</v>
      </c>
      <c r="AZ127" s="195">
        <v>0</v>
      </c>
      <c r="BA127" s="195">
        <v>0</v>
      </c>
      <c r="BB127" s="195">
        <v>0</v>
      </c>
      <c r="BC127" s="195">
        <v>0</v>
      </c>
      <c r="BD127" s="195">
        <v>0</v>
      </c>
      <c r="BE127" s="195">
        <v>0</v>
      </c>
      <c r="BF127" s="195">
        <v>0</v>
      </c>
      <c r="BG127" s="195">
        <v>0</v>
      </c>
      <c r="BH127" s="195">
        <v>0</v>
      </c>
      <c r="BI127" s="195">
        <v>0</v>
      </c>
      <c r="BJ127" s="195">
        <v>0</v>
      </c>
      <c r="BK127" s="195">
        <v>0</v>
      </c>
      <c r="BL127" s="195">
        <v>0</v>
      </c>
      <c r="BM127" s="195">
        <v>0</v>
      </c>
      <c r="BN127" s="195">
        <v>0</v>
      </c>
      <c r="BO127" s="195">
        <v>0</v>
      </c>
      <c r="BP127" s="195">
        <v>0</v>
      </c>
      <c r="BQ127" s="195">
        <v>0</v>
      </c>
      <c r="BR127" s="195">
        <v>0</v>
      </c>
      <c r="BS127" s="195">
        <v>0</v>
      </c>
      <c r="BT127" s="195">
        <v>0</v>
      </c>
      <c r="BU127" s="195">
        <v>0</v>
      </c>
      <c r="BV127" s="195">
        <v>0</v>
      </c>
      <c r="BW127" s="195">
        <v>0</v>
      </c>
      <c r="BX127" s="195">
        <v>0</v>
      </c>
      <c r="BY127" s="195">
        <v>0</v>
      </c>
      <c r="BZ127" s="195">
        <v>0</v>
      </c>
      <c r="CA127" s="195">
        <v>0</v>
      </c>
      <c r="CB127" s="195">
        <v>0</v>
      </c>
      <c r="CC127" s="195">
        <v>0</v>
      </c>
      <c r="CD127" s="195">
        <v>0</v>
      </c>
      <c r="CE127" s="195">
        <v>0</v>
      </c>
      <c r="CF127" s="195">
        <v>0</v>
      </c>
      <c r="CG127" s="195">
        <v>0</v>
      </c>
      <c r="CH127" s="195">
        <v>0</v>
      </c>
      <c r="CI127" s="195">
        <v>0</v>
      </c>
      <c r="CJ127" s="195">
        <v>0</v>
      </c>
      <c r="CK127" s="195">
        <v>0</v>
      </c>
      <c r="CL127" s="195">
        <v>0</v>
      </c>
      <c r="CM127" s="195">
        <v>0</v>
      </c>
      <c r="CN127" s="195">
        <v>0</v>
      </c>
      <c r="CO127" s="195">
        <v>0</v>
      </c>
      <c r="CP127" s="195">
        <v>0</v>
      </c>
      <c r="CQ127" s="195">
        <v>0</v>
      </c>
      <c r="CR127" s="195">
        <v>0</v>
      </c>
      <c r="CS127" s="195">
        <v>0</v>
      </c>
      <c r="CT127" s="195">
        <v>0</v>
      </c>
      <c r="CU127" s="195">
        <v>0</v>
      </c>
      <c r="CV127" s="195">
        <v>0</v>
      </c>
      <c r="CW127" s="195">
        <v>0</v>
      </c>
      <c r="CX127" s="195">
        <v>0</v>
      </c>
      <c r="CY127" s="195">
        <v>0</v>
      </c>
      <c r="CZ127" s="195">
        <v>0</v>
      </c>
      <c r="DA127" s="195">
        <v>0</v>
      </c>
      <c r="DB127" s="195">
        <v>0</v>
      </c>
      <c r="DC127" s="195">
        <v>0</v>
      </c>
      <c r="DE127" s="24">
        <f t="shared" si="66"/>
        <v>0</v>
      </c>
      <c r="DF127" s="24">
        <f t="shared" si="40"/>
        <v>0</v>
      </c>
    </row>
    <row r="128" spans="1:110" ht="15" customHeight="1">
      <c r="A128" s="68"/>
      <c r="B128" s="176" t="str">
        <f>$B$126&amp;"2."</f>
        <v>L.2.2.</v>
      </c>
      <c r="C128" s="205"/>
      <c r="D128" s="193"/>
      <c r="E128" s="176"/>
      <c r="F128" s="189">
        <f>H128+NPV(SD,I128:INDEX(I128:DC128,PAL))</f>
        <v>0</v>
      </c>
      <c r="G128" s="189">
        <f>SUMIF($H$5:$DC$5,"&lt;="&amp;PAL,$H128:$DC128)</f>
        <v>0</v>
      </c>
      <c r="H128" s="195">
        <v>0</v>
      </c>
      <c r="I128" s="195">
        <v>0</v>
      </c>
      <c r="J128" s="195">
        <v>0</v>
      </c>
      <c r="K128" s="195">
        <v>0</v>
      </c>
      <c r="L128" s="195">
        <v>0</v>
      </c>
      <c r="M128" s="195">
        <v>0</v>
      </c>
      <c r="N128" s="195">
        <v>0</v>
      </c>
      <c r="O128" s="195">
        <v>0</v>
      </c>
      <c r="P128" s="195">
        <v>0</v>
      </c>
      <c r="Q128" s="195">
        <v>0</v>
      </c>
      <c r="R128" s="195">
        <v>0</v>
      </c>
      <c r="S128" s="195">
        <v>0</v>
      </c>
      <c r="T128" s="195">
        <v>0</v>
      </c>
      <c r="U128" s="195">
        <v>0</v>
      </c>
      <c r="V128" s="195">
        <v>0</v>
      </c>
      <c r="W128" s="195">
        <v>0</v>
      </c>
      <c r="X128" s="195">
        <v>0</v>
      </c>
      <c r="Y128" s="195">
        <v>0</v>
      </c>
      <c r="Z128" s="195">
        <v>0</v>
      </c>
      <c r="AA128" s="195">
        <v>0</v>
      </c>
      <c r="AB128" s="195">
        <v>0</v>
      </c>
      <c r="AC128" s="195">
        <v>0</v>
      </c>
      <c r="AD128" s="195">
        <v>0</v>
      </c>
      <c r="AE128" s="195">
        <v>0</v>
      </c>
      <c r="AF128" s="195">
        <v>0</v>
      </c>
      <c r="AG128" s="195">
        <v>0</v>
      </c>
      <c r="AH128" s="195">
        <v>0</v>
      </c>
      <c r="AI128" s="195">
        <v>0</v>
      </c>
      <c r="AJ128" s="195">
        <v>0</v>
      </c>
      <c r="AK128" s="195">
        <v>0</v>
      </c>
      <c r="AL128" s="195">
        <v>0</v>
      </c>
      <c r="AM128" s="195">
        <v>0</v>
      </c>
      <c r="AN128" s="195">
        <v>0</v>
      </c>
      <c r="AO128" s="195">
        <v>0</v>
      </c>
      <c r="AP128" s="195">
        <v>0</v>
      </c>
      <c r="AQ128" s="195">
        <v>0</v>
      </c>
      <c r="AR128" s="195">
        <v>0</v>
      </c>
      <c r="AS128" s="195">
        <v>0</v>
      </c>
      <c r="AT128" s="195">
        <v>0</v>
      </c>
      <c r="AU128" s="195">
        <v>0</v>
      </c>
      <c r="AV128" s="195">
        <v>0</v>
      </c>
      <c r="AW128" s="195">
        <v>0</v>
      </c>
      <c r="AX128" s="195">
        <v>0</v>
      </c>
      <c r="AY128" s="195">
        <v>0</v>
      </c>
      <c r="AZ128" s="195">
        <v>0</v>
      </c>
      <c r="BA128" s="195">
        <v>0</v>
      </c>
      <c r="BB128" s="195">
        <v>0</v>
      </c>
      <c r="BC128" s="195">
        <v>0</v>
      </c>
      <c r="BD128" s="195">
        <v>0</v>
      </c>
      <c r="BE128" s="195">
        <v>0</v>
      </c>
      <c r="BF128" s="195">
        <v>0</v>
      </c>
      <c r="BG128" s="195">
        <v>0</v>
      </c>
      <c r="BH128" s="195">
        <v>0</v>
      </c>
      <c r="BI128" s="195">
        <v>0</v>
      </c>
      <c r="BJ128" s="195">
        <v>0</v>
      </c>
      <c r="BK128" s="195">
        <v>0</v>
      </c>
      <c r="BL128" s="195">
        <v>0</v>
      </c>
      <c r="BM128" s="195">
        <v>0</v>
      </c>
      <c r="BN128" s="195">
        <v>0</v>
      </c>
      <c r="BO128" s="195">
        <v>0</v>
      </c>
      <c r="BP128" s="195">
        <v>0</v>
      </c>
      <c r="BQ128" s="195">
        <v>0</v>
      </c>
      <c r="BR128" s="195">
        <v>0</v>
      </c>
      <c r="BS128" s="195">
        <v>0</v>
      </c>
      <c r="BT128" s="195">
        <v>0</v>
      </c>
      <c r="BU128" s="195">
        <v>0</v>
      </c>
      <c r="BV128" s="195">
        <v>0</v>
      </c>
      <c r="BW128" s="195">
        <v>0</v>
      </c>
      <c r="BX128" s="195">
        <v>0</v>
      </c>
      <c r="BY128" s="195">
        <v>0</v>
      </c>
      <c r="BZ128" s="195">
        <v>0</v>
      </c>
      <c r="CA128" s="195">
        <v>0</v>
      </c>
      <c r="CB128" s="195">
        <v>0</v>
      </c>
      <c r="CC128" s="195">
        <v>0</v>
      </c>
      <c r="CD128" s="195">
        <v>0</v>
      </c>
      <c r="CE128" s="195">
        <v>0</v>
      </c>
      <c r="CF128" s="195">
        <v>0</v>
      </c>
      <c r="CG128" s="195">
        <v>0</v>
      </c>
      <c r="CH128" s="195">
        <v>0</v>
      </c>
      <c r="CI128" s="195">
        <v>0</v>
      </c>
      <c r="CJ128" s="195">
        <v>0</v>
      </c>
      <c r="CK128" s="195">
        <v>0</v>
      </c>
      <c r="CL128" s="195">
        <v>0</v>
      </c>
      <c r="CM128" s="195">
        <v>0</v>
      </c>
      <c r="CN128" s="195">
        <v>0</v>
      </c>
      <c r="CO128" s="195">
        <v>0</v>
      </c>
      <c r="CP128" s="195">
        <v>0</v>
      </c>
      <c r="CQ128" s="195">
        <v>0</v>
      </c>
      <c r="CR128" s="195">
        <v>0</v>
      </c>
      <c r="CS128" s="195">
        <v>0</v>
      </c>
      <c r="CT128" s="195">
        <v>0</v>
      </c>
      <c r="CU128" s="195">
        <v>0</v>
      </c>
      <c r="CV128" s="195">
        <v>0</v>
      </c>
      <c r="CW128" s="195">
        <v>0</v>
      </c>
      <c r="CX128" s="195">
        <v>0</v>
      </c>
      <c r="CY128" s="195">
        <v>0</v>
      </c>
      <c r="CZ128" s="195">
        <v>0</v>
      </c>
      <c r="DA128" s="195">
        <v>0</v>
      </c>
      <c r="DB128" s="195">
        <v>0</v>
      </c>
      <c r="DC128" s="195">
        <v>0</v>
      </c>
      <c r="DE128" s="24">
        <f t="shared" si="66"/>
        <v>0</v>
      </c>
      <c r="DF128" s="24">
        <f t="shared" si="40"/>
        <v>0</v>
      </c>
    </row>
    <row r="129" spans="1:110" ht="15" customHeight="1">
      <c r="A129" s="68"/>
      <c r="B129" s="176" t="str">
        <f>$B$126&amp;"3."</f>
        <v>L.2.3.</v>
      </c>
      <c r="C129" s="205"/>
      <c r="D129" s="193"/>
      <c r="E129" s="176"/>
      <c r="F129" s="189">
        <f>H129+NPV(SD,I129:INDEX(I129:DC129,PAL))</f>
        <v>0</v>
      </c>
      <c r="G129" s="189">
        <f>SUMIF($H$5:$DC$5,"&lt;="&amp;PAL,$H129:$DC129)</f>
        <v>0</v>
      </c>
      <c r="H129" s="195">
        <v>0</v>
      </c>
      <c r="I129" s="195">
        <v>0</v>
      </c>
      <c r="J129" s="195">
        <v>0</v>
      </c>
      <c r="K129" s="195">
        <v>0</v>
      </c>
      <c r="L129" s="195">
        <v>0</v>
      </c>
      <c r="M129" s="195">
        <v>0</v>
      </c>
      <c r="N129" s="195">
        <v>0</v>
      </c>
      <c r="O129" s="195">
        <v>0</v>
      </c>
      <c r="P129" s="195">
        <v>0</v>
      </c>
      <c r="Q129" s="195">
        <v>0</v>
      </c>
      <c r="R129" s="195">
        <v>0</v>
      </c>
      <c r="S129" s="195">
        <v>0</v>
      </c>
      <c r="T129" s="195">
        <v>0</v>
      </c>
      <c r="U129" s="195">
        <v>0</v>
      </c>
      <c r="V129" s="195">
        <v>0</v>
      </c>
      <c r="W129" s="195">
        <v>0</v>
      </c>
      <c r="X129" s="195">
        <v>0</v>
      </c>
      <c r="Y129" s="195">
        <v>0</v>
      </c>
      <c r="Z129" s="195">
        <v>0</v>
      </c>
      <c r="AA129" s="195">
        <v>0</v>
      </c>
      <c r="AB129" s="195">
        <v>0</v>
      </c>
      <c r="AC129" s="195">
        <v>0</v>
      </c>
      <c r="AD129" s="195">
        <v>0</v>
      </c>
      <c r="AE129" s="195">
        <v>0</v>
      </c>
      <c r="AF129" s="195">
        <v>0</v>
      </c>
      <c r="AG129" s="195">
        <v>0</v>
      </c>
      <c r="AH129" s="195">
        <v>0</v>
      </c>
      <c r="AI129" s="195">
        <v>0</v>
      </c>
      <c r="AJ129" s="195">
        <v>0</v>
      </c>
      <c r="AK129" s="195">
        <v>0</v>
      </c>
      <c r="AL129" s="195">
        <v>0</v>
      </c>
      <c r="AM129" s="195">
        <v>0</v>
      </c>
      <c r="AN129" s="195">
        <v>0</v>
      </c>
      <c r="AO129" s="195">
        <v>0</v>
      </c>
      <c r="AP129" s="195">
        <v>0</v>
      </c>
      <c r="AQ129" s="195">
        <v>0</v>
      </c>
      <c r="AR129" s="195">
        <v>0</v>
      </c>
      <c r="AS129" s="195">
        <v>0</v>
      </c>
      <c r="AT129" s="195">
        <v>0</v>
      </c>
      <c r="AU129" s="195">
        <v>0</v>
      </c>
      <c r="AV129" s="195">
        <v>0</v>
      </c>
      <c r="AW129" s="195">
        <v>0</v>
      </c>
      <c r="AX129" s="195">
        <v>0</v>
      </c>
      <c r="AY129" s="195">
        <v>0</v>
      </c>
      <c r="AZ129" s="195">
        <v>0</v>
      </c>
      <c r="BA129" s="195">
        <v>0</v>
      </c>
      <c r="BB129" s="195">
        <v>0</v>
      </c>
      <c r="BC129" s="195">
        <v>0</v>
      </c>
      <c r="BD129" s="195">
        <v>0</v>
      </c>
      <c r="BE129" s="195">
        <v>0</v>
      </c>
      <c r="BF129" s="195">
        <v>0</v>
      </c>
      <c r="BG129" s="195">
        <v>0</v>
      </c>
      <c r="BH129" s="195">
        <v>0</v>
      </c>
      <c r="BI129" s="195">
        <v>0</v>
      </c>
      <c r="BJ129" s="195">
        <v>0</v>
      </c>
      <c r="BK129" s="195">
        <v>0</v>
      </c>
      <c r="BL129" s="195">
        <v>0</v>
      </c>
      <c r="BM129" s="195">
        <v>0</v>
      </c>
      <c r="BN129" s="195">
        <v>0</v>
      </c>
      <c r="BO129" s="195">
        <v>0</v>
      </c>
      <c r="BP129" s="195">
        <v>0</v>
      </c>
      <c r="BQ129" s="195">
        <v>0</v>
      </c>
      <c r="BR129" s="195">
        <v>0</v>
      </c>
      <c r="BS129" s="195">
        <v>0</v>
      </c>
      <c r="BT129" s="195">
        <v>0</v>
      </c>
      <c r="BU129" s="195">
        <v>0</v>
      </c>
      <c r="BV129" s="195">
        <v>0</v>
      </c>
      <c r="BW129" s="195">
        <v>0</v>
      </c>
      <c r="BX129" s="195">
        <v>0</v>
      </c>
      <c r="BY129" s="195">
        <v>0</v>
      </c>
      <c r="BZ129" s="195">
        <v>0</v>
      </c>
      <c r="CA129" s="195">
        <v>0</v>
      </c>
      <c r="CB129" s="195">
        <v>0</v>
      </c>
      <c r="CC129" s="195">
        <v>0</v>
      </c>
      <c r="CD129" s="195">
        <v>0</v>
      </c>
      <c r="CE129" s="195">
        <v>0</v>
      </c>
      <c r="CF129" s="195">
        <v>0</v>
      </c>
      <c r="CG129" s="195">
        <v>0</v>
      </c>
      <c r="CH129" s="195">
        <v>0</v>
      </c>
      <c r="CI129" s="195">
        <v>0</v>
      </c>
      <c r="CJ129" s="195">
        <v>0</v>
      </c>
      <c r="CK129" s="195">
        <v>0</v>
      </c>
      <c r="CL129" s="195">
        <v>0</v>
      </c>
      <c r="CM129" s="195">
        <v>0</v>
      </c>
      <c r="CN129" s="195">
        <v>0</v>
      </c>
      <c r="CO129" s="195">
        <v>0</v>
      </c>
      <c r="CP129" s="195">
        <v>0</v>
      </c>
      <c r="CQ129" s="195">
        <v>0</v>
      </c>
      <c r="CR129" s="195">
        <v>0</v>
      </c>
      <c r="CS129" s="195">
        <v>0</v>
      </c>
      <c r="CT129" s="195">
        <v>0</v>
      </c>
      <c r="CU129" s="195">
        <v>0</v>
      </c>
      <c r="CV129" s="195">
        <v>0</v>
      </c>
      <c r="CW129" s="195">
        <v>0</v>
      </c>
      <c r="CX129" s="195">
        <v>0</v>
      </c>
      <c r="CY129" s="195">
        <v>0</v>
      </c>
      <c r="CZ129" s="195">
        <v>0</v>
      </c>
      <c r="DA129" s="195">
        <v>0</v>
      </c>
      <c r="DB129" s="195">
        <v>0</v>
      </c>
      <c r="DC129" s="195">
        <v>0</v>
      </c>
      <c r="DE129" s="24">
        <f t="shared" si="66"/>
        <v>0</v>
      </c>
      <c r="DF129" s="24">
        <f t="shared" si="40"/>
        <v>0</v>
      </c>
    </row>
    <row r="130" spans="1:110" ht="20.25" customHeight="1">
      <c r="D130" s="1"/>
      <c r="F130" s="20"/>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row>
    <row r="131" spans="1:110" ht="17.399999999999999" hidden="1" customHeight="1">
      <c r="D131" s="1"/>
      <c r="F131" s="20"/>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row>
  </sheetData>
  <sheetProtection algorithmName="SHA-512" hashValue="MzXPGzJSXuySWWc5vlBgy7qmIECAt+c/nZc7uuMBJxawQX8TmIIdr8sYshMb2c0+A5QLIrLZvxG9QhqebtpLvQ==" saltValue="ckVCATxmtra2Zecfc9kEyA==" spinCount="100000" sheet="1" objects="1" scenarios="1"/>
  <customSheetViews>
    <customSheetView guid="{B7831A28-C714-4DC9-BB36-A1304866CBB0}" scale="90" showPageBreaks="1" fitToPage="1" hiddenColumns="1">
      <pane xSplit="6" ySplit="8" topLeftCell="G68" activePane="bottomRight" state="frozenSplit"/>
      <selection pane="bottomRight" activeCell="D109" sqref="D109"/>
      <pageMargins left="0" right="0" top="0" bottom="0" header="0" footer="0"/>
      <pageSetup paperSize="9" scale="14" fitToWidth="2" orientation="landscape" horizontalDpi="300" verticalDpi="300" r:id="rId1"/>
    </customSheetView>
  </customSheetViews>
  <mergeCells count="1">
    <mergeCell ref="F5:G5"/>
  </mergeCells>
  <conditionalFormatting sqref="K79">
    <cfRule type="containsBlanks" dxfId="91" priority="18">
      <formula>LEN(TRIM(K79))=0</formula>
    </cfRule>
  </conditionalFormatting>
  <conditionalFormatting sqref="H111:DC111">
    <cfRule type="containsBlanks" dxfId="90" priority="17">
      <formula>LEN(TRIM(H111))=0</formula>
    </cfRule>
  </conditionalFormatting>
  <conditionalFormatting sqref="F7">
    <cfRule type="containsBlanks" dxfId="89" priority="15">
      <formula>LEN(TRIM(F7))=0</formula>
    </cfRule>
  </conditionalFormatting>
  <conditionalFormatting sqref="F8">
    <cfRule type="containsBlanks" dxfId="88" priority="14">
      <formula>LEN(TRIM(F8))=0</formula>
    </cfRule>
  </conditionalFormatting>
  <conditionalFormatting sqref="H100:DC100 L106:DC110 AB34:DC36 H112:DC114 H7:DC11 H37:DC45 R46:DC54 X95:DC99 H96:W99 H13:DC33 H55:DC89">
    <cfRule type="containsBlanks" dxfId="87" priority="23">
      <formula>LEN(TRIM(H7))=0</formula>
    </cfRule>
  </conditionalFormatting>
  <conditionalFormatting sqref="H116:DC129">
    <cfRule type="containsBlanks" dxfId="86" priority="22">
      <formula>LEN(TRIM(H116))=0</formula>
    </cfRule>
  </conditionalFormatting>
  <conditionalFormatting sqref="X90:DC94">
    <cfRule type="containsBlanks" dxfId="85" priority="21">
      <formula>LEN(TRIM(X90))=0</formula>
    </cfRule>
  </conditionalFormatting>
  <conditionalFormatting sqref="L103:DC105 H103:K110 X101:DC102">
    <cfRule type="containsBlanks" dxfId="84" priority="20">
      <formula>LEN(TRIM(H101))=0</formula>
    </cfRule>
  </conditionalFormatting>
  <conditionalFormatting sqref="H34:DC41">
    <cfRule type="containsBlanks" dxfId="83" priority="19">
      <formula>LEN(TRIM(H34))=0</formula>
    </cfRule>
  </conditionalFormatting>
  <conditionalFormatting sqref="D106:D110">
    <cfRule type="expression" dxfId="82" priority="13">
      <formula>AND($F106&lt;&gt;0,$E106="")</formula>
    </cfRule>
  </conditionalFormatting>
  <conditionalFormatting sqref="E106:E110">
    <cfRule type="expression" dxfId="81" priority="12">
      <formula>AND($F106&lt;&gt;0,$E106="")</formula>
    </cfRule>
  </conditionalFormatting>
  <conditionalFormatting sqref="H115:DC115">
    <cfRule type="containsBlanks" dxfId="80" priority="11">
      <formula>LEN(TRIM(H115))=0</formula>
    </cfRule>
  </conditionalFormatting>
  <conditionalFormatting sqref="I115:DC115">
    <cfRule type="containsBlanks" dxfId="79" priority="10">
      <formula>LEN(TRIM(I115))=0</formula>
    </cfRule>
  </conditionalFormatting>
  <conditionalFormatting sqref="H46:Q54 H46:DC53">
    <cfRule type="containsBlanks" dxfId="78" priority="9">
      <formula>LEN(TRIM(H46))=0</formula>
    </cfRule>
  </conditionalFormatting>
  <conditionalFormatting sqref="H95:W95">
    <cfRule type="containsBlanks" dxfId="77" priority="8">
      <formula>LEN(TRIM(H95))=0</formula>
    </cfRule>
  </conditionalFormatting>
  <conditionalFormatting sqref="H90:DC99">
    <cfRule type="containsBlanks" dxfId="76" priority="7">
      <formula>LEN(TRIM(H90))=0</formula>
    </cfRule>
  </conditionalFormatting>
  <conditionalFormatting sqref="H101:DC111">
    <cfRule type="containsBlanks" dxfId="75" priority="6">
      <formula>LEN(TRIM(H101))=0</formula>
    </cfRule>
  </conditionalFormatting>
  <conditionalFormatting sqref="K116">
    <cfRule type="containsBlanks" dxfId="74" priority="5">
      <formula>LEN(TRIM(K116))=0</formula>
    </cfRule>
  </conditionalFormatting>
  <conditionalFormatting sqref="U116">
    <cfRule type="containsBlanks" dxfId="73" priority="4">
      <formula>LEN(TRIM(U116))=0</formula>
    </cfRule>
  </conditionalFormatting>
  <conditionalFormatting sqref="H12:DC12">
    <cfRule type="containsBlanks" dxfId="72" priority="2">
      <formula>LEN(TRIM(H12))=0</formula>
    </cfRule>
  </conditionalFormatting>
  <dataValidations count="6">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89" xr:uid="{00000000-0002-0000-0400-000000000000}"/>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400-000001000000}"/>
    <dataValidation type="list" allowBlank="1" showInputMessage="1" showErrorMessage="1" sqref="C119:C125" xr:uid="{00000000-0002-0000-0400-000002000000}">
      <formula1>Naudos</formula1>
    </dataValidation>
    <dataValidation type="list" allowBlank="1" showInputMessage="1" showErrorMessage="1" sqref="C127:C129" xr:uid="{00000000-0002-0000-0400-000003000000}">
      <formula1>Zalos</formula1>
    </dataValidation>
    <dataValidation allowBlank="1" promptTitle="Finansiniai srautai" prompt="Nurodomi finansiniai srautai realia verte, t.y. laikant, kad nėra infliacijos. Nominalus alternatyvos biudžetas, t.y. su infliacija, automatiškai apskaičiuojamas sekančioje lentelėje." sqref="D7:E7" xr:uid="{00000000-0002-0000-0400-000004000000}"/>
    <dataValidation allowBlank="1" sqref="C12:C19" xr:uid="{00000000-0002-0000-0400-000005000000}"/>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37890" r:id="rId5" name="Button 2">
              <controlPr defaultSize="0" print="0" autoFill="0" autoPict="0" macro="[0]!Button12_Click">
                <anchor moveWithCells="1" sizeWithCells="1">
                  <from>
                    <xdr:col>3</xdr:col>
                    <xdr:colOff>25400</xdr:colOff>
                    <xdr:row>10</xdr:row>
                    <xdr:rowOff>0</xdr:rowOff>
                  </from>
                  <to>
                    <xdr:col>3</xdr:col>
                    <xdr:colOff>304800</xdr:colOff>
                    <xdr:row>10</xdr:row>
                    <xdr:rowOff>184150</xdr:rowOff>
                  </to>
                </anchor>
              </controlPr>
            </control>
          </mc:Choice>
        </mc:AlternateContent>
        <mc:AlternateContent xmlns:mc="http://schemas.openxmlformats.org/markup-compatibility/2006">
          <mc:Choice Requires="x14">
            <control shapeId="37891" r:id="rId6" name="Button 3">
              <controlPr defaultSize="0" print="0" autoFill="0" autoPict="0" macro="[0]!Button11_Click">
                <anchor moveWithCells="1" sizeWithCells="1">
                  <from>
                    <xdr:col>3</xdr:col>
                    <xdr:colOff>6350</xdr:colOff>
                    <xdr:row>6</xdr:row>
                    <xdr:rowOff>6350</xdr:rowOff>
                  </from>
                  <to>
                    <xdr:col>3</xdr:col>
                    <xdr:colOff>298450</xdr:colOff>
                    <xdr:row>6</xdr:row>
                    <xdr:rowOff>190500</xdr:rowOff>
                  </to>
                </anchor>
              </controlPr>
            </control>
          </mc:Choice>
        </mc:AlternateContent>
        <mc:AlternateContent xmlns:mc="http://schemas.openxmlformats.org/markup-compatibility/2006">
          <mc:Choice Requires="x14">
            <control shapeId="37892" r:id="rId7" name="Button 12">
              <controlPr defaultSize="0" print="0" autoFill="0" autoPict="0" macro="[0]!Button13_Click">
                <anchor moveWithCells="1" sizeWithCells="1">
                  <from>
                    <xdr:col>3</xdr:col>
                    <xdr:colOff>6350</xdr:colOff>
                    <xdr:row>88</xdr:row>
                    <xdr:rowOff>0</xdr:rowOff>
                  </from>
                  <to>
                    <xdr:col>3</xdr:col>
                    <xdr:colOff>298450</xdr:colOff>
                    <xdr:row>89</xdr:row>
                    <xdr:rowOff>6350</xdr:rowOff>
                  </to>
                </anchor>
              </controlPr>
            </control>
          </mc:Choice>
        </mc:AlternateContent>
        <mc:AlternateContent xmlns:mc="http://schemas.openxmlformats.org/markup-compatibility/2006">
          <mc:Choice Requires="x14">
            <control shapeId="37893" r:id="rId8" name="Button 13">
              <controlPr defaultSize="0" print="0" autoFill="0" autoPict="0" macro="[0]!Button16_Click">
                <anchor moveWithCells="1" sizeWithCells="1">
                  <from>
                    <xdr:col>3</xdr:col>
                    <xdr:colOff>6350</xdr:colOff>
                    <xdr:row>99</xdr:row>
                    <xdr:rowOff>31750</xdr:rowOff>
                  </from>
                  <to>
                    <xdr:col>3</xdr:col>
                    <xdr:colOff>298450</xdr:colOff>
                    <xdr:row>99</xdr:row>
                    <xdr:rowOff>215900</xdr:rowOff>
                  </to>
                </anchor>
              </controlPr>
            </control>
          </mc:Choice>
        </mc:AlternateContent>
        <mc:AlternateContent xmlns:mc="http://schemas.openxmlformats.org/markup-compatibility/2006">
          <mc:Choice Requires="x14">
            <control shapeId="37894" r:id="rId9" name="Button 15">
              <controlPr defaultSize="0" print="0" autoFill="0" autoPict="0" macro="[0]!Button18_Click">
                <anchor moveWithCells="1" sizeWithCells="1">
                  <from>
                    <xdr:col>3</xdr:col>
                    <xdr:colOff>6350</xdr:colOff>
                    <xdr:row>116</xdr:row>
                    <xdr:rowOff>6350</xdr:rowOff>
                  </from>
                  <to>
                    <xdr:col>3</xdr:col>
                    <xdr:colOff>298450</xdr:colOff>
                    <xdr:row>117</xdr:row>
                    <xdr:rowOff>0</xdr:rowOff>
                  </to>
                </anchor>
              </controlPr>
            </control>
          </mc:Choice>
        </mc:AlternateContent>
        <mc:AlternateContent xmlns:mc="http://schemas.openxmlformats.org/markup-compatibility/2006">
          <mc:Choice Requires="x14">
            <control shapeId="37895" r:id="rId10" name="Button 10">
              <controlPr defaultSize="0" print="0" autoFill="0" autoPict="0" macro="[0]!Button10_Click">
                <anchor moveWithCells="1" sizeWithCells="1">
                  <from>
                    <xdr:col>4</xdr:col>
                    <xdr:colOff>107950</xdr:colOff>
                    <xdr:row>4</xdr:row>
                    <xdr:rowOff>6350</xdr:rowOff>
                  </from>
                  <to>
                    <xdr:col>4</xdr:col>
                    <xdr:colOff>374650</xdr:colOff>
                    <xdr:row>5</xdr:row>
                    <xdr:rowOff>0</xdr:rowOff>
                  </to>
                </anchor>
              </controlPr>
            </control>
          </mc:Choice>
        </mc:AlternateContent>
        <mc:AlternateContent xmlns:mc="http://schemas.openxmlformats.org/markup-compatibility/2006">
          <mc:Choice Requires="x14">
            <control shapeId="37896" r:id="rId11" name="Button 11">
              <controlPr defaultSize="0" print="0" autoFill="0" autoPict="0" macro="[0]!tuscios_veiklos">
                <anchor moveWithCells="1" sizeWithCells="1">
                  <from>
                    <xdr:col>5</xdr:col>
                    <xdr:colOff>38100</xdr:colOff>
                    <xdr:row>1</xdr:row>
                    <xdr:rowOff>139700</xdr:rowOff>
                  </from>
                  <to>
                    <xdr:col>6</xdr:col>
                    <xdr:colOff>723900</xdr:colOff>
                    <xdr:row>2</xdr:row>
                    <xdr:rowOff>184150</xdr:rowOff>
                  </to>
                </anchor>
              </controlPr>
            </control>
          </mc:Choice>
        </mc:AlternateContent>
        <mc:AlternateContent xmlns:mc="http://schemas.openxmlformats.org/markup-compatibility/2006">
          <mc:Choice Requires="x14">
            <control shapeId="37897" r:id="rId12" name="Button 9">
              <controlPr defaultSize="0" print="0" autoFill="0" autoPict="0" macro="[0]!Button97_Click">
                <anchor moveWithCells="1">
                  <from>
                    <xdr:col>0</xdr:col>
                    <xdr:colOff>82550</xdr:colOff>
                    <xdr:row>10</xdr:row>
                    <xdr:rowOff>31750</xdr:rowOff>
                  </from>
                  <to>
                    <xdr:col>0</xdr:col>
                    <xdr:colOff>222250</xdr:colOff>
                    <xdr:row>10</xdr:row>
                    <xdr:rowOff>158750</xdr:rowOff>
                  </to>
                </anchor>
              </controlPr>
            </control>
          </mc:Choice>
        </mc:AlternateContent>
        <mc:AlternateContent xmlns:mc="http://schemas.openxmlformats.org/markup-compatibility/2006">
          <mc:Choice Requires="x14">
            <control shapeId="37900" r:id="rId13" name="Button 106">
              <controlPr defaultSize="0" print="0" autoFill="0" autoPict="0" macro="[0]!Button97_Click">
                <anchor moveWithCells="1" sizeWithCells="1">
                  <from>
                    <xdr:col>0</xdr:col>
                    <xdr:colOff>76200</xdr:colOff>
                    <xdr:row>44</xdr:row>
                    <xdr:rowOff>31750</xdr:rowOff>
                  </from>
                  <to>
                    <xdr:col>0</xdr:col>
                    <xdr:colOff>196850</xdr:colOff>
                    <xdr:row>44</xdr:row>
                    <xdr:rowOff>177800</xdr:rowOff>
                  </to>
                </anchor>
              </controlPr>
            </control>
          </mc:Choice>
        </mc:AlternateContent>
        <mc:AlternateContent xmlns:mc="http://schemas.openxmlformats.org/markup-compatibility/2006">
          <mc:Choice Requires="x14">
            <control shapeId="37901" r:id="rId14" name="Button 107">
              <controlPr defaultSize="0" print="0" autoFill="0" autoPict="0" macro="[0]!Button97_Click">
                <anchor moveWithCells="1" sizeWithCells="1">
                  <from>
                    <xdr:col>0</xdr:col>
                    <xdr:colOff>76200</xdr:colOff>
                    <xdr:row>55</xdr:row>
                    <xdr:rowOff>31750</xdr:rowOff>
                  </from>
                  <to>
                    <xdr:col>0</xdr:col>
                    <xdr:colOff>196850</xdr:colOff>
                    <xdr:row>55</xdr:row>
                    <xdr:rowOff>177800</xdr:rowOff>
                  </to>
                </anchor>
              </controlPr>
            </control>
          </mc:Choice>
        </mc:AlternateContent>
        <mc:AlternateContent xmlns:mc="http://schemas.openxmlformats.org/markup-compatibility/2006">
          <mc:Choice Requires="x14">
            <control shapeId="37902" r:id="rId15" name="Button 108">
              <controlPr defaultSize="0" print="0" autoFill="0" autoPict="0" macro="[0]!Button97_Click">
                <anchor moveWithCells="1" sizeWithCells="1">
                  <from>
                    <xdr:col>0</xdr:col>
                    <xdr:colOff>76200</xdr:colOff>
                    <xdr:row>66</xdr:row>
                    <xdr:rowOff>25400</xdr:rowOff>
                  </from>
                  <to>
                    <xdr:col>0</xdr:col>
                    <xdr:colOff>196850</xdr:colOff>
                    <xdr:row>66</xdr:row>
                    <xdr:rowOff>152400</xdr:rowOff>
                  </to>
                </anchor>
              </controlPr>
            </control>
          </mc:Choice>
        </mc:AlternateContent>
        <mc:AlternateContent xmlns:mc="http://schemas.openxmlformats.org/markup-compatibility/2006">
          <mc:Choice Requires="x14">
            <control shapeId="37903" r:id="rId16" name="Button 109">
              <controlPr defaultSize="0" print="0" autoFill="0" autoPict="0" macro="[0]!Button97_Click">
                <anchor moveWithCells="1" sizeWithCells="1">
                  <from>
                    <xdr:col>0</xdr:col>
                    <xdr:colOff>76200</xdr:colOff>
                    <xdr:row>77</xdr:row>
                    <xdr:rowOff>31750</xdr:rowOff>
                  </from>
                  <to>
                    <xdr:col>0</xdr:col>
                    <xdr:colOff>196850</xdr:colOff>
                    <xdr:row>77</xdr:row>
                    <xdr:rowOff>158750</xdr:rowOff>
                  </to>
                </anchor>
              </controlPr>
            </control>
          </mc:Choice>
        </mc:AlternateContent>
        <mc:AlternateContent xmlns:mc="http://schemas.openxmlformats.org/markup-compatibility/2006">
          <mc:Choice Requires="x14">
            <control shapeId="37904" r:id="rId17" name="Button 16">
              <controlPr defaultSize="0" print="0" autoFill="0" autoPict="0" macro="[0]!Button98_Click">
                <anchor moveWithCells="1">
                  <from>
                    <xdr:col>0</xdr:col>
                    <xdr:colOff>6350</xdr:colOff>
                    <xdr:row>9</xdr:row>
                    <xdr:rowOff>25400</xdr:rowOff>
                  </from>
                  <to>
                    <xdr:col>0</xdr:col>
                    <xdr:colOff>254000</xdr:colOff>
                    <xdr:row>9</xdr:row>
                    <xdr:rowOff>152400</xdr:rowOff>
                  </to>
                </anchor>
              </controlPr>
            </control>
          </mc:Choice>
        </mc:AlternateContent>
        <mc:AlternateContent xmlns:mc="http://schemas.openxmlformats.org/markup-compatibility/2006">
          <mc:Choice Requires="x14">
            <control shapeId="37906" r:id="rId18" name="Button 110">
              <controlPr defaultSize="0" print="0" autoFill="0" autoPict="0" macro="[0]!Button97_Click">
                <anchor moveWithCells="1" sizeWithCells="1">
                  <from>
                    <xdr:col>0</xdr:col>
                    <xdr:colOff>76200</xdr:colOff>
                    <xdr:row>88</xdr:row>
                    <xdr:rowOff>25400</xdr:rowOff>
                  </from>
                  <to>
                    <xdr:col>0</xdr:col>
                    <xdr:colOff>196850</xdr:colOff>
                    <xdr:row>88</xdr:row>
                    <xdr:rowOff>158750</xdr:rowOff>
                  </to>
                </anchor>
              </controlPr>
            </control>
          </mc:Choice>
        </mc:AlternateContent>
        <mc:AlternateContent xmlns:mc="http://schemas.openxmlformats.org/markup-compatibility/2006">
          <mc:Choice Requires="x14">
            <control shapeId="37907" r:id="rId19" name="Button 111">
              <controlPr defaultSize="0" print="0" autoFill="0" autoPict="0" macro="[0]!Button97_Click">
                <anchor moveWithCells="1" sizeWithCells="1">
                  <from>
                    <xdr:col>0</xdr:col>
                    <xdr:colOff>69850</xdr:colOff>
                    <xdr:row>99</xdr:row>
                    <xdr:rowOff>38100</xdr:rowOff>
                  </from>
                  <to>
                    <xdr:col>0</xdr:col>
                    <xdr:colOff>190500</xdr:colOff>
                    <xdr:row>99</xdr:row>
                    <xdr:rowOff>177800</xdr:rowOff>
                  </to>
                </anchor>
              </controlPr>
            </control>
          </mc:Choice>
        </mc:AlternateContent>
        <mc:AlternateContent xmlns:mc="http://schemas.openxmlformats.org/markup-compatibility/2006">
          <mc:Choice Requires="x14">
            <control shapeId="37908" r:id="rId20" name="Button 14">
              <controlPr defaultSize="0" print="0" autoFill="0" autoPict="0" macro="[0]!Button14_Click">
                <anchor moveWithCells="1" sizeWithCells="1">
                  <from>
                    <xdr:col>3</xdr:col>
                    <xdr:colOff>6350</xdr:colOff>
                    <xdr:row>110</xdr:row>
                    <xdr:rowOff>6350</xdr:rowOff>
                  </from>
                  <to>
                    <xdr:col>3</xdr:col>
                    <xdr:colOff>298450</xdr:colOff>
                    <xdr:row>111</xdr:row>
                    <xdr:rowOff>0</xdr:rowOff>
                  </to>
                </anchor>
              </controlPr>
            </control>
          </mc:Choice>
        </mc:AlternateContent>
        <mc:AlternateContent xmlns:mc="http://schemas.openxmlformats.org/markup-compatibility/2006">
          <mc:Choice Requires="x14">
            <control shapeId="37911" r:id="rId21" name="Button 23">
              <controlPr defaultSize="0" print="0" autoFill="0" autoPict="0" macro="[0]!Button97_Click">
                <anchor moveWithCells="1">
                  <from>
                    <xdr:col>0</xdr:col>
                    <xdr:colOff>82550</xdr:colOff>
                    <xdr:row>21</xdr:row>
                    <xdr:rowOff>31750</xdr:rowOff>
                  </from>
                  <to>
                    <xdr:col>0</xdr:col>
                    <xdr:colOff>222250</xdr:colOff>
                    <xdr:row>21</xdr:row>
                    <xdr:rowOff>158750</xdr:rowOff>
                  </to>
                </anchor>
              </controlPr>
            </control>
          </mc:Choice>
        </mc:AlternateContent>
        <mc:AlternateContent xmlns:mc="http://schemas.openxmlformats.org/markup-compatibility/2006">
          <mc:Choice Requires="x14">
            <control shapeId="37914" r:id="rId22" name="Button 26">
              <controlPr defaultSize="0" print="0" autoFill="0" autoPict="0" macro="[0]!Button97_Click">
                <anchor moveWithCells="1">
                  <from>
                    <xdr:col>0</xdr:col>
                    <xdr:colOff>76200</xdr:colOff>
                    <xdr:row>32</xdr:row>
                    <xdr:rowOff>38100</xdr:rowOff>
                  </from>
                  <to>
                    <xdr:col>0</xdr:col>
                    <xdr:colOff>215900</xdr:colOff>
                    <xdr:row>32</xdr:row>
                    <xdr:rowOff>177800</xdr:rowOff>
                  </to>
                </anchor>
              </controlPr>
            </control>
          </mc:Choice>
        </mc:AlternateContent>
        <mc:AlternateContent xmlns:mc="http://schemas.openxmlformats.org/markup-compatibility/2006">
          <mc:Choice Requires="x14">
            <control shapeId="37915" r:id="rId23" name="Button 27">
              <controlPr defaultSize="0" print="0" autoFill="0" autoPict="0" macro="[0]!Button98_Click">
                <anchor moveWithCells="1">
                  <from>
                    <xdr:col>0</xdr:col>
                    <xdr:colOff>0</xdr:colOff>
                    <xdr:row>43</xdr:row>
                    <xdr:rowOff>38100</xdr:rowOff>
                  </from>
                  <to>
                    <xdr:col>0</xdr:col>
                    <xdr:colOff>254000</xdr:colOff>
                    <xdr:row>43</xdr:row>
                    <xdr:rowOff>158750</xdr:rowOff>
                  </to>
                </anchor>
              </controlPr>
            </control>
          </mc:Choice>
        </mc:AlternateContent>
        <mc:AlternateContent xmlns:mc="http://schemas.openxmlformats.org/markup-compatibility/2006">
          <mc:Choice Requires="x14">
            <control shapeId="37916" r:id="rId24" name="Button 28">
              <controlPr defaultSize="0" print="0" autoFill="0" autoPict="0" macro="[0]!Button148_Click">
                <anchor moveWithCells="1" sizeWithCells="1">
                  <from>
                    <xdr:col>3</xdr:col>
                    <xdr:colOff>6350</xdr:colOff>
                    <xdr:row>8</xdr:row>
                    <xdr:rowOff>6350</xdr:rowOff>
                  </from>
                  <to>
                    <xdr:col>3</xdr:col>
                    <xdr:colOff>298450</xdr:colOff>
                    <xdr:row>9</xdr:row>
                    <xdr:rowOff>0</xdr:rowOff>
                  </to>
                </anchor>
              </controlPr>
            </control>
          </mc:Choice>
        </mc:AlternateContent>
        <mc:AlternateContent xmlns:mc="http://schemas.openxmlformats.org/markup-compatibility/2006">
          <mc:Choice Requires="x14">
            <control shapeId="37917" r:id="rId25" name="Button 29">
              <controlPr defaultSize="0" print="0" autoFill="0" autoPict="0" macro="[0]!Button27_Click">
                <anchor moveWithCells="1" sizeWithCells="1">
                  <from>
                    <xdr:col>3</xdr:col>
                    <xdr:colOff>25400</xdr:colOff>
                    <xdr:row>21</xdr:row>
                    <xdr:rowOff>0</xdr:rowOff>
                  </from>
                  <to>
                    <xdr:col>4</xdr:col>
                    <xdr:colOff>0</xdr:colOff>
                    <xdr:row>21</xdr:row>
                    <xdr:rowOff>184150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6000000}">
          <x14:formula1>
            <xm:f>Data1!$K$2:$K$6</xm:f>
          </x14:formula1>
          <xm:sqref>E79:E88 E90:E99 E23:E32 E34:E43 E46:E55 E57:E66 E68:E77 E12:E21</xm:sqref>
        </x14:dataValidation>
        <x14:dataValidation type="list" allowBlank="1" showInputMessage="1" showErrorMessage="1" xr:uid="{00000000-0002-0000-0400-000007000000}">
          <x14:formula1>
            <xm:f>Data1!$L$2:$L$6</xm:f>
          </x14:formula1>
          <xm:sqref>E101:E110</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2">
    <pageSetUpPr fitToPage="1"/>
  </sheetPr>
  <dimension ref="A1:DH131"/>
  <sheetViews>
    <sheetView showGridLines="0" showRowColHeaders="0" zoomScale="90" zoomScaleNormal="90" workbookViewId="0">
      <pane xSplit="7" ySplit="6" topLeftCell="H7" activePane="bottomRight" state="frozenSplit"/>
      <selection pane="topRight" activeCell="J29" sqref="J29"/>
      <selection pane="bottomLeft" activeCell="J29" sqref="J29"/>
      <selection pane="bottomRight"/>
    </sheetView>
  </sheetViews>
  <sheetFormatPr defaultColWidth="0" defaultRowHeight="17.399999999999999" customHeight="1" zeroHeight="1"/>
  <cols>
    <col min="1" max="1" width="3.6328125" style="44" customWidth="1"/>
    <col min="2" max="2" width="6.54296875" customWidth="1"/>
    <col min="3" max="3" width="65.90625" style="1" customWidth="1"/>
    <col min="4" max="4" width="4.54296875" customWidth="1"/>
    <col min="5" max="5" width="8" customWidth="1"/>
    <col min="6" max="7" width="16.36328125" customWidth="1"/>
    <col min="8" max="33" width="13.6328125" customWidth="1"/>
    <col min="34" max="107" width="13.6328125" hidden="1" customWidth="1"/>
    <col min="108" max="108" width="9.08984375" customWidth="1"/>
    <col min="109" max="109" width="9.08984375" style="24" hidden="1" customWidth="1"/>
    <col min="110" max="111" width="9.08984375" hidden="1" customWidth="1"/>
    <col min="112" max="112" width="13.6328125" hidden="1" customWidth="1"/>
    <col min="113" max="16384" width="8.90625" hidden="1"/>
  </cols>
  <sheetData>
    <row r="1" spans="1:112" ht="9" customHeight="1"/>
    <row r="2" spans="1:112" ht="14.5">
      <c r="B2" s="6" t="s">
        <v>222</v>
      </c>
      <c r="C2"/>
    </row>
    <row r="3" spans="1:112" ht="14.5">
      <c r="B3" s="182" t="str">
        <f>IF(INDEX(A3_pav,1,1)=0,"",INDEX(A3_pav,1,1))</f>
        <v/>
      </c>
      <c r="C3" s="183"/>
      <c r="D3" s="183"/>
      <c r="E3" s="184"/>
      <c r="F3" s="85"/>
      <c r="G3" s="1"/>
    </row>
    <row r="4" spans="1:112" ht="15" customHeight="1">
      <c r="B4" s="71"/>
      <c r="C4" s="71"/>
      <c r="D4" s="3"/>
      <c r="E4" s="90"/>
      <c r="F4" s="3"/>
    </row>
    <row r="5" spans="1:112" ht="14.5">
      <c r="B5" s="6" t="s">
        <v>141</v>
      </c>
      <c r="C5" s="71"/>
      <c r="F5" s="957" t="s">
        <v>142</v>
      </c>
      <c r="G5" s="958"/>
      <c r="H5" s="185">
        <v>0</v>
      </c>
      <c r="I5" s="185">
        <v>1</v>
      </c>
      <c r="J5" s="185">
        <v>2</v>
      </c>
      <c r="K5" s="185">
        <v>3</v>
      </c>
      <c r="L5" s="185">
        <v>4</v>
      </c>
      <c r="M5" s="185">
        <v>5</v>
      </c>
      <c r="N5" s="185">
        <v>6</v>
      </c>
      <c r="O5" s="185">
        <v>7</v>
      </c>
      <c r="P5" s="185">
        <v>8</v>
      </c>
      <c r="Q5" s="185">
        <v>9</v>
      </c>
      <c r="R5" s="185">
        <v>10</v>
      </c>
      <c r="S5" s="185">
        <v>11</v>
      </c>
      <c r="T5" s="185">
        <v>12</v>
      </c>
      <c r="U5" s="185">
        <v>13</v>
      </c>
      <c r="V5" s="185">
        <v>14</v>
      </c>
      <c r="W5" s="185">
        <v>15</v>
      </c>
      <c r="X5" s="185">
        <v>16</v>
      </c>
      <c r="Y5" s="185">
        <v>17</v>
      </c>
      <c r="Z5" s="185">
        <v>18</v>
      </c>
      <c r="AA5" s="185">
        <v>19</v>
      </c>
      <c r="AB5" s="185">
        <v>20</v>
      </c>
      <c r="AC5" s="185">
        <v>21</v>
      </c>
      <c r="AD5" s="185">
        <v>22</v>
      </c>
      <c r="AE5" s="185">
        <v>23</v>
      </c>
      <c r="AF5" s="185">
        <v>24</v>
      </c>
      <c r="AG5" s="185">
        <v>25</v>
      </c>
      <c r="AH5" s="185">
        <v>26</v>
      </c>
      <c r="AI5" s="185">
        <v>27</v>
      </c>
      <c r="AJ5" s="185">
        <v>28</v>
      </c>
      <c r="AK5" s="185">
        <v>29</v>
      </c>
      <c r="AL5" s="185">
        <v>30</v>
      </c>
      <c r="AM5" s="185">
        <v>31</v>
      </c>
      <c r="AN5" s="185">
        <v>32</v>
      </c>
      <c r="AO5" s="185">
        <v>33</v>
      </c>
      <c r="AP5" s="185">
        <v>34</v>
      </c>
      <c r="AQ5" s="185">
        <v>35</v>
      </c>
      <c r="AR5" s="185">
        <v>36</v>
      </c>
      <c r="AS5" s="185">
        <v>37</v>
      </c>
      <c r="AT5" s="185">
        <v>38</v>
      </c>
      <c r="AU5" s="185">
        <v>39</v>
      </c>
      <c r="AV5" s="185">
        <v>40</v>
      </c>
      <c r="AW5" s="185">
        <v>41</v>
      </c>
      <c r="AX5" s="185">
        <v>42</v>
      </c>
      <c r="AY5" s="185">
        <v>43</v>
      </c>
      <c r="AZ5" s="185">
        <v>44</v>
      </c>
      <c r="BA5" s="185">
        <v>45</v>
      </c>
      <c r="BB5" s="185">
        <v>46</v>
      </c>
      <c r="BC5" s="185">
        <v>47</v>
      </c>
      <c r="BD5" s="185">
        <v>48</v>
      </c>
      <c r="BE5" s="185">
        <v>49</v>
      </c>
      <c r="BF5" s="185">
        <v>50</v>
      </c>
      <c r="BG5" s="185">
        <v>51</v>
      </c>
      <c r="BH5" s="185">
        <v>52</v>
      </c>
      <c r="BI5" s="185">
        <v>53</v>
      </c>
      <c r="BJ5" s="185">
        <v>54</v>
      </c>
      <c r="BK5" s="185">
        <v>55</v>
      </c>
      <c r="BL5" s="185">
        <v>56</v>
      </c>
      <c r="BM5" s="185">
        <v>57</v>
      </c>
      <c r="BN5" s="185">
        <v>58</v>
      </c>
      <c r="BO5" s="185">
        <v>59</v>
      </c>
      <c r="BP5" s="185">
        <v>60</v>
      </c>
      <c r="BQ5" s="185">
        <v>61</v>
      </c>
      <c r="BR5" s="185">
        <v>62</v>
      </c>
      <c r="BS5" s="185">
        <v>63</v>
      </c>
      <c r="BT5" s="185">
        <v>64</v>
      </c>
      <c r="BU5" s="185">
        <v>65</v>
      </c>
      <c r="BV5" s="185">
        <v>66</v>
      </c>
      <c r="BW5" s="185">
        <v>67</v>
      </c>
      <c r="BX5" s="185">
        <v>68</v>
      </c>
      <c r="BY5" s="185">
        <v>69</v>
      </c>
      <c r="BZ5" s="185">
        <v>70</v>
      </c>
      <c r="CA5" s="185">
        <v>71</v>
      </c>
      <c r="CB5" s="185">
        <v>72</v>
      </c>
      <c r="CC5" s="185">
        <v>73</v>
      </c>
      <c r="CD5" s="185">
        <v>74</v>
      </c>
      <c r="CE5" s="185">
        <v>75</v>
      </c>
      <c r="CF5" s="185">
        <v>76</v>
      </c>
      <c r="CG5" s="185">
        <v>77</v>
      </c>
      <c r="CH5" s="185">
        <v>78</v>
      </c>
      <c r="CI5" s="185">
        <v>79</v>
      </c>
      <c r="CJ5" s="185">
        <v>80</v>
      </c>
      <c r="CK5" s="185">
        <v>81</v>
      </c>
      <c r="CL5" s="185">
        <v>82</v>
      </c>
      <c r="CM5" s="185">
        <v>83</v>
      </c>
      <c r="CN5" s="185">
        <v>84</v>
      </c>
      <c r="CO5" s="185">
        <v>85</v>
      </c>
      <c r="CP5" s="185">
        <v>86</v>
      </c>
      <c r="CQ5" s="185">
        <v>87</v>
      </c>
      <c r="CR5" s="185">
        <v>88</v>
      </c>
      <c r="CS5" s="185">
        <v>89</v>
      </c>
      <c r="CT5" s="185">
        <v>90</v>
      </c>
      <c r="CU5" s="185">
        <v>91</v>
      </c>
      <c r="CV5" s="185">
        <v>92</v>
      </c>
      <c r="CW5" s="185">
        <v>93</v>
      </c>
      <c r="CX5" s="185">
        <v>94</v>
      </c>
      <c r="CY5" s="185">
        <v>95</v>
      </c>
      <c r="CZ5" s="185">
        <v>96</v>
      </c>
      <c r="DA5" s="185">
        <v>97</v>
      </c>
      <c r="DB5" s="185">
        <v>98</v>
      </c>
      <c r="DC5" s="185">
        <v>99</v>
      </c>
    </row>
    <row r="6" spans="1:112" s="12" customFormat="1" ht="32.25" customHeight="1">
      <c r="A6" s="83"/>
      <c r="B6" s="186" t="s">
        <v>143</v>
      </c>
      <c r="C6" s="187" t="s">
        <v>144</v>
      </c>
      <c r="D6" s="187"/>
      <c r="E6" s="187" t="s">
        <v>145</v>
      </c>
      <c r="F6" s="187" t="s">
        <v>146</v>
      </c>
      <c r="G6" s="186" t="s">
        <v>147</v>
      </c>
      <c r="H6" s="186" t="str">
        <f ca="1">IF(PVP="",TEXT(TODAY(),"yyyy"),TEXT(PVP,"yyyy"))</f>
        <v>2024</v>
      </c>
      <c r="I6" s="186">
        <f ca="1">$H$6+I5</f>
        <v>2025</v>
      </c>
      <c r="J6" s="186">
        <f t="shared" ref="J6:BU6" ca="1" si="0">$H$6+J5</f>
        <v>2026</v>
      </c>
      <c r="K6" s="186">
        <f t="shared" ca="1" si="0"/>
        <v>2027</v>
      </c>
      <c r="L6" s="186">
        <f t="shared" ca="1" si="0"/>
        <v>2028</v>
      </c>
      <c r="M6" s="186">
        <f t="shared" ca="1" si="0"/>
        <v>2029</v>
      </c>
      <c r="N6" s="186">
        <f t="shared" ca="1" si="0"/>
        <v>2030</v>
      </c>
      <c r="O6" s="186">
        <f t="shared" ca="1" si="0"/>
        <v>2031</v>
      </c>
      <c r="P6" s="186">
        <f t="shared" ca="1" si="0"/>
        <v>2032</v>
      </c>
      <c r="Q6" s="186">
        <f t="shared" ca="1" si="0"/>
        <v>2033</v>
      </c>
      <c r="R6" s="186">
        <f t="shared" ca="1" si="0"/>
        <v>2034</v>
      </c>
      <c r="S6" s="186">
        <f t="shared" ca="1" si="0"/>
        <v>2035</v>
      </c>
      <c r="T6" s="186">
        <f t="shared" ca="1" si="0"/>
        <v>2036</v>
      </c>
      <c r="U6" s="186">
        <f t="shared" ca="1" si="0"/>
        <v>2037</v>
      </c>
      <c r="V6" s="186">
        <f t="shared" ca="1" si="0"/>
        <v>2038</v>
      </c>
      <c r="W6" s="186">
        <f t="shared" ca="1" si="0"/>
        <v>2039</v>
      </c>
      <c r="X6" s="186">
        <f t="shared" ca="1" si="0"/>
        <v>2040</v>
      </c>
      <c r="Y6" s="186">
        <f t="shared" ca="1" si="0"/>
        <v>2041</v>
      </c>
      <c r="Z6" s="186">
        <f t="shared" ca="1" si="0"/>
        <v>2042</v>
      </c>
      <c r="AA6" s="186">
        <f t="shared" ca="1" si="0"/>
        <v>2043</v>
      </c>
      <c r="AB6" s="186">
        <f t="shared" ca="1" si="0"/>
        <v>2044</v>
      </c>
      <c r="AC6" s="186">
        <f t="shared" ca="1" si="0"/>
        <v>2045</v>
      </c>
      <c r="AD6" s="186">
        <f t="shared" ca="1" si="0"/>
        <v>2046</v>
      </c>
      <c r="AE6" s="186">
        <f t="shared" ca="1" si="0"/>
        <v>2047</v>
      </c>
      <c r="AF6" s="186">
        <f t="shared" ca="1" si="0"/>
        <v>2048</v>
      </c>
      <c r="AG6" s="186">
        <f t="shared" ca="1" si="0"/>
        <v>2049</v>
      </c>
      <c r="AH6" s="186">
        <f t="shared" ca="1" si="0"/>
        <v>2050</v>
      </c>
      <c r="AI6" s="186">
        <f t="shared" ca="1" si="0"/>
        <v>2051</v>
      </c>
      <c r="AJ6" s="186">
        <f t="shared" ca="1" si="0"/>
        <v>2052</v>
      </c>
      <c r="AK6" s="186">
        <f t="shared" ca="1" si="0"/>
        <v>2053</v>
      </c>
      <c r="AL6" s="186">
        <f t="shared" ca="1" si="0"/>
        <v>2054</v>
      </c>
      <c r="AM6" s="186">
        <f t="shared" ca="1" si="0"/>
        <v>2055</v>
      </c>
      <c r="AN6" s="186">
        <f t="shared" ca="1" si="0"/>
        <v>2056</v>
      </c>
      <c r="AO6" s="186">
        <f t="shared" ca="1" si="0"/>
        <v>2057</v>
      </c>
      <c r="AP6" s="186">
        <f t="shared" ca="1" si="0"/>
        <v>2058</v>
      </c>
      <c r="AQ6" s="186">
        <f t="shared" ca="1" si="0"/>
        <v>2059</v>
      </c>
      <c r="AR6" s="186">
        <f t="shared" ca="1" si="0"/>
        <v>2060</v>
      </c>
      <c r="AS6" s="186">
        <f t="shared" ca="1" si="0"/>
        <v>2061</v>
      </c>
      <c r="AT6" s="186">
        <f t="shared" ca="1" si="0"/>
        <v>2062</v>
      </c>
      <c r="AU6" s="186">
        <f t="shared" ca="1" si="0"/>
        <v>2063</v>
      </c>
      <c r="AV6" s="186">
        <f t="shared" ca="1" si="0"/>
        <v>2064</v>
      </c>
      <c r="AW6" s="186">
        <f t="shared" ca="1" si="0"/>
        <v>2065</v>
      </c>
      <c r="AX6" s="186">
        <f t="shared" ca="1" si="0"/>
        <v>2066</v>
      </c>
      <c r="AY6" s="186">
        <f t="shared" ca="1" si="0"/>
        <v>2067</v>
      </c>
      <c r="AZ6" s="186">
        <f t="shared" ca="1" si="0"/>
        <v>2068</v>
      </c>
      <c r="BA6" s="186">
        <f t="shared" ca="1" si="0"/>
        <v>2069</v>
      </c>
      <c r="BB6" s="186">
        <f t="shared" ca="1" si="0"/>
        <v>2070</v>
      </c>
      <c r="BC6" s="186">
        <f t="shared" ca="1" si="0"/>
        <v>2071</v>
      </c>
      <c r="BD6" s="186">
        <f t="shared" ca="1" si="0"/>
        <v>2072</v>
      </c>
      <c r="BE6" s="186">
        <f t="shared" ca="1" si="0"/>
        <v>2073</v>
      </c>
      <c r="BF6" s="186">
        <f t="shared" ca="1" si="0"/>
        <v>2074</v>
      </c>
      <c r="BG6" s="186">
        <f t="shared" ca="1" si="0"/>
        <v>2075</v>
      </c>
      <c r="BH6" s="186">
        <f t="shared" ca="1" si="0"/>
        <v>2076</v>
      </c>
      <c r="BI6" s="186">
        <f t="shared" ca="1" si="0"/>
        <v>2077</v>
      </c>
      <c r="BJ6" s="186">
        <f t="shared" ca="1" si="0"/>
        <v>2078</v>
      </c>
      <c r="BK6" s="186">
        <f t="shared" ca="1" si="0"/>
        <v>2079</v>
      </c>
      <c r="BL6" s="186">
        <f t="shared" ca="1" si="0"/>
        <v>2080</v>
      </c>
      <c r="BM6" s="186">
        <f t="shared" ca="1" si="0"/>
        <v>2081</v>
      </c>
      <c r="BN6" s="186">
        <f t="shared" ca="1" si="0"/>
        <v>2082</v>
      </c>
      <c r="BO6" s="186">
        <f t="shared" ca="1" si="0"/>
        <v>2083</v>
      </c>
      <c r="BP6" s="186">
        <f t="shared" ca="1" si="0"/>
        <v>2084</v>
      </c>
      <c r="BQ6" s="186">
        <f t="shared" ca="1" si="0"/>
        <v>2085</v>
      </c>
      <c r="BR6" s="186">
        <f t="shared" ca="1" si="0"/>
        <v>2086</v>
      </c>
      <c r="BS6" s="186">
        <f t="shared" ca="1" si="0"/>
        <v>2087</v>
      </c>
      <c r="BT6" s="186">
        <f t="shared" ca="1" si="0"/>
        <v>2088</v>
      </c>
      <c r="BU6" s="186">
        <f t="shared" ca="1" si="0"/>
        <v>2089</v>
      </c>
      <c r="BV6" s="186">
        <f t="shared" ref="BV6:DC6" ca="1" si="1">$H$6+BV5</f>
        <v>2090</v>
      </c>
      <c r="BW6" s="186">
        <f t="shared" ca="1" si="1"/>
        <v>2091</v>
      </c>
      <c r="BX6" s="186">
        <f t="shared" ca="1" si="1"/>
        <v>2092</v>
      </c>
      <c r="BY6" s="186">
        <f t="shared" ca="1" si="1"/>
        <v>2093</v>
      </c>
      <c r="BZ6" s="186">
        <f t="shared" ca="1" si="1"/>
        <v>2094</v>
      </c>
      <c r="CA6" s="186">
        <f t="shared" ca="1" si="1"/>
        <v>2095</v>
      </c>
      <c r="CB6" s="186">
        <f t="shared" ca="1" si="1"/>
        <v>2096</v>
      </c>
      <c r="CC6" s="186">
        <f t="shared" ca="1" si="1"/>
        <v>2097</v>
      </c>
      <c r="CD6" s="186">
        <f t="shared" ca="1" si="1"/>
        <v>2098</v>
      </c>
      <c r="CE6" s="186">
        <f t="shared" ca="1" si="1"/>
        <v>2099</v>
      </c>
      <c r="CF6" s="186">
        <f t="shared" ca="1" si="1"/>
        <v>2100</v>
      </c>
      <c r="CG6" s="186">
        <f t="shared" ca="1" si="1"/>
        <v>2101</v>
      </c>
      <c r="CH6" s="186">
        <f t="shared" ca="1" si="1"/>
        <v>2102</v>
      </c>
      <c r="CI6" s="186">
        <f t="shared" ca="1" si="1"/>
        <v>2103</v>
      </c>
      <c r="CJ6" s="186">
        <f t="shared" ca="1" si="1"/>
        <v>2104</v>
      </c>
      <c r="CK6" s="186">
        <f t="shared" ca="1" si="1"/>
        <v>2105</v>
      </c>
      <c r="CL6" s="186">
        <f t="shared" ca="1" si="1"/>
        <v>2106</v>
      </c>
      <c r="CM6" s="186">
        <f t="shared" ca="1" si="1"/>
        <v>2107</v>
      </c>
      <c r="CN6" s="186">
        <f t="shared" ca="1" si="1"/>
        <v>2108</v>
      </c>
      <c r="CO6" s="186">
        <f t="shared" ca="1" si="1"/>
        <v>2109</v>
      </c>
      <c r="CP6" s="186">
        <f t="shared" ca="1" si="1"/>
        <v>2110</v>
      </c>
      <c r="CQ6" s="186">
        <f t="shared" ca="1" si="1"/>
        <v>2111</v>
      </c>
      <c r="CR6" s="186">
        <f t="shared" ca="1" si="1"/>
        <v>2112</v>
      </c>
      <c r="CS6" s="186">
        <f t="shared" ca="1" si="1"/>
        <v>2113</v>
      </c>
      <c r="CT6" s="186">
        <f t="shared" ca="1" si="1"/>
        <v>2114</v>
      </c>
      <c r="CU6" s="186">
        <f t="shared" ca="1" si="1"/>
        <v>2115</v>
      </c>
      <c r="CV6" s="186">
        <f t="shared" ca="1" si="1"/>
        <v>2116</v>
      </c>
      <c r="CW6" s="186">
        <f t="shared" ca="1" si="1"/>
        <v>2117</v>
      </c>
      <c r="CX6" s="186">
        <f t="shared" ca="1" si="1"/>
        <v>2118</v>
      </c>
      <c r="CY6" s="186">
        <f t="shared" ca="1" si="1"/>
        <v>2119</v>
      </c>
      <c r="CZ6" s="186">
        <f t="shared" ca="1" si="1"/>
        <v>2120</v>
      </c>
      <c r="DA6" s="186">
        <f t="shared" ca="1" si="1"/>
        <v>2121</v>
      </c>
      <c r="DB6" s="186">
        <f t="shared" ca="1" si="1"/>
        <v>2122</v>
      </c>
      <c r="DC6" s="186">
        <f t="shared" ca="1" si="1"/>
        <v>2123</v>
      </c>
      <c r="DE6" s="25">
        <f>SUM(DE7:DE117)</f>
        <v>0</v>
      </c>
      <c r="DF6" s="25">
        <f>SUM(DF7:DF117)</f>
        <v>0</v>
      </c>
      <c r="DG6" s="12" t="s">
        <v>148</v>
      </c>
      <c r="DH6" s="12" t="s">
        <v>149</v>
      </c>
    </row>
    <row r="7" spans="1:112" ht="14.5">
      <c r="B7" s="176" t="s">
        <v>150</v>
      </c>
      <c r="C7" s="188" t="s">
        <v>151</v>
      </c>
      <c r="D7" s="176"/>
      <c r="E7" s="176"/>
      <c r="F7" s="189">
        <f>F8+F9+F89-F100-F111</f>
        <v>0</v>
      </c>
      <c r="G7" s="189">
        <f>SUMIF($H$5:$DC$5,"&lt;="&amp;PAL,$H7:$DC7)</f>
        <v>0</v>
      </c>
      <c r="H7" s="189">
        <f>H8+H9+H89-H100-H111</f>
        <v>0</v>
      </c>
      <c r="I7" s="189">
        <f t="shared" ref="I7:BT7" si="2">I8+I9+I89-I100-I111</f>
        <v>0</v>
      </c>
      <c r="J7" s="189">
        <f t="shared" si="2"/>
        <v>0</v>
      </c>
      <c r="K7" s="189">
        <f t="shared" si="2"/>
        <v>0</v>
      </c>
      <c r="L7" s="189">
        <f t="shared" si="2"/>
        <v>0</v>
      </c>
      <c r="M7" s="189">
        <f t="shared" si="2"/>
        <v>0</v>
      </c>
      <c r="N7" s="189">
        <f t="shared" si="2"/>
        <v>0</v>
      </c>
      <c r="O7" s="189">
        <f t="shared" si="2"/>
        <v>0</v>
      </c>
      <c r="P7" s="189">
        <f t="shared" si="2"/>
        <v>0</v>
      </c>
      <c r="Q7" s="189">
        <f t="shared" si="2"/>
        <v>0</v>
      </c>
      <c r="R7" s="189">
        <f t="shared" si="2"/>
        <v>0</v>
      </c>
      <c r="S7" s="189">
        <f t="shared" si="2"/>
        <v>0</v>
      </c>
      <c r="T7" s="189">
        <f t="shared" si="2"/>
        <v>0</v>
      </c>
      <c r="U7" s="189">
        <f t="shared" si="2"/>
        <v>0</v>
      </c>
      <c r="V7" s="189">
        <f t="shared" si="2"/>
        <v>0</v>
      </c>
      <c r="W7" s="189">
        <f t="shared" si="2"/>
        <v>0</v>
      </c>
      <c r="X7" s="189">
        <f t="shared" si="2"/>
        <v>0</v>
      </c>
      <c r="Y7" s="189">
        <f t="shared" si="2"/>
        <v>0</v>
      </c>
      <c r="Z7" s="189">
        <f t="shared" si="2"/>
        <v>0</v>
      </c>
      <c r="AA7" s="189">
        <f t="shared" si="2"/>
        <v>0</v>
      </c>
      <c r="AB7" s="189">
        <f t="shared" si="2"/>
        <v>0</v>
      </c>
      <c r="AC7" s="189">
        <f t="shared" si="2"/>
        <v>0</v>
      </c>
      <c r="AD7" s="189">
        <f t="shared" si="2"/>
        <v>0</v>
      </c>
      <c r="AE7" s="189">
        <f t="shared" si="2"/>
        <v>0</v>
      </c>
      <c r="AF7" s="189">
        <f t="shared" si="2"/>
        <v>0</v>
      </c>
      <c r="AG7" s="189">
        <f t="shared" si="2"/>
        <v>0</v>
      </c>
      <c r="AH7" s="189">
        <f t="shared" si="2"/>
        <v>0</v>
      </c>
      <c r="AI7" s="189">
        <f t="shared" si="2"/>
        <v>0</v>
      </c>
      <c r="AJ7" s="189">
        <f t="shared" si="2"/>
        <v>0</v>
      </c>
      <c r="AK7" s="189">
        <f t="shared" si="2"/>
        <v>0</v>
      </c>
      <c r="AL7" s="189">
        <f t="shared" si="2"/>
        <v>0</v>
      </c>
      <c r="AM7" s="189">
        <f t="shared" si="2"/>
        <v>0</v>
      </c>
      <c r="AN7" s="189">
        <f t="shared" si="2"/>
        <v>0</v>
      </c>
      <c r="AO7" s="189">
        <f t="shared" si="2"/>
        <v>0</v>
      </c>
      <c r="AP7" s="189">
        <f t="shared" si="2"/>
        <v>0</v>
      </c>
      <c r="AQ7" s="189">
        <f t="shared" si="2"/>
        <v>0</v>
      </c>
      <c r="AR7" s="189">
        <f t="shared" si="2"/>
        <v>0</v>
      </c>
      <c r="AS7" s="189">
        <f t="shared" si="2"/>
        <v>0</v>
      </c>
      <c r="AT7" s="189">
        <f t="shared" si="2"/>
        <v>0</v>
      </c>
      <c r="AU7" s="189">
        <f t="shared" si="2"/>
        <v>0</v>
      </c>
      <c r="AV7" s="189">
        <f t="shared" si="2"/>
        <v>0</v>
      </c>
      <c r="AW7" s="189">
        <f t="shared" si="2"/>
        <v>0</v>
      </c>
      <c r="AX7" s="189">
        <f t="shared" si="2"/>
        <v>0</v>
      </c>
      <c r="AY7" s="189">
        <f t="shared" si="2"/>
        <v>0</v>
      </c>
      <c r="AZ7" s="189">
        <f t="shared" si="2"/>
        <v>0</v>
      </c>
      <c r="BA7" s="189">
        <f t="shared" si="2"/>
        <v>0</v>
      </c>
      <c r="BB7" s="189">
        <f t="shared" si="2"/>
        <v>0</v>
      </c>
      <c r="BC7" s="189">
        <f t="shared" si="2"/>
        <v>0</v>
      </c>
      <c r="BD7" s="189">
        <f t="shared" si="2"/>
        <v>0</v>
      </c>
      <c r="BE7" s="189">
        <f t="shared" si="2"/>
        <v>0</v>
      </c>
      <c r="BF7" s="189">
        <f t="shared" si="2"/>
        <v>0</v>
      </c>
      <c r="BG7" s="189">
        <f t="shared" si="2"/>
        <v>0</v>
      </c>
      <c r="BH7" s="189">
        <f t="shared" si="2"/>
        <v>0</v>
      </c>
      <c r="BI7" s="189">
        <f t="shared" si="2"/>
        <v>0</v>
      </c>
      <c r="BJ7" s="189">
        <f t="shared" si="2"/>
        <v>0</v>
      </c>
      <c r="BK7" s="189">
        <f t="shared" si="2"/>
        <v>0</v>
      </c>
      <c r="BL7" s="189">
        <f t="shared" si="2"/>
        <v>0</v>
      </c>
      <c r="BM7" s="189">
        <f t="shared" si="2"/>
        <v>0</v>
      </c>
      <c r="BN7" s="189">
        <f t="shared" si="2"/>
        <v>0</v>
      </c>
      <c r="BO7" s="189">
        <f t="shared" si="2"/>
        <v>0</v>
      </c>
      <c r="BP7" s="189">
        <f t="shared" si="2"/>
        <v>0</v>
      </c>
      <c r="BQ7" s="189">
        <f t="shared" si="2"/>
        <v>0</v>
      </c>
      <c r="BR7" s="189">
        <f t="shared" si="2"/>
        <v>0</v>
      </c>
      <c r="BS7" s="189">
        <f t="shared" si="2"/>
        <v>0</v>
      </c>
      <c r="BT7" s="189">
        <f t="shared" si="2"/>
        <v>0</v>
      </c>
      <c r="BU7" s="189">
        <f t="shared" ref="BU7:DC7" si="3">BU8+BU9+BU89-BU100-BU111</f>
        <v>0</v>
      </c>
      <c r="BV7" s="189">
        <f t="shared" si="3"/>
        <v>0</v>
      </c>
      <c r="BW7" s="189">
        <f t="shared" si="3"/>
        <v>0</v>
      </c>
      <c r="BX7" s="189">
        <f t="shared" si="3"/>
        <v>0</v>
      </c>
      <c r="BY7" s="189">
        <f t="shared" si="3"/>
        <v>0</v>
      </c>
      <c r="BZ7" s="189">
        <f t="shared" si="3"/>
        <v>0</v>
      </c>
      <c r="CA7" s="189">
        <f t="shared" si="3"/>
        <v>0</v>
      </c>
      <c r="CB7" s="189">
        <f t="shared" si="3"/>
        <v>0</v>
      </c>
      <c r="CC7" s="189">
        <f t="shared" si="3"/>
        <v>0</v>
      </c>
      <c r="CD7" s="189">
        <f t="shared" si="3"/>
        <v>0</v>
      </c>
      <c r="CE7" s="189">
        <f t="shared" si="3"/>
        <v>0</v>
      </c>
      <c r="CF7" s="189">
        <f t="shared" si="3"/>
        <v>0</v>
      </c>
      <c r="CG7" s="189">
        <f t="shared" si="3"/>
        <v>0</v>
      </c>
      <c r="CH7" s="189">
        <f t="shared" si="3"/>
        <v>0</v>
      </c>
      <c r="CI7" s="189">
        <f t="shared" si="3"/>
        <v>0</v>
      </c>
      <c r="CJ7" s="189">
        <f t="shared" si="3"/>
        <v>0</v>
      </c>
      <c r="CK7" s="189">
        <f t="shared" si="3"/>
        <v>0</v>
      </c>
      <c r="CL7" s="189">
        <f t="shared" si="3"/>
        <v>0</v>
      </c>
      <c r="CM7" s="189">
        <f t="shared" si="3"/>
        <v>0</v>
      </c>
      <c r="CN7" s="189">
        <f t="shared" si="3"/>
        <v>0</v>
      </c>
      <c r="CO7" s="189">
        <f t="shared" si="3"/>
        <v>0</v>
      </c>
      <c r="CP7" s="189">
        <f t="shared" si="3"/>
        <v>0</v>
      </c>
      <c r="CQ7" s="189">
        <f t="shared" si="3"/>
        <v>0</v>
      </c>
      <c r="CR7" s="189">
        <f t="shared" si="3"/>
        <v>0</v>
      </c>
      <c r="CS7" s="189">
        <f t="shared" si="3"/>
        <v>0</v>
      </c>
      <c r="CT7" s="189">
        <f t="shared" si="3"/>
        <v>0</v>
      </c>
      <c r="CU7" s="189">
        <f t="shared" si="3"/>
        <v>0</v>
      </c>
      <c r="CV7" s="189">
        <f t="shared" si="3"/>
        <v>0</v>
      </c>
      <c r="CW7" s="189">
        <f t="shared" si="3"/>
        <v>0</v>
      </c>
      <c r="CX7" s="189">
        <f t="shared" si="3"/>
        <v>0</v>
      </c>
      <c r="CY7" s="189">
        <f t="shared" si="3"/>
        <v>0</v>
      </c>
      <c r="CZ7" s="189">
        <f t="shared" si="3"/>
        <v>0</v>
      </c>
      <c r="DA7" s="189">
        <f t="shared" si="3"/>
        <v>0</v>
      </c>
      <c r="DB7" s="189">
        <f t="shared" si="3"/>
        <v>0</v>
      </c>
      <c r="DC7" s="189">
        <f t="shared" si="3"/>
        <v>0</v>
      </c>
      <c r="DF7" s="24">
        <f t="shared" ref="DF7:DF11" si="4">COUNTIF($H7:$DC7,"&lt;&gt;0")</f>
        <v>0</v>
      </c>
    </row>
    <row r="8" spans="1:112" ht="14.5">
      <c r="B8" s="176" t="s">
        <v>152</v>
      </c>
      <c r="C8" s="188" t="s">
        <v>153</v>
      </c>
      <c r="D8" s="188"/>
      <c r="E8" s="190"/>
      <c r="F8" s="191">
        <f>SUM(F20,F31,F42,F54,F65,F76,F87)</f>
        <v>0</v>
      </c>
      <c r="G8" s="189">
        <f>SUMIF($H$5:$DC$5,"&lt;="&amp;PAL,$H8:$DC8)</f>
        <v>0</v>
      </c>
      <c r="H8" s="191">
        <f>SUM(H20,H31,H42,H54,H65,H76,H87)</f>
        <v>0</v>
      </c>
      <c r="I8" s="191">
        <f t="shared" ref="I8:BT8" si="5">SUM(I20,I31,I42,I54,I65,I76,I87)</f>
        <v>0</v>
      </c>
      <c r="J8" s="191">
        <f t="shared" si="5"/>
        <v>0</v>
      </c>
      <c r="K8" s="191">
        <f t="shared" si="5"/>
        <v>0</v>
      </c>
      <c r="L8" s="191">
        <f t="shared" si="5"/>
        <v>0</v>
      </c>
      <c r="M8" s="191">
        <f t="shared" si="5"/>
        <v>0</v>
      </c>
      <c r="N8" s="191">
        <f t="shared" si="5"/>
        <v>0</v>
      </c>
      <c r="O8" s="191">
        <f t="shared" si="5"/>
        <v>0</v>
      </c>
      <c r="P8" s="191">
        <f t="shared" si="5"/>
        <v>0</v>
      </c>
      <c r="Q8" s="191">
        <f t="shared" si="5"/>
        <v>0</v>
      </c>
      <c r="R8" s="191">
        <f t="shared" si="5"/>
        <v>0</v>
      </c>
      <c r="S8" s="191">
        <f t="shared" si="5"/>
        <v>0</v>
      </c>
      <c r="T8" s="191">
        <f t="shared" si="5"/>
        <v>0</v>
      </c>
      <c r="U8" s="191">
        <f t="shared" si="5"/>
        <v>0</v>
      </c>
      <c r="V8" s="191">
        <f t="shared" si="5"/>
        <v>0</v>
      </c>
      <c r="W8" s="191">
        <f t="shared" si="5"/>
        <v>0</v>
      </c>
      <c r="X8" s="191">
        <f t="shared" si="5"/>
        <v>0</v>
      </c>
      <c r="Y8" s="191">
        <f t="shared" si="5"/>
        <v>0</v>
      </c>
      <c r="Z8" s="191">
        <f t="shared" si="5"/>
        <v>0</v>
      </c>
      <c r="AA8" s="191">
        <f t="shared" si="5"/>
        <v>0</v>
      </c>
      <c r="AB8" s="191">
        <f t="shared" si="5"/>
        <v>0</v>
      </c>
      <c r="AC8" s="191">
        <f t="shared" si="5"/>
        <v>0</v>
      </c>
      <c r="AD8" s="191">
        <f t="shared" si="5"/>
        <v>0</v>
      </c>
      <c r="AE8" s="191">
        <f t="shared" si="5"/>
        <v>0</v>
      </c>
      <c r="AF8" s="191">
        <f t="shared" si="5"/>
        <v>0</v>
      </c>
      <c r="AG8" s="191">
        <f t="shared" si="5"/>
        <v>0</v>
      </c>
      <c r="AH8" s="191">
        <f t="shared" si="5"/>
        <v>0</v>
      </c>
      <c r="AI8" s="191">
        <f t="shared" si="5"/>
        <v>0</v>
      </c>
      <c r="AJ8" s="191">
        <f t="shared" si="5"/>
        <v>0</v>
      </c>
      <c r="AK8" s="191">
        <f t="shared" si="5"/>
        <v>0</v>
      </c>
      <c r="AL8" s="191">
        <f t="shared" si="5"/>
        <v>0</v>
      </c>
      <c r="AM8" s="191">
        <f t="shared" si="5"/>
        <v>0</v>
      </c>
      <c r="AN8" s="191">
        <f t="shared" si="5"/>
        <v>0</v>
      </c>
      <c r="AO8" s="191">
        <f t="shared" si="5"/>
        <v>0</v>
      </c>
      <c r="AP8" s="191">
        <f t="shared" si="5"/>
        <v>0</v>
      </c>
      <c r="AQ8" s="191">
        <f t="shared" si="5"/>
        <v>0</v>
      </c>
      <c r="AR8" s="191">
        <f t="shared" si="5"/>
        <v>0</v>
      </c>
      <c r="AS8" s="191">
        <f t="shared" si="5"/>
        <v>0</v>
      </c>
      <c r="AT8" s="191">
        <f t="shared" si="5"/>
        <v>0</v>
      </c>
      <c r="AU8" s="191">
        <f t="shared" si="5"/>
        <v>0</v>
      </c>
      <c r="AV8" s="191">
        <f t="shared" si="5"/>
        <v>0</v>
      </c>
      <c r="AW8" s="191">
        <f t="shared" si="5"/>
        <v>0</v>
      </c>
      <c r="AX8" s="191">
        <f t="shared" si="5"/>
        <v>0</v>
      </c>
      <c r="AY8" s="191">
        <f t="shared" si="5"/>
        <v>0</v>
      </c>
      <c r="AZ8" s="191">
        <f t="shared" si="5"/>
        <v>0</v>
      </c>
      <c r="BA8" s="191">
        <f t="shared" si="5"/>
        <v>0</v>
      </c>
      <c r="BB8" s="191">
        <f t="shared" si="5"/>
        <v>0</v>
      </c>
      <c r="BC8" s="191">
        <f t="shared" si="5"/>
        <v>0</v>
      </c>
      <c r="BD8" s="191">
        <f t="shared" si="5"/>
        <v>0</v>
      </c>
      <c r="BE8" s="191">
        <f t="shared" si="5"/>
        <v>0</v>
      </c>
      <c r="BF8" s="191">
        <f t="shared" si="5"/>
        <v>0</v>
      </c>
      <c r="BG8" s="191">
        <f t="shared" si="5"/>
        <v>0</v>
      </c>
      <c r="BH8" s="191">
        <f t="shared" si="5"/>
        <v>0</v>
      </c>
      <c r="BI8" s="191">
        <f t="shared" si="5"/>
        <v>0</v>
      </c>
      <c r="BJ8" s="191">
        <f t="shared" si="5"/>
        <v>0</v>
      </c>
      <c r="BK8" s="191">
        <f t="shared" si="5"/>
        <v>0</v>
      </c>
      <c r="BL8" s="191">
        <f t="shared" si="5"/>
        <v>0</v>
      </c>
      <c r="BM8" s="191">
        <f t="shared" si="5"/>
        <v>0</v>
      </c>
      <c r="BN8" s="191">
        <f t="shared" si="5"/>
        <v>0</v>
      </c>
      <c r="BO8" s="191">
        <f t="shared" si="5"/>
        <v>0</v>
      </c>
      <c r="BP8" s="191">
        <f t="shared" si="5"/>
        <v>0</v>
      </c>
      <c r="BQ8" s="191">
        <f t="shared" si="5"/>
        <v>0</v>
      </c>
      <c r="BR8" s="191">
        <f t="shared" si="5"/>
        <v>0</v>
      </c>
      <c r="BS8" s="191">
        <f t="shared" si="5"/>
        <v>0</v>
      </c>
      <c r="BT8" s="191">
        <f t="shared" si="5"/>
        <v>0</v>
      </c>
      <c r="BU8" s="191">
        <f t="shared" ref="BU8:DC8" si="6">SUM(BU20,BU31,BU42,BU54,BU65,BU76,BU87)</f>
        <v>0</v>
      </c>
      <c r="BV8" s="191">
        <f t="shared" si="6"/>
        <v>0</v>
      </c>
      <c r="BW8" s="191">
        <f t="shared" si="6"/>
        <v>0</v>
      </c>
      <c r="BX8" s="191">
        <f t="shared" si="6"/>
        <v>0</v>
      </c>
      <c r="BY8" s="191">
        <f t="shared" si="6"/>
        <v>0</v>
      </c>
      <c r="BZ8" s="191">
        <f t="shared" si="6"/>
        <v>0</v>
      </c>
      <c r="CA8" s="191">
        <f t="shared" si="6"/>
        <v>0</v>
      </c>
      <c r="CB8" s="191">
        <f t="shared" si="6"/>
        <v>0</v>
      </c>
      <c r="CC8" s="191">
        <f t="shared" si="6"/>
        <v>0</v>
      </c>
      <c r="CD8" s="191">
        <f t="shared" si="6"/>
        <v>0</v>
      </c>
      <c r="CE8" s="191">
        <f t="shared" si="6"/>
        <v>0</v>
      </c>
      <c r="CF8" s="191">
        <f t="shared" si="6"/>
        <v>0</v>
      </c>
      <c r="CG8" s="191">
        <f t="shared" si="6"/>
        <v>0</v>
      </c>
      <c r="CH8" s="191">
        <f t="shared" si="6"/>
        <v>0</v>
      </c>
      <c r="CI8" s="191">
        <f t="shared" si="6"/>
        <v>0</v>
      </c>
      <c r="CJ8" s="191">
        <f t="shared" si="6"/>
        <v>0</v>
      </c>
      <c r="CK8" s="191">
        <f t="shared" si="6"/>
        <v>0</v>
      </c>
      <c r="CL8" s="191">
        <f t="shared" si="6"/>
        <v>0</v>
      </c>
      <c r="CM8" s="191">
        <f t="shared" si="6"/>
        <v>0</v>
      </c>
      <c r="CN8" s="191">
        <f t="shared" si="6"/>
        <v>0</v>
      </c>
      <c r="CO8" s="191">
        <f t="shared" si="6"/>
        <v>0</v>
      </c>
      <c r="CP8" s="191">
        <f t="shared" si="6"/>
        <v>0</v>
      </c>
      <c r="CQ8" s="191">
        <f t="shared" si="6"/>
        <v>0</v>
      </c>
      <c r="CR8" s="191">
        <f t="shared" si="6"/>
        <v>0</v>
      </c>
      <c r="CS8" s="191">
        <f t="shared" si="6"/>
        <v>0</v>
      </c>
      <c r="CT8" s="191">
        <f t="shared" si="6"/>
        <v>0</v>
      </c>
      <c r="CU8" s="191">
        <f t="shared" si="6"/>
        <v>0</v>
      </c>
      <c r="CV8" s="191">
        <f t="shared" si="6"/>
        <v>0</v>
      </c>
      <c r="CW8" s="191">
        <f t="shared" si="6"/>
        <v>0</v>
      </c>
      <c r="CX8" s="191">
        <f t="shared" si="6"/>
        <v>0</v>
      </c>
      <c r="CY8" s="191">
        <f t="shared" si="6"/>
        <v>0</v>
      </c>
      <c r="CZ8" s="191">
        <f t="shared" si="6"/>
        <v>0</v>
      </c>
      <c r="DA8" s="191">
        <f t="shared" si="6"/>
        <v>0</v>
      </c>
      <c r="DB8" s="191">
        <f t="shared" si="6"/>
        <v>0</v>
      </c>
      <c r="DC8" s="191">
        <f t="shared" si="6"/>
        <v>0</v>
      </c>
      <c r="DF8" s="24">
        <f t="shared" si="4"/>
        <v>0</v>
      </c>
    </row>
    <row r="9" spans="1:112" ht="14.5">
      <c r="B9" s="149" t="s">
        <v>154</v>
      </c>
      <c r="C9" s="150" t="s">
        <v>155</v>
      </c>
      <c r="D9" s="151"/>
      <c r="E9" s="151"/>
      <c r="F9" s="152">
        <f>F10+F44+F78-F8</f>
        <v>0</v>
      </c>
      <c r="G9" s="189">
        <f>SUMIF($H$5:$DC$5,"&lt;="&amp;PAL,$H9:$DC9)</f>
        <v>0</v>
      </c>
      <c r="H9" s="152">
        <f t="shared" ref="H9:AM9" si="7">H10+H44+H78-H8</f>
        <v>0</v>
      </c>
      <c r="I9" s="152">
        <f t="shared" si="7"/>
        <v>0</v>
      </c>
      <c r="J9" s="152">
        <f t="shared" si="7"/>
        <v>0</v>
      </c>
      <c r="K9" s="152">
        <f t="shared" si="7"/>
        <v>0</v>
      </c>
      <c r="L9" s="152">
        <f t="shared" si="7"/>
        <v>0</v>
      </c>
      <c r="M9" s="152">
        <f t="shared" si="7"/>
        <v>0</v>
      </c>
      <c r="N9" s="152">
        <f t="shared" si="7"/>
        <v>0</v>
      </c>
      <c r="O9" s="152">
        <f t="shared" si="7"/>
        <v>0</v>
      </c>
      <c r="P9" s="152">
        <f t="shared" si="7"/>
        <v>0</v>
      </c>
      <c r="Q9" s="152">
        <f t="shared" si="7"/>
        <v>0</v>
      </c>
      <c r="R9" s="152">
        <f t="shared" si="7"/>
        <v>0</v>
      </c>
      <c r="S9" s="152">
        <f t="shared" si="7"/>
        <v>0</v>
      </c>
      <c r="T9" s="152">
        <f t="shared" si="7"/>
        <v>0</v>
      </c>
      <c r="U9" s="152">
        <f t="shared" si="7"/>
        <v>0</v>
      </c>
      <c r="V9" s="152">
        <f t="shared" si="7"/>
        <v>0</v>
      </c>
      <c r="W9" s="152">
        <f t="shared" si="7"/>
        <v>0</v>
      </c>
      <c r="X9" s="152">
        <f t="shared" si="7"/>
        <v>0</v>
      </c>
      <c r="Y9" s="152">
        <f t="shared" si="7"/>
        <v>0</v>
      </c>
      <c r="Z9" s="152">
        <f t="shared" si="7"/>
        <v>0</v>
      </c>
      <c r="AA9" s="152">
        <f t="shared" si="7"/>
        <v>0</v>
      </c>
      <c r="AB9" s="152">
        <f t="shared" si="7"/>
        <v>0</v>
      </c>
      <c r="AC9" s="152">
        <f t="shared" si="7"/>
        <v>0</v>
      </c>
      <c r="AD9" s="152">
        <f t="shared" si="7"/>
        <v>0</v>
      </c>
      <c r="AE9" s="152">
        <f t="shared" si="7"/>
        <v>0</v>
      </c>
      <c r="AF9" s="152">
        <f t="shared" si="7"/>
        <v>0</v>
      </c>
      <c r="AG9" s="152">
        <f t="shared" si="7"/>
        <v>0</v>
      </c>
      <c r="AH9" s="152">
        <f t="shared" si="7"/>
        <v>0</v>
      </c>
      <c r="AI9" s="152">
        <f t="shared" si="7"/>
        <v>0</v>
      </c>
      <c r="AJ9" s="152">
        <f t="shared" si="7"/>
        <v>0</v>
      </c>
      <c r="AK9" s="152">
        <f t="shared" si="7"/>
        <v>0</v>
      </c>
      <c r="AL9" s="152">
        <f t="shared" si="7"/>
        <v>0</v>
      </c>
      <c r="AM9" s="152">
        <f t="shared" si="7"/>
        <v>0</v>
      </c>
      <c r="AN9" s="152">
        <f t="shared" ref="AN9:BS9" si="8">AN10+AN44+AN78-AN8</f>
        <v>0</v>
      </c>
      <c r="AO9" s="152">
        <f t="shared" si="8"/>
        <v>0</v>
      </c>
      <c r="AP9" s="152">
        <f t="shared" si="8"/>
        <v>0</v>
      </c>
      <c r="AQ9" s="152">
        <f t="shared" si="8"/>
        <v>0</v>
      </c>
      <c r="AR9" s="152">
        <f t="shared" si="8"/>
        <v>0</v>
      </c>
      <c r="AS9" s="152">
        <f t="shared" si="8"/>
        <v>0</v>
      </c>
      <c r="AT9" s="152">
        <f t="shared" si="8"/>
        <v>0</v>
      </c>
      <c r="AU9" s="152">
        <f t="shared" si="8"/>
        <v>0</v>
      </c>
      <c r="AV9" s="152">
        <f t="shared" si="8"/>
        <v>0</v>
      </c>
      <c r="AW9" s="152">
        <f t="shared" si="8"/>
        <v>0</v>
      </c>
      <c r="AX9" s="152">
        <f t="shared" si="8"/>
        <v>0</v>
      </c>
      <c r="AY9" s="152">
        <f t="shared" si="8"/>
        <v>0</v>
      </c>
      <c r="AZ9" s="152">
        <f t="shared" si="8"/>
        <v>0</v>
      </c>
      <c r="BA9" s="152">
        <f t="shared" si="8"/>
        <v>0</v>
      </c>
      <c r="BB9" s="152">
        <f t="shared" si="8"/>
        <v>0</v>
      </c>
      <c r="BC9" s="152">
        <f t="shared" si="8"/>
        <v>0</v>
      </c>
      <c r="BD9" s="152">
        <f t="shared" si="8"/>
        <v>0</v>
      </c>
      <c r="BE9" s="152">
        <f t="shared" si="8"/>
        <v>0</v>
      </c>
      <c r="BF9" s="152">
        <f t="shared" si="8"/>
        <v>0</v>
      </c>
      <c r="BG9" s="152">
        <f t="shared" si="8"/>
        <v>0</v>
      </c>
      <c r="BH9" s="152">
        <f t="shared" si="8"/>
        <v>0</v>
      </c>
      <c r="BI9" s="152">
        <f t="shared" si="8"/>
        <v>0</v>
      </c>
      <c r="BJ9" s="152">
        <f t="shared" si="8"/>
        <v>0</v>
      </c>
      <c r="BK9" s="152">
        <f t="shared" si="8"/>
        <v>0</v>
      </c>
      <c r="BL9" s="152">
        <f t="shared" si="8"/>
        <v>0</v>
      </c>
      <c r="BM9" s="152">
        <f t="shared" si="8"/>
        <v>0</v>
      </c>
      <c r="BN9" s="152">
        <f t="shared" si="8"/>
        <v>0</v>
      </c>
      <c r="BO9" s="152">
        <f t="shared" si="8"/>
        <v>0</v>
      </c>
      <c r="BP9" s="152">
        <f t="shared" si="8"/>
        <v>0</v>
      </c>
      <c r="BQ9" s="152">
        <f t="shared" si="8"/>
        <v>0</v>
      </c>
      <c r="BR9" s="152">
        <f t="shared" si="8"/>
        <v>0</v>
      </c>
      <c r="BS9" s="152">
        <f t="shared" si="8"/>
        <v>0</v>
      </c>
      <c r="BT9" s="152">
        <f t="shared" ref="BT9:CY9" si="9">BT10+BT44+BT78-BT8</f>
        <v>0</v>
      </c>
      <c r="BU9" s="152">
        <f t="shared" si="9"/>
        <v>0</v>
      </c>
      <c r="BV9" s="152">
        <f t="shared" si="9"/>
        <v>0</v>
      </c>
      <c r="BW9" s="152">
        <f t="shared" si="9"/>
        <v>0</v>
      </c>
      <c r="BX9" s="152">
        <f t="shared" si="9"/>
        <v>0</v>
      </c>
      <c r="BY9" s="152">
        <f t="shared" si="9"/>
        <v>0</v>
      </c>
      <c r="BZ9" s="152">
        <f t="shared" si="9"/>
        <v>0</v>
      </c>
      <c r="CA9" s="152">
        <f t="shared" si="9"/>
        <v>0</v>
      </c>
      <c r="CB9" s="152">
        <f t="shared" si="9"/>
        <v>0</v>
      </c>
      <c r="CC9" s="152">
        <f t="shared" si="9"/>
        <v>0</v>
      </c>
      <c r="CD9" s="152">
        <f t="shared" si="9"/>
        <v>0</v>
      </c>
      <c r="CE9" s="152">
        <f t="shared" si="9"/>
        <v>0</v>
      </c>
      <c r="CF9" s="152">
        <f t="shared" si="9"/>
        <v>0</v>
      </c>
      <c r="CG9" s="152">
        <f t="shared" si="9"/>
        <v>0</v>
      </c>
      <c r="CH9" s="152">
        <f t="shared" si="9"/>
        <v>0</v>
      </c>
      <c r="CI9" s="152">
        <f t="shared" si="9"/>
        <v>0</v>
      </c>
      <c r="CJ9" s="152">
        <f t="shared" si="9"/>
        <v>0</v>
      </c>
      <c r="CK9" s="152">
        <f t="shared" si="9"/>
        <v>0</v>
      </c>
      <c r="CL9" s="152">
        <f t="shared" si="9"/>
        <v>0</v>
      </c>
      <c r="CM9" s="152">
        <f t="shared" si="9"/>
        <v>0</v>
      </c>
      <c r="CN9" s="152">
        <f t="shared" si="9"/>
        <v>0</v>
      </c>
      <c r="CO9" s="152">
        <f t="shared" si="9"/>
        <v>0</v>
      </c>
      <c r="CP9" s="152">
        <f t="shared" si="9"/>
        <v>0</v>
      </c>
      <c r="CQ9" s="152">
        <f t="shared" si="9"/>
        <v>0</v>
      </c>
      <c r="CR9" s="152">
        <f t="shared" si="9"/>
        <v>0</v>
      </c>
      <c r="CS9" s="152">
        <f t="shared" si="9"/>
        <v>0</v>
      </c>
      <c r="CT9" s="152">
        <f t="shared" si="9"/>
        <v>0</v>
      </c>
      <c r="CU9" s="152">
        <f t="shared" si="9"/>
        <v>0</v>
      </c>
      <c r="CV9" s="152">
        <f t="shared" si="9"/>
        <v>0</v>
      </c>
      <c r="CW9" s="152">
        <f t="shared" si="9"/>
        <v>0</v>
      </c>
      <c r="CX9" s="152">
        <f t="shared" si="9"/>
        <v>0</v>
      </c>
      <c r="CY9" s="152">
        <f t="shared" si="9"/>
        <v>0</v>
      </c>
      <c r="CZ9" s="152">
        <f t="shared" ref="CZ9:DC9" si="10">CZ10+CZ44+CZ78-CZ8</f>
        <v>0</v>
      </c>
      <c r="DA9" s="152">
        <f t="shared" si="10"/>
        <v>0</v>
      </c>
      <c r="DB9" s="152">
        <f t="shared" si="10"/>
        <v>0</v>
      </c>
      <c r="DC9" s="152">
        <f t="shared" si="10"/>
        <v>0</v>
      </c>
      <c r="DF9" s="24">
        <f t="shared" si="4"/>
        <v>0</v>
      </c>
    </row>
    <row r="10" spans="1:112" ht="14.5">
      <c r="B10" s="176" t="s">
        <v>156</v>
      </c>
      <c r="C10" s="188" t="s">
        <v>157</v>
      </c>
      <c r="D10" s="190"/>
      <c r="E10" s="190"/>
      <c r="F10" s="191">
        <f>F11+F22+F33</f>
        <v>0</v>
      </c>
      <c r="G10" s="189">
        <f>SUMIF($H$5:$DC$5,"&lt;="&amp;PAL,$H10:$DC10)</f>
        <v>0</v>
      </c>
      <c r="H10" s="191">
        <f>H11+H22+H33</f>
        <v>0</v>
      </c>
      <c r="I10" s="191">
        <f t="shared" ref="I10:BT10" si="11">I11+I22+I33</f>
        <v>0</v>
      </c>
      <c r="J10" s="191">
        <f t="shared" si="11"/>
        <v>0</v>
      </c>
      <c r="K10" s="191">
        <f t="shared" si="11"/>
        <v>0</v>
      </c>
      <c r="L10" s="191">
        <f t="shared" si="11"/>
        <v>0</v>
      </c>
      <c r="M10" s="191">
        <f t="shared" si="11"/>
        <v>0</v>
      </c>
      <c r="N10" s="191">
        <f t="shared" si="11"/>
        <v>0</v>
      </c>
      <c r="O10" s="191">
        <f t="shared" si="11"/>
        <v>0</v>
      </c>
      <c r="P10" s="191">
        <f t="shared" si="11"/>
        <v>0</v>
      </c>
      <c r="Q10" s="191">
        <f t="shared" si="11"/>
        <v>0</v>
      </c>
      <c r="R10" s="191">
        <f t="shared" si="11"/>
        <v>0</v>
      </c>
      <c r="S10" s="191">
        <f t="shared" si="11"/>
        <v>0</v>
      </c>
      <c r="T10" s="191">
        <f t="shared" si="11"/>
        <v>0</v>
      </c>
      <c r="U10" s="191">
        <f t="shared" si="11"/>
        <v>0</v>
      </c>
      <c r="V10" s="191">
        <f t="shared" si="11"/>
        <v>0</v>
      </c>
      <c r="W10" s="191">
        <f t="shared" si="11"/>
        <v>0</v>
      </c>
      <c r="X10" s="191">
        <f t="shared" si="11"/>
        <v>0</v>
      </c>
      <c r="Y10" s="191">
        <f t="shared" si="11"/>
        <v>0</v>
      </c>
      <c r="Z10" s="191">
        <f t="shared" si="11"/>
        <v>0</v>
      </c>
      <c r="AA10" s="191">
        <f t="shared" si="11"/>
        <v>0</v>
      </c>
      <c r="AB10" s="191">
        <f t="shared" si="11"/>
        <v>0</v>
      </c>
      <c r="AC10" s="191">
        <f t="shared" si="11"/>
        <v>0</v>
      </c>
      <c r="AD10" s="191">
        <f t="shared" si="11"/>
        <v>0</v>
      </c>
      <c r="AE10" s="191">
        <f t="shared" si="11"/>
        <v>0</v>
      </c>
      <c r="AF10" s="191">
        <f t="shared" si="11"/>
        <v>0</v>
      </c>
      <c r="AG10" s="191">
        <f t="shared" si="11"/>
        <v>0</v>
      </c>
      <c r="AH10" s="191">
        <f t="shared" si="11"/>
        <v>0</v>
      </c>
      <c r="AI10" s="191">
        <f t="shared" si="11"/>
        <v>0</v>
      </c>
      <c r="AJ10" s="191">
        <f t="shared" si="11"/>
        <v>0</v>
      </c>
      <c r="AK10" s="191">
        <f t="shared" si="11"/>
        <v>0</v>
      </c>
      <c r="AL10" s="191">
        <f t="shared" si="11"/>
        <v>0</v>
      </c>
      <c r="AM10" s="191">
        <f t="shared" si="11"/>
        <v>0</v>
      </c>
      <c r="AN10" s="191">
        <f t="shared" si="11"/>
        <v>0</v>
      </c>
      <c r="AO10" s="191">
        <f t="shared" si="11"/>
        <v>0</v>
      </c>
      <c r="AP10" s="191">
        <f t="shared" si="11"/>
        <v>0</v>
      </c>
      <c r="AQ10" s="191">
        <f t="shared" si="11"/>
        <v>0</v>
      </c>
      <c r="AR10" s="191">
        <f t="shared" si="11"/>
        <v>0</v>
      </c>
      <c r="AS10" s="191">
        <f t="shared" si="11"/>
        <v>0</v>
      </c>
      <c r="AT10" s="191">
        <f t="shared" si="11"/>
        <v>0</v>
      </c>
      <c r="AU10" s="191">
        <f t="shared" si="11"/>
        <v>0</v>
      </c>
      <c r="AV10" s="191">
        <f t="shared" si="11"/>
        <v>0</v>
      </c>
      <c r="AW10" s="191">
        <f t="shared" si="11"/>
        <v>0</v>
      </c>
      <c r="AX10" s="191">
        <f t="shared" si="11"/>
        <v>0</v>
      </c>
      <c r="AY10" s="191">
        <f t="shared" si="11"/>
        <v>0</v>
      </c>
      <c r="AZ10" s="191">
        <f t="shared" si="11"/>
        <v>0</v>
      </c>
      <c r="BA10" s="191">
        <f t="shared" si="11"/>
        <v>0</v>
      </c>
      <c r="BB10" s="191">
        <f t="shared" si="11"/>
        <v>0</v>
      </c>
      <c r="BC10" s="191">
        <f t="shared" si="11"/>
        <v>0</v>
      </c>
      <c r="BD10" s="191">
        <f t="shared" si="11"/>
        <v>0</v>
      </c>
      <c r="BE10" s="191">
        <f t="shared" si="11"/>
        <v>0</v>
      </c>
      <c r="BF10" s="191">
        <f t="shared" si="11"/>
        <v>0</v>
      </c>
      <c r="BG10" s="191">
        <f t="shared" si="11"/>
        <v>0</v>
      </c>
      <c r="BH10" s="191">
        <f t="shared" si="11"/>
        <v>0</v>
      </c>
      <c r="BI10" s="191">
        <f t="shared" si="11"/>
        <v>0</v>
      </c>
      <c r="BJ10" s="191">
        <f t="shared" si="11"/>
        <v>0</v>
      </c>
      <c r="BK10" s="191">
        <f t="shared" si="11"/>
        <v>0</v>
      </c>
      <c r="BL10" s="191">
        <f t="shared" si="11"/>
        <v>0</v>
      </c>
      <c r="BM10" s="191">
        <f t="shared" si="11"/>
        <v>0</v>
      </c>
      <c r="BN10" s="191">
        <f t="shared" si="11"/>
        <v>0</v>
      </c>
      <c r="BO10" s="191">
        <f t="shared" si="11"/>
        <v>0</v>
      </c>
      <c r="BP10" s="191">
        <f t="shared" si="11"/>
        <v>0</v>
      </c>
      <c r="BQ10" s="191">
        <f t="shared" si="11"/>
        <v>0</v>
      </c>
      <c r="BR10" s="191">
        <f t="shared" si="11"/>
        <v>0</v>
      </c>
      <c r="BS10" s="191">
        <f t="shared" si="11"/>
        <v>0</v>
      </c>
      <c r="BT10" s="191">
        <f t="shared" si="11"/>
        <v>0</v>
      </c>
      <c r="BU10" s="191">
        <f t="shared" ref="BU10:DC10" si="12">BU11+BU22+BU33</f>
        <v>0</v>
      </c>
      <c r="BV10" s="191">
        <f t="shared" si="12"/>
        <v>0</v>
      </c>
      <c r="BW10" s="191">
        <f t="shared" si="12"/>
        <v>0</v>
      </c>
      <c r="BX10" s="191">
        <f t="shared" si="12"/>
        <v>0</v>
      </c>
      <c r="BY10" s="191">
        <f t="shared" si="12"/>
        <v>0</v>
      </c>
      <c r="BZ10" s="191">
        <f t="shared" si="12"/>
        <v>0</v>
      </c>
      <c r="CA10" s="191">
        <f t="shared" si="12"/>
        <v>0</v>
      </c>
      <c r="CB10" s="191">
        <f t="shared" si="12"/>
        <v>0</v>
      </c>
      <c r="CC10" s="191">
        <f t="shared" si="12"/>
        <v>0</v>
      </c>
      <c r="CD10" s="191">
        <f t="shared" si="12"/>
        <v>0</v>
      </c>
      <c r="CE10" s="191">
        <f t="shared" si="12"/>
        <v>0</v>
      </c>
      <c r="CF10" s="191">
        <f t="shared" si="12"/>
        <v>0</v>
      </c>
      <c r="CG10" s="191">
        <f t="shared" si="12"/>
        <v>0</v>
      </c>
      <c r="CH10" s="191">
        <f t="shared" si="12"/>
        <v>0</v>
      </c>
      <c r="CI10" s="191">
        <f t="shared" si="12"/>
        <v>0</v>
      </c>
      <c r="CJ10" s="191">
        <f t="shared" si="12"/>
        <v>0</v>
      </c>
      <c r="CK10" s="191">
        <f t="shared" si="12"/>
        <v>0</v>
      </c>
      <c r="CL10" s="191">
        <f t="shared" si="12"/>
        <v>0</v>
      </c>
      <c r="CM10" s="191">
        <f t="shared" si="12"/>
        <v>0</v>
      </c>
      <c r="CN10" s="191">
        <f t="shared" si="12"/>
        <v>0</v>
      </c>
      <c r="CO10" s="191">
        <f t="shared" si="12"/>
        <v>0</v>
      </c>
      <c r="CP10" s="191">
        <f t="shared" si="12"/>
        <v>0</v>
      </c>
      <c r="CQ10" s="191">
        <f t="shared" si="12"/>
        <v>0</v>
      </c>
      <c r="CR10" s="191">
        <f t="shared" si="12"/>
        <v>0</v>
      </c>
      <c r="CS10" s="191">
        <f t="shared" si="12"/>
        <v>0</v>
      </c>
      <c r="CT10" s="191">
        <f t="shared" si="12"/>
        <v>0</v>
      </c>
      <c r="CU10" s="191">
        <f t="shared" si="12"/>
        <v>0</v>
      </c>
      <c r="CV10" s="191">
        <f t="shared" si="12"/>
        <v>0</v>
      </c>
      <c r="CW10" s="191">
        <f t="shared" si="12"/>
        <v>0</v>
      </c>
      <c r="CX10" s="191">
        <f t="shared" si="12"/>
        <v>0</v>
      </c>
      <c r="CY10" s="191">
        <f t="shared" si="12"/>
        <v>0</v>
      </c>
      <c r="CZ10" s="191">
        <f t="shared" si="12"/>
        <v>0</v>
      </c>
      <c r="DA10" s="191">
        <f t="shared" si="12"/>
        <v>0</v>
      </c>
      <c r="DB10" s="191">
        <f t="shared" si="12"/>
        <v>0</v>
      </c>
      <c r="DC10" s="191">
        <f t="shared" si="12"/>
        <v>0</v>
      </c>
      <c r="DF10" s="24">
        <f t="shared" si="4"/>
        <v>0</v>
      </c>
    </row>
    <row r="11" spans="1:112" ht="14.5">
      <c r="B11" s="176" t="s">
        <v>158</v>
      </c>
      <c r="C11" s="188" t="s">
        <v>159</v>
      </c>
      <c r="D11" s="190"/>
      <c r="E11" s="190"/>
      <c r="F11" s="191">
        <f>SUM(F12:F19)+F20</f>
        <v>0</v>
      </c>
      <c r="G11" s="189">
        <f>SUMIF($H$5:$DC$5,"&lt;="&amp;PAL,$H11:$DC11)</f>
        <v>0</v>
      </c>
      <c r="H11" s="191">
        <f>SUM(H12:H19)+H20</f>
        <v>0</v>
      </c>
      <c r="I11" s="191">
        <f t="shared" ref="I11:BT11" si="13">SUM(I12:I19)+I20</f>
        <v>0</v>
      </c>
      <c r="J11" s="191">
        <f t="shared" si="13"/>
        <v>0</v>
      </c>
      <c r="K11" s="191">
        <f t="shared" si="13"/>
        <v>0</v>
      </c>
      <c r="L11" s="191">
        <f t="shared" si="13"/>
        <v>0</v>
      </c>
      <c r="M11" s="191">
        <f t="shared" si="13"/>
        <v>0</v>
      </c>
      <c r="N11" s="191">
        <f t="shared" si="13"/>
        <v>0</v>
      </c>
      <c r="O11" s="191">
        <f t="shared" si="13"/>
        <v>0</v>
      </c>
      <c r="P11" s="191">
        <f t="shared" si="13"/>
        <v>0</v>
      </c>
      <c r="Q11" s="191">
        <f t="shared" si="13"/>
        <v>0</v>
      </c>
      <c r="R11" s="191">
        <f t="shared" si="13"/>
        <v>0</v>
      </c>
      <c r="S11" s="191">
        <f t="shared" si="13"/>
        <v>0</v>
      </c>
      <c r="T11" s="191">
        <f t="shared" si="13"/>
        <v>0</v>
      </c>
      <c r="U11" s="191">
        <f t="shared" si="13"/>
        <v>0</v>
      </c>
      <c r="V11" s="191">
        <f t="shared" si="13"/>
        <v>0</v>
      </c>
      <c r="W11" s="191">
        <f t="shared" si="13"/>
        <v>0</v>
      </c>
      <c r="X11" s="191">
        <f t="shared" si="13"/>
        <v>0</v>
      </c>
      <c r="Y11" s="191">
        <f t="shared" si="13"/>
        <v>0</v>
      </c>
      <c r="Z11" s="191">
        <f t="shared" si="13"/>
        <v>0</v>
      </c>
      <c r="AA11" s="191">
        <f t="shared" si="13"/>
        <v>0</v>
      </c>
      <c r="AB11" s="191">
        <f t="shared" si="13"/>
        <v>0</v>
      </c>
      <c r="AC11" s="191">
        <f t="shared" si="13"/>
        <v>0</v>
      </c>
      <c r="AD11" s="191">
        <f t="shared" si="13"/>
        <v>0</v>
      </c>
      <c r="AE11" s="191">
        <f t="shared" si="13"/>
        <v>0</v>
      </c>
      <c r="AF11" s="191">
        <f t="shared" si="13"/>
        <v>0</v>
      </c>
      <c r="AG11" s="191">
        <f t="shared" si="13"/>
        <v>0</v>
      </c>
      <c r="AH11" s="191">
        <f t="shared" si="13"/>
        <v>0</v>
      </c>
      <c r="AI11" s="191">
        <f t="shared" si="13"/>
        <v>0</v>
      </c>
      <c r="AJ11" s="191">
        <f t="shared" si="13"/>
        <v>0</v>
      </c>
      <c r="AK11" s="191">
        <f t="shared" si="13"/>
        <v>0</v>
      </c>
      <c r="AL11" s="191">
        <f t="shared" si="13"/>
        <v>0</v>
      </c>
      <c r="AM11" s="191">
        <f t="shared" si="13"/>
        <v>0</v>
      </c>
      <c r="AN11" s="191">
        <f t="shared" si="13"/>
        <v>0</v>
      </c>
      <c r="AO11" s="191">
        <f t="shared" si="13"/>
        <v>0</v>
      </c>
      <c r="AP11" s="191">
        <f t="shared" si="13"/>
        <v>0</v>
      </c>
      <c r="AQ11" s="191">
        <f t="shared" si="13"/>
        <v>0</v>
      </c>
      <c r="AR11" s="191">
        <f t="shared" si="13"/>
        <v>0</v>
      </c>
      <c r="AS11" s="191">
        <f t="shared" si="13"/>
        <v>0</v>
      </c>
      <c r="AT11" s="191">
        <f t="shared" si="13"/>
        <v>0</v>
      </c>
      <c r="AU11" s="191">
        <f t="shared" si="13"/>
        <v>0</v>
      </c>
      <c r="AV11" s="191">
        <f t="shared" si="13"/>
        <v>0</v>
      </c>
      <c r="AW11" s="191">
        <f t="shared" si="13"/>
        <v>0</v>
      </c>
      <c r="AX11" s="191">
        <f t="shared" si="13"/>
        <v>0</v>
      </c>
      <c r="AY11" s="191">
        <f t="shared" si="13"/>
        <v>0</v>
      </c>
      <c r="AZ11" s="191">
        <f t="shared" si="13"/>
        <v>0</v>
      </c>
      <c r="BA11" s="191">
        <f t="shared" si="13"/>
        <v>0</v>
      </c>
      <c r="BB11" s="191">
        <f t="shared" si="13"/>
        <v>0</v>
      </c>
      <c r="BC11" s="191">
        <f t="shared" si="13"/>
        <v>0</v>
      </c>
      <c r="BD11" s="191">
        <f t="shared" si="13"/>
        <v>0</v>
      </c>
      <c r="BE11" s="191">
        <f t="shared" si="13"/>
        <v>0</v>
      </c>
      <c r="BF11" s="191">
        <f t="shared" si="13"/>
        <v>0</v>
      </c>
      <c r="BG11" s="191">
        <f t="shared" si="13"/>
        <v>0</v>
      </c>
      <c r="BH11" s="191">
        <f t="shared" si="13"/>
        <v>0</v>
      </c>
      <c r="BI11" s="191">
        <f t="shared" si="13"/>
        <v>0</v>
      </c>
      <c r="BJ11" s="191">
        <f t="shared" si="13"/>
        <v>0</v>
      </c>
      <c r="BK11" s="191">
        <f t="shared" si="13"/>
        <v>0</v>
      </c>
      <c r="BL11" s="191">
        <f t="shared" si="13"/>
        <v>0</v>
      </c>
      <c r="BM11" s="191">
        <f t="shared" si="13"/>
        <v>0</v>
      </c>
      <c r="BN11" s="191">
        <f t="shared" si="13"/>
        <v>0</v>
      </c>
      <c r="BO11" s="191">
        <f t="shared" si="13"/>
        <v>0</v>
      </c>
      <c r="BP11" s="191">
        <f t="shared" si="13"/>
        <v>0</v>
      </c>
      <c r="BQ11" s="191">
        <f t="shared" si="13"/>
        <v>0</v>
      </c>
      <c r="BR11" s="191">
        <f t="shared" si="13"/>
        <v>0</v>
      </c>
      <c r="BS11" s="191">
        <f t="shared" si="13"/>
        <v>0</v>
      </c>
      <c r="BT11" s="191">
        <f t="shared" si="13"/>
        <v>0</v>
      </c>
      <c r="BU11" s="191">
        <f t="shared" ref="BU11:DC11" si="14">SUM(BU12:BU19)+BU20</f>
        <v>0</v>
      </c>
      <c r="BV11" s="191">
        <f t="shared" si="14"/>
        <v>0</v>
      </c>
      <c r="BW11" s="191">
        <f t="shared" si="14"/>
        <v>0</v>
      </c>
      <c r="BX11" s="191">
        <f t="shared" si="14"/>
        <v>0</v>
      </c>
      <c r="BY11" s="191">
        <f t="shared" si="14"/>
        <v>0</v>
      </c>
      <c r="BZ11" s="191">
        <f t="shared" si="14"/>
        <v>0</v>
      </c>
      <c r="CA11" s="191">
        <f t="shared" si="14"/>
        <v>0</v>
      </c>
      <c r="CB11" s="191">
        <f t="shared" si="14"/>
        <v>0</v>
      </c>
      <c r="CC11" s="191">
        <f t="shared" si="14"/>
        <v>0</v>
      </c>
      <c r="CD11" s="191">
        <f t="shared" si="14"/>
        <v>0</v>
      </c>
      <c r="CE11" s="191">
        <f t="shared" si="14"/>
        <v>0</v>
      </c>
      <c r="CF11" s="191">
        <f t="shared" si="14"/>
        <v>0</v>
      </c>
      <c r="CG11" s="191">
        <f t="shared" si="14"/>
        <v>0</v>
      </c>
      <c r="CH11" s="191">
        <f t="shared" si="14"/>
        <v>0</v>
      </c>
      <c r="CI11" s="191">
        <f t="shared" si="14"/>
        <v>0</v>
      </c>
      <c r="CJ11" s="191">
        <f t="shared" si="14"/>
        <v>0</v>
      </c>
      <c r="CK11" s="191">
        <f t="shared" si="14"/>
        <v>0</v>
      </c>
      <c r="CL11" s="191">
        <f t="shared" si="14"/>
        <v>0</v>
      </c>
      <c r="CM11" s="191">
        <f t="shared" si="14"/>
        <v>0</v>
      </c>
      <c r="CN11" s="191">
        <f t="shared" si="14"/>
        <v>0</v>
      </c>
      <c r="CO11" s="191">
        <f t="shared" si="14"/>
        <v>0</v>
      </c>
      <c r="CP11" s="191">
        <f t="shared" si="14"/>
        <v>0</v>
      </c>
      <c r="CQ11" s="191">
        <f t="shared" si="14"/>
        <v>0</v>
      </c>
      <c r="CR11" s="191">
        <f t="shared" si="14"/>
        <v>0</v>
      </c>
      <c r="CS11" s="191">
        <f t="shared" si="14"/>
        <v>0</v>
      </c>
      <c r="CT11" s="191">
        <f t="shared" si="14"/>
        <v>0</v>
      </c>
      <c r="CU11" s="191">
        <f t="shared" si="14"/>
        <v>0</v>
      </c>
      <c r="CV11" s="191">
        <f t="shared" si="14"/>
        <v>0</v>
      </c>
      <c r="CW11" s="191">
        <f t="shared" si="14"/>
        <v>0</v>
      </c>
      <c r="CX11" s="191">
        <f t="shared" si="14"/>
        <v>0</v>
      </c>
      <c r="CY11" s="191">
        <f t="shared" si="14"/>
        <v>0</v>
      </c>
      <c r="CZ11" s="191">
        <f t="shared" si="14"/>
        <v>0</v>
      </c>
      <c r="DA11" s="191">
        <f t="shared" si="14"/>
        <v>0</v>
      </c>
      <c r="DB11" s="191">
        <f t="shared" si="14"/>
        <v>0</v>
      </c>
      <c r="DC11" s="191">
        <f t="shared" si="14"/>
        <v>0</v>
      </c>
      <c r="DF11" s="24">
        <f t="shared" si="4"/>
        <v>0</v>
      </c>
    </row>
    <row r="12" spans="1:112" ht="29">
      <c r="A12" s="68">
        <v>0</v>
      </c>
      <c r="B12" s="176" t="str">
        <f>$B$11&amp;"1."</f>
        <v>D.1.1.</v>
      </c>
      <c r="C12" s="192" t="s">
        <v>160</v>
      </c>
      <c r="D12" s="193"/>
      <c r="E12" s="194">
        <v>0.21</v>
      </c>
      <c r="F12" s="189">
        <f>H12+NPV(FD,I12:INDEX(I12:DC12,PAL))</f>
        <v>0</v>
      </c>
      <c r="G12" s="189">
        <f>SUMIF($H$5:$DC$5,"&lt;="&amp;PAL,$H12:$DC12)</f>
        <v>0</v>
      </c>
      <c r="H12" s="195">
        <v>0</v>
      </c>
      <c r="I12" s="195">
        <v>0</v>
      </c>
      <c r="J12" s="195">
        <v>0</v>
      </c>
      <c r="K12" s="195">
        <v>0</v>
      </c>
      <c r="L12" s="195">
        <v>0</v>
      </c>
      <c r="M12" s="195">
        <v>0</v>
      </c>
      <c r="N12" s="195">
        <v>0</v>
      </c>
      <c r="O12" s="195">
        <v>0</v>
      </c>
      <c r="P12" s="195">
        <v>0</v>
      </c>
      <c r="Q12" s="195">
        <v>0</v>
      </c>
      <c r="R12" s="195">
        <v>0</v>
      </c>
      <c r="S12" s="195">
        <v>0</v>
      </c>
      <c r="T12" s="195">
        <v>0</v>
      </c>
      <c r="U12" s="195">
        <v>0</v>
      </c>
      <c r="V12" s="195">
        <v>0</v>
      </c>
      <c r="W12" s="195">
        <v>0</v>
      </c>
      <c r="X12" s="195">
        <v>0</v>
      </c>
      <c r="Y12" s="195">
        <v>0</v>
      </c>
      <c r="Z12" s="195">
        <v>0</v>
      </c>
      <c r="AA12" s="195">
        <v>0</v>
      </c>
      <c r="AB12" s="195">
        <v>0</v>
      </c>
      <c r="AC12" s="195">
        <v>0</v>
      </c>
      <c r="AD12" s="195">
        <v>0</v>
      </c>
      <c r="AE12" s="195">
        <v>0</v>
      </c>
      <c r="AF12" s="195">
        <v>0</v>
      </c>
      <c r="AG12" s="195">
        <v>0</v>
      </c>
      <c r="AH12" s="195">
        <v>0</v>
      </c>
      <c r="AI12" s="195">
        <v>0</v>
      </c>
      <c r="AJ12" s="195">
        <v>0</v>
      </c>
      <c r="AK12" s="195">
        <v>0</v>
      </c>
      <c r="AL12" s="195">
        <v>0</v>
      </c>
      <c r="AM12" s="195">
        <v>0</v>
      </c>
      <c r="AN12" s="195">
        <v>0</v>
      </c>
      <c r="AO12" s="195">
        <v>0</v>
      </c>
      <c r="AP12" s="195">
        <v>0</v>
      </c>
      <c r="AQ12" s="195">
        <v>0</v>
      </c>
      <c r="AR12" s="195">
        <v>0</v>
      </c>
      <c r="AS12" s="195">
        <v>0</v>
      </c>
      <c r="AT12" s="195">
        <v>0</v>
      </c>
      <c r="AU12" s="195">
        <v>0</v>
      </c>
      <c r="AV12" s="195">
        <v>0</v>
      </c>
      <c r="AW12" s="195">
        <v>0</v>
      </c>
      <c r="AX12" s="195">
        <v>0</v>
      </c>
      <c r="AY12" s="195">
        <v>0</v>
      </c>
      <c r="AZ12" s="195">
        <v>0</v>
      </c>
      <c r="BA12" s="195">
        <v>0</v>
      </c>
      <c r="BB12" s="195">
        <v>0</v>
      </c>
      <c r="BC12" s="195">
        <v>0</v>
      </c>
      <c r="BD12" s="195">
        <v>0</v>
      </c>
      <c r="BE12" s="195">
        <v>0</v>
      </c>
      <c r="BF12" s="195">
        <v>0</v>
      </c>
      <c r="BG12" s="195">
        <v>0</v>
      </c>
      <c r="BH12" s="195">
        <v>0</v>
      </c>
      <c r="BI12" s="195">
        <v>0</v>
      </c>
      <c r="BJ12" s="195">
        <v>0</v>
      </c>
      <c r="BK12" s="195">
        <v>0</v>
      </c>
      <c r="BL12" s="195">
        <v>0</v>
      </c>
      <c r="BM12" s="195">
        <v>0</v>
      </c>
      <c r="BN12" s="195">
        <v>0</v>
      </c>
      <c r="BO12" s="195">
        <v>0</v>
      </c>
      <c r="BP12" s="195">
        <v>0</v>
      </c>
      <c r="BQ12" s="195">
        <v>0</v>
      </c>
      <c r="BR12" s="195">
        <v>0</v>
      </c>
      <c r="BS12" s="195">
        <v>0</v>
      </c>
      <c r="BT12" s="195">
        <v>0</v>
      </c>
      <c r="BU12" s="195">
        <v>0</v>
      </c>
      <c r="BV12" s="195">
        <v>0</v>
      </c>
      <c r="BW12" s="195">
        <v>0</v>
      </c>
      <c r="BX12" s="195">
        <v>0</v>
      </c>
      <c r="BY12" s="195">
        <v>0</v>
      </c>
      <c r="BZ12" s="195">
        <v>0</v>
      </c>
      <c r="CA12" s="195">
        <v>0</v>
      </c>
      <c r="CB12" s="195">
        <v>0</v>
      </c>
      <c r="CC12" s="195">
        <v>0</v>
      </c>
      <c r="CD12" s="195">
        <v>0</v>
      </c>
      <c r="CE12" s="195">
        <v>0</v>
      </c>
      <c r="CF12" s="195">
        <v>0</v>
      </c>
      <c r="CG12" s="195">
        <v>0</v>
      </c>
      <c r="CH12" s="195">
        <v>0</v>
      </c>
      <c r="CI12" s="195">
        <v>0</v>
      </c>
      <c r="CJ12" s="195">
        <v>0</v>
      </c>
      <c r="CK12" s="195">
        <v>0</v>
      </c>
      <c r="CL12" s="195">
        <v>0</v>
      </c>
      <c r="CM12" s="195">
        <v>0</v>
      </c>
      <c r="CN12" s="195">
        <v>0</v>
      </c>
      <c r="CO12" s="195">
        <v>0</v>
      </c>
      <c r="CP12" s="195">
        <v>0</v>
      </c>
      <c r="CQ12" s="195">
        <v>0</v>
      </c>
      <c r="CR12" s="195">
        <v>0</v>
      </c>
      <c r="CS12" s="195">
        <v>0</v>
      </c>
      <c r="CT12" s="195">
        <v>0</v>
      </c>
      <c r="CU12" s="195">
        <v>0</v>
      </c>
      <c r="CV12" s="195">
        <v>0</v>
      </c>
      <c r="CW12" s="195">
        <v>0</v>
      </c>
      <c r="CX12" s="195">
        <v>0</v>
      </c>
      <c r="CY12" s="195">
        <v>0</v>
      </c>
      <c r="CZ12" s="195">
        <v>0</v>
      </c>
      <c r="DA12" s="195">
        <v>0</v>
      </c>
      <c r="DB12" s="195">
        <v>0</v>
      </c>
      <c r="DC12" s="195">
        <v>0</v>
      </c>
      <c r="DE12" s="24">
        <f>COUNTBLANK($H12:$DC12)</f>
        <v>0</v>
      </c>
      <c r="DF12" s="24">
        <f>COUNTIF($H12:$DC12,"&lt;&gt;0")</f>
        <v>0</v>
      </c>
      <c r="DG12">
        <f t="shared" ref="DG12:DG21" si="15">IF(ISNUMBER(E12),E12*100,0)</f>
        <v>21</v>
      </c>
      <c r="DH12">
        <v>0</v>
      </c>
    </row>
    <row r="13" spans="1:112" ht="14.5">
      <c r="A13" s="68">
        <v>1</v>
      </c>
      <c r="B13" s="176" t="str">
        <f>$B$11&amp;"2."</f>
        <v>D.1.2.</v>
      </c>
      <c r="C13" s="192" t="s">
        <v>161</v>
      </c>
      <c r="D13" s="193"/>
      <c r="E13" s="194">
        <v>0.21</v>
      </c>
      <c r="F13" s="189">
        <f>H13+NPV(FD,I13:INDEX(I13:DC13,PAL))</f>
        <v>0</v>
      </c>
      <c r="G13" s="189">
        <f>SUMIF($H$5:$DC$5,"&lt;="&amp;PAL,$H13:$DC13)</f>
        <v>0</v>
      </c>
      <c r="H13" s="195">
        <v>0</v>
      </c>
      <c r="I13" s="195">
        <v>0</v>
      </c>
      <c r="J13" s="195">
        <v>0</v>
      </c>
      <c r="K13" s="195">
        <v>0</v>
      </c>
      <c r="L13" s="195">
        <v>0</v>
      </c>
      <c r="M13" s="195">
        <v>0</v>
      </c>
      <c r="N13" s="195">
        <v>0</v>
      </c>
      <c r="O13" s="195">
        <v>0</v>
      </c>
      <c r="P13" s="195">
        <v>0</v>
      </c>
      <c r="Q13" s="195">
        <v>0</v>
      </c>
      <c r="R13" s="195">
        <v>0</v>
      </c>
      <c r="S13" s="195">
        <v>0</v>
      </c>
      <c r="T13" s="195">
        <v>0</v>
      </c>
      <c r="U13" s="195">
        <v>0</v>
      </c>
      <c r="V13" s="195">
        <v>0</v>
      </c>
      <c r="W13" s="195">
        <v>0</v>
      </c>
      <c r="X13" s="195">
        <v>0</v>
      </c>
      <c r="Y13" s="195">
        <v>0</v>
      </c>
      <c r="Z13" s="195">
        <v>0</v>
      </c>
      <c r="AA13" s="195">
        <v>0</v>
      </c>
      <c r="AB13" s="195">
        <v>0</v>
      </c>
      <c r="AC13" s="195">
        <v>0</v>
      </c>
      <c r="AD13" s="195">
        <v>0</v>
      </c>
      <c r="AE13" s="195">
        <v>0</v>
      </c>
      <c r="AF13" s="195">
        <v>0</v>
      </c>
      <c r="AG13" s="195">
        <v>0</v>
      </c>
      <c r="AH13" s="195">
        <v>0</v>
      </c>
      <c r="AI13" s="195">
        <v>0</v>
      </c>
      <c r="AJ13" s="195">
        <v>0</v>
      </c>
      <c r="AK13" s="195">
        <v>0</v>
      </c>
      <c r="AL13" s="195">
        <v>0</v>
      </c>
      <c r="AM13" s="195">
        <v>0</v>
      </c>
      <c r="AN13" s="195">
        <v>0</v>
      </c>
      <c r="AO13" s="195">
        <v>0</v>
      </c>
      <c r="AP13" s="195">
        <v>0</v>
      </c>
      <c r="AQ13" s="195">
        <v>0</v>
      </c>
      <c r="AR13" s="195">
        <v>0</v>
      </c>
      <c r="AS13" s="195">
        <v>0</v>
      </c>
      <c r="AT13" s="195">
        <v>0</v>
      </c>
      <c r="AU13" s="195">
        <v>0</v>
      </c>
      <c r="AV13" s="195">
        <v>0</v>
      </c>
      <c r="AW13" s="195">
        <v>0</v>
      </c>
      <c r="AX13" s="195">
        <v>0</v>
      </c>
      <c r="AY13" s="195">
        <v>0</v>
      </c>
      <c r="AZ13" s="195">
        <v>0</v>
      </c>
      <c r="BA13" s="195">
        <v>0</v>
      </c>
      <c r="BB13" s="195">
        <v>0</v>
      </c>
      <c r="BC13" s="195">
        <v>0</v>
      </c>
      <c r="BD13" s="195">
        <v>0</v>
      </c>
      <c r="BE13" s="195">
        <v>0</v>
      </c>
      <c r="BF13" s="195">
        <v>0</v>
      </c>
      <c r="BG13" s="195">
        <v>0</v>
      </c>
      <c r="BH13" s="195">
        <v>0</v>
      </c>
      <c r="BI13" s="195">
        <v>0</v>
      </c>
      <c r="BJ13" s="195">
        <v>0</v>
      </c>
      <c r="BK13" s="195">
        <v>0</v>
      </c>
      <c r="BL13" s="195">
        <v>0</v>
      </c>
      <c r="BM13" s="195">
        <v>0</v>
      </c>
      <c r="BN13" s="195">
        <v>0</v>
      </c>
      <c r="BO13" s="195">
        <v>0</v>
      </c>
      <c r="BP13" s="195">
        <v>0</v>
      </c>
      <c r="BQ13" s="195">
        <v>0</v>
      </c>
      <c r="BR13" s="195">
        <v>0</v>
      </c>
      <c r="BS13" s="195">
        <v>0</v>
      </c>
      <c r="BT13" s="195">
        <v>0</v>
      </c>
      <c r="BU13" s="195">
        <v>0</v>
      </c>
      <c r="BV13" s="195">
        <v>0</v>
      </c>
      <c r="BW13" s="195">
        <v>0</v>
      </c>
      <c r="BX13" s="195">
        <v>0</v>
      </c>
      <c r="BY13" s="195">
        <v>0</v>
      </c>
      <c r="BZ13" s="195">
        <v>0</v>
      </c>
      <c r="CA13" s="195">
        <v>0</v>
      </c>
      <c r="CB13" s="195">
        <v>0</v>
      </c>
      <c r="CC13" s="195">
        <v>0</v>
      </c>
      <c r="CD13" s="195">
        <v>0</v>
      </c>
      <c r="CE13" s="195">
        <v>0</v>
      </c>
      <c r="CF13" s="195">
        <v>0</v>
      </c>
      <c r="CG13" s="195">
        <v>0</v>
      </c>
      <c r="CH13" s="195">
        <v>0</v>
      </c>
      <c r="CI13" s="195">
        <v>0</v>
      </c>
      <c r="CJ13" s="195">
        <v>0</v>
      </c>
      <c r="CK13" s="195">
        <v>0</v>
      </c>
      <c r="CL13" s="195">
        <v>0</v>
      </c>
      <c r="CM13" s="195">
        <v>0</v>
      </c>
      <c r="CN13" s="195">
        <v>0</v>
      </c>
      <c r="CO13" s="195">
        <v>0</v>
      </c>
      <c r="CP13" s="195">
        <v>0</v>
      </c>
      <c r="CQ13" s="195">
        <v>0</v>
      </c>
      <c r="CR13" s="195">
        <v>0</v>
      </c>
      <c r="CS13" s="195">
        <v>0</v>
      </c>
      <c r="CT13" s="195">
        <v>0</v>
      </c>
      <c r="CU13" s="195">
        <v>0</v>
      </c>
      <c r="CV13" s="195">
        <v>0</v>
      </c>
      <c r="CW13" s="195">
        <v>0</v>
      </c>
      <c r="CX13" s="195">
        <v>0</v>
      </c>
      <c r="CY13" s="195">
        <v>0</v>
      </c>
      <c r="CZ13" s="195">
        <v>0</v>
      </c>
      <c r="DA13" s="195">
        <v>0</v>
      </c>
      <c r="DB13" s="195">
        <v>0</v>
      </c>
      <c r="DC13" s="195">
        <v>0</v>
      </c>
      <c r="DE13" s="24">
        <f t="shared" ref="DE13:DE21" si="16">COUNTBLANK(H13:DC13)</f>
        <v>0</v>
      </c>
      <c r="DF13" s="24">
        <f t="shared" ref="DF13:DF76" si="17">COUNTIF($H13:$DC13,"&lt;&gt;0")</f>
        <v>0</v>
      </c>
      <c r="DG13">
        <f t="shared" si="15"/>
        <v>21</v>
      </c>
      <c r="DH13">
        <v>0</v>
      </c>
    </row>
    <row r="14" spans="1:112" ht="14.5">
      <c r="A14" s="68">
        <v>2</v>
      </c>
      <c r="B14" s="176" t="str">
        <f>$B$11&amp;"3."</f>
        <v>D.1.3.</v>
      </c>
      <c r="C14" s="192" t="s">
        <v>161</v>
      </c>
      <c r="D14" s="193"/>
      <c r="E14" s="194">
        <v>0.21</v>
      </c>
      <c r="F14" s="189">
        <f>H14+NPV(FD,I14:INDEX(I14:DC14,PAL))</f>
        <v>0</v>
      </c>
      <c r="G14" s="189">
        <f>SUMIF($H$5:$DC$5,"&lt;="&amp;PAL,$H14:$DC14)</f>
        <v>0</v>
      </c>
      <c r="H14" s="195">
        <v>0</v>
      </c>
      <c r="I14" s="195">
        <v>0</v>
      </c>
      <c r="J14" s="195">
        <v>0</v>
      </c>
      <c r="K14" s="195">
        <v>0</v>
      </c>
      <c r="L14" s="195">
        <v>0</v>
      </c>
      <c r="M14" s="195">
        <v>0</v>
      </c>
      <c r="N14" s="195">
        <v>0</v>
      </c>
      <c r="O14" s="195">
        <v>0</v>
      </c>
      <c r="P14" s="195">
        <v>0</v>
      </c>
      <c r="Q14" s="195">
        <v>0</v>
      </c>
      <c r="R14" s="195">
        <v>0</v>
      </c>
      <c r="S14" s="195">
        <v>0</v>
      </c>
      <c r="T14" s="195">
        <v>0</v>
      </c>
      <c r="U14" s="195">
        <v>0</v>
      </c>
      <c r="V14" s="195">
        <v>0</v>
      </c>
      <c r="W14" s="195">
        <v>0</v>
      </c>
      <c r="X14" s="195">
        <v>0</v>
      </c>
      <c r="Y14" s="195">
        <v>0</v>
      </c>
      <c r="Z14" s="195">
        <v>0</v>
      </c>
      <c r="AA14" s="195">
        <v>0</v>
      </c>
      <c r="AB14" s="195">
        <v>0</v>
      </c>
      <c r="AC14" s="195">
        <v>0</v>
      </c>
      <c r="AD14" s="195">
        <v>0</v>
      </c>
      <c r="AE14" s="195">
        <v>0</v>
      </c>
      <c r="AF14" s="195">
        <v>0</v>
      </c>
      <c r="AG14" s="195">
        <v>0</v>
      </c>
      <c r="AH14" s="195">
        <v>0</v>
      </c>
      <c r="AI14" s="195">
        <v>0</v>
      </c>
      <c r="AJ14" s="195">
        <v>0</v>
      </c>
      <c r="AK14" s="195">
        <v>0</v>
      </c>
      <c r="AL14" s="195">
        <v>0</v>
      </c>
      <c r="AM14" s="195">
        <v>0</v>
      </c>
      <c r="AN14" s="195">
        <v>0</v>
      </c>
      <c r="AO14" s="195">
        <v>0</v>
      </c>
      <c r="AP14" s="195">
        <v>0</v>
      </c>
      <c r="AQ14" s="195">
        <v>0</v>
      </c>
      <c r="AR14" s="195">
        <v>0</v>
      </c>
      <c r="AS14" s="195">
        <v>0</v>
      </c>
      <c r="AT14" s="195">
        <v>0</v>
      </c>
      <c r="AU14" s="195">
        <v>0</v>
      </c>
      <c r="AV14" s="195">
        <v>0</v>
      </c>
      <c r="AW14" s="195">
        <v>0</v>
      </c>
      <c r="AX14" s="195">
        <v>0</v>
      </c>
      <c r="AY14" s="195">
        <v>0</v>
      </c>
      <c r="AZ14" s="195">
        <v>0</v>
      </c>
      <c r="BA14" s="195">
        <v>0</v>
      </c>
      <c r="BB14" s="195">
        <v>0</v>
      </c>
      <c r="BC14" s="195">
        <v>0</v>
      </c>
      <c r="BD14" s="195">
        <v>0</v>
      </c>
      <c r="BE14" s="195">
        <v>0</v>
      </c>
      <c r="BF14" s="195">
        <v>0</v>
      </c>
      <c r="BG14" s="195">
        <v>0</v>
      </c>
      <c r="BH14" s="195">
        <v>0</v>
      </c>
      <c r="BI14" s="195">
        <v>0</v>
      </c>
      <c r="BJ14" s="195">
        <v>0</v>
      </c>
      <c r="BK14" s="195">
        <v>0</v>
      </c>
      <c r="BL14" s="195">
        <v>0</v>
      </c>
      <c r="BM14" s="195">
        <v>0</v>
      </c>
      <c r="BN14" s="195">
        <v>0</v>
      </c>
      <c r="BO14" s="195">
        <v>0</v>
      </c>
      <c r="BP14" s="195">
        <v>0</v>
      </c>
      <c r="BQ14" s="195">
        <v>0</v>
      </c>
      <c r="BR14" s="195">
        <v>0</v>
      </c>
      <c r="BS14" s="195">
        <v>0</v>
      </c>
      <c r="BT14" s="195">
        <v>0</v>
      </c>
      <c r="BU14" s="195">
        <v>0</v>
      </c>
      <c r="BV14" s="195">
        <v>0</v>
      </c>
      <c r="BW14" s="195">
        <v>0</v>
      </c>
      <c r="BX14" s="195">
        <v>0</v>
      </c>
      <c r="BY14" s="195">
        <v>0</v>
      </c>
      <c r="BZ14" s="195">
        <v>0</v>
      </c>
      <c r="CA14" s="195">
        <v>0</v>
      </c>
      <c r="CB14" s="195">
        <v>0</v>
      </c>
      <c r="CC14" s="195">
        <v>0</v>
      </c>
      <c r="CD14" s="195">
        <v>0</v>
      </c>
      <c r="CE14" s="195">
        <v>0</v>
      </c>
      <c r="CF14" s="195">
        <v>0</v>
      </c>
      <c r="CG14" s="195">
        <v>0</v>
      </c>
      <c r="CH14" s="195">
        <v>0</v>
      </c>
      <c r="CI14" s="195">
        <v>0</v>
      </c>
      <c r="CJ14" s="195">
        <v>0</v>
      </c>
      <c r="CK14" s="195">
        <v>0</v>
      </c>
      <c r="CL14" s="195">
        <v>0</v>
      </c>
      <c r="CM14" s="195">
        <v>0</v>
      </c>
      <c r="CN14" s="195">
        <v>0</v>
      </c>
      <c r="CO14" s="195">
        <v>0</v>
      </c>
      <c r="CP14" s="195">
        <v>0</v>
      </c>
      <c r="CQ14" s="195">
        <v>0</v>
      </c>
      <c r="CR14" s="195">
        <v>0</v>
      </c>
      <c r="CS14" s="195">
        <v>0</v>
      </c>
      <c r="CT14" s="195">
        <v>0</v>
      </c>
      <c r="CU14" s="195">
        <v>0</v>
      </c>
      <c r="CV14" s="195">
        <v>0</v>
      </c>
      <c r="CW14" s="195">
        <v>0</v>
      </c>
      <c r="CX14" s="195">
        <v>0</v>
      </c>
      <c r="CY14" s="195">
        <v>0</v>
      </c>
      <c r="CZ14" s="195">
        <v>0</v>
      </c>
      <c r="DA14" s="195">
        <v>0</v>
      </c>
      <c r="DB14" s="195">
        <v>0</v>
      </c>
      <c r="DC14" s="195">
        <v>0</v>
      </c>
      <c r="DE14" s="24">
        <f t="shared" si="16"/>
        <v>0</v>
      </c>
      <c r="DF14" s="24">
        <f t="shared" si="17"/>
        <v>0</v>
      </c>
      <c r="DG14">
        <f t="shared" si="15"/>
        <v>21</v>
      </c>
      <c r="DH14">
        <v>0</v>
      </c>
    </row>
    <row r="15" spans="1:112" ht="14.5">
      <c r="A15" s="68">
        <v>3</v>
      </c>
      <c r="B15" s="176" t="str">
        <f>$B$11&amp;"4."</f>
        <v>D.1.4.</v>
      </c>
      <c r="C15" s="192" t="s">
        <v>161</v>
      </c>
      <c r="D15" s="193"/>
      <c r="E15" s="194">
        <v>0.21</v>
      </c>
      <c r="F15" s="189">
        <f>H15+NPV(FD,I15:INDEX(I15:DC15,PAL))</f>
        <v>0</v>
      </c>
      <c r="G15" s="189">
        <f>SUMIF($H$5:$DC$5,"&lt;="&amp;PAL,$H15:$DC15)</f>
        <v>0</v>
      </c>
      <c r="H15" s="195">
        <v>0</v>
      </c>
      <c r="I15" s="195">
        <v>0</v>
      </c>
      <c r="J15" s="195">
        <v>0</v>
      </c>
      <c r="K15" s="195">
        <v>0</v>
      </c>
      <c r="L15" s="195">
        <v>0</v>
      </c>
      <c r="M15" s="195">
        <v>0</v>
      </c>
      <c r="N15" s="195">
        <v>0</v>
      </c>
      <c r="O15" s="195">
        <v>0</v>
      </c>
      <c r="P15" s="195">
        <v>0</v>
      </c>
      <c r="Q15" s="195">
        <v>0</v>
      </c>
      <c r="R15" s="195">
        <v>0</v>
      </c>
      <c r="S15" s="195">
        <v>0</v>
      </c>
      <c r="T15" s="195">
        <v>0</v>
      </c>
      <c r="U15" s="195">
        <v>0</v>
      </c>
      <c r="V15" s="195">
        <v>0</v>
      </c>
      <c r="W15" s="195">
        <v>0</v>
      </c>
      <c r="X15" s="195">
        <v>0</v>
      </c>
      <c r="Y15" s="195">
        <v>0</v>
      </c>
      <c r="Z15" s="195">
        <v>0</v>
      </c>
      <c r="AA15" s="195">
        <v>0</v>
      </c>
      <c r="AB15" s="195">
        <v>0</v>
      </c>
      <c r="AC15" s="195">
        <v>0</v>
      </c>
      <c r="AD15" s="195">
        <v>0</v>
      </c>
      <c r="AE15" s="195">
        <v>0</v>
      </c>
      <c r="AF15" s="195">
        <v>0</v>
      </c>
      <c r="AG15" s="195">
        <v>0</v>
      </c>
      <c r="AH15" s="195">
        <v>0</v>
      </c>
      <c r="AI15" s="195">
        <v>0</v>
      </c>
      <c r="AJ15" s="195">
        <v>0</v>
      </c>
      <c r="AK15" s="195">
        <v>0</v>
      </c>
      <c r="AL15" s="195">
        <v>0</v>
      </c>
      <c r="AM15" s="195">
        <v>0</v>
      </c>
      <c r="AN15" s="195">
        <v>0</v>
      </c>
      <c r="AO15" s="195">
        <v>0</v>
      </c>
      <c r="AP15" s="195">
        <v>0</v>
      </c>
      <c r="AQ15" s="195">
        <v>0</v>
      </c>
      <c r="AR15" s="195">
        <v>0</v>
      </c>
      <c r="AS15" s="195">
        <v>0</v>
      </c>
      <c r="AT15" s="195">
        <v>0</v>
      </c>
      <c r="AU15" s="195">
        <v>0</v>
      </c>
      <c r="AV15" s="195">
        <v>0</v>
      </c>
      <c r="AW15" s="195">
        <v>0</v>
      </c>
      <c r="AX15" s="195">
        <v>0</v>
      </c>
      <c r="AY15" s="195">
        <v>0</v>
      </c>
      <c r="AZ15" s="195">
        <v>0</v>
      </c>
      <c r="BA15" s="195">
        <v>0</v>
      </c>
      <c r="BB15" s="195">
        <v>0</v>
      </c>
      <c r="BC15" s="195">
        <v>0</v>
      </c>
      <c r="BD15" s="195">
        <v>0</v>
      </c>
      <c r="BE15" s="195">
        <v>0</v>
      </c>
      <c r="BF15" s="195">
        <v>0</v>
      </c>
      <c r="BG15" s="195">
        <v>0</v>
      </c>
      <c r="BH15" s="195">
        <v>0</v>
      </c>
      <c r="BI15" s="195">
        <v>0</v>
      </c>
      <c r="BJ15" s="195">
        <v>0</v>
      </c>
      <c r="BK15" s="195">
        <v>0</v>
      </c>
      <c r="BL15" s="195">
        <v>0</v>
      </c>
      <c r="BM15" s="195">
        <v>0</v>
      </c>
      <c r="BN15" s="195">
        <v>0</v>
      </c>
      <c r="BO15" s="195">
        <v>0</v>
      </c>
      <c r="BP15" s="195">
        <v>0</v>
      </c>
      <c r="BQ15" s="195">
        <v>0</v>
      </c>
      <c r="BR15" s="195">
        <v>0</v>
      </c>
      <c r="BS15" s="195">
        <v>0</v>
      </c>
      <c r="BT15" s="195">
        <v>0</v>
      </c>
      <c r="BU15" s="195">
        <v>0</v>
      </c>
      <c r="BV15" s="195">
        <v>0</v>
      </c>
      <c r="BW15" s="195">
        <v>0</v>
      </c>
      <c r="BX15" s="195">
        <v>0</v>
      </c>
      <c r="BY15" s="195">
        <v>0</v>
      </c>
      <c r="BZ15" s="195">
        <v>0</v>
      </c>
      <c r="CA15" s="195">
        <v>0</v>
      </c>
      <c r="CB15" s="195">
        <v>0</v>
      </c>
      <c r="CC15" s="195">
        <v>0</v>
      </c>
      <c r="CD15" s="195">
        <v>0</v>
      </c>
      <c r="CE15" s="195">
        <v>0</v>
      </c>
      <c r="CF15" s="195">
        <v>0</v>
      </c>
      <c r="CG15" s="195">
        <v>0</v>
      </c>
      <c r="CH15" s="195">
        <v>0</v>
      </c>
      <c r="CI15" s="195">
        <v>0</v>
      </c>
      <c r="CJ15" s="195">
        <v>0</v>
      </c>
      <c r="CK15" s="195">
        <v>0</v>
      </c>
      <c r="CL15" s="195">
        <v>0</v>
      </c>
      <c r="CM15" s="195">
        <v>0</v>
      </c>
      <c r="CN15" s="195">
        <v>0</v>
      </c>
      <c r="CO15" s="195">
        <v>0</v>
      </c>
      <c r="CP15" s="195">
        <v>0</v>
      </c>
      <c r="CQ15" s="195">
        <v>0</v>
      </c>
      <c r="CR15" s="195">
        <v>0</v>
      </c>
      <c r="CS15" s="195">
        <v>0</v>
      </c>
      <c r="CT15" s="195">
        <v>0</v>
      </c>
      <c r="CU15" s="195">
        <v>0</v>
      </c>
      <c r="CV15" s="195">
        <v>0</v>
      </c>
      <c r="CW15" s="195">
        <v>0</v>
      </c>
      <c r="CX15" s="195">
        <v>0</v>
      </c>
      <c r="CY15" s="195">
        <v>0</v>
      </c>
      <c r="CZ15" s="195">
        <v>0</v>
      </c>
      <c r="DA15" s="195">
        <v>0</v>
      </c>
      <c r="DB15" s="195">
        <v>0</v>
      </c>
      <c r="DC15" s="195">
        <v>0</v>
      </c>
      <c r="DE15" s="24">
        <f t="shared" si="16"/>
        <v>0</v>
      </c>
      <c r="DF15" s="24">
        <f t="shared" si="17"/>
        <v>0</v>
      </c>
      <c r="DG15">
        <f t="shared" si="15"/>
        <v>21</v>
      </c>
      <c r="DH15">
        <v>0</v>
      </c>
    </row>
    <row r="16" spans="1:112" ht="14.5">
      <c r="A16" s="68">
        <v>4</v>
      </c>
      <c r="B16" s="176" t="str">
        <f>$B$11&amp;"5."</f>
        <v>D.1.5.</v>
      </c>
      <c r="C16" s="192" t="s">
        <v>161</v>
      </c>
      <c r="D16" s="193"/>
      <c r="E16" s="194">
        <v>0.21</v>
      </c>
      <c r="F16" s="189">
        <f>H16+NPV(FD,I16:INDEX(I16:DC16,PAL))</f>
        <v>0</v>
      </c>
      <c r="G16" s="189">
        <f>SUMIF($H$5:$DC$5,"&lt;="&amp;PAL,$H16:$DC16)</f>
        <v>0</v>
      </c>
      <c r="H16" s="195">
        <v>0</v>
      </c>
      <c r="I16" s="195">
        <v>0</v>
      </c>
      <c r="J16" s="195">
        <v>0</v>
      </c>
      <c r="K16" s="195">
        <v>0</v>
      </c>
      <c r="L16" s="195">
        <v>0</v>
      </c>
      <c r="M16" s="195">
        <v>0</v>
      </c>
      <c r="N16" s="195">
        <v>0</v>
      </c>
      <c r="O16" s="195">
        <v>0</v>
      </c>
      <c r="P16" s="195">
        <v>0</v>
      </c>
      <c r="Q16" s="195">
        <v>0</v>
      </c>
      <c r="R16" s="195">
        <v>0</v>
      </c>
      <c r="S16" s="195">
        <v>0</v>
      </c>
      <c r="T16" s="195">
        <v>0</v>
      </c>
      <c r="U16" s="195">
        <v>0</v>
      </c>
      <c r="V16" s="195">
        <v>0</v>
      </c>
      <c r="W16" s="195">
        <v>0</v>
      </c>
      <c r="X16" s="195">
        <v>0</v>
      </c>
      <c r="Y16" s="195">
        <v>0</v>
      </c>
      <c r="Z16" s="195">
        <v>0</v>
      </c>
      <c r="AA16" s="195">
        <v>0</v>
      </c>
      <c r="AB16" s="195">
        <v>0</v>
      </c>
      <c r="AC16" s="195">
        <v>0</v>
      </c>
      <c r="AD16" s="195">
        <v>0</v>
      </c>
      <c r="AE16" s="195">
        <v>0</v>
      </c>
      <c r="AF16" s="195">
        <v>0</v>
      </c>
      <c r="AG16" s="195">
        <v>0</v>
      </c>
      <c r="AH16" s="195">
        <v>0</v>
      </c>
      <c r="AI16" s="195">
        <v>0</v>
      </c>
      <c r="AJ16" s="195">
        <v>0</v>
      </c>
      <c r="AK16" s="195">
        <v>0</v>
      </c>
      <c r="AL16" s="195">
        <v>0</v>
      </c>
      <c r="AM16" s="195">
        <v>0</v>
      </c>
      <c r="AN16" s="195">
        <v>0</v>
      </c>
      <c r="AO16" s="195">
        <v>0</v>
      </c>
      <c r="AP16" s="195">
        <v>0</v>
      </c>
      <c r="AQ16" s="195">
        <v>0</v>
      </c>
      <c r="AR16" s="195">
        <v>0</v>
      </c>
      <c r="AS16" s="195">
        <v>0</v>
      </c>
      <c r="AT16" s="195">
        <v>0</v>
      </c>
      <c r="AU16" s="195">
        <v>0</v>
      </c>
      <c r="AV16" s="195">
        <v>0</v>
      </c>
      <c r="AW16" s="195">
        <v>0</v>
      </c>
      <c r="AX16" s="195">
        <v>0</v>
      </c>
      <c r="AY16" s="195">
        <v>0</v>
      </c>
      <c r="AZ16" s="195">
        <v>0</v>
      </c>
      <c r="BA16" s="195">
        <v>0</v>
      </c>
      <c r="BB16" s="195">
        <v>0</v>
      </c>
      <c r="BC16" s="195">
        <v>0</v>
      </c>
      <c r="BD16" s="195">
        <v>0</v>
      </c>
      <c r="BE16" s="195">
        <v>0</v>
      </c>
      <c r="BF16" s="195">
        <v>0</v>
      </c>
      <c r="BG16" s="195">
        <v>0</v>
      </c>
      <c r="BH16" s="195">
        <v>0</v>
      </c>
      <c r="BI16" s="195">
        <v>0</v>
      </c>
      <c r="BJ16" s="195">
        <v>0</v>
      </c>
      <c r="BK16" s="195">
        <v>0</v>
      </c>
      <c r="BL16" s="195">
        <v>0</v>
      </c>
      <c r="BM16" s="195">
        <v>0</v>
      </c>
      <c r="BN16" s="195">
        <v>0</v>
      </c>
      <c r="BO16" s="195">
        <v>0</v>
      </c>
      <c r="BP16" s="195">
        <v>0</v>
      </c>
      <c r="BQ16" s="195">
        <v>0</v>
      </c>
      <c r="BR16" s="195">
        <v>0</v>
      </c>
      <c r="BS16" s="195">
        <v>0</v>
      </c>
      <c r="BT16" s="195">
        <v>0</v>
      </c>
      <c r="BU16" s="195">
        <v>0</v>
      </c>
      <c r="BV16" s="195">
        <v>0</v>
      </c>
      <c r="BW16" s="195">
        <v>0</v>
      </c>
      <c r="BX16" s="195">
        <v>0</v>
      </c>
      <c r="BY16" s="195">
        <v>0</v>
      </c>
      <c r="BZ16" s="195">
        <v>0</v>
      </c>
      <c r="CA16" s="195">
        <v>0</v>
      </c>
      <c r="CB16" s="195">
        <v>0</v>
      </c>
      <c r="CC16" s="195">
        <v>0</v>
      </c>
      <c r="CD16" s="195">
        <v>0</v>
      </c>
      <c r="CE16" s="195">
        <v>0</v>
      </c>
      <c r="CF16" s="195">
        <v>0</v>
      </c>
      <c r="CG16" s="195">
        <v>0</v>
      </c>
      <c r="CH16" s="195">
        <v>0</v>
      </c>
      <c r="CI16" s="195">
        <v>0</v>
      </c>
      <c r="CJ16" s="195">
        <v>0</v>
      </c>
      <c r="CK16" s="195">
        <v>0</v>
      </c>
      <c r="CL16" s="195">
        <v>0</v>
      </c>
      <c r="CM16" s="195">
        <v>0</v>
      </c>
      <c r="CN16" s="195">
        <v>0</v>
      </c>
      <c r="CO16" s="195">
        <v>0</v>
      </c>
      <c r="CP16" s="195">
        <v>0</v>
      </c>
      <c r="CQ16" s="195">
        <v>0</v>
      </c>
      <c r="CR16" s="195">
        <v>0</v>
      </c>
      <c r="CS16" s="195">
        <v>0</v>
      </c>
      <c r="CT16" s="195">
        <v>0</v>
      </c>
      <c r="CU16" s="195">
        <v>0</v>
      </c>
      <c r="CV16" s="195">
        <v>0</v>
      </c>
      <c r="CW16" s="195">
        <v>0</v>
      </c>
      <c r="CX16" s="195">
        <v>0</v>
      </c>
      <c r="CY16" s="195">
        <v>0</v>
      </c>
      <c r="CZ16" s="195">
        <v>0</v>
      </c>
      <c r="DA16" s="195">
        <v>0</v>
      </c>
      <c r="DB16" s="195">
        <v>0</v>
      </c>
      <c r="DC16" s="195">
        <v>0</v>
      </c>
      <c r="DE16" s="24">
        <f t="shared" si="16"/>
        <v>0</v>
      </c>
      <c r="DF16" s="24">
        <f t="shared" si="17"/>
        <v>0</v>
      </c>
      <c r="DG16">
        <f t="shared" si="15"/>
        <v>21</v>
      </c>
      <c r="DH16">
        <v>0</v>
      </c>
    </row>
    <row r="17" spans="1:112" ht="14.5">
      <c r="A17" s="68">
        <v>5</v>
      </c>
      <c r="B17" s="176" t="str">
        <f>$B$11&amp;"6."</f>
        <v>D.1.6.</v>
      </c>
      <c r="C17" s="192" t="s">
        <v>161</v>
      </c>
      <c r="D17" s="193"/>
      <c r="E17" s="194">
        <v>0.21</v>
      </c>
      <c r="F17" s="189">
        <f>H17+NPV(FD,I17:INDEX(I17:DC17,PAL))</f>
        <v>0</v>
      </c>
      <c r="G17" s="189">
        <f>SUMIF($H$5:$DC$5,"&lt;="&amp;PAL,$H17:$DC17)</f>
        <v>0</v>
      </c>
      <c r="H17" s="195">
        <v>0</v>
      </c>
      <c r="I17" s="195">
        <v>0</v>
      </c>
      <c r="J17" s="195">
        <v>0</v>
      </c>
      <c r="K17" s="195">
        <v>0</v>
      </c>
      <c r="L17" s="195">
        <v>0</v>
      </c>
      <c r="M17" s="195">
        <v>0</v>
      </c>
      <c r="N17" s="195">
        <v>0</v>
      </c>
      <c r="O17" s="195">
        <v>0</v>
      </c>
      <c r="P17" s="195">
        <v>0</v>
      </c>
      <c r="Q17" s="195">
        <v>0</v>
      </c>
      <c r="R17" s="195">
        <v>0</v>
      </c>
      <c r="S17" s="195">
        <v>0</v>
      </c>
      <c r="T17" s="195">
        <v>0</v>
      </c>
      <c r="U17" s="195">
        <v>0</v>
      </c>
      <c r="V17" s="195">
        <v>0</v>
      </c>
      <c r="W17" s="195">
        <v>0</v>
      </c>
      <c r="X17" s="195">
        <v>0</v>
      </c>
      <c r="Y17" s="195">
        <v>0</v>
      </c>
      <c r="Z17" s="195">
        <v>0</v>
      </c>
      <c r="AA17" s="195">
        <v>0</v>
      </c>
      <c r="AB17" s="195">
        <v>0</v>
      </c>
      <c r="AC17" s="195">
        <v>0</v>
      </c>
      <c r="AD17" s="195">
        <v>0</v>
      </c>
      <c r="AE17" s="195">
        <v>0</v>
      </c>
      <c r="AF17" s="195">
        <v>0</v>
      </c>
      <c r="AG17" s="195">
        <v>0</v>
      </c>
      <c r="AH17" s="195">
        <v>0</v>
      </c>
      <c r="AI17" s="195">
        <v>0</v>
      </c>
      <c r="AJ17" s="195">
        <v>0</v>
      </c>
      <c r="AK17" s="195">
        <v>0</v>
      </c>
      <c r="AL17" s="195">
        <v>0</v>
      </c>
      <c r="AM17" s="195">
        <v>0</v>
      </c>
      <c r="AN17" s="195">
        <v>0</v>
      </c>
      <c r="AO17" s="195">
        <v>0</v>
      </c>
      <c r="AP17" s="195">
        <v>0</v>
      </c>
      <c r="AQ17" s="195">
        <v>0</v>
      </c>
      <c r="AR17" s="195">
        <v>0</v>
      </c>
      <c r="AS17" s="195">
        <v>0</v>
      </c>
      <c r="AT17" s="195">
        <v>0</v>
      </c>
      <c r="AU17" s="195">
        <v>0</v>
      </c>
      <c r="AV17" s="195">
        <v>0</v>
      </c>
      <c r="AW17" s="195">
        <v>0</v>
      </c>
      <c r="AX17" s="195">
        <v>0</v>
      </c>
      <c r="AY17" s="195">
        <v>0</v>
      </c>
      <c r="AZ17" s="195">
        <v>0</v>
      </c>
      <c r="BA17" s="195">
        <v>0</v>
      </c>
      <c r="BB17" s="195">
        <v>0</v>
      </c>
      <c r="BC17" s="195">
        <v>0</v>
      </c>
      <c r="BD17" s="195">
        <v>0</v>
      </c>
      <c r="BE17" s="195">
        <v>0</v>
      </c>
      <c r="BF17" s="195">
        <v>0</v>
      </c>
      <c r="BG17" s="195">
        <v>0</v>
      </c>
      <c r="BH17" s="195">
        <v>0</v>
      </c>
      <c r="BI17" s="195">
        <v>0</v>
      </c>
      <c r="BJ17" s="195">
        <v>0</v>
      </c>
      <c r="BK17" s="195">
        <v>0</v>
      </c>
      <c r="BL17" s="195">
        <v>0</v>
      </c>
      <c r="BM17" s="195">
        <v>0</v>
      </c>
      <c r="BN17" s="195">
        <v>0</v>
      </c>
      <c r="BO17" s="195">
        <v>0</v>
      </c>
      <c r="BP17" s="195">
        <v>0</v>
      </c>
      <c r="BQ17" s="195">
        <v>0</v>
      </c>
      <c r="BR17" s="195">
        <v>0</v>
      </c>
      <c r="BS17" s="195">
        <v>0</v>
      </c>
      <c r="BT17" s="195">
        <v>0</v>
      </c>
      <c r="BU17" s="195">
        <v>0</v>
      </c>
      <c r="BV17" s="195">
        <v>0</v>
      </c>
      <c r="BW17" s="195">
        <v>0</v>
      </c>
      <c r="BX17" s="195">
        <v>0</v>
      </c>
      <c r="BY17" s="195">
        <v>0</v>
      </c>
      <c r="BZ17" s="195">
        <v>0</v>
      </c>
      <c r="CA17" s="195">
        <v>0</v>
      </c>
      <c r="CB17" s="195">
        <v>0</v>
      </c>
      <c r="CC17" s="195">
        <v>0</v>
      </c>
      <c r="CD17" s="195">
        <v>0</v>
      </c>
      <c r="CE17" s="195">
        <v>0</v>
      </c>
      <c r="CF17" s="195">
        <v>0</v>
      </c>
      <c r="CG17" s="195">
        <v>0</v>
      </c>
      <c r="CH17" s="195">
        <v>0</v>
      </c>
      <c r="CI17" s="195">
        <v>0</v>
      </c>
      <c r="CJ17" s="195">
        <v>0</v>
      </c>
      <c r="CK17" s="195">
        <v>0</v>
      </c>
      <c r="CL17" s="195">
        <v>0</v>
      </c>
      <c r="CM17" s="195">
        <v>0</v>
      </c>
      <c r="CN17" s="195">
        <v>0</v>
      </c>
      <c r="CO17" s="195">
        <v>0</v>
      </c>
      <c r="CP17" s="195">
        <v>0</v>
      </c>
      <c r="CQ17" s="195">
        <v>0</v>
      </c>
      <c r="CR17" s="195">
        <v>0</v>
      </c>
      <c r="CS17" s="195">
        <v>0</v>
      </c>
      <c r="CT17" s="195">
        <v>0</v>
      </c>
      <c r="CU17" s="195">
        <v>0</v>
      </c>
      <c r="CV17" s="195">
        <v>0</v>
      </c>
      <c r="CW17" s="195">
        <v>0</v>
      </c>
      <c r="CX17" s="195">
        <v>0</v>
      </c>
      <c r="CY17" s="195">
        <v>0</v>
      </c>
      <c r="CZ17" s="195">
        <v>0</v>
      </c>
      <c r="DA17" s="195">
        <v>0</v>
      </c>
      <c r="DB17" s="195">
        <v>0</v>
      </c>
      <c r="DC17" s="195">
        <v>0</v>
      </c>
      <c r="DE17" s="24">
        <f t="shared" si="16"/>
        <v>0</v>
      </c>
      <c r="DF17" s="24">
        <f t="shared" si="17"/>
        <v>0</v>
      </c>
      <c r="DG17">
        <f t="shared" si="15"/>
        <v>21</v>
      </c>
      <c r="DH17">
        <v>0</v>
      </c>
    </row>
    <row r="18" spans="1:112" ht="14.5">
      <c r="A18" s="68">
        <v>6</v>
      </c>
      <c r="B18" s="176" t="str">
        <f>$B$11&amp;"7."</f>
        <v>D.1.7.</v>
      </c>
      <c r="C18" s="192" t="s">
        <v>161</v>
      </c>
      <c r="D18" s="193"/>
      <c r="E18" s="194">
        <v>0.21</v>
      </c>
      <c r="F18" s="189">
        <f>H18+NPV(FD,I18:INDEX(I18:DC18,PAL))</f>
        <v>0</v>
      </c>
      <c r="G18" s="189">
        <f>SUMIF($H$5:$DC$5,"&lt;="&amp;PAL,$H18:$DC18)</f>
        <v>0</v>
      </c>
      <c r="H18" s="195">
        <v>0</v>
      </c>
      <c r="I18" s="195">
        <v>0</v>
      </c>
      <c r="J18" s="195">
        <v>0</v>
      </c>
      <c r="K18" s="195">
        <v>0</v>
      </c>
      <c r="L18" s="195">
        <v>0</v>
      </c>
      <c r="M18" s="195">
        <v>0</v>
      </c>
      <c r="N18" s="195">
        <v>0</v>
      </c>
      <c r="O18" s="195">
        <v>0</v>
      </c>
      <c r="P18" s="195">
        <v>0</v>
      </c>
      <c r="Q18" s="195">
        <v>0</v>
      </c>
      <c r="R18" s="195">
        <v>0</v>
      </c>
      <c r="S18" s="195">
        <v>0</v>
      </c>
      <c r="T18" s="195">
        <v>0</v>
      </c>
      <c r="U18" s="195">
        <v>0</v>
      </c>
      <c r="V18" s="195">
        <v>0</v>
      </c>
      <c r="W18" s="195">
        <v>0</v>
      </c>
      <c r="X18" s="195">
        <v>0</v>
      </c>
      <c r="Y18" s="195">
        <v>0</v>
      </c>
      <c r="Z18" s="195">
        <v>0</v>
      </c>
      <c r="AA18" s="195">
        <v>0</v>
      </c>
      <c r="AB18" s="195">
        <v>0</v>
      </c>
      <c r="AC18" s="195">
        <v>0</v>
      </c>
      <c r="AD18" s="195">
        <v>0</v>
      </c>
      <c r="AE18" s="195">
        <v>0</v>
      </c>
      <c r="AF18" s="195">
        <v>0</v>
      </c>
      <c r="AG18" s="195">
        <v>0</v>
      </c>
      <c r="AH18" s="195">
        <v>0</v>
      </c>
      <c r="AI18" s="195">
        <v>0</v>
      </c>
      <c r="AJ18" s="195">
        <v>0</v>
      </c>
      <c r="AK18" s="195">
        <v>0</v>
      </c>
      <c r="AL18" s="195">
        <v>0</v>
      </c>
      <c r="AM18" s="195">
        <v>0</v>
      </c>
      <c r="AN18" s="195">
        <v>0</v>
      </c>
      <c r="AO18" s="195">
        <v>0</v>
      </c>
      <c r="AP18" s="195">
        <v>0</v>
      </c>
      <c r="AQ18" s="195">
        <v>0</v>
      </c>
      <c r="AR18" s="195">
        <v>0</v>
      </c>
      <c r="AS18" s="195">
        <v>0</v>
      </c>
      <c r="AT18" s="195">
        <v>0</v>
      </c>
      <c r="AU18" s="195">
        <v>0</v>
      </c>
      <c r="AV18" s="195">
        <v>0</v>
      </c>
      <c r="AW18" s="195">
        <v>0</v>
      </c>
      <c r="AX18" s="195">
        <v>0</v>
      </c>
      <c r="AY18" s="195">
        <v>0</v>
      </c>
      <c r="AZ18" s="195">
        <v>0</v>
      </c>
      <c r="BA18" s="195">
        <v>0</v>
      </c>
      <c r="BB18" s="195">
        <v>0</v>
      </c>
      <c r="BC18" s="195">
        <v>0</v>
      </c>
      <c r="BD18" s="195">
        <v>0</v>
      </c>
      <c r="BE18" s="195">
        <v>0</v>
      </c>
      <c r="BF18" s="195">
        <v>0</v>
      </c>
      <c r="BG18" s="195">
        <v>0</v>
      </c>
      <c r="BH18" s="195">
        <v>0</v>
      </c>
      <c r="BI18" s="195">
        <v>0</v>
      </c>
      <c r="BJ18" s="195">
        <v>0</v>
      </c>
      <c r="BK18" s="195">
        <v>0</v>
      </c>
      <c r="BL18" s="195">
        <v>0</v>
      </c>
      <c r="BM18" s="195">
        <v>0</v>
      </c>
      <c r="BN18" s="195">
        <v>0</v>
      </c>
      <c r="BO18" s="195">
        <v>0</v>
      </c>
      <c r="BP18" s="195">
        <v>0</v>
      </c>
      <c r="BQ18" s="195">
        <v>0</v>
      </c>
      <c r="BR18" s="195">
        <v>0</v>
      </c>
      <c r="BS18" s="195">
        <v>0</v>
      </c>
      <c r="BT18" s="195">
        <v>0</v>
      </c>
      <c r="BU18" s="195">
        <v>0</v>
      </c>
      <c r="BV18" s="195">
        <v>0</v>
      </c>
      <c r="BW18" s="195">
        <v>0</v>
      </c>
      <c r="BX18" s="195">
        <v>0</v>
      </c>
      <c r="BY18" s="195">
        <v>0</v>
      </c>
      <c r="BZ18" s="195">
        <v>0</v>
      </c>
      <c r="CA18" s="195">
        <v>0</v>
      </c>
      <c r="CB18" s="195">
        <v>0</v>
      </c>
      <c r="CC18" s="195">
        <v>0</v>
      </c>
      <c r="CD18" s="195">
        <v>0</v>
      </c>
      <c r="CE18" s="195">
        <v>0</v>
      </c>
      <c r="CF18" s="195">
        <v>0</v>
      </c>
      <c r="CG18" s="195">
        <v>0</v>
      </c>
      <c r="CH18" s="195">
        <v>0</v>
      </c>
      <c r="CI18" s="195">
        <v>0</v>
      </c>
      <c r="CJ18" s="195">
        <v>0</v>
      </c>
      <c r="CK18" s="195">
        <v>0</v>
      </c>
      <c r="CL18" s="195">
        <v>0</v>
      </c>
      <c r="CM18" s="195">
        <v>0</v>
      </c>
      <c r="CN18" s="195">
        <v>0</v>
      </c>
      <c r="CO18" s="195">
        <v>0</v>
      </c>
      <c r="CP18" s="195">
        <v>0</v>
      </c>
      <c r="CQ18" s="195">
        <v>0</v>
      </c>
      <c r="CR18" s="195">
        <v>0</v>
      </c>
      <c r="CS18" s="195">
        <v>0</v>
      </c>
      <c r="CT18" s="195">
        <v>0</v>
      </c>
      <c r="CU18" s="195">
        <v>0</v>
      </c>
      <c r="CV18" s="195">
        <v>0</v>
      </c>
      <c r="CW18" s="195">
        <v>0</v>
      </c>
      <c r="CX18" s="195">
        <v>0</v>
      </c>
      <c r="CY18" s="195">
        <v>0</v>
      </c>
      <c r="CZ18" s="195">
        <v>0</v>
      </c>
      <c r="DA18" s="195">
        <v>0</v>
      </c>
      <c r="DB18" s="195">
        <v>0</v>
      </c>
      <c r="DC18" s="195">
        <v>0</v>
      </c>
      <c r="DE18" s="24">
        <f t="shared" si="16"/>
        <v>0</v>
      </c>
      <c r="DF18" s="24">
        <f t="shared" si="17"/>
        <v>0</v>
      </c>
      <c r="DG18">
        <f t="shared" si="15"/>
        <v>21</v>
      </c>
      <c r="DH18">
        <v>0</v>
      </c>
    </row>
    <row r="19" spans="1:112" ht="14.5">
      <c r="A19" s="68">
        <v>7</v>
      </c>
      <c r="B19" s="176" t="str">
        <f>$B$11&amp;"8."</f>
        <v>D.1.8.</v>
      </c>
      <c r="C19" s="192" t="s">
        <v>161</v>
      </c>
      <c r="D19" s="193"/>
      <c r="E19" s="194">
        <v>0.21</v>
      </c>
      <c r="F19" s="189">
        <f>H19+NPV(FD,I19:INDEX(I19:DC19,PAL))</f>
        <v>0</v>
      </c>
      <c r="G19" s="189">
        <f>SUMIF($H$5:$DC$5,"&lt;="&amp;PAL,$H19:$DC19)</f>
        <v>0</v>
      </c>
      <c r="H19" s="195">
        <v>0</v>
      </c>
      <c r="I19" s="195">
        <v>0</v>
      </c>
      <c r="J19" s="195">
        <v>0</v>
      </c>
      <c r="K19" s="195">
        <v>0</v>
      </c>
      <c r="L19" s="195">
        <v>0</v>
      </c>
      <c r="M19" s="195">
        <v>0</v>
      </c>
      <c r="N19" s="195">
        <v>0</v>
      </c>
      <c r="O19" s="195">
        <v>0</v>
      </c>
      <c r="P19" s="195">
        <v>0</v>
      </c>
      <c r="Q19" s="195">
        <v>0</v>
      </c>
      <c r="R19" s="195">
        <v>0</v>
      </c>
      <c r="S19" s="195">
        <v>0</v>
      </c>
      <c r="T19" s="195">
        <v>0</v>
      </c>
      <c r="U19" s="195">
        <v>0</v>
      </c>
      <c r="V19" s="195">
        <v>0</v>
      </c>
      <c r="W19" s="195">
        <v>0</v>
      </c>
      <c r="X19" s="195">
        <v>0</v>
      </c>
      <c r="Y19" s="195">
        <v>0</v>
      </c>
      <c r="Z19" s="195">
        <v>0</v>
      </c>
      <c r="AA19" s="195">
        <v>0</v>
      </c>
      <c r="AB19" s="195">
        <v>0</v>
      </c>
      <c r="AC19" s="195">
        <v>0</v>
      </c>
      <c r="AD19" s="195">
        <v>0</v>
      </c>
      <c r="AE19" s="195">
        <v>0</v>
      </c>
      <c r="AF19" s="195">
        <v>0</v>
      </c>
      <c r="AG19" s="195">
        <v>0</v>
      </c>
      <c r="AH19" s="195">
        <v>0</v>
      </c>
      <c r="AI19" s="195">
        <v>0</v>
      </c>
      <c r="AJ19" s="195">
        <v>0</v>
      </c>
      <c r="AK19" s="195">
        <v>0</v>
      </c>
      <c r="AL19" s="195">
        <v>0</v>
      </c>
      <c r="AM19" s="195">
        <v>0</v>
      </c>
      <c r="AN19" s="195">
        <v>0</v>
      </c>
      <c r="AO19" s="195">
        <v>0</v>
      </c>
      <c r="AP19" s="195">
        <v>0</v>
      </c>
      <c r="AQ19" s="195">
        <v>0</v>
      </c>
      <c r="AR19" s="195">
        <v>0</v>
      </c>
      <c r="AS19" s="195">
        <v>0</v>
      </c>
      <c r="AT19" s="195">
        <v>0</v>
      </c>
      <c r="AU19" s="195">
        <v>0</v>
      </c>
      <c r="AV19" s="195">
        <v>0</v>
      </c>
      <c r="AW19" s="195">
        <v>0</v>
      </c>
      <c r="AX19" s="195">
        <v>0</v>
      </c>
      <c r="AY19" s="195">
        <v>0</v>
      </c>
      <c r="AZ19" s="195">
        <v>0</v>
      </c>
      <c r="BA19" s="195">
        <v>0</v>
      </c>
      <c r="BB19" s="195">
        <v>0</v>
      </c>
      <c r="BC19" s="195">
        <v>0</v>
      </c>
      <c r="BD19" s="195">
        <v>0</v>
      </c>
      <c r="BE19" s="195">
        <v>0</v>
      </c>
      <c r="BF19" s="195">
        <v>0</v>
      </c>
      <c r="BG19" s="195">
        <v>0</v>
      </c>
      <c r="BH19" s="195">
        <v>0</v>
      </c>
      <c r="BI19" s="195">
        <v>0</v>
      </c>
      <c r="BJ19" s="195">
        <v>0</v>
      </c>
      <c r="BK19" s="195">
        <v>0</v>
      </c>
      <c r="BL19" s="195">
        <v>0</v>
      </c>
      <c r="BM19" s="195">
        <v>0</v>
      </c>
      <c r="BN19" s="195">
        <v>0</v>
      </c>
      <c r="BO19" s="195">
        <v>0</v>
      </c>
      <c r="BP19" s="195">
        <v>0</v>
      </c>
      <c r="BQ19" s="195">
        <v>0</v>
      </c>
      <c r="BR19" s="195">
        <v>0</v>
      </c>
      <c r="BS19" s="195">
        <v>0</v>
      </c>
      <c r="BT19" s="195">
        <v>0</v>
      </c>
      <c r="BU19" s="195">
        <v>0</v>
      </c>
      <c r="BV19" s="195">
        <v>0</v>
      </c>
      <c r="BW19" s="195">
        <v>0</v>
      </c>
      <c r="BX19" s="195">
        <v>0</v>
      </c>
      <c r="BY19" s="195">
        <v>0</v>
      </c>
      <c r="BZ19" s="195">
        <v>0</v>
      </c>
      <c r="CA19" s="195">
        <v>0</v>
      </c>
      <c r="CB19" s="195">
        <v>0</v>
      </c>
      <c r="CC19" s="195">
        <v>0</v>
      </c>
      <c r="CD19" s="195">
        <v>0</v>
      </c>
      <c r="CE19" s="195">
        <v>0</v>
      </c>
      <c r="CF19" s="195">
        <v>0</v>
      </c>
      <c r="CG19" s="195">
        <v>0</v>
      </c>
      <c r="CH19" s="195">
        <v>0</v>
      </c>
      <c r="CI19" s="195">
        <v>0</v>
      </c>
      <c r="CJ19" s="195">
        <v>0</v>
      </c>
      <c r="CK19" s="195">
        <v>0</v>
      </c>
      <c r="CL19" s="195">
        <v>0</v>
      </c>
      <c r="CM19" s="195">
        <v>0</v>
      </c>
      <c r="CN19" s="195">
        <v>0</v>
      </c>
      <c r="CO19" s="195">
        <v>0</v>
      </c>
      <c r="CP19" s="195">
        <v>0</v>
      </c>
      <c r="CQ19" s="195">
        <v>0</v>
      </c>
      <c r="CR19" s="195">
        <v>0</v>
      </c>
      <c r="CS19" s="195">
        <v>0</v>
      </c>
      <c r="CT19" s="195">
        <v>0</v>
      </c>
      <c r="CU19" s="195">
        <v>0</v>
      </c>
      <c r="CV19" s="195">
        <v>0</v>
      </c>
      <c r="CW19" s="195">
        <v>0</v>
      </c>
      <c r="CX19" s="195">
        <v>0</v>
      </c>
      <c r="CY19" s="195">
        <v>0</v>
      </c>
      <c r="CZ19" s="195">
        <v>0</v>
      </c>
      <c r="DA19" s="195">
        <v>0</v>
      </c>
      <c r="DB19" s="195">
        <v>0</v>
      </c>
      <c r="DC19" s="195">
        <v>0</v>
      </c>
      <c r="DE19" s="24">
        <f t="shared" si="16"/>
        <v>0</v>
      </c>
      <c r="DF19" s="24">
        <f t="shared" si="17"/>
        <v>0</v>
      </c>
      <c r="DG19">
        <f t="shared" si="15"/>
        <v>21</v>
      </c>
      <c r="DH19">
        <v>0</v>
      </c>
    </row>
    <row r="20" spans="1:112" ht="14.5">
      <c r="A20" s="68">
        <v>8</v>
      </c>
      <c r="B20" s="176" t="str">
        <f>$B$11&amp;"9."</f>
        <v>D.1.9.</v>
      </c>
      <c r="C20" s="196" t="s">
        <v>162</v>
      </c>
      <c r="D20" s="193"/>
      <c r="E20" s="194">
        <v>0.21</v>
      </c>
      <c r="F20" s="189">
        <f>H20+NPV(FD,I20:INDEX(I20:DC20,PAL))</f>
        <v>0</v>
      </c>
      <c r="G20" s="189">
        <f>SUMIF($H$5:$DC$5,"&lt;="&amp;PAL,$H20:$DC20)</f>
        <v>0</v>
      </c>
      <c r="H20" s="197">
        <v>0</v>
      </c>
      <c r="I20" s="197">
        <v>0</v>
      </c>
      <c r="J20" s="197">
        <v>0</v>
      </c>
      <c r="K20" s="197">
        <v>0</v>
      </c>
      <c r="L20" s="197">
        <v>0</v>
      </c>
      <c r="M20" s="197">
        <v>0</v>
      </c>
      <c r="N20" s="197">
        <v>0</v>
      </c>
      <c r="O20" s="197">
        <v>0</v>
      </c>
      <c r="P20" s="197">
        <v>0</v>
      </c>
      <c r="Q20" s="197">
        <v>0</v>
      </c>
      <c r="R20" s="197">
        <v>0</v>
      </c>
      <c r="S20" s="198">
        <v>0</v>
      </c>
      <c r="T20" s="198">
        <v>0</v>
      </c>
      <c r="U20" s="198">
        <v>0</v>
      </c>
      <c r="V20" s="198">
        <v>0</v>
      </c>
      <c r="W20" s="198">
        <v>0</v>
      </c>
      <c r="X20" s="198">
        <v>0</v>
      </c>
      <c r="Y20" s="198">
        <v>0</v>
      </c>
      <c r="Z20" s="198">
        <v>0</v>
      </c>
      <c r="AA20" s="198">
        <v>0</v>
      </c>
      <c r="AB20" s="198">
        <v>0</v>
      </c>
      <c r="AC20" s="198">
        <v>0</v>
      </c>
      <c r="AD20" s="198">
        <v>0</v>
      </c>
      <c r="AE20" s="198">
        <v>0</v>
      </c>
      <c r="AF20" s="198">
        <v>0</v>
      </c>
      <c r="AG20" s="198">
        <v>0</v>
      </c>
      <c r="AH20" s="198">
        <v>0</v>
      </c>
      <c r="AI20" s="198">
        <v>0</v>
      </c>
      <c r="AJ20" s="198">
        <v>0</v>
      </c>
      <c r="AK20" s="198">
        <v>0</v>
      </c>
      <c r="AL20" s="198">
        <v>0</v>
      </c>
      <c r="AM20" s="198">
        <v>0</v>
      </c>
      <c r="AN20" s="198">
        <v>0</v>
      </c>
      <c r="AO20" s="198">
        <v>0</v>
      </c>
      <c r="AP20" s="198">
        <v>0</v>
      </c>
      <c r="AQ20" s="198">
        <v>0</v>
      </c>
      <c r="AR20" s="198">
        <v>0</v>
      </c>
      <c r="AS20" s="198">
        <v>0</v>
      </c>
      <c r="AT20" s="198">
        <v>0</v>
      </c>
      <c r="AU20" s="198">
        <v>0</v>
      </c>
      <c r="AV20" s="198">
        <v>0</v>
      </c>
      <c r="AW20" s="198">
        <v>0</v>
      </c>
      <c r="AX20" s="198">
        <v>0</v>
      </c>
      <c r="AY20" s="198">
        <v>0</v>
      </c>
      <c r="AZ20" s="198">
        <v>0</v>
      </c>
      <c r="BA20" s="198">
        <v>0</v>
      </c>
      <c r="BB20" s="198">
        <v>0</v>
      </c>
      <c r="BC20" s="198">
        <v>0</v>
      </c>
      <c r="BD20" s="198">
        <v>0</v>
      </c>
      <c r="BE20" s="198">
        <v>0</v>
      </c>
      <c r="BF20" s="198">
        <v>0</v>
      </c>
      <c r="BG20" s="198">
        <v>0</v>
      </c>
      <c r="BH20" s="198">
        <v>0</v>
      </c>
      <c r="BI20" s="198">
        <v>0</v>
      </c>
      <c r="BJ20" s="198">
        <v>0</v>
      </c>
      <c r="BK20" s="198">
        <v>0</v>
      </c>
      <c r="BL20" s="198">
        <v>0</v>
      </c>
      <c r="BM20" s="198">
        <v>0</v>
      </c>
      <c r="BN20" s="198">
        <v>0</v>
      </c>
      <c r="BO20" s="198">
        <v>0</v>
      </c>
      <c r="BP20" s="198">
        <v>0</v>
      </c>
      <c r="BQ20" s="198">
        <v>0</v>
      </c>
      <c r="BR20" s="198">
        <v>0</v>
      </c>
      <c r="BS20" s="198">
        <v>0</v>
      </c>
      <c r="BT20" s="198">
        <v>0</v>
      </c>
      <c r="BU20" s="198">
        <v>0</v>
      </c>
      <c r="BV20" s="198">
        <v>0</v>
      </c>
      <c r="BW20" s="198">
        <v>0</v>
      </c>
      <c r="BX20" s="198">
        <v>0</v>
      </c>
      <c r="BY20" s="198">
        <v>0</v>
      </c>
      <c r="BZ20" s="198">
        <v>0</v>
      </c>
      <c r="CA20" s="198">
        <v>0</v>
      </c>
      <c r="CB20" s="198">
        <v>0</v>
      </c>
      <c r="CC20" s="198">
        <v>0</v>
      </c>
      <c r="CD20" s="198">
        <v>0</v>
      </c>
      <c r="CE20" s="198">
        <v>0</v>
      </c>
      <c r="CF20" s="198">
        <v>0</v>
      </c>
      <c r="CG20" s="198">
        <v>0</v>
      </c>
      <c r="CH20" s="198">
        <v>0</v>
      </c>
      <c r="CI20" s="198">
        <v>0</v>
      </c>
      <c r="CJ20" s="198">
        <v>0</v>
      </c>
      <c r="CK20" s="198">
        <v>0</v>
      </c>
      <c r="CL20" s="198">
        <v>0</v>
      </c>
      <c r="CM20" s="198">
        <v>0</v>
      </c>
      <c r="CN20" s="198">
        <v>0</v>
      </c>
      <c r="CO20" s="198">
        <v>0</v>
      </c>
      <c r="CP20" s="198">
        <v>0</v>
      </c>
      <c r="CQ20" s="198">
        <v>0</v>
      </c>
      <c r="CR20" s="198">
        <v>0</v>
      </c>
      <c r="CS20" s="198">
        <v>0</v>
      </c>
      <c r="CT20" s="198">
        <v>0</v>
      </c>
      <c r="CU20" s="198">
        <v>0</v>
      </c>
      <c r="CV20" s="198">
        <v>0</v>
      </c>
      <c r="CW20" s="198">
        <v>0</v>
      </c>
      <c r="CX20" s="198">
        <v>0</v>
      </c>
      <c r="CY20" s="198">
        <v>0</v>
      </c>
      <c r="CZ20" s="198">
        <v>0</v>
      </c>
      <c r="DA20" s="198">
        <v>0</v>
      </c>
      <c r="DB20" s="198">
        <v>0</v>
      </c>
      <c r="DC20" s="198">
        <v>0</v>
      </c>
      <c r="DE20" s="24">
        <f t="shared" si="16"/>
        <v>0</v>
      </c>
      <c r="DF20" s="24">
        <f t="shared" si="17"/>
        <v>0</v>
      </c>
      <c r="DG20">
        <f t="shared" si="15"/>
        <v>21</v>
      </c>
      <c r="DH20">
        <v>0</v>
      </c>
    </row>
    <row r="21" spans="1:112" ht="14.5">
      <c r="A21" s="68">
        <v>9</v>
      </c>
      <c r="B21" s="176" t="str">
        <f>$B$11&amp;"L."</f>
        <v>D.1.L.</v>
      </c>
      <c r="C21" s="196" t="s">
        <v>163</v>
      </c>
      <c r="D21" s="193"/>
      <c r="E21" s="194">
        <v>0.21</v>
      </c>
      <c r="F21" s="189">
        <f>H21+NPV(FD,I21:INDEX(I21:DC21,PAL))</f>
        <v>0</v>
      </c>
      <c r="G21" s="189">
        <f>SUMIF($H$5:$DC$5,"&lt;="&amp;PAL,$H21:$DC21)</f>
        <v>0</v>
      </c>
      <c r="H21" s="197">
        <v>0</v>
      </c>
      <c r="I21" s="197">
        <v>0</v>
      </c>
      <c r="J21" s="197">
        <v>0</v>
      </c>
      <c r="K21" s="197">
        <v>0</v>
      </c>
      <c r="L21" s="197">
        <v>0</v>
      </c>
      <c r="M21" s="197">
        <v>0</v>
      </c>
      <c r="N21" s="197">
        <v>0</v>
      </c>
      <c r="O21" s="197">
        <v>0</v>
      </c>
      <c r="P21" s="197">
        <v>0</v>
      </c>
      <c r="Q21" s="197">
        <v>0</v>
      </c>
      <c r="R21" s="197">
        <v>0</v>
      </c>
      <c r="S21" s="197">
        <v>0</v>
      </c>
      <c r="T21" s="197">
        <v>0</v>
      </c>
      <c r="U21" s="197">
        <v>0</v>
      </c>
      <c r="V21" s="197">
        <v>0</v>
      </c>
      <c r="W21" s="197">
        <v>0</v>
      </c>
      <c r="X21" s="197">
        <v>0</v>
      </c>
      <c r="Y21" s="197">
        <v>0</v>
      </c>
      <c r="Z21" s="197">
        <v>0</v>
      </c>
      <c r="AA21" s="197">
        <v>0</v>
      </c>
      <c r="AB21" s="197">
        <v>0</v>
      </c>
      <c r="AC21" s="197">
        <v>0</v>
      </c>
      <c r="AD21" s="197">
        <v>0</v>
      </c>
      <c r="AE21" s="197">
        <v>0</v>
      </c>
      <c r="AF21" s="197">
        <v>0</v>
      </c>
      <c r="AG21" s="198">
        <v>0</v>
      </c>
      <c r="AH21" s="197">
        <v>0</v>
      </c>
      <c r="AI21" s="197">
        <v>0</v>
      </c>
      <c r="AJ21" s="197">
        <v>0</v>
      </c>
      <c r="AK21" s="197">
        <v>0</v>
      </c>
      <c r="AL21" s="197">
        <v>0</v>
      </c>
      <c r="AM21" s="197">
        <v>0</v>
      </c>
      <c r="AN21" s="197">
        <v>0</v>
      </c>
      <c r="AO21" s="197">
        <v>0</v>
      </c>
      <c r="AP21" s="197">
        <v>0</v>
      </c>
      <c r="AQ21" s="197">
        <v>0</v>
      </c>
      <c r="AR21" s="197">
        <v>0</v>
      </c>
      <c r="AS21" s="197">
        <v>0</v>
      </c>
      <c r="AT21" s="197">
        <v>0</v>
      </c>
      <c r="AU21" s="197">
        <v>0</v>
      </c>
      <c r="AV21" s="197">
        <v>0</v>
      </c>
      <c r="AW21" s="197">
        <v>0</v>
      </c>
      <c r="AX21" s="197">
        <v>0</v>
      </c>
      <c r="AY21" s="197">
        <v>0</v>
      </c>
      <c r="AZ21" s="197">
        <v>0</v>
      </c>
      <c r="BA21" s="197">
        <v>0</v>
      </c>
      <c r="BB21" s="197">
        <v>0</v>
      </c>
      <c r="BC21" s="197">
        <v>0</v>
      </c>
      <c r="BD21" s="197">
        <v>0</v>
      </c>
      <c r="BE21" s="197">
        <v>0</v>
      </c>
      <c r="BF21" s="197">
        <v>0</v>
      </c>
      <c r="BG21" s="197">
        <v>0</v>
      </c>
      <c r="BH21" s="197">
        <v>0</v>
      </c>
      <c r="BI21" s="197">
        <v>0</v>
      </c>
      <c r="BJ21" s="197">
        <v>0</v>
      </c>
      <c r="BK21" s="197">
        <v>0</v>
      </c>
      <c r="BL21" s="197">
        <v>0</v>
      </c>
      <c r="BM21" s="197">
        <v>0</v>
      </c>
      <c r="BN21" s="197">
        <v>0</v>
      </c>
      <c r="BO21" s="197">
        <v>0</v>
      </c>
      <c r="BP21" s="197">
        <v>0</v>
      </c>
      <c r="BQ21" s="197">
        <v>0</v>
      </c>
      <c r="BR21" s="197">
        <v>0</v>
      </c>
      <c r="BS21" s="197">
        <v>0</v>
      </c>
      <c r="BT21" s="197">
        <v>0</v>
      </c>
      <c r="BU21" s="197">
        <v>0</v>
      </c>
      <c r="BV21" s="197">
        <v>0</v>
      </c>
      <c r="BW21" s="197">
        <v>0</v>
      </c>
      <c r="BX21" s="197">
        <v>0</v>
      </c>
      <c r="BY21" s="197">
        <v>0</v>
      </c>
      <c r="BZ21" s="197">
        <v>0</v>
      </c>
      <c r="CA21" s="197">
        <v>0</v>
      </c>
      <c r="CB21" s="197">
        <v>0</v>
      </c>
      <c r="CC21" s="197">
        <v>0</v>
      </c>
      <c r="CD21" s="197">
        <v>0</v>
      </c>
      <c r="CE21" s="197">
        <v>0</v>
      </c>
      <c r="CF21" s="197">
        <v>0</v>
      </c>
      <c r="CG21" s="197">
        <v>0</v>
      </c>
      <c r="CH21" s="197">
        <v>0</v>
      </c>
      <c r="CI21" s="197">
        <v>0</v>
      </c>
      <c r="CJ21" s="197">
        <v>0</v>
      </c>
      <c r="CK21" s="197">
        <v>0</v>
      </c>
      <c r="CL21" s="197">
        <v>0</v>
      </c>
      <c r="CM21" s="197">
        <v>0</v>
      </c>
      <c r="CN21" s="197">
        <v>0</v>
      </c>
      <c r="CO21" s="197">
        <v>0</v>
      </c>
      <c r="CP21" s="197">
        <v>0</v>
      </c>
      <c r="CQ21" s="197">
        <v>0</v>
      </c>
      <c r="CR21" s="197">
        <v>0</v>
      </c>
      <c r="CS21" s="197">
        <v>0</v>
      </c>
      <c r="CT21" s="197">
        <v>0</v>
      </c>
      <c r="CU21" s="197">
        <v>0</v>
      </c>
      <c r="CV21" s="197">
        <v>0</v>
      </c>
      <c r="CW21" s="197">
        <v>0</v>
      </c>
      <c r="CX21" s="197">
        <v>0</v>
      </c>
      <c r="CY21" s="197">
        <v>0</v>
      </c>
      <c r="CZ21" s="197">
        <v>0</v>
      </c>
      <c r="DA21" s="197">
        <v>0</v>
      </c>
      <c r="DB21" s="197">
        <v>0</v>
      </c>
      <c r="DC21" s="198">
        <v>0</v>
      </c>
      <c r="DE21" s="24">
        <f t="shared" si="16"/>
        <v>0</v>
      </c>
      <c r="DF21" s="24">
        <f t="shared" si="17"/>
        <v>0</v>
      </c>
      <c r="DG21">
        <f t="shared" si="15"/>
        <v>21</v>
      </c>
      <c r="DH21">
        <f>DG21/(100+DG21)</f>
        <v>0.17355371900826447</v>
      </c>
    </row>
    <row r="22" spans="1:112" ht="14.5">
      <c r="A22" s="68">
        <v>10</v>
      </c>
      <c r="B22" s="176" t="s">
        <v>164</v>
      </c>
      <c r="C22" s="188" t="s">
        <v>165</v>
      </c>
      <c r="D22" s="190"/>
      <c r="E22" s="190"/>
      <c r="F22" s="191">
        <f>SUM(F23:F30)+F31</f>
        <v>0</v>
      </c>
      <c r="G22" s="189">
        <f>SUMIF($H$5:$DC$5,"&lt;="&amp;PAL,$H22:$DC22)</f>
        <v>0</v>
      </c>
      <c r="H22" s="191">
        <f>SUM(H23:H30)+H31</f>
        <v>0</v>
      </c>
      <c r="I22" s="191">
        <f t="shared" ref="I22:BT22" si="18">SUM(I23:I30)+I31</f>
        <v>0</v>
      </c>
      <c r="J22" s="191">
        <f t="shared" si="18"/>
        <v>0</v>
      </c>
      <c r="K22" s="191">
        <f t="shared" si="18"/>
        <v>0</v>
      </c>
      <c r="L22" s="191">
        <f t="shared" si="18"/>
        <v>0</v>
      </c>
      <c r="M22" s="191">
        <f t="shared" si="18"/>
        <v>0</v>
      </c>
      <c r="N22" s="191">
        <f t="shared" si="18"/>
        <v>0</v>
      </c>
      <c r="O22" s="191">
        <f t="shared" si="18"/>
        <v>0</v>
      </c>
      <c r="P22" s="191">
        <f t="shared" si="18"/>
        <v>0</v>
      </c>
      <c r="Q22" s="191">
        <f t="shared" si="18"/>
        <v>0</v>
      </c>
      <c r="R22" s="191">
        <f t="shared" si="18"/>
        <v>0</v>
      </c>
      <c r="S22" s="191">
        <f t="shared" si="18"/>
        <v>0</v>
      </c>
      <c r="T22" s="191">
        <f t="shared" si="18"/>
        <v>0</v>
      </c>
      <c r="U22" s="191">
        <f t="shared" si="18"/>
        <v>0</v>
      </c>
      <c r="V22" s="191">
        <f t="shared" si="18"/>
        <v>0</v>
      </c>
      <c r="W22" s="191">
        <f t="shared" si="18"/>
        <v>0</v>
      </c>
      <c r="X22" s="191">
        <f t="shared" si="18"/>
        <v>0</v>
      </c>
      <c r="Y22" s="191">
        <f t="shared" si="18"/>
        <v>0</v>
      </c>
      <c r="Z22" s="191">
        <f t="shared" si="18"/>
        <v>0</v>
      </c>
      <c r="AA22" s="191">
        <f t="shared" si="18"/>
        <v>0</v>
      </c>
      <c r="AB22" s="191">
        <f t="shared" si="18"/>
        <v>0</v>
      </c>
      <c r="AC22" s="191">
        <f t="shared" si="18"/>
        <v>0</v>
      </c>
      <c r="AD22" s="191">
        <f t="shared" si="18"/>
        <v>0</v>
      </c>
      <c r="AE22" s="191">
        <f t="shared" si="18"/>
        <v>0</v>
      </c>
      <c r="AF22" s="191">
        <f t="shared" si="18"/>
        <v>0</v>
      </c>
      <c r="AG22" s="191">
        <f t="shared" si="18"/>
        <v>0</v>
      </c>
      <c r="AH22" s="191">
        <f t="shared" si="18"/>
        <v>0</v>
      </c>
      <c r="AI22" s="191">
        <f t="shared" si="18"/>
        <v>0</v>
      </c>
      <c r="AJ22" s="191">
        <f t="shared" si="18"/>
        <v>0</v>
      </c>
      <c r="AK22" s="191">
        <f t="shared" si="18"/>
        <v>0</v>
      </c>
      <c r="AL22" s="191">
        <f t="shared" si="18"/>
        <v>0</v>
      </c>
      <c r="AM22" s="191">
        <f t="shared" si="18"/>
        <v>0</v>
      </c>
      <c r="AN22" s="191">
        <f t="shared" si="18"/>
        <v>0</v>
      </c>
      <c r="AO22" s="191">
        <f t="shared" si="18"/>
        <v>0</v>
      </c>
      <c r="AP22" s="191">
        <f t="shared" si="18"/>
        <v>0</v>
      </c>
      <c r="AQ22" s="191">
        <f t="shared" si="18"/>
        <v>0</v>
      </c>
      <c r="AR22" s="191">
        <f t="shared" si="18"/>
        <v>0</v>
      </c>
      <c r="AS22" s="191">
        <f t="shared" si="18"/>
        <v>0</v>
      </c>
      <c r="AT22" s="191">
        <f t="shared" si="18"/>
        <v>0</v>
      </c>
      <c r="AU22" s="191">
        <f t="shared" si="18"/>
        <v>0</v>
      </c>
      <c r="AV22" s="191">
        <f t="shared" si="18"/>
        <v>0</v>
      </c>
      <c r="AW22" s="191">
        <f t="shared" si="18"/>
        <v>0</v>
      </c>
      <c r="AX22" s="191">
        <f t="shared" si="18"/>
        <v>0</v>
      </c>
      <c r="AY22" s="191">
        <f t="shared" si="18"/>
        <v>0</v>
      </c>
      <c r="AZ22" s="191">
        <f t="shared" si="18"/>
        <v>0</v>
      </c>
      <c r="BA22" s="191">
        <f t="shared" si="18"/>
        <v>0</v>
      </c>
      <c r="BB22" s="191">
        <f t="shared" si="18"/>
        <v>0</v>
      </c>
      <c r="BC22" s="191">
        <f t="shared" si="18"/>
        <v>0</v>
      </c>
      <c r="BD22" s="191">
        <f t="shared" si="18"/>
        <v>0</v>
      </c>
      <c r="BE22" s="191">
        <f t="shared" si="18"/>
        <v>0</v>
      </c>
      <c r="BF22" s="191">
        <f t="shared" si="18"/>
        <v>0</v>
      </c>
      <c r="BG22" s="191">
        <f t="shared" si="18"/>
        <v>0</v>
      </c>
      <c r="BH22" s="191">
        <f t="shared" si="18"/>
        <v>0</v>
      </c>
      <c r="BI22" s="191">
        <f t="shared" si="18"/>
        <v>0</v>
      </c>
      <c r="BJ22" s="191">
        <f t="shared" si="18"/>
        <v>0</v>
      </c>
      <c r="BK22" s="191">
        <f t="shared" si="18"/>
        <v>0</v>
      </c>
      <c r="BL22" s="191">
        <f t="shared" si="18"/>
        <v>0</v>
      </c>
      <c r="BM22" s="191">
        <f t="shared" si="18"/>
        <v>0</v>
      </c>
      <c r="BN22" s="191">
        <f t="shared" si="18"/>
        <v>0</v>
      </c>
      <c r="BO22" s="191">
        <f t="shared" si="18"/>
        <v>0</v>
      </c>
      <c r="BP22" s="191">
        <f t="shared" si="18"/>
        <v>0</v>
      </c>
      <c r="BQ22" s="191">
        <f t="shared" si="18"/>
        <v>0</v>
      </c>
      <c r="BR22" s="191">
        <f t="shared" si="18"/>
        <v>0</v>
      </c>
      <c r="BS22" s="191">
        <f t="shared" si="18"/>
        <v>0</v>
      </c>
      <c r="BT22" s="191">
        <f t="shared" si="18"/>
        <v>0</v>
      </c>
      <c r="BU22" s="191">
        <f t="shared" ref="BU22:DC22" si="19">SUM(BU23:BU30)+BU31</f>
        <v>0</v>
      </c>
      <c r="BV22" s="191">
        <f t="shared" si="19"/>
        <v>0</v>
      </c>
      <c r="BW22" s="191">
        <f t="shared" si="19"/>
        <v>0</v>
      </c>
      <c r="BX22" s="191">
        <f t="shared" si="19"/>
        <v>0</v>
      </c>
      <c r="BY22" s="191">
        <f t="shared" si="19"/>
        <v>0</v>
      </c>
      <c r="BZ22" s="191">
        <f t="shared" si="19"/>
        <v>0</v>
      </c>
      <c r="CA22" s="191">
        <f t="shared" si="19"/>
        <v>0</v>
      </c>
      <c r="CB22" s="191">
        <f t="shared" si="19"/>
        <v>0</v>
      </c>
      <c r="CC22" s="191">
        <f t="shared" si="19"/>
        <v>0</v>
      </c>
      <c r="CD22" s="191">
        <f t="shared" si="19"/>
        <v>0</v>
      </c>
      <c r="CE22" s="191">
        <f t="shared" si="19"/>
        <v>0</v>
      </c>
      <c r="CF22" s="191">
        <f t="shared" si="19"/>
        <v>0</v>
      </c>
      <c r="CG22" s="191">
        <f t="shared" si="19"/>
        <v>0</v>
      </c>
      <c r="CH22" s="191">
        <f t="shared" si="19"/>
        <v>0</v>
      </c>
      <c r="CI22" s="191">
        <f t="shared" si="19"/>
        <v>0</v>
      </c>
      <c r="CJ22" s="191">
        <f t="shared" si="19"/>
        <v>0</v>
      </c>
      <c r="CK22" s="191">
        <f t="shared" si="19"/>
        <v>0</v>
      </c>
      <c r="CL22" s="191">
        <f t="shared" si="19"/>
        <v>0</v>
      </c>
      <c r="CM22" s="191">
        <f t="shared" si="19"/>
        <v>0</v>
      </c>
      <c r="CN22" s="191">
        <f t="shared" si="19"/>
        <v>0</v>
      </c>
      <c r="CO22" s="191">
        <f t="shared" si="19"/>
        <v>0</v>
      </c>
      <c r="CP22" s="191">
        <f t="shared" si="19"/>
        <v>0</v>
      </c>
      <c r="CQ22" s="191">
        <f t="shared" si="19"/>
        <v>0</v>
      </c>
      <c r="CR22" s="191">
        <f t="shared" si="19"/>
        <v>0</v>
      </c>
      <c r="CS22" s="191">
        <f t="shared" si="19"/>
        <v>0</v>
      </c>
      <c r="CT22" s="191">
        <f t="shared" si="19"/>
        <v>0</v>
      </c>
      <c r="CU22" s="191">
        <f t="shared" si="19"/>
        <v>0</v>
      </c>
      <c r="CV22" s="191">
        <f t="shared" si="19"/>
        <v>0</v>
      </c>
      <c r="CW22" s="191">
        <f t="shared" si="19"/>
        <v>0</v>
      </c>
      <c r="CX22" s="191">
        <f t="shared" si="19"/>
        <v>0</v>
      </c>
      <c r="CY22" s="191">
        <f t="shared" si="19"/>
        <v>0</v>
      </c>
      <c r="CZ22" s="191">
        <f t="shared" si="19"/>
        <v>0</v>
      </c>
      <c r="DA22" s="191">
        <f t="shared" si="19"/>
        <v>0</v>
      </c>
      <c r="DB22" s="191">
        <f t="shared" si="19"/>
        <v>0</v>
      </c>
      <c r="DC22" s="191">
        <f t="shared" si="19"/>
        <v>0</v>
      </c>
      <c r="DF22" s="24">
        <f t="shared" si="17"/>
        <v>0</v>
      </c>
    </row>
    <row r="23" spans="1:112" ht="14.5">
      <c r="A23" s="68">
        <v>11</v>
      </c>
      <c r="B23" s="176" t="str">
        <f>$B$22&amp;"1."</f>
        <v>D.2.1.</v>
      </c>
      <c r="C23" s="192" t="s">
        <v>161</v>
      </c>
      <c r="D23" s="199"/>
      <c r="E23" s="194">
        <v>0.21</v>
      </c>
      <c r="F23" s="189">
        <f>H23+NPV(FD,I23:INDEX(I23:DC23,PAL))</f>
        <v>0</v>
      </c>
      <c r="G23" s="189">
        <f>SUMIF($H$5:$DC$5,"&lt;="&amp;PAL,$H23:$DC23)</f>
        <v>0</v>
      </c>
      <c r="H23" s="195">
        <v>0</v>
      </c>
      <c r="I23" s="195">
        <v>0</v>
      </c>
      <c r="J23" s="195">
        <v>0</v>
      </c>
      <c r="K23" s="195">
        <v>0</v>
      </c>
      <c r="L23" s="195">
        <v>0</v>
      </c>
      <c r="M23" s="195">
        <v>0</v>
      </c>
      <c r="N23" s="195">
        <v>0</v>
      </c>
      <c r="O23" s="195">
        <v>0</v>
      </c>
      <c r="P23" s="195">
        <v>0</v>
      </c>
      <c r="Q23" s="195">
        <v>0</v>
      </c>
      <c r="R23" s="195">
        <v>0</v>
      </c>
      <c r="S23" s="195">
        <v>0</v>
      </c>
      <c r="T23" s="195">
        <v>0</v>
      </c>
      <c r="U23" s="195">
        <v>0</v>
      </c>
      <c r="V23" s="195">
        <v>0</v>
      </c>
      <c r="W23" s="195">
        <v>0</v>
      </c>
      <c r="X23" s="195">
        <v>0</v>
      </c>
      <c r="Y23" s="195">
        <v>0</v>
      </c>
      <c r="Z23" s="195">
        <v>0</v>
      </c>
      <c r="AA23" s="195">
        <v>0</v>
      </c>
      <c r="AB23" s="195">
        <v>0</v>
      </c>
      <c r="AC23" s="195">
        <v>0</v>
      </c>
      <c r="AD23" s="195">
        <v>0</v>
      </c>
      <c r="AE23" s="195">
        <v>0</v>
      </c>
      <c r="AF23" s="195">
        <v>0</v>
      </c>
      <c r="AG23" s="195">
        <v>0</v>
      </c>
      <c r="AH23" s="195">
        <v>0</v>
      </c>
      <c r="AI23" s="195">
        <v>0</v>
      </c>
      <c r="AJ23" s="195">
        <v>0</v>
      </c>
      <c r="AK23" s="195">
        <v>0</v>
      </c>
      <c r="AL23" s="195">
        <v>0</v>
      </c>
      <c r="AM23" s="195">
        <v>0</v>
      </c>
      <c r="AN23" s="195">
        <v>0</v>
      </c>
      <c r="AO23" s="195">
        <v>0</v>
      </c>
      <c r="AP23" s="195">
        <v>0</v>
      </c>
      <c r="AQ23" s="195">
        <v>0</v>
      </c>
      <c r="AR23" s="195">
        <v>0</v>
      </c>
      <c r="AS23" s="195">
        <v>0</v>
      </c>
      <c r="AT23" s="195">
        <v>0</v>
      </c>
      <c r="AU23" s="195">
        <v>0</v>
      </c>
      <c r="AV23" s="195">
        <v>0</v>
      </c>
      <c r="AW23" s="195">
        <v>0</v>
      </c>
      <c r="AX23" s="195">
        <v>0</v>
      </c>
      <c r="AY23" s="195">
        <v>0</v>
      </c>
      <c r="AZ23" s="195">
        <v>0</v>
      </c>
      <c r="BA23" s="195">
        <v>0</v>
      </c>
      <c r="BB23" s="195">
        <v>0</v>
      </c>
      <c r="BC23" s="195">
        <v>0</v>
      </c>
      <c r="BD23" s="195">
        <v>0</v>
      </c>
      <c r="BE23" s="195">
        <v>0</v>
      </c>
      <c r="BF23" s="195">
        <v>0</v>
      </c>
      <c r="BG23" s="195">
        <v>0</v>
      </c>
      <c r="BH23" s="195">
        <v>0</v>
      </c>
      <c r="BI23" s="195">
        <v>0</v>
      </c>
      <c r="BJ23" s="195">
        <v>0</v>
      </c>
      <c r="BK23" s="195">
        <v>0</v>
      </c>
      <c r="BL23" s="195">
        <v>0</v>
      </c>
      <c r="BM23" s="195">
        <v>0</v>
      </c>
      <c r="BN23" s="195">
        <v>0</v>
      </c>
      <c r="BO23" s="195">
        <v>0</v>
      </c>
      <c r="BP23" s="195">
        <v>0</v>
      </c>
      <c r="BQ23" s="195">
        <v>0</v>
      </c>
      <c r="BR23" s="195">
        <v>0</v>
      </c>
      <c r="BS23" s="195">
        <v>0</v>
      </c>
      <c r="BT23" s="195">
        <v>0</v>
      </c>
      <c r="BU23" s="195">
        <v>0</v>
      </c>
      <c r="BV23" s="195">
        <v>0</v>
      </c>
      <c r="BW23" s="195">
        <v>0</v>
      </c>
      <c r="BX23" s="195">
        <v>0</v>
      </c>
      <c r="BY23" s="195">
        <v>0</v>
      </c>
      <c r="BZ23" s="195">
        <v>0</v>
      </c>
      <c r="CA23" s="195">
        <v>0</v>
      </c>
      <c r="CB23" s="195">
        <v>0</v>
      </c>
      <c r="CC23" s="195">
        <v>0</v>
      </c>
      <c r="CD23" s="195">
        <v>0</v>
      </c>
      <c r="CE23" s="195">
        <v>0</v>
      </c>
      <c r="CF23" s="195">
        <v>0</v>
      </c>
      <c r="CG23" s="195">
        <v>0</v>
      </c>
      <c r="CH23" s="195">
        <v>0</v>
      </c>
      <c r="CI23" s="195">
        <v>0</v>
      </c>
      <c r="CJ23" s="195">
        <v>0</v>
      </c>
      <c r="CK23" s="195">
        <v>0</v>
      </c>
      <c r="CL23" s="195">
        <v>0</v>
      </c>
      <c r="CM23" s="195">
        <v>0</v>
      </c>
      <c r="CN23" s="195">
        <v>0</v>
      </c>
      <c r="CO23" s="195">
        <v>0</v>
      </c>
      <c r="CP23" s="195">
        <v>0</v>
      </c>
      <c r="CQ23" s="195">
        <v>0</v>
      </c>
      <c r="CR23" s="195">
        <v>0</v>
      </c>
      <c r="CS23" s="195">
        <v>0</v>
      </c>
      <c r="CT23" s="195">
        <v>0</v>
      </c>
      <c r="CU23" s="195">
        <v>0</v>
      </c>
      <c r="CV23" s="195">
        <v>0</v>
      </c>
      <c r="CW23" s="195">
        <v>0</v>
      </c>
      <c r="CX23" s="195">
        <v>0</v>
      </c>
      <c r="CY23" s="195">
        <v>0</v>
      </c>
      <c r="CZ23" s="195">
        <v>0</v>
      </c>
      <c r="DA23" s="195">
        <v>0</v>
      </c>
      <c r="DB23" s="195">
        <v>0</v>
      </c>
      <c r="DC23" s="195">
        <v>0</v>
      </c>
      <c r="DE23" s="24">
        <f>COUNTBLANK(H23:DC23)</f>
        <v>0</v>
      </c>
      <c r="DF23" s="24">
        <f t="shared" si="17"/>
        <v>0</v>
      </c>
      <c r="DG23">
        <f t="shared" ref="DG23:DG32" si="20">IF(ISNUMBER(E23),E23*100,0)</f>
        <v>21</v>
      </c>
      <c r="DH23">
        <v>0</v>
      </c>
    </row>
    <row r="24" spans="1:112" ht="14.5">
      <c r="A24" s="68">
        <v>12</v>
      </c>
      <c r="B24" s="176" t="str">
        <f>$B$22&amp;"2."</f>
        <v>D.2.2.</v>
      </c>
      <c r="C24" s="192" t="s">
        <v>161</v>
      </c>
      <c r="D24" s="199"/>
      <c r="E24" s="194">
        <v>0.21</v>
      </c>
      <c r="F24" s="189">
        <f>H24+NPV(FD,I24:INDEX(I24:DC24,PAL))</f>
        <v>0</v>
      </c>
      <c r="G24" s="189">
        <f>SUMIF($H$5:$DC$5,"&lt;="&amp;PAL,$H24:$DC24)</f>
        <v>0</v>
      </c>
      <c r="H24" s="195">
        <v>0</v>
      </c>
      <c r="I24" s="195">
        <v>0</v>
      </c>
      <c r="J24" s="195">
        <v>0</v>
      </c>
      <c r="K24" s="195">
        <v>0</v>
      </c>
      <c r="L24" s="195">
        <v>0</v>
      </c>
      <c r="M24" s="195">
        <v>0</v>
      </c>
      <c r="N24" s="195">
        <v>0</v>
      </c>
      <c r="O24" s="195">
        <v>0</v>
      </c>
      <c r="P24" s="195">
        <v>0</v>
      </c>
      <c r="Q24" s="195">
        <v>0</v>
      </c>
      <c r="R24" s="195">
        <v>0</v>
      </c>
      <c r="S24" s="195">
        <v>0</v>
      </c>
      <c r="T24" s="195">
        <v>0</v>
      </c>
      <c r="U24" s="195">
        <v>0</v>
      </c>
      <c r="V24" s="195">
        <v>0</v>
      </c>
      <c r="W24" s="195">
        <v>0</v>
      </c>
      <c r="X24" s="195">
        <v>0</v>
      </c>
      <c r="Y24" s="195">
        <v>0</v>
      </c>
      <c r="Z24" s="195">
        <v>0</v>
      </c>
      <c r="AA24" s="195">
        <v>0</v>
      </c>
      <c r="AB24" s="195">
        <v>0</v>
      </c>
      <c r="AC24" s="195">
        <v>0</v>
      </c>
      <c r="AD24" s="195">
        <v>0</v>
      </c>
      <c r="AE24" s="195">
        <v>0</v>
      </c>
      <c r="AF24" s="195">
        <v>0</v>
      </c>
      <c r="AG24" s="195">
        <v>0</v>
      </c>
      <c r="AH24" s="195">
        <v>0</v>
      </c>
      <c r="AI24" s="195">
        <v>0</v>
      </c>
      <c r="AJ24" s="195">
        <v>0</v>
      </c>
      <c r="AK24" s="195">
        <v>0</v>
      </c>
      <c r="AL24" s="195">
        <v>0</v>
      </c>
      <c r="AM24" s="195">
        <v>0</v>
      </c>
      <c r="AN24" s="195">
        <v>0</v>
      </c>
      <c r="AO24" s="195">
        <v>0</v>
      </c>
      <c r="AP24" s="195">
        <v>0</v>
      </c>
      <c r="AQ24" s="195">
        <v>0</v>
      </c>
      <c r="AR24" s="195">
        <v>0</v>
      </c>
      <c r="AS24" s="195">
        <v>0</v>
      </c>
      <c r="AT24" s="195">
        <v>0</v>
      </c>
      <c r="AU24" s="195">
        <v>0</v>
      </c>
      <c r="AV24" s="195">
        <v>0</v>
      </c>
      <c r="AW24" s="195">
        <v>0</v>
      </c>
      <c r="AX24" s="195">
        <v>0</v>
      </c>
      <c r="AY24" s="195">
        <v>0</v>
      </c>
      <c r="AZ24" s="195">
        <v>0</v>
      </c>
      <c r="BA24" s="195">
        <v>0</v>
      </c>
      <c r="BB24" s="195">
        <v>0</v>
      </c>
      <c r="BC24" s="195">
        <v>0</v>
      </c>
      <c r="BD24" s="195">
        <v>0</v>
      </c>
      <c r="BE24" s="195">
        <v>0</v>
      </c>
      <c r="BF24" s="195">
        <v>0</v>
      </c>
      <c r="BG24" s="195">
        <v>0</v>
      </c>
      <c r="BH24" s="195">
        <v>0</v>
      </c>
      <c r="BI24" s="195">
        <v>0</v>
      </c>
      <c r="BJ24" s="195">
        <v>0</v>
      </c>
      <c r="BK24" s="195">
        <v>0</v>
      </c>
      <c r="BL24" s="195">
        <v>0</v>
      </c>
      <c r="BM24" s="195">
        <v>0</v>
      </c>
      <c r="BN24" s="195">
        <v>0</v>
      </c>
      <c r="BO24" s="195">
        <v>0</v>
      </c>
      <c r="BP24" s="195">
        <v>0</v>
      </c>
      <c r="BQ24" s="195">
        <v>0</v>
      </c>
      <c r="BR24" s="195">
        <v>0</v>
      </c>
      <c r="BS24" s="195">
        <v>0</v>
      </c>
      <c r="BT24" s="195">
        <v>0</v>
      </c>
      <c r="BU24" s="195">
        <v>0</v>
      </c>
      <c r="BV24" s="195">
        <v>0</v>
      </c>
      <c r="BW24" s="195">
        <v>0</v>
      </c>
      <c r="BX24" s="195">
        <v>0</v>
      </c>
      <c r="BY24" s="195">
        <v>0</v>
      </c>
      <c r="BZ24" s="195">
        <v>0</v>
      </c>
      <c r="CA24" s="195">
        <v>0</v>
      </c>
      <c r="CB24" s="195">
        <v>0</v>
      </c>
      <c r="CC24" s="195">
        <v>0</v>
      </c>
      <c r="CD24" s="195">
        <v>0</v>
      </c>
      <c r="CE24" s="195">
        <v>0</v>
      </c>
      <c r="CF24" s="195">
        <v>0</v>
      </c>
      <c r="CG24" s="195">
        <v>0</v>
      </c>
      <c r="CH24" s="195">
        <v>0</v>
      </c>
      <c r="CI24" s="195">
        <v>0</v>
      </c>
      <c r="CJ24" s="195">
        <v>0</v>
      </c>
      <c r="CK24" s="195">
        <v>0</v>
      </c>
      <c r="CL24" s="195">
        <v>0</v>
      </c>
      <c r="CM24" s="195">
        <v>0</v>
      </c>
      <c r="CN24" s="195">
        <v>0</v>
      </c>
      <c r="CO24" s="195">
        <v>0</v>
      </c>
      <c r="CP24" s="195">
        <v>0</v>
      </c>
      <c r="CQ24" s="195">
        <v>0</v>
      </c>
      <c r="CR24" s="195">
        <v>0</v>
      </c>
      <c r="CS24" s="195">
        <v>0</v>
      </c>
      <c r="CT24" s="195">
        <v>0</v>
      </c>
      <c r="CU24" s="195">
        <v>0</v>
      </c>
      <c r="CV24" s="195">
        <v>0</v>
      </c>
      <c r="CW24" s="195">
        <v>0</v>
      </c>
      <c r="CX24" s="195">
        <v>0</v>
      </c>
      <c r="CY24" s="195">
        <v>0</v>
      </c>
      <c r="CZ24" s="195">
        <v>0</v>
      </c>
      <c r="DA24" s="195">
        <v>0</v>
      </c>
      <c r="DB24" s="195">
        <v>0</v>
      </c>
      <c r="DC24" s="195">
        <v>0</v>
      </c>
      <c r="DE24" s="24">
        <f t="shared" ref="DE24:DE32" si="21">COUNTBLANK(H24:DC24)</f>
        <v>0</v>
      </c>
      <c r="DF24" s="24">
        <f t="shared" si="17"/>
        <v>0</v>
      </c>
      <c r="DG24">
        <f t="shared" si="20"/>
        <v>21</v>
      </c>
      <c r="DH24">
        <v>0</v>
      </c>
    </row>
    <row r="25" spans="1:112" ht="14.5">
      <c r="A25" s="68">
        <v>13</v>
      </c>
      <c r="B25" s="176" t="str">
        <f>$B$22&amp;"3."</f>
        <v>D.2.3.</v>
      </c>
      <c r="C25" s="192" t="s">
        <v>161</v>
      </c>
      <c r="D25" s="199"/>
      <c r="E25" s="194">
        <v>0.21</v>
      </c>
      <c r="F25" s="189">
        <f>H25+NPV(FD,I25:INDEX(I25:DC25,PAL))</f>
        <v>0</v>
      </c>
      <c r="G25" s="189">
        <f>SUMIF($H$5:$DC$5,"&lt;="&amp;PAL,$H25:$DC25)</f>
        <v>0</v>
      </c>
      <c r="H25" s="195">
        <v>0</v>
      </c>
      <c r="I25" s="195">
        <v>0</v>
      </c>
      <c r="J25" s="195">
        <v>0</v>
      </c>
      <c r="K25" s="195">
        <v>0</v>
      </c>
      <c r="L25" s="195">
        <v>0</v>
      </c>
      <c r="M25" s="195">
        <v>0</v>
      </c>
      <c r="N25" s="195">
        <v>0</v>
      </c>
      <c r="O25" s="195">
        <v>0</v>
      </c>
      <c r="P25" s="195">
        <v>0</v>
      </c>
      <c r="Q25" s="195">
        <v>0</v>
      </c>
      <c r="R25" s="195">
        <v>0</v>
      </c>
      <c r="S25" s="195">
        <v>0</v>
      </c>
      <c r="T25" s="195">
        <v>0</v>
      </c>
      <c r="U25" s="195">
        <v>0</v>
      </c>
      <c r="V25" s="195">
        <v>0</v>
      </c>
      <c r="W25" s="195">
        <v>0</v>
      </c>
      <c r="X25" s="195">
        <v>0</v>
      </c>
      <c r="Y25" s="195">
        <v>0</v>
      </c>
      <c r="Z25" s="195">
        <v>0</v>
      </c>
      <c r="AA25" s="195">
        <v>0</v>
      </c>
      <c r="AB25" s="195">
        <v>0</v>
      </c>
      <c r="AC25" s="195">
        <v>0</v>
      </c>
      <c r="AD25" s="195">
        <v>0</v>
      </c>
      <c r="AE25" s="195">
        <v>0</v>
      </c>
      <c r="AF25" s="195">
        <v>0</v>
      </c>
      <c r="AG25" s="195">
        <v>0</v>
      </c>
      <c r="AH25" s="195">
        <v>0</v>
      </c>
      <c r="AI25" s="195">
        <v>0</v>
      </c>
      <c r="AJ25" s="195">
        <v>0</v>
      </c>
      <c r="AK25" s="195">
        <v>0</v>
      </c>
      <c r="AL25" s="195">
        <v>0</v>
      </c>
      <c r="AM25" s="195">
        <v>0</v>
      </c>
      <c r="AN25" s="195">
        <v>0</v>
      </c>
      <c r="AO25" s="195">
        <v>0</v>
      </c>
      <c r="AP25" s="195">
        <v>0</v>
      </c>
      <c r="AQ25" s="195">
        <v>0</v>
      </c>
      <c r="AR25" s="195">
        <v>0</v>
      </c>
      <c r="AS25" s="195">
        <v>0</v>
      </c>
      <c r="AT25" s="195">
        <v>0</v>
      </c>
      <c r="AU25" s="195">
        <v>0</v>
      </c>
      <c r="AV25" s="195">
        <v>0</v>
      </c>
      <c r="AW25" s="195">
        <v>0</v>
      </c>
      <c r="AX25" s="195">
        <v>0</v>
      </c>
      <c r="AY25" s="195">
        <v>0</v>
      </c>
      <c r="AZ25" s="195">
        <v>0</v>
      </c>
      <c r="BA25" s="195">
        <v>0</v>
      </c>
      <c r="BB25" s="195">
        <v>0</v>
      </c>
      <c r="BC25" s="195">
        <v>0</v>
      </c>
      <c r="BD25" s="195">
        <v>0</v>
      </c>
      <c r="BE25" s="195">
        <v>0</v>
      </c>
      <c r="BF25" s="195">
        <v>0</v>
      </c>
      <c r="BG25" s="195">
        <v>0</v>
      </c>
      <c r="BH25" s="195">
        <v>0</v>
      </c>
      <c r="BI25" s="195">
        <v>0</v>
      </c>
      <c r="BJ25" s="195">
        <v>0</v>
      </c>
      <c r="BK25" s="195">
        <v>0</v>
      </c>
      <c r="BL25" s="195">
        <v>0</v>
      </c>
      <c r="BM25" s="195">
        <v>0</v>
      </c>
      <c r="BN25" s="195">
        <v>0</v>
      </c>
      <c r="BO25" s="195">
        <v>0</v>
      </c>
      <c r="BP25" s="195">
        <v>0</v>
      </c>
      <c r="BQ25" s="195">
        <v>0</v>
      </c>
      <c r="BR25" s="195">
        <v>0</v>
      </c>
      <c r="BS25" s="195">
        <v>0</v>
      </c>
      <c r="BT25" s="195">
        <v>0</v>
      </c>
      <c r="BU25" s="195">
        <v>0</v>
      </c>
      <c r="BV25" s="195">
        <v>0</v>
      </c>
      <c r="BW25" s="195">
        <v>0</v>
      </c>
      <c r="BX25" s="195">
        <v>0</v>
      </c>
      <c r="BY25" s="195">
        <v>0</v>
      </c>
      <c r="BZ25" s="195">
        <v>0</v>
      </c>
      <c r="CA25" s="195">
        <v>0</v>
      </c>
      <c r="CB25" s="195">
        <v>0</v>
      </c>
      <c r="CC25" s="195">
        <v>0</v>
      </c>
      <c r="CD25" s="195">
        <v>0</v>
      </c>
      <c r="CE25" s="195">
        <v>0</v>
      </c>
      <c r="CF25" s="195">
        <v>0</v>
      </c>
      <c r="CG25" s="195">
        <v>0</v>
      </c>
      <c r="CH25" s="195">
        <v>0</v>
      </c>
      <c r="CI25" s="195">
        <v>0</v>
      </c>
      <c r="CJ25" s="195">
        <v>0</v>
      </c>
      <c r="CK25" s="195">
        <v>0</v>
      </c>
      <c r="CL25" s="195">
        <v>0</v>
      </c>
      <c r="CM25" s="195">
        <v>0</v>
      </c>
      <c r="CN25" s="195">
        <v>0</v>
      </c>
      <c r="CO25" s="195">
        <v>0</v>
      </c>
      <c r="CP25" s="195">
        <v>0</v>
      </c>
      <c r="CQ25" s="195">
        <v>0</v>
      </c>
      <c r="CR25" s="195">
        <v>0</v>
      </c>
      <c r="CS25" s="195">
        <v>0</v>
      </c>
      <c r="CT25" s="195">
        <v>0</v>
      </c>
      <c r="CU25" s="195">
        <v>0</v>
      </c>
      <c r="CV25" s="195">
        <v>0</v>
      </c>
      <c r="CW25" s="195">
        <v>0</v>
      </c>
      <c r="CX25" s="195">
        <v>0</v>
      </c>
      <c r="CY25" s="195">
        <v>0</v>
      </c>
      <c r="CZ25" s="195">
        <v>0</v>
      </c>
      <c r="DA25" s="195">
        <v>0</v>
      </c>
      <c r="DB25" s="195">
        <v>0</v>
      </c>
      <c r="DC25" s="195">
        <v>0</v>
      </c>
      <c r="DE25" s="24">
        <f t="shared" si="21"/>
        <v>0</v>
      </c>
      <c r="DF25" s="24">
        <f t="shared" si="17"/>
        <v>0</v>
      </c>
      <c r="DG25">
        <f t="shared" si="20"/>
        <v>21</v>
      </c>
      <c r="DH25">
        <v>0</v>
      </c>
    </row>
    <row r="26" spans="1:112" ht="14.5">
      <c r="A26" s="68">
        <v>14</v>
      </c>
      <c r="B26" s="176" t="str">
        <f>$B$22&amp;"4."</f>
        <v>D.2.4.</v>
      </c>
      <c r="C26" s="192" t="s">
        <v>161</v>
      </c>
      <c r="D26" s="199"/>
      <c r="E26" s="194">
        <v>0.21</v>
      </c>
      <c r="F26" s="189">
        <f>H26+NPV(FD,I26:INDEX(I26:DC26,PAL))</f>
        <v>0</v>
      </c>
      <c r="G26" s="189">
        <f>SUMIF($H$5:$DC$5,"&lt;="&amp;PAL,$H26:$DC26)</f>
        <v>0</v>
      </c>
      <c r="H26" s="195">
        <v>0</v>
      </c>
      <c r="I26" s="195">
        <v>0</v>
      </c>
      <c r="J26" s="195">
        <v>0</v>
      </c>
      <c r="K26" s="195">
        <v>0</v>
      </c>
      <c r="L26" s="195">
        <v>0</v>
      </c>
      <c r="M26" s="195">
        <v>0</v>
      </c>
      <c r="N26" s="195">
        <v>0</v>
      </c>
      <c r="O26" s="195">
        <v>0</v>
      </c>
      <c r="P26" s="195">
        <v>0</v>
      </c>
      <c r="Q26" s="195">
        <v>0</v>
      </c>
      <c r="R26" s="195">
        <v>0</v>
      </c>
      <c r="S26" s="195">
        <v>0</v>
      </c>
      <c r="T26" s="195">
        <v>0</v>
      </c>
      <c r="U26" s="195">
        <v>0</v>
      </c>
      <c r="V26" s="195">
        <v>0</v>
      </c>
      <c r="W26" s="195">
        <v>0</v>
      </c>
      <c r="X26" s="195">
        <v>0</v>
      </c>
      <c r="Y26" s="195">
        <v>0</v>
      </c>
      <c r="Z26" s="195">
        <v>0</v>
      </c>
      <c r="AA26" s="195">
        <v>0</v>
      </c>
      <c r="AB26" s="195">
        <v>0</v>
      </c>
      <c r="AC26" s="195">
        <v>0</v>
      </c>
      <c r="AD26" s="195">
        <v>0</v>
      </c>
      <c r="AE26" s="195">
        <v>0</v>
      </c>
      <c r="AF26" s="195">
        <v>0</v>
      </c>
      <c r="AG26" s="195">
        <v>0</v>
      </c>
      <c r="AH26" s="195">
        <v>0</v>
      </c>
      <c r="AI26" s="195">
        <v>0</v>
      </c>
      <c r="AJ26" s="195">
        <v>0</v>
      </c>
      <c r="AK26" s="195">
        <v>0</v>
      </c>
      <c r="AL26" s="195">
        <v>0</v>
      </c>
      <c r="AM26" s="195">
        <v>0</v>
      </c>
      <c r="AN26" s="195">
        <v>0</v>
      </c>
      <c r="AO26" s="195">
        <v>0</v>
      </c>
      <c r="AP26" s="195">
        <v>0</v>
      </c>
      <c r="AQ26" s="195">
        <v>0</v>
      </c>
      <c r="AR26" s="195">
        <v>0</v>
      </c>
      <c r="AS26" s="195">
        <v>0</v>
      </c>
      <c r="AT26" s="195">
        <v>0</v>
      </c>
      <c r="AU26" s="195">
        <v>0</v>
      </c>
      <c r="AV26" s="195">
        <v>0</v>
      </c>
      <c r="AW26" s="195">
        <v>0</v>
      </c>
      <c r="AX26" s="195">
        <v>0</v>
      </c>
      <c r="AY26" s="195">
        <v>0</v>
      </c>
      <c r="AZ26" s="195">
        <v>0</v>
      </c>
      <c r="BA26" s="195">
        <v>0</v>
      </c>
      <c r="BB26" s="195">
        <v>0</v>
      </c>
      <c r="BC26" s="195">
        <v>0</v>
      </c>
      <c r="BD26" s="195">
        <v>0</v>
      </c>
      <c r="BE26" s="195">
        <v>0</v>
      </c>
      <c r="BF26" s="195">
        <v>0</v>
      </c>
      <c r="BG26" s="195">
        <v>0</v>
      </c>
      <c r="BH26" s="195">
        <v>0</v>
      </c>
      <c r="BI26" s="195">
        <v>0</v>
      </c>
      <c r="BJ26" s="195">
        <v>0</v>
      </c>
      <c r="BK26" s="195">
        <v>0</v>
      </c>
      <c r="BL26" s="195">
        <v>0</v>
      </c>
      <c r="BM26" s="195">
        <v>0</v>
      </c>
      <c r="BN26" s="195">
        <v>0</v>
      </c>
      <c r="BO26" s="195">
        <v>0</v>
      </c>
      <c r="BP26" s="195">
        <v>0</v>
      </c>
      <c r="BQ26" s="195">
        <v>0</v>
      </c>
      <c r="BR26" s="195">
        <v>0</v>
      </c>
      <c r="BS26" s="195">
        <v>0</v>
      </c>
      <c r="BT26" s="195">
        <v>0</v>
      </c>
      <c r="BU26" s="195">
        <v>0</v>
      </c>
      <c r="BV26" s="195">
        <v>0</v>
      </c>
      <c r="BW26" s="195">
        <v>0</v>
      </c>
      <c r="BX26" s="195">
        <v>0</v>
      </c>
      <c r="BY26" s="195">
        <v>0</v>
      </c>
      <c r="BZ26" s="195">
        <v>0</v>
      </c>
      <c r="CA26" s="195">
        <v>0</v>
      </c>
      <c r="CB26" s="195">
        <v>0</v>
      </c>
      <c r="CC26" s="195">
        <v>0</v>
      </c>
      <c r="CD26" s="195">
        <v>0</v>
      </c>
      <c r="CE26" s="195">
        <v>0</v>
      </c>
      <c r="CF26" s="195">
        <v>0</v>
      </c>
      <c r="CG26" s="195">
        <v>0</v>
      </c>
      <c r="CH26" s="195">
        <v>0</v>
      </c>
      <c r="CI26" s="195">
        <v>0</v>
      </c>
      <c r="CJ26" s="195">
        <v>0</v>
      </c>
      <c r="CK26" s="195">
        <v>0</v>
      </c>
      <c r="CL26" s="195">
        <v>0</v>
      </c>
      <c r="CM26" s="195">
        <v>0</v>
      </c>
      <c r="CN26" s="195">
        <v>0</v>
      </c>
      <c r="CO26" s="195">
        <v>0</v>
      </c>
      <c r="CP26" s="195">
        <v>0</v>
      </c>
      <c r="CQ26" s="195">
        <v>0</v>
      </c>
      <c r="CR26" s="195">
        <v>0</v>
      </c>
      <c r="CS26" s="195">
        <v>0</v>
      </c>
      <c r="CT26" s="195">
        <v>0</v>
      </c>
      <c r="CU26" s="195">
        <v>0</v>
      </c>
      <c r="CV26" s="195">
        <v>0</v>
      </c>
      <c r="CW26" s="195">
        <v>0</v>
      </c>
      <c r="CX26" s="195">
        <v>0</v>
      </c>
      <c r="CY26" s="195">
        <v>0</v>
      </c>
      <c r="CZ26" s="195">
        <v>0</v>
      </c>
      <c r="DA26" s="195">
        <v>0</v>
      </c>
      <c r="DB26" s="195">
        <v>0</v>
      </c>
      <c r="DC26" s="195">
        <v>0</v>
      </c>
      <c r="DE26" s="24">
        <f t="shared" si="21"/>
        <v>0</v>
      </c>
      <c r="DF26" s="24">
        <f t="shared" si="17"/>
        <v>0</v>
      </c>
      <c r="DG26">
        <f t="shared" si="20"/>
        <v>21</v>
      </c>
      <c r="DH26">
        <v>0</v>
      </c>
    </row>
    <row r="27" spans="1:112" ht="14.5">
      <c r="A27" s="68">
        <v>15</v>
      </c>
      <c r="B27" s="176" t="str">
        <f>$B$22&amp;"5."</f>
        <v>D.2.5.</v>
      </c>
      <c r="C27" s="192" t="s">
        <v>161</v>
      </c>
      <c r="D27" s="199"/>
      <c r="E27" s="194">
        <v>0.21</v>
      </c>
      <c r="F27" s="189">
        <f>H27+NPV(FD,I27:INDEX(I27:DC27,PAL))</f>
        <v>0</v>
      </c>
      <c r="G27" s="189">
        <f>SUMIF($H$5:$DC$5,"&lt;="&amp;PAL,$H27:$DC27)</f>
        <v>0</v>
      </c>
      <c r="H27" s="195">
        <v>0</v>
      </c>
      <c r="I27" s="195">
        <v>0</v>
      </c>
      <c r="J27" s="195">
        <v>0</v>
      </c>
      <c r="K27" s="195">
        <v>0</v>
      </c>
      <c r="L27" s="195">
        <v>0</v>
      </c>
      <c r="M27" s="195">
        <v>0</v>
      </c>
      <c r="N27" s="195">
        <v>0</v>
      </c>
      <c r="O27" s="195">
        <v>0</v>
      </c>
      <c r="P27" s="195">
        <v>0</v>
      </c>
      <c r="Q27" s="195">
        <v>0</v>
      </c>
      <c r="R27" s="195">
        <v>0</v>
      </c>
      <c r="S27" s="195">
        <v>0</v>
      </c>
      <c r="T27" s="195">
        <v>0</v>
      </c>
      <c r="U27" s="195">
        <v>0</v>
      </c>
      <c r="V27" s="195">
        <v>0</v>
      </c>
      <c r="W27" s="195">
        <v>0</v>
      </c>
      <c r="X27" s="195">
        <v>0</v>
      </c>
      <c r="Y27" s="195">
        <v>0</v>
      </c>
      <c r="Z27" s="195">
        <v>0</v>
      </c>
      <c r="AA27" s="195">
        <v>0</v>
      </c>
      <c r="AB27" s="195">
        <v>0</v>
      </c>
      <c r="AC27" s="195">
        <v>0</v>
      </c>
      <c r="AD27" s="195">
        <v>0</v>
      </c>
      <c r="AE27" s="195">
        <v>0</v>
      </c>
      <c r="AF27" s="195">
        <v>0</v>
      </c>
      <c r="AG27" s="195">
        <v>0</v>
      </c>
      <c r="AH27" s="195">
        <v>0</v>
      </c>
      <c r="AI27" s="195">
        <v>0</v>
      </c>
      <c r="AJ27" s="195">
        <v>0</v>
      </c>
      <c r="AK27" s="195">
        <v>0</v>
      </c>
      <c r="AL27" s="195">
        <v>0</v>
      </c>
      <c r="AM27" s="195">
        <v>0</v>
      </c>
      <c r="AN27" s="195">
        <v>0</v>
      </c>
      <c r="AO27" s="195">
        <v>0</v>
      </c>
      <c r="AP27" s="195">
        <v>0</v>
      </c>
      <c r="AQ27" s="195">
        <v>0</v>
      </c>
      <c r="AR27" s="195">
        <v>0</v>
      </c>
      <c r="AS27" s="195">
        <v>0</v>
      </c>
      <c r="AT27" s="195">
        <v>0</v>
      </c>
      <c r="AU27" s="195">
        <v>0</v>
      </c>
      <c r="AV27" s="195">
        <v>0</v>
      </c>
      <c r="AW27" s="195">
        <v>0</v>
      </c>
      <c r="AX27" s="195">
        <v>0</v>
      </c>
      <c r="AY27" s="195">
        <v>0</v>
      </c>
      <c r="AZ27" s="195">
        <v>0</v>
      </c>
      <c r="BA27" s="195">
        <v>0</v>
      </c>
      <c r="BB27" s="195">
        <v>0</v>
      </c>
      <c r="BC27" s="195">
        <v>0</v>
      </c>
      <c r="BD27" s="195">
        <v>0</v>
      </c>
      <c r="BE27" s="195">
        <v>0</v>
      </c>
      <c r="BF27" s="195">
        <v>0</v>
      </c>
      <c r="BG27" s="195">
        <v>0</v>
      </c>
      <c r="BH27" s="195">
        <v>0</v>
      </c>
      <c r="BI27" s="195">
        <v>0</v>
      </c>
      <c r="BJ27" s="195">
        <v>0</v>
      </c>
      <c r="BK27" s="195">
        <v>0</v>
      </c>
      <c r="BL27" s="195">
        <v>0</v>
      </c>
      <c r="BM27" s="195">
        <v>0</v>
      </c>
      <c r="BN27" s="195">
        <v>0</v>
      </c>
      <c r="BO27" s="195">
        <v>0</v>
      </c>
      <c r="BP27" s="195">
        <v>0</v>
      </c>
      <c r="BQ27" s="195">
        <v>0</v>
      </c>
      <c r="BR27" s="195">
        <v>0</v>
      </c>
      <c r="BS27" s="195">
        <v>0</v>
      </c>
      <c r="BT27" s="195">
        <v>0</v>
      </c>
      <c r="BU27" s="195">
        <v>0</v>
      </c>
      <c r="BV27" s="195">
        <v>0</v>
      </c>
      <c r="BW27" s="195">
        <v>0</v>
      </c>
      <c r="BX27" s="195">
        <v>0</v>
      </c>
      <c r="BY27" s="195">
        <v>0</v>
      </c>
      <c r="BZ27" s="195">
        <v>0</v>
      </c>
      <c r="CA27" s="195">
        <v>0</v>
      </c>
      <c r="CB27" s="195">
        <v>0</v>
      </c>
      <c r="CC27" s="195">
        <v>0</v>
      </c>
      <c r="CD27" s="195">
        <v>0</v>
      </c>
      <c r="CE27" s="195">
        <v>0</v>
      </c>
      <c r="CF27" s="195">
        <v>0</v>
      </c>
      <c r="CG27" s="195">
        <v>0</v>
      </c>
      <c r="CH27" s="195">
        <v>0</v>
      </c>
      <c r="CI27" s="195">
        <v>0</v>
      </c>
      <c r="CJ27" s="195">
        <v>0</v>
      </c>
      <c r="CK27" s="195">
        <v>0</v>
      </c>
      <c r="CL27" s="195">
        <v>0</v>
      </c>
      <c r="CM27" s="195">
        <v>0</v>
      </c>
      <c r="CN27" s="195">
        <v>0</v>
      </c>
      <c r="CO27" s="195">
        <v>0</v>
      </c>
      <c r="CP27" s="195">
        <v>0</v>
      </c>
      <c r="CQ27" s="195">
        <v>0</v>
      </c>
      <c r="CR27" s="195">
        <v>0</v>
      </c>
      <c r="CS27" s="195">
        <v>0</v>
      </c>
      <c r="CT27" s="195">
        <v>0</v>
      </c>
      <c r="CU27" s="195">
        <v>0</v>
      </c>
      <c r="CV27" s="195">
        <v>0</v>
      </c>
      <c r="CW27" s="195">
        <v>0</v>
      </c>
      <c r="CX27" s="195">
        <v>0</v>
      </c>
      <c r="CY27" s="195">
        <v>0</v>
      </c>
      <c r="CZ27" s="195">
        <v>0</v>
      </c>
      <c r="DA27" s="195">
        <v>0</v>
      </c>
      <c r="DB27" s="195">
        <v>0</v>
      </c>
      <c r="DC27" s="195">
        <v>0</v>
      </c>
      <c r="DE27" s="24">
        <f t="shared" si="21"/>
        <v>0</v>
      </c>
      <c r="DF27" s="24">
        <f t="shared" si="17"/>
        <v>0</v>
      </c>
      <c r="DG27">
        <f t="shared" si="20"/>
        <v>21</v>
      </c>
      <c r="DH27">
        <v>0</v>
      </c>
    </row>
    <row r="28" spans="1:112" ht="14.5">
      <c r="A28" s="68">
        <v>16</v>
      </c>
      <c r="B28" s="176" t="str">
        <f>$B$22&amp;"6."</f>
        <v>D.2.6.</v>
      </c>
      <c r="C28" s="192" t="s">
        <v>161</v>
      </c>
      <c r="D28" s="199"/>
      <c r="E28" s="194">
        <v>0.21</v>
      </c>
      <c r="F28" s="189">
        <f>H28+NPV(FD,I28:INDEX(I28:DC28,PAL))</f>
        <v>0</v>
      </c>
      <c r="G28" s="189">
        <f>SUMIF($H$5:$DC$5,"&lt;="&amp;PAL,$H28:$DC28)</f>
        <v>0</v>
      </c>
      <c r="H28" s="195">
        <v>0</v>
      </c>
      <c r="I28" s="195">
        <v>0</v>
      </c>
      <c r="J28" s="195">
        <v>0</v>
      </c>
      <c r="K28" s="195">
        <v>0</v>
      </c>
      <c r="L28" s="195">
        <v>0</v>
      </c>
      <c r="M28" s="195">
        <v>0</v>
      </c>
      <c r="N28" s="195">
        <v>0</v>
      </c>
      <c r="O28" s="195">
        <v>0</v>
      </c>
      <c r="P28" s="195">
        <v>0</v>
      </c>
      <c r="Q28" s="195">
        <v>0</v>
      </c>
      <c r="R28" s="195">
        <v>0</v>
      </c>
      <c r="S28" s="195">
        <v>0</v>
      </c>
      <c r="T28" s="195">
        <v>0</v>
      </c>
      <c r="U28" s="195">
        <v>0</v>
      </c>
      <c r="V28" s="195">
        <v>0</v>
      </c>
      <c r="W28" s="195">
        <v>0</v>
      </c>
      <c r="X28" s="195">
        <v>0</v>
      </c>
      <c r="Y28" s="195">
        <v>0</v>
      </c>
      <c r="Z28" s="195">
        <v>0</v>
      </c>
      <c r="AA28" s="195">
        <v>0</v>
      </c>
      <c r="AB28" s="195">
        <v>0</v>
      </c>
      <c r="AC28" s="195">
        <v>0</v>
      </c>
      <c r="AD28" s="195">
        <v>0</v>
      </c>
      <c r="AE28" s="195">
        <v>0</v>
      </c>
      <c r="AF28" s="195">
        <v>0</v>
      </c>
      <c r="AG28" s="195">
        <v>0</v>
      </c>
      <c r="AH28" s="195">
        <v>0</v>
      </c>
      <c r="AI28" s="195">
        <v>0</v>
      </c>
      <c r="AJ28" s="195">
        <v>0</v>
      </c>
      <c r="AK28" s="195">
        <v>0</v>
      </c>
      <c r="AL28" s="195">
        <v>0</v>
      </c>
      <c r="AM28" s="195">
        <v>0</v>
      </c>
      <c r="AN28" s="195">
        <v>0</v>
      </c>
      <c r="AO28" s="195">
        <v>0</v>
      </c>
      <c r="AP28" s="195">
        <v>0</v>
      </c>
      <c r="AQ28" s="195">
        <v>0</v>
      </c>
      <c r="AR28" s="195">
        <v>0</v>
      </c>
      <c r="AS28" s="195">
        <v>0</v>
      </c>
      <c r="AT28" s="195">
        <v>0</v>
      </c>
      <c r="AU28" s="195">
        <v>0</v>
      </c>
      <c r="AV28" s="195">
        <v>0</v>
      </c>
      <c r="AW28" s="195">
        <v>0</v>
      </c>
      <c r="AX28" s="195">
        <v>0</v>
      </c>
      <c r="AY28" s="195">
        <v>0</v>
      </c>
      <c r="AZ28" s="195">
        <v>0</v>
      </c>
      <c r="BA28" s="195">
        <v>0</v>
      </c>
      <c r="BB28" s="195">
        <v>0</v>
      </c>
      <c r="BC28" s="195">
        <v>0</v>
      </c>
      <c r="BD28" s="195">
        <v>0</v>
      </c>
      <c r="BE28" s="195">
        <v>0</v>
      </c>
      <c r="BF28" s="195">
        <v>0</v>
      </c>
      <c r="BG28" s="195">
        <v>0</v>
      </c>
      <c r="BH28" s="195">
        <v>0</v>
      </c>
      <c r="BI28" s="195">
        <v>0</v>
      </c>
      <c r="BJ28" s="195">
        <v>0</v>
      </c>
      <c r="BK28" s="195">
        <v>0</v>
      </c>
      <c r="BL28" s="195">
        <v>0</v>
      </c>
      <c r="BM28" s="195">
        <v>0</v>
      </c>
      <c r="BN28" s="195">
        <v>0</v>
      </c>
      <c r="BO28" s="195">
        <v>0</v>
      </c>
      <c r="BP28" s="195">
        <v>0</v>
      </c>
      <c r="BQ28" s="195">
        <v>0</v>
      </c>
      <c r="BR28" s="195">
        <v>0</v>
      </c>
      <c r="BS28" s="195">
        <v>0</v>
      </c>
      <c r="BT28" s="195">
        <v>0</v>
      </c>
      <c r="BU28" s="195">
        <v>0</v>
      </c>
      <c r="BV28" s="195">
        <v>0</v>
      </c>
      <c r="BW28" s="195">
        <v>0</v>
      </c>
      <c r="BX28" s="195">
        <v>0</v>
      </c>
      <c r="BY28" s="195">
        <v>0</v>
      </c>
      <c r="BZ28" s="195">
        <v>0</v>
      </c>
      <c r="CA28" s="195">
        <v>0</v>
      </c>
      <c r="CB28" s="195">
        <v>0</v>
      </c>
      <c r="CC28" s="195">
        <v>0</v>
      </c>
      <c r="CD28" s="195">
        <v>0</v>
      </c>
      <c r="CE28" s="195">
        <v>0</v>
      </c>
      <c r="CF28" s="195">
        <v>0</v>
      </c>
      <c r="CG28" s="195">
        <v>0</v>
      </c>
      <c r="CH28" s="195">
        <v>0</v>
      </c>
      <c r="CI28" s="195">
        <v>0</v>
      </c>
      <c r="CJ28" s="195">
        <v>0</v>
      </c>
      <c r="CK28" s="195">
        <v>0</v>
      </c>
      <c r="CL28" s="195">
        <v>0</v>
      </c>
      <c r="CM28" s="195">
        <v>0</v>
      </c>
      <c r="CN28" s="195">
        <v>0</v>
      </c>
      <c r="CO28" s="195">
        <v>0</v>
      </c>
      <c r="CP28" s="195">
        <v>0</v>
      </c>
      <c r="CQ28" s="195">
        <v>0</v>
      </c>
      <c r="CR28" s="195">
        <v>0</v>
      </c>
      <c r="CS28" s="195">
        <v>0</v>
      </c>
      <c r="CT28" s="195">
        <v>0</v>
      </c>
      <c r="CU28" s="195">
        <v>0</v>
      </c>
      <c r="CV28" s="195">
        <v>0</v>
      </c>
      <c r="CW28" s="195">
        <v>0</v>
      </c>
      <c r="CX28" s="195">
        <v>0</v>
      </c>
      <c r="CY28" s="195">
        <v>0</v>
      </c>
      <c r="CZ28" s="195">
        <v>0</v>
      </c>
      <c r="DA28" s="195">
        <v>0</v>
      </c>
      <c r="DB28" s="195">
        <v>0</v>
      </c>
      <c r="DC28" s="195">
        <v>0</v>
      </c>
      <c r="DE28" s="24">
        <f t="shared" si="21"/>
        <v>0</v>
      </c>
      <c r="DF28" s="24">
        <f t="shared" si="17"/>
        <v>0</v>
      </c>
      <c r="DG28">
        <f t="shared" si="20"/>
        <v>21</v>
      </c>
      <c r="DH28">
        <v>0</v>
      </c>
    </row>
    <row r="29" spans="1:112" ht="14.5">
      <c r="A29" s="68">
        <v>17</v>
      </c>
      <c r="B29" s="176" t="str">
        <f>$B$22&amp;"7."</f>
        <v>D.2.7.</v>
      </c>
      <c r="C29" s="192" t="s">
        <v>161</v>
      </c>
      <c r="D29" s="199"/>
      <c r="E29" s="194">
        <v>0.21</v>
      </c>
      <c r="F29" s="189">
        <f>H29+NPV(FD,I29:INDEX(I29:DC29,PAL))</f>
        <v>0</v>
      </c>
      <c r="G29" s="189">
        <f>SUMIF($H$5:$DC$5,"&lt;="&amp;PAL,$H29:$DC29)</f>
        <v>0</v>
      </c>
      <c r="H29" s="195">
        <v>0</v>
      </c>
      <c r="I29" s="195">
        <v>0</v>
      </c>
      <c r="J29" s="195">
        <v>0</v>
      </c>
      <c r="K29" s="195">
        <v>0</v>
      </c>
      <c r="L29" s="195">
        <v>0</v>
      </c>
      <c r="M29" s="195">
        <v>0</v>
      </c>
      <c r="N29" s="195">
        <v>0</v>
      </c>
      <c r="O29" s="195">
        <v>0</v>
      </c>
      <c r="P29" s="195">
        <v>0</v>
      </c>
      <c r="Q29" s="195">
        <v>0</v>
      </c>
      <c r="R29" s="195">
        <v>0</v>
      </c>
      <c r="S29" s="195">
        <v>0</v>
      </c>
      <c r="T29" s="195">
        <v>0</v>
      </c>
      <c r="U29" s="195">
        <v>0</v>
      </c>
      <c r="V29" s="195">
        <v>0</v>
      </c>
      <c r="W29" s="195">
        <v>0</v>
      </c>
      <c r="X29" s="195">
        <v>0</v>
      </c>
      <c r="Y29" s="195">
        <v>0</v>
      </c>
      <c r="Z29" s="195">
        <v>0</v>
      </c>
      <c r="AA29" s="195">
        <v>0</v>
      </c>
      <c r="AB29" s="195">
        <v>0</v>
      </c>
      <c r="AC29" s="195">
        <v>0</v>
      </c>
      <c r="AD29" s="195">
        <v>0</v>
      </c>
      <c r="AE29" s="195">
        <v>0</v>
      </c>
      <c r="AF29" s="195">
        <v>0</v>
      </c>
      <c r="AG29" s="195">
        <v>0</v>
      </c>
      <c r="AH29" s="195">
        <v>0</v>
      </c>
      <c r="AI29" s="195">
        <v>0</v>
      </c>
      <c r="AJ29" s="195">
        <v>0</v>
      </c>
      <c r="AK29" s="195">
        <v>0</v>
      </c>
      <c r="AL29" s="195">
        <v>0</v>
      </c>
      <c r="AM29" s="195">
        <v>0</v>
      </c>
      <c r="AN29" s="195">
        <v>0</v>
      </c>
      <c r="AO29" s="195">
        <v>0</v>
      </c>
      <c r="AP29" s="195">
        <v>0</v>
      </c>
      <c r="AQ29" s="195">
        <v>0</v>
      </c>
      <c r="AR29" s="195">
        <v>0</v>
      </c>
      <c r="AS29" s="195">
        <v>0</v>
      </c>
      <c r="AT29" s="195">
        <v>0</v>
      </c>
      <c r="AU29" s="195">
        <v>0</v>
      </c>
      <c r="AV29" s="195">
        <v>0</v>
      </c>
      <c r="AW29" s="195">
        <v>0</v>
      </c>
      <c r="AX29" s="195">
        <v>0</v>
      </c>
      <c r="AY29" s="195">
        <v>0</v>
      </c>
      <c r="AZ29" s="195">
        <v>0</v>
      </c>
      <c r="BA29" s="195">
        <v>0</v>
      </c>
      <c r="BB29" s="195">
        <v>0</v>
      </c>
      <c r="BC29" s="195">
        <v>0</v>
      </c>
      <c r="BD29" s="195">
        <v>0</v>
      </c>
      <c r="BE29" s="195">
        <v>0</v>
      </c>
      <c r="BF29" s="195">
        <v>0</v>
      </c>
      <c r="BG29" s="195">
        <v>0</v>
      </c>
      <c r="BH29" s="195">
        <v>0</v>
      </c>
      <c r="BI29" s="195">
        <v>0</v>
      </c>
      <c r="BJ29" s="195">
        <v>0</v>
      </c>
      <c r="BK29" s="195">
        <v>0</v>
      </c>
      <c r="BL29" s="195">
        <v>0</v>
      </c>
      <c r="BM29" s="195">
        <v>0</v>
      </c>
      <c r="BN29" s="195">
        <v>0</v>
      </c>
      <c r="BO29" s="195">
        <v>0</v>
      </c>
      <c r="BP29" s="195">
        <v>0</v>
      </c>
      <c r="BQ29" s="195">
        <v>0</v>
      </c>
      <c r="BR29" s="195">
        <v>0</v>
      </c>
      <c r="BS29" s="195">
        <v>0</v>
      </c>
      <c r="BT29" s="195">
        <v>0</v>
      </c>
      <c r="BU29" s="195">
        <v>0</v>
      </c>
      <c r="BV29" s="195">
        <v>0</v>
      </c>
      <c r="BW29" s="195">
        <v>0</v>
      </c>
      <c r="BX29" s="195">
        <v>0</v>
      </c>
      <c r="BY29" s="195">
        <v>0</v>
      </c>
      <c r="BZ29" s="195">
        <v>0</v>
      </c>
      <c r="CA29" s="195">
        <v>0</v>
      </c>
      <c r="CB29" s="195">
        <v>0</v>
      </c>
      <c r="CC29" s="195">
        <v>0</v>
      </c>
      <c r="CD29" s="195">
        <v>0</v>
      </c>
      <c r="CE29" s="195">
        <v>0</v>
      </c>
      <c r="CF29" s="195">
        <v>0</v>
      </c>
      <c r="CG29" s="195">
        <v>0</v>
      </c>
      <c r="CH29" s="195">
        <v>0</v>
      </c>
      <c r="CI29" s="195">
        <v>0</v>
      </c>
      <c r="CJ29" s="195">
        <v>0</v>
      </c>
      <c r="CK29" s="195">
        <v>0</v>
      </c>
      <c r="CL29" s="195">
        <v>0</v>
      </c>
      <c r="CM29" s="195">
        <v>0</v>
      </c>
      <c r="CN29" s="195">
        <v>0</v>
      </c>
      <c r="CO29" s="195">
        <v>0</v>
      </c>
      <c r="CP29" s="195">
        <v>0</v>
      </c>
      <c r="CQ29" s="195">
        <v>0</v>
      </c>
      <c r="CR29" s="195">
        <v>0</v>
      </c>
      <c r="CS29" s="195">
        <v>0</v>
      </c>
      <c r="CT29" s="195">
        <v>0</v>
      </c>
      <c r="CU29" s="195">
        <v>0</v>
      </c>
      <c r="CV29" s="195">
        <v>0</v>
      </c>
      <c r="CW29" s="195">
        <v>0</v>
      </c>
      <c r="CX29" s="195">
        <v>0</v>
      </c>
      <c r="CY29" s="195">
        <v>0</v>
      </c>
      <c r="CZ29" s="195">
        <v>0</v>
      </c>
      <c r="DA29" s="195">
        <v>0</v>
      </c>
      <c r="DB29" s="195">
        <v>0</v>
      </c>
      <c r="DC29" s="195">
        <v>0</v>
      </c>
      <c r="DE29" s="24">
        <f t="shared" si="21"/>
        <v>0</v>
      </c>
      <c r="DF29" s="24">
        <f t="shared" si="17"/>
        <v>0</v>
      </c>
      <c r="DG29">
        <f t="shared" si="20"/>
        <v>21</v>
      </c>
      <c r="DH29">
        <v>0</v>
      </c>
    </row>
    <row r="30" spans="1:112" ht="14.5">
      <c r="A30" s="68">
        <v>18</v>
      </c>
      <c r="B30" s="176" t="str">
        <f>$B$22&amp;"8."</f>
        <v>D.2.8.</v>
      </c>
      <c r="C30" s="192" t="s">
        <v>161</v>
      </c>
      <c r="D30" s="196"/>
      <c r="E30" s="194">
        <v>0.21</v>
      </c>
      <c r="F30" s="189">
        <f>H30+NPV(FD,I30:INDEX(I30:DC30,PAL))</f>
        <v>0</v>
      </c>
      <c r="G30" s="189">
        <f>SUMIF($H$5:$DC$5,"&lt;="&amp;PAL,$H30:$DC30)</f>
        <v>0</v>
      </c>
      <c r="H30" s="195">
        <v>0</v>
      </c>
      <c r="I30" s="195">
        <v>0</v>
      </c>
      <c r="J30" s="195">
        <v>0</v>
      </c>
      <c r="K30" s="195">
        <v>0</v>
      </c>
      <c r="L30" s="195">
        <v>0</v>
      </c>
      <c r="M30" s="195">
        <v>0</v>
      </c>
      <c r="N30" s="195">
        <v>0</v>
      </c>
      <c r="O30" s="195">
        <v>0</v>
      </c>
      <c r="P30" s="195">
        <v>0</v>
      </c>
      <c r="Q30" s="195">
        <v>0</v>
      </c>
      <c r="R30" s="195">
        <v>0</v>
      </c>
      <c r="S30" s="195">
        <v>0</v>
      </c>
      <c r="T30" s="195">
        <v>0</v>
      </c>
      <c r="U30" s="195">
        <v>0</v>
      </c>
      <c r="V30" s="195">
        <v>0</v>
      </c>
      <c r="W30" s="195">
        <v>0</v>
      </c>
      <c r="X30" s="195">
        <v>0</v>
      </c>
      <c r="Y30" s="195">
        <v>0</v>
      </c>
      <c r="Z30" s="195">
        <v>0</v>
      </c>
      <c r="AA30" s="195">
        <v>0</v>
      </c>
      <c r="AB30" s="195">
        <v>0</v>
      </c>
      <c r="AC30" s="195">
        <v>0</v>
      </c>
      <c r="AD30" s="195">
        <v>0</v>
      </c>
      <c r="AE30" s="195">
        <v>0</v>
      </c>
      <c r="AF30" s="195">
        <v>0</v>
      </c>
      <c r="AG30" s="195">
        <v>0</v>
      </c>
      <c r="AH30" s="195">
        <v>0</v>
      </c>
      <c r="AI30" s="195">
        <v>0</v>
      </c>
      <c r="AJ30" s="195">
        <v>0</v>
      </c>
      <c r="AK30" s="195">
        <v>0</v>
      </c>
      <c r="AL30" s="195">
        <v>0</v>
      </c>
      <c r="AM30" s="195">
        <v>0</v>
      </c>
      <c r="AN30" s="195">
        <v>0</v>
      </c>
      <c r="AO30" s="195">
        <v>0</v>
      </c>
      <c r="AP30" s="195">
        <v>0</v>
      </c>
      <c r="AQ30" s="195">
        <v>0</v>
      </c>
      <c r="AR30" s="195">
        <v>0</v>
      </c>
      <c r="AS30" s="195">
        <v>0</v>
      </c>
      <c r="AT30" s="195">
        <v>0</v>
      </c>
      <c r="AU30" s="195">
        <v>0</v>
      </c>
      <c r="AV30" s="195">
        <v>0</v>
      </c>
      <c r="AW30" s="195">
        <v>0</v>
      </c>
      <c r="AX30" s="195">
        <v>0</v>
      </c>
      <c r="AY30" s="195">
        <v>0</v>
      </c>
      <c r="AZ30" s="195">
        <v>0</v>
      </c>
      <c r="BA30" s="195">
        <v>0</v>
      </c>
      <c r="BB30" s="195">
        <v>0</v>
      </c>
      <c r="BC30" s="195">
        <v>0</v>
      </c>
      <c r="BD30" s="195">
        <v>0</v>
      </c>
      <c r="BE30" s="195">
        <v>0</v>
      </c>
      <c r="BF30" s="195">
        <v>0</v>
      </c>
      <c r="BG30" s="195">
        <v>0</v>
      </c>
      <c r="BH30" s="195">
        <v>0</v>
      </c>
      <c r="BI30" s="195">
        <v>0</v>
      </c>
      <c r="BJ30" s="195">
        <v>0</v>
      </c>
      <c r="BK30" s="195">
        <v>0</v>
      </c>
      <c r="BL30" s="195">
        <v>0</v>
      </c>
      <c r="BM30" s="195">
        <v>0</v>
      </c>
      <c r="BN30" s="195">
        <v>0</v>
      </c>
      <c r="BO30" s="195">
        <v>0</v>
      </c>
      <c r="BP30" s="195">
        <v>0</v>
      </c>
      <c r="BQ30" s="195">
        <v>0</v>
      </c>
      <c r="BR30" s="195">
        <v>0</v>
      </c>
      <c r="BS30" s="195">
        <v>0</v>
      </c>
      <c r="BT30" s="195">
        <v>0</v>
      </c>
      <c r="BU30" s="195">
        <v>0</v>
      </c>
      <c r="BV30" s="195">
        <v>0</v>
      </c>
      <c r="BW30" s="195">
        <v>0</v>
      </c>
      <c r="BX30" s="195">
        <v>0</v>
      </c>
      <c r="BY30" s="195">
        <v>0</v>
      </c>
      <c r="BZ30" s="195">
        <v>0</v>
      </c>
      <c r="CA30" s="195">
        <v>0</v>
      </c>
      <c r="CB30" s="195">
        <v>0</v>
      </c>
      <c r="CC30" s="195">
        <v>0</v>
      </c>
      <c r="CD30" s="195">
        <v>0</v>
      </c>
      <c r="CE30" s="195">
        <v>0</v>
      </c>
      <c r="CF30" s="195">
        <v>0</v>
      </c>
      <c r="CG30" s="195">
        <v>0</v>
      </c>
      <c r="CH30" s="195">
        <v>0</v>
      </c>
      <c r="CI30" s="195">
        <v>0</v>
      </c>
      <c r="CJ30" s="195">
        <v>0</v>
      </c>
      <c r="CK30" s="195">
        <v>0</v>
      </c>
      <c r="CL30" s="195">
        <v>0</v>
      </c>
      <c r="CM30" s="195">
        <v>0</v>
      </c>
      <c r="CN30" s="195">
        <v>0</v>
      </c>
      <c r="CO30" s="195">
        <v>0</v>
      </c>
      <c r="CP30" s="195">
        <v>0</v>
      </c>
      <c r="CQ30" s="195">
        <v>0</v>
      </c>
      <c r="CR30" s="195">
        <v>0</v>
      </c>
      <c r="CS30" s="195">
        <v>0</v>
      </c>
      <c r="CT30" s="195">
        <v>0</v>
      </c>
      <c r="CU30" s="195">
        <v>0</v>
      </c>
      <c r="CV30" s="195">
        <v>0</v>
      </c>
      <c r="CW30" s="195">
        <v>0</v>
      </c>
      <c r="CX30" s="195">
        <v>0</v>
      </c>
      <c r="CY30" s="195">
        <v>0</v>
      </c>
      <c r="CZ30" s="195">
        <v>0</v>
      </c>
      <c r="DA30" s="195">
        <v>0</v>
      </c>
      <c r="DB30" s="195">
        <v>0</v>
      </c>
      <c r="DC30" s="195">
        <v>0</v>
      </c>
      <c r="DE30" s="24">
        <f t="shared" si="21"/>
        <v>0</v>
      </c>
      <c r="DF30" s="24">
        <f t="shared" si="17"/>
        <v>0</v>
      </c>
      <c r="DG30">
        <f t="shared" si="20"/>
        <v>21</v>
      </c>
      <c r="DH30">
        <v>0</v>
      </c>
    </row>
    <row r="31" spans="1:112" ht="14.5">
      <c r="A31" s="68">
        <v>19</v>
      </c>
      <c r="B31" s="176" t="str">
        <f>$B$22&amp;"9."</f>
        <v>D.2.9.</v>
      </c>
      <c r="C31" s="196" t="s">
        <v>162</v>
      </c>
      <c r="D31" s="196"/>
      <c r="E31" s="194">
        <v>0.21</v>
      </c>
      <c r="F31" s="189">
        <f>H31+NPV(FD,I31:INDEX(I31:DC31,PAL))</f>
        <v>0</v>
      </c>
      <c r="G31" s="189">
        <f>SUMIF($H$5:$DC$5,"&lt;="&amp;PAL,$H31:$DC31)</f>
        <v>0</v>
      </c>
      <c r="H31" s="197">
        <v>0</v>
      </c>
      <c r="I31" s="197">
        <v>0</v>
      </c>
      <c r="J31" s="197">
        <v>0</v>
      </c>
      <c r="K31" s="197">
        <v>0</v>
      </c>
      <c r="L31" s="197">
        <v>0</v>
      </c>
      <c r="M31" s="197">
        <v>0</v>
      </c>
      <c r="N31" s="197">
        <v>0</v>
      </c>
      <c r="O31" s="197">
        <v>0</v>
      </c>
      <c r="P31" s="197">
        <v>0</v>
      </c>
      <c r="Q31" s="197">
        <v>0</v>
      </c>
      <c r="R31" s="197">
        <v>0</v>
      </c>
      <c r="S31" s="198">
        <v>0</v>
      </c>
      <c r="T31" s="198">
        <v>0</v>
      </c>
      <c r="U31" s="198">
        <v>0</v>
      </c>
      <c r="V31" s="198">
        <v>0</v>
      </c>
      <c r="W31" s="198">
        <v>0</v>
      </c>
      <c r="X31" s="198">
        <v>0</v>
      </c>
      <c r="Y31" s="198">
        <v>0</v>
      </c>
      <c r="Z31" s="198">
        <v>0</v>
      </c>
      <c r="AA31" s="198">
        <v>0</v>
      </c>
      <c r="AB31" s="198">
        <v>0</v>
      </c>
      <c r="AC31" s="198">
        <v>0</v>
      </c>
      <c r="AD31" s="198">
        <v>0</v>
      </c>
      <c r="AE31" s="198">
        <v>0</v>
      </c>
      <c r="AF31" s="198">
        <v>0</v>
      </c>
      <c r="AG31" s="198">
        <v>0</v>
      </c>
      <c r="AH31" s="198">
        <v>0</v>
      </c>
      <c r="AI31" s="198">
        <v>0</v>
      </c>
      <c r="AJ31" s="198">
        <v>0</v>
      </c>
      <c r="AK31" s="198">
        <v>0</v>
      </c>
      <c r="AL31" s="198">
        <v>0</v>
      </c>
      <c r="AM31" s="198">
        <v>0</v>
      </c>
      <c r="AN31" s="198">
        <v>0</v>
      </c>
      <c r="AO31" s="198">
        <v>0</v>
      </c>
      <c r="AP31" s="198">
        <v>0</v>
      </c>
      <c r="AQ31" s="198">
        <v>0</v>
      </c>
      <c r="AR31" s="198">
        <v>0</v>
      </c>
      <c r="AS31" s="198">
        <v>0</v>
      </c>
      <c r="AT31" s="198">
        <v>0</v>
      </c>
      <c r="AU31" s="198">
        <v>0</v>
      </c>
      <c r="AV31" s="198">
        <v>0</v>
      </c>
      <c r="AW31" s="198">
        <v>0</v>
      </c>
      <c r="AX31" s="198">
        <v>0</v>
      </c>
      <c r="AY31" s="198">
        <v>0</v>
      </c>
      <c r="AZ31" s="198">
        <v>0</v>
      </c>
      <c r="BA31" s="198">
        <v>0</v>
      </c>
      <c r="BB31" s="198">
        <v>0</v>
      </c>
      <c r="BC31" s="198">
        <v>0</v>
      </c>
      <c r="BD31" s="198">
        <v>0</v>
      </c>
      <c r="BE31" s="198">
        <v>0</v>
      </c>
      <c r="BF31" s="198">
        <v>0</v>
      </c>
      <c r="BG31" s="198">
        <v>0</v>
      </c>
      <c r="BH31" s="198">
        <v>0</v>
      </c>
      <c r="BI31" s="198">
        <v>0</v>
      </c>
      <c r="BJ31" s="198">
        <v>0</v>
      </c>
      <c r="BK31" s="198">
        <v>0</v>
      </c>
      <c r="BL31" s="198">
        <v>0</v>
      </c>
      <c r="BM31" s="198">
        <v>0</v>
      </c>
      <c r="BN31" s="198">
        <v>0</v>
      </c>
      <c r="BO31" s="198">
        <v>0</v>
      </c>
      <c r="BP31" s="198">
        <v>0</v>
      </c>
      <c r="BQ31" s="198">
        <v>0</v>
      </c>
      <c r="BR31" s="198">
        <v>0</v>
      </c>
      <c r="BS31" s="198">
        <v>0</v>
      </c>
      <c r="BT31" s="198">
        <v>0</v>
      </c>
      <c r="BU31" s="198">
        <v>0</v>
      </c>
      <c r="BV31" s="198">
        <v>0</v>
      </c>
      <c r="BW31" s="198">
        <v>0</v>
      </c>
      <c r="BX31" s="198">
        <v>0</v>
      </c>
      <c r="BY31" s="198">
        <v>0</v>
      </c>
      <c r="BZ31" s="198">
        <v>0</v>
      </c>
      <c r="CA31" s="198">
        <v>0</v>
      </c>
      <c r="CB31" s="198">
        <v>0</v>
      </c>
      <c r="CC31" s="198">
        <v>0</v>
      </c>
      <c r="CD31" s="198">
        <v>0</v>
      </c>
      <c r="CE31" s="198">
        <v>0</v>
      </c>
      <c r="CF31" s="198">
        <v>0</v>
      </c>
      <c r="CG31" s="198">
        <v>0</v>
      </c>
      <c r="CH31" s="198">
        <v>0</v>
      </c>
      <c r="CI31" s="198">
        <v>0</v>
      </c>
      <c r="CJ31" s="198">
        <v>0</v>
      </c>
      <c r="CK31" s="198">
        <v>0</v>
      </c>
      <c r="CL31" s="198">
        <v>0</v>
      </c>
      <c r="CM31" s="198">
        <v>0</v>
      </c>
      <c r="CN31" s="198">
        <v>0</v>
      </c>
      <c r="CO31" s="198">
        <v>0</v>
      </c>
      <c r="CP31" s="198">
        <v>0</v>
      </c>
      <c r="CQ31" s="198">
        <v>0</v>
      </c>
      <c r="CR31" s="198">
        <v>0</v>
      </c>
      <c r="CS31" s="198">
        <v>0</v>
      </c>
      <c r="CT31" s="198">
        <v>0</v>
      </c>
      <c r="CU31" s="198">
        <v>0</v>
      </c>
      <c r="CV31" s="198">
        <v>0</v>
      </c>
      <c r="CW31" s="198">
        <v>0</v>
      </c>
      <c r="CX31" s="198">
        <v>0</v>
      </c>
      <c r="CY31" s="198">
        <v>0</v>
      </c>
      <c r="CZ31" s="198">
        <v>0</v>
      </c>
      <c r="DA31" s="198">
        <v>0</v>
      </c>
      <c r="DB31" s="198">
        <v>0</v>
      </c>
      <c r="DC31" s="198">
        <v>0</v>
      </c>
      <c r="DE31" s="24">
        <f t="shared" si="21"/>
        <v>0</v>
      </c>
      <c r="DF31" s="24">
        <f t="shared" si="17"/>
        <v>0</v>
      </c>
      <c r="DG31">
        <f t="shared" si="20"/>
        <v>21</v>
      </c>
      <c r="DH31">
        <v>0</v>
      </c>
    </row>
    <row r="32" spans="1:112" ht="14.5">
      <c r="A32" s="68">
        <v>20</v>
      </c>
      <c r="B32" s="176" t="str">
        <f>$B$22&amp;"L."</f>
        <v>D.2.L.</v>
      </c>
      <c r="C32" s="196" t="s">
        <v>163</v>
      </c>
      <c r="D32" s="196"/>
      <c r="E32" s="194">
        <v>0.21</v>
      </c>
      <c r="F32" s="189">
        <f>H32+NPV(FD,I32:INDEX(I32:DC32,PAL))</f>
        <v>0</v>
      </c>
      <c r="G32" s="189">
        <f>SUMIF($H$5:$DC$5,"&lt;="&amp;PAL,$H32:$DC32)</f>
        <v>0</v>
      </c>
      <c r="H32" s="197">
        <v>0</v>
      </c>
      <c r="I32" s="197">
        <v>0</v>
      </c>
      <c r="J32" s="197">
        <v>0</v>
      </c>
      <c r="K32" s="197">
        <v>0</v>
      </c>
      <c r="L32" s="197">
        <v>0</v>
      </c>
      <c r="M32" s="197">
        <v>0</v>
      </c>
      <c r="N32" s="197">
        <v>0</v>
      </c>
      <c r="O32" s="197">
        <v>0</v>
      </c>
      <c r="P32" s="197">
        <v>0</v>
      </c>
      <c r="Q32" s="197">
        <v>0</v>
      </c>
      <c r="R32" s="197">
        <v>0</v>
      </c>
      <c r="S32" s="197">
        <v>0</v>
      </c>
      <c r="T32" s="197">
        <v>0</v>
      </c>
      <c r="U32" s="197">
        <v>0</v>
      </c>
      <c r="V32" s="197">
        <v>0</v>
      </c>
      <c r="W32" s="197">
        <v>0</v>
      </c>
      <c r="X32" s="197">
        <v>0</v>
      </c>
      <c r="Y32" s="197">
        <v>0</v>
      </c>
      <c r="Z32" s="197">
        <v>0</v>
      </c>
      <c r="AA32" s="197">
        <v>0</v>
      </c>
      <c r="AB32" s="197">
        <v>0</v>
      </c>
      <c r="AC32" s="197">
        <v>0</v>
      </c>
      <c r="AD32" s="197">
        <v>0</v>
      </c>
      <c r="AE32" s="197">
        <v>0</v>
      </c>
      <c r="AF32" s="197">
        <v>0</v>
      </c>
      <c r="AG32" s="198">
        <v>0</v>
      </c>
      <c r="AH32" s="197">
        <v>0</v>
      </c>
      <c r="AI32" s="197">
        <v>0</v>
      </c>
      <c r="AJ32" s="197">
        <v>0</v>
      </c>
      <c r="AK32" s="197">
        <v>0</v>
      </c>
      <c r="AL32" s="197">
        <v>0</v>
      </c>
      <c r="AM32" s="197">
        <v>0</v>
      </c>
      <c r="AN32" s="197">
        <v>0</v>
      </c>
      <c r="AO32" s="197">
        <v>0</v>
      </c>
      <c r="AP32" s="197">
        <v>0</v>
      </c>
      <c r="AQ32" s="197">
        <v>0</v>
      </c>
      <c r="AR32" s="197">
        <v>0</v>
      </c>
      <c r="AS32" s="197">
        <v>0</v>
      </c>
      <c r="AT32" s="197">
        <v>0</v>
      </c>
      <c r="AU32" s="197">
        <v>0</v>
      </c>
      <c r="AV32" s="197">
        <v>0</v>
      </c>
      <c r="AW32" s="197">
        <v>0</v>
      </c>
      <c r="AX32" s="197">
        <v>0</v>
      </c>
      <c r="AY32" s="197">
        <v>0</v>
      </c>
      <c r="AZ32" s="197">
        <v>0</v>
      </c>
      <c r="BA32" s="197">
        <v>0</v>
      </c>
      <c r="BB32" s="197">
        <v>0</v>
      </c>
      <c r="BC32" s="197">
        <v>0</v>
      </c>
      <c r="BD32" s="197">
        <v>0</v>
      </c>
      <c r="BE32" s="197">
        <v>0</v>
      </c>
      <c r="BF32" s="197">
        <v>0</v>
      </c>
      <c r="BG32" s="197">
        <v>0</v>
      </c>
      <c r="BH32" s="197">
        <v>0</v>
      </c>
      <c r="BI32" s="197">
        <v>0</v>
      </c>
      <c r="BJ32" s="197">
        <v>0</v>
      </c>
      <c r="BK32" s="197">
        <v>0</v>
      </c>
      <c r="BL32" s="197">
        <v>0</v>
      </c>
      <c r="BM32" s="197">
        <v>0</v>
      </c>
      <c r="BN32" s="197">
        <v>0</v>
      </c>
      <c r="BO32" s="197">
        <v>0</v>
      </c>
      <c r="BP32" s="197">
        <v>0</v>
      </c>
      <c r="BQ32" s="197">
        <v>0</v>
      </c>
      <c r="BR32" s="197">
        <v>0</v>
      </c>
      <c r="BS32" s="197">
        <v>0</v>
      </c>
      <c r="BT32" s="197">
        <v>0</v>
      </c>
      <c r="BU32" s="197">
        <v>0</v>
      </c>
      <c r="BV32" s="197">
        <v>0</v>
      </c>
      <c r="BW32" s="197">
        <v>0</v>
      </c>
      <c r="BX32" s="197">
        <v>0</v>
      </c>
      <c r="BY32" s="197">
        <v>0</v>
      </c>
      <c r="BZ32" s="197">
        <v>0</v>
      </c>
      <c r="CA32" s="197">
        <v>0</v>
      </c>
      <c r="CB32" s="197">
        <v>0</v>
      </c>
      <c r="CC32" s="197">
        <v>0</v>
      </c>
      <c r="CD32" s="197">
        <v>0</v>
      </c>
      <c r="CE32" s="197">
        <v>0</v>
      </c>
      <c r="CF32" s="197">
        <v>0</v>
      </c>
      <c r="CG32" s="197">
        <v>0</v>
      </c>
      <c r="CH32" s="197">
        <v>0</v>
      </c>
      <c r="CI32" s="197">
        <v>0</v>
      </c>
      <c r="CJ32" s="197">
        <v>0</v>
      </c>
      <c r="CK32" s="197">
        <v>0</v>
      </c>
      <c r="CL32" s="197">
        <v>0</v>
      </c>
      <c r="CM32" s="197">
        <v>0</v>
      </c>
      <c r="CN32" s="197">
        <v>0</v>
      </c>
      <c r="CO32" s="197">
        <v>0</v>
      </c>
      <c r="CP32" s="197">
        <v>0</v>
      </c>
      <c r="CQ32" s="197">
        <v>0</v>
      </c>
      <c r="CR32" s="197">
        <v>0</v>
      </c>
      <c r="CS32" s="197">
        <v>0</v>
      </c>
      <c r="CT32" s="197">
        <v>0</v>
      </c>
      <c r="CU32" s="197">
        <v>0</v>
      </c>
      <c r="CV32" s="197">
        <v>0</v>
      </c>
      <c r="CW32" s="197">
        <v>0</v>
      </c>
      <c r="CX32" s="197">
        <v>0</v>
      </c>
      <c r="CY32" s="197">
        <v>0</v>
      </c>
      <c r="CZ32" s="197">
        <v>0</v>
      </c>
      <c r="DA32" s="197">
        <v>0</v>
      </c>
      <c r="DB32" s="197">
        <v>0</v>
      </c>
      <c r="DC32" s="198">
        <v>0</v>
      </c>
      <c r="DE32" s="24">
        <f t="shared" si="21"/>
        <v>0</v>
      </c>
      <c r="DF32" s="24">
        <f t="shared" si="17"/>
        <v>0</v>
      </c>
      <c r="DG32">
        <f t="shared" si="20"/>
        <v>21</v>
      </c>
      <c r="DH32">
        <f>DG32/(100+DG32)</f>
        <v>0.17355371900826447</v>
      </c>
    </row>
    <row r="33" spans="1:112" ht="14.5">
      <c r="A33" s="68">
        <v>21</v>
      </c>
      <c r="B33" s="176" t="s">
        <v>166</v>
      </c>
      <c r="C33" s="188" t="s">
        <v>167</v>
      </c>
      <c r="D33" s="190"/>
      <c r="E33" s="190"/>
      <c r="F33" s="191">
        <f>SUM(F34:F41)+F42</f>
        <v>0</v>
      </c>
      <c r="G33" s="189">
        <f>SUMIF($H$5:$DC$5,"&lt;="&amp;PAL,$H33:$DC33)</f>
        <v>0</v>
      </c>
      <c r="H33" s="191">
        <f>SUM(H34:H41)+H42</f>
        <v>0</v>
      </c>
      <c r="I33" s="191">
        <f t="shared" ref="I33:BT33" si="22">SUM(I34:I41)+I42</f>
        <v>0</v>
      </c>
      <c r="J33" s="191">
        <f t="shared" si="22"/>
        <v>0</v>
      </c>
      <c r="K33" s="191">
        <f t="shared" si="22"/>
        <v>0</v>
      </c>
      <c r="L33" s="191">
        <f t="shared" si="22"/>
        <v>0</v>
      </c>
      <c r="M33" s="191">
        <f t="shared" si="22"/>
        <v>0</v>
      </c>
      <c r="N33" s="191">
        <f t="shared" si="22"/>
        <v>0</v>
      </c>
      <c r="O33" s="191">
        <f t="shared" si="22"/>
        <v>0</v>
      </c>
      <c r="P33" s="191">
        <f t="shared" si="22"/>
        <v>0</v>
      </c>
      <c r="Q33" s="191">
        <f t="shared" si="22"/>
        <v>0</v>
      </c>
      <c r="R33" s="191">
        <f t="shared" si="22"/>
        <v>0</v>
      </c>
      <c r="S33" s="191">
        <f t="shared" si="22"/>
        <v>0</v>
      </c>
      <c r="T33" s="191">
        <f t="shared" si="22"/>
        <v>0</v>
      </c>
      <c r="U33" s="191">
        <f t="shared" si="22"/>
        <v>0</v>
      </c>
      <c r="V33" s="191">
        <f t="shared" si="22"/>
        <v>0</v>
      </c>
      <c r="W33" s="191">
        <f t="shared" si="22"/>
        <v>0</v>
      </c>
      <c r="X33" s="191">
        <f t="shared" si="22"/>
        <v>0</v>
      </c>
      <c r="Y33" s="191">
        <f t="shared" si="22"/>
        <v>0</v>
      </c>
      <c r="Z33" s="191">
        <f t="shared" si="22"/>
        <v>0</v>
      </c>
      <c r="AA33" s="191">
        <f t="shared" si="22"/>
        <v>0</v>
      </c>
      <c r="AB33" s="191">
        <f t="shared" si="22"/>
        <v>0</v>
      </c>
      <c r="AC33" s="191">
        <f t="shared" si="22"/>
        <v>0</v>
      </c>
      <c r="AD33" s="191">
        <f t="shared" si="22"/>
        <v>0</v>
      </c>
      <c r="AE33" s="191">
        <f t="shared" si="22"/>
        <v>0</v>
      </c>
      <c r="AF33" s="191">
        <f t="shared" si="22"/>
        <v>0</v>
      </c>
      <c r="AG33" s="191">
        <f t="shared" si="22"/>
        <v>0</v>
      </c>
      <c r="AH33" s="191">
        <f t="shared" si="22"/>
        <v>0</v>
      </c>
      <c r="AI33" s="191">
        <f t="shared" si="22"/>
        <v>0</v>
      </c>
      <c r="AJ33" s="191">
        <f t="shared" si="22"/>
        <v>0</v>
      </c>
      <c r="AK33" s="191">
        <f t="shared" si="22"/>
        <v>0</v>
      </c>
      <c r="AL33" s="191">
        <f t="shared" si="22"/>
        <v>0</v>
      </c>
      <c r="AM33" s="191">
        <f t="shared" si="22"/>
        <v>0</v>
      </c>
      <c r="AN33" s="191">
        <f t="shared" si="22"/>
        <v>0</v>
      </c>
      <c r="AO33" s="191">
        <f t="shared" si="22"/>
        <v>0</v>
      </c>
      <c r="AP33" s="191">
        <f t="shared" si="22"/>
        <v>0</v>
      </c>
      <c r="AQ33" s="191">
        <f t="shared" si="22"/>
        <v>0</v>
      </c>
      <c r="AR33" s="191">
        <f t="shared" si="22"/>
        <v>0</v>
      </c>
      <c r="AS33" s="191">
        <f t="shared" si="22"/>
        <v>0</v>
      </c>
      <c r="AT33" s="191">
        <f t="shared" si="22"/>
        <v>0</v>
      </c>
      <c r="AU33" s="191">
        <f t="shared" si="22"/>
        <v>0</v>
      </c>
      <c r="AV33" s="191">
        <f t="shared" si="22"/>
        <v>0</v>
      </c>
      <c r="AW33" s="191">
        <f t="shared" si="22"/>
        <v>0</v>
      </c>
      <c r="AX33" s="191">
        <f t="shared" si="22"/>
        <v>0</v>
      </c>
      <c r="AY33" s="191">
        <f t="shared" si="22"/>
        <v>0</v>
      </c>
      <c r="AZ33" s="191">
        <f t="shared" si="22"/>
        <v>0</v>
      </c>
      <c r="BA33" s="191">
        <f t="shared" si="22"/>
        <v>0</v>
      </c>
      <c r="BB33" s="191">
        <f t="shared" si="22"/>
        <v>0</v>
      </c>
      <c r="BC33" s="191">
        <f t="shared" si="22"/>
        <v>0</v>
      </c>
      <c r="BD33" s="191">
        <f t="shared" si="22"/>
        <v>0</v>
      </c>
      <c r="BE33" s="191">
        <f t="shared" si="22"/>
        <v>0</v>
      </c>
      <c r="BF33" s="191">
        <f t="shared" si="22"/>
        <v>0</v>
      </c>
      <c r="BG33" s="191">
        <f t="shared" si="22"/>
        <v>0</v>
      </c>
      <c r="BH33" s="191">
        <f t="shared" si="22"/>
        <v>0</v>
      </c>
      <c r="BI33" s="191">
        <f t="shared" si="22"/>
        <v>0</v>
      </c>
      <c r="BJ33" s="191">
        <f t="shared" si="22"/>
        <v>0</v>
      </c>
      <c r="BK33" s="191">
        <f t="shared" si="22"/>
        <v>0</v>
      </c>
      <c r="BL33" s="191">
        <f t="shared" si="22"/>
        <v>0</v>
      </c>
      <c r="BM33" s="191">
        <f t="shared" si="22"/>
        <v>0</v>
      </c>
      <c r="BN33" s="191">
        <f t="shared" si="22"/>
        <v>0</v>
      </c>
      <c r="BO33" s="191">
        <f t="shared" si="22"/>
        <v>0</v>
      </c>
      <c r="BP33" s="191">
        <f t="shared" si="22"/>
        <v>0</v>
      </c>
      <c r="BQ33" s="191">
        <f t="shared" si="22"/>
        <v>0</v>
      </c>
      <c r="BR33" s="191">
        <f t="shared" si="22"/>
        <v>0</v>
      </c>
      <c r="BS33" s="191">
        <f t="shared" si="22"/>
        <v>0</v>
      </c>
      <c r="BT33" s="191">
        <f t="shared" si="22"/>
        <v>0</v>
      </c>
      <c r="BU33" s="191">
        <f t="shared" ref="BU33:DC33" si="23">SUM(BU34:BU41)+BU42</f>
        <v>0</v>
      </c>
      <c r="BV33" s="191">
        <f t="shared" si="23"/>
        <v>0</v>
      </c>
      <c r="BW33" s="191">
        <f t="shared" si="23"/>
        <v>0</v>
      </c>
      <c r="BX33" s="191">
        <f t="shared" si="23"/>
        <v>0</v>
      </c>
      <c r="BY33" s="191">
        <f t="shared" si="23"/>
        <v>0</v>
      </c>
      <c r="BZ33" s="191">
        <f t="shared" si="23"/>
        <v>0</v>
      </c>
      <c r="CA33" s="191">
        <f t="shared" si="23"/>
        <v>0</v>
      </c>
      <c r="CB33" s="191">
        <f t="shared" si="23"/>
        <v>0</v>
      </c>
      <c r="CC33" s="191">
        <f t="shared" si="23"/>
        <v>0</v>
      </c>
      <c r="CD33" s="191">
        <f t="shared" si="23"/>
        <v>0</v>
      </c>
      <c r="CE33" s="191">
        <f t="shared" si="23"/>
        <v>0</v>
      </c>
      <c r="CF33" s="191">
        <f t="shared" si="23"/>
        <v>0</v>
      </c>
      <c r="CG33" s="191">
        <f t="shared" si="23"/>
        <v>0</v>
      </c>
      <c r="CH33" s="191">
        <f t="shared" si="23"/>
        <v>0</v>
      </c>
      <c r="CI33" s="191">
        <f t="shared" si="23"/>
        <v>0</v>
      </c>
      <c r="CJ33" s="191">
        <f t="shared" si="23"/>
        <v>0</v>
      </c>
      <c r="CK33" s="191">
        <f t="shared" si="23"/>
        <v>0</v>
      </c>
      <c r="CL33" s="191">
        <f t="shared" si="23"/>
        <v>0</v>
      </c>
      <c r="CM33" s="191">
        <f t="shared" si="23"/>
        <v>0</v>
      </c>
      <c r="CN33" s="191">
        <f t="shared" si="23"/>
        <v>0</v>
      </c>
      <c r="CO33" s="191">
        <f t="shared" si="23"/>
        <v>0</v>
      </c>
      <c r="CP33" s="191">
        <f t="shared" si="23"/>
        <v>0</v>
      </c>
      <c r="CQ33" s="191">
        <f t="shared" si="23"/>
        <v>0</v>
      </c>
      <c r="CR33" s="191">
        <f t="shared" si="23"/>
        <v>0</v>
      </c>
      <c r="CS33" s="191">
        <f t="shared" si="23"/>
        <v>0</v>
      </c>
      <c r="CT33" s="191">
        <f t="shared" si="23"/>
        <v>0</v>
      </c>
      <c r="CU33" s="191">
        <f t="shared" si="23"/>
        <v>0</v>
      </c>
      <c r="CV33" s="191">
        <f t="shared" si="23"/>
        <v>0</v>
      </c>
      <c r="CW33" s="191">
        <f t="shared" si="23"/>
        <v>0</v>
      </c>
      <c r="CX33" s="191">
        <f t="shared" si="23"/>
        <v>0</v>
      </c>
      <c r="CY33" s="191">
        <f t="shared" si="23"/>
        <v>0</v>
      </c>
      <c r="CZ33" s="191">
        <f t="shared" si="23"/>
        <v>0</v>
      </c>
      <c r="DA33" s="191">
        <f t="shared" si="23"/>
        <v>0</v>
      </c>
      <c r="DB33" s="191">
        <f t="shared" si="23"/>
        <v>0</v>
      </c>
      <c r="DC33" s="191">
        <f t="shared" si="23"/>
        <v>0</v>
      </c>
      <c r="DF33" s="24">
        <f t="shared" si="17"/>
        <v>0</v>
      </c>
    </row>
    <row r="34" spans="1:112" ht="14.5">
      <c r="A34" s="68">
        <v>22</v>
      </c>
      <c r="B34" s="176" t="str">
        <f>$B$33&amp;"1."</f>
        <v>D.3.1.</v>
      </c>
      <c r="C34" s="192" t="s">
        <v>161</v>
      </c>
      <c r="D34" s="199"/>
      <c r="E34" s="194">
        <v>0.21</v>
      </c>
      <c r="F34" s="189">
        <f>H34+NPV(FD,I34:INDEX(I34:DC34,PAL))</f>
        <v>0</v>
      </c>
      <c r="G34" s="189">
        <f>SUMIF($H$5:$DC$5,"&lt;="&amp;PAL,$H34:$DC34)</f>
        <v>0</v>
      </c>
      <c r="H34" s="195">
        <v>0</v>
      </c>
      <c r="I34" s="195">
        <v>0</v>
      </c>
      <c r="J34" s="195">
        <v>0</v>
      </c>
      <c r="K34" s="195">
        <v>0</v>
      </c>
      <c r="L34" s="195">
        <v>0</v>
      </c>
      <c r="M34" s="195">
        <v>0</v>
      </c>
      <c r="N34" s="195">
        <v>0</v>
      </c>
      <c r="O34" s="195">
        <v>0</v>
      </c>
      <c r="P34" s="195">
        <v>0</v>
      </c>
      <c r="Q34" s="195">
        <v>0</v>
      </c>
      <c r="R34" s="195">
        <v>0</v>
      </c>
      <c r="S34" s="195">
        <v>0</v>
      </c>
      <c r="T34" s="195">
        <v>0</v>
      </c>
      <c r="U34" s="195">
        <v>0</v>
      </c>
      <c r="V34" s="195">
        <v>0</v>
      </c>
      <c r="W34" s="195">
        <v>0</v>
      </c>
      <c r="X34" s="195">
        <v>0</v>
      </c>
      <c r="Y34" s="195">
        <v>0</v>
      </c>
      <c r="Z34" s="195">
        <v>0</v>
      </c>
      <c r="AA34" s="195">
        <v>0</v>
      </c>
      <c r="AB34" s="195">
        <v>0</v>
      </c>
      <c r="AC34" s="195">
        <v>0</v>
      </c>
      <c r="AD34" s="195">
        <v>0</v>
      </c>
      <c r="AE34" s="195">
        <v>0</v>
      </c>
      <c r="AF34" s="195">
        <v>0</v>
      </c>
      <c r="AG34" s="195">
        <v>0</v>
      </c>
      <c r="AH34" s="195">
        <v>0</v>
      </c>
      <c r="AI34" s="195">
        <v>0</v>
      </c>
      <c r="AJ34" s="195">
        <v>0</v>
      </c>
      <c r="AK34" s="195">
        <v>0</v>
      </c>
      <c r="AL34" s="195">
        <v>0</v>
      </c>
      <c r="AM34" s="195">
        <v>0</v>
      </c>
      <c r="AN34" s="195">
        <v>0</v>
      </c>
      <c r="AO34" s="195">
        <v>0</v>
      </c>
      <c r="AP34" s="195">
        <v>0</v>
      </c>
      <c r="AQ34" s="195">
        <v>0</v>
      </c>
      <c r="AR34" s="195">
        <v>0</v>
      </c>
      <c r="AS34" s="195">
        <v>0</v>
      </c>
      <c r="AT34" s="195">
        <v>0</v>
      </c>
      <c r="AU34" s="195">
        <v>0</v>
      </c>
      <c r="AV34" s="195">
        <v>0</v>
      </c>
      <c r="AW34" s="195">
        <v>0</v>
      </c>
      <c r="AX34" s="195">
        <v>0</v>
      </c>
      <c r="AY34" s="195">
        <v>0</v>
      </c>
      <c r="AZ34" s="195">
        <v>0</v>
      </c>
      <c r="BA34" s="195">
        <v>0</v>
      </c>
      <c r="BB34" s="195">
        <v>0</v>
      </c>
      <c r="BC34" s="195">
        <v>0</v>
      </c>
      <c r="BD34" s="195">
        <v>0</v>
      </c>
      <c r="BE34" s="195">
        <v>0</v>
      </c>
      <c r="BF34" s="195">
        <v>0</v>
      </c>
      <c r="BG34" s="195">
        <v>0</v>
      </c>
      <c r="BH34" s="195">
        <v>0</v>
      </c>
      <c r="BI34" s="195">
        <v>0</v>
      </c>
      <c r="BJ34" s="195">
        <v>0</v>
      </c>
      <c r="BK34" s="195">
        <v>0</v>
      </c>
      <c r="BL34" s="195">
        <v>0</v>
      </c>
      <c r="BM34" s="195">
        <v>0</v>
      </c>
      <c r="BN34" s="195">
        <v>0</v>
      </c>
      <c r="BO34" s="195">
        <v>0</v>
      </c>
      <c r="BP34" s="195">
        <v>0</v>
      </c>
      <c r="BQ34" s="195">
        <v>0</v>
      </c>
      <c r="BR34" s="195">
        <v>0</v>
      </c>
      <c r="BS34" s="195">
        <v>0</v>
      </c>
      <c r="BT34" s="195">
        <v>0</v>
      </c>
      <c r="BU34" s="195">
        <v>0</v>
      </c>
      <c r="BV34" s="195">
        <v>0</v>
      </c>
      <c r="BW34" s="195">
        <v>0</v>
      </c>
      <c r="BX34" s="195">
        <v>0</v>
      </c>
      <c r="BY34" s="195">
        <v>0</v>
      </c>
      <c r="BZ34" s="195">
        <v>0</v>
      </c>
      <c r="CA34" s="195">
        <v>0</v>
      </c>
      <c r="CB34" s="195">
        <v>0</v>
      </c>
      <c r="CC34" s="195">
        <v>0</v>
      </c>
      <c r="CD34" s="195">
        <v>0</v>
      </c>
      <c r="CE34" s="195">
        <v>0</v>
      </c>
      <c r="CF34" s="195">
        <v>0</v>
      </c>
      <c r="CG34" s="195">
        <v>0</v>
      </c>
      <c r="CH34" s="195">
        <v>0</v>
      </c>
      <c r="CI34" s="195">
        <v>0</v>
      </c>
      <c r="CJ34" s="195">
        <v>0</v>
      </c>
      <c r="CK34" s="195">
        <v>0</v>
      </c>
      <c r="CL34" s="195">
        <v>0</v>
      </c>
      <c r="CM34" s="195">
        <v>0</v>
      </c>
      <c r="CN34" s="195">
        <v>0</v>
      </c>
      <c r="CO34" s="195">
        <v>0</v>
      </c>
      <c r="CP34" s="195">
        <v>0</v>
      </c>
      <c r="CQ34" s="195">
        <v>0</v>
      </c>
      <c r="CR34" s="195">
        <v>0</v>
      </c>
      <c r="CS34" s="195">
        <v>0</v>
      </c>
      <c r="CT34" s="195">
        <v>0</v>
      </c>
      <c r="CU34" s="195">
        <v>0</v>
      </c>
      <c r="CV34" s="195">
        <v>0</v>
      </c>
      <c r="CW34" s="195">
        <v>0</v>
      </c>
      <c r="CX34" s="195">
        <v>0</v>
      </c>
      <c r="CY34" s="195">
        <v>0</v>
      </c>
      <c r="CZ34" s="195">
        <v>0</v>
      </c>
      <c r="DA34" s="195">
        <v>0</v>
      </c>
      <c r="DB34" s="195">
        <v>0</v>
      </c>
      <c r="DC34" s="195">
        <v>0</v>
      </c>
      <c r="DE34" s="24">
        <f>COUNTBLANK(H34:DC34)</f>
        <v>0</v>
      </c>
      <c r="DF34" s="24">
        <f t="shared" si="17"/>
        <v>0</v>
      </c>
      <c r="DG34">
        <f t="shared" ref="DG34:DG43" si="24">IF(ISNUMBER(E34),E34*100,0)</f>
        <v>21</v>
      </c>
      <c r="DH34">
        <v>0</v>
      </c>
    </row>
    <row r="35" spans="1:112" ht="14.5">
      <c r="A35" s="68">
        <v>23</v>
      </c>
      <c r="B35" s="176" t="str">
        <f>$B$33&amp;"2."</f>
        <v>D.3.2.</v>
      </c>
      <c r="C35" s="192" t="s">
        <v>161</v>
      </c>
      <c r="D35" s="199"/>
      <c r="E35" s="194">
        <v>0.21</v>
      </c>
      <c r="F35" s="189">
        <f>H35+NPV(FD,I35:INDEX(I35:DC35,PAL))</f>
        <v>0</v>
      </c>
      <c r="G35" s="189">
        <f>SUMIF($H$5:$DC$5,"&lt;="&amp;PAL,$H35:$DC35)</f>
        <v>0</v>
      </c>
      <c r="H35" s="195">
        <v>0</v>
      </c>
      <c r="I35" s="195">
        <v>0</v>
      </c>
      <c r="J35" s="195">
        <v>0</v>
      </c>
      <c r="K35" s="195">
        <v>0</v>
      </c>
      <c r="L35" s="195">
        <v>0</v>
      </c>
      <c r="M35" s="195">
        <v>0</v>
      </c>
      <c r="N35" s="195">
        <v>0</v>
      </c>
      <c r="O35" s="195">
        <v>0</v>
      </c>
      <c r="P35" s="195">
        <v>0</v>
      </c>
      <c r="Q35" s="195">
        <v>0</v>
      </c>
      <c r="R35" s="195">
        <v>0</v>
      </c>
      <c r="S35" s="195">
        <v>0</v>
      </c>
      <c r="T35" s="195">
        <v>0</v>
      </c>
      <c r="U35" s="195">
        <v>0</v>
      </c>
      <c r="V35" s="195">
        <v>0</v>
      </c>
      <c r="W35" s="195">
        <v>0</v>
      </c>
      <c r="X35" s="195">
        <v>0</v>
      </c>
      <c r="Y35" s="195">
        <v>0</v>
      </c>
      <c r="Z35" s="195">
        <v>0</v>
      </c>
      <c r="AA35" s="195">
        <v>0</v>
      </c>
      <c r="AB35" s="195">
        <v>0</v>
      </c>
      <c r="AC35" s="195">
        <v>0</v>
      </c>
      <c r="AD35" s="195">
        <v>0</v>
      </c>
      <c r="AE35" s="195">
        <v>0</v>
      </c>
      <c r="AF35" s="195">
        <v>0</v>
      </c>
      <c r="AG35" s="195">
        <v>0</v>
      </c>
      <c r="AH35" s="195">
        <v>0</v>
      </c>
      <c r="AI35" s="195">
        <v>0</v>
      </c>
      <c r="AJ35" s="195">
        <v>0</v>
      </c>
      <c r="AK35" s="195">
        <v>0</v>
      </c>
      <c r="AL35" s="195">
        <v>0</v>
      </c>
      <c r="AM35" s="195">
        <v>0</v>
      </c>
      <c r="AN35" s="195">
        <v>0</v>
      </c>
      <c r="AO35" s="195">
        <v>0</v>
      </c>
      <c r="AP35" s="195">
        <v>0</v>
      </c>
      <c r="AQ35" s="195">
        <v>0</v>
      </c>
      <c r="AR35" s="195">
        <v>0</v>
      </c>
      <c r="AS35" s="195">
        <v>0</v>
      </c>
      <c r="AT35" s="195">
        <v>0</v>
      </c>
      <c r="AU35" s="195">
        <v>0</v>
      </c>
      <c r="AV35" s="195">
        <v>0</v>
      </c>
      <c r="AW35" s="195">
        <v>0</v>
      </c>
      <c r="AX35" s="195">
        <v>0</v>
      </c>
      <c r="AY35" s="195">
        <v>0</v>
      </c>
      <c r="AZ35" s="195">
        <v>0</v>
      </c>
      <c r="BA35" s="195">
        <v>0</v>
      </c>
      <c r="BB35" s="195">
        <v>0</v>
      </c>
      <c r="BC35" s="195">
        <v>0</v>
      </c>
      <c r="BD35" s="195">
        <v>0</v>
      </c>
      <c r="BE35" s="195">
        <v>0</v>
      </c>
      <c r="BF35" s="195">
        <v>0</v>
      </c>
      <c r="BG35" s="195">
        <v>0</v>
      </c>
      <c r="BH35" s="195">
        <v>0</v>
      </c>
      <c r="BI35" s="195">
        <v>0</v>
      </c>
      <c r="BJ35" s="195">
        <v>0</v>
      </c>
      <c r="BK35" s="195">
        <v>0</v>
      </c>
      <c r="BL35" s="195">
        <v>0</v>
      </c>
      <c r="BM35" s="195">
        <v>0</v>
      </c>
      <c r="BN35" s="195">
        <v>0</v>
      </c>
      <c r="BO35" s="195">
        <v>0</v>
      </c>
      <c r="BP35" s="195">
        <v>0</v>
      </c>
      <c r="BQ35" s="195">
        <v>0</v>
      </c>
      <c r="BR35" s="195">
        <v>0</v>
      </c>
      <c r="BS35" s="195">
        <v>0</v>
      </c>
      <c r="BT35" s="195">
        <v>0</v>
      </c>
      <c r="BU35" s="195">
        <v>0</v>
      </c>
      <c r="BV35" s="195">
        <v>0</v>
      </c>
      <c r="BW35" s="195">
        <v>0</v>
      </c>
      <c r="BX35" s="195">
        <v>0</v>
      </c>
      <c r="BY35" s="195">
        <v>0</v>
      </c>
      <c r="BZ35" s="195">
        <v>0</v>
      </c>
      <c r="CA35" s="195">
        <v>0</v>
      </c>
      <c r="CB35" s="195">
        <v>0</v>
      </c>
      <c r="CC35" s="195">
        <v>0</v>
      </c>
      <c r="CD35" s="195">
        <v>0</v>
      </c>
      <c r="CE35" s="195">
        <v>0</v>
      </c>
      <c r="CF35" s="195">
        <v>0</v>
      </c>
      <c r="CG35" s="195">
        <v>0</v>
      </c>
      <c r="CH35" s="195">
        <v>0</v>
      </c>
      <c r="CI35" s="195">
        <v>0</v>
      </c>
      <c r="CJ35" s="195">
        <v>0</v>
      </c>
      <c r="CK35" s="195">
        <v>0</v>
      </c>
      <c r="CL35" s="195">
        <v>0</v>
      </c>
      <c r="CM35" s="195">
        <v>0</v>
      </c>
      <c r="CN35" s="195">
        <v>0</v>
      </c>
      <c r="CO35" s="195">
        <v>0</v>
      </c>
      <c r="CP35" s="195">
        <v>0</v>
      </c>
      <c r="CQ35" s="195">
        <v>0</v>
      </c>
      <c r="CR35" s="195">
        <v>0</v>
      </c>
      <c r="CS35" s="195">
        <v>0</v>
      </c>
      <c r="CT35" s="195">
        <v>0</v>
      </c>
      <c r="CU35" s="195">
        <v>0</v>
      </c>
      <c r="CV35" s="195">
        <v>0</v>
      </c>
      <c r="CW35" s="195">
        <v>0</v>
      </c>
      <c r="CX35" s="195">
        <v>0</v>
      </c>
      <c r="CY35" s="195">
        <v>0</v>
      </c>
      <c r="CZ35" s="195">
        <v>0</v>
      </c>
      <c r="DA35" s="195">
        <v>0</v>
      </c>
      <c r="DB35" s="195">
        <v>0</v>
      </c>
      <c r="DC35" s="195">
        <v>0</v>
      </c>
      <c r="DE35" s="24">
        <f t="shared" ref="DE35:DE43" si="25">COUNTBLANK(H35:DC35)</f>
        <v>0</v>
      </c>
      <c r="DF35" s="24">
        <f t="shared" si="17"/>
        <v>0</v>
      </c>
      <c r="DG35">
        <f t="shared" si="24"/>
        <v>21</v>
      </c>
      <c r="DH35">
        <v>0</v>
      </c>
    </row>
    <row r="36" spans="1:112" ht="14.5">
      <c r="A36" s="68">
        <v>24</v>
      </c>
      <c r="B36" s="176" t="str">
        <f>$B$33&amp;"3."</f>
        <v>D.3.3.</v>
      </c>
      <c r="C36" s="192" t="s">
        <v>161</v>
      </c>
      <c r="D36" s="199"/>
      <c r="E36" s="194">
        <v>0.21</v>
      </c>
      <c r="F36" s="189">
        <f>H36+NPV(FD,I36:INDEX(I36:DC36,PAL))</f>
        <v>0</v>
      </c>
      <c r="G36" s="189">
        <f>SUMIF($H$5:$DC$5,"&lt;="&amp;PAL,$H36:$DC36)</f>
        <v>0</v>
      </c>
      <c r="H36" s="195">
        <v>0</v>
      </c>
      <c r="I36" s="195">
        <v>0</v>
      </c>
      <c r="J36" s="195">
        <v>0</v>
      </c>
      <c r="K36" s="195">
        <v>0</v>
      </c>
      <c r="L36" s="195">
        <v>0</v>
      </c>
      <c r="M36" s="195">
        <v>0</v>
      </c>
      <c r="N36" s="195">
        <v>0</v>
      </c>
      <c r="O36" s="195">
        <v>0</v>
      </c>
      <c r="P36" s="195">
        <v>0</v>
      </c>
      <c r="Q36" s="195">
        <v>0</v>
      </c>
      <c r="R36" s="195">
        <v>0</v>
      </c>
      <c r="S36" s="195">
        <v>0</v>
      </c>
      <c r="T36" s="195">
        <v>0</v>
      </c>
      <c r="U36" s="195">
        <v>0</v>
      </c>
      <c r="V36" s="195">
        <v>0</v>
      </c>
      <c r="W36" s="195">
        <v>0</v>
      </c>
      <c r="X36" s="195">
        <v>0</v>
      </c>
      <c r="Y36" s="195">
        <v>0</v>
      </c>
      <c r="Z36" s="195">
        <v>0</v>
      </c>
      <c r="AA36" s="195">
        <v>0</v>
      </c>
      <c r="AB36" s="195">
        <v>0</v>
      </c>
      <c r="AC36" s="195">
        <v>0</v>
      </c>
      <c r="AD36" s="195">
        <v>0</v>
      </c>
      <c r="AE36" s="195">
        <v>0</v>
      </c>
      <c r="AF36" s="195">
        <v>0</v>
      </c>
      <c r="AG36" s="195">
        <v>0</v>
      </c>
      <c r="AH36" s="195">
        <v>0</v>
      </c>
      <c r="AI36" s="195">
        <v>0</v>
      </c>
      <c r="AJ36" s="195">
        <v>0</v>
      </c>
      <c r="AK36" s="195">
        <v>0</v>
      </c>
      <c r="AL36" s="195">
        <v>0</v>
      </c>
      <c r="AM36" s="195">
        <v>0</v>
      </c>
      <c r="AN36" s="195">
        <v>0</v>
      </c>
      <c r="AO36" s="195">
        <v>0</v>
      </c>
      <c r="AP36" s="195">
        <v>0</v>
      </c>
      <c r="AQ36" s="195">
        <v>0</v>
      </c>
      <c r="AR36" s="195">
        <v>0</v>
      </c>
      <c r="AS36" s="195">
        <v>0</v>
      </c>
      <c r="AT36" s="195">
        <v>0</v>
      </c>
      <c r="AU36" s="195">
        <v>0</v>
      </c>
      <c r="AV36" s="195">
        <v>0</v>
      </c>
      <c r="AW36" s="195">
        <v>0</v>
      </c>
      <c r="AX36" s="195">
        <v>0</v>
      </c>
      <c r="AY36" s="195">
        <v>0</v>
      </c>
      <c r="AZ36" s="195">
        <v>0</v>
      </c>
      <c r="BA36" s="195">
        <v>0</v>
      </c>
      <c r="BB36" s="195">
        <v>0</v>
      </c>
      <c r="BC36" s="195">
        <v>0</v>
      </c>
      <c r="BD36" s="195">
        <v>0</v>
      </c>
      <c r="BE36" s="195">
        <v>0</v>
      </c>
      <c r="BF36" s="195">
        <v>0</v>
      </c>
      <c r="BG36" s="195">
        <v>0</v>
      </c>
      <c r="BH36" s="195">
        <v>0</v>
      </c>
      <c r="BI36" s="195">
        <v>0</v>
      </c>
      <c r="BJ36" s="195">
        <v>0</v>
      </c>
      <c r="BK36" s="195">
        <v>0</v>
      </c>
      <c r="BL36" s="195">
        <v>0</v>
      </c>
      <c r="BM36" s="195">
        <v>0</v>
      </c>
      <c r="BN36" s="195">
        <v>0</v>
      </c>
      <c r="BO36" s="195">
        <v>0</v>
      </c>
      <c r="BP36" s="195">
        <v>0</v>
      </c>
      <c r="BQ36" s="195">
        <v>0</v>
      </c>
      <c r="BR36" s="195">
        <v>0</v>
      </c>
      <c r="BS36" s="195">
        <v>0</v>
      </c>
      <c r="BT36" s="195">
        <v>0</v>
      </c>
      <c r="BU36" s="195">
        <v>0</v>
      </c>
      <c r="BV36" s="195">
        <v>0</v>
      </c>
      <c r="BW36" s="195">
        <v>0</v>
      </c>
      <c r="BX36" s="195">
        <v>0</v>
      </c>
      <c r="BY36" s="195">
        <v>0</v>
      </c>
      <c r="BZ36" s="195">
        <v>0</v>
      </c>
      <c r="CA36" s="195">
        <v>0</v>
      </c>
      <c r="CB36" s="195">
        <v>0</v>
      </c>
      <c r="CC36" s="195">
        <v>0</v>
      </c>
      <c r="CD36" s="195">
        <v>0</v>
      </c>
      <c r="CE36" s="195">
        <v>0</v>
      </c>
      <c r="CF36" s="195">
        <v>0</v>
      </c>
      <c r="CG36" s="195">
        <v>0</v>
      </c>
      <c r="CH36" s="195">
        <v>0</v>
      </c>
      <c r="CI36" s="195">
        <v>0</v>
      </c>
      <c r="CJ36" s="195">
        <v>0</v>
      </c>
      <c r="CK36" s="195">
        <v>0</v>
      </c>
      <c r="CL36" s="195">
        <v>0</v>
      </c>
      <c r="CM36" s="195">
        <v>0</v>
      </c>
      <c r="CN36" s="195">
        <v>0</v>
      </c>
      <c r="CO36" s="195">
        <v>0</v>
      </c>
      <c r="CP36" s="195">
        <v>0</v>
      </c>
      <c r="CQ36" s="195">
        <v>0</v>
      </c>
      <c r="CR36" s="195">
        <v>0</v>
      </c>
      <c r="CS36" s="195">
        <v>0</v>
      </c>
      <c r="CT36" s="195">
        <v>0</v>
      </c>
      <c r="CU36" s="195">
        <v>0</v>
      </c>
      <c r="CV36" s="195">
        <v>0</v>
      </c>
      <c r="CW36" s="195">
        <v>0</v>
      </c>
      <c r="CX36" s="195">
        <v>0</v>
      </c>
      <c r="CY36" s="195">
        <v>0</v>
      </c>
      <c r="CZ36" s="195">
        <v>0</v>
      </c>
      <c r="DA36" s="195">
        <v>0</v>
      </c>
      <c r="DB36" s="195">
        <v>0</v>
      </c>
      <c r="DC36" s="195">
        <v>0</v>
      </c>
      <c r="DE36" s="24">
        <f t="shared" si="25"/>
        <v>0</v>
      </c>
      <c r="DF36" s="24">
        <f t="shared" si="17"/>
        <v>0</v>
      </c>
      <c r="DG36">
        <f t="shared" si="24"/>
        <v>21</v>
      </c>
      <c r="DH36">
        <v>0</v>
      </c>
    </row>
    <row r="37" spans="1:112" ht="14.5">
      <c r="A37" s="68">
        <v>25</v>
      </c>
      <c r="B37" s="176" t="str">
        <f>$B$33&amp;"4."</f>
        <v>D.3.4.</v>
      </c>
      <c r="C37" s="192" t="s">
        <v>161</v>
      </c>
      <c r="D37" s="199"/>
      <c r="E37" s="194">
        <v>0.21</v>
      </c>
      <c r="F37" s="189">
        <f>H37+NPV(FD,I37:INDEX(I37:DC37,PAL))</f>
        <v>0</v>
      </c>
      <c r="G37" s="189">
        <f>SUMIF($H$5:$DC$5,"&lt;="&amp;PAL,$H37:$DC37)</f>
        <v>0</v>
      </c>
      <c r="H37" s="195">
        <v>0</v>
      </c>
      <c r="I37" s="195">
        <v>0</v>
      </c>
      <c r="J37" s="195">
        <v>0</v>
      </c>
      <c r="K37" s="195">
        <v>0</v>
      </c>
      <c r="L37" s="195">
        <v>0</v>
      </c>
      <c r="M37" s="195">
        <v>0</v>
      </c>
      <c r="N37" s="195">
        <v>0</v>
      </c>
      <c r="O37" s="195">
        <v>0</v>
      </c>
      <c r="P37" s="195">
        <v>0</v>
      </c>
      <c r="Q37" s="195">
        <v>0</v>
      </c>
      <c r="R37" s="195">
        <v>0</v>
      </c>
      <c r="S37" s="195">
        <v>0</v>
      </c>
      <c r="T37" s="195">
        <v>0</v>
      </c>
      <c r="U37" s="195">
        <v>0</v>
      </c>
      <c r="V37" s="195">
        <v>0</v>
      </c>
      <c r="W37" s="195">
        <v>0</v>
      </c>
      <c r="X37" s="195">
        <v>0</v>
      </c>
      <c r="Y37" s="195">
        <v>0</v>
      </c>
      <c r="Z37" s="195">
        <v>0</v>
      </c>
      <c r="AA37" s="195">
        <v>0</v>
      </c>
      <c r="AB37" s="195">
        <v>0</v>
      </c>
      <c r="AC37" s="195">
        <v>0</v>
      </c>
      <c r="AD37" s="195">
        <v>0</v>
      </c>
      <c r="AE37" s="195">
        <v>0</v>
      </c>
      <c r="AF37" s="195">
        <v>0</v>
      </c>
      <c r="AG37" s="195">
        <v>0</v>
      </c>
      <c r="AH37" s="195">
        <v>0</v>
      </c>
      <c r="AI37" s="195">
        <v>0</v>
      </c>
      <c r="AJ37" s="195">
        <v>0</v>
      </c>
      <c r="AK37" s="195">
        <v>0</v>
      </c>
      <c r="AL37" s="195">
        <v>0</v>
      </c>
      <c r="AM37" s="195">
        <v>0</v>
      </c>
      <c r="AN37" s="195">
        <v>0</v>
      </c>
      <c r="AO37" s="195">
        <v>0</v>
      </c>
      <c r="AP37" s="195">
        <v>0</v>
      </c>
      <c r="AQ37" s="195">
        <v>0</v>
      </c>
      <c r="AR37" s="195">
        <v>0</v>
      </c>
      <c r="AS37" s="195">
        <v>0</v>
      </c>
      <c r="AT37" s="195">
        <v>0</v>
      </c>
      <c r="AU37" s="195">
        <v>0</v>
      </c>
      <c r="AV37" s="195">
        <v>0</v>
      </c>
      <c r="AW37" s="195">
        <v>0</v>
      </c>
      <c r="AX37" s="195">
        <v>0</v>
      </c>
      <c r="AY37" s="195">
        <v>0</v>
      </c>
      <c r="AZ37" s="195">
        <v>0</v>
      </c>
      <c r="BA37" s="195">
        <v>0</v>
      </c>
      <c r="BB37" s="195">
        <v>0</v>
      </c>
      <c r="BC37" s="195">
        <v>0</v>
      </c>
      <c r="BD37" s="195">
        <v>0</v>
      </c>
      <c r="BE37" s="195">
        <v>0</v>
      </c>
      <c r="BF37" s="195">
        <v>0</v>
      </c>
      <c r="BG37" s="195">
        <v>0</v>
      </c>
      <c r="BH37" s="195">
        <v>0</v>
      </c>
      <c r="BI37" s="195">
        <v>0</v>
      </c>
      <c r="BJ37" s="195">
        <v>0</v>
      </c>
      <c r="BK37" s="195">
        <v>0</v>
      </c>
      <c r="BL37" s="195">
        <v>0</v>
      </c>
      <c r="BM37" s="195">
        <v>0</v>
      </c>
      <c r="BN37" s="195">
        <v>0</v>
      </c>
      <c r="BO37" s="195">
        <v>0</v>
      </c>
      <c r="BP37" s="195">
        <v>0</v>
      </c>
      <c r="BQ37" s="195">
        <v>0</v>
      </c>
      <c r="BR37" s="195">
        <v>0</v>
      </c>
      <c r="BS37" s="195">
        <v>0</v>
      </c>
      <c r="BT37" s="195">
        <v>0</v>
      </c>
      <c r="BU37" s="195">
        <v>0</v>
      </c>
      <c r="BV37" s="195">
        <v>0</v>
      </c>
      <c r="BW37" s="195">
        <v>0</v>
      </c>
      <c r="BX37" s="195">
        <v>0</v>
      </c>
      <c r="BY37" s="195">
        <v>0</v>
      </c>
      <c r="BZ37" s="195">
        <v>0</v>
      </c>
      <c r="CA37" s="195">
        <v>0</v>
      </c>
      <c r="CB37" s="195">
        <v>0</v>
      </c>
      <c r="CC37" s="195">
        <v>0</v>
      </c>
      <c r="CD37" s="195">
        <v>0</v>
      </c>
      <c r="CE37" s="195">
        <v>0</v>
      </c>
      <c r="CF37" s="195">
        <v>0</v>
      </c>
      <c r="CG37" s="195">
        <v>0</v>
      </c>
      <c r="CH37" s="195">
        <v>0</v>
      </c>
      <c r="CI37" s="195">
        <v>0</v>
      </c>
      <c r="CJ37" s="195">
        <v>0</v>
      </c>
      <c r="CK37" s="195">
        <v>0</v>
      </c>
      <c r="CL37" s="195">
        <v>0</v>
      </c>
      <c r="CM37" s="195">
        <v>0</v>
      </c>
      <c r="CN37" s="195">
        <v>0</v>
      </c>
      <c r="CO37" s="195">
        <v>0</v>
      </c>
      <c r="CP37" s="195">
        <v>0</v>
      </c>
      <c r="CQ37" s="195">
        <v>0</v>
      </c>
      <c r="CR37" s="195">
        <v>0</v>
      </c>
      <c r="CS37" s="195">
        <v>0</v>
      </c>
      <c r="CT37" s="195">
        <v>0</v>
      </c>
      <c r="CU37" s="195">
        <v>0</v>
      </c>
      <c r="CV37" s="195">
        <v>0</v>
      </c>
      <c r="CW37" s="195">
        <v>0</v>
      </c>
      <c r="CX37" s="195">
        <v>0</v>
      </c>
      <c r="CY37" s="195">
        <v>0</v>
      </c>
      <c r="CZ37" s="195">
        <v>0</v>
      </c>
      <c r="DA37" s="195">
        <v>0</v>
      </c>
      <c r="DB37" s="195">
        <v>0</v>
      </c>
      <c r="DC37" s="195">
        <v>0</v>
      </c>
      <c r="DE37" s="24">
        <f t="shared" si="25"/>
        <v>0</v>
      </c>
      <c r="DF37" s="24">
        <f t="shared" si="17"/>
        <v>0</v>
      </c>
      <c r="DG37">
        <f t="shared" si="24"/>
        <v>21</v>
      </c>
      <c r="DH37">
        <v>0</v>
      </c>
    </row>
    <row r="38" spans="1:112" ht="14.5">
      <c r="A38" s="68">
        <v>26</v>
      </c>
      <c r="B38" s="176" t="str">
        <f>$B$33&amp;"5."</f>
        <v>D.3.5.</v>
      </c>
      <c r="C38" s="192" t="s">
        <v>161</v>
      </c>
      <c r="D38" s="199"/>
      <c r="E38" s="194">
        <v>0.21</v>
      </c>
      <c r="F38" s="189">
        <f>H38+NPV(FD,I38:INDEX(I38:DC38,PAL))</f>
        <v>0</v>
      </c>
      <c r="G38" s="189">
        <f>SUMIF($H$5:$DC$5,"&lt;="&amp;PAL,$H38:$DC38)</f>
        <v>0</v>
      </c>
      <c r="H38" s="195">
        <v>0</v>
      </c>
      <c r="I38" s="195">
        <v>0</v>
      </c>
      <c r="J38" s="195">
        <v>0</v>
      </c>
      <c r="K38" s="195">
        <v>0</v>
      </c>
      <c r="L38" s="195">
        <v>0</v>
      </c>
      <c r="M38" s="195">
        <v>0</v>
      </c>
      <c r="N38" s="195">
        <v>0</v>
      </c>
      <c r="O38" s="195">
        <v>0</v>
      </c>
      <c r="P38" s="195">
        <v>0</v>
      </c>
      <c r="Q38" s="195">
        <v>0</v>
      </c>
      <c r="R38" s="195">
        <v>0</v>
      </c>
      <c r="S38" s="195">
        <v>0</v>
      </c>
      <c r="T38" s="195">
        <v>0</v>
      </c>
      <c r="U38" s="195">
        <v>0</v>
      </c>
      <c r="V38" s="195">
        <v>0</v>
      </c>
      <c r="W38" s="195">
        <v>0</v>
      </c>
      <c r="X38" s="195">
        <v>0</v>
      </c>
      <c r="Y38" s="195">
        <v>0</v>
      </c>
      <c r="Z38" s="195">
        <v>0</v>
      </c>
      <c r="AA38" s="195">
        <v>0</v>
      </c>
      <c r="AB38" s="195">
        <v>0</v>
      </c>
      <c r="AC38" s="195">
        <v>0</v>
      </c>
      <c r="AD38" s="195">
        <v>0</v>
      </c>
      <c r="AE38" s="195">
        <v>0</v>
      </c>
      <c r="AF38" s="195">
        <v>0</v>
      </c>
      <c r="AG38" s="195">
        <v>0</v>
      </c>
      <c r="AH38" s="195">
        <v>0</v>
      </c>
      <c r="AI38" s="195">
        <v>0</v>
      </c>
      <c r="AJ38" s="195">
        <v>0</v>
      </c>
      <c r="AK38" s="195">
        <v>0</v>
      </c>
      <c r="AL38" s="195">
        <v>0</v>
      </c>
      <c r="AM38" s="195">
        <v>0</v>
      </c>
      <c r="AN38" s="195">
        <v>0</v>
      </c>
      <c r="AO38" s="195">
        <v>0</v>
      </c>
      <c r="AP38" s="195">
        <v>0</v>
      </c>
      <c r="AQ38" s="195">
        <v>0</v>
      </c>
      <c r="AR38" s="195">
        <v>0</v>
      </c>
      <c r="AS38" s="195">
        <v>0</v>
      </c>
      <c r="AT38" s="195">
        <v>0</v>
      </c>
      <c r="AU38" s="195">
        <v>0</v>
      </c>
      <c r="AV38" s="195">
        <v>0</v>
      </c>
      <c r="AW38" s="195">
        <v>0</v>
      </c>
      <c r="AX38" s="195">
        <v>0</v>
      </c>
      <c r="AY38" s="195">
        <v>0</v>
      </c>
      <c r="AZ38" s="195">
        <v>0</v>
      </c>
      <c r="BA38" s="195">
        <v>0</v>
      </c>
      <c r="BB38" s="195">
        <v>0</v>
      </c>
      <c r="BC38" s="195">
        <v>0</v>
      </c>
      <c r="BD38" s="195">
        <v>0</v>
      </c>
      <c r="BE38" s="195">
        <v>0</v>
      </c>
      <c r="BF38" s="195">
        <v>0</v>
      </c>
      <c r="BG38" s="195">
        <v>0</v>
      </c>
      <c r="BH38" s="195">
        <v>0</v>
      </c>
      <c r="BI38" s="195">
        <v>0</v>
      </c>
      <c r="BJ38" s="195">
        <v>0</v>
      </c>
      <c r="BK38" s="195">
        <v>0</v>
      </c>
      <c r="BL38" s="195">
        <v>0</v>
      </c>
      <c r="BM38" s="195">
        <v>0</v>
      </c>
      <c r="BN38" s="195">
        <v>0</v>
      </c>
      <c r="BO38" s="195">
        <v>0</v>
      </c>
      <c r="BP38" s="195">
        <v>0</v>
      </c>
      <c r="BQ38" s="195">
        <v>0</v>
      </c>
      <c r="BR38" s="195">
        <v>0</v>
      </c>
      <c r="BS38" s="195">
        <v>0</v>
      </c>
      <c r="BT38" s="195">
        <v>0</v>
      </c>
      <c r="BU38" s="195">
        <v>0</v>
      </c>
      <c r="BV38" s="195">
        <v>0</v>
      </c>
      <c r="BW38" s="195">
        <v>0</v>
      </c>
      <c r="BX38" s="195">
        <v>0</v>
      </c>
      <c r="BY38" s="195">
        <v>0</v>
      </c>
      <c r="BZ38" s="195">
        <v>0</v>
      </c>
      <c r="CA38" s="195">
        <v>0</v>
      </c>
      <c r="CB38" s="195">
        <v>0</v>
      </c>
      <c r="CC38" s="195">
        <v>0</v>
      </c>
      <c r="CD38" s="195">
        <v>0</v>
      </c>
      <c r="CE38" s="195">
        <v>0</v>
      </c>
      <c r="CF38" s="195">
        <v>0</v>
      </c>
      <c r="CG38" s="195">
        <v>0</v>
      </c>
      <c r="CH38" s="195">
        <v>0</v>
      </c>
      <c r="CI38" s="195">
        <v>0</v>
      </c>
      <c r="CJ38" s="195">
        <v>0</v>
      </c>
      <c r="CK38" s="195">
        <v>0</v>
      </c>
      <c r="CL38" s="195">
        <v>0</v>
      </c>
      <c r="CM38" s="195">
        <v>0</v>
      </c>
      <c r="CN38" s="195">
        <v>0</v>
      </c>
      <c r="CO38" s="195">
        <v>0</v>
      </c>
      <c r="CP38" s="195">
        <v>0</v>
      </c>
      <c r="CQ38" s="195">
        <v>0</v>
      </c>
      <c r="CR38" s="195">
        <v>0</v>
      </c>
      <c r="CS38" s="195">
        <v>0</v>
      </c>
      <c r="CT38" s="195">
        <v>0</v>
      </c>
      <c r="CU38" s="195">
        <v>0</v>
      </c>
      <c r="CV38" s="195">
        <v>0</v>
      </c>
      <c r="CW38" s="195">
        <v>0</v>
      </c>
      <c r="CX38" s="195">
        <v>0</v>
      </c>
      <c r="CY38" s="195">
        <v>0</v>
      </c>
      <c r="CZ38" s="195">
        <v>0</v>
      </c>
      <c r="DA38" s="195">
        <v>0</v>
      </c>
      <c r="DB38" s="195">
        <v>0</v>
      </c>
      <c r="DC38" s="195">
        <v>0</v>
      </c>
      <c r="DE38" s="24">
        <f t="shared" si="25"/>
        <v>0</v>
      </c>
      <c r="DF38" s="24">
        <f t="shared" si="17"/>
        <v>0</v>
      </c>
      <c r="DG38">
        <f t="shared" si="24"/>
        <v>21</v>
      </c>
      <c r="DH38">
        <v>0</v>
      </c>
    </row>
    <row r="39" spans="1:112" ht="14.5">
      <c r="A39" s="68">
        <v>27</v>
      </c>
      <c r="B39" s="176" t="str">
        <f>$B$33&amp;"6."</f>
        <v>D.3.6.</v>
      </c>
      <c r="C39" s="192" t="s">
        <v>161</v>
      </c>
      <c r="D39" s="199"/>
      <c r="E39" s="194">
        <v>0.21</v>
      </c>
      <c r="F39" s="189">
        <f>H39+NPV(FD,I39:INDEX(I39:DC39,PAL))</f>
        <v>0</v>
      </c>
      <c r="G39" s="189">
        <f>SUMIF($H$5:$DC$5,"&lt;="&amp;PAL,$H39:$DC39)</f>
        <v>0</v>
      </c>
      <c r="H39" s="195">
        <v>0</v>
      </c>
      <c r="I39" s="195">
        <v>0</v>
      </c>
      <c r="J39" s="195">
        <v>0</v>
      </c>
      <c r="K39" s="195">
        <v>0</v>
      </c>
      <c r="L39" s="195">
        <v>0</v>
      </c>
      <c r="M39" s="195">
        <v>0</v>
      </c>
      <c r="N39" s="195">
        <v>0</v>
      </c>
      <c r="O39" s="195">
        <v>0</v>
      </c>
      <c r="P39" s="195">
        <v>0</v>
      </c>
      <c r="Q39" s="195">
        <v>0</v>
      </c>
      <c r="R39" s="195">
        <v>0</v>
      </c>
      <c r="S39" s="195">
        <v>0</v>
      </c>
      <c r="T39" s="195">
        <v>0</v>
      </c>
      <c r="U39" s="195">
        <v>0</v>
      </c>
      <c r="V39" s="195">
        <v>0</v>
      </c>
      <c r="W39" s="195">
        <v>0</v>
      </c>
      <c r="X39" s="195">
        <v>0</v>
      </c>
      <c r="Y39" s="195">
        <v>0</v>
      </c>
      <c r="Z39" s="195">
        <v>0</v>
      </c>
      <c r="AA39" s="195">
        <v>0</v>
      </c>
      <c r="AB39" s="195">
        <v>0</v>
      </c>
      <c r="AC39" s="195">
        <v>0</v>
      </c>
      <c r="AD39" s="195">
        <v>0</v>
      </c>
      <c r="AE39" s="195">
        <v>0</v>
      </c>
      <c r="AF39" s="195">
        <v>0</v>
      </c>
      <c r="AG39" s="195">
        <v>0</v>
      </c>
      <c r="AH39" s="195">
        <v>0</v>
      </c>
      <c r="AI39" s="195">
        <v>0</v>
      </c>
      <c r="AJ39" s="195">
        <v>0</v>
      </c>
      <c r="AK39" s="195">
        <v>0</v>
      </c>
      <c r="AL39" s="195">
        <v>0</v>
      </c>
      <c r="AM39" s="195">
        <v>0</v>
      </c>
      <c r="AN39" s="195">
        <v>0</v>
      </c>
      <c r="AO39" s="195">
        <v>0</v>
      </c>
      <c r="AP39" s="195">
        <v>0</v>
      </c>
      <c r="AQ39" s="195">
        <v>0</v>
      </c>
      <c r="AR39" s="195">
        <v>0</v>
      </c>
      <c r="AS39" s="195">
        <v>0</v>
      </c>
      <c r="AT39" s="195">
        <v>0</v>
      </c>
      <c r="AU39" s="195">
        <v>0</v>
      </c>
      <c r="AV39" s="195">
        <v>0</v>
      </c>
      <c r="AW39" s="195">
        <v>0</v>
      </c>
      <c r="AX39" s="195">
        <v>0</v>
      </c>
      <c r="AY39" s="195">
        <v>0</v>
      </c>
      <c r="AZ39" s="195">
        <v>0</v>
      </c>
      <c r="BA39" s="195">
        <v>0</v>
      </c>
      <c r="BB39" s="195">
        <v>0</v>
      </c>
      <c r="BC39" s="195">
        <v>0</v>
      </c>
      <c r="BD39" s="195">
        <v>0</v>
      </c>
      <c r="BE39" s="195">
        <v>0</v>
      </c>
      <c r="BF39" s="195">
        <v>0</v>
      </c>
      <c r="BG39" s="195">
        <v>0</v>
      </c>
      <c r="BH39" s="195">
        <v>0</v>
      </c>
      <c r="BI39" s="195">
        <v>0</v>
      </c>
      <c r="BJ39" s="195">
        <v>0</v>
      </c>
      <c r="BK39" s="195">
        <v>0</v>
      </c>
      <c r="BL39" s="195">
        <v>0</v>
      </c>
      <c r="BM39" s="195">
        <v>0</v>
      </c>
      <c r="BN39" s="195">
        <v>0</v>
      </c>
      <c r="BO39" s="195">
        <v>0</v>
      </c>
      <c r="BP39" s="195">
        <v>0</v>
      </c>
      <c r="BQ39" s="195">
        <v>0</v>
      </c>
      <c r="BR39" s="195">
        <v>0</v>
      </c>
      <c r="BS39" s="195">
        <v>0</v>
      </c>
      <c r="BT39" s="195">
        <v>0</v>
      </c>
      <c r="BU39" s="195">
        <v>0</v>
      </c>
      <c r="BV39" s="195">
        <v>0</v>
      </c>
      <c r="BW39" s="195">
        <v>0</v>
      </c>
      <c r="BX39" s="195">
        <v>0</v>
      </c>
      <c r="BY39" s="195">
        <v>0</v>
      </c>
      <c r="BZ39" s="195">
        <v>0</v>
      </c>
      <c r="CA39" s="195">
        <v>0</v>
      </c>
      <c r="CB39" s="195">
        <v>0</v>
      </c>
      <c r="CC39" s="195">
        <v>0</v>
      </c>
      <c r="CD39" s="195">
        <v>0</v>
      </c>
      <c r="CE39" s="195">
        <v>0</v>
      </c>
      <c r="CF39" s="195">
        <v>0</v>
      </c>
      <c r="CG39" s="195">
        <v>0</v>
      </c>
      <c r="CH39" s="195">
        <v>0</v>
      </c>
      <c r="CI39" s="195">
        <v>0</v>
      </c>
      <c r="CJ39" s="195">
        <v>0</v>
      </c>
      <c r="CK39" s="195">
        <v>0</v>
      </c>
      <c r="CL39" s="195">
        <v>0</v>
      </c>
      <c r="CM39" s="195">
        <v>0</v>
      </c>
      <c r="CN39" s="195">
        <v>0</v>
      </c>
      <c r="CO39" s="195">
        <v>0</v>
      </c>
      <c r="CP39" s="195">
        <v>0</v>
      </c>
      <c r="CQ39" s="195">
        <v>0</v>
      </c>
      <c r="CR39" s="195">
        <v>0</v>
      </c>
      <c r="CS39" s="195">
        <v>0</v>
      </c>
      <c r="CT39" s="195">
        <v>0</v>
      </c>
      <c r="CU39" s="195">
        <v>0</v>
      </c>
      <c r="CV39" s="195">
        <v>0</v>
      </c>
      <c r="CW39" s="195">
        <v>0</v>
      </c>
      <c r="CX39" s="195">
        <v>0</v>
      </c>
      <c r="CY39" s="195">
        <v>0</v>
      </c>
      <c r="CZ39" s="195">
        <v>0</v>
      </c>
      <c r="DA39" s="195">
        <v>0</v>
      </c>
      <c r="DB39" s="195">
        <v>0</v>
      </c>
      <c r="DC39" s="195">
        <v>0</v>
      </c>
      <c r="DE39" s="24">
        <f t="shared" si="25"/>
        <v>0</v>
      </c>
      <c r="DF39" s="24">
        <f t="shared" si="17"/>
        <v>0</v>
      </c>
      <c r="DG39">
        <f t="shared" si="24"/>
        <v>21</v>
      </c>
      <c r="DH39">
        <v>0</v>
      </c>
    </row>
    <row r="40" spans="1:112" ht="14.5">
      <c r="A40" s="68">
        <v>28</v>
      </c>
      <c r="B40" s="176" t="str">
        <f>$B$33&amp;"7."</f>
        <v>D.3.7.</v>
      </c>
      <c r="C40" s="192" t="s">
        <v>161</v>
      </c>
      <c r="D40" s="199"/>
      <c r="E40" s="194">
        <v>0.21</v>
      </c>
      <c r="F40" s="189">
        <f>H40+NPV(FD,I40:INDEX(I40:DC40,PAL))</f>
        <v>0</v>
      </c>
      <c r="G40" s="189">
        <f>SUMIF($H$5:$DC$5,"&lt;="&amp;PAL,$H40:$DC40)</f>
        <v>0</v>
      </c>
      <c r="H40" s="195">
        <v>0</v>
      </c>
      <c r="I40" s="195">
        <v>0</v>
      </c>
      <c r="J40" s="195">
        <v>0</v>
      </c>
      <c r="K40" s="195">
        <v>0</v>
      </c>
      <c r="L40" s="195">
        <v>0</v>
      </c>
      <c r="M40" s="195">
        <v>0</v>
      </c>
      <c r="N40" s="195">
        <v>0</v>
      </c>
      <c r="O40" s="195">
        <v>0</v>
      </c>
      <c r="P40" s="195">
        <v>0</v>
      </c>
      <c r="Q40" s="195">
        <v>0</v>
      </c>
      <c r="R40" s="195">
        <v>0</v>
      </c>
      <c r="S40" s="195">
        <v>0</v>
      </c>
      <c r="T40" s="195">
        <v>0</v>
      </c>
      <c r="U40" s="195">
        <v>0</v>
      </c>
      <c r="V40" s="195">
        <v>0</v>
      </c>
      <c r="W40" s="195">
        <v>0</v>
      </c>
      <c r="X40" s="195">
        <v>0</v>
      </c>
      <c r="Y40" s="195">
        <v>0</v>
      </c>
      <c r="Z40" s="195">
        <v>0</v>
      </c>
      <c r="AA40" s="195">
        <v>0</v>
      </c>
      <c r="AB40" s="195">
        <v>0</v>
      </c>
      <c r="AC40" s="195">
        <v>0</v>
      </c>
      <c r="AD40" s="195">
        <v>0</v>
      </c>
      <c r="AE40" s="195">
        <v>0</v>
      </c>
      <c r="AF40" s="195">
        <v>0</v>
      </c>
      <c r="AG40" s="195">
        <v>0</v>
      </c>
      <c r="AH40" s="195">
        <v>0</v>
      </c>
      <c r="AI40" s="195">
        <v>0</v>
      </c>
      <c r="AJ40" s="195">
        <v>0</v>
      </c>
      <c r="AK40" s="195">
        <v>0</v>
      </c>
      <c r="AL40" s="195">
        <v>0</v>
      </c>
      <c r="AM40" s="195">
        <v>0</v>
      </c>
      <c r="AN40" s="195">
        <v>0</v>
      </c>
      <c r="AO40" s="195">
        <v>0</v>
      </c>
      <c r="AP40" s="195">
        <v>0</v>
      </c>
      <c r="AQ40" s="195">
        <v>0</v>
      </c>
      <c r="AR40" s="195">
        <v>0</v>
      </c>
      <c r="AS40" s="195">
        <v>0</v>
      </c>
      <c r="AT40" s="195">
        <v>0</v>
      </c>
      <c r="AU40" s="195">
        <v>0</v>
      </c>
      <c r="AV40" s="195">
        <v>0</v>
      </c>
      <c r="AW40" s="195">
        <v>0</v>
      </c>
      <c r="AX40" s="195">
        <v>0</v>
      </c>
      <c r="AY40" s="195">
        <v>0</v>
      </c>
      <c r="AZ40" s="195">
        <v>0</v>
      </c>
      <c r="BA40" s="195">
        <v>0</v>
      </c>
      <c r="BB40" s="195">
        <v>0</v>
      </c>
      <c r="BC40" s="195">
        <v>0</v>
      </c>
      <c r="BD40" s="195">
        <v>0</v>
      </c>
      <c r="BE40" s="195">
        <v>0</v>
      </c>
      <c r="BF40" s="195">
        <v>0</v>
      </c>
      <c r="BG40" s="195">
        <v>0</v>
      </c>
      <c r="BH40" s="195">
        <v>0</v>
      </c>
      <c r="BI40" s="195">
        <v>0</v>
      </c>
      <c r="BJ40" s="195">
        <v>0</v>
      </c>
      <c r="BK40" s="195">
        <v>0</v>
      </c>
      <c r="BL40" s="195">
        <v>0</v>
      </c>
      <c r="BM40" s="195">
        <v>0</v>
      </c>
      <c r="BN40" s="195">
        <v>0</v>
      </c>
      <c r="BO40" s="195">
        <v>0</v>
      </c>
      <c r="BP40" s="195">
        <v>0</v>
      </c>
      <c r="BQ40" s="195">
        <v>0</v>
      </c>
      <c r="BR40" s="195">
        <v>0</v>
      </c>
      <c r="BS40" s="195">
        <v>0</v>
      </c>
      <c r="BT40" s="195">
        <v>0</v>
      </c>
      <c r="BU40" s="195">
        <v>0</v>
      </c>
      <c r="BV40" s="195">
        <v>0</v>
      </c>
      <c r="BW40" s="195">
        <v>0</v>
      </c>
      <c r="BX40" s="195">
        <v>0</v>
      </c>
      <c r="BY40" s="195">
        <v>0</v>
      </c>
      <c r="BZ40" s="195">
        <v>0</v>
      </c>
      <c r="CA40" s="195">
        <v>0</v>
      </c>
      <c r="CB40" s="195">
        <v>0</v>
      </c>
      <c r="CC40" s="195">
        <v>0</v>
      </c>
      <c r="CD40" s="195">
        <v>0</v>
      </c>
      <c r="CE40" s="195">
        <v>0</v>
      </c>
      <c r="CF40" s="195">
        <v>0</v>
      </c>
      <c r="CG40" s="195">
        <v>0</v>
      </c>
      <c r="CH40" s="195">
        <v>0</v>
      </c>
      <c r="CI40" s="195">
        <v>0</v>
      </c>
      <c r="CJ40" s="195">
        <v>0</v>
      </c>
      <c r="CK40" s="195">
        <v>0</v>
      </c>
      <c r="CL40" s="195">
        <v>0</v>
      </c>
      <c r="CM40" s="195">
        <v>0</v>
      </c>
      <c r="CN40" s="195">
        <v>0</v>
      </c>
      <c r="CO40" s="195">
        <v>0</v>
      </c>
      <c r="CP40" s="195">
        <v>0</v>
      </c>
      <c r="CQ40" s="195">
        <v>0</v>
      </c>
      <c r="CR40" s="195">
        <v>0</v>
      </c>
      <c r="CS40" s="195">
        <v>0</v>
      </c>
      <c r="CT40" s="195">
        <v>0</v>
      </c>
      <c r="CU40" s="195">
        <v>0</v>
      </c>
      <c r="CV40" s="195">
        <v>0</v>
      </c>
      <c r="CW40" s="195">
        <v>0</v>
      </c>
      <c r="CX40" s="195">
        <v>0</v>
      </c>
      <c r="CY40" s="195">
        <v>0</v>
      </c>
      <c r="CZ40" s="195">
        <v>0</v>
      </c>
      <c r="DA40" s="195">
        <v>0</v>
      </c>
      <c r="DB40" s="195">
        <v>0</v>
      </c>
      <c r="DC40" s="195">
        <v>0</v>
      </c>
      <c r="DE40" s="24">
        <f t="shared" si="25"/>
        <v>0</v>
      </c>
      <c r="DF40" s="24">
        <f t="shared" si="17"/>
        <v>0</v>
      </c>
      <c r="DG40">
        <f t="shared" si="24"/>
        <v>21</v>
      </c>
      <c r="DH40">
        <v>0</v>
      </c>
    </row>
    <row r="41" spans="1:112" ht="14.5">
      <c r="A41" s="68">
        <v>29</v>
      </c>
      <c r="B41" s="176" t="str">
        <f>$B$33&amp;"8."</f>
        <v>D.3.8.</v>
      </c>
      <c r="C41" s="192" t="s">
        <v>161</v>
      </c>
      <c r="D41" s="196"/>
      <c r="E41" s="194">
        <v>0.21</v>
      </c>
      <c r="F41" s="189">
        <f>H41+NPV(FD,I41:INDEX(I41:DC41,PAL))</f>
        <v>0</v>
      </c>
      <c r="G41" s="189">
        <f>SUMIF($H$5:$DC$5,"&lt;="&amp;PAL,$H41:$DC41)</f>
        <v>0</v>
      </c>
      <c r="H41" s="195">
        <v>0</v>
      </c>
      <c r="I41" s="195">
        <v>0</v>
      </c>
      <c r="J41" s="195">
        <v>0</v>
      </c>
      <c r="K41" s="195">
        <v>0</v>
      </c>
      <c r="L41" s="195">
        <v>0</v>
      </c>
      <c r="M41" s="195">
        <v>0</v>
      </c>
      <c r="N41" s="195">
        <v>0</v>
      </c>
      <c r="O41" s="195">
        <v>0</v>
      </c>
      <c r="P41" s="195">
        <v>0</v>
      </c>
      <c r="Q41" s="195">
        <v>0</v>
      </c>
      <c r="R41" s="195">
        <v>0</v>
      </c>
      <c r="S41" s="195">
        <v>0</v>
      </c>
      <c r="T41" s="195">
        <v>0</v>
      </c>
      <c r="U41" s="195">
        <v>0</v>
      </c>
      <c r="V41" s="195">
        <v>0</v>
      </c>
      <c r="W41" s="195">
        <v>0</v>
      </c>
      <c r="X41" s="195">
        <v>0</v>
      </c>
      <c r="Y41" s="195">
        <v>0</v>
      </c>
      <c r="Z41" s="195">
        <v>0</v>
      </c>
      <c r="AA41" s="195">
        <v>0</v>
      </c>
      <c r="AB41" s="195">
        <v>0</v>
      </c>
      <c r="AC41" s="195">
        <v>0</v>
      </c>
      <c r="AD41" s="195">
        <v>0</v>
      </c>
      <c r="AE41" s="195">
        <v>0</v>
      </c>
      <c r="AF41" s="195">
        <v>0</v>
      </c>
      <c r="AG41" s="195">
        <v>0</v>
      </c>
      <c r="AH41" s="195">
        <v>0</v>
      </c>
      <c r="AI41" s="195">
        <v>0</v>
      </c>
      <c r="AJ41" s="195">
        <v>0</v>
      </c>
      <c r="AK41" s="195">
        <v>0</v>
      </c>
      <c r="AL41" s="195">
        <v>0</v>
      </c>
      <c r="AM41" s="195">
        <v>0</v>
      </c>
      <c r="AN41" s="195">
        <v>0</v>
      </c>
      <c r="AO41" s="195">
        <v>0</v>
      </c>
      <c r="AP41" s="195">
        <v>0</v>
      </c>
      <c r="AQ41" s="195">
        <v>0</v>
      </c>
      <c r="AR41" s="195">
        <v>0</v>
      </c>
      <c r="AS41" s="195">
        <v>0</v>
      </c>
      <c r="AT41" s="195">
        <v>0</v>
      </c>
      <c r="AU41" s="195">
        <v>0</v>
      </c>
      <c r="AV41" s="195">
        <v>0</v>
      </c>
      <c r="AW41" s="195">
        <v>0</v>
      </c>
      <c r="AX41" s="195">
        <v>0</v>
      </c>
      <c r="AY41" s="195">
        <v>0</v>
      </c>
      <c r="AZ41" s="195">
        <v>0</v>
      </c>
      <c r="BA41" s="195">
        <v>0</v>
      </c>
      <c r="BB41" s="195">
        <v>0</v>
      </c>
      <c r="BC41" s="195">
        <v>0</v>
      </c>
      <c r="BD41" s="195">
        <v>0</v>
      </c>
      <c r="BE41" s="195">
        <v>0</v>
      </c>
      <c r="BF41" s="195">
        <v>0</v>
      </c>
      <c r="BG41" s="195">
        <v>0</v>
      </c>
      <c r="BH41" s="195">
        <v>0</v>
      </c>
      <c r="BI41" s="195">
        <v>0</v>
      </c>
      <c r="BJ41" s="195">
        <v>0</v>
      </c>
      <c r="BK41" s="195">
        <v>0</v>
      </c>
      <c r="BL41" s="195">
        <v>0</v>
      </c>
      <c r="BM41" s="195">
        <v>0</v>
      </c>
      <c r="BN41" s="195">
        <v>0</v>
      </c>
      <c r="BO41" s="195">
        <v>0</v>
      </c>
      <c r="BP41" s="195">
        <v>0</v>
      </c>
      <c r="BQ41" s="195">
        <v>0</v>
      </c>
      <c r="BR41" s="195">
        <v>0</v>
      </c>
      <c r="BS41" s="195">
        <v>0</v>
      </c>
      <c r="BT41" s="195">
        <v>0</v>
      </c>
      <c r="BU41" s="195">
        <v>0</v>
      </c>
      <c r="BV41" s="195">
        <v>0</v>
      </c>
      <c r="BW41" s="195">
        <v>0</v>
      </c>
      <c r="BX41" s="195">
        <v>0</v>
      </c>
      <c r="BY41" s="195">
        <v>0</v>
      </c>
      <c r="BZ41" s="195">
        <v>0</v>
      </c>
      <c r="CA41" s="195">
        <v>0</v>
      </c>
      <c r="CB41" s="195">
        <v>0</v>
      </c>
      <c r="CC41" s="195">
        <v>0</v>
      </c>
      <c r="CD41" s="195">
        <v>0</v>
      </c>
      <c r="CE41" s="195">
        <v>0</v>
      </c>
      <c r="CF41" s="195">
        <v>0</v>
      </c>
      <c r="CG41" s="195">
        <v>0</v>
      </c>
      <c r="CH41" s="195">
        <v>0</v>
      </c>
      <c r="CI41" s="195">
        <v>0</v>
      </c>
      <c r="CJ41" s="195">
        <v>0</v>
      </c>
      <c r="CK41" s="195">
        <v>0</v>
      </c>
      <c r="CL41" s="195">
        <v>0</v>
      </c>
      <c r="CM41" s="195">
        <v>0</v>
      </c>
      <c r="CN41" s="195">
        <v>0</v>
      </c>
      <c r="CO41" s="195">
        <v>0</v>
      </c>
      <c r="CP41" s="195">
        <v>0</v>
      </c>
      <c r="CQ41" s="195">
        <v>0</v>
      </c>
      <c r="CR41" s="195">
        <v>0</v>
      </c>
      <c r="CS41" s="195">
        <v>0</v>
      </c>
      <c r="CT41" s="195">
        <v>0</v>
      </c>
      <c r="CU41" s="195">
        <v>0</v>
      </c>
      <c r="CV41" s="195">
        <v>0</v>
      </c>
      <c r="CW41" s="195">
        <v>0</v>
      </c>
      <c r="CX41" s="195">
        <v>0</v>
      </c>
      <c r="CY41" s="195">
        <v>0</v>
      </c>
      <c r="CZ41" s="195">
        <v>0</v>
      </c>
      <c r="DA41" s="195">
        <v>0</v>
      </c>
      <c r="DB41" s="195">
        <v>0</v>
      </c>
      <c r="DC41" s="195">
        <v>0</v>
      </c>
      <c r="DE41" s="24">
        <f t="shared" si="25"/>
        <v>0</v>
      </c>
      <c r="DF41" s="24">
        <f t="shared" si="17"/>
        <v>0</v>
      </c>
      <c r="DG41">
        <f t="shared" si="24"/>
        <v>21</v>
      </c>
      <c r="DH41">
        <v>0</v>
      </c>
    </row>
    <row r="42" spans="1:112" ht="14.5">
      <c r="A42" s="68">
        <v>30</v>
      </c>
      <c r="B42" s="176" t="str">
        <f>$B$33&amp;"9."</f>
        <v>D.3.9.</v>
      </c>
      <c r="C42" s="196" t="s">
        <v>162</v>
      </c>
      <c r="D42" s="196"/>
      <c r="E42" s="194">
        <v>0.21</v>
      </c>
      <c r="F42" s="189">
        <f>H42+NPV(FD,I42:INDEX(I42:DC42,PAL))</f>
        <v>0</v>
      </c>
      <c r="G42" s="189">
        <f>SUMIF($H$5:$DC$5,"&lt;="&amp;PAL,$H42:$DC42)</f>
        <v>0</v>
      </c>
      <c r="H42" s="197">
        <v>0</v>
      </c>
      <c r="I42" s="197">
        <v>0</v>
      </c>
      <c r="J42" s="197">
        <v>0</v>
      </c>
      <c r="K42" s="197">
        <v>0</v>
      </c>
      <c r="L42" s="197">
        <v>0</v>
      </c>
      <c r="M42" s="197">
        <v>0</v>
      </c>
      <c r="N42" s="197">
        <v>0</v>
      </c>
      <c r="O42" s="197">
        <v>0</v>
      </c>
      <c r="P42" s="197">
        <v>0</v>
      </c>
      <c r="Q42" s="197">
        <v>0</v>
      </c>
      <c r="R42" s="197">
        <v>0</v>
      </c>
      <c r="S42" s="198">
        <v>0</v>
      </c>
      <c r="T42" s="198">
        <v>0</v>
      </c>
      <c r="U42" s="198">
        <v>0</v>
      </c>
      <c r="V42" s="198">
        <v>0</v>
      </c>
      <c r="W42" s="198">
        <v>0</v>
      </c>
      <c r="X42" s="198">
        <v>0</v>
      </c>
      <c r="Y42" s="198">
        <v>0</v>
      </c>
      <c r="Z42" s="198">
        <v>0</v>
      </c>
      <c r="AA42" s="198">
        <v>0</v>
      </c>
      <c r="AB42" s="198">
        <v>0</v>
      </c>
      <c r="AC42" s="198">
        <v>0</v>
      </c>
      <c r="AD42" s="198">
        <v>0</v>
      </c>
      <c r="AE42" s="198">
        <v>0</v>
      </c>
      <c r="AF42" s="198">
        <v>0</v>
      </c>
      <c r="AG42" s="198">
        <v>0</v>
      </c>
      <c r="AH42" s="198">
        <v>0</v>
      </c>
      <c r="AI42" s="198">
        <v>0</v>
      </c>
      <c r="AJ42" s="198">
        <v>0</v>
      </c>
      <c r="AK42" s="198">
        <v>0</v>
      </c>
      <c r="AL42" s="198">
        <v>0</v>
      </c>
      <c r="AM42" s="198">
        <v>0</v>
      </c>
      <c r="AN42" s="198">
        <v>0</v>
      </c>
      <c r="AO42" s="198">
        <v>0</v>
      </c>
      <c r="AP42" s="198">
        <v>0</v>
      </c>
      <c r="AQ42" s="198">
        <v>0</v>
      </c>
      <c r="AR42" s="198">
        <v>0</v>
      </c>
      <c r="AS42" s="198">
        <v>0</v>
      </c>
      <c r="AT42" s="198">
        <v>0</v>
      </c>
      <c r="AU42" s="198">
        <v>0</v>
      </c>
      <c r="AV42" s="198">
        <v>0</v>
      </c>
      <c r="AW42" s="198">
        <v>0</v>
      </c>
      <c r="AX42" s="198">
        <v>0</v>
      </c>
      <c r="AY42" s="198">
        <v>0</v>
      </c>
      <c r="AZ42" s="198">
        <v>0</v>
      </c>
      <c r="BA42" s="198">
        <v>0</v>
      </c>
      <c r="BB42" s="198">
        <v>0</v>
      </c>
      <c r="BC42" s="198">
        <v>0</v>
      </c>
      <c r="BD42" s="198">
        <v>0</v>
      </c>
      <c r="BE42" s="198">
        <v>0</v>
      </c>
      <c r="BF42" s="198">
        <v>0</v>
      </c>
      <c r="BG42" s="198">
        <v>0</v>
      </c>
      <c r="BH42" s="198">
        <v>0</v>
      </c>
      <c r="BI42" s="198">
        <v>0</v>
      </c>
      <c r="BJ42" s="198">
        <v>0</v>
      </c>
      <c r="BK42" s="198">
        <v>0</v>
      </c>
      <c r="BL42" s="198">
        <v>0</v>
      </c>
      <c r="BM42" s="198">
        <v>0</v>
      </c>
      <c r="BN42" s="198">
        <v>0</v>
      </c>
      <c r="BO42" s="198">
        <v>0</v>
      </c>
      <c r="BP42" s="198">
        <v>0</v>
      </c>
      <c r="BQ42" s="198">
        <v>0</v>
      </c>
      <c r="BR42" s="198">
        <v>0</v>
      </c>
      <c r="BS42" s="198">
        <v>0</v>
      </c>
      <c r="BT42" s="198">
        <v>0</v>
      </c>
      <c r="BU42" s="198">
        <v>0</v>
      </c>
      <c r="BV42" s="198">
        <v>0</v>
      </c>
      <c r="BW42" s="198">
        <v>0</v>
      </c>
      <c r="BX42" s="198">
        <v>0</v>
      </c>
      <c r="BY42" s="198">
        <v>0</v>
      </c>
      <c r="BZ42" s="198">
        <v>0</v>
      </c>
      <c r="CA42" s="198">
        <v>0</v>
      </c>
      <c r="CB42" s="198">
        <v>0</v>
      </c>
      <c r="CC42" s="198">
        <v>0</v>
      </c>
      <c r="CD42" s="198">
        <v>0</v>
      </c>
      <c r="CE42" s="198">
        <v>0</v>
      </c>
      <c r="CF42" s="198">
        <v>0</v>
      </c>
      <c r="CG42" s="198">
        <v>0</v>
      </c>
      <c r="CH42" s="198">
        <v>0</v>
      </c>
      <c r="CI42" s="198">
        <v>0</v>
      </c>
      <c r="CJ42" s="198">
        <v>0</v>
      </c>
      <c r="CK42" s="198">
        <v>0</v>
      </c>
      <c r="CL42" s="198">
        <v>0</v>
      </c>
      <c r="CM42" s="198">
        <v>0</v>
      </c>
      <c r="CN42" s="198">
        <v>0</v>
      </c>
      <c r="CO42" s="198">
        <v>0</v>
      </c>
      <c r="CP42" s="198">
        <v>0</v>
      </c>
      <c r="CQ42" s="198">
        <v>0</v>
      </c>
      <c r="CR42" s="198">
        <v>0</v>
      </c>
      <c r="CS42" s="198">
        <v>0</v>
      </c>
      <c r="CT42" s="198">
        <v>0</v>
      </c>
      <c r="CU42" s="198">
        <v>0</v>
      </c>
      <c r="CV42" s="198">
        <v>0</v>
      </c>
      <c r="CW42" s="198">
        <v>0</v>
      </c>
      <c r="CX42" s="198">
        <v>0</v>
      </c>
      <c r="CY42" s="198">
        <v>0</v>
      </c>
      <c r="CZ42" s="198">
        <v>0</v>
      </c>
      <c r="DA42" s="198">
        <v>0</v>
      </c>
      <c r="DB42" s="198">
        <v>0</v>
      </c>
      <c r="DC42" s="198">
        <v>0</v>
      </c>
      <c r="DE42" s="24">
        <f t="shared" si="25"/>
        <v>0</v>
      </c>
      <c r="DF42" s="24">
        <f t="shared" si="17"/>
        <v>0</v>
      </c>
      <c r="DG42">
        <f t="shared" si="24"/>
        <v>21</v>
      </c>
      <c r="DH42">
        <v>0</v>
      </c>
    </row>
    <row r="43" spans="1:112" ht="14.5">
      <c r="A43" s="68">
        <v>31</v>
      </c>
      <c r="B43" s="176" t="str">
        <f>$B$33&amp;"L."</f>
        <v>D.3.L.</v>
      </c>
      <c r="C43" s="196" t="s">
        <v>163</v>
      </c>
      <c r="D43" s="196"/>
      <c r="E43" s="194">
        <v>0.21</v>
      </c>
      <c r="F43" s="189">
        <f>H43+NPV(FD,I43:INDEX(I43:DC43,PAL))</f>
        <v>0</v>
      </c>
      <c r="G43" s="189">
        <f>SUMIF($H$5:$DC$5,"&lt;="&amp;PAL,$H43:$DC43)</f>
        <v>0</v>
      </c>
      <c r="H43" s="197">
        <v>0</v>
      </c>
      <c r="I43" s="197">
        <v>0</v>
      </c>
      <c r="J43" s="197">
        <v>0</v>
      </c>
      <c r="K43" s="197">
        <v>0</v>
      </c>
      <c r="L43" s="197">
        <v>0</v>
      </c>
      <c r="M43" s="197">
        <v>0</v>
      </c>
      <c r="N43" s="197">
        <v>0</v>
      </c>
      <c r="O43" s="197">
        <v>0</v>
      </c>
      <c r="P43" s="197">
        <v>0</v>
      </c>
      <c r="Q43" s="197">
        <v>0</v>
      </c>
      <c r="R43" s="197">
        <v>0</v>
      </c>
      <c r="S43" s="197">
        <v>0</v>
      </c>
      <c r="T43" s="197">
        <v>0</v>
      </c>
      <c r="U43" s="197">
        <v>0</v>
      </c>
      <c r="V43" s="197">
        <v>0</v>
      </c>
      <c r="W43" s="197">
        <v>0</v>
      </c>
      <c r="X43" s="197">
        <v>0</v>
      </c>
      <c r="Y43" s="197">
        <v>0</v>
      </c>
      <c r="Z43" s="197">
        <v>0</v>
      </c>
      <c r="AA43" s="197">
        <v>0</v>
      </c>
      <c r="AB43" s="197">
        <v>0</v>
      </c>
      <c r="AC43" s="197">
        <v>0</v>
      </c>
      <c r="AD43" s="197">
        <v>0</v>
      </c>
      <c r="AE43" s="197">
        <v>0</v>
      </c>
      <c r="AF43" s="197">
        <v>0</v>
      </c>
      <c r="AG43" s="198">
        <v>0</v>
      </c>
      <c r="AH43" s="197">
        <v>0</v>
      </c>
      <c r="AI43" s="197">
        <v>0</v>
      </c>
      <c r="AJ43" s="197">
        <v>0</v>
      </c>
      <c r="AK43" s="197">
        <v>0</v>
      </c>
      <c r="AL43" s="197">
        <v>0</v>
      </c>
      <c r="AM43" s="197">
        <v>0</v>
      </c>
      <c r="AN43" s="197">
        <v>0</v>
      </c>
      <c r="AO43" s="197">
        <v>0</v>
      </c>
      <c r="AP43" s="197">
        <v>0</v>
      </c>
      <c r="AQ43" s="197">
        <v>0</v>
      </c>
      <c r="AR43" s="197">
        <v>0</v>
      </c>
      <c r="AS43" s="197">
        <v>0</v>
      </c>
      <c r="AT43" s="197">
        <v>0</v>
      </c>
      <c r="AU43" s="197">
        <v>0</v>
      </c>
      <c r="AV43" s="197">
        <v>0</v>
      </c>
      <c r="AW43" s="197">
        <v>0</v>
      </c>
      <c r="AX43" s="197">
        <v>0</v>
      </c>
      <c r="AY43" s="197">
        <v>0</v>
      </c>
      <c r="AZ43" s="197">
        <v>0</v>
      </c>
      <c r="BA43" s="197">
        <v>0</v>
      </c>
      <c r="BB43" s="197">
        <v>0</v>
      </c>
      <c r="BC43" s="197">
        <v>0</v>
      </c>
      <c r="BD43" s="197">
        <v>0</v>
      </c>
      <c r="BE43" s="197">
        <v>0</v>
      </c>
      <c r="BF43" s="197">
        <v>0</v>
      </c>
      <c r="BG43" s="197">
        <v>0</v>
      </c>
      <c r="BH43" s="197">
        <v>0</v>
      </c>
      <c r="BI43" s="197">
        <v>0</v>
      </c>
      <c r="BJ43" s="197">
        <v>0</v>
      </c>
      <c r="BK43" s="197">
        <v>0</v>
      </c>
      <c r="BL43" s="197">
        <v>0</v>
      </c>
      <c r="BM43" s="197">
        <v>0</v>
      </c>
      <c r="BN43" s="197">
        <v>0</v>
      </c>
      <c r="BO43" s="197">
        <v>0</v>
      </c>
      <c r="BP43" s="197">
        <v>0</v>
      </c>
      <c r="BQ43" s="197">
        <v>0</v>
      </c>
      <c r="BR43" s="197">
        <v>0</v>
      </c>
      <c r="BS43" s="197">
        <v>0</v>
      </c>
      <c r="BT43" s="197">
        <v>0</v>
      </c>
      <c r="BU43" s="197">
        <v>0</v>
      </c>
      <c r="BV43" s="197">
        <v>0</v>
      </c>
      <c r="BW43" s="197">
        <v>0</v>
      </c>
      <c r="BX43" s="197">
        <v>0</v>
      </c>
      <c r="BY43" s="197">
        <v>0</v>
      </c>
      <c r="BZ43" s="197">
        <v>0</v>
      </c>
      <c r="CA43" s="197">
        <v>0</v>
      </c>
      <c r="CB43" s="197">
        <v>0</v>
      </c>
      <c r="CC43" s="197">
        <v>0</v>
      </c>
      <c r="CD43" s="197">
        <v>0</v>
      </c>
      <c r="CE43" s="197">
        <v>0</v>
      </c>
      <c r="CF43" s="197">
        <v>0</v>
      </c>
      <c r="CG43" s="197">
        <v>0</v>
      </c>
      <c r="CH43" s="197">
        <v>0</v>
      </c>
      <c r="CI43" s="197">
        <v>0</v>
      </c>
      <c r="CJ43" s="197">
        <v>0</v>
      </c>
      <c r="CK43" s="197">
        <v>0</v>
      </c>
      <c r="CL43" s="197">
        <v>0</v>
      </c>
      <c r="CM43" s="197">
        <v>0</v>
      </c>
      <c r="CN43" s="197">
        <v>0</v>
      </c>
      <c r="CO43" s="197">
        <v>0</v>
      </c>
      <c r="CP43" s="197">
        <v>0</v>
      </c>
      <c r="CQ43" s="197">
        <v>0</v>
      </c>
      <c r="CR43" s="197">
        <v>0</v>
      </c>
      <c r="CS43" s="197">
        <v>0</v>
      </c>
      <c r="CT43" s="197">
        <v>0</v>
      </c>
      <c r="CU43" s="197">
        <v>0</v>
      </c>
      <c r="CV43" s="197">
        <v>0</v>
      </c>
      <c r="CW43" s="197">
        <v>0</v>
      </c>
      <c r="CX43" s="197">
        <v>0</v>
      </c>
      <c r="CY43" s="197">
        <v>0</v>
      </c>
      <c r="CZ43" s="197">
        <v>0</v>
      </c>
      <c r="DA43" s="197">
        <v>0</v>
      </c>
      <c r="DB43" s="197">
        <v>0</v>
      </c>
      <c r="DC43" s="198">
        <v>0</v>
      </c>
      <c r="DE43" s="24">
        <f t="shared" si="25"/>
        <v>0</v>
      </c>
      <c r="DF43" s="24">
        <f t="shared" si="17"/>
        <v>0</v>
      </c>
      <c r="DG43">
        <f t="shared" si="24"/>
        <v>21</v>
      </c>
      <c r="DH43">
        <f>DG43/(100+DG43)</f>
        <v>0.17355371900826447</v>
      </c>
    </row>
    <row r="44" spans="1:112" ht="14.5">
      <c r="A44" s="68">
        <v>32</v>
      </c>
      <c r="B44" s="176" t="s">
        <v>168</v>
      </c>
      <c r="C44" s="188" t="s">
        <v>169</v>
      </c>
      <c r="D44" s="190"/>
      <c r="E44" s="190"/>
      <c r="F44" s="191">
        <f>F45+F56+F67</f>
        <v>0</v>
      </c>
      <c r="G44" s="189">
        <f>SUMIF($H$5:$DC$5,"&lt;="&amp;PAL,$H44:$DC44)</f>
        <v>0</v>
      </c>
      <c r="H44" s="191">
        <f>H45+H56+H67</f>
        <v>0</v>
      </c>
      <c r="I44" s="191">
        <f t="shared" ref="I44:BT44" si="26">I45+I56+I67</f>
        <v>0</v>
      </c>
      <c r="J44" s="191">
        <f t="shared" si="26"/>
        <v>0</v>
      </c>
      <c r="K44" s="191">
        <f t="shared" si="26"/>
        <v>0</v>
      </c>
      <c r="L44" s="191">
        <f t="shared" si="26"/>
        <v>0</v>
      </c>
      <c r="M44" s="191">
        <f t="shared" si="26"/>
        <v>0</v>
      </c>
      <c r="N44" s="191">
        <f t="shared" si="26"/>
        <v>0</v>
      </c>
      <c r="O44" s="191">
        <f t="shared" si="26"/>
        <v>0</v>
      </c>
      <c r="P44" s="191">
        <f t="shared" si="26"/>
        <v>0</v>
      </c>
      <c r="Q44" s="191">
        <f t="shared" si="26"/>
        <v>0</v>
      </c>
      <c r="R44" s="191">
        <f t="shared" si="26"/>
        <v>0</v>
      </c>
      <c r="S44" s="191">
        <f t="shared" si="26"/>
        <v>0</v>
      </c>
      <c r="T44" s="191">
        <f t="shared" si="26"/>
        <v>0</v>
      </c>
      <c r="U44" s="191">
        <f t="shared" si="26"/>
        <v>0</v>
      </c>
      <c r="V44" s="191">
        <f t="shared" si="26"/>
        <v>0</v>
      </c>
      <c r="W44" s="191">
        <f t="shared" si="26"/>
        <v>0</v>
      </c>
      <c r="X44" s="191">
        <f t="shared" si="26"/>
        <v>0</v>
      </c>
      <c r="Y44" s="191">
        <f t="shared" si="26"/>
        <v>0</v>
      </c>
      <c r="Z44" s="191">
        <f t="shared" si="26"/>
        <v>0</v>
      </c>
      <c r="AA44" s="191">
        <f t="shared" si="26"/>
        <v>0</v>
      </c>
      <c r="AB44" s="191">
        <f t="shared" si="26"/>
        <v>0</v>
      </c>
      <c r="AC44" s="191">
        <f t="shared" si="26"/>
        <v>0</v>
      </c>
      <c r="AD44" s="191">
        <f t="shared" si="26"/>
        <v>0</v>
      </c>
      <c r="AE44" s="191">
        <f t="shared" si="26"/>
        <v>0</v>
      </c>
      <c r="AF44" s="191">
        <f t="shared" si="26"/>
        <v>0</v>
      </c>
      <c r="AG44" s="191">
        <f t="shared" si="26"/>
        <v>0</v>
      </c>
      <c r="AH44" s="191">
        <f t="shared" si="26"/>
        <v>0</v>
      </c>
      <c r="AI44" s="191">
        <f t="shared" si="26"/>
        <v>0</v>
      </c>
      <c r="AJ44" s="191">
        <f t="shared" si="26"/>
        <v>0</v>
      </c>
      <c r="AK44" s="191">
        <f t="shared" si="26"/>
        <v>0</v>
      </c>
      <c r="AL44" s="191">
        <f t="shared" si="26"/>
        <v>0</v>
      </c>
      <c r="AM44" s="191">
        <f t="shared" si="26"/>
        <v>0</v>
      </c>
      <c r="AN44" s="191">
        <f t="shared" si="26"/>
        <v>0</v>
      </c>
      <c r="AO44" s="191">
        <f t="shared" si="26"/>
        <v>0</v>
      </c>
      <c r="AP44" s="191">
        <f t="shared" si="26"/>
        <v>0</v>
      </c>
      <c r="AQ44" s="191">
        <f t="shared" si="26"/>
        <v>0</v>
      </c>
      <c r="AR44" s="191">
        <f t="shared" si="26"/>
        <v>0</v>
      </c>
      <c r="AS44" s="191">
        <f t="shared" si="26"/>
        <v>0</v>
      </c>
      <c r="AT44" s="191">
        <f t="shared" si="26"/>
        <v>0</v>
      </c>
      <c r="AU44" s="191">
        <f t="shared" si="26"/>
        <v>0</v>
      </c>
      <c r="AV44" s="191">
        <f t="shared" si="26"/>
        <v>0</v>
      </c>
      <c r="AW44" s="191">
        <f t="shared" si="26"/>
        <v>0</v>
      </c>
      <c r="AX44" s="191">
        <f t="shared" si="26"/>
        <v>0</v>
      </c>
      <c r="AY44" s="191">
        <f t="shared" si="26"/>
        <v>0</v>
      </c>
      <c r="AZ44" s="191">
        <f t="shared" si="26"/>
        <v>0</v>
      </c>
      <c r="BA44" s="191">
        <f t="shared" si="26"/>
        <v>0</v>
      </c>
      <c r="BB44" s="191">
        <f t="shared" si="26"/>
        <v>0</v>
      </c>
      <c r="BC44" s="191">
        <f t="shared" si="26"/>
        <v>0</v>
      </c>
      <c r="BD44" s="191">
        <f t="shared" si="26"/>
        <v>0</v>
      </c>
      <c r="BE44" s="191">
        <f t="shared" si="26"/>
        <v>0</v>
      </c>
      <c r="BF44" s="191">
        <f t="shared" si="26"/>
        <v>0</v>
      </c>
      <c r="BG44" s="191">
        <f t="shared" si="26"/>
        <v>0</v>
      </c>
      <c r="BH44" s="191">
        <f t="shared" si="26"/>
        <v>0</v>
      </c>
      <c r="BI44" s="191">
        <f t="shared" si="26"/>
        <v>0</v>
      </c>
      <c r="BJ44" s="191">
        <f t="shared" si="26"/>
        <v>0</v>
      </c>
      <c r="BK44" s="191">
        <f t="shared" si="26"/>
        <v>0</v>
      </c>
      <c r="BL44" s="191">
        <f t="shared" si="26"/>
        <v>0</v>
      </c>
      <c r="BM44" s="191">
        <f t="shared" si="26"/>
        <v>0</v>
      </c>
      <c r="BN44" s="191">
        <f t="shared" si="26"/>
        <v>0</v>
      </c>
      <c r="BO44" s="191">
        <f t="shared" si="26"/>
        <v>0</v>
      </c>
      <c r="BP44" s="191">
        <f t="shared" si="26"/>
        <v>0</v>
      </c>
      <c r="BQ44" s="191">
        <f t="shared" si="26"/>
        <v>0</v>
      </c>
      <c r="BR44" s="191">
        <f t="shared" si="26"/>
        <v>0</v>
      </c>
      <c r="BS44" s="191">
        <f t="shared" si="26"/>
        <v>0</v>
      </c>
      <c r="BT44" s="191">
        <f t="shared" si="26"/>
        <v>0</v>
      </c>
      <c r="BU44" s="191">
        <f t="shared" ref="BU44:DC44" si="27">BU45+BU56+BU67</f>
        <v>0</v>
      </c>
      <c r="BV44" s="191">
        <f t="shared" si="27"/>
        <v>0</v>
      </c>
      <c r="BW44" s="191">
        <f t="shared" si="27"/>
        <v>0</v>
      </c>
      <c r="BX44" s="191">
        <f t="shared" si="27"/>
        <v>0</v>
      </c>
      <c r="BY44" s="191">
        <f t="shared" si="27"/>
        <v>0</v>
      </c>
      <c r="BZ44" s="191">
        <f t="shared" si="27"/>
        <v>0</v>
      </c>
      <c r="CA44" s="191">
        <f t="shared" si="27"/>
        <v>0</v>
      </c>
      <c r="CB44" s="191">
        <f t="shared" si="27"/>
        <v>0</v>
      </c>
      <c r="CC44" s="191">
        <f t="shared" si="27"/>
        <v>0</v>
      </c>
      <c r="CD44" s="191">
        <f t="shared" si="27"/>
        <v>0</v>
      </c>
      <c r="CE44" s="191">
        <f t="shared" si="27"/>
        <v>0</v>
      </c>
      <c r="CF44" s="191">
        <f t="shared" si="27"/>
        <v>0</v>
      </c>
      <c r="CG44" s="191">
        <f t="shared" si="27"/>
        <v>0</v>
      </c>
      <c r="CH44" s="191">
        <f t="shared" si="27"/>
        <v>0</v>
      </c>
      <c r="CI44" s="191">
        <f t="shared" si="27"/>
        <v>0</v>
      </c>
      <c r="CJ44" s="191">
        <f t="shared" si="27"/>
        <v>0</v>
      </c>
      <c r="CK44" s="191">
        <f t="shared" si="27"/>
        <v>0</v>
      </c>
      <c r="CL44" s="191">
        <f t="shared" si="27"/>
        <v>0</v>
      </c>
      <c r="CM44" s="191">
        <f t="shared" si="27"/>
        <v>0</v>
      </c>
      <c r="CN44" s="191">
        <f t="shared" si="27"/>
        <v>0</v>
      </c>
      <c r="CO44" s="191">
        <f t="shared" si="27"/>
        <v>0</v>
      </c>
      <c r="CP44" s="191">
        <f t="shared" si="27"/>
        <v>0</v>
      </c>
      <c r="CQ44" s="191">
        <f t="shared" si="27"/>
        <v>0</v>
      </c>
      <c r="CR44" s="191">
        <f t="shared" si="27"/>
        <v>0</v>
      </c>
      <c r="CS44" s="191">
        <f t="shared" si="27"/>
        <v>0</v>
      </c>
      <c r="CT44" s="191">
        <f t="shared" si="27"/>
        <v>0</v>
      </c>
      <c r="CU44" s="191">
        <f t="shared" si="27"/>
        <v>0</v>
      </c>
      <c r="CV44" s="191">
        <f t="shared" si="27"/>
        <v>0</v>
      </c>
      <c r="CW44" s="191">
        <f t="shared" si="27"/>
        <v>0</v>
      </c>
      <c r="CX44" s="191">
        <f t="shared" si="27"/>
        <v>0</v>
      </c>
      <c r="CY44" s="191">
        <f t="shared" si="27"/>
        <v>0</v>
      </c>
      <c r="CZ44" s="191">
        <f t="shared" si="27"/>
        <v>0</v>
      </c>
      <c r="DA44" s="191">
        <f t="shared" si="27"/>
        <v>0</v>
      </c>
      <c r="DB44" s="191">
        <f t="shared" si="27"/>
        <v>0</v>
      </c>
      <c r="DC44" s="191">
        <f t="shared" si="27"/>
        <v>0</v>
      </c>
      <c r="DF44" s="24">
        <f t="shared" si="17"/>
        <v>0</v>
      </c>
    </row>
    <row r="45" spans="1:112" ht="14.5">
      <c r="A45" s="68">
        <v>33</v>
      </c>
      <c r="B45" s="176" t="s">
        <v>170</v>
      </c>
      <c r="C45" s="188" t="s">
        <v>171</v>
      </c>
      <c r="D45" s="190"/>
      <c r="E45" s="190"/>
      <c r="F45" s="191">
        <f>SUM(F46:F53)+F54</f>
        <v>0</v>
      </c>
      <c r="G45" s="189">
        <f>SUMIF($H$5:$DC$5,"&lt;="&amp;PAL,$H45:$DC45)</f>
        <v>0</v>
      </c>
      <c r="H45" s="191">
        <f>SUM(H46:H53)+H54</f>
        <v>0</v>
      </c>
      <c r="I45" s="191">
        <f t="shared" ref="I45:BT45" si="28">SUM(I46:I53)+I54</f>
        <v>0</v>
      </c>
      <c r="J45" s="191">
        <f t="shared" si="28"/>
        <v>0</v>
      </c>
      <c r="K45" s="191">
        <f t="shared" si="28"/>
        <v>0</v>
      </c>
      <c r="L45" s="191">
        <f t="shared" si="28"/>
        <v>0</v>
      </c>
      <c r="M45" s="191">
        <f t="shared" si="28"/>
        <v>0</v>
      </c>
      <c r="N45" s="191">
        <f t="shared" si="28"/>
        <v>0</v>
      </c>
      <c r="O45" s="191">
        <f t="shared" si="28"/>
        <v>0</v>
      </c>
      <c r="P45" s="191">
        <f t="shared" si="28"/>
        <v>0</v>
      </c>
      <c r="Q45" s="191">
        <f t="shared" si="28"/>
        <v>0</v>
      </c>
      <c r="R45" s="191">
        <f t="shared" si="28"/>
        <v>0</v>
      </c>
      <c r="S45" s="191">
        <f t="shared" si="28"/>
        <v>0</v>
      </c>
      <c r="T45" s="191">
        <f t="shared" si="28"/>
        <v>0</v>
      </c>
      <c r="U45" s="191">
        <f t="shared" si="28"/>
        <v>0</v>
      </c>
      <c r="V45" s="191">
        <f t="shared" si="28"/>
        <v>0</v>
      </c>
      <c r="W45" s="191">
        <f t="shared" si="28"/>
        <v>0</v>
      </c>
      <c r="X45" s="191">
        <f t="shared" si="28"/>
        <v>0</v>
      </c>
      <c r="Y45" s="191">
        <f t="shared" si="28"/>
        <v>0</v>
      </c>
      <c r="Z45" s="191">
        <f t="shared" si="28"/>
        <v>0</v>
      </c>
      <c r="AA45" s="191">
        <f t="shared" si="28"/>
        <v>0</v>
      </c>
      <c r="AB45" s="191">
        <f t="shared" si="28"/>
        <v>0</v>
      </c>
      <c r="AC45" s="191">
        <f t="shared" si="28"/>
        <v>0</v>
      </c>
      <c r="AD45" s="191">
        <f t="shared" si="28"/>
        <v>0</v>
      </c>
      <c r="AE45" s="191">
        <f t="shared" si="28"/>
        <v>0</v>
      </c>
      <c r="AF45" s="191">
        <f t="shared" si="28"/>
        <v>0</v>
      </c>
      <c r="AG45" s="191">
        <f t="shared" si="28"/>
        <v>0</v>
      </c>
      <c r="AH45" s="191">
        <f t="shared" si="28"/>
        <v>0</v>
      </c>
      <c r="AI45" s="191">
        <f t="shared" si="28"/>
        <v>0</v>
      </c>
      <c r="AJ45" s="191">
        <f t="shared" si="28"/>
        <v>0</v>
      </c>
      <c r="AK45" s="191">
        <f t="shared" si="28"/>
        <v>0</v>
      </c>
      <c r="AL45" s="191">
        <f t="shared" si="28"/>
        <v>0</v>
      </c>
      <c r="AM45" s="191">
        <f t="shared" si="28"/>
        <v>0</v>
      </c>
      <c r="AN45" s="191">
        <f t="shared" si="28"/>
        <v>0</v>
      </c>
      <c r="AO45" s="191">
        <f t="shared" si="28"/>
        <v>0</v>
      </c>
      <c r="AP45" s="191">
        <f t="shared" si="28"/>
        <v>0</v>
      </c>
      <c r="AQ45" s="191">
        <f t="shared" si="28"/>
        <v>0</v>
      </c>
      <c r="AR45" s="191">
        <f t="shared" si="28"/>
        <v>0</v>
      </c>
      <c r="AS45" s="191">
        <f t="shared" si="28"/>
        <v>0</v>
      </c>
      <c r="AT45" s="191">
        <f t="shared" si="28"/>
        <v>0</v>
      </c>
      <c r="AU45" s="191">
        <f t="shared" si="28"/>
        <v>0</v>
      </c>
      <c r="AV45" s="191">
        <f t="shared" si="28"/>
        <v>0</v>
      </c>
      <c r="AW45" s="191">
        <f t="shared" si="28"/>
        <v>0</v>
      </c>
      <c r="AX45" s="191">
        <f t="shared" si="28"/>
        <v>0</v>
      </c>
      <c r="AY45" s="191">
        <f t="shared" si="28"/>
        <v>0</v>
      </c>
      <c r="AZ45" s="191">
        <f t="shared" si="28"/>
        <v>0</v>
      </c>
      <c r="BA45" s="191">
        <f t="shared" si="28"/>
        <v>0</v>
      </c>
      <c r="BB45" s="191">
        <f t="shared" si="28"/>
        <v>0</v>
      </c>
      <c r="BC45" s="191">
        <f t="shared" si="28"/>
        <v>0</v>
      </c>
      <c r="BD45" s="191">
        <f t="shared" si="28"/>
        <v>0</v>
      </c>
      <c r="BE45" s="191">
        <f t="shared" si="28"/>
        <v>0</v>
      </c>
      <c r="BF45" s="191">
        <f t="shared" si="28"/>
        <v>0</v>
      </c>
      <c r="BG45" s="191">
        <f t="shared" si="28"/>
        <v>0</v>
      </c>
      <c r="BH45" s="191">
        <f t="shared" si="28"/>
        <v>0</v>
      </c>
      <c r="BI45" s="191">
        <f t="shared" si="28"/>
        <v>0</v>
      </c>
      <c r="BJ45" s="191">
        <f t="shared" si="28"/>
        <v>0</v>
      </c>
      <c r="BK45" s="191">
        <f t="shared" si="28"/>
        <v>0</v>
      </c>
      <c r="BL45" s="191">
        <f t="shared" si="28"/>
        <v>0</v>
      </c>
      <c r="BM45" s="191">
        <f t="shared" si="28"/>
        <v>0</v>
      </c>
      <c r="BN45" s="191">
        <f t="shared" si="28"/>
        <v>0</v>
      </c>
      <c r="BO45" s="191">
        <f t="shared" si="28"/>
        <v>0</v>
      </c>
      <c r="BP45" s="191">
        <f t="shared" si="28"/>
        <v>0</v>
      </c>
      <c r="BQ45" s="191">
        <f t="shared" si="28"/>
        <v>0</v>
      </c>
      <c r="BR45" s="191">
        <f t="shared" si="28"/>
        <v>0</v>
      </c>
      <c r="BS45" s="191">
        <f t="shared" si="28"/>
        <v>0</v>
      </c>
      <c r="BT45" s="191">
        <f t="shared" si="28"/>
        <v>0</v>
      </c>
      <c r="BU45" s="191">
        <f t="shared" ref="BU45:DC45" si="29">SUM(BU46:BU53)+BU54</f>
        <v>0</v>
      </c>
      <c r="BV45" s="191">
        <f t="shared" si="29"/>
        <v>0</v>
      </c>
      <c r="BW45" s="191">
        <f t="shared" si="29"/>
        <v>0</v>
      </c>
      <c r="BX45" s="191">
        <f t="shared" si="29"/>
        <v>0</v>
      </c>
      <c r="BY45" s="191">
        <f t="shared" si="29"/>
        <v>0</v>
      </c>
      <c r="BZ45" s="191">
        <f t="shared" si="29"/>
        <v>0</v>
      </c>
      <c r="CA45" s="191">
        <f t="shared" si="29"/>
        <v>0</v>
      </c>
      <c r="CB45" s="191">
        <f t="shared" si="29"/>
        <v>0</v>
      </c>
      <c r="CC45" s="191">
        <f t="shared" si="29"/>
        <v>0</v>
      </c>
      <c r="CD45" s="191">
        <f t="shared" si="29"/>
        <v>0</v>
      </c>
      <c r="CE45" s="191">
        <f t="shared" si="29"/>
        <v>0</v>
      </c>
      <c r="CF45" s="191">
        <f t="shared" si="29"/>
        <v>0</v>
      </c>
      <c r="CG45" s="191">
        <f t="shared" si="29"/>
        <v>0</v>
      </c>
      <c r="CH45" s="191">
        <f t="shared" si="29"/>
        <v>0</v>
      </c>
      <c r="CI45" s="191">
        <f t="shared" si="29"/>
        <v>0</v>
      </c>
      <c r="CJ45" s="191">
        <f t="shared" si="29"/>
        <v>0</v>
      </c>
      <c r="CK45" s="191">
        <f t="shared" si="29"/>
        <v>0</v>
      </c>
      <c r="CL45" s="191">
        <f t="shared" si="29"/>
        <v>0</v>
      </c>
      <c r="CM45" s="191">
        <f t="shared" si="29"/>
        <v>0</v>
      </c>
      <c r="CN45" s="191">
        <f t="shared" si="29"/>
        <v>0</v>
      </c>
      <c r="CO45" s="191">
        <f t="shared" si="29"/>
        <v>0</v>
      </c>
      <c r="CP45" s="191">
        <f t="shared" si="29"/>
        <v>0</v>
      </c>
      <c r="CQ45" s="191">
        <f t="shared" si="29"/>
        <v>0</v>
      </c>
      <c r="CR45" s="191">
        <f t="shared" si="29"/>
        <v>0</v>
      </c>
      <c r="CS45" s="191">
        <f t="shared" si="29"/>
        <v>0</v>
      </c>
      <c r="CT45" s="191">
        <f t="shared" si="29"/>
        <v>0</v>
      </c>
      <c r="CU45" s="191">
        <f t="shared" si="29"/>
        <v>0</v>
      </c>
      <c r="CV45" s="191">
        <f t="shared" si="29"/>
        <v>0</v>
      </c>
      <c r="CW45" s="191">
        <f t="shared" si="29"/>
        <v>0</v>
      </c>
      <c r="CX45" s="191">
        <f t="shared" si="29"/>
        <v>0</v>
      </c>
      <c r="CY45" s="191">
        <f t="shared" si="29"/>
        <v>0</v>
      </c>
      <c r="CZ45" s="191">
        <f t="shared" si="29"/>
        <v>0</v>
      </c>
      <c r="DA45" s="191">
        <f t="shared" si="29"/>
        <v>0</v>
      </c>
      <c r="DB45" s="191">
        <f t="shared" si="29"/>
        <v>0</v>
      </c>
      <c r="DC45" s="191">
        <f t="shared" si="29"/>
        <v>0</v>
      </c>
      <c r="DF45" s="24">
        <f t="shared" si="17"/>
        <v>0</v>
      </c>
    </row>
    <row r="46" spans="1:112" ht="14.5">
      <c r="A46" s="68">
        <v>34</v>
      </c>
      <c r="B46" s="176" t="str">
        <f>$B$45&amp;"1."</f>
        <v>E.1.1.</v>
      </c>
      <c r="C46" s="192" t="s">
        <v>161</v>
      </c>
      <c r="D46" s="199"/>
      <c r="E46" s="194">
        <v>0.21</v>
      </c>
      <c r="F46" s="189">
        <f>H46+NPV(FD,I46:INDEX(I46:DC46,PAL))</f>
        <v>0</v>
      </c>
      <c r="G46" s="189">
        <f>SUMIF($H$5:$DC$5,"&lt;="&amp;PAL,$H46:$DC46)</f>
        <v>0</v>
      </c>
      <c r="H46" s="195">
        <v>0</v>
      </c>
      <c r="I46" s="195">
        <v>0</v>
      </c>
      <c r="J46" s="195">
        <v>0</v>
      </c>
      <c r="K46" s="195">
        <v>0</v>
      </c>
      <c r="L46" s="195">
        <v>0</v>
      </c>
      <c r="M46" s="195">
        <v>0</v>
      </c>
      <c r="N46" s="195">
        <v>0</v>
      </c>
      <c r="O46" s="195">
        <v>0</v>
      </c>
      <c r="P46" s="195">
        <v>0</v>
      </c>
      <c r="Q46" s="195">
        <v>0</v>
      </c>
      <c r="R46" s="195">
        <v>0</v>
      </c>
      <c r="S46" s="195">
        <v>0</v>
      </c>
      <c r="T46" s="195">
        <v>0</v>
      </c>
      <c r="U46" s="195">
        <v>0</v>
      </c>
      <c r="V46" s="195">
        <v>0</v>
      </c>
      <c r="W46" s="195">
        <v>0</v>
      </c>
      <c r="X46" s="195">
        <v>0</v>
      </c>
      <c r="Y46" s="195">
        <v>0</v>
      </c>
      <c r="Z46" s="195">
        <v>0</v>
      </c>
      <c r="AA46" s="195">
        <v>0</v>
      </c>
      <c r="AB46" s="195">
        <v>0</v>
      </c>
      <c r="AC46" s="195">
        <v>0</v>
      </c>
      <c r="AD46" s="195">
        <v>0</v>
      </c>
      <c r="AE46" s="195">
        <v>0</v>
      </c>
      <c r="AF46" s="195">
        <v>0</v>
      </c>
      <c r="AG46" s="195">
        <v>0</v>
      </c>
      <c r="AH46" s="195">
        <v>0</v>
      </c>
      <c r="AI46" s="195">
        <v>0</v>
      </c>
      <c r="AJ46" s="195">
        <v>0</v>
      </c>
      <c r="AK46" s="195">
        <v>0</v>
      </c>
      <c r="AL46" s="195">
        <v>0</v>
      </c>
      <c r="AM46" s="195">
        <v>0</v>
      </c>
      <c r="AN46" s="195">
        <v>0</v>
      </c>
      <c r="AO46" s="195">
        <v>0</v>
      </c>
      <c r="AP46" s="195">
        <v>0</v>
      </c>
      <c r="AQ46" s="195">
        <v>0</v>
      </c>
      <c r="AR46" s="195">
        <v>0</v>
      </c>
      <c r="AS46" s="195">
        <v>0</v>
      </c>
      <c r="AT46" s="195">
        <v>0</v>
      </c>
      <c r="AU46" s="195">
        <v>0</v>
      </c>
      <c r="AV46" s="195">
        <v>0</v>
      </c>
      <c r="AW46" s="195">
        <v>0</v>
      </c>
      <c r="AX46" s="195">
        <v>0</v>
      </c>
      <c r="AY46" s="195">
        <v>0</v>
      </c>
      <c r="AZ46" s="195">
        <v>0</v>
      </c>
      <c r="BA46" s="195">
        <v>0</v>
      </c>
      <c r="BB46" s="195">
        <v>0</v>
      </c>
      <c r="BC46" s="195">
        <v>0</v>
      </c>
      <c r="BD46" s="195">
        <v>0</v>
      </c>
      <c r="BE46" s="195">
        <v>0</v>
      </c>
      <c r="BF46" s="195">
        <v>0</v>
      </c>
      <c r="BG46" s="195">
        <v>0</v>
      </c>
      <c r="BH46" s="195">
        <v>0</v>
      </c>
      <c r="BI46" s="195">
        <v>0</v>
      </c>
      <c r="BJ46" s="195">
        <v>0</v>
      </c>
      <c r="BK46" s="195">
        <v>0</v>
      </c>
      <c r="BL46" s="195">
        <v>0</v>
      </c>
      <c r="BM46" s="195">
        <v>0</v>
      </c>
      <c r="BN46" s="195">
        <v>0</v>
      </c>
      <c r="BO46" s="195">
        <v>0</v>
      </c>
      <c r="BP46" s="195">
        <v>0</v>
      </c>
      <c r="BQ46" s="195">
        <v>0</v>
      </c>
      <c r="BR46" s="195">
        <v>0</v>
      </c>
      <c r="BS46" s="195">
        <v>0</v>
      </c>
      <c r="BT46" s="195">
        <v>0</v>
      </c>
      <c r="BU46" s="195">
        <v>0</v>
      </c>
      <c r="BV46" s="195">
        <v>0</v>
      </c>
      <c r="BW46" s="195">
        <v>0</v>
      </c>
      <c r="BX46" s="195">
        <v>0</v>
      </c>
      <c r="BY46" s="195">
        <v>0</v>
      </c>
      <c r="BZ46" s="195">
        <v>0</v>
      </c>
      <c r="CA46" s="195">
        <v>0</v>
      </c>
      <c r="CB46" s="195">
        <v>0</v>
      </c>
      <c r="CC46" s="195">
        <v>0</v>
      </c>
      <c r="CD46" s="195">
        <v>0</v>
      </c>
      <c r="CE46" s="195">
        <v>0</v>
      </c>
      <c r="CF46" s="195">
        <v>0</v>
      </c>
      <c r="CG46" s="195">
        <v>0</v>
      </c>
      <c r="CH46" s="195">
        <v>0</v>
      </c>
      <c r="CI46" s="195">
        <v>0</v>
      </c>
      <c r="CJ46" s="195">
        <v>0</v>
      </c>
      <c r="CK46" s="195">
        <v>0</v>
      </c>
      <c r="CL46" s="195">
        <v>0</v>
      </c>
      <c r="CM46" s="195">
        <v>0</v>
      </c>
      <c r="CN46" s="195">
        <v>0</v>
      </c>
      <c r="CO46" s="195">
        <v>0</v>
      </c>
      <c r="CP46" s="195">
        <v>0</v>
      </c>
      <c r="CQ46" s="195">
        <v>0</v>
      </c>
      <c r="CR46" s="195">
        <v>0</v>
      </c>
      <c r="CS46" s="195">
        <v>0</v>
      </c>
      <c r="CT46" s="195">
        <v>0</v>
      </c>
      <c r="CU46" s="195">
        <v>0</v>
      </c>
      <c r="CV46" s="195">
        <v>0</v>
      </c>
      <c r="CW46" s="195">
        <v>0</v>
      </c>
      <c r="CX46" s="195">
        <v>0</v>
      </c>
      <c r="CY46" s="195">
        <v>0</v>
      </c>
      <c r="CZ46" s="195">
        <v>0</v>
      </c>
      <c r="DA46" s="195">
        <v>0</v>
      </c>
      <c r="DB46" s="195">
        <v>0</v>
      </c>
      <c r="DC46" s="195">
        <v>0</v>
      </c>
      <c r="DE46" s="24">
        <f>COUNTBLANK(H46:DC46)</f>
        <v>0</v>
      </c>
      <c r="DF46" s="24">
        <f t="shared" si="17"/>
        <v>0</v>
      </c>
      <c r="DG46">
        <f t="shared" ref="DG46:DG55" si="30">IF(ISNUMBER(E46),E46*100,0)</f>
        <v>21</v>
      </c>
      <c r="DH46">
        <v>0</v>
      </c>
    </row>
    <row r="47" spans="1:112" ht="14.5">
      <c r="A47" s="68">
        <v>35</v>
      </c>
      <c r="B47" s="176" t="str">
        <f>$B$45&amp;"2."</f>
        <v>E.1.2.</v>
      </c>
      <c r="C47" s="192" t="s">
        <v>161</v>
      </c>
      <c r="D47" s="199"/>
      <c r="E47" s="194">
        <v>0.21</v>
      </c>
      <c r="F47" s="189">
        <f>H47+NPV(FD,I47:INDEX(I47:DC47,PAL))</f>
        <v>0</v>
      </c>
      <c r="G47" s="189">
        <f>SUMIF($H$5:$DC$5,"&lt;="&amp;PAL,$H47:$DC47)</f>
        <v>0</v>
      </c>
      <c r="H47" s="195">
        <v>0</v>
      </c>
      <c r="I47" s="195">
        <v>0</v>
      </c>
      <c r="J47" s="195">
        <v>0</v>
      </c>
      <c r="K47" s="195">
        <v>0</v>
      </c>
      <c r="L47" s="195">
        <v>0</v>
      </c>
      <c r="M47" s="195">
        <v>0</v>
      </c>
      <c r="N47" s="195">
        <v>0</v>
      </c>
      <c r="O47" s="195">
        <v>0</v>
      </c>
      <c r="P47" s="195">
        <v>0</v>
      </c>
      <c r="Q47" s="195">
        <v>0</v>
      </c>
      <c r="R47" s="195">
        <v>0</v>
      </c>
      <c r="S47" s="195">
        <v>0</v>
      </c>
      <c r="T47" s="195">
        <v>0</v>
      </c>
      <c r="U47" s="195">
        <v>0</v>
      </c>
      <c r="V47" s="195">
        <v>0</v>
      </c>
      <c r="W47" s="195">
        <v>0</v>
      </c>
      <c r="X47" s="195">
        <v>0</v>
      </c>
      <c r="Y47" s="195">
        <v>0</v>
      </c>
      <c r="Z47" s="195">
        <v>0</v>
      </c>
      <c r="AA47" s="195">
        <v>0</v>
      </c>
      <c r="AB47" s="195">
        <v>0</v>
      </c>
      <c r="AC47" s="195">
        <v>0</v>
      </c>
      <c r="AD47" s="195">
        <v>0</v>
      </c>
      <c r="AE47" s="195">
        <v>0</v>
      </c>
      <c r="AF47" s="195">
        <v>0</v>
      </c>
      <c r="AG47" s="195">
        <v>0</v>
      </c>
      <c r="AH47" s="195">
        <v>0</v>
      </c>
      <c r="AI47" s="195">
        <v>0</v>
      </c>
      <c r="AJ47" s="195">
        <v>0</v>
      </c>
      <c r="AK47" s="195">
        <v>0</v>
      </c>
      <c r="AL47" s="195">
        <v>0</v>
      </c>
      <c r="AM47" s="195">
        <v>0</v>
      </c>
      <c r="AN47" s="195">
        <v>0</v>
      </c>
      <c r="AO47" s="195">
        <v>0</v>
      </c>
      <c r="AP47" s="195">
        <v>0</v>
      </c>
      <c r="AQ47" s="195">
        <v>0</v>
      </c>
      <c r="AR47" s="195">
        <v>0</v>
      </c>
      <c r="AS47" s="195">
        <v>0</v>
      </c>
      <c r="AT47" s="195">
        <v>0</v>
      </c>
      <c r="AU47" s="195">
        <v>0</v>
      </c>
      <c r="AV47" s="195">
        <v>0</v>
      </c>
      <c r="AW47" s="195">
        <v>0</v>
      </c>
      <c r="AX47" s="195">
        <v>0</v>
      </c>
      <c r="AY47" s="195">
        <v>0</v>
      </c>
      <c r="AZ47" s="195">
        <v>0</v>
      </c>
      <c r="BA47" s="195">
        <v>0</v>
      </c>
      <c r="BB47" s="195">
        <v>0</v>
      </c>
      <c r="BC47" s="195">
        <v>0</v>
      </c>
      <c r="BD47" s="195">
        <v>0</v>
      </c>
      <c r="BE47" s="195">
        <v>0</v>
      </c>
      <c r="BF47" s="195">
        <v>0</v>
      </c>
      <c r="BG47" s="195">
        <v>0</v>
      </c>
      <c r="BH47" s="195">
        <v>0</v>
      </c>
      <c r="BI47" s="195">
        <v>0</v>
      </c>
      <c r="BJ47" s="195">
        <v>0</v>
      </c>
      <c r="BK47" s="195">
        <v>0</v>
      </c>
      <c r="BL47" s="195">
        <v>0</v>
      </c>
      <c r="BM47" s="195">
        <v>0</v>
      </c>
      <c r="BN47" s="195">
        <v>0</v>
      </c>
      <c r="BO47" s="195">
        <v>0</v>
      </c>
      <c r="BP47" s="195">
        <v>0</v>
      </c>
      <c r="BQ47" s="195">
        <v>0</v>
      </c>
      <c r="BR47" s="195">
        <v>0</v>
      </c>
      <c r="BS47" s="195">
        <v>0</v>
      </c>
      <c r="BT47" s="195">
        <v>0</v>
      </c>
      <c r="BU47" s="195">
        <v>0</v>
      </c>
      <c r="BV47" s="195">
        <v>0</v>
      </c>
      <c r="BW47" s="195">
        <v>0</v>
      </c>
      <c r="BX47" s="195">
        <v>0</v>
      </c>
      <c r="BY47" s="195">
        <v>0</v>
      </c>
      <c r="BZ47" s="195">
        <v>0</v>
      </c>
      <c r="CA47" s="195">
        <v>0</v>
      </c>
      <c r="CB47" s="195">
        <v>0</v>
      </c>
      <c r="CC47" s="195">
        <v>0</v>
      </c>
      <c r="CD47" s="195">
        <v>0</v>
      </c>
      <c r="CE47" s="195">
        <v>0</v>
      </c>
      <c r="CF47" s="195">
        <v>0</v>
      </c>
      <c r="CG47" s="195">
        <v>0</v>
      </c>
      <c r="CH47" s="195">
        <v>0</v>
      </c>
      <c r="CI47" s="195">
        <v>0</v>
      </c>
      <c r="CJ47" s="195">
        <v>0</v>
      </c>
      <c r="CK47" s="195">
        <v>0</v>
      </c>
      <c r="CL47" s="195">
        <v>0</v>
      </c>
      <c r="CM47" s="195">
        <v>0</v>
      </c>
      <c r="CN47" s="195">
        <v>0</v>
      </c>
      <c r="CO47" s="195">
        <v>0</v>
      </c>
      <c r="CP47" s="195">
        <v>0</v>
      </c>
      <c r="CQ47" s="195">
        <v>0</v>
      </c>
      <c r="CR47" s="195">
        <v>0</v>
      </c>
      <c r="CS47" s="195">
        <v>0</v>
      </c>
      <c r="CT47" s="195">
        <v>0</v>
      </c>
      <c r="CU47" s="195">
        <v>0</v>
      </c>
      <c r="CV47" s="195">
        <v>0</v>
      </c>
      <c r="CW47" s="195">
        <v>0</v>
      </c>
      <c r="CX47" s="195">
        <v>0</v>
      </c>
      <c r="CY47" s="195">
        <v>0</v>
      </c>
      <c r="CZ47" s="195">
        <v>0</v>
      </c>
      <c r="DA47" s="195">
        <v>0</v>
      </c>
      <c r="DB47" s="195">
        <v>0</v>
      </c>
      <c r="DC47" s="195">
        <v>0</v>
      </c>
      <c r="DE47" s="24">
        <f t="shared" ref="DE47:DE55" si="31">COUNTBLANK(H47:DC47)</f>
        <v>0</v>
      </c>
      <c r="DF47" s="24">
        <f t="shared" si="17"/>
        <v>0</v>
      </c>
      <c r="DG47">
        <f t="shared" si="30"/>
        <v>21</v>
      </c>
      <c r="DH47">
        <v>0</v>
      </c>
    </row>
    <row r="48" spans="1:112" ht="14.5">
      <c r="A48" s="68">
        <v>36</v>
      </c>
      <c r="B48" s="176" t="str">
        <f>$B$45&amp;"3."</f>
        <v>E.1.3.</v>
      </c>
      <c r="C48" s="192" t="s">
        <v>161</v>
      </c>
      <c r="D48" s="199"/>
      <c r="E48" s="194">
        <v>0.21</v>
      </c>
      <c r="F48" s="189">
        <f>H48+NPV(FD,I48:INDEX(I48:DC48,PAL))</f>
        <v>0</v>
      </c>
      <c r="G48" s="189">
        <f>SUMIF($H$5:$DC$5,"&lt;="&amp;PAL,$H48:$DC48)</f>
        <v>0</v>
      </c>
      <c r="H48" s="195">
        <v>0</v>
      </c>
      <c r="I48" s="195">
        <v>0</v>
      </c>
      <c r="J48" s="195">
        <v>0</v>
      </c>
      <c r="K48" s="195">
        <v>0</v>
      </c>
      <c r="L48" s="195">
        <v>0</v>
      </c>
      <c r="M48" s="195">
        <v>0</v>
      </c>
      <c r="N48" s="195">
        <v>0</v>
      </c>
      <c r="O48" s="195">
        <v>0</v>
      </c>
      <c r="P48" s="195">
        <v>0</v>
      </c>
      <c r="Q48" s="195">
        <v>0</v>
      </c>
      <c r="R48" s="195">
        <v>0</v>
      </c>
      <c r="S48" s="195">
        <v>0</v>
      </c>
      <c r="T48" s="195">
        <v>0</v>
      </c>
      <c r="U48" s="195">
        <v>0</v>
      </c>
      <c r="V48" s="195">
        <v>0</v>
      </c>
      <c r="W48" s="195">
        <v>0</v>
      </c>
      <c r="X48" s="195">
        <v>0</v>
      </c>
      <c r="Y48" s="195">
        <v>0</v>
      </c>
      <c r="Z48" s="195">
        <v>0</v>
      </c>
      <c r="AA48" s="195">
        <v>0</v>
      </c>
      <c r="AB48" s="195">
        <v>0</v>
      </c>
      <c r="AC48" s="195">
        <v>0</v>
      </c>
      <c r="AD48" s="195">
        <v>0</v>
      </c>
      <c r="AE48" s="195">
        <v>0</v>
      </c>
      <c r="AF48" s="195">
        <v>0</v>
      </c>
      <c r="AG48" s="195">
        <v>0</v>
      </c>
      <c r="AH48" s="195">
        <v>0</v>
      </c>
      <c r="AI48" s="195">
        <v>0</v>
      </c>
      <c r="AJ48" s="195">
        <v>0</v>
      </c>
      <c r="AK48" s="195">
        <v>0</v>
      </c>
      <c r="AL48" s="195">
        <v>0</v>
      </c>
      <c r="AM48" s="195">
        <v>0</v>
      </c>
      <c r="AN48" s="195">
        <v>0</v>
      </c>
      <c r="AO48" s="195">
        <v>0</v>
      </c>
      <c r="AP48" s="195">
        <v>0</v>
      </c>
      <c r="AQ48" s="195">
        <v>0</v>
      </c>
      <c r="AR48" s="195">
        <v>0</v>
      </c>
      <c r="AS48" s="195">
        <v>0</v>
      </c>
      <c r="AT48" s="195">
        <v>0</v>
      </c>
      <c r="AU48" s="195">
        <v>0</v>
      </c>
      <c r="AV48" s="195">
        <v>0</v>
      </c>
      <c r="AW48" s="195">
        <v>0</v>
      </c>
      <c r="AX48" s="195">
        <v>0</v>
      </c>
      <c r="AY48" s="195">
        <v>0</v>
      </c>
      <c r="AZ48" s="195">
        <v>0</v>
      </c>
      <c r="BA48" s="195">
        <v>0</v>
      </c>
      <c r="BB48" s="195">
        <v>0</v>
      </c>
      <c r="BC48" s="195">
        <v>0</v>
      </c>
      <c r="BD48" s="195">
        <v>0</v>
      </c>
      <c r="BE48" s="195">
        <v>0</v>
      </c>
      <c r="BF48" s="195">
        <v>0</v>
      </c>
      <c r="BG48" s="195">
        <v>0</v>
      </c>
      <c r="BH48" s="195">
        <v>0</v>
      </c>
      <c r="BI48" s="195">
        <v>0</v>
      </c>
      <c r="BJ48" s="195">
        <v>0</v>
      </c>
      <c r="BK48" s="195">
        <v>0</v>
      </c>
      <c r="BL48" s="195">
        <v>0</v>
      </c>
      <c r="BM48" s="195">
        <v>0</v>
      </c>
      <c r="BN48" s="195">
        <v>0</v>
      </c>
      <c r="BO48" s="195">
        <v>0</v>
      </c>
      <c r="BP48" s="195">
        <v>0</v>
      </c>
      <c r="BQ48" s="195">
        <v>0</v>
      </c>
      <c r="BR48" s="195">
        <v>0</v>
      </c>
      <c r="BS48" s="195">
        <v>0</v>
      </c>
      <c r="BT48" s="195">
        <v>0</v>
      </c>
      <c r="BU48" s="195">
        <v>0</v>
      </c>
      <c r="BV48" s="195">
        <v>0</v>
      </c>
      <c r="BW48" s="195">
        <v>0</v>
      </c>
      <c r="BX48" s="195">
        <v>0</v>
      </c>
      <c r="BY48" s="195">
        <v>0</v>
      </c>
      <c r="BZ48" s="195">
        <v>0</v>
      </c>
      <c r="CA48" s="195">
        <v>0</v>
      </c>
      <c r="CB48" s="195">
        <v>0</v>
      </c>
      <c r="CC48" s="195">
        <v>0</v>
      </c>
      <c r="CD48" s="195">
        <v>0</v>
      </c>
      <c r="CE48" s="195">
        <v>0</v>
      </c>
      <c r="CF48" s="195">
        <v>0</v>
      </c>
      <c r="CG48" s="195">
        <v>0</v>
      </c>
      <c r="CH48" s="195">
        <v>0</v>
      </c>
      <c r="CI48" s="195">
        <v>0</v>
      </c>
      <c r="CJ48" s="195">
        <v>0</v>
      </c>
      <c r="CK48" s="195">
        <v>0</v>
      </c>
      <c r="CL48" s="195">
        <v>0</v>
      </c>
      <c r="CM48" s="195">
        <v>0</v>
      </c>
      <c r="CN48" s="195">
        <v>0</v>
      </c>
      <c r="CO48" s="195">
        <v>0</v>
      </c>
      <c r="CP48" s="195">
        <v>0</v>
      </c>
      <c r="CQ48" s="195">
        <v>0</v>
      </c>
      <c r="CR48" s="195">
        <v>0</v>
      </c>
      <c r="CS48" s="195">
        <v>0</v>
      </c>
      <c r="CT48" s="195">
        <v>0</v>
      </c>
      <c r="CU48" s="195">
        <v>0</v>
      </c>
      <c r="CV48" s="195">
        <v>0</v>
      </c>
      <c r="CW48" s="195">
        <v>0</v>
      </c>
      <c r="CX48" s="195">
        <v>0</v>
      </c>
      <c r="CY48" s="195">
        <v>0</v>
      </c>
      <c r="CZ48" s="195">
        <v>0</v>
      </c>
      <c r="DA48" s="195">
        <v>0</v>
      </c>
      <c r="DB48" s="195">
        <v>0</v>
      </c>
      <c r="DC48" s="195">
        <v>0</v>
      </c>
      <c r="DE48" s="24">
        <f t="shared" si="31"/>
        <v>0</v>
      </c>
      <c r="DF48" s="24">
        <f t="shared" si="17"/>
        <v>0</v>
      </c>
      <c r="DG48">
        <f t="shared" si="30"/>
        <v>21</v>
      </c>
      <c r="DH48">
        <v>0</v>
      </c>
    </row>
    <row r="49" spans="1:112" ht="14.5">
      <c r="A49" s="68">
        <v>37</v>
      </c>
      <c r="B49" s="176" t="str">
        <f>$B$45&amp;"4."</f>
        <v>E.1.4.</v>
      </c>
      <c r="C49" s="192" t="s">
        <v>161</v>
      </c>
      <c r="D49" s="199"/>
      <c r="E49" s="194">
        <v>0.21</v>
      </c>
      <c r="F49" s="189">
        <f>H49+NPV(FD,I49:INDEX(I49:DC49,PAL))</f>
        <v>0</v>
      </c>
      <c r="G49" s="189">
        <f>SUMIF($H$5:$DC$5,"&lt;="&amp;PAL,$H49:$DC49)</f>
        <v>0</v>
      </c>
      <c r="H49" s="195">
        <v>0</v>
      </c>
      <c r="I49" s="195">
        <v>0</v>
      </c>
      <c r="J49" s="195">
        <v>0</v>
      </c>
      <c r="K49" s="195">
        <v>0</v>
      </c>
      <c r="L49" s="195">
        <v>0</v>
      </c>
      <c r="M49" s="195">
        <v>0</v>
      </c>
      <c r="N49" s="195">
        <v>0</v>
      </c>
      <c r="O49" s="195">
        <v>0</v>
      </c>
      <c r="P49" s="195">
        <v>0</v>
      </c>
      <c r="Q49" s="195">
        <v>0</v>
      </c>
      <c r="R49" s="195">
        <v>0</v>
      </c>
      <c r="S49" s="195">
        <v>0</v>
      </c>
      <c r="T49" s="195">
        <v>0</v>
      </c>
      <c r="U49" s="195">
        <v>0</v>
      </c>
      <c r="V49" s="195">
        <v>0</v>
      </c>
      <c r="W49" s="195">
        <v>0</v>
      </c>
      <c r="X49" s="195">
        <v>0</v>
      </c>
      <c r="Y49" s="195">
        <v>0</v>
      </c>
      <c r="Z49" s="195">
        <v>0</v>
      </c>
      <c r="AA49" s="195">
        <v>0</v>
      </c>
      <c r="AB49" s="195">
        <v>0</v>
      </c>
      <c r="AC49" s="195">
        <v>0</v>
      </c>
      <c r="AD49" s="195">
        <v>0</v>
      </c>
      <c r="AE49" s="195">
        <v>0</v>
      </c>
      <c r="AF49" s="195">
        <v>0</v>
      </c>
      <c r="AG49" s="195">
        <v>0</v>
      </c>
      <c r="AH49" s="195">
        <v>0</v>
      </c>
      <c r="AI49" s="195">
        <v>0</v>
      </c>
      <c r="AJ49" s="195">
        <v>0</v>
      </c>
      <c r="AK49" s="195">
        <v>0</v>
      </c>
      <c r="AL49" s="195">
        <v>0</v>
      </c>
      <c r="AM49" s="195">
        <v>0</v>
      </c>
      <c r="AN49" s="195">
        <v>0</v>
      </c>
      <c r="AO49" s="195">
        <v>0</v>
      </c>
      <c r="AP49" s="195">
        <v>0</v>
      </c>
      <c r="AQ49" s="195">
        <v>0</v>
      </c>
      <c r="AR49" s="195">
        <v>0</v>
      </c>
      <c r="AS49" s="195">
        <v>0</v>
      </c>
      <c r="AT49" s="195">
        <v>0</v>
      </c>
      <c r="AU49" s="195">
        <v>0</v>
      </c>
      <c r="AV49" s="195">
        <v>0</v>
      </c>
      <c r="AW49" s="195">
        <v>0</v>
      </c>
      <c r="AX49" s="195">
        <v>0</v>
      </c>
      <c r="AY49" s="195">
        <v>0</v>
      </c>
      <c r="AZ49" s="195">
        <v>0</v>
      </c>
      <c r="BA49" s="195">
        <v>0</v>
      </c>
      <c r="BB49" s="195">
        <v>0</v>
      </c>
      <c r="BC49" s="195">
        <v>0</v>
      </c>
      <c r="BD49" s="195">
        <v>0</v>
      </c>
      <c r="BE49" s="195">
        <v>0</v>
      </c>
      <c r="BF49" s="195">
        <v>0</v>
      </c>
      <c r="BG49" s="195">
        <v>0</v>
      </c>
      <c r="BH49" s="195">
        <v>0</v>
      </c>
      <c r="BI49" s="195">
        <v>0</v>
      </c>
      <c r="BJ49" s="195">
        <v>0</v>
      </c>
      <c r="BK49" s="195">
        <v>0</v>
      </c>
      <c r="BL49" s="195">
        <v>0</v>
      </c>
      <c r="BM49" s="195">
        <v>0</v>
      </c>
      <c r="BN49" s="195">
        <v>0</v>
      </c>
      <c r="BO49" s="195">
        <v>0</v>
      </c>
      <c r="BP49" s="195">
        <v>0</v>
      </c>
      <c r="BQ49" s="195">
        <v>0</v>
      </c>
      <c r="BR49" s="195">
        <v>0</v>
      </c>
      <c r="BS49" s="195">
        <v>0</v>
      </c>
      <c r="BT49" s="195">
        <v>0</v>
      </c>
      <c r="BU49" s="195">
        <v>0</v>
      </c>
      <c r="BV49" s="195">
        <v>0</v>
      </c>
      <c r="BW49" s="195">
        <v>0</v>
      </c>
      <c r="BX49" s="195">
        <v>0</v>
      </c>
      <c r="BY49" s="195">
        <v>0</v>
      </c>
      <c r="BZ49" s="195">
        <v>0</v>
      </c>
      <c r="CA49" s="195">
        <v>0</v>
      </c>
      <c r="CB49" s="195">
        <v>0</v>
      </c>
      <c r="CC49" s="195">
        <v>0</v>
      </c>
      <c r="CD49" s="195">
        <v>0</v>
      </c>
      <c r="CE49" s="195">
        <v>0</v>
      </c>
      <c r="CF49" s="195">
        <v>0</v>
      </c>
      <c r="CG49" s="195">
        <v>0</v>
      </c>
      <c r="CH49" s="195">
        <v>0</v>
      </c>
      <c r="CI49" s="195">
        <v>0</v>
      </c>
      <c r="CJ49" s="195">
        <v>0</v>
      </c>
      <c r="CK49" s="195">
        <v>0</v>
      </c>
      <c r="CL49" s="195">
        <v>0</v>
      </c>
      <c r="CM49" s="195">
        <v>0</v>
      </c>
      <c r="CN49" s="195">
        <v>0</v>
      </c>
      <c r="CO49" s="195">
        <v>0</v>
      </c>
      <c r="CP49" s="195">
        <v>0</v>
      </c>
      <c r="CQ49" s="195">
        <v>0</v>
      </c>
      <c r="CR49" s="195">
        <v>0</v>
      </c>
      <c r="CS49" s="195">
        <v>0</v>
      </c>
      <c r="CT49" s="195">
        <v>0</v>
      </c>
      <c r="CU49" s="195">
        <v>0</v>
      </c>
      <c r="CV49" s="195">
        <v>0</v>
      </c>
      <c r="CW49" s="195">
        <v>0</v>
      </c>
      <c r="CX49" s="195">
        <v>0</v>
      </c>
      <c r="CY49" s="195">
        <v>0</v>
      </c>
      <c r="CZ49" s="195">
        <v>0</v>
      </c>
      <c r="DA49" s="195">
        <v>0</v>
      </c>
      <c r="DB49" s="195">
        <v>0</v>
      </c>
      <c r="DC49" s="195">
        <v>0</v>
      </c>
      <c r="DE49" s="24">
        <f t="shared" si="31"/>
        <v>0</v>
      </c>
      <c r="DF49" s="24">
        <f t="shared" si="17"/>
        <v>0</v>
      </c>
      <c r="DG49">
        <f t="shared" si="30"/>
        <v>21</v>
      </c>
      <c r="DH49">
        <v>0</v>
      </c>
    </row>
    <row r="50" spans="1:112" ht="14.5">
      <c r="A50" s="68">
        <v>38</v>
      </c>
      <c r="B50" s="176" t="str">
        <f>$B$45&amp;"5."</f>
        <v>E.1.5.</v>
      </c>
      <c r="C50" s="192" t="s">
        <v>161</v>
      </c>
      <c r="D50" s="199"/>
      <c r="E50" s="194">
        <v>0.21</v>
      </c>
      <c r="F50" s="189">
        <f>H50+NPV(FD,I50:INDEX(I50:DC50,PAL))</f>
        <v>0</v>
      </c>
      <c r="G50" s="189">
        <f>SUMIF($H$5:$DC$5,"&lt;="&amp;PAL,$H50:$DC50)</f>
        <v>0</v>
      </c>
      <c r="H50" s="195">
        <v>0</v>
      </c>
      <c r="I50" s="195">
        <v>0</v>
      </c>
      <c r="J50" s="195">
        <v>0</v>
      </c>
      <c r="K50" s="195">
        <v>0</v>
      </c>
      <c r="L50" s="195">
        <v>0</v>
      </c>
      <c r="M50" s="195">
        <v>0</v>
      </c>
      <c r="N50" s="195">
        <v>0</v>
      </c>
      <c r="O50" s="195">
        <v>0</v>
      </c>
      <c r="P50" s="195">
        <v>0</v>
      </c>
      <c r="Q50" s="195">
        <v>0</v>
      </c>
      <c r="R50" s="195">
        <v>0</v>
      </c>
      <c r="S50" s="195">
        <v>0</v>
      </c>
      <c r="T50" s="195">
        <v>0</v>
      </c>
      <c r="U50" s="195">
        <v>0</v>
      </c>
      <c r="V50" s="195">
        <v>0</v>
      </c>
      <c r="W50" s="195">
        <v>0</v>
      </c>
      <c r="X50" s="195">
        <v>0</v>
      </c>
      <c r="Y50" s="195">
        <v>0</v>
      </c>
      <c r="Z50" s="195">
        <v>0</v>
      </c>
      <c r="AA50" s="195">
        <v>0</v>
      </c>
      <c r="AB50" s="195">
        <v>0</v>
      </c>
      <c r="AC50" s="195">
        <v>0</v>
      </c>
      <c r="AD50" s="195">
        <v>0</v>
      </c>
      <c r="AE50" s="195">
        <v>0</v>
      </c>
      <c r="AF50" s="195">
        <v>0</v>
      </c>
      <c r="AG50" s="195">
        <v>0</v>
      </c>
      <c r="AH50" s="195">
        <v>0</v>
      </c>
      <c r="AI50" s="195">
        <v>0</v>
      </c>
      <c r="AJ50" s="195">
        <v>0</v>
      </c>
      <c r="AK50" s="195">
        <v>0</v>
      </c>
      <c r="AL50" s="195">
        <v>0</v>
      </c>
      <c r="AM50" s="195">
        <v>0</v>
      </c>
      <c r="AN50" s="195">
        <v>0</v>
      </c>
      <c r="AO50" s="195">
        <v>0</v>
      </c>
      <c r="AP50" s="195">
        <v>0</v>
      </c>
      <c r="AQ50" s="195">
        <v>0</v>
      </c>
      <c r="AR50" s="195">
        <v>0</v>
      </c>
      <c r="AS50" s="195">
        <v>0</v>
      </c>
      <c r="AT50" s="195">
        <v>0</v>
      </c>
      <c r="AU50" s="195">
        <v>0</v>
      </c>
      <c r="AV50" s="195">
        <v>0</v>
      </c>
      <c r="AW50" s="195">
        <v>0</v>
      </c>
      <c r="AX50" s="195">
        <v>0</v>
      </c>
      <c r="AY50" s="195">
        <v>0</v>
      </c>
      <c r="AZ50" s="195">
        <v>0</v>
      </c>
      <c r="BA50" s="195">
        <v>0</v>
      </c>
      <c r="BB50" s="195">
        <v>0</v>
      </c>
      <c r="BC50" s="195">
        <v>0</v>
      </c>
      <c r="BD50" s="195">
        <v>0</v>
      </c>
      <c r="BE50" s="195">
        <v>0</v>
      </c>
      <c r="BF50" s="195">
        <v>0</v>
      </c>
      <c r="BG50" s="195">
        <v>0</v>
      </c>
      <c r="BH50" s="195">
        <v>0</v>
      </c>
      <c r="BI50" s="195">
        <v>0</v>
      </c>
      <c r="BJ50" s="195">
        <v>0</v>
      </c>
      <c r="BK50" s="195">
        <v>0</v>
      </c>
      <c r="BL50" s="195">
        <v>0</v>
      </c>
      <c r="BM50" s="195">
        <v>0</v>
      </c>
      <c r="BN50" s="195">
        <v>0</v>
      </c>
      <c r="BO50" s="195">
        <v>0</v>
      </c>
      <c r="BP50" s="195">
        <v>0</v>
      </c>
      <c r="BQ50" s="195">
        <v>0</v>
      </c>
      <c r="BR50" s="195">
        <v>0</v>
      </c>
      <c r="BS50" s="195">
        <v>0</v>
      </c>
      <c r="BT50" s="195">
        <v>0</v>
      </c>
      <c r="BU50" s="195">
        <v>0</v>
      </c>
      <c r="BV50" s="195">
        <v>0</v>
      </c>
      <c r="BW50" s="195">
        <v>0</v>
      </c>
      <c r="BX50" s="195">
        <v>0</v>
      </c>
      <c r="BY50" s="195">
        <v>0</v>
      </c>
      <c r="BZ50" s="195">
        <v>0</v>
      </c>
      <c r="CA50" s="195">
        <v>0</v>
      </c>
      <c r="CB50" s="195">
        <v>0</v>
      </c>
      <c r="CC50" s="195">
        <v>0</v>
      </c>
      <c r="CD50" s="195">
        <v>0</v>
      </c>
      <c r="CE50" s="195">
        <v>0</v>
      </c>
      <c r="CF50" s="195">
        <v>0</v>
      </c>
      <c r="CG50" s="195">
        <v>0</v>
      </c>
      <c r="CH50" s="195">
        <v>0</v>
      </c>
      <c r="CI50" s="195">
        <v>0</v>
      </c>
      <c r="CJ50" s="195">
        <v>0</v>
      </c>
      <c r="CK50" s="195">
        <v>0</v>
      </c>
      <c r="CL50" s="195">
        <v>0</v>
      </c>
      <c r="CM50" s="195">
        <v>0</v>
      </c>
      <c r="CN50" s="195">
        <v>0</v>
      </c>
      <c r="CO50" s="195">
        <v>0</v>
      </c>
      <c r="CP50" s="195">
        <v>0</v>
      </c>
      <c r="CQ50" s="195">
        <v>0</v>
      </c>
      <c r="CR50" s="195">
        <v>0</v>
      </c>
      <c r="CS50" s="195">
        <v>0</v>
      </c>
      <c r="CT50" s="195">
        <v>0</v>
      </c>
      <c r="CU50" s="195">
        <v>0</v>
      </c>
      <c r="CV50" s="195">
        <v>0</v>
      </c>
      <c r="CW50" s="195">
        <v>0</v>
      </c>
      <c r="CX50" s="195">
        <v>0</v>
      </c>
      <c r="CY50" s="195">
        <v>0</v>
      </c>
      <c r="CZ50" s="195">
        <v>0</v>
      </c>
      <c r="DA50" s="195">
        <v>0</v>
      </c>
      <c r="DB50" s="195">
        <v>0</v>
      </c>
      <c r="DC50" s="195">
        <v>0</v>
      </c>
      <c r="DE50" s="24">
        <f t="shared" si="31"/>
        <v>0</v>
      </c>
      <c r="DF50" s="24">
        <f t="shared" si="17"/>
        <v>0</v>
      </c>
      <c r="DG50">
        <f t="shared" si="30"/>
        <v>21</v>
      </c>
      <c r="DH50">
        <v>0</v>
      </c>
    </row>
    <row r="51" spans="1:112" ht="14.5">
      <c r="A51" s="68">
        <v>39</v>
      </c>
      <c r="B51" s="176" t="str">
        <f>$B$45&amp;"6."</f>
        <v>E.1.6.</v>
      </c>
      <c r="C51" s="192" t="s">
        <v>161</v>
      </c>
      <c r="D51" s="199"/>
      <c r="E51" s="194">
        <v>0.21</v>
      </c>
      <c r="F51" s="189">
        <f>H51+NPV(FD,I51:INDEX(I51:DC51,PAL))</f>
        <v>0</v>
      </c>
      <c r="G51" s="189">
        <f>SUMIF($H$5:$DC$5,"&lt;="&amp;PAL,$H51:$DC51)</f>
        <v>0</v>
      </c>
      <c r="H51" s="195">
        <v>0</v>
      </c>
      <c r="I51" s="195">
        <v>0</v>
      </c>
      <c r="J51" s="195">
        <v>0</v>
      </c>
      <c r="K51" s="195">
        <v>0</v>
      </c>
      <c r="L51" s="195">
        <v>0</v>
      </c>
      <c r="M51" s="195">
        <v>0</v>
      </c>
      <c r="N51" s="195">
        <v>0</v>
      </c>
      <c r="O51" s="195">
        <v>0</v>
      </c>
      <c r="P51" s="195">
        <v>0</v>
      </c>
      <c r="Q51" s="195">
        <v>0</v>
      </c>
      <c r="R51" s="195">
        <v>0</v>
      </c>
      <c r="S51" s="195">
        <v>0</v>
      </c>
      <c r="T51" s="195">
        <v>0</v>
      </c>
      <c r="U51" s="195">
        <v>0</v>
      </c>
      <c r="V51" s="195">
        <v>0</v>
      </c>
      <c r="W51" s="195">
        <v>0</v>
      </c>
      <c r="X51" s="195">
        <v>0</v>
      </c>
      <c r="Y51" s="195">
        <v>0</v>
      </c>
      <c r="Z51" s="195">
        <v>0</v>
      </c>
      <c r="AA51" s="195">
        <v>0</v>
      </c>
      <c r="AB51" s="195">
        <v>0</v>
      </c>
      <c r="AC51" s="195">
        <v>0</v>
      </c>
      <c r="AD51" s="195">
        <v>0</v>
      </c>
      <c r="AE51" s="195">
        <v>0</v>
      </c>
      <c r="AF51" s="195">
        <v>0</v>
      </c>
      <c r="AG51" s="195">
        <v>0</v>
      </c>
      <c r="AH51" s="195">
        <v>0</v>
      </c>
      <c r="AI51" s="195">
        <v>0</v>
      </c>
      <c r="AJ51" s="195">
        <v>0</v>
      </c>
      <c r="AK51" s="195">
        <v>0</v>
      </c>
      <c r="AL51" s="195">
        <v>0</v>
      </c>
      <c r="AM51" s="195">
        <v>0</v>
      </c>
      <c r="AN51" s="195">
        <v>0</v>
      </c>
      <c r="AO51" s="195">
        <v>0</v>
      </c>
      <c r="AP51" s="195">
        <v>0</v>
      </c>
      <c r="AQ51" s="195">
        <v>0</v>
      </c>
      <c r="AR51" s="195">
        <v>0</v>
      </c>
      <c r="AS51" s="195">
        <v>0</v>
      </c>
      <c r="AT51" s="195">
        <v>0</v>
      </c>
      <c r="AU51" s="195">
        <v>0</v>
      </c>
      <c r="AV51" s="195">
        <v>0</v>
      </c>
      <c r="AW51" s="195">
        <v>0</v>
      </c>
      <c r="AX51" s="195">
        <v>0</v>
      </c>
      <c r="AY51" s="195">
        <v>0</v>
      </c>
      <c r="AZ51" s="195">
        <v>0</v>
      </c>
      <c r="BA51" s="195">
        <v>0</v>
      </c>
      <c r="BB51" s="195">
        <v>0</v>
      </c>
      <c r="BC51" s="195">
        <v>0</v>
      </c>
      <c r="BD51" s="195">
        <v>0</v>
      </c>
      <c r="BE51" s="195">
        <v>0</v>
      </c>
      <c r="BF51" s="195">
        <v>0</v>
      </c>
      <c r="BG51" s="195">
        <v>0</v>
      </c>
      <c r="BH51" s="195">
        <v>0</v>
      </c>
      <c r="BI51" s="195">
        <v>0</v>
      </c>
      <c r="BJ51" s="195">
        <v>0</v>
      </c>
      <c r="BK51" s="195">
        <v>0</v>
      </c>
      <c r="BL51" s="195">
        <v>0</v>
      </c>
      <c r="BM51" s="195">
        <v>0</v>
      </c>
      <c r="BN51" s="195">
        <v>0</v>
      </c>
      <c r="BO51" s="195">
        <v>0</v>
      </c>
      <c r="BP51" s="195">
        <v>0</v>
      </c>
      <c r="BQ51" s="195">
        <v>0</v>
      </c>
      <c r="BR51" s="195">
        <v>0</v>
      </c>
      <c r="BS51" s="195">
        <v>0</v>
      </c>
      <c r="BT51" s="195">
        <v>0</v>
      </c>
      <c r="BU51" s="195">
        <v>0</v>
      </c>
      <c r="BV51" s="195">
        <v>0</v>
      </c>
      <c r="BW51" s="195">
        <v>0</v>
      </c>
      <c r="BX51" s="195">
        <v>0</v>
      </c>
      <c r="BY51" s="195">
        <v>0</v>
      </c>
      <c r="BZ51" s="195">
        <v>0</v>
      </c>
      <c r="CA51" s="195">
        <v>0</v>
      </c>
      <c r="CB51" s="195">
        <v>0</v>
      </c>
      <c r="CC51" s="195">
        <v>0</v>
      </c>
      <c r="CD51" s="195">
        <v>0</v>
      </c>
      <c r="CE51" s="195">
        <v>0</v>
      </c>
      <c r="CF51" s="195">
        <v>0</v>
      </c>
      <c r="CG51" s="195">
        <v>0</v>
      </c>
      <c r="CH51" s="195">
        <v>0</v>
      </c>
      <c r="CI51" s="195">
        <v>0</v>
      </c>
      <c r="CJ51" s="195">
        <v>0</v>
      </c>
      <c r="CK51" s="195">
        <v>0</v>
      </c>
      <c r="CL51" s="195">
        <v>0</v>
      </c>
      <c r="CM51" s="195">
        <v>0</v>
      </c>
      <c r="CN51" s="195">
        <v>0</v>
      </c>
      <c r="CO51" s="195">
        <v>0</v>
      </c>
      <c r="CP51" s="195">
        <v>0</v>
      </c>
      <c r="CQ51" s="195">
        <v>0</v>
      </c>
      <c r="CR51" s="195">
        <v>0</v>
      </c>
      <c r="CS51" s="195">
        <v>0</v>
      </c>
      <c r="CT51" s="195">
        <v>0</v>
      </c>
      <c r="CU51" s="195">
        <v>0</v>
      </c>
      <c r="CV51" s="195">
        <v>0</v>
      </c>
      <c r="CW51" s="195">
        <v>0</v>
      </c>
      <c r="CX51" s="195">
        <v>0</v>
      </c>
      <c r="CY51" s="195">
        <v>0</v>
      </c>
      <c r="CZ51" s="195">
        <v>0</v>
      </c>
      <c r="DA51" s="195">
        <v>0</v>
      </c>
      <c r="DB51" s="195">
        <v>0</v>
      </c>
      <c r="DC51" s="195">
        <v>0</v>
      </c>
      <c r="DE51" s="24">
        <f t="shared" si="31"/>
        <v>0</v>
      </c>
      <c r="DF51" s="24">
        <f t="shared" si="17"/>
        <v>0</v>
      </c>
      <c r="DG51">
        <f t="shared" si="30"/>
        <v>21</v>
      </c>
      <c r="DH51">
        <v>0</v>
      </c>
    </row>
    <row r="52" spans="1:112" ht="14.5">
      <c r="A52" s="68">
        <v>40</v>
      </c>
      <c r="B52" s="176" t="str">
        <f>$B$45&amp;"7."</f>
        <v>E.1.7.</v>
      </c>
      <c r="C52" s="192" t="s">
        <v>161</v>
      </c>
      <c r="D52" s="199"/>
      <c r="E52" s="194">
        <v>0.21</v>
      </c>
      <c r="F52" s="189">
        <f>H52+NPV(FD,I52:INDEX(I52:DC52,PAL))</f>
        <v>0</v>
      </c>
      <c r="G52" s="189">
        <f>SUMIF($H$5:$DC$5,"&lt;="&amp;PAL,$H52:$DC52)</f>
        <v>0</v>
      </c>
      <c r="H52" s="195">
        <v>0</v>
      </c>
      <c r="I52" s="195">
        <v>0</v>
      </c>
      <c r="J52" s="195">
        <v>0</v>
      </c>
      <c r="K52" s="195">
        <v>0</v>
      </c>
      <c r="L52" s="195">
        <v>0</v>
      </c>
      <c r="M52" s="195">
        <v>0</v>
      </c>
      <c r="N52" s="195">
        <v>0</v>
      </c>
      <c r="O52" s="195">
        <v>0</v>
      </c>
      <c r="P52" s="195">
        <v>0</v>
      </c>
      <c r="Q52" s="195">
        <v>0</v>
      </c>
      <c r="R52" s="195">
        <v>0</v>
      </c>
      <c r="S52" s="195">
        <v>0</v>
      </c>
      <c r="T52" s="195">
        <v>0</v>
      </c>
      <c r="U52" s="195">
        <v>0</v>
      </c>
      <c r="V52" s="195">
        <v>0</v>
      </c>
      <c r="W52" s="195">
        <v>0</v>
      </c>
      <c r="X52" s="195">
        <v>0</v>
      </c>
      <c r="Y52" s="195">
        <v>0</v>
      </c>
      <c r="Z52" s="195">
        <v>0</v>
      </c>
      <c r="AA52" s="195">
        <v>0</v>
      </c>
      <c r="AB52" s="195">
        <v>0</v>
      </c>
      <c r="AC52" s="195">
        <v>0</v>
      </c>
      <c r="AD52" s="195">
        <v>0</v>
      </c>
      <c r="AE52" s="195">
        <v>0</v>
      </c>
      <c r="AF52" s="195">
        <v>0</v>
      </c>
      <c r="AG52" s="195">
        <v>0</v>
      </c>
      <c r="AH52" s="195">
        <v>0</v>
      </c>
      <c r="AI52" s="195">
        <v>0</v>
      </c>
      <c r="AJ52" s="195">
        <v>0</v>
      </c>
      <c r="AK52" s="195">
        <v>0</v>
      </c>
      <c r="AL52" s="195">
        <v>0</v>
      </c>
      <c r="AM52" s="195">
        <v>0</v>
      </c>
      <c r="AN52" s="195">
        <v>0</v>
      </c>
      <c r="AO52" s="195">
        <v>0</v>
      </c>
      <c r="AP52" s="195">
        <v>0</v>
      </c>
      <c r="AQ52" s="195">
        <v>0</v>
      </c>
      <c r="AR52" s="195">
        <v>0</v>
      </c>
      <c r="AS52" s="195">
        <v>0</v>
      </c>
      <c r="AT52" s="195">
        <v>0</v>
      </c>
      <c r="AU52" s="195">
        <v>0</v>
      </c>
      <c r="AV52" s="195">
        <v>0</v>
      </c>
      <c r="AW52" s="195">
        <v>0</v>
      </c>
      <c r="AX52" s="195">
        <v>0</v>
      </c>
      <c r="AY52" s="195">
        <v>0</v>
      </c>
      <c r="AZ52" s="195">
        <v>0</v>
      </c>
      <c r="BA52" s="195">
        <v>0</v>
      </c>
      <c r="BB52" s="195">
        <v>0</v>
      </c>
      <c r="BC52" s="195">
        <v>0</v>
      </c>
      <c r="BD52" s="195">
        <v>0</v>
      </c>
      <c r="BE52" s="195">
        <v>0</v>
      </c>
      <c r="BF52" s="195">
        <v>0</v>
      </c>
      <c r="BG52" s="195">
        <v>0</v>
      </c>
      <c r="BH52" s="195">
        <v>0</v>
      </c>
      <c r="BI52" s="195">
        <v>0</v>
      </c>
      <c r="BJ52" s="195">
        <v>0</v>
      </c>
      <c r="BK52" s="195">
        <v>0</v>
      </c>
      <c r="BL52" s="195">
        <v>0</v>
      </c>
      <c r="BM52" s="195">
        <v>0</v>
      </c>
      <c r="BN52" s="195">
        <v>0</v>
      </c>
      <c r="BO52" s="195">
        <v>0</v>
      </c>
      <c r="BP52" s="195">
        <v>0</v>
      </c>
      <c r="BQ52" s="195">
        <v>0</v>
      </c>
      <c r="BR52" s="195">
        <v>0</v>
      </c>
      <c r="BS52" s="195">
        <v>0</v>
      </c>
      <c r="BT52" s="195">
        <v>0</v>
      </c>
      <c r="BU52" s="195">
        <v>0</v>
      </c>
      <c r="BV52" s="195">
        <v>0</v>
      </c>
      <c r="BW52" s="195">
        <v>0</v>
      </c>
      <c r="BX52" s="195">
        <v>0</v>
      </c>
      <c r="BY52" s="195">
        <v>0</v>
      </c>
      <c r="BZ52" s="195">
        <v>0</v>
      </c>
      <c r="CA52" s="195">
        <v>0</v>
      </c>
      <c r="CB52" s="195">
        <v>0</v>
      </c>
      <c r="CC52" s="195">
        <v>0</v>
      </c>
      <c r="CD52" s="195">
        <v>0</v>
      </c>
      <c r="CE52" s="195">
        <v>0</v>
      </c>
      <c r="CF52" s="195">
        <v>0</v>
      </c>
      <c r="CG52" s="195">
        <v>0</v>
      </c>
      <c r="CH52" s="195">
        <v>0</v>
      </c>
      <c r="CI52" s="195">
        <v>0</v>
      </c>
      <c r="CJ52" s="195">
        <v>0</v>
      </c>
      <c r="CK52" s="195">
        <v>0</v>
      </c>
      <c r="CL52" s="195">
        <v>0</v>
      </c>
      <c r="CM52" s="195">
        <v>0</v>
      </c>
      <c r="CN52" s="195">
        <v>0</v>
      </c>
      <c r="CO52" s="195">
        <v>0</v>
      </c>
      <c r="CP52" s="195">
        <v>0</v>
      </c>
      <c r="CQ52" s="195">
        <v>0</v>
      </c>
      <c r="CR52" s="195">
        <v>0</v>
      </c>
      <c r="CS52" s="195">
        <v>0</v>
      </c>
      <c r="CT52" s="195">
        <v>0</v>
      </c>
      <c r="CU52" s="195">
        <v>0</v>
      </c>
      <c r="CV52" s="195">
        <v>0</v>
      </c>
      <c r="CW52" s="195">
        <v>0</v>
      </c>
      <c r="CX52" s="195">
        <v>0</v>
      </c>
      <c r="CY52" s="195">
        <v>0</v>
      </c>
      <c r="CZ52" s="195">
        <v>0</v>
      </c>
      <c r="DA52" s="195">
        <v>0</v>
      </c>
      <c r="DB52" s="195">
        <v>0</v>
      </c>
      <c r="DC52" s="195">
        <v>0</v>
      </c>
      <c r="DE52" s="24">
        <f t="shared" si="31"/>
        <v>0</v>
      </c>
      <c r="DF52" s="24">
        <f t="shared" si="17"/>
        <v>0</v>
      </c>
      <c r="DG52">
        <f t="shared" si="30"/>
        <v>21</v>
      </c>
      <c r="DH52">
        <v>0</v>
      </c>
    </row>
    <row r="53" spans="1:112" ht="14.5">
      <c r="A53" s="68">
        <v>41</v>
      </c>
      <c r="B53" s="176" t="str">
        <f>$B$45&amp;"8."</f>
        <v>E.1.8.</v>
      </c>
      <c r="C53" s="192" t="s">
        <v>161</v>
      </c>
      <c r="D53" s="199"/>
      <c r="E53" s="194">
        <v>0.21</v>
      </c>
      <c r="F53" s="189">
        <f>H53+NPV(FD,I53:INDEX(I53:DC53,PAL))</f>
        <v>0</v>
      </c>
      <c r="G53" s="189">
        <f>SUMIF($H$5:$DC$5,"&lt;="&amp;PAL,$H53:$DC53)</f>
        <v>0</v>
      </c>
      <c r="H53" s="195">
        <v>0</v>
      </c>
      <c r="I53" s="195">
        <v>0</v>
      </c>
      <c r="J53" s="195">
        <v>0</v>
      </c>
      <c r="K53" s="195">
        <v>0</v>
      </c>
      <c r="L53" s="195">
        <v>0</v>
      </c>
      <c r="M53" s="195">
        <v>0</v>
      </c>
      <c r="N53" s="195">
        <v>0</v>
      </c>
      <c r="O53" s="195">
        <v>0</v>
      </c>
      <c r="P53" s="195">
        <v>0</v>
      </c>
      <c r="Q53" s="195">
        <v>0</v>
      </c>
      <c r="R53" s="195">
        <v>0</v>
      </c>
      <c r="S53" s="195">
        <v>0</v>
      </c>
      <c r="T53" s="195">
        <v>0</v>
      </c>
      <c r="U53" s="195">
        <v>0</v>
      </c>
      <c r="V53" s="195">
        <v>0</v>
      </c>
      <c r="W53" s="195">
        <v>0</v>
      </c>
      <c r="X53" s="195">
        <v>0</v>
      </c>
      <c r="Y53" s="195">
        <v>0</v>
      </c>
      <c r="Z53" s="195">
        <v>0</v>
      </c>
      <c r="AA53" s="195">
        <v>0</v>
      </c>
      <c r="AB53" s="195">
        <v>0</v>
      </c>
      <c r="AC53" s="195">
        <v>0</v>
      </c>
      <c r="AD53" s="195">
        <v>0</v>
      </c>
      <c r="AE53" s="195">
        <v>0</v>
      </c>
      <c r="AF53" s="195">
        <v>0</v>
      </c>
      <c r="AG53" s="195">
        <v>0</v>
      </c>
      <c r="AH53" s="195">
        <v>0</v>
      </c>
      <c r="AI53" s="195">
        <v>0</v>
      </c>
      <c r="AJ53" s="195">
        <v>0</v>
      </c>
      <c r="AK53" s="195">
        <v>0</v>
      </c>
      <c r="AL53" s="195">
        <v>0</v>
      </c>
      <c r="AM53" s="195">
        <v>0</v>
      </c>
      <c r="AN53" s="195">
        <v>0</v>
      </c>
      <c r="AO53" s="195">
        <v>0</v>
      </c>
      <c r="AP53" s="195">
        <v>0</v>
      </c>
      <c r="AQ53" s="195">
        <v>0</v>
      </c>
      <c r="AR53" s="195">
        <v>0</v>
      </c>
      <c r="AS53" s="195">
        <v>0</v>
      </c>
      <c r="AT53" s="195">
        <v>0</v>
      </c>
      <c r="AU53" s="195">
        <v>0</v>
      </c>
      <c r="AV53" s="195">
        <v>0</v>
      </c>
      <c r="AW53" s="195">
        <v>0</v>
      </c>
      <c r="AX53" s="195">
        <v>0</v>
      </c>
      <c r="AY53" s="195">
        <v>0</v>
      </c>
      <c r="AZ53" s="195">
        <v>0</v>
      </c>
      <c r="BA53" s="195">
        <v>0</v>
      </c>
      <c r="BB53" s="195">
        <v>0</v>
      </c>
      <c r="BC53" s="195">
        <v>0</v>
      </c>
      <c r="BD53" s="195">
        <v>0</v>
      </c>
      <c r="BE53" s="195">
        <v>0</v>
      </c>
      <c r="BF53" s="195">
        <v>0</v>
      </c>
      <c r="BG53" s="195">
        <v>0</v>
      </c>
      <c r="BH53" s="195">
        <v>0</v>
      </c>
      <c r="BI53" s="195">
        <v>0</v>
      </c>
      <c r="BJ53" s="195">
        <v>0</v>
      </c>
      <c r="BK53" s="195">
        <v>0</v>
      </c>
      <c r="BL53" s="195">
        <v>0</v>
      </c>
      <c r="BM53" s="195">
        <v>0</v>
      </c>
      <c r="BN53" s="195">
        <v>0</v>
      </c>
      <c r="BO53" s="195">
        <v>0</v>
      </c>
      <c r="BP53" s="195">
        <v>0</v>
      </c>
      <c r="BQ53" s="195">
        <v>0</v>
      </c>
      <c r="BR53" s="195">
        <v>0</v>
      </c>
      <c r="BS53" s="195">
        <v>0</v>
      </c>
      <c r="BT53" s="195">
        <v>0</v>
      </c>
      <c r="BU53" s="195">
        <v>0</v>
      </c>
      <c r="BV53" s="195">
        <v>0</v>
      </c>
      <c r="BW53" s="195">
        <v>0</v>
      </c>
      <c r="BX53" s="195">
        <v>0</v>
      </c>
      <c r="BY53" s="195">
        <v>0</v>
      </c>
      <c r="BZ53" s="195">
        <v>0</v>
      </c>
      <c r="CA53" s="195">
        <v>0</v>
      </c>
      <c r="CB53" s="195">
        <v>0</v>
      </c>
      <c r="CC53" s="195">
        <v>0</v>
      </c>
      <c r="CD53" s="195">
        <v>0</v>
      </c>
      <c r="CE53" s="195">
        <v>0</v>
      </c>
      <c r="CF53" s="195">
        <v>0</v>
      </c>
      <c r="CG53" s="195">
        <v>0</v>
      </c>
      <c r="CH53" s="195">
        <v>0</v>
      </c>
      <c r="CI53" s="195">
        <v>0</v>
      </c>
      <c r="CJ53" s="195">
        <v>0</v>
      </c>
      <c r="CK53" s="195">
        <v>0</v>
      </c>
      <c r="CL53" s="195">
        <v>0</v>
      </c>
      <c r="CM53" s="195">
        <v>0</v>
      </c>
      <c r="CN53" s="195">
        <v>0</v>
      </c>
      <c r="CO53" s="195">
        <v>0</v>
      </c>
      <c r="CP53" s="195">
        <v>0</v>
      </c>
      <c r="CQ53" s="195">
        <v>0</v>
      </c>
      <c r="CR53" s="195">
        <v>0</v>
      </c>
      <c r="CS53" s="195">
        <v>0</v>
      </c>
      <c r="CT53" s="195">
        <v>0</v>
      </c>
      <c r="CU53" s="195">
        <v>0</v>
      </c>
      <c r="CV53" s="195">
        <v>0</v>
      </c>
      <c r="CW53" s="195">
        <v>0</v>
      </c>
      <c r="CX53" s="195">
        <v>0</v>
      </c>
      <c r="CY53" s="195">
        <v>0</v>
      </c>
      <c r="CZ53" s="195">
        <v>0</v>
      </c>
      <c r="DA53" s="195">
        <v>0</v>
      </c>
      <c r="DB53" s="195">
        <v>0</v>
      </c>
      <c r="DC53" s="195">
        <v>0</v>
      </c>
      <c r="DE53" s="24">
        <f t="shared" si="31"/>
        <v>0</v>
      </c>
      <c r="DF53" s="24">
        <f t="shared" si="17"/>
        <v>0</v>
      </c>
      <c r="DG53">
        <f t="shared" si="30"/>
        <v>21</v>
      </c>
      <c r="DH53">
        <v>0</v>
      </c>
    </row>
    <row r="54" spans="1:112" ht="14.5">
      <c r="A54" s="68">
        <v>42</v>
      </c>
      <c r="B54" s="176" t="str">
        <f>$B$45&amp;"9."</f>
        <v>E.1.9.</v>
      </c>
      <c r="C54" s="196" t="s">
        <v>162</v>
      </c>
      <c r="D54" s="176"/>
      <c r="E54" s="194">
        <v>0.21</v>
      </c>
      <c r="F54" s="189">
        <f>H54+NPV(FD,I54:INDEX(I54:DC54,PAL))</f>
        <v>0</v>
      </c>
      <c r="G54" s="189">
        <f>SUMIF($H$5:$DC$5,"&lt;="&amp;PAL,$H54:$DC54)</f>
        <v>0</v>
      </c>
      <c r="H54" s="197">
        <v>0</v>
      </c>
      <c r="I54" s="197">
        <v>0</v>
      </c>
      <c r="J54" s="197">
        <v>0</v>
      </c>
      <c r="K54" s="197">
        <v>0</v>
      </c>
      <c r="L54" s="197">
        <v>0</v>
      </c>
      <c r="M54" s="197">
        <v>0</v>
      </c>
      <c r="N54" s="197">
        <v>0</v>
      </c>
      <c r="O54" s="197">
        <v>0</v>
      </c>
      <c r="P54" s="197">
        <v>0</v>
      </c>
      <c r="Q54" s="197">
        <v>0</v>
      </c>
      <c r="R54" s="197">
        <v>0</v>
      </c>
      <c r="S54" s="198">
        <v>0</v>
      </c>
      <c r="T54" s="198">
        <v>0</v>
      </c>
      <c r="U54" s="198">
        <v>0</v>
      </c>
      <c r="V54" s="198">
        <v>0</v>
      </c>
      <c r="W54" s="198">
        <v>0</v>
      </c>
      <c r="X54" s="198">
        <v>0</v>
      </c>
      <c r="Y54" s="198">
        <v>0</v>
      </c>
      <c r="Z54" s="198">
        <v>0</v>
      </c>
      <c r="AA54" s="198">
        <v>0</v>
      </c>
      <c r="AB54" s="198">
        <v>0</v>
      </c>
      <c r="AC54" s="198">
        <v>0</v>
      </c>
      <c r="AD54" s="198">
        <v>0</v>
      </c>
      <c r="AE54" s="198">
        <v>0</v>
      </c>
      <c r="AF54" s="198">
        <v>0</v>
      </c>
      <c r="AG54" s="198">
        <v>0</v>
      </c>
      <c r="AH54" s="198">
        <v>0</v>
      </c>
      <c r="AI54" s="198">
        <v>0</v>
      </c>
      <c r="AJ54" s="198">
        <v>0</v>
      </c>
      <c r="AK54" s="198">
        <v>0</v>
      </c>
      <c r="AL54" s="198">
        <v>0</v>
      </c>
      <c r="AM54" s="198">
        <v>0</v>
      </c>
      <c r="AN54" s="198">
        <v>0</v>
      </c>
      <c r="AO54" s="198">
        <v>0</v>
      </c>
      <c r="AP54" s="198">
        <v>0</v>
      </c>
      <c r="AQ54" s="198">
        <v>0</v>
      </c>
      <c r="AR54" s="198">
        <v>0</v>
      </c>
      <c r="AS54" s="198">
        <v>0</v>
      </c>
      <c r="AT54" s="198">
        <v>0</v>
      </c>
      <c r="AU54" s="198">
        <v>0</v>
      </c>
      <c r="AV54" s="198">
        <v>0</v>
      </c>
      <c r="AW54" s="198">
        <v>0</v>
      </c>
      <c r="AX54" s="198">
        <v>0</v>
      </c>
      <c r="AY54" s="198">
        <v>0</v>
      </c>
      <c r="AZ54" s="198">
        <v>0</v>
      </c>
      <c r="BA54" s="198">
        <v>0</v>
      </c>
      <c r="BB54" s="198">
        <v>0</v>
      </c>
      <c r="BC54" s="198">
        <v>0</v>
      </c>
      <c r="BD54" s="198">
        <v>0</v>
      </c>
      <c r="BE54" s="198">
        <v>0</v>
      </c>
      <c r="BF54" s="198">
        <v>0</v>
      </c>
      <c r="BG54" s="198">
        <v>0</v>
      </c>
      <c r="BH54" s="198">
        <v>0</v>
      </c>
      <c r="BI54" s="198">
        <v>0</v>
      </c>
      <c r="BJ54" s="198">
        <v>0</v>
      </c>
      <c r="BK54" s="198">
        <v>0</v>
      </c>
      <c r="BL54" s="198">
        <v>0</v>
      </c>
      <c r="BM54" s="198">
        <v>0</v>
      </c>
      <c r="BN54" s="198">
        <v>0</v>
      </c>
      <c r="BO54" s="198">
        <v>0</v>
      </c>
      <c r="BP54" s="198">
        <v>0</v>
      </c>
      <c r="BQ54" s="198">
        <v>0</v>
      </c>
      <c r="BR54" s="198">
        <v>0</v>
      </c>
      <c r="BS54" s="198">
        <v>0</v>
      </c>
      <c r="BT54" s="198">
        <v>0</v>
      </c>
      <c r="BU54" s="198">
        <v>0</v>
      </c>
      <c r="BV54" s="198">
        <v>0</v>
      </c>
      <c r="BW54" s="198">
        <v>0</v>
      </c>
      <c r="BX54" s="198">
        <v>0</v>
      </c>
      <c r="BY54" s="198">
        <v>0</v>
      </c>
      <c r="BZ54" s="198">
        <v>0</v>
      </c>
      <c r="CA54" s="198">
        <v>0</v>
      </c>
      <c r="CB54" s="198">
        <v>0</v>
      </c>
      <c r="CC54" s="198">
        <v>0</v>
      </c>
      <c r="CD54" s="198">
        <v>0</v>
      </c>
      <c r="CE54" s="198">
        <v>0</v>
      </c>
      <c r="CF54" s="198">
        <v>0</v>
      </c>
      <c r="CG54" s="198">
        <v>0</v>
      </c>
      <c r="CH54" s="198">
        <v>0</v>
      </c>
      <c r="CI54" s="198">
        <v>0</v>
      </c>
      <c r="CJ54" s="198">
        <v>0</v>
      </c>
      <c r="CK54" s="198">
        <v>0</v>
      </c>
      <c r="CL54" s="198">
        <v>0</v>
      </c>
      <c r="CM54" s="198">
        <v>0</v>
      </c>
      <c r="CN54" s="198">
        <v>0</v>
      </c>
      <c r="CO54" s="198">
        <v>0</v>
      </c>
      <c r="CP54" s="198">
        <v>0</v>
      </c>
      <c r="CQ54" s="198">
        <v>0</v>
      </c>
      <c r="CR54" s="198">
        <v>0</v>
      </c>
      <c r="CS54" s="198">
        <v>0</v>
      </c>
      <c r="CT54" s="198">
        <v>0</v>
      </c>
      <c r="CU54" s="198">
        <v>0</v>
      </c>
      <c r="CV54" s="198">
        <v>0</v>
      </c>
      <c r="CW54" s="198">
        <v>0</v>
      </c>
      <c r="CX54" s="198">
        <v>0</v>
      </c>
      <c r="CY54" s="198">
        <v>0</v>
      </c>
      <c r="CZ54" s="198">
        <v>0</v>
      </c>
      <c r="DA54" s="198">
        <v>0</v>
      </c>
      <c r="DB54" s="198">
        <v>0</v>
      </c>
      <c r="DC54" s="198">
        <v>0</v>
      </c>
      <c r="DE54" s="24">
        <f t="shared" si="31"/>
        <v>0</v>
      </c>
      <c r="DF54" s="24">
        <f t="shared" si="17"/>
        <v>0</v>
      </c>
      <c r="DG54">
        <f t="shared" si="30"/>
        <v>21</v>
      </c>
      <c r="DH54">
        <v>0</v>
      </c>
    </row>
    <row r="55" spans="1:112" ht="14.5">
      <c r="A55" s="68">
        <v>43</v>
      </c>
      <c r="B55" s="176" t="str">
        <f>$B$45&amp;"L."</f>
        <v>E.1.L.</v>
      </c>
      <c r="C55" s="196" t="s">
        <v>163</v>
      </c>
      <c r="D55" s="176"/>
      <c r="E55" s="194">
        <v>0.21</v>
      </c>
      <c r="F55" s="189">
        <f>H55+NPV(FD,I55:INDEX(I55:DC55,PAL))</f>
        <v>0</v>
      </c>
      <c r="G55" s="189">
        <f>SUMIF($H$5:$DC$5,"&lt;="&amp;PAL,$H55:$DC55)</f>
        <v>0</v>
      </c>
      <c r="H55" s="197">
        <v>0</v>
      </c>
      <c r="I55" s="197">
        <v>0</v>
      </c>
      <c r="J55" s="197">
        <v>0</v>
      </c>
      <c r="K55" s="197">
        <v>0</v>
      </c>
      <c r="L55" s="197">
        <v>0</v>
      </c>
      <c r="M55" s="197">
        <v>0</v>
      </c>
      <c r="N55" s="197">
        <v>0</v>
      </c>
      <c r="O55" s="197">
        <v>0</v>
      </c>
      <c r="P55" s="197">
        <v>0</v>
      </c>
      <c r="Q55" s="197">
        <v>0</v>
      </c>
      <c r="R55" s="197">
        <v>0</v>
      </c>
      <c r="S55" s="197">
        <v>0</v>
      </c>
      <c r="T55" s="197">
        <v>0</v>
      </c>
      <c r="U55" s="197">
        <v>0</v>
      </c>
      <c r="V55" s="197">
        <v>0</v>
      </c>
      <c r="W55" s="197">
        <v>0</v>
      </c>
      <c r="X55" s="197">
        <v>0</v>
      </c>
      <c r="Y55" s="197">
        <v>0</v>
      </c>
      <c r="Z55" s="197">
        <v>0</v>
      </c>
      <c r="AA55" s="197">
        <v>0</v>
      </c>
      <c r="AB55" s="197">
        <v>0</v>
      </c>
      <c r="AC55" s="197">
        <v>0</v>
      </c>
      <c r="AD55" s="197">
        <v>0</v>
      </c>
      <c r="AE55" s="197">
        <v>0</v>
      </c>
      <c r="AF55" s="197">
        <v>0</v>
      </c>
      <c r="AG55" s="198">
        <v>0</v>
      </c>
      <c r="AH55" s="197">
        <v>0</v>
      </c>
      <c r="AI55" s="197">
        <v>0</v>
      </c>
      <c r="AJ55" s="197">
        <v>0</v>
      </c>
      <c r="AK55" s="197">
        <v>0</v>
      </c>
      <c r="AL55" s="197">
        <v>0</v>
      </c>
      <c r="AM55" s="197">
        <v>0</v>
      </c>
      <c r="AN55" s="197">
        <v>0</v>
      </c>
      <c r="AO55" s="197">
        <v>0</v>
      </c>
      <c r="AP55" s="197">
        <v>0</v>
      </c>
      <c r="AQ55" s="197">
        <v>0</v>
      </c>
      <c r="AR55" s="197">
        <v>0</v>
      </c>
      <c r="AS55" s="197">
        <v>0</v>
      </c>
      <c r="AT55" s="197">
        <v>0</v>
      </c>
      <c r="AU55" s="197">
        <v>0</v>
      </c>
      <c r="AV55" s="197">
        <v>0</v>
      </c>
      <c r="AW55" s="197">
        <v>0</v>
      </c>
      <c r="AX55" s="197">
        <v>0</v>
      </c>
      <c r="AY55" s="197">
        <v>0</v>
      </c>
      <c r="AZ55" s="197">
        <v>0</v>
      </c>
      <c r="BA55" s="197">
        <v>0</v>
      </c>
      <c r="BB55" s="197">
        <v>0</v>
      </c>
      <c r="BC55" s="197">
        <v>0</v>
      </c>
      <c r="BD55" s="197">
        <v>0</v>
      </c>
      <c r="BE55" s="197">
        <v>0</v>
      </c>
      <c r="BF55" s="197">
        <v>0</v>
      </c>
      <c r="BG55" s="197">
        <v>0</v>
      </c>
      <c r="BH55" s="197">
        <v>0</v>
      </c>
      <c r="BI55" s="197">
        <v>0</v>
      </c>
      <c r="BJ55" s="197">
        <v>0</v>
      </c>
      <c r="BK55" s="197">
        <v>0</v>
      </c>
      <c r="BL55" s="197">
        <v>0</v>
      </c>
      <c r="BM55" s="197">
        <v>0</v>
      </c>
      <c r="BN55" s="197">
        <v>0</v>
      </c>
      <c r="BO55" s="197">
        <v>0</v>
      </c>
      <c r="BP55" s="197">
        <v>0</v>
      </c>
      <c r="BQ55" s="197">
        <v>0</v>
      </c>
      <c r="BR55" s="197">
        <v>0</v>
      </c>
      <c r="BS55" s="197">
        <v>0</v>
      </c>
      <c r="BT55" s="197">
        <v>0</v>
      </c>
      <c r="BU55" s="197">
        <v>0</v>
      </c>
      <c r="BV55" s="197">
        <v>0</v>
      </c>
      <c r="BW55" s="197">
        <v>0</v>
      </c>
      <c r="BX55" s="197">
        <v>0</v>
      </c>
      <c r="BY55" s="197">
        <v>0</v>
      </c>
      <c r="BZ55" s="197">
        <v>0</v>
      </c>
      <c r="CA55" s="197">
        <v>0</v>
      </c>
      <c r="CB55" s="197">
        <v>0</v>
      </c>
      <c r="CC55" s="197">
        <v>0</v>
      </c>
      <c r="CD55" s="197">
        <v>0</v>
      </c>
      <c r="CE55" s="197">
        <v>0</v>
      </c>
      <c r="CF55" s="197">
        <v>0</v>
      </c>
      <c r="CG55" s="197">
        <v>0</v>
      </c>
      <c r="CH55" s="197">
        <v>0</v>
      </c>
      <c r="CI55" s="197">
        <v>0</v>
      </c>
      <c r="CJ55" s="197">
        <v>0</v>
      </c>
      <c r="CK55" s="197">
        <v>0</v>
      </c>
      <c r="CL55" s="197">
        <v>0</v>
      </c>
      <c r="CM55" s="197">
        <v>0</v>
      </c>
      <c r="CN55" s="197">
        <v>0</v>
      </c>
      <c r="CO55" s="197">
        <v>0</v>
      </c>
      <c r="CP55" s="197">
        <v>0</v>
      </c>
      <c r="CQ55" s="197">
        <v>0</v>
      </c>
      <c r="CR55" s="197">
        <v>0</v>
      </c>
      <c r="CS55" s="197">
        <v>0</v>
      </c>
      <c r="CT55" s="197">
        <v>0</v>
      </c>
      <c r="CU55" s="197">
        <v>0</v>
      </c>
      <c r="CV55" s="197">
        <v>0</v>
      </c>
      <c r="CW55" s="197">
        <v>0</v>
      </c>
      <c r="CX55" s="197">
        <v>0</v>
      </c>
      <c r="CY55" s="197">
        <v>0</v>
      </c>
      <c r="CZ55" s="197">
        <v>0</v>
      </c>
      <c r="DA55" s="197">
        <v>0</v>
      </c>
      <c r="DB55" s="197">
        <v>0</v>
      </c>
      <c r="DC55" s="198">
        <v>0</v>
      </c>
      <c r="DE55" s="24">
        <f t="shared" si="31"/>
        <v>0</v>
      </c>
      <c r="DF55" s="24">
        <f t="shared" si="17"/>
        <v>0</v>
      </c>
      <c r="DG55">
        <f t="shared" si="30"/>
        <v>21</v>
      </c>
      <c r="DH55">
        <f>DG55/(100+DG55)</f>
        <v>0.17355371900826447</v>
      </c>
    </row>
    <row r="56" spans="1:112" ht="14.5">
      <c r="A56" s="68">
        <v>44</v>
      </c>
      <c r="B56" s="176" t="s">
        <v>172</v>
      </c>
      <c r="C56" s="188" t="s">
        <v>173</v>
      </c>
      <c r="D56" s="190"/>
      <c r="E56" s="190"/>
      <c r="F56" s="191">
        <f>SUM(F57:F64)+F65</f>
        <v>0</v>
      </c>
      <c r="G56" s="189">
        <f>SUMIF($H$5:$DC$5,"&lt;="&amp;PAL,$H56:$DC56)</f>
        <v>0</v>
      </c>
      <c r="H56" s="191">
        <f>SUM(H57:H64)+H65</f>
        <v>0</v>
      </c>
      <c r="I56" s="191">
        <f t="shared" ref="I56:BT56" si="32">SUM(I57:I64)+I65</f>
        <v>0</v>
      </c>
      <c r="J56" s="191">
        <f t="shared" si="32"/>
        <v>0</v>
      </c>
      <c r="K56" s="191">
        <f t="shared" si="32"/>
        <v>0</v>
      </c>
      <c r="L56" s="191">
        <f t="shared" si="32"/>
        <v>0</v>
      </c>
      <c r="M56" s="191">
        <f t="shared" si="32"/>
        <v>0</v>
      </c>
      <c r="N56" s="191">
        <f t="shared" si="32"/>
        <v>0</v>
      </c>
      <c r="O56" s="191">
        <f t="shared" si="32"/>
        <v>0</v>
      </c>
      <c r="P56" s="191">
        <f t="shared" si="32"/>
        <v>0</v>
      </c>
      <c r="Q56" s="191">
        <f t="shared" si="32"/>
        <v>0</v>
      </c>
      <c r="R56" s="191">
        <f t="shared" si="32"/>
        <v>0</v>
      </c>
      <c r="S56" s="191">
        <f t="shared" si="32"/>
        <v>0</v>
      </c>
      <c r="T56" s="191">
        <f t="shared" si="32"/>
        <v>0</v>
      </c>
      <c r="U56" s="191">
        <f t="shared" si="32"/>
        <v>0</v>
      </c>
      <c r="V56" s="191">
        <f t="shared" si="32"/>
        <v>0</v>
      </c>
      <c r="W56" s="191">
        <f t="shared" si="32"/>
        <v>0</v>
      </c>
      <c r="X56" s="191">
        <f t="shared" si="32"/>
        <v>0</v>
      </c>
      <c r="Y56" s="191">
        <f t="shared" si="32"/>
        <v>0</v>
      </c>
      <c r="Z56" s="191">
        <f t="shared" si="32"/>
        <v>0</v>
      </c>
      <c r="AA56" s="191">
        <f t="shared" si="32"/>
        <v>0</v>
      </c>
      <c r="AB56" s="191">
        <f t="shared" si="32"/>
        <v>0</v>
      </c>
      <c r="AC56" s="191">
        <f t="shared" si="32"/>
        <v>0</v>
      </c>
      <c r="AD56" s="191">
        <f t="shared" si="32"/>
        <v>0</v>
      </c>
      <c r="AE56" s="191">
        <f t="shared" si="32"/>
        <v>0</v>
      </c>
      <c r="AF56" s="191">
        <f t="shared" si="32"/>
        <v>0</v>
      </c>
      <c r="AG56" s="191">
        <f t="shared" si="32"/>
        <v>0</v>
      </c>
      <c r="AH56" s="191">
        <f t="shared" si="32"/>
        <v>0</v>
      </c>
      <c r="AI56" s="191">
        <f t="shared" si="32"/>
        <v>0</v>
      </c>
      <c r="AJ56" s="191">
        <f t="shared" si="32"/>
        <v>0</v>
      </c>
      <c r="AK56" s="191">
        <f t="shared" si="32"/>
        <v>0</v>
      </c>
      <c r="AL56" s="191">
        <f t="shared" si="32"/>
        <v>0</v>
      </c>
      <c r="AM56" s="191">
        <f t="shared" si="32"/>
        <v>0</v>
      </c>
      <c r="AN56" s="191">
        <f t="shared" si="32"/>
        <v>0</v>
      </c>
      <c r="AO56" s="191">
        <f t="shared" si="32"/>
        <v>0</v>
      </c>
      <c r="AP56" s="191">
        <f t="shared" si="32"/>
        <v>0</v>
      </c>
      <c r="AQ56" s="191">
        <f t="shared" si="32"/>
        <v>0</v>
      </c>
      <c r="AR56" s="191">
        <f t="shared" si="32"/>
        <v>0</v>
      </c>
      <c r="AS56" s="191">
        <f t="shared" si="32"/>
        <v>0</v>
      </c>
      <c r="AT56" s="191">
        <f t="shared" si="32"/>
        <v>0</v>
      </c>
      <c r="AU56" s="191">
        <f t="shared" si="32"/>
        <v>0</v>
      </c>
      <c r="AV56" s="191">
        <f t="shared" si="32"/>
        <v>0</v>
      </c>
      <c r="AW56" s="191">
        <f t="shared" si="32"/>
        <v>0</v>
      </c>
      <c r="AX56" s="191">
        <f t="shared" si="32"/>
        <v>0</v>
      </c>
      <c r="AY56" s="191">
        <f t="shared" si="32"/>
        <v>0</v>
      </c>
      <c r="AZ56" s="191">
        <f t="shared" si="32"/>
        <v>0</v>
      </c>
      <c r="BA56" s="191">
        <f t="shared" si="32"/>
        <v>0</v>
      </c>
      <c r="BB56" s="191">
        <f t="shared" si="32"/>
        <v>0</v>
      </c>
      <c r="BC56" s="191">
        <f t="shared" si="32"/>
        <v>0</v>
      </c>
      <c r="BD56" s="191">
        <f t="shared" si="32"/>
        <v>0</v>
      </c>
      <c r="BE56" s="191">
        <f t="shared" si="32"/>
        <v>0</v>
      </c>
      <c r="BF56" s="191">
        <f t="shared" si="32"/>
        <v>0</v>
      </c>
      <c r="BG56" s="191">
        <f t="shared" si="32"/>
        <v>0</v>
      </c>
      <c r="BH56" s="191">
        <f t="shared" si="32"/>
        <v>0</v>
      </c>
      <c r="BI56" s="191">
        <f t="shared" si="32"/>
        <v>0</v>
      </c>
      <c r="BJ56" s="191">
        <f t="shared" si="32"/>
        <v>0</v>
      </c>
      <c r="BK56" s="191">
        <f t="shared" si="32"/>
        <v>0</v>
      </c>
      <c r="BL56" s="191">
        <f t="shared" si="32"/>
        <v>0</v>
      </c>
      <c r="BM56" s="191">
        <f t="shared" si="32"/>
        <v>0</v>
      </c>
      <c r="BN56" s="191">
        <f t="shared" si="32"/>
        <v>0</v>
      </c>
      <c r="BO56" s="191">
        <f t="shared" si="32"/>
        <v>0</v>
      </c>
      <c r="BP56" s="191">
        <f t="shared" si="32"/>
        <v>0</v>
      </c>
      <c r="BQ56" s="191">
        <f t="shared" si="32"/>
        <v>0</v>
      </c>
      <c r="BR56" s="191">
        <f t="shared" si="32"/>
        <v>0</v>
      </c>
      <c r="BS56" s="191">
        <f t="shared" si="32"/>
        <v>0</v>
      </c>
      <c r="BT56" s="191">
        <f t="shared" si="32"/>
        <v>0</v>
      </c>
      <c r="BU56" s="191">
        <f t="shared" ref="BU56:DC56" si="33">SUM(BU57:BU64)+BU65</f>
        <v>0</v>
      </c>
      <c r="BV56" s="191">
        <f t="shared" si="33"/>
        <v>0</v>
      </c>
      <c r="BW56" s="191">
        <f t="shared" si="33"/>
        <v>0</v>
      </c>
      <c r="BX56" s="191">
        <f t="shared" si="33"/>
        <v>0</v>
      </c>
      <c r="BY56" s="191">
        <f t="shared" si="33"/>
        <v>0</v>
      </c>
      <c r="BZ56" s="191">
        <f t="shared" si="33"/>
        <v>0</v>
      </c>
      <c r="CA56" s="191">
        <f t="shared" si="33"/>
        <v>0</v>
      </c>
      <c r="CB56" s="191">
        <f t="shared" si="33"/>
        <v>0</v>
      </c>
      <c r="CC56" s="191">
        <f t="shared" si="33"/>
        <v>0</v>
      </c>
      <c r="CD56" s="191">
        <f t="shared" si="33"/>
        <v>0</v>
      </c>
      <c r="CE56" s="191">
        <f t="shared" si="33"/>
        <v>0</v>
      </c>
      <c r="CF56" s="191">
        <f t="shared" si="33"/>
        <v>0</v>
      </c>
      <c r="CG56" s="191">
        <f t="shared" si="33"/>
        <v>0</v>
      </c>
      <c r="CH56" s="191">
        <f t="shared" si="33"/>
        <v>0</v>
      </c>
      <c r="CI56" s="191">
        <f t="shared" si="33"/>
        <v>0</v>
      </c>
      <c r="CJ56" s="191">
        <f t="shared" si="33"/>
        <v>0</v>
      </c>
      <c r="CK56" s="191">
        <f t="shared" si="33"/>
        <v>0</v>
      </c>
      <c r="CL56" s="191">
        <f t="shared" si="33"/>
        <v>0</v>
      </c>
      <c r="CM56" s="191">
        <f t="shared" si="33"/>
        <v>0</v>
      </c>
      <c r="CN56" s="191">
        <f t="shared" si="33"/>
        <v>0</v>
      </c>
      <c r="CO56" s="191">
        <f t="shared" si="33"/>
        <v>0</v>
      </c>
      <c r="CP56" s="191">
        <f t="shared" si="33"/>
        <v>0</v>
      </c>
      <c r="CQ56" s="191">
        <f t="shared" si="33"/>
        <v>0</v>
      </c>
      <c r="CR56" s="191">
        <f t="shared" si="33"/>
        <v>0</v>
      </c>
      <c r="CS56" s="191">
        <f t="shared" si="33"/>
        <v>0</v>
      </c>
      <c r="CT56" s="191">
        <f t="shared" si="33"/>
        <v>0</v>
      </c>
      <c r="CU56" s="191">
        <f t="shared" si="33"/>
        <v>0</v>
      </c>
      <c r="CV56" s="191">
        <f t="shared" si="33"/>
        <v>0</v>
      </c>
      <c r="CW56" s="191">
        <f t="shared" si="33"/>
        <v>0</v>
      </c>
      <c r="CX56" s="191">
        <f t="shared" si="33"/>
        <v>0</v>
      </c>
      <c r="CY56" s="191">
        <f t="shared" si="33"/>
        <v>0</v>
      </c>
      <c r="CZ56" s="191">
        <f t="shared" si="33"/>
        <v>0</v>
      </c>
      <c r="DA56" s="191">
        <f t="shared" si="33"/>
        <v>0</v>
      </c>
      <c r="DB56" s="191">
        <f t="shared" si="33"/>
        <v>0</v>
      </c>
      <c r="DC56" s="191">
        <f t="shared" si="33"/>
        <v>0</v>
      </c>
      <c r="DF56" s="24">
        <f t="shared" si="17"/>
        <v>0</v>
      </c>
    </row>
    <row r="57" spans="1:112" ht="14.5">
      <c r="A57" s="68">
        <v>45</v>
      </c>
      <c r="B57" s="176" t="str">
        <f>$B$56&amp;"1."</f>
        <v>E.2.1.</v>
      </c>
      <c r="C57" s="192" t="s">
        <v>161</v>
      </c>
      <c r="D57" s="199"/>
      <c r="E57" s="194">
        <v>0.21</v>
      </c>
      <c r="F57" s="189">
        <f>H57+NPV(FD,I57:INDEX(I57:DC57,PAL))</f>
        <v>0</v>
      </c>
      <c r="G57" s="189">
        <f>SUMIF($H$5:$DC$5,"&lt;="&amp;PAL,$H57:$DC57)</f>
        <v>0</v>
      </c>
      <c r="H57" s="195">
        <v>0</v>
      </c>
      <c r="I57" s="195">
        <v>0</v>
      </c>
      <c r="J57" s="195">
        <v>0</v>
      </c>
      <c r="K57" s="195">
        <v>0</v>
      </c>
      <c r="L57" s="195">
        <v>0</v>
      </c>
      <c r="M57" s="195">
        <v>0</v>
      </c>
      <c r="N57" s="195">
        <v>0</v>
      </c>
      <c r="O57" s="195">
        <v>0</v>
      </c>
      <c r="P57" s="195">
        <v>0</v>
      </c>
      <c r="Q57" s="195">
        <v>0</v>
      </c>
      <c r="R57" s="195">
        <v>0</v>
      </c>
      <c r="S57" s="195">
        <v>0</v>
      </c>
      <c r="T57" s="195">
        <v>0</v>
      </c>
      <c r="U57" s="195">
        <v>0</v>
      </c>
      <c r="V57" s="195">
        <v>0</v>
      </c>
      <c r="W57" s="195">
        <v>0</v>
      </c>
      <c r="X57" s="195">
        <v>0</v>
      </c>
      <c r="Y57" s="195">
        <v>0</v>
      </c>
      <c r="Z57" s="195">
        <v>0</v>
      </c>
      <c r="AA57" s="195">
        <v>0</v>
      </c>
      <c r="AB57" s="195">
        <v>0</v>
      </c>
      <c r="AC57" s="195">
        <v>0</v>
      </c>
      <c r="AD57" s="195">
        <v>0</v>
      </c>
      <c r="AE57" s="195">
        <v>0</v>
      </c>
      <c r="AF57" s="195">
        <v>0</v>
      </c>
      <c r="AG57" s="195">
        <v>0</v>
      </c>
      <c r="AH57" s="195">
        <v>0</v>
      </c>
      <c r="AI57" s="195">
        <v>0</v>
      </c>
      <c r="AJ57" s="195">
        <v>0</v>
      </c>
      <c r="AK57" s="195">
        <v>0</v>
      </c>
      <c r="AL57" s="195">
        <v>0</v>
      </c>
      <c r="AM57" s="195">
        <v>0</v>
      </c>
      <c r="AN57" s="195">
        <v>0</v>
      </c>
      <c r="AO57" s="195">
        <v>0</v>
      </c>
      <c r="AP57" s="195">
        <v>0</v>
      </c>
      <c r="AQ57" s="195">
        <v>0</v>
      </c>
      <c r="AR57" s="195">
        <v>0</v>
      </c>
      <c r="AS57" s="195">
        <v>0</v>
      </c>
      <c r="AT57" s="195">
        <v>0</v>
      </c>
      <c r="AU57" s="195">
        <v>0</v>
      </c>
      <c r="AV57" s="195">
        <v>0</v>
      </c>
      <c r="AW57" s="195">
        <v>0</v>
      </c>
      <c r="AX57" s="195">
        <v>0</v>
      </c>
      <c r="AY57" s="195">
        <v>0</v>
      </c>
      <c r="AZ57" s="195">
        <v>0</v>
      </c>
      <c r="BA57" s="195">
        <v>0</v>
      </c>
      <c r="BB57" s="195">
        <v>0</v>
      </c>
      <c r="BC57" s="195">
        <v>0</v>
      </c>
      <c r="BD57" s="195">
        <v>0</v>
      </c>
      <c r="BE57" s="195">
        <v>0</v>
      </c>
      <c r="BF57" s="195">
        <v>0</v>
      </c>
      <c r="BG57" s="195">
        <v>0</v>
      </c>
      <c r="BH57" s="195">
        <v>0</v>
      </c>
      <c r="BI57" s="195">
        <v>0</v>
      </c>
      <c r="BJ57" s="195">
        <v>0</v>
      </c>
      <c r="BK57" s="195">
        <v>0</v>
      </c>
      <c r="BL57" s="195">
        <v>0</v>
      </c>
      <c r="BM57" s="195">
        <v>0</v>
      </c>
      <c r="BN57" s="195">
        <v>0</v>
      </c>
      <c r="BO57" s="195">
        <v>0</v>
      </c>
      <c r="BP57" s="195">
        <v>0</v>
      </c>
      <c r="BQ57" s="195">
        <v>0</v>
      </c>
      <c r="BR57" s="195">
        <v>0</v>
      </c>
      <c r="BS57" s="195">
        <v>0</v>
      </c>
      <c r="BT57" s="195">
        <v>0</v>
      </c>
      <c r="BU57" s="195">
        <v>0</v>
      </c>
      <c r="BV57" s="195">
        <v>0</v>
      </c>
      <c r="BW57" s="195">
        <v>0</v>
      </c>
      <c r="BX57" s="195">
        <v>0</v>
      </c>
      <c r="BY57" s="195">
        <v>0</v>
      </c>
      <c r="BZ57" s="195">
        <v>0</v>
      </c>
      <c r="CA57" s="195">
        <v>0</v>
      </c>
      <c r="CB57" s="195">
        <v>0</v>
      </c>
      <c r="CC57" s="195">
        <v>0</v>
      </c>
      <c r="CD57" s="195">
        <v>0</v>
      </c>
      <c r="CE57" s="195">
        <v>0</v>
      </c>
      <c r="CF57" s="195">
        <v>0</v>
      </c>
      <c r="CG57" s="195">
        <v>0</v>
      </c>
      <c r="CH57" s="195">
        <v>0</v>
      </c>
      <c r="CI57" s="195">
        <v>0</v>
      </c>
      <c r="CJ57" s="195">
        <v>0</v>
      </c>
      <c r="CK57" s="195">
        <v>0</v>
      </c>
      <c r="CL57" s="195">
        <v>0</v>
      </c>
      <c r="CM57" s="195">
        <v>0</v>
      </c>
      <c r="CN57" s="195">
        <v>0</v>
      </c>
      <c r="CO57" s="195">
        <v>0</v>
      </c>
      <c r="CP57" s="195">
        <v>0</v>
      </c>
      <c r="CQ57" s="195">
        <v>0</v>
      </c>
      <c r="CR57" s="195">
        <v>0</v>
      </c>
      <c r="CS57" s="195">
        <v>0</v>
      </c>
      <c r="CT57" s="195">
        <v>0</v>
      </c>
      <c r="CU57" s="195">
        <v>0</v>
      </c>
      <c r="CV57" s="195">
        <v>0</v>
      </c>
      <c r="CW57" s="195">
        <v>0</v>
      </c>
      <c r="CX57" s="195">
        <v>0</v>
      </c>
      <c r="CY57" s="195">
        <v>0</v>
      </c>
      <c r="CZ57" s="195">
        <v>0</v>
      </c>
      <c r="DA57" s="195">
        <v>0</v>
      </c>
      <c r="DB57" s="195">
        <v>0</v>
      </c>
      <c r="DC57" s="195">
        <v>0</v>
      </c>
      <c r="DE57" s="24">
        <f>COUNTBLANK(H57:DC57)</f>
        <v>0</v>
      </c>
      <c r="DF57" s="24">
        <f t="shared" si="17"/>
        <v>0</v>
      </c>
      <c r="DG57">
        <f t="shared" ref="DG57:DG66" si="34">IF(ISNUMBER(E57),E57*100,0)</f>
        <v>21</v>
      </c>
      <c r="DH57">
        <v>0</v>
      </c>
    </row>
    <row r="58" spans="1:112" ht="14.5">
      <c r="A58" s="68">
        <v>46</v>
      </c>
      <c r="B58" s="176" t="str">
        <f>$B$56&amp;"2."</f>
        <v>E.2.2.</v>
      </c>
      <c r="C58" s="192" t="s">
        <v>161</v>
      </c>
      <c r="D58" s="199"/>
      <c r="E58" s="194">
        <v>0.21</v>
      </c>
      <c r="F58" s="189">
        <f>H58+NPV(FD,I58:INDEX(I58:DC58,PAL))</f>
        <v>0</v>
      </c>
      <c r="G58" s="189">
        <f>SUMIF($H$5:$DC$5,"&lt;="&amp;PAL,$H58:$DC58)</f>
        <v>0</v>
      </c>
      <c r="H58" s="195">
        <v>0</v>
      </c>
      <c r="I58" s="195">
        <v>0</v>
      </c>
      <c r="J58" s="195">
        <v>0</v>
      </c>
      <c r="K58" s="195">
        <v>0</v>
      </c>
      <c r="L58" s="195">
        <v>0</v>
      </c>
      <c r="M58" s="195">
        <v>0</v>
      </c>
      <c r="N58" s="195">
        <v>0</v>
      </c>
      <c r="O58" s="195">
        <v>0</v>
      </c>
      <c r="P58" s="195">
        <v>0</v>
      </c>
      <c r="Q58" s="195">
        <v>0</v>
      </c>
      <c r="R58" s="195">
        <v>0</v>
      </c>
      <c r="S58" s="195">
        <v>0</v>
      </c>
      <c r="T58" s="195">
        <v>0</v>
      </c>
      <c r="U58" s="195">
        <v>0</v>
      </c>
      <c r="V58" s="195">
        <v>0</v>
      </c>
      <c r="W58" s="195">
        <v>0</v>
      </c>
      <c r="X58" s="195">
        <v>0</v>
      </c>
      <c r="Y58" s="195">
        <v>0</v>
      </c>
      <c r="Z58" s="195">
        <v>0</v>
      </c>
      <c r="AA58" s="195">
        <v>0</v>
      </c>
      <c r="AB58" s="195">
        <v>0</v>
      </c>
      <c r="AC58" s="195">
        <v>0</v>
      </c>
      <c r="AD58" s="195">
        <v>0</v>
      </c>
      <c r="AE58" s="195">
        <v>0</v>
      </c>
      <c r="AF58" s="195">
        <v>0</v>
      </c>
      <c r="AG58" s="195">
        <v>0</v>
      </c>
      <c r="AH58" s="195">
        <v>0</v>
      </c>
      <c r="AI58" s="195">
        <v>0</v>
      </c>
      <c r="AJ58" s="195">
        <v>0</v>
      </c>
      <c r="AK58" s="195">
        <v>0</v>
      </c>
      <c r="AL58" s="195">
        <v>0</v>
      </c>
      <c r="AM58" s="195">
        <v>0</v>
      </c>
      <c r="AN58" s="195">
        <v>0</v>
      </c>
      <c r="AO58" s="195">
        <v>0</v>
      </c>
      <c r="AP58" s="195">
        <v>0</v>
      </c>
      <c r="AQ58" s="195">
        <v>0</v>
      </c>
      <c r="AR58" s="195">
        <v>0</v>
      </c>
      <c r="AS58" s="195">
        <v>0</v>
      </c>
      <c r="AT58" s="195">
        <v>0</v>
      </c>
      <c r="AU58" s="195">
        <v>0</v>
      </c>
      <c r="AV58" s="195">
        <v>0</v>
      </c>
      <c r="AW58" s="195">
        <v>0</v>
      </c>
      <c r="AX58" s="195">
        <v>0</v>
      </c>
      <c r="AY58" s="195">
        <v>0</v>
      </c>
      <c r="AZ58" s="195">
        <v>0</v>
      </c>
      <c r="BA58" s="195">
        <v>0</v>
      </c>
      <c r="BB58" s="195">
        <v>0</v>
      </c>
      <c r="BC58" s="195">
        <v>0</v>
      </c>
      <c r="BD58" s="195">
        <v>0</v>
      </c>
      <c r="BE58" s="195">
        <v>0</v>
      </c>
      <c r="BF58" s="195">
        <v>0</v>
      </c>
      <c r="BG58" s="195">
        <v>0</v>
      </c>
      <c r="BH58" s="195">
        <v>0</v>
      </c>
      <c r="BI58" s="195">
        <v>0</v>
      </c>
      <c r="BJ58" s="195">
        <v>0</v>
      </c>
      <c r="BK58" s="195">
        <v>0</v>
      </c>
      <c r="BL58" s="195">
        <v>0</v>
      </c>
      <c r="BM58" s="195">
        <v>0</v>
      </c>
      <c r="BN58" s="195">
        <v>0</v>
      </c>
      <c r="BO58" s="195">
        <v>0</v>
      </c>
      <c r="BP58" s="195">
        <v>0</v>
      </c>
      <c r="BQ58" s="195">
        <v>0</v>
      </c>
      <c r="BR58" s="195">
        <v>0</v>
      </c>
      <c r="BS58" s="195">
        <v>0</v>
      </c>
      <c r="BT58" s="195">
        <v>0</v>
      </c>
      <c r="BU58" s="195">
        <v>0</v>
      </c>
      <c r="BV58" s="195">
        <v>0</v>
      </c>
      <c r="BW58" s="195">
        <v>0</v>
      </c>
      <c r="BX58" s="195">
        <v>0</v>
      </c>
      <c r="BY58" s="195">
        <v>0</v>
      </c>
      <c r="BZ58" s="195">
        <v>0</v>
      </c>
      <c r="CA58" s="195">
        <v>0</v>
      </c>
      <c r="CB58" s="195">
        <v>0</v>
      </c>
      <c r="CC58" s="195">
        <v>0</v>
      </c>
      <c r="CD58" s="195">
        <v>0</v>
      </c>
      <c r="CE58" s="195">
        <v>0</v>
      </c>
      <c r="CF58" s="195">
        <v>0</v>
      </c>
      <c r="CG58" s="195">
        <v>0</v>
      </c>
      <c r="CH58" s="195">
        <v>0</v>
      </c>
      <c r="CI58" s="195">
        <v>0</v>
      </c>
      <c r="CJ58" s="195">
        <v>0</v>
      </c>
      <c r="CK58" s="195">
        <v>0</v>
      </c>
      <c r="CL58" s="195">
        <v>0</v>
      </c>
      <c r="CM58" s="195">
        <v>0</v>
      </c>
      <c r="CN58" s="195">
        <v>0</v>
      </c>
      <c r="CO58" s="195">
        <v>0</v>
      </c>
      <c r="CP58" s="195">
        <v>0</v>
      </c>
      <c r="CQ58" s="195">
        <v>0</v>
      </c>
      <c r="CR58" s="195">
        <v>0</v>
      </c>
      <c r="CS58" s="195">
        <v>0</v>
      </c>
      <c r="CT58" s="195">
        <v>0</v>
      </c>
      <c r="CU58" s="195">
        <v>0</v>
      </c>
      <c r="CV58" s="195">
        <v>0</v>
      </c>
      <c r="CW58" s="195">
        <v>0</v>
      </c>
      <c r="CX58" s="195">
        <v>0</v>
      </c>
      <c r="CY58" s="195">
        <v>0</v>
      </c>
      <c r="CZ58" s="195">
        <v>0</v>
      </c>
      <c r="DA58" s="195">
        <v>0</v>
      </c>
      <c r="DB58" s="195">
        <v>0</v>
      </c>
      <c r="DC58" s="195">
        <v>0</v>
      </c>
      <c r="DE58" s="24">
        <f t="shared" ref="DE58:DE66" si="35">COUNTBLANK(H58:DC58)</f>
        <v>0</v>
      </c>
      <c r="DF58" s="24">
        <f t="shared" si="17"/>
        <v>0</v>
      </c>
      <c r="DG58">
        <f t="shared" si="34"/>
        <v>21</v>
      </c>
      <c r="DH58">
        <v>0</v>
      </c>
    </row>
    <row r="59" spans="1:112" ht="14.5">
      <c r="A59" s="68">
        <v>47</v>
      </c>
      <c r="B59" s="176" t="str">
        <f>$B$56&amp;"3."</f>
        <v>E.2.3.</v>
      </c>
      <c r="C59" s="192" t="s">
        <v>161</v>
      </c>
      <c r="D59" s="199"/>
      <c r="E59" s="194">
        <v>0.21</v>
      </c>
      <c r="F59" s="189">
        <f>H59+NPV(FD,I59:INDEX(I59:DC59,PAL))</f>
        <v>0</v>
      </c>
      <c r="G59" s="189">
        <f>SUMIF($H$5:$DC$5,"&lt;="&amp;PAL,$H59:$DC59)</f>
        <v>0</v>
      </c>
      <c r="H59" s="195">
        <v>0</v>
      </c>
      <c r="I59" s="195">
        <v>0</v>
      </c>
      <c r="J59" s="195">
        <v>0</v>
      </c>
      <c r="K59" s="195">
        <v>0</v>
      </c>
      <c r="L59" s="195">
        <v>0</v>
      </c>
      <c r="M59" s="195">
        <v>0</v>
      </c>
      <c r="N59" s="195">
        <v>0</v>
      </c>
      <c r="O59" s="195">
        <v>0</v>
      </c>
      <c r="P59" s="195">
        <v>0</v>
      </c>
      <c r="Q59" s="195">
        <v>0</v>
      </c>
      <c r="R59" s="195">
        <v>0</v>
      </c>
      <c r="S59" s="195">
        <v>0</v>
      </c>
      <c r="T59" s="195">
        <v>0</v>
      </c>
      <c r="U59" s="195">
        <v>0</v>
      </c>
      <c r="V59" s="195">
        <v>0</v>
      </c>
      <c r="W59" s="195">
        <v>0</v>
      </c>
      <c r="X59" s="195">
        <v>0</v>
      </c>
      <c r="Y59" s="195">
        <v>0</v>
      </c>
      <c r="Z59" s="195">
        <v>0</v>
      </c>
      <c r="AA59" s="195">
        <v>0</v>
      </c>
      <c r="AB59" s="195">
        <v>0</v>
      </c>
      <c r="AC59" s="195">
        <v>0</v>
      </c>
      <c r="AD59" s="195">
        <v>0</v>
      </c>
      <c r="AE59" s="195">
        <v>0</v>
      </c>
      <c r="AF59" s="195">
        <v>0</v>
      </c>
      <c r="AG59" s="195">
        <v>0</v>
      </c>
      <c r="AH59" s="195">
        <v>0</v>
      </c>
      <c r="AI59" s="195">
        <v>0</v>
      </c>
      <c r="AJ59" s="195">
        <v>0</v>
      </c>
      <c r="AK59" s="195">
        <v>0</v>
      </c>
      <c r="AL59" s="195">
        <v>0</v>
      </c>
      <c r="AM59" s="195">
        <v>0</v>
      </c>
      <c r="AN59" s="195">
        <v>0</v>
      </c>
      <c r="AO59" s="195">
        <v>0</v>
      </c>
      <c r="AP59" s="195">
        <v>0</v>
      </c>
      <c r="AQ59" s="195">
        <v>0</v>
      </c>
      <c r="AR59" s="195">
        <v>0</v>
      </c>
      <c r="AS59" s="195">
        <v>0</v>
      </c>
      <c r="AT59" s="195">
        <v>0</v>
      </c>
      <c r="AU59" s="195">
        <v>0</v>
      </c>
      <c r="AV59" s="195">
        <v>0</v>
      </c>
      <c r="AW59" s="195">
        <v>0</v>
      </c>
      <c r="AX59" s="195">
        <v>0</v>
      </c>
      <c r="AY59" s="195">
        <v>0</v>
      </c>
      <c r="AZ59" s="195">
        <v>0</v>
      </c>
      <c r="BA59" s="195">
        <v>0</v>
      </c>
      <c r="BB59" s="195">
        <v>0</v>
      </c>
      <c r="BC59" s="195">
        <v>0</v>
      </c>
      <c r="BD59" s="195">
        <v>0</v>
      </c>
      <c r="BE59" s="195">
        <v>0</v>
      </c>
      <c r="BF59" s="195">
        <v>0</v>
      </c>
      <c r="BG59" s="195">
        <v>0</v>
      </c>
      <c r="BH59" s="195">
        <v>0</v>
      </c>
      <c r="BI59" s="195">
        <v>0</v>
      </c>
      <c r="BJ59" s="195">
        <v>0</v>
      </c>
      <c r="BK59" s="195">
        <v>0</v>
      </c>
      <c r="BL59" s="195">
        <v>0</v>
      </c>
      <c r="BM59" s="195">
        <v>0</v>
      </c>
      <c r="BN59" s="195">
        <v>0</v>
      </c>
      <c r="BO59" s="195">
        <v>0</v>
      </c>
      <c r="BP59" s="195">
        <v>0</v>
      </c>
      <c r="BQ59" s="195">
        <v>0</v>
      </c>
      <c r="BR59" s="195">
        <v>0</v>
      </c>
      <c r="BS59" s="195">
        <v>0</v>
      </c>
      <c r="BT59" s="195">
        <v>0</v>
      </c>
      <c r="BU59" s="195">
        <v>0</v>
      </c>
      <c r="BV59" s="195">
        <v>0</v>
      </c>
      <c r="BW59" s="195">
        <v>0</v>
      </c>
      <c r="BX59" s="195">
        <v>0</v>
      </c>
      <c r="BY59" s="195">
        <v>0</v>
      </c>
      <c r="BZ59" s="195">
        <v>0</v>
      </c>
      <c r="CA59" s="195">
        <v>0</v>
      </c>
      <c r="CB59" s="195">
        <v>0</v>
      </c>
      <c r="CC59" s="195">
        <v>0</v>
      </c>
      <c r="CD59" s="195">
        <v>0</v>
      </c>
      <c r="CE59" s="195">
        <v>0</v>
      </c>
      <c r="CF59" s="195">
        <v>0</v>
      </c>
      <c r="CG59" s="195">
        <v>0</v>
      </c>
      <c r="CH59" s="195">
        <v>0</v>
      </c>
      <c r="CI59" s="195">
        <v>0</v>
      </c>
      <c r="CJ59" s="195">
        <v>0</v>
      </c>
      <c r="CK59" s="195">
        <v>0</v>
      </c>
      <c r="CL59" s="195">
        <v>0</v>
      </c>
      <c r="CM59" s="195">
        <v>0</v>
      </c>
      <c r="CN59" s="195">
        <v>0</v>
      </c>
      <c r="CO59" s="195">
        <v>0</v>
      </c>
      <c r="CP59" s="195">
        <v>0</v>
      </c>
      <c r="CQ59" s="195">
        <v>0</v>
      </c>
      <c r="CR59" s="195">
        <v>0</v>
      </c>
      <c r="CS59" s="195">
        <v>0</v>
      </c>
      <c r="CT59" s="195">
        <v>0</v>
      </c>
      <c r="CU59" s="195">
        <v>0</v>
      </c>
      <c r="CV59" s="195">
        <v>0</v>
      </c>
      <c r="CW59" s="195">
        <v>0</v>
      </c>
      <c r="CX59" s="195">
        <v>0</v>
      </c>
      <c r="CY59" s="195">
        <v>0</v>
      </c>
      <c r="CZ59" s="195">
        <v>0</v>
      </c>
      <c r="DA59" s="195">
        <v>0</v>
      </c>
      <c r="DB59" s="195">
        <v>0</v>
      </c>
      <c r="DC59" s="195">
        <v>0</v>
      </c>
      <c r="DE59" s="24">
        <f t="shared" si="35"/>
        <v>0</v>
      </c>
      <c r="DF59" s="24">
        <f t="shared" si="17"/>
        <v>0</v>
      </c>
      <c r="DG59">
        <f t="shared" si="34"/>
        <v>21</v>
      </c>
      <c r="DH59">
        <v>0</v>
      </c>
    </row>
    <row r="60" spans="1:112" ht="14.5">
      <c r="A60" s="68">
        <v>48</v>
      </c>
      <c r="B60" s="176" t="str">
        <f>$B$56&amp;"4."</f>
        <v>E.2.4.</v>
      </c>
      <c r="C60" s="192" t="s">
        <v>161</v>
      </c>
      <c r="D60" s="199"/>
      <c r="E60" s="194">
        <v>0.21</v>
      </c>
      <c r="F60" s="189">
        <f>H60+NPV(FD,I60:INDEX(I60:DC60,PAL))</f>
        <v>0</v>
      </c>
      <c r="G60" s="189">
        <f>SUMIF($H$5:$DC$5,"&lt;="&amp;PAL,$H60:$DC60)</f>
        <v>0</v>
      </c>
      <c r="H60" s="195">
        <v>0</v>
      </c>
      <c r="I60" s="195">
        <v>0</v>
      </c>
      <c r="J60" s="195">
        <v>0</v>
      </c>
      <c r="K60" s="195">
        <v>0</v>
      </c>
      <c r="L60" s="195">
        <v>0</v>
      </c>
      <c r="M60" s="195">
        <v>0</v>
      </c>
      <c r="N60" s="195">
        <v>0</v>
      </c>
      <c r="O60" s="195">
        <v>0</v>
      </c>
      <c r="P60" s="195">
        <v>0</v>
      </c>
      <c r="Q60" s="195">
        <v>0</v>
      </c>
      <c r="R60" s="195">
        <v>0</v>
      </c>
      <c r="S60" s="195">
        <v>0</v>
      </c>
      <c r="T60" s="195">
        <v>0</v>
      </c>
      <c r="U60" s="195">
        <v>0</v>
      </c>
      <c r="V60" s="195">
        <v>0</v>
      </c>
      <c r="W60" s="195">
        <v>0</v>
      </c>
      <c r="X60" s="195">
        <v>0</v>
      </c>
      <c r="Y60" s="195">
        <v>0</v>
      </c>
      <c r="Z60" s="195">
        <v>0</v>
      </c>
      <c r="AA60" s="195">
        <v>0</v>
      </c>
      <c r="AB60" s="195">
        <v>0</v>
      </c>
      <c r="AC60" s="195">
        <v>0</v>
      </c>
      <c r="AD60" s="195">
        <v>0</v>
      </c>
      <c r="AE60" s="195">
        <v>0</v>
      </c>
      <c r="AF60" s="195">
        <v>0</v>
      </c>
      <c r="AG60" s="195">
        <v>0</v>
      </c>
      <c r="AH60" s="195">
        <v>0</v>
      </c>
      <c r="AI60" s="195">
        <v>0</v>
      </c>
      <c r="AJ60" s="195">
        <v>0</v>
      </c>
      <c r="AK60" s="195">
        <v>0</v>
      </c>
      <c r="AL60" s="195">
        <v>0</v>
      </c>
      <c r="AM60" s="195">
        <v>0</v>
      </c>
      <c r="AN60" s="195">
        <v>0</v>
      </c>
      <c r="AO60" s="195">
        <v>0</v>
      </c>
      <c r="AP60" s="195">
        <v>0</v>
      </c>
      <c r="AQ60" s="195">
        <v>0</v>
      </c>
      <c r="AR60" s="195">
        <v>0</v>
      </c>
      <c r="AS60" s="195">
        <v>0</v>
      </c>
      <c r="AT60" s="195">
        <v>0</v>
      </c>
      <c r="AU60" s="195">
        <v>0</v>
      </c>
      <c r="AV60" s="195">
        <v>0</v>
      </c>
      <c r="AW60" s="195">
        <v>0</v>
      </c>
      <c r="AX60" s="195">
        <v>0</v>
      </c>
      <c r="AY60" s="195">
        <v>0</v>
      </c>
      <c r="AZ60" s="195">
        <v>0</v>
      </c>
      <c r="BA60" s="195">
        <v>0</v>
      </c>
      <c r="BB60" s="195">
        <v>0</v>
      </c>
      <c r="BC60" s="195">
        <v>0</v>
      </c>
      <c r="BD60" s="195">
        <v>0</v>
      </c>
      <c r="BE60" s="195">
        <v>0</v>
      </c>
      <c r="BF60" s="195">
        <v>0</v>
      </c>
      <c r="BG60" s="195">
        <v>0</v>
      </c>
      <c r="BH60" s="195">
        <v>0</v>
      </c>
      <c r="BI60" s="195">
        <v>0</v>
      </c>
      <c r="BJ60" s="195">
        <v>0</v>
      </c>
      <c r="BK60" s="195">
        <v>0</v>
      </c>
      <c r="BL60" s="195">
        <v>0</v>
      </c>
      <c r="BM60" s="195">
        <v>0</v>
      </c>
      <c r="BN60" s="195">
        <v>0</v>
      </c>
      <c r="BO60" s="195">
        <v>0</v>
      </c>
      <c r="BP60" s="195">
        <v>0</v>
      </c>
      <c r="BQ60" s="195">
        <v>0</v>
      </c>
      <c r="BR60" s="195">
        <v>0</v>
      </c>
      <c r="BS60" s="195">
        <v>0</v>
      </c>
      <c r="BT60" s="195">
        <v>0</v>
      </c>
      <c r="BU60" s="195">
        <v>0</v>
      </c>
      <c r="BV60" s="195">
        <v>0</v>
      </c>
      <c r="BW60" s="195">
        <v>0</v>
      </c>
      <c r="BX60" s="195">
        <v>0</v>
      </c>
      <c r="BY60" s="195">
        <v>0</v>
      </c>
      <c r="BZ60" s="195">
        <v>0</v>
      </c>
      <c r="CA60" s="195">
        <v>0</v>
      </c>
      <c r="CB60" s="195">
        <v>0</v>
      </c>
      <c r="CC60" s="195">
        <v>0</v>
      </c>
      <c r="CD60" s="195">
        <v>0</v>
      </c>
      <c r="CE60" s="195">
        <v>0</v>
      </c>
      <c r="CF60" s="195">
        <v>0</v>
      </c>
      <c r="CG60" s="195">
        <v>0</v>
      </c>
      <c r="CH60" s="195">
        <v>0</v>
      </c>
      <c r="CI60" s="195">
        <v>0</v>
      </c>
      <c r="CJ60" s="195">
        <v>0</v>
      </c>
      <c r="CK60" s="195">
        <v>0</v>
      </c>
      <c r="CL60" s="195">
        <v>0</v>
      </c>
      <c r="CM60" s="195">
        <v>0</v>
      </c>
      <c r="CN60" s="195">
        <v>0</v>
      </c>
      <c r="CO60" s="195">
        <v>0</v>
      </c>
      <c r="CP60" s="195">
        <v>0</v>
      </c>
      <c r="CQ60" s="195">
        <v>0</v>
      </c>
      <c r="CR60" s="195">
        <v>0</v>
      </c>
      <c r="CS60" s="195">
        <v>0</v>
      </c>
      <c r="CT60" s="195">
        <v>0</v>
      </c>
      <c r="CU60" s="195">
        <v>0</v>
      </c>
      <c r="CV60" s="195">
        <v>0</v>
      </c>
      <c r="CW60" s="195">
        <v>0</v>
      </c>
      <c r="CX60" s="195">
        <v>0</v>
      </c>
      <c r="CY60" s="195">
        <v>0</v>
      </c>
      <c r="CZ60" s="195">
        <v>0</v>
      </c>
      <c r="DA60" s="195">
        <v>0</v>
      </c>
      <c r="DB60" s="195">
        <v>0</v>
      </c>
      <c r="DC60" s="195">
        <v>0</v>
      </c>
      <c r="DE60" s="24">
        <f t="shared" si="35"/>
        <v>0</v>
      </c>
      <c r="DF60" s="24">
        <f t="shared" si="17"/>
        <v>0</v>
      </c>
      <c r="DG60">
        <f t="shared" si="34"/>
        <v>21</v>
      </c>
      <c r="DH60">
        <v>0</v>
      </c>
    </row>
    <row r="61" spans="1:112" ht="14.5">
      <c r="A61" s="68">
        <v>49</v>
      </c>
      <c r="B61" s="176" t="str">
        <f>$B$56&amp;"5."</f>
        <v>E.2.5.</v>
      </c>
      <c r="C61" s="192" t="s">
        <v>161</v>
      </c>
      <c r="D61" s="199"/>
      <c r="E61" s="194">
        <v>0.21</v>
      </c>
      <c r="F61" s="189">
        <f>H61+NPV(FD,I61:INDEX(I61:DC61,PAL))</f>
        <v>0</v>
      </c>
      <c r="G61" s="189">
        <f>SUMIF($H$5:$DC$5,"&lt;="&amp;PAL,$H61:$DC61)</f>
        <v>0</v>
      </c>
      <c r="H61" s="195">
        <v>0</v>
      </c>
      <c r="I61" s="195">
        <v>0</v>
      </c>
      <c r="J61" s="195">
        <v>0</v>
      </c>
      <c r="K61" s="195">
        <v>0</v>
      </c>
      <c r="L61" s="195">
        <v>0</v>
      </c>
      <c r="M61" s="195">
        <v>0</v>
      </c>
      <c r="N61" s="195">
        <v>0</v>
      </c>
      <c r="O61" s="195">
        <v>0</v>
      </c>
      <c r="P61" s="195">
        <v>0</v>
      </c>
      <c r="Q61" s="195">
        <v>0</v>
      </c>
      <c r="R61" s="195">
        <v>0</v>
      </c>
      <c r="S61" s="195">
        <v>0</v>
      </c>
      <c r="T61" s="195">
        <v>0</v>
      </c>
      <c r="U61" s="195">
        <v>0</v>
      </c>
      <c r="V61" s="195">
        <v>0</v>
      </c>
      <c r="W61" s="195">
        <v>0</v>
      </c>
      <c r="X61" s="195">
        <v>0</v>
      </c>
      <c r="Y61" s="195">
        <v>0</v>
      </c>
      <c r="Z61" s="195">
        <v>0</v>
      </c>
      <c r="AA61" s="195">
        <v>0</v>
      </c>
      <c r="AB61" s="195">
        <v>0</v>
      </c>
      <c r="AC61" s="195">
        <v>0</v>
      </c>
      <c r="AD61" s="195">
        <v>0</v>
      </c>
      <c r="AE61" s="195">
        <v>0</v>
      </c>
      <c r="AF61" s="195">
        <v>0</v>
      </c>
      <c r="AG61" s="195">
        <v>0</v>
      </c>
      <c r="AH61" s="195">
        <v>0</v>
      </c>
      <c r="AI61" s="195">
        <v>0</v>
      </c>
      <c r="AJ61" s="195">
        <v>0</v>
      </c>
      <c r="AK61" s="195">
        <v>0</v>
      </c>
      <c r="AL61" s="195">
        <v>0</v>
      </c>
      <c r="AM61" s="195">
        <v>0</v>
      </c>
      <c r="AN61" s="195">
        <v>0</v>
      </c>
      <c r="AO61" s="195">
        <v>0</v>
      </c>
      <c r="AP61" s="195">
        <v>0</v>
      </c>
      <c r="AQ61" s="195">
        <v>0</v>
      </c>
      <c r="AR61" s="195">
        <v>0</v>
      </c>
      <c r="AS61" s="195">
        <v>0</v>
      </c>
      <c r="AT61" s="195">
        <v>0</v>
      </c>
      <c r="AU61" s="195">
        <v>0</v>
      </c>
      <c r="AV61" s="195">
        <v>0</v>
      </c>
      <c r="AW61" s="195">
        <v>0</v>
      </c>
      <c r="AX61" s="195">
        <v>0</v>
      </c>
      <c r="AY61" s="195">
        <v>0</v>
      </c>
      <c r="AZ61" s="195">
        <v>0</v>
      </c>
      <c r="BA61" s="195">
        <v>0</v>
      </c>
      <c r="BB61" s="195">
        <v>0</v>
      </c>
      <c r="BC61" s="195">
        <v>0</v>
      </c>
      <c r="BD61" s="195">
        <v>0</v>
      </c>
      <c r="BE61" s="195">
        <v>0</v>
      </c>
      <c r="BF61" s="195">
        <v>0</v>
      </c>
      <c r="BG61" s="195">
        <v>0</v>
      </c>
      <c r="BH61" s="195">
        <v>0</v>
      </c>
      <c r="BI61" s="195">
        <v>0</v>
      </c>
      <c r="BJ61" s="195">
        <v>0</v>
      </c>
      <c r="BK61" s="195">
        <v>0</v>
      </c>
      <c r="BL61" s="195">
        <v>0</v>
      </c>
      <c r="BM61" s="195">
        <v>0</v>
      </c>
      <c r="BN61" s="195">
        <v>0</v>
      </c>
      <c r="BO61" s="195">
        <v>0</v>
      </c>
      <c r="BP61" s="195">
        <v>0</v>
      </c>
      <c r="BQ61" s="195">
        <v>0</v>
      </c>
      <c r="BR61" s="195">
        <v>0</v>
      </c>
      <c r="BS61" s="195">
        <v>0</v>
      </c>
      <c r="BT61" s="195">
        <v>0</v>
      </c>
      <c r="BU61" s="195">
        <v>0</v>
      </c>
      <c r="BV61" s="195">
        <v>0</v>
      </c>
      <c r="BW61" s="195">
        <v>0</v>
      </c>
      <c r="BX61" s="195">
        <v>0</v>
      </c>
      <c r="BY61" s="195">
        <v>0</v>
      </c>
      <c r="BZ61" s="195">
        <v>0</v>
      </c>
      <c r="CA61" s="195">
        <v>0</v>
      </c>
      <c r="CB61" s="195">
        <v>0</v>
      </c>
      <c r="CC61" s="195">
        <v>0</v>
      </c>
      <c r="CD61" s="195">
        <v>0</v>
      </c>
      <c r="CE61" s="195">
        <v>0</v>
      </c>
      <c r="CF61" s="195">
        <v>0</v>
      </c>
      <c r="CG61" s="195">
        <v>0</v>
      </c>
      <c r="CH61" s="195">
        <v>0</v>
      </c>
      <c r="CI61" s="195">
        <v>0</v>
      </c>
      <c r="CJ61" s="195">
        <v>0</v>
      </c>
      <c r="CK61" s="195">
        <v>0</v>
      </c>
      <c r="CL61" s="195">
        <v>0</v>
      </c>
      <c r="CM61" s="195">
        <v>0</v>
      </c>
      <c r="CN61" s="195">
        <v>0</v>
      </c>
      <c r="CO61" s="195">
        <v>0</v>
      </c>
      <c r="CP61" s="195">
        <v>0</v>
      </c>
      <c r="CQ61" s="195">
        <v>0</v>
      </c>
      <c r="CR61" s="195">
        <v>0</v>
      </c>
      <c r="CS61" s="195">
        <v>0</v>
      </c>
      <c r="CT61" s="195">
        <v>0</v>
      </c>
      <c r="CU61" s="195">
        <v>0</v>
      </c>
      <c r="CV61" s="195">
        <v>0</v>
      </c>
      <c r="CW61" s="195">
        <v>0</v>
      </c>
      <c r="CX61" s="195">
        <v>0</v>
      </c>
      <c r="CY61" s="195">
        <v>0</v>
      </c>
      <c r="CZ61" s="195">
        <v>0</v>
      </c>
      <c r="DA61" s="195">
        <v>0</v>
      </c>
      <c r="DB61" s="195">
        <v>0</v>
      </c>
      <c r="DC61" s="195">
        <v>0</v>
      </c>
      <c r="DE61" s="24">
        <f t="shared" si="35"/>
        <v>0</v>
      </c>
      <c r="DF61" s="24">
        <f t="shared" si="17"/>
        <v>0</v>
      </c>
      <c r="DG61">
        <f t="shared" si="34"/>
        <v>21</v>
      </c>
      <c r="DH61">
        <v>0</v>
      </c>
    </row>
    <row r="62" spans="1:112" ht="14.5">
      <c r="A62" s="68">
        <v>50</v>
      </c>
      <c r="B62" s="176" t="str">
        <f>$B$56&amp;"6."</f>
        <v>E.2.6.</v>
      </c>
      <c r="C62" s="192" t="s">
        <v>161</v>
      </c>
      <c r="D62" s="199"/>
      <c r="E62" s="194">
        <v>0.21</v>
      </c>
      <c r="F62" s="189">
        <f>H62+NPV(FD,I62:INDEX(I62:DC62,PAL))</f>
        <v>0</v>
      </c>
      <c r="G62" s="189">
        <f>SUMIF($H$5:$DC$5,"&lt;="&amp;PAL,$H62:$DC62)</f>
        <v>0</v>
      </c>
      <c r="H62" s="195">
        <v>0</v>
      </c>
      <c r="I62" s="195">
        <v>0</v>
      </c>
      <c r="J62" s="195">
        <v>0</v>
      </c>
      <c r="K62" s="195">
        <v>0</v>
      </c>
      <c r="L62" s="195">
        <v>0</v>
      </c>
      <c r="M62" s="195">
        <v>0</v>
      </c>
      <c r="N62" s="195">
        <v>0</v>
      </c>
      <c r="O62" s="195">
        <v>0</v>
      </c>
      <c r="P62" s="195">
        <v>0</v>
      </c>
      <c r="Q62" s="195">
        <v>0</v>
      </c>
      <c r="R62" s="195">
        <v>0</v>
      </c>
      <c r="S62" s="195">
        <v>0</v>
      </c>
      <c r="T62" s="195">
        <v>0</v>
      </c>
      <c r="U62" s="195">
        <v>0</v>
      </c>
      <c r="V62" s="195">
        <v>0</v>
      </c>
      <c r="W62" s="195">
        <v>0</v>
      </c>
      <c r="X62" s="195">
        <v>0</v>
      </c>
      <c r="Y62" s="195">
        <v>0</v>
      </c>
      <c r="Z62" s="195">
        <v>0</v>
      </c>
      <c r="AA62" s="195">
        <v>0</v>
      </c>
      <c r="AB62" s="195">
        <v>0</v>
      </c>
      <c r="AC62" s="195">
        <v>0</v>
      </c>
      <c r="AD62" s="195">
        <v>0</v>
      </c>
      <c r="AE62" s="195">
        <v>0</v>
      </c>
      <c r="AF62" s="195">
        <v>0</v>
      </c>
      <c r="AG62" s="195">
        <v>0</v>
      </c>
      <c r="AH62" s="195">
        <v>0</v>
      </c>
      <c r="AI62" s="195">
        <v>0</v>
      </c>
      <c r="AJ62" s="195">
        <v>0</v>
      </c>
      <c r="AK62" s="195">
        <v>0</v>
      </c>
      <c r="AL62" s="195">
        <v>0</v>
      </c>
      <c r="AM62" s="195">
        <v>0</v>
      </c>
      <c r="AN62" s="195">
        <v>0</v>
      </c>
      <c r="AO62" s="195">
        <v>0</v>
      </c>
      <c r="AP62" s="195">
        <v>0</v>
      </c>
      <c r="AQ62" s="195">
        <v>0</v>
      </c>
      <c r="AR62" s="195">
        <v>0</v>
      </c>
      <c r="AS62" s="195">
        <v>0</v>
      </c>
      <c r="AT62" s="195">
        <v>0</v>
      </c>
      <c r="AU62" s="195">
        <v>0</v>
      </c>
      <c r="AV62" s="195">
        <v>0</v>
      </c>
      <c r="AW62" s="195">
        <v>0</v>
      </c>
      <c r="AX62" s="195">
        <v>0</v>
      </c>
      <c r="AY62" s="195">
        <v>0</v>
      </c>
      <c r="AZ62" s="195">
        <v>0</v>
      </c>
      <c r="BA62" s="195">
        <v>0</v>
      </c>
      <c r="BB62" s="195">
        <v>0</v>
      </c>
      <c r="BC62" s="195">
        <v>0</v>
      </c>
      <c r="BD62" s="195">
        <v>0</v>
      </c>
      <c r="BE62" s="195">
        <v>0</v>
      </c>
      <c r="BF62" s="195">
        <v>0</v>
      </c>
      <c r="BG62" s="195">
        <v>0</v>
      </c>
      <c r="BH62" s="195">
        <v>0</v>
      </c>
      <c r="BI62" s="195">
        <v>0</v>
      </c>
      <c r="BJ62" s="195">
        <v>0</v>
      </c>
      <c r="BK62" s="195">
        <v>0</v>
      </c>
      <c r="BL62" s="195">
        <v>0</v>
      </c>
      <c r="BM62" s="195">
        <v>0</v>
      </c>
      <c r="BN62" s="195">
        <v>0</v>
      </c>
      <c r="BO62" s="195">
        <v>0</v>
      </c>
      <c r="BP62" s="195">
        <v>0</v>
      </c>
      <c r="BQ62" s="195">
        <v>0</v>
      </c>
      <c r="BR62" s="195">
        <v>0</v>
      </c>
      <c r="BS62" s="195">
        <v>0</v>
      </c>
      <c r="BT62" s="195">
        <v>0</v>
      </c>
      <c r="BU62" s="195">
        <v>0</v>
      </c>
      <c r="BV62" s="195">
        <v>0</v>
      </c>
      <c r="BW62" s="195">
        <v>0</v>
      </c>
      <c r="BX62" s="195">
        <v>0</v>
      </c>
      <c r="BY62" s="195">
        <v>0</v>
      </c>
      <c r="BZ62" s="195">
        <v>0</v>
      </c>
      <c r="CA62" s="195">
        <v>0</v>
      </c>
      <c r="CB62" s="195">
        <v>0</v>
      </c>
      <c r="CC62" s="195">
        <v>0</v>
      </c>
      <c r="CD62" s="195">
        <v>0</v>
      </c>
      <c r="CE62" s="195">
        <v>0</v>
      </c>
      <c r="CF62" s="195">
        <v>0</v>
      </c>
      <c r="CG62" s="195">
        <v>0</v>
      </c>
      <c r="CH62" s="195">
        <v>0</v>
      </c>
      <c r="CI62" s="195">
        <v>0</v>
      </c>
      <c r="CJ62" s="195">
        <v>0</v>
      </c>
      <c r="CK62" s="195">
        <v>0</v>
      </c>
      <c r="CL62" s="195">
        <v>0</v>
      </c>
      <c r="CM62" s="195">
        <v>0</v>
      </c>
      <c r="CN62" s="195">
        <v>0</v>
      </c>
      <c r="CO62" s="195">
        <v>0</v>
      </c>
      <c r="CP62" s="195">
        <v>0</v>
      </c>
      <c r="CQ62" s="195">
        <v>0</v>
      </c>
      <c r="CR62" s="195">
        <v>0</v>
      </c>
      <c r="CS62" s="195">
        <v>0</v>
      </c>
      <c r="CT62" s="195">
        <v>0</v>
      </c>
      <c r="CU62" s="195">
        <v>0</v>
      </c>
      <c r="CV62" s="195">
        <v>0</v>
      </c>
      <c r="CW62" s="195">
        <v>0</v>
      </c>
      <c r="CX62" s="195">
        <v>0</v>
      </c>
      <c r="CY62" s="195">
        <v>0</v>
      </c>
      <c r="CZ62" s="195">
        <v>0</v>
      </c>
      <c r="DA62" s="195">
        <v>0</v>
      </c>
      <c r="DB62" s="195">
        <v>0</v>
      </c>
      <c r="DC62" s="195">
        <v>0</v>
      </c>
      <c r="DE62" s="24">
        <f t="shared" si="35"/>
        <v>0</v>
      </c>
      <c r="DF62" s="24">
        <f t="shared" si="17"/>
        <v>0</v>
      </c>
      <c r="DG62">
        <f t="shared" si="34"/>
        <v>21</v>
      </c>
      <c r="DH62">
        <v>0</v>
      </c>
    </row>
    <row r="63" spans="1:112" ht="14.5">
      <c r="A63" s="68">
        <v>51</v>
      </c>
      <c r="B63" s="176" t="str">
        <f>$B$56&amp;"7."</f>
        <v>E.2.7.</v>
      </c>
      <c r="C63" s="192" t="s">
        <v>161</v>
      </c>
      <c r="D63" s="199"/>
      <c r="E63" s="194">
        <v>0.21</v>
      </c>
      <c r="F63" s="189">
        <f>H63+NPV(FD,I63:INDEX(I63:DC63,PAL))</f>
        <v>0</v>
      </c>
      <c r="G63" s="189">
        <f>SUMIF($H$5:$DC$5,"&lt;="&amp;PAL,$H63:$DC63)</f>
        <v>0</v>
      </c>
      <c r="H63" s="195">
        <v>0</v>
      </c>
      <c r="I63" s="195">
        <v>0</v>
      </c>
      <c r="J63" s="195">
        <v>0</v>
      </c>
      <c r="K63" s="195">
        <v>0</v>
      </c>
      <c r="L63" s="195">
        <v>0</v>
      </c>
      <c r="M63" s="195">
        <v>0</v>
      </c>
      <c r="N63" s="195">
        <v>0</v>
      </c>
      <c r="O63" s="195">
        <v>0</v>
      </c>
      <c r="P63" s="195">
        <v>0</v>
      </c>
      <c r="Q63" s="195">
        <v>0</v>
      </c>
      <c r="R63" s="195">
        <v>0</v>
      </c>
      <c r="S63" s="195">
        <v>0</v>
      </c>
      <c r="T63" s="195">
        <v>0</v>
      </c>
      <c r="U63" s="195">
        <v>0</v>
      </c>
      <c r="V63" s="195">
        <v>0</v>
      </c>
      <c r="W63" s="195">
        <v>0</v>
      </c>
      <c r="X63" s="195">
        <v>0</v>
      </c>
      <c r="Y63" s="195">
        <v>0</v>
      </c>
      <c r="Z63" s="195">
        <v>0</v>
      </c>
      <c r="AA63" s="195">
        <v>0</v>
      </c>
      <c r="AB63" s="195">
        <v>0</v>
      </c>
      <c r="AC63" s="195">
        <v>0</v>
      </c>
      <c r="AD63" s="195">
        <v>0</v>
      </c>
      <c r="AE63" s="195">
        <v>0</v>
      </c>
      <c r="AF63" s="195">
        <v>0</v>
      </c>
      <c r="AG63" s="195">
        <v>0</v>
      </c>
      <c r="AH63" s="195">
        <v>0</v>
      </c>
      <c r="AI63" s="195">
        <v>0</v>
      </c>
      <c r="AJ63" s="195">
        <v>0</v>
      </c>
      <c r="AK63" s="195">
        <v>0</v>
      </c>
      <c r="AL63" s="195">
        <v>0</v>
      </c>
      <c r="AM63" s="195">
        <v>0</v>
      </c>
      <c r="AN63" s="195">
        <v>0</v>
      </c>
      <c r="AO63" s="195">
        <v>0</v>
      </c>
      <c r="AP63" s="195">
        <v>0</v>
      </c>
      <c r="AQ63" s="195">
        <v>0</v>
      </c>
      <c r="AR63" s="195">
        <v>0</v>
      </c>
      <c r="AS63" s="195">
        <v>0</v>
      </c>
      <c r="AT63" s="195">
        <v>0</v>
      </c>
      <c r="AU63" s="195">
        <v>0</v>
      </c>
      <c r="AV63" s="195">
        <v>0</v>
      </c>
      <c r="AW63" s="195">
        <v>0</v>
      </c>
      <c r="AX63" s="195">
        <v>0</v>
      </c>
      <c r="AY63" s="195">
        <v>0</v>
      </c>
      <c r="AZ63" s="195">
        <v>0</v>
      </c>
      <c r="BA63" s="195">
        <v>0</v>
      </c>
      <c r="BB63" s="195">
        <v>0</v>
      </c>
      <c r="BC63" s="195">
        <v>0</v>
      </c>
      <c r="BD63" s="195">
        <v>0</v>
      </c>
      <c r="BE63" s="195">
        <v>0</v>
      </c>
      <c r="BF63" s="195">
        <v>0</v>
      </c>
      <c r="BG63" s="195">
        <v>0</v>
      </c>
      <c r="BH63" s="195">
        <v>0</v>
      </c>
      <c r="BI63" s="195">
        <v>0</v>
      </c>
      <c r="BJ63" s="195">
        <v>0</v>
      </c>
      <c r="BK63" s="195">
        <v>0</v>
      </c>
      <c r="BL63" s="195">
        <v>0</v>
      </c>
      <c r="BM63" s="195">
        <v>0</v>
      </c>
      <c r="BN63" s="195">
        <v>0</v>
      </c>
      <c r="BO63" s="195">
        <v>0</v>
      </c>
      <c r="BP63" s="195">
        <v>0</v>
      </c>
      <c r="BQ63" s="195">
        <v>0</v>
      </c>
      <c r="BR63" s="195">
        <v>0</v>
      </c>
      <c r="BS63" s="195">
        <v>0</v>
      </c>
      <c r="BT63" s="195">
        <v>0</v>
      </c>
      <c r="BU63" s="195">
        <v>0</v>
      </c>
      <c r="BV63" s="195">
        <v>0</v>
      </c>
      <c r="BW63" s="195">
        <v>0</v>
      </c>
      <c r="BX63" s="195">
        <v>0</v>
      </c>
      <c r="BY63" s="195">
        <v>0</v>
      </c>
      <c r="BZ63" s="195">
        <v>0</v>
      </c>
      <c r="CA63" s="195">
        <v>0</v>
      </c>
      <c r="CB63" s="195">
        <v>0</v>
      </c>
      <c r="CC63" s="195">
        <v>0</v>
      </c>
      <c r="CD63" s="195">
        <v>0</v>
      </c>
      <c r="CE63" s="195">
        <v>0</v>
      </c>
      <c r="CF63" s="195">
        <v>0</v>
      </c>
      <c r="CG63" s="195">
        <v>0</v>
      </c>
      <c r="CH63" s="195">
        <v>0</v>
      </c>
      <c r="CI63" s="195">
        <v>0</v>
      </c>
      <c r="CJ63" s="195">
        <v>0</v>
      </c>
      <c r="CK63" s="195">
        <v>0</v>
      </c>
      <c r="CL63" s="195">
        <v>0</v>
      </c>
      <c r="CM63" s="195">
        <v>0</v>
      </c>
      <c r="CN63" s="195">
        <v>0</v>
      </c>
      <c r="CO63" s="195">
        <v>0</v>
      </c>
      <c r="CP63" s="195">
        <v>0</v>
      </c>
      <c r="CQ63" s="195">
        <v>0</v>
      </c>
      <c r="CR63" s="195">
        <v>0</v>
      </c>
      <c r="CS63" s="195">
        <v>0</v>
      </c>
      <c r="CT63" s="195">
        <v>0</v>
      </c>
      <c r="CU63" s="195">
        <v>0</v>
      </c>
      <c r="CV63" s="195">
        <v>0</v>
      </c>
      <c r="CW63" s="195">
        <v>0</v>
      </c>
      <c r="CX63" s="195">
        <v>0</v>
      </c>
      <c r="CY63" s="195">
        <v>0</v>
      </c>
      <c r="CZ63" s="195">
        <v>0</v>
      </c>
      <c r="DA63" s="195">
        <v>0</v>
      </c>
      <c r="DB63" s="195">
        <v>0</v>
      </c>
      <c r="DC63" s="195">
        <v>0</v>
      </c>
      <c r="DE63" s="24">
        <f t="shared" si="35"/>
        <v>0</v>
      </c>
      <c r="DF63" s="24">
        <f t="shared" si="17"/>
        <v>0</v>
      </c>
      <c r="DG63">
        <f t="shared" si="34"/>
        <v>21</v>
      </c>
      <c r="DH63">
        <v>0</v>
      </c>
    </row>
    <row r="64" spans="1:112" ht="14.5">
      <c r="A64" s="68">
        <v>52</v>
      </c>
      <c r="B64" s="176" t="str">
        <f>$B$56&amp;"8."</f>
        <v>E.2.8.</v>
      </c>
      <c r="C64" s="192" t="s">
        <v>161</v>
      </c>
      <c r="D64" s="199"/>
      <c r="E64" s="194">
        <v>0.21</v>
      </c>
      <c r="F64" s="189">
        <f>H64+NPV(FD,I64:INDEX(I64:DC64,PAL))</f>
        <v>0</v>
      </c>
      <c r="G64" s="189">
        <f>SUMIF($H$5:$DC$5,"&lt;="&amp;PAL,$H64:$DC64)</f>
        <v>0</v>
      </c>
      <c r="H64" s="195">
        <v>0</v>
      </c>
      <c r="I64" s="195">
        <v>0</v>
      </c>
      <c r="J64" s="195">
        <v>0</v>
      </c>
      <c r="K64" s="195">
        <v>0</v>
      </c>
      <c r="L64" s="195">
        <v>0</v>
      </c>
      <c r="M64" s="195">
        <v>0</v>
      </c>
      <c r="N64" s="195">
        <v>0</v>
      </c>
      <c r="O64" s="195">
        <v>0</v>
      </c>
      <c r="P64" s="195">
        <v>0</v>
      </c>
      <c r="Q64" s="195">
        <v>0</v>
      </c>
      <c r="R64" s="195">
        <v>0</v>
      </c>
      <c r="S64" s="195">
        <v>0</v>
      </c>
      <c r="T64" s="195">
        <v>0</v>
      </c>
      <c r="U64" s="195">
        <v>0</v>
      </c>
      <c r="V64" s="195">
        <v>0</v>
      </c>
      <c r="W64" s="195">
        <v>0</v>
      </c>
      <c r="X64" s="195">
        <v>0</v>
      </c>
      <c r="Y64" s="195">
        <v>0</v>
      </c>
      <c r="Z64" s="195">
        <v>0</v>
      </c>
      <c r="AA64" s="195">
        <v>0</v>
      </c>
      <c r="AB64" s="195">
        <v>0</v>
      </c>
      <c r="AC64" s="195">
        <v>0</v>
      </c>
      <c r="AD64" s="195">
        <v>0</v>
      </c>
      <c r="AE64" s="195">
        <v>0</v>
      </c>
      <c r="AF64" s="195">
        <v>0</v>
      </c>
      <c r="AG64" s="195">
        <v>0</v>
      </c>
      <c r="AH64" s="195">
        <v>0</v>
      </c>
      <c r="AI64" s="195">
        <v>0</v>
      </c>
      <c r="AJ64" s="195">
        <v>0</v>
      </c>
      <c r="AK64" s="195">
        <v>0</v>
      </c>
      <c r="AL64" s="195">
        <v>0</v>
      </c>
      <c r="AM64" s="195">
        <v>0</v>
      </c>
      <c r="AN64" s="195">
        <v>0</v>
      </c>
      <c r="AO64" s="195">
        <v>0</v>
      </c>
      <c r="AP64" s="195">
        <v>0</v>
      </c>
      <c r="AQ64" s="195">
        <v>0</v>
      </c>
      <c r="AR64" s="195">
        <v>0</v>
      </c>
      <c r="AS64" s="195">
        <v>0</v>
      </c>
      <c r="AT64" s="195">
        <v>0</v>
      </c>
      <c r="AU64" s="195">
        <v>0</v>
      </c>
      <c r="AV64" s="195">
        <v>0</v>
      </c>
      <c r="AW64" s="195">
        <v>0</v>
      </c>
      <c r="AX64" s="195">
        <v>0</v>
      </c>
      <c r="AY64" s="195">
        <v>0</v>
      </c>
      <c r="AZ64" s="195">
        <v>0</v>
      </c>
      <c r="BA64" s="195">
        <v>0</v>
      </c>
      <c r="BB64" s="195">
        <v>0</v>
      </c>
      <c r="BC64" s="195">
        <v>0</v>
      </c>
      <c r="BD64" s="195">
        <v>0</v>
      </c>
      <c r="BE64" s="195">
        <v>0</v>
      </c>
      <c r="BF64" s="195">
        <v>0</v>
      </c>
      <c r="BG64" s="195">
        <v>0</v>
      </c>
      <c r="BH64" s="195">
        <v>0</v>
      </c>
      <c r="BI64" s="195">
        <v>0</v>
      </c>
      <c r="BJ64" s="195">
        <v>0</v>
      </c>
      <c r="BK64" s="195">
        <v>0</v>
      </c>
      <c r="BL64" s="195">
        <v>0</v>
      </c>
      <c r="BM64" s="195">
        <v>0</v>
      </c>
      <c r="BN64" s="195">
        <v>0</v>
      </c>
      <c r="BO64" s="195">
        <v>0</v>
      </c>
      <c r="BP64" s="195">
        <v>0</v>
      </c>
      <c r="BQ64" s="195">
        <v>0</v>
      </c>
      <c r="BR64" s="195">
        <v>0</v>
      </c>
      <c r="BS64" s="195">
        <v>0</v>
      </c>
      <c r="BT64" s="195">
        <v>0</v>
      </c>
      <c r="BU64" s="195">
        <v>0</v>
      </c>
      <c r="BV64" s="195">
        <v>0</v>
      </c>
      <c r="BW64" s="195">
        <v>0</v>
      </c>
      <c r="BX64" s="195">
        <v>0</v>
      </c>
      <c r="BY64" s="195">
        <v>0</v>
      </c>
      <c r="BZ64" s="195">
        <v>0</v>
      </c>
      <c r="CA64" s="195">
        <v>0</v>
      </c>
      <c r="CB64" s="195">
        <v>0</v>
      </c>
      <c r="CC64" s="195">
        <v>0</v>
      </c>
      <c r="CD64" s="195">
        <v>0</v>
      </c>
      <c r="CE64" s="195">
        <v>0</v>
      </c>
      <c r="CF64" s="195">
        <v>0</v>
      </c>
      <c r="CG64" s="195">
        <v>0</v>
      </c>
      <c r="CH64" s="195">
        <v>0</v>
      </c>
      <c r="CI64" s="195">
        <v>0</v>
      </c>
      <c r="CJ64" s="195">
        <v>0</v>
      </c>
      <c r="CK64" s="195">
        <v>0</v>
      </c>
      <c r="CL64" s="195">
        <v>0</v>
      </c>
      <c r="CM64" s="195">
        <v>0</v>
      </c>
      <c r="CN64" s="195">
        <v>0</v>
      </c>
      <c r="CO64" s="195">
        <v>0</v>
      </c>
      <c r="CP64" s="195">
        <v>0</v>
      </c>
      <c r="CQ64" s="195">
        <v>0</v>
      </c>
      <c r="CR64" s="195">
        <v>0</v>
      </c>
      <c r="CS64" s="195">
        <v>0</v>
      </c>
      <c r="CT64" s="195">
        <v>0</v>
      </c>
      <c r="CU64" s="195">
        <v>0</v>
      </c>
      <c r="CV64" s="195">
        <v>0</v>
      </c>
      <c r="CW64" s="195">
        <v>0</v>
      </c>
      <c r="CX64" s="195">
        <v>0</v>
      </c>
      <c r="CY64" s="195">
        <v>0</v>
      </c>
      <c r="CZ64" s="195">
        <v>0</v>
      </c>
      <c r="DA64" s="195">
        <v>0</v>
      </c>
      <c r="DB64" s="195">
        <v>0</v>
      </c>
      <c r="DC64" s="195">
        <v>0</v>
      </c>
      <c r="DE64" s="24">
        <f t="shared" si="35"/>
        <v>0</v>
      </c>
      <c r="DF64" s="24">
        <f t="shared" si="17"/>
        <v>0</v>
      </c>
      <c r="DG64">
        <f t="shared" si="34"/>
        <v>21</v>
      </c>
      <c r="DH64">
        <v>0</v>
      </c>
    </row>
    <row r="65" spans="1:112" ht="14.5">
      <c r="A65" s="68">
        <v>53</v>
      </c>
      <c r="B65" s="176" t="str">
        <f>$B$56&amp;"9."</f>
        <v>E.2.9.</v>
      </c>
      <c r="C65" s="196" t="s">
        <v>162</v>
      </c>
      <c r="D65" s="176"/>
      <c r="E65" s="194">
        <v>0.21</v>
      </c>
      <c r="F65" s="189">
        <f>H65+NPV(FD,I65:INDEX(I65:DC65,PAL))</f>
        <v>0</v>
      </c>
      <c r="G65" s="189">
        <f>SUMIF($H$5:$DC$5,"&lt;="&amp;PAL,$H65:$DC65)</f>
        <v>0</v>
      </c>
      <c r="H65" s="197">
        <v>0</v>
      </c>
      <c r="I65" s="197">
        <v>0</v>
      </c>
      <c r="J65" s="197">
        <v>0</v>
      </c>
      <c r="K65" s="197">
        <v>0</v>
      </c>
      <c r="L65" s="197">
        <v>0</v>
      </c>
      <c r="M65" s="197">
        <v>0</v>
      </c>
      <c r="N65" s="197">
        <v>0</v>
      </c>
      <c r="O65" s="197">
        <v>0</v>
      </c>
      <c r="P65" s="197">
        <v>0</v>
      </c>
      <c r="Q65" s="197">
        <v>0</v>
      </c>
      <c r="R65" s="197">
        <v>0</v>
      </c>
      <c r="S65" s="198">
        <v>0</v>
      </c>
      <c r="T65" s="198">
        <v>0</v>
      </c>
      <c r="U65" s="198">
        <v>0</v>
      </c>
      <c r="V65" s="198">
        <v>0</v>
      </c>
      <c r="W65" s="198">
        <v>0</v>
      </c>
      <c r="X65" s="198">
        <v>0</v>
      </c>
      <c r="Y65" s="198">
        <v>0</v>
      </c>
      <c r="Z65" s="198">
        <v>0</v>
      </c>
      <c r="AA65" s="198">
        <v>0</v>
      </c>
      <c r="AB65" s="198">
        <v>0</v>
      </c>
      <c r="AC65" s="198">
        <v>0</v>
      </c>
      <c r="AD65" s="198">
        <v>0</v>
      </c>
      <c r="AE65" s="198">
        <v>0</v>
      </c>
      <c r="AF65" s="198">
        <v>0</v>
      </c>
      <c r="AG65" s="198">
        <v>0</v>
      </c>
      <c r="AH65" s="198">
        <v>0</v>
      </c>
      <c r="AI65" s="198">
        <v>0</v>
      </c>
      <c r="AJ65" s="198">
        <v>0</v>
      </c>
      <c r="AK65" s="198">
        <v>0</v>
      </c>
      <c r="AL65" s="198">
        <v>0</v>
      </c>
      <c r="AM65" s="198">
        <v>0</v>
      </c>
      <c r="AN65" s="198">
        <v>0</v>
      </c>
      <c r="AO65" s="198">
        <v>0</v>
      </c>
      <c r="AP65" s="198">
        <v>0</v>
      </c>
      <c r="AQ65" s="198">
        <v>0</v>
      </c>
      <c r="AR65" s="198">
        <v>0</v>
      </c>
      <c r="AS65" s="198">
        <v>0</v>
      </c>
      <c r="AT65" s="198">
        <v>0</v>
      </c>
      <c r="AU65" s="198">
        <v>0</v>
      </c>
      <c r="AV65" s="198">
        <v>0</v>
      </c>
      <c r="AW65" s="198">
        <v>0</v>
      </c>
      <c r="AX65" s="198">
        <v>0</v>
      </c>
      <c r="AY65" s="198">
        <v>0</v>
      </c>
      <c r="AZ65" s="198">
        <v>0</v>
      </c>
      <c r="BA65" s="198">
        <v>0</v>
      </c>
      <c r="BB65" s="198">
        <v>0</v>
      </c>
      <c r="BC65" s="198">
        <v>0</v>
      </c>
      <c r="BD65" s="198">
        <v>0</v>
      </c>
      <c r="BE65" s="198">
        <v>0</v>
      </c>
      <c r="BF65" s="198">
        <v>0</v>
      </c>
      <c r="BG65" s="198">
        <v>0</v>
      </c>
      <c r="BH65" s="198">
        <v>0</v>
      </c>
      <c r="BI65" s="198">
        <v>0</v>
      </c>
      <c r="BJ65" s="198">
        <v>0</v>
      </c>
      <c r="BK65" s="198">
        <v>0</v>
      </c>
      <c r="BL65" s="198">
        <v>0</v>
      </c>
      <c r="BM65" s="198">
        <v>0</v>
      </c>
      <c r="BN65" s="198">
        <v>0</v>
      </c>
      <c r="BO65" s="198">
        <v>0</v>
      </c>
      <c r="BP65" s="198">
        <v>0</v>
      </c>
      <c r="BQ65" s="198">
        <v>0</v>
      </c>
      <c r="BR65" s="198">
        <v>0</v>
      </c>
      <c r="BS65" s="198">
        <v>0</v>
      </c>
      <c r="BT65" s="198">
        <v>0</v>
      </c>
      <c r="BU65" s="198">
        <v>0</v>
      </c>
      <c r="BV65" s="198">
        <v>0</v>
      </c>
      <c r="BW65" s="198">
        <v>0</v>
      </c>
      <c r="BX65" s="198">
        <v>0</v>
      </c>
      <c r="BY65" s="198">
        <v>0</v>
      </c>
      <c r="BZ65" s="198">
        <v>0</v>
      </c>
      <c r="CA65" s="198">
        <v>0</v>
      </c>
      <c r="CB65" s="198">
        <v>0</v>
      </c>
      <c r="CC65" s="198">
        <v>0</v>
      </c>
      <c r="CD65" s="198">
        <v>0</v>
      </c>
      <c r="CE65" s="198">
        <v>0</v>
      </c>
      <c r="CF65" s="198">
        <v>0</v>
      </c>
      <c r="CG65" s="198">
        <v>0</v>
      </c>
      <c r="CH65" s="198">
        <v>0</v>
      </c>
      <c r="CI65" s="198">
        <v>0</v>
      </c>
      <c r="CJ65" s="198">
        <v>0</v>
      </c>
      <c r="CK65" s="198">
        <v>0</v>
      </c>
      <c r="CL65" s="198">
        <v>0</v>
      </c>
      <c r="CM65" s="198">
        <v>0</v>
      </c>
      <c r="CN65" s="198">
        <v>0</v>
      </c>
      <c r="CO65" s="198">
        <v>0</v>
      </c>
      <c r="CP65" s="198">
        <v>0</v>
      </c>
      <c r="CQ65" s="198">
        <v>0</v>
      </c>
      <c r="CR65" s="198">
        <v>0</v>
      </c>
      <c r="CS65" s="198">
        <v>0</v>
      </c>
      <c r="CT65" s="198">
        <v>0</v>
      </c>
      <c r="CU65" s="198">
        <v>0</v>
      </c>
      <c r="CV65" s="198">
        <v>0</v>
      </c>
      <c r="CW65" s="198">
        <v>0</v>
      </c>
      <c r="CX65" s="198">
        <v>0</v>
      </c>
      <c r="CY65" s="198">
        <v>0</v>
      </c>
      <c r="CZ65" s="198">
        <v>0</v>
      </c>
      <c r="DA65" s="198">
        <v>0</v>
      </c>
      <c r="DB65" s="198">
        <v>0</v>
      </c>
      <c r="DC65" s="198">
        <v>0</v>
      </c>
      <c r="DE65" s="24">
        <f t="shared" si="35"/>
        <v>0</v>
      </c>
      <c r="DF65" s="24">
        <f t="shared" si="17"/>
        <v>0</v>
      </c>
      <c r="DG65">
        <f t="shared" si="34"/>
        <v>21</v>
      </c>
      <c r="DH65">
        <v>0</v>
      </c>
    </row>
    <row r="66" spans="1:112" ht="14.5">
      <c r="A66" s="68">
        <v>54</v>
      </c>
      <c r="B66" s="176" t="str">
        <f>$B$56&amp;"L."</f>
        <v>E.2.L.</v>
      </c>
      <c r="C66" s="196" t="s">
        <v>163</v>
      </c>
      <c r="D66" s="176"/>
      <c r="E66" s="194">
        <v>0.21</v>
      </c>
      <c r="F66" s="189">
        <f>H66+NPV(FD,I66:INDEX(I66:DC66,PAL))</f>
        <v>0</v>
      </c>
      <c r="G66" s="189">
        <f>SUMIF($H$5:$DC$5,"&lt;="&amp;PAL,$H66:$DC66)</f>
        <v>0</v>
      </c>
      <c r="H66" s="197">
        <v>0</v>
      </c>
      <c r="I66" s="197">
        <v>0</v>
      </c>
      <c r="J66" s="197">
        <v>0</v>
      </c>
      <c r="K66" s="197">
        <v>0</v>
      </c>
      <c r="L66" s="197">
        <v>0</v>
      </c>
      <c r="M66" s="197">
        <v>0</v>
      </c>
      <c r="N66" s="197">
        <v>0</v>
      </c>
      <c r="O66" s="197">
        <v>0</v>
      </c>
      <c r="P66" s="197">
        <v>0</v>
      </c>
      <c r="Q66" s="197">
        <v>0</v>
      </c>
      <c r="R66" s="197">
        <v>0</v>
      </c>
      <c r="S66" s="197">
        <v>0</v>
      </c>
      <c r="T66" s="197">
        <v>0</v>
      </c>
      <c r="U66" s="197">
        <v>0</v>
      </c>
      <c r="V66" s="197">
        <v>0</v>
      </c>
      <c r="W66" s="197">
        <v>0</v>
      </c>
      <c r="X66" s="197">
        <v>0</v>
      </c>
      <c r="Y66" s="197">
        <v>0</v>
      </c>
      <c r="Z66" s="197">
        <v>0</v>
      </c>
      <c r="AA66" s="197">
        <v>0</v>
      </c>
      <c r="AB66" s="197">
        <v>0</v>
      </c>
      <c r="AC66" s="197">
        <v>0</v>
      </c>
      <c r="AD66" s="197">
        <v>0</v>
      </c>
      <c r="AE66" s="197">
        <v>0</v>
      </c>
      <c r="AF66" s="197">
        <v>0</v>
      </c>
      <c r="AG66" s="198">
        <v>0</v>
      </c>
      <c r="AH66" s="197">
        <v>0</v>
      </c>
      <c r="AI66" s="197">
        <v>0</v>
      </c>
      <c r="AJ66" s="197">
        <v>0</v>
      </c>
      <c r="AK66" s="197">
        <v>0</v>
      </c>
      <c r="AL66" s="197">
        <v>0</v>
      </c>
      <c r="AM66" s="197">
        <v>0</v>
      </c>
      <c r="AN66" s="197">
        <v>0</v>
      </c>
      <c r="AO66" s="197">
        <v>0</v>
      </c>
      <c r="AP66" s="197">
        <v>0</v>
      </c>
      <c r="AQ66" s="197">
        <v>0</v>
      </c>
      <c r="AR66" s="197">
        <v>0</v>
      </c>
      <c r="AS66" s="197">
        <v>0</v>
      </c>
      <c r="AT66" s="197">
        <v>0</v>
      </c>
      <c r="AU66" s="197">
        <v>0</v>
      </c>
      <c r="AV66" s="197">
        <v>0</v>
      </c>
      <c r="AW66" s="197">
        <v>0</v>
      </c>
      <c r="AX66" s="197">
        <v>0</v>
      </c>
      <c r="AY66" s="197">
        <v>0</v>
      </c>
      <c r="AZ66" s="197">
        <v>0</v>
      </c>
      <c r="BA66" s="197">
        <v>0</v>
      </c>
      <c r="BB66" s="197">
        <v>0</v>
      </c>
      <c r="BC66" s="197">
        <v>0</v>
      </c>
      <c r="BD66" s="197">
        <v>0</v>
      </c>
      <c r="BE66" s="197">
        <v>0</v>
      </c>
      <c r="BF66" s="197">
        <v>0</v>
      </c>
      <c r="BG66" s="197">
        <v>0</v>
      </c>
      <c r="BH66" s="197">
        <v>0</v>
      </c>
      <c r="BI66" s="197">
        <v>0</v>
      </c>
      <c r="BJ66" s="197">
        <v>0</v>
      </c>
      <c r="BK66" s="197">
        <v>0</v>
      </c>
      <c r="BL66" s="197">
        <v>0</v>
      </c>
      <c r="BM66" s="197">
        <v>0</v>
      </c>
      <c r="BN66" s="197">
        <v>0</v>
      </c>
      <c r="BO66" s="197">
        <v>0</v>
      </c>
      <c r="BP66" s="197">
        <v>0</v>
      </c>
      <c r="BQ66" s="197">
        <v>0</v>
      </c>
      <c r="BR66" s="197">
        <v>0</v>
      </c>
      <c r="BS66" s="197">
        <v>0</v>
      </c>
      <c r="BT66" s="197">
        <v>0</v>
      </c>
      <c r="BU66" s="197">
        <v>0</v>
      </c>
      <c r="BV66" s="197">
        <v>0</v>
      </c>
      <c r="BW66" s="197">
        <v>0</v>
      </c>
      <c r="BX66" s="197">
        <v>0</v>
      </c>
      <c r="BY66" s="197">
        <v>0</v>
      </c>
      <c r="BZ66" s="197">
        <v>0</v>
      </c>
      <c r="CA66" s="197">
        <v>0</v>
      </c>
      <c r="CB66" s="197">
        <v>0</v>
      </c>
      <c r="CC66" s="197">
        <v>0</v>
      </c>
      <c r="CD66" s="197">
        <v>0</v>
      </c>
      <c r="CE66" s="197">
        <v>0</v>
      </c>
      <c r="CF66" s="197">
        <v>0</v>
      </c>
      <c r="CG66" s="197">
        <v>0</v>
      </c>
      <c r="CH66" s="197">
        <v>0</v>
      </c>
      <c r="CI66" s="197">
        <v>0</v>
      </c>
      <c r="CJ66" s="197">
        <v>0</v>
      </c>
      <c r="CK66" s="197">
        <v>0</v>
      </c>
      <c r="CL66" s="197">
        <v>0</v>
      </c>
      <c r="CM66" s="197">
        <v>0</v>
      </c>
      <c r="CN66" s="197">
        <v>0</v>
      </c>
      <c r="CO66" s="197">
        <v>0</v>
      </c>
      <c r="CP66" s="197">
        <v>0</v>
      </c>
      <c r="CQ66" s="197">
        <v>0</v>
      </c>
      <c r="CR66" s="197">
        <v>0</v>
      </c>
      <c r="CS66" s="197">
        <v>0</v>
      </c>
      <c r="CT66" s="197">
        <v>0</v>
      </c>
      <c r="CU66" s="197">
        <v>0</v>
      </c>
      <c r="CV66" s="197">
        <v>0</v>
      </c>
      <c r="CW66" s="197">
        <v>0</v>
      </c>
      <c r="CX66" s="197">
        <v>0</v>
      </c>
      <c r="CY66" s="197">
        <v>0</v>
      </c>
      <c r="CZ66" s="197">
        <v>0</v>
      </c>
      <c r="DA66" s="197">
        <v>0</v>
      </c>
      <c r="DB66" s="197">
        <v>0</v>
      </c>
      <c r="DC66" s="198">
        <v>0</v>
      </c>
      <c r="DE66" s="24">
        <f t="shared" si="35"/>
        <v>0</v>
      </c>
      <c r="DF66" s="24">
        <f t="shared" si="17"/>
        <v>0</v>
      </c>
      <c r="DG66">
        <f t="shared" si="34"/>
        <v>21</v>
      </c>
      <c r="DH66">
        <f>DG66/(100+DG66)</f>
        <v>0.17355371900826447</v>
      </c>
    </row>
    <row r="67" spans="1:112" ht="14.5">
      <c r="A67" s="68">
        <v>55</v>
      </c>
      <c r="B67" s="176" t="s">
        <v>174</v>
      </c>
      <c r="C67" s="188" t="s">
        <v>175</v>
      </c>
      <c r="D67" s="190"/>
      <c r="E67" s="190"/>
      <c r="F67" s="191">
        <f>SUM(F68:F75)+F76</f>
        <v>0</v>
      </c>
      <c r="G67" s="189">
        <f>SUMIF($H$5:$DC$5,"&lt;="&amp;PAL,$H67:$DC67)</f>
        <v>0</v>
      </c>
      <c r="H67" s="191">
        <f>SUM(H68:H75)+H76</f>
        <v>0</v>
      </c>
      <c r="I67" s="191">
        <f t="shared" ref="I67:BT67" si="36">SUM(I68:I75)+I76</f>
        <v>0</v>
      </c>
      <c r="J67" s="191">
        <f t="shared" si="36"/>
        <v>0</v>
      </c>
      <c r="K67" s="191">
        <f t="shared" si="36"/>
        <v>0</v>
      </c>
      <c r="L67" s="191">
        <f t="shared" si="36"/>
        <v>0</v>
      </c>
      <c r="M67" s="191">
        <f t="shared" si="36"/>
        <v>0</v>
      </c>
      <c r="N67" s="191">
        <f t="shared" si="36"/>
        <v>0</v>
      </c>
      <c r="O67" s="191">
        <f t="shared" si="36"/>
        <v>0</v>
      </c>
      <c r="P67" s="191">
        <f t="shared" si="36"/>
        <v>0</v>
      </c>
      <c r="Q67" s="191">
        <f t="shared" si="36"/>
        <v>0</v>
      </c>
      <c r="R67" s="191">
        <f t="shared" si="36"/>
        <v>0</v>
      </c>
      <c r="S67" s="191">
        <f t="shared" si="36"/>
        <v>0</v>
      </c>
      <c r="T67" s="191">
        <f t="shared" si="36"/>
        <v>0</v>
      </c>
      <c r="U67" s="191">
        <f t="shared" si="36"/>
        <v>0</v>
      </c>
      <c r="V67" s="191">
        <f t="shared" si="36"/>
        <v>0</v>
      </c>
      <c r="W67" s="191">
        <f t="shared" si="36"/>
        <v>0</v>
      </c>
      <c r="X67" s="191">
        <f t="shared" si="36"/>
        <v>0</v>
      </c>
      <c r="Y67" s="191">
        <f t="shared" si="36"/>
        <v>0</v>
      </c>
      <c r="Z67" s="191">
        <f t="shared" si="36"/>
        <v>0</v>
      </c>
      <c r="AA67" s="191">
        <f t="shared" si="36"/>
        <v>0</v>
      </c>
      <c r="AB67" s="191">
        <f t="shared" si="36"/>
        <v>0</v>
      </c>
      <c r="AC67" s="191">
        <f t="shared" si="36"/>
        <v>0</v>
      </c>
      <c r="AD67" s="191">
        <f t="shared" si="36"/>
        <v>0</v>
      </c>
      <c r="AE67" s="191">
        <f t="shared" si="36"/>
        <v>0</v>
      </c>
      <c r="AF67" s="191">
        <f t="shared" si="36"/>
        <v>0</v>
      </c>
      <c r="AG67" s="191">
        <f t="shared" si="36"/>
        <v>0</v>
      </c>
      <c r="AH67" s="191">
        <f t="shared" si="36"/>
        <v>0</v>
      </c>
      <c r="AI67" s="191">
        <f t="shared" si="36"/>
        <v>0</v>
      </c>
      <c r="AJ67" s="191">
        <f t="shared" si="36"/>
        <v>0</v>
      </c>
      <c r="AK67" s="191">
        <f t="shared" si="36"/>
        <v>0</v>
      </c>
      <c r="AL67" s="191">
        <f t="shared" si="36"/>
        <v>0</v>
      </c>
      <c r="AM67" s="191">
        <f t="shared" si="36"/>
        <v>0</v>
      </c>
      <c r="AN67" s="191">
        <f t="shared" si="36"/>
        <v>0</v>
      </c>
      <c r="AO67" s="191">
        <f t="shared" si="36"/>
        <v>0</v>
      </c>
      <c r="AP67" s="191">
        <f t="shared" si="36"/>
        <v>0</v>
      </c>
      <c r="AQ67" s="191">
        <f t="shared" si="36"/>
        <v>0</v>
      </c>
      <c r="AR67" s="191">
        <f t="shared" si="36"/>
        <v>0</v>
      </c>
      <c r="AS67" s="191">
        <f t="shared" si="36"/>
        <v>0</v>
      </c>
      <c r="AT67" s="191">
        <f t="shared" si="36"/>
        <v>0</v>
      </c>
      <c r="AU67" s="191">
        <f t="shared" si="36"/>
        <v>0</v>
      </c>
      <c r="AV67" s="191">
        <f t="shared" si="36"/>
        <v>0</v>
      </c>
      <c r="AW67" s="191">
        <f t="shared" si="36"/>
        <v>0</v>
      </c>
      <c r="AX67" s="191">
        <f t="shared" si="36"/>
        <v>0</v>
      </c>
      <c r="AY67" s="191">
        <f t="shared" si="36"/>
        <v>0</v>
      </c>
      <c r="AZ67" s="191">
        <f t="shared" si="36"/>
        <v>0</v>
      </c>
      <c r="BA67" s="191">
        <f t="shared" si="36"/>
        <v>0</v>
      </c>
      <c r="BB67" s="191">
        <f t="shared" si="36"/>
        <v>0</v>
      </c>
      <c r="BC67" s="191">
        <f t="shared" si="36"/>
        <v>0</v>
      </c>
      <c r="BD67" s="191">
        <f t="shared" si="36"/>
        <v>0</v>
      </c>
      <c r="BE67" s="191">
        <f t="shared" si="36"/>
        <v>0</v>
      </c>
      <c r="BF67" s="191">
        <f t="shared" si="36"/>
        <v>0</v>
      </c>
      <c r="BG67" s="191">
        <f t="shared" si="36"/>
        <v>0</v>
      </c>
      <c r="BH67" s="191">
        <f t="shared" si="36"/>
        <v>0</v>
      </c>
      <c r="BI67" s="191">
        <f t="shared" si="36"/>
        <v>0</v>
      </c>
      <c r="BJ67" s="191">
        <f t="shared" si="36"/>
        <v>0</v>
      </c>
      <c r="BK67" s="191">
        <f t="shared" si="36"/>
        <v>0</v>
      </c>
      <c r="BL67" s="191">
        <f t="shared" si="36"/>
        <v>0</v>
      </c>
      <c r="BM67" s="191">
        <f t="shared" si="36"/>
        <v>0</v>
      </c>
      <c r="BN67" s="191">
        <f t="shared" si="36"/>
        <v>0</v>
      </c>
      <c r="BO67" s="191">
        <f t="shared" si="36"/>
        <v>0</v>
      </c>
      <c r="BP67" s="191">
        <f t="shared" si="36"/>
        <v>0</v>
      </c>
      <c r="BQ67" s="191">
        <f t="shared" si="36"/>
        <v>0</v>
      </c>
      <c r="BR67" s="191">
        <f t="shared" si="36"/>
        <v>0</v>
      </c>
      <c r="BS67" s="191">
        <f t="shared" si="36"/>
        <v>0</v>
      </c>
      <c r="BT67" s="191">
        <f t="shared" si="36"/>
        <v>0</v>
      </c>
      <c r="BU67" s="191">
        <f t="shared" ref="BU67:DC67" si="37">SUM(BU68:BU75)+BU76</f>
        <v>0</v>
      </c>
      <c r="BV67" s="191">
        <f t="shared" si="37"/>
        <v>0</v>
      </c>
      <c r="BW67" s="191">
        <f t="shared" si="37"/>
        <v>0</v>
      </c>
      <c r="BX67" s="191">
        <f t="shared" si="37"/>
        <v>0</v>
      </c>
      <c r="BY67" s="191">
        <f t="shared" si="37"/>
        <v>0</v>
      </c>
      <c r="BZ67" s="191">
        <f t="shared" si="37"/>
        <v>0</v>
      </c>
      <c r="CA67" s="191">
        <f t="shared" si="37"/>
        <v>0</v>
      </c>
      <c r="CB67" s="191">
        <f t="shared" si="37"/>
        <v>0</v>
      </c>
      <c r="CC67" s="191">
        <f t="shared" si="37"/>
        <v>0</v>
      </c>
      <c r="CD67" s="191">
        <f t="shared" si="37"/>
        <v>0</v>
      </c>
      <c r="CE67" s="191">
        <f t="shared" si="37"/>
        <v>0</v>
      </c>
      <c r="CF67" s="191">
        <f t="shared" si="37"/>
        <v>0</v>
      </c>
      <c r="CG67" s="191">
        <f t="shared" si="37"/>
        <v>0</v>
      </c>
      <c r="CH67" s="191">
        <f t="shared" si="37"/>
        <v>0</v>
      </c>
      <c r="CI67" s="191">
        <f t="shared" si="37"/>
        <v>0</v>
      </c>
      <c r="CJ67" s="191">
        <f t="shared" si="37"/>
        <v>0</v>
      </c>
      <c r="CK67" s="191">
        <f t="shared" si="37"/>
        <v>0</v>
      </c>
      <c r="CL67" s="191">
        <f t="shared" si="37"/>
        <v>0</v>
      </c>
      <c r="CM67" s="191">
        <f t="shared" si="37"/>
        <v>0</v>
      </c>
      <c r="CN67" s="191">
        <f t="shared" si="37"/>
        <v>0</v>
      </c>
      <c r="CO67" s="191">
        <f t="shared" si="37"/>
        <v>0</v>
      </c>
      <c r="CP67" s="191">
        <f t="shared" si="37"/>
        <v>0</v>
      </c>
      <c r="CQ67" s="191">
        <f t="shared" si="37"/>
        <v>0</v>
      </c>
      <c r="CR67" s="191">
        <f t="shared" si="37"/>
        <v>0</v>
      </c>
      <c r="CS67" s="191">
        <f t="shared" si="37"/>
        <v>0</v>
      </c>
      <c r="CT67" s="191">
        <f t="shared" si="37"/>
        <v>0</v>
      </c>
      <c r="CU67" s="191">
        <f t="shared" si="37"/>
        <v>0</v>
      </c>
      <c r="CV67" s="191">
        <f t="shared" si="37"/>
        <v>0</v>
      </c>
      <c r="CW67" s="191">
        <f t="shared" si="37"/>
        <v>0</v>
      </c>
      <c r="CX67" s="191">
        <f t="shared" si="37"/>
        <v>0</v>
      </c>
      <c r="CY67" s="191">
        <f t="shared" si="37"/>
        <v>0</v>
      </c>
      <c r="CZ67" s="191">
        <f t="shared" si="37"/>
        <v>0</v>
      </c>
      <c r="DA67" s="191">
        <f t="shared" si="37"/>
        <v>0</v>
      </c>
      <c r="DB67" s="191">
        <f t="shared" si="37"/>
        <v>0</v>
      </c>
      <c r="DC67" s="191">
        <f t="shared" si="37"/>
        <v>0</v>
      </c>
      <c r="DF67" s="24">
        <f t="shared" si="17"/>
        <v>0</v>
      </c>
    </row>
    <row r="68" spans="1:112" ht="14.5">
      <c r="A68" s="68">
        <v>56</v>
      </c>
      <c r="B68" s="176" t="str">
        <f>$B$67&amp;"1."</f>
        <v>E.3.1.</v>
      </c>
      <c r="C68" s="192" t="s">
        <v>161</v>
      </c>
      <c r="D68" s="199"/>
      <c r="E68" s="194">
        <v>0.21</v>
      </c>
      <c r="F68" s="189">
        <f>H68+NPV(FD,I68:INDEX(I68:DC68,PAL))</f>
        <v>0</v>
      </c>
      <c r="G68" s="189">
        <f>SUMIF($H$5:$DC$5,"&lt;="&amp;PAL,$H68:$DC68)</f>
        <v>0</v>
      </c>
      <c r="H68" s="195">
        <v>0</v>
      </c>
      <c r="I68" s="195">
        <v>0</v>
      </c>
      <c r="J68" s="195">
        <v>0</v>
      </c>
      <c r="K68" s="195">
        <v>0</v>
      </c>
      <c r="L68" s="195">
        <v>0</v>
      </c>
      <c r="M68" s="195">
        <v>0</v>
      </c>
      <c r="N68" s="195">
        <v>0</v>
      </c>
      <c r="O68" s="195">
        <v>0</v>
      </c>
      <c r="P68" s="195">
        <v>0</v>
      </c>
      <c r="Q68" s="195">
        <v>0</v>
      </c>
      <c r="R68" s="195">
        <v>0</v>
      </c>
      <c r="S68" s="195">
        <v>0</v>
      </c>
      <c r="T68" s="195">
        <v>0</v>
      </c>
      <c r="U68" s="195">
        <v>0</v>
      </c>
      <c r="V68" s="195">
        <v>0</v>
      </c>
      <c r="W68" s="195">
        <v>0</v>
      </c>
      <c r="X68" s="195">
        <v>0</v>
      </c>
      <c r="Y68" s="195">
        <v>0</v>
      </c>
      <c r="Z68" s="195">
        <v>0</v>
      </c>
      <c r="AA68" s="195">
        <v>0</v>
      </c>
      <c r="AB68" s="195">
        <v>0</v>
      </c>
      <c r="AC68" s="195">
        <v>0</v>
      </c>
      <c r="AD68" s="195">
        <v>0</v>
      </c>
      <c r="AE68" s="195">
        <v>0</v>
      </c>
      <c r="AF68" s="195">
        <v>0</v>
      </c>
      <c r="AG68" s="195">
        <v>0</v>
      </c>
      <c r="AH68" s="195">
        <v>0</v>
      </c>
      <c r="AI68" s="195">
        <v>0</v>
      </c>
      <c r="AJ68" s="195">
        <v>0</v>
      </c>
      <c r="AK68" s="195">
        <v>0</v>
      </c>
      <c r="AL68" s="195">
        <v>0</v>
      </c>
      <c r="AM68" s="195">
        <v>0</v>
      </c>
      <c r="AN68" s="195">
        <v>0</v>
      </c>
      <c r="AO68" s="195">
        <v>0</v>
      </c>
      <c r="AP68" s="195">
        <v>0</v>
      </c>
      <c r="AQ68" s="195">
        <v>0</v>
      </c>
      <c r="AR68" s="195">
        <v>0</v>
      </c>
      <c r="AS68" s="195">
        <v>0</v>
      </c>
      <c r="AT68" s="195">
        <v>0</v>
      </c>
      <c r="AU68" s="195">
        <v>0</v>
      </c>
      <c r="AV68" s="195">
        <v>0</v>
      </c>
      <c r="AW68" s="195">
        <v>0</v>
      </c>
      <c r="AX68" s="195">
        <v>0</v>
      </c>
      <c r="AY68" s="195">
        <v>0</v>
      </c>
      <c r="AZ68" s="195">
        <v>0</v>
      </c>
      <c r="BA68" s="195">
        <v>0</v>
      </c>
      <c r="BB68" s="195">
        <v>0</v>
      </c>
      <c r="BC68" s="195">
        <v>0</v>
      </c>
      <c r="BD68" s="195">
        <v>0</v>
      </c>
      <c r="BE68" s="195">
        <v>0</v>
      </c>
      <c r="BF68" s="195">
        <v>0</v>
      </c>
      <c r="BG68" s="195">
        <v>0</v>
      </c>
      <c r="BH68" s="195">
        <v>0</v>
      </c>
      <c r="BI68" s="195">
        <v>0</v>
      </c>
      <c r="BJ68" s="195">
        <v>0</v>
      </c>
      <c r="BK68" s="195">
        <v>0</v>
      </c>
      <c r="BL68" s="195">
        <v>0</v>
      </c>
      <c r="BM68" s="195">
        <v>0</v>
      </c>
      <c r="BN68" s="195">
        <v>0</v>
      </c>
      <c r="BO68" s="195">
        <v>0</v>
      </c>
      <c r="BP68" s="195">
        <v>0</v>
      </c>
      <c r="BQ68" s="195">
        <v>0</v>
      </c>
      <c r="BR68" s="195">
        <v>0</v>
      </c>
      <c r="BS68" s="195">
        <v>0</v>
      </c>
      <c r="BT68" s="195">
        <v>0</v>
      </c>
      <c r="BU68" s="195">
        <v>0</v>
      </c>
      <c r="BV68" s="195">
        <v>0</v>
      </c>
      <c r="BW68" s="195">
        <v>0</v>
      </c>
      <c r="BX68" s="195">
        <v>0</v>
      </c>
      <c r="BY68" s="195">
        <v>0</v>
      </c>
      <c r="BZ68" s="195">
        <v>0</v>
      </c>
      <c r="CA68" s="195">
        <v>0</v>
      </c>
      <c r="CB68" s="195">
        <v>0</v>
      </c>
      <c r="CC68" s="195">
        <v>0</v>
      </c>
      <c r="CD68" s="195">
        <v>0</v>
      </c>
      <c r="CE68" s="195">
        <v>0</v>
      </c>
      <c r="CF68" s="195">
        <v>0</v>
      </c>
      <c r="CG68" s="195">
        <v>0</v>
      </c>
      <c r="CH68" s="195">
        <v>0</v>
      </c>
      <c r="CI68" s="195">
        <v>0</v>
      </c>
      <c r="CJ68" s="195">
        <v>0</v>
      </c>
      <c r="CK68" s="195">
        <v>0</v>
      </c>
      <c r="CL68" s="195">
        <v>0</v>
      </c>
      <c r="CM68" s="195">
        <v>0</v>
      </c>
      <c r="CN68" s="195">
        <v>0</v>
      </c>
      <c r="CO68" s="195">
        <v>0</v>
      </c>
      <c r="CP68" s="195">
        <v>0</v>
      </c>
      <c r="CQ68" s="195">
        <v>0</v>
      </c>
      <c r="CR68" s="195">
        <v>0</v>
      </c>
      <c r="CS68" s="195">
        <v>0</v>
      </c>
      <c r="CT68" s="195">
        <v>0</v>
      </c>
      <c r="CU68" s="195">
        <v>0</v>
      </c>
      <c r="CV68" s="195">
        <v>0</v>
      </c>
      <c r="CW68" s="195">
        <v>0</v>
      </c>
      <c r="CX68" s="195">
        <v>0</v>
      </c>
      <c r="CY68" s="195">
        <v>0</v>
      </c>
      <c r="CZ68" s="195">
        <v>0</v>
      </c>
      <c r="DA68" s="195">
        <v>0</v>
      </c>
      <c r="DB68" s="195">
        <v>0</v>
      </c>
      <c r="DC68" s="195">
        <v>0</v>
      </c>
      <c r="DE68" s="24">
        <f>COUNTBLANK(H68:DC68)</f>
        <v>0</v>
      </c>
      <c r="DF68" s="24">
        <f t="shared" si="17"/>
        <v>0</v>
      </c>
      <c r="DG68">
        <f t="shared" ref="DG68:DG77" si="38">IF(ISNUMBER(E68),E68*100,0)</f>
        <v>21</v>
      </c>
      <c r="DH68">
        <v>0</v>
      </c>
    </row>
    <row r="69" spans="1:112" ht="14.5">
      <c r="A69" s="68">
        <v>57</v>
      </c>
      <c r="B69" s="176" t="str">
        <f>$B$67&amp;"2."</f>
        <v>E.3.2.</v>
      </c>
      <c r="C69" s="192" t="s">
        <v>161</v>
      </c>
      <c r="D69" s="199"/>
      <c r="E69" s="194">
        <v>0.21</v>
      </c>
      <c r="F69" s="189">
        <f>H69+NPV(FD,I69:INDEX(I69:DC69,PAL))</f>
        <v>0</v>
      </c>
      <c r="G69" s="189">
        <f>SUMIF($H$5:$DC$5,"&lt;="&amp;PAL,$H69:$DC69)</f>
        <v>0</v>
      </c>
      <c r="H69" s="195">
        <v>0</v>
      </c>
      <c r="I69" s="195">
        <v>0</v>
      </c>
      <c r="J69" s="195">
        <v>0</v>
      </c>
      <c r="K69" s="195">
        <v>0</v>
      </c>
      <c r="L69" s="195">
        <v>0</v>
      </c>
      <c r="M69" s="195">
        <v>0</v>
      </c>
      <c r="N69" s="195">
        <v>0</v>
      </c>
      <c r="O69" s="195">
        <v>0</v>
      </c>
      <c r="P69" s="195">
        <v>0</v>
      </c>
      <c r="Q69" s="195">
        <v>0</v>
      </c>
      <c r="R69" s="195">
        <v>0</v>
      </c>
      <c r="S69" s="195">
        <v>0</v>
      </c>
      <c r="T69" s="195">
        <v>0</v>
      </c>
      <c r="U69" s="195">
        <v>0</v>
      </c>
      <c r="V69" s="195">
        <v>0</v>
      </c>
      <c r="W69" s="195">
        <v>0</v>
      </c>
      <c r="X69" s="195">
        <v>0</v>
      </c>
      <c r="Y69" s="195">
        <v>0</v>
      </c>
      <c r="Z69" s="195">
        <v>0</v>
      </c>
      <c r="AA69" s="195">
        <v>0</v>
      </c>
      <c r="AB69" s="195">
        <v>0</v>
      </c>
      <c r="AC69" s="195">
        <v>0</v>
      </c>
      <c r="AD69" s="195">
        <v>0</v>
      </c>
      <c r="AE69" s="195">
        <v>0</v>
      </c>
      <c r="AF69" s="195">
        <v>0</v>
      </c>
      <c r="AG69" s="195">
        <v>0</v>
      </c>
      <c r="AH69" s="195">
        <v>0</v>
      </c>
      <c r="AI69" s="195">
        <v>0</v>
      </c>
      <c r="AJ69" s="195">
        <v>0</v>
      </c>
      <c r="AK69" s="195">
        <v>0</v>
      </c>
      <c r="AL69" s="195">
        <v>0</v>
      </c>
      <c r="AM69" s="195">
        <v>0</v>
      </c>
      <c r="AN69" s="195">
        <v>0</v>
      </c>
      <c r="AO69" s="195">
        <v>0</v>
      </c>
      <c r="AP69" s="195">
        <v>0</v>
      </c>
      <c r="AQ69" s="195">
        <v>0</v>
      </c>
      <c r="AR69" s="195">
        <v>0</v>
      </c>
      <c r="AS69" s="195">
        <v>0</v>
      </c>
      <c r="AT69" s="195">
        <v>0</v>
      </c>
      <c r="AU69" s="195">
        <v>0</v>
      </c>
      <c r="AV69" s="195">
        <v>0</v>
      </c>
      <c r="AW69" s="195">
        <v>0</v>
      </c>
      <c r="AX69" s="195">
        <v>0</v>
      </c>
      <c r="AY69" s="195">
        <v>0</v>
      </c>
      <c r="AZ69" s="195">
        <v>0</v>
      </c>
      <c r="BA69" s="195">
        <v>0</v>
      </c>
      <c r="BB69" s="195">
        <v>0</v>
      </c>
      <c r="BC69" s="195">
        <v>0</v>
      </c>
      <c r="BD69" s="195">
        <v>0</v>
      </c>
      <c r="BE69" s="195">
        <v>0</v>
      </c>
      <c r="BF69" s="195">
        <v>0</v>
      </c>
      <c r="BG69" s="195">
        <v>0</v>
      </c>
      <c r="BH69" s="195">
        <v>0</v>
      </c>
      <c r="BI69" s="195">
        <v>0</v>
      </c>
      <c r="BJ69" s="195">
        <v>0</v>
      </c>
      <c r="BK69" s="195">
        <v>0</v>
      </c>
      <c r="BL69" s="195">
        <v>0</v>
      </c>
      <c r="BM69" s="195">
        <v>0</v>
      </c>
      <c r="BN69" s="195">
        <v>0</v>
      </c>
      <c r="BO69" s="195">
        <v>0</v>
      </c>
      <c r="BP69" s="195">
        <v>0</v>
      </c>
      <c r="BQ69" s="195">
        <v>0</v>
      </c>
      <c r="BR69" s="195">
        <v>0</v>
      </c>
      <c r="BS69" s="195">
        <v>0</v>
      </c>
      <c r="BT69" s="195">
        <v>0</v>
      </c>
      <c r="BU69" s="195">
        <v>0</v>
      </c>
      <c r="BV69" s="195">
        <v>0</v>
      </c>
      <c r="BW69" s="195">
        <v>0</v>
      </c>
      <c r="BX69" s="195">
        <v>0</v>
      </c>
      <c r="BY69" s="195">
        <v>0</v>
      </c>
      <c r="BZ69" s="195">
        <v>0</v>
      </c>
      <c r="CA69" s="195">
        <v>0</v>
      </c>
      <c r="CB69" s="195">
        <v>0</v>
      </c>
      <c r="CC69" s="195">
        <v>0</v>
      </c>
      <c r="CD69" s="195">
        <v>0</v>
      </c>
      <c r="CE69" s="195">
        <v>0</v>
      </c>
      <c r="CF69" s="195">
        <v>0</v>
      </c>
      <c r="CG69" s="195">
        <v>0</v>
      </c>
      <c r="CH69" s="195">
        <v>0</v>
      </c>
      <c r="CI69" s="195">
        <v>0</v>
      </c>
      <c r="CJ69" s="195">
        <v>0</v>
      </c>
      <c r="CK69" s="195">
        <v>0</v>
      </c>
      <c r="CL69" s="195">
        <v>0</v>
      </c>
      <c r="CM69" s="195">
        <v>0</v>
      </c>
      <c r="CN69" s="195">
        <v>0</v>
      </c>
      <c r="CO69" s="195">
        <v>0</v>
      </c>
      <c r="CP69" s="195">
        <v>0</v>
      </c>
      <c r="CQ69" s="195">
        <v>0</v>
      </c>
      <c r="CR69" s="195">
        <v>0</v>
      </c>
      <c r="CS69" s="195">
        <v>0</v>
      </c>
      <c r="CT69" s="195">
        <v>0</v>
      </c>
      <c r="CU69" s="195">
        <v>0</v>
      </c>
      <c r="CV69" s="195">
        <v>0</v>
      </c>
      <c r="CW69" s="195">
        <v>0</v>
      </c>
      <c r="CX69" s="195">
        <v>0</v>
      </c>
      <c r="CY69" s="195">
        <v>0</v>
      </c>
      <c r="CZ69" s="195">
        <v>0</v>
      </c>
      <c r="DA69" s="195">
        <v>0</v>
      </c>
      <c r="DB69" s="195">
        <v>0</v>
      </c>
      <c r="DC69" s="195">
        <v>0</v>
      </c>
      <c r="DE69" s="24">
        <f t="shared" ref="DE69:DE77" si="39">COUNTBLANK(H69:DC69)</f>
        <v>0</v>
      </c>
      <c r="DF69" s="24">
        <f t="shared" si="17"/>
        <v>0</v>
      </c>
      <c r="DG69">
        <f t="shared" si="38"/>
        <v>21</v>
      </c>
      <c r="DH69">
        <v>0</v>
      </c>
    </row>
    <row r="70" spans="1:112" ht="14.5">
      <c r="A70" s="68">
        <v>58</v>
      </c>
      <c r="B70" s="176" t="str">
        <f>$B$67&amp;"3."</f>
        <v>E.3.3.</v>
      </c>
      <c r="C70" s="192" t="s">
        <v>161</v>
      </c>
      <c r="D70" s="199"/>
      <c r="E70" s="194">
        <v>0.21</v>
      </c>
      <c r="F70" s="189">
        <f>H70+NPV(FD,I70:INDEX(I70:DC70,PAL))</f>
        <v>0</v>
      </c>
      <c r="G70" s="189">
        <f>SUMIF($H$5:$DC$5,"&lt;="&amp;PAL,$H70:$DC70)</f>
        <v>0</v>
      </c>
      <c r="H70" s="195">
        <v>0</v>
      </c>
      <c r="I70" s="195">
        <v>0</v>
      </c>
      <c r="J70" s="195">
        <v>0</v>
      </c>
      <c r="K70" s="195">
        <v>0</v>
      </c>
      <c r="L70" s="195">
        <v>0</v>
      </c>
      <c r="M70" s="195">
        <v>0</v>
      </c>
      <c r="N70" s="195">
        <v>0</v>
      </c>
      <c r="O70" s="195">
        <v>0</v>
      </c>
      <c r="P70" s="195">
        <v>0</v>
      </c>
      <c r="Q70" s="195">
        <v>0</v>
      </c>
      <c r="R70" s="195">
        <v>0</v>
      </c>
      <c r="S70" s="195">
        <v>0</v>
      </c>
      <c r="T70" s="195">
        <v>0</v>
      </c>
      <c r="U70" s="195">
        <v>0</v>
      </c>
      <c r="V70" s="195">
        <v>0</v>
      </c>
      <c r="W70" s="195">
        <v>0</v>
      </c>
      <c r="X70" s="195">
        <v>0</v>
      </c>
      <c r="Y70" s="195">
        <v>0</v>
      </c>
      <c r="Z70" s="195">
        <v>0</v>
      </c>
      <c r="AA70" s="195">
        <v>0</v>
      </c>
      <c r="AB70" s="195">
        <v>0</v>
      </c>
      <c r="AC70" s="195">
        <v>0</v>
      </c>
      <c r="AD70" s="195">
        <v>0</v>
      </c>
      <c r="AE70" s="195">
        <v>0</v>
      </c>
      <c r="AF70" s="195">
        <v>0</v>
      </c>
      <c r="AG70" s="195">
        <v>0</v>
      </c>
      <c r="AH70" s="195">
        <v>0</v>
      </c>
      <c r="AI70" s="195">
        <v>0</v>
      </c>
      <c r="AJ70" s="195">
        <v>0</v>
      </c>
      <c r="AK70" s="195">
        <v>0</v>
      </c>
      <c r="AL70" s="195">
        <v>0</v>
      </c>
      <c r="AM70" s="195">
        <v>0</v>
      </c>
      <c r="AN70" s="195">
        <v>0</v>
      </c>
      <c r="AO70" s="195">
        <v>0</v>
      </c>
      <c r="AP70" s="195">
        <v>0</v>
      </c>
      <c r="AQ70" s="195">
        <v>0</v>
      </c>
      <c r="AR70" s="195">
        <v>0</v>
      </c>
      <c r="AS70" s="195">
        <v>0</v>
      </c>
      <c r="AT70" s="195">
        <v>0</v>
      </c>
      <c r="AU70" s="195">
        <v>0</v>
      </c>
      <c r="AV70" s="195">
        <v>0</v>
      </c>
      <c r="AW70" s="195">
        <v>0</v>
      </c>
      <c r="AX70" s="195">
        <v>0</v>
      </c>
      <c r="AY70" s="195">
        <v>0</v>
      </c>
      <c r="AZ70" s="195">
        <v>0</v>
      </c>
      <c r="BA70" s="195">
        <v>0</v>
      </c>
      <c r="BB70" s="195">
        <v>0</v>
      </c>
      <c r="BC70" s="195">
        <v>0</v>
      </c>
      <c r="BD70" s="195">
        <v>0</v>
      </c>
      <c r="BE70" s="195">
        <v>0</v>
      </c>
      <c r="BF70" s="195">
        <v>0</v>
      </c>
      <c r="BG70" s="195">
        <v>0</v>
      </c>
      <c r="BH70" s="195">
        <v>0</v>
      </c>
      <c r="BI70" s="195">
        <v>0</v>
      </c>
      <c r="BJ70" s="195">
        <v>0</v>
      </c>
      <c r="BK70" s="195">
        <v>0</v>
      </c>
      <c r="BL70" s="195">
        <v>0</v>
      </c>
      <c r="BM70" s="195">
        <v>0</v>
      </c>
      <c r="BN70" s="195">
        <v>0</v>
      </c>
      <c r="BO70" s="195">
        <v>0</v>
      </c>
      <c r="BP70" s="195">
        <v>0</v>
      </c>
      <c r="BQ70" s="195">
        <v>0</v>
      </c>
      <c r="BR70" s="195">
        <v>0</v>
      </c>
      <c r="BS70" s="195">
        <v>0</v>
      </c>
      <c r="BT70" s="195">
        <v>0</v>
      </c>
      <c r="BU70" s="195">
        <v>0</v>
      </c>
      <c r="BV70" s="195">
        <v>0</v>
      </c>
      <c r="BW70" s="195">
        <v>0</v>
      </c>
      <c r="BX70" s="195">
        <v>0</v>
      </c>
      <c r="BY70" s="195">
        <v>0</v>
      </c>
      <c r="BZ70" s="195">
        <v>0</v>
      </c>
      <c r="CA70" s="195">
        <v>0</v>
      </c>
      <c r="CB70" s="195">
        <v>0</v>
      </c>
      <c r="CC70" s="195">
        <v>0</v>
      </c>
      <c r="CD70" s="195">
        <v>0</v>
      </c>
      <c r="CE70" s="195">
        <v>0</v>
      </c>
      <c r="CF70" s="195">
        <v>0</v>
      </c>
      <c r="CG70" s="195">
        <v>0</v>
      </c>
      <c r="CH70" s="195">
        <v>0</v>
      </c>
      <c r="CI70" s="195">
        <v>0</v>
      </c>
      <c r="CJ70" s="195">
        <v>0</v>
      </c>
      <c r="CK70" s="195">
        <v>0</v>
      </c>
      <c r="CL70" s="195">
        <v>0</v>
      </c>
      <c r="CM70" s="195">
        <v>0</v>
      </c>
      <c r="CN70" s="195">
        <v>0</v>
      </c>
      <c r="CO70" s="195">
        <v>0</v>
      </c>
      <c r="CP70" s="195">
        <v>0</v>
      </c>
      <c r="CQ70" s="195">
        <v>0</v>
      </c>
      <c r="CR70" s="195">
        <v>0</v>
      </c>
      <c r="CS70" s="195">
        <v>0</v>
      </c>
      <c r="CT70" s="195">
        <v>0</v>
      </c>
      <c r="CU70" s="195">
        <v>0</v>
      </c>
      <c r="CV70" s="195">
        <v>0</v>
      </c>
      <c r="CW70" s="195">
        <v>0</v>
      </c>
      <c r="CX70" s="195">
        <v>0</v>
      </c>
      <c r="CY70" s="195">
        <v>0</v>
      </c>
      <c r="CZ70" s="195">
        <v>0</v>
      </c>
      <c r="DA70" s="195">
        <v>0</v>
      </c>
      <c r="DB70" s="195">
        <v>0</v>
      </c>
      <c r="DC70" s="195">
        <v>0</v>
      </c>
      <c r="DE70" s="24">
        <f t="shared" si="39"/>
        <v>0</v>
      </c>
      <c r="DF70" s="24">
        <f t="shared" si="17"/>
        <v>0</v>
      </c>
      <c r="DG70">
        <f t="shared" si="38"/>
        <v>21</v>
      </c>
      <c r="DH70">
        <v>0</v>
      </c>
    </row>
    <row r="71" spans="1:112" ht="14.5">
      <c r="A71" s="68">
        <v>59</v>
      </c>
      <c r="B71" s="176" t="str">
        <f>$B$67&amp;"4."</f>
        <v>E.3.4.</v>
      </c>
      <c r="C71" s="192" t="s">
        <v>161</v>
      </c>
      <c r="D71" s="199"/>
      <c r="E71" s="194">
        <v>0.21</v>
      </c>
      <c r="F71" s="189">
        <f>H71+NPV(FD,I71:INDEX(I71:DC71,PAL))</f>
        <v>0</v>
      </c>
      <c r="G71" s="189">
        <f>SUMIF($H$5:$DC$5,"&lt;="&amp;PAL,$H71:$DC71)</f>
        <v>0</v>
      </c>
      <c r="H71" s="195">
        <v>0</v>
      </c>
      <c r="I71" s="195">
        <v>0</v>
      </c>
      <c r="J71" s="195">
        <v>0</v>
      </c>
      <c r="K71" s="195">
        <v>0</v>
      </c>
      <c r="L71" s="195">
        <v>0</v>
      </c>
      <c r="M71" s="195">
        <v>0</v>
      </c>
      <c r="N71" s="195">
        <v>0</v>
      </c>
      <c r="O71" s="195">
        <v>0</v>
      </c>
      <c r="P71" s="195">
        <v>0</v>
      </c>
      <c r="Q71" s="195">
        <v>0</v>
      </c>
      <c r="R71" s="195">
        <v>0</v>
      </c>
      <c r="S71" s="195">
        <v>0</v>
      </c>
      <c r="T71" s="195">
        <v>0</v>
      </c>
      <c r="U71" s="195">
        <v>0</v>
      </c>
      <c r="V71" s="195">
        <v>0</v>
      </c>
      <c r="W71" s="195">
        <v>0</v>
      </c>
      <c r="X71" s="195">
        <v>0</v>
      </c>
      <c r="Y71" s="195">
        <v>0</v>
      </c>
      <c r="Z71" s="195">
        <v>0</v>
      </c>
      <c r="AA71" s="195">
        <v>0</v>
      </c>
      <c r="AB71" s="195">
        <v>0</v>
      </c>
      <c r="AC71" s="195">
        <v>0</v>
      </c>
      <c r="AD71" s="195">
        <v>0</v>
      </c>
      <c r="AE71" s="195">
        <v>0</v>
      </c>
      <c r="AF71" s="195">
        <v>0</v>
      </c>
      <c r="AG71" s="195">
        <v>0</v>
      </c>
      <c r="AH71" s="195">
        <v>0</v>
      </c>
      <c r="AI71" s="195">
        <v>0</v>
      </c>
      <c r="AJ71" s="195">
        <v>0</v>
      </c>
      <c r="AK71" s="195">
        <v>0</v>
      </c>
      <c r="AL71" s="195">
        <v>0</v>
      </c>
      <c r="AM71" s="195">
        <v>0</v>
      </c>
      <c r="AN71" s="195">
        <v>0</v>
      </c>
      <c r="AO71" s="195">
        <v>0</v>
      </c>
      <c r="AP71" s="195">
        <v>0</v>
      </c>
      <c r="AQ71" s="195">
        <v>0</v>
      </c>
      <c r="AR71" s="195">
        <v>0</v>
      </c>
      <c r="AS71" s="195">
        <v>0</v>
      </c>
      <c r="AT71" s="195">
        <v>0</v>
      </c>
      <c r="AU71" s="195">
        <v>0</v>
      </c>
      <c r="AV71" s="195">
        <v>0</v>
      </c>
      <c r="AW71" s="195">
        <v>0</v>
      </c>
      <c r="AX71" s="195">
        <v>0</v>
      </c>
      <c r="AY71" s="195">
        <v>0</v>
      </c>
      <c r="AZ71" s="195">
        <v>0</v>
      </c>
      <c r="BA71" s="195">
        <v>0</v>
      </c>
      <c r="BB71" s="195">
        <v>0</v>
      </c>
      <c r="BC71" s="195">
        <v>0</v>
      </c>
      <c r="BD71" s="195">
        <v>0</v>
      </c>
      <c r="BE71" s="195">
        <v>0</v>
      </c>
      <c r="BF71" s="195">
        <v>0</v>
      </c>
      <c r="BG71" s="195">
        <v>0</v>
      </c>
      <c r="BH71" s="195">
        <v>0</v>
      </c>
      <c r="BI71" s="195">
        <v>0</v>
      </c>
      <c r="BJ71" s="195">
        <v>0</v>
      </c>
      <c r="BK71" s="195">
        <v>0</v>
      </c>
      <c r="BL71" s="195">
        <v>0</v>
      </c>
      <c r="BM71" s="195">
        <v>0</v>
      </c>
      <c r="BN71" s="195">
        <v>0</v>
      </c>
      <c r="BO71" s="195">
        <v>0</v>
      </c>
      <c r="BP71" s="195">
        <v>0</v>
      </c>
      <c r="BQ71" s="195">
        <v>0</v>
      </c>
      <c r="BR71" s="195">
        <v>0</v>
      </c>
      <c r="BS71" s="195">
        <v>0</v>
      </c>
      <c r="BT71" s="195">
        <v>0</v>
      </c>
      <c r="BU71" s="195">
        <v>0</v>
      </c>
      <c r="BV71" s="195">
        <v>0</v>
      </c>
      <c r="BW71" s="195">
        <v>0</v>
      </c>
      <c r="BX71" s="195">
        <v>0</v>
      </c>
      <c r="BY71" s="195">
        <v>0</v>
      </c>
      <c r="BZ71" s="195">
        <v>0</v>
      </c>
      <c r="CA71" s="195">
        <v>0</v>
      </c>
      <c r="CB71" s="195">
        <v>0</v>
      </c>
      <c r="CC71" s="195">
        <v>0</v>
      </c>
      <c r="CD71" s="195">
        <v>0</v>
      </c>
      <c r="CE71" s="195">
        <v>0</v>
      </c>
      <c r="CF71" s="195">
        <v>0</v>
      </c>
      <c r="CG71" s="195">
        <v>0</v>
      </c>
      <c r="CH71" s="195">
        <v>0</v>
      </c>
      <c r="CI71" s="195">
        <v>0</v>
      </c>
      <c r="CJ71" s="195">
        <v>0</v>
      </c>
      <c r="CK71" s="195">
        <v>0</v>
      </c>
      <c r="CL71" s="195">
        <v>0</v>
      </c>
      <c r="CM71" s="195">
        <v>0</v>
      </c>
      <c r="CN71" s="195">
        <v>0</v>
      </c>
      <c r="CO71" s="195">
        <v>0</v>
      </c>
      <c r="CP71" s="195">
        <v>0</v>
      </c>
      <c r="CQ71" s="195">
        <v>0</v>
      </c>
      <c r="CR71" s="195">
        <v>0</v>
      </c>
      <c r="CS71" s="195">
        <v>0</v>
      </c>
      <c r="CT71" s="195">
        <v>0</v>
      </c>
      <c r="CU71" s="195">
        <v>0</v>
      </c>
      <c r="CV71" s="195">
        <v>0</v>
      </c>
      <c r="CW71" s="195">
        <v>0</v>
      </c>
      <c r="CX71" s="195">
        <v>0</v>
      </c>
      <c r="CY71" s="195">
        <v>0</v>
      </c>
      <c r="CZ71" s="195">
        <v>0</v>
      </c>
      <c r="DA71" s="195">
        <v>0</v>
      </c>
      <c r="DB71" s="195">
        <v>0</v>
      </c>
      <c r="DC71" s="195">
        <v>0</v>
      </c>
      <c r="DE71" s="24">
        <f t="shared" si="39"/>
        <v>0</v>
      </c>
      <c r="DF71" s="24">
        <f t="shared" si="17"/>
        <v>0</v>
      </c>
      <c r="DG71">
        <f t="shared" si="38"/>
        <v>21</v>
      </c>
      <c r="DH71">
        <v>0</v>
      </c>
    </row>
    <row r="72" spans="1:112" ht="14.5">
      <c r="A72" s="68">
        <v>60</v>
      </c>
      <c r="B72" s="176" t="str">
        <f>$B$67&amp;"5."</f>
        <v>E.3.5.</v>
      </c>
      <c r="C72" s="192" t="s">
        <v>161</v>
      </c>
      <c r="D72" s="199"/>
      <c r="E72" s="194">
        <v>0.21</v>
      </c>
      <c r="F72" s="189">
        <f>H72+NPV(FD,I72:INDEX(I72:DC72,PAL))</f>
        <v>0</v>
      </c>
      <c r="G72" s="189">
        <f>SUMIF($H$5:$DC$5,"&lt;="&amp;PAL,$H72:$DC72)</f>
        <v>0</v>
      </c>
      <c r="H72" s="195">
        <v>0</v>
      </c>
      <c r="I72" s="195">
        <v>0</v>
      </c>
      <c r="J72" s="195">
        <v>0</v>
      </c>
      <c r="K72" s="195">
        <v>0</v>
      </c>
      <c r="L72" s="195">
        <v>0</v>
      </c>
      <c r="M72" s="195">
        <v>0</v>
      </c>
      <c r="N72" s="195">
        <v>0</v>
      </c>
      <c r="O72" s="195">
        <v>0</v>
      </c>
      <c r="P72" s="195">
        <v>0</v>
      </c>
      <c r="Q72" s="195">
        <v>0</v>
      </c>
      <c r="R72" s="195">
        <v>0</v>
      </c>
      <c r="S72" s="195">
        <v>0</v>
      </c>
      <c r="T72" s="195">
        <v>0</v>
      </c>
      <c r="U72" s="195">
        <v>0</v>
      </c>
      <c r="V72" s="195">
        <v>0</v>
      </c>
      <c r="W72" s="195">
        <v>0</v>
      </c>
      <c r="X72" s="195">
        <v>0</v>
      </c>
      <c r="Y72" s="195">
        <v>0</v>
      </c>
      <c r="Z72" s="195">
        <v>0</v>
      </c>
      <c r="AA72" s="195">
        <v>0</v>
      </c>
      <c r="AB72" s="195">
        <v>0</v>
      </c>
      <c r="AC72" s="195">
        <v>0</v>
      </c>
      <c r="AD72" s="195">
        <v>0</v>
      </c>
      <c r="AE72" s="195">
        <v>0</v>
      </c>
      <c r="AF72" s="195">
        <v>0</v>
      </c>
      <c r="AG72" s="195">
        <v>0</v>
      </c>
      <c r="AH72" s="195">
        <v>0</v>
      </c>
      <c r="AI72" s="195">
        <v>0</v>
      </c>
      <c r="AJ72" s="195">
        <v>0</v>
      </c>
      <c r="AK72" s="195">
        <v>0</v>
      </c>
      <c r="AL72" s="195">
        <v>0</v>
      </c>
      <c r="AM72" s="195">
        <v>0</v>
      </c>
      <c r="AN72" s="195">
        <v>0</v>
      </c>
      <c r="AO72" s="195">
        <v>0</v>
      </c>
      <c r="AP72" s="195">
        <v>0</v>
      </c>
      <c r="AQ72" s="195">
        <v>0</v>
      </c>
      <c r="AR72" s="195">
        <v>0</v>
      </c>
      <c r="AS72" s="195">
        <v>0</v>
      </c>
      <c r="AT72" s="195">
        <v>0</v>
      </c>
      <c r="AU72" s="195">
        <v>0</v>
      </c>
      <c r="AV72" s="195">
        <v>0</v>
      </c>
      <c r="AW72" s="195">
        <v>0</v>
      </c>
      <c r="AX72" s="195">
        <v>0</v>
      </c>
      <c r="AY72" s="195">
        <v>0</v>
      </c>
      <c r="AZ72" s="195">
        <v>0</v>
      </c>
      <c r="BA72" s="195">
        <v>0</v>
      </c>
      <c r="BB72" s="195">
        <v>0</v>
      </c>
      <c r="BC72" s="195">
        <v>0</v>
      </c>
      <c r="BD72" s="195">
        <v>0</v>
      </c>
      <c r="BE72" s="195">
        <v>0</v>
      </c>
      <c r="BF72" s="195">
        <v>0</v>
      </c>
      <c r="BG72" s="195">
        <v>0</v>
      </c>
      <c r="BH72" s="195">
        <v>0</v>
      </c>
      <c r="BI72" s="195">
        <v>0</v>
      </c>
      <c r="BJ72" s="195">
        <v>0</v>
      </c>
      <c r="BK72" s="195">
        <v>0</v>
      </c>
      <c r="BL72" s="195">
        <v>0</v>
      </c>
      <c r="BM72" s="195">
        <v>0</v>
      </c>
      <c r="BN72" s="195">
        <v>0</v>
      </c>
      <c r="BO72" s="195">
        <v>0</v>
      </c>
      <c r="BP72" s="195">
        <v>0</v>
      </c>
      <c r="BQ72" s="195">
        <v>0</v>
      </c>
      <c r="BR72" s="195">
        <v>0</v>
      </c>
      <c r="BS72" s="195">
        <v>0</v>
      </c>
      <c r="BT72" s="195">
        <v>0</v>
      </c>
      <c r="BU72" s="195">
        <v>0</v>
      </c>
      <c r="BV72" s="195">
        <v>0</v>
      </c>
      <c r="BW72" s="195">
        <v>0</v>
      </c>
      <c r="BX72" s="195">
        <v>0</v>
      </c>
      <c r="BY72" s="195">
        <v>0</v>
      </c>
      <c r="BZ72" s="195">
        <v>0</v>
      </c>
      <c r="CA72" s="195">
        <v>0</v>
      </c>
      <c r="CB72" s="195">
        <v>0</v>
      </c>
      <c r="CC72" s="195">
        <v>0</v>
      </c>
      <c r="CD72" s="195">
        <v>0</v>
      </c>
      <c r="CE72" s="195">
        <v>0</v>
      </c>
      <c r="CF72" s="195">
        <v>0</v>
      </c>
      <c r="CG72" s="195">
        <v>0</v>
      </c>
      <c r="CH72" s="195">
        <v>0</v>
      </c>
      <c r="CI72" s="195">
        <v>0</v>
      </c>
      <c r="CJ72" s="195">
        <v>0</v>
      </c>
      <c r="CK72" s="195">
        <v>0</v>
      </c>
      <c r="CL72" s="195">
        <v>0</v>
      </c>
      <c r="CM72" s="195">
        <v>0</v>
      </c>
      <c r="CN72" s="195">
        <v>0</v>
      </c>
      <c r="CO72" s="195">
        <v>0</v>
      </c>
      <c r="CP72" s="195">
        <v>0</v>
      </c>
      <c r="CQ72" s="195">
        <v>0</v>
      </c>
      <c r="CR72" s="195">
        <v>0</v>
      </c>
      <c r="CS72" s="195">
        <v>0</v>
      </c>
      <c r="CT72" s="195">
        <v>0</v>
      </c>
      <c r="CU72" s="195">
        <v>0</v>
      </c>
      <c r="CV72" s="195">
        <v>0</v>
      </c>
      <c r="CW72" s="195">
        <v>0</v>
      </c>
      <c r="CX72" s="195">
        <v>0</v>
      </c>
      <c r="CY72" s="195">
        <v>0</v>
      </c>
      <c r="CZ72" s="195">
        <v>0</v>
      </c>
      <c r="DA72" s="195">
        <v>0</v>
      </c>
      <c r="DB72" s="195">
        <v>0</v>
      </c>
      <c r="DC72" s="195">
        <v>0</v>
      </c>
      <c r="DE72" s="24">
        <f t="shared" si="39"/>
        <v>0</v>
      </c>
      <c r="DF72" s="24">
        <f t="shared" si="17"/>
        <v>0</v>
      </c>
      <c r="DG72">
        <f t="shared" si="38"/>
        <v>21</v>
      </c>
      <c r="DH72">
        <v>0</v>
      </c>
    </row>
    <row r="73" spans="1:112" ht="14.5">
      <c r="A73" s="68">
        <v>61</v>
      </c>
      <c r="B73" s="176" t="str">
        <f>$B$67&amp;"6."</f>
        <v>E.3.6.</v>
      </c>
      <c r="C73" s="192" t="s">
        <v>161</v>
      </c>
      <c r="D73" s="199"/>
      <c r="E73" s="194">
        <v>0.21</v>
      </c>
      <c r="F73" s="189">
        <f>H73+NPV(FD,I73:INDEX(I73:DC73,PAL))</f>
        <v>0</v>
      </c>
      <c r="G73" s="189">
        <f>SUMIF($H$5:$DC$5,"&lt;="&amp;PAL,$H73:$DC73)</f>
        <v>0</v>
      </c>
      <c r="H73" s="195">
        <v>0</v>
      </c>
      <c r="I73" s="195">
        <v>0</v>
      </c>
      <c r="J73" s="195">
        <v>0</v>
      </c>
      <c r="K73" s="195">
        <v>0</v>
      </c>
      <c r="L73" s="195">
        <v>0</v>
      </c>
      <c r="M73" s="195">
        <v>0</v>
      </c>
      <c r="N73" s="195">
        <v>0</v>
      </c>
      <c r="O73" s="195">
        <v>0</v>
      </c>
      <c r="P73" s="195">
        <v>0</v>
      </c>
      <c r="Q73" s="195">
        <v>0</v>
      </c>
      <c r="R73" s="195">
        <v>0</v>
      </c>
      <c r="S73" s="195">
        <v>0</v>
      </c>
      <c r="T73" s="195">
        <v>0</v>
      </c>
      <c r="U73" s="195">
        <v>0</v>
      </c>
      <c r="V73" s="195">
        <v>0</v>
      </c>
      <c r="W73" s="195">
        <v>0</v>
      </c>
      <c r="X73" s="195">
        <v>0</v>
      </c>
      <c r="Y73" s="195">
        <v>0</v>
      </c>
      <c r="Z73" s="195">
        <v>0</v>
      </c>
      <c r="AA73" s="195">
        <v>0</v>
      </c>
      <c r="AB73" s="195">
        <v>0</v>
      </c>
      <c r="AC73" s="195">
        <v>0</v>
      </c>
      <c r="AD73" s="195">
        <v>0</v>
      </c>
      <c r="AE73" s="195">
        <v>0</v>
      </c>
      <c r="AF73" s="195">
        <v>0</v>
      </c>
      <c r="AG73" s="195">
        <v>0</v>
      </c>
      <c r="AH73" s="195">
        <v>0</v>
      </c>
      <c r="AI73" s="195">
        <v>0</v>
      </c>
      <c r="AJ73" s="195">
        <v>0</v>
      </c>
      <c r="AK73" s="195">
        <v>0</v>
      </c>
      <c r="AL73" s="195">
        <v>0</v>
      </c>
      <c r="AM73" s="195">
        <v>0</v>
      </c>
      <c r="AN73" s="195">
        <v>0</v>
      </c>
      <c r="AO73" s="195">
        <v>0</v>
      </c>
      <c r="AP73" s="195">
        <v>0</v>
      </c>
      <c r="AQ73" s="195">
        <v>0</v>
      </c>
      <c r="AR73" s="195">
        <v>0</v>
      </c>
      <c r="AS73" s="195">
        <v>0</v>
      </c>
      <c r="AT73" s="195">
        <v>0</v>
      </c>
      <c r="AU73" s="195">
        <v>0</v>
      </c>
      <c r="AV73" s="195">
        <v>0</v>
      </c>
      <c r="AW73" s="195">
        <v>0</v>
      </c>
      <c r="AX73" s="195">
        <v>0</v>
      </c>
      <c r="AY73" s="195">
        <v>0</v>
      </c>
      <c r="AZ73" s="195">
        <v>0</v>
      </c>
      <c r="BA73" s="195">
        <v>0</v>
      </c>
      <c r="BB73" s="195">
        <v>0</v>
      </c>
      <c r="BC73" s="195">
        <v>0</v>
      </c>
      <c r="BD73" s="195">
        <v>0</v>
      </c>
      <c r="BE73" s="195">
        <v>0</v>
      </c>
      <c r="BF73" s="195">
        <v>0</v>
      </c>
      <c r="BG73" s="195">
        <v>0</v>
      </c>
      <c r="BH73" s="195">
        <v>0</v>
      </c>
      <c r="BI73" s="195">
        <v>0</v>
      </c>
      <c r="BJ73" s="195">
        <v>0</v>
      </c>
      <c r="BK73" s="195">
        <v>0</v>
      </c>
      <c r="BL73" s="195">
        <v>0</v>
      </c>
      <c r="BM73" s="195">
        <v>0</v>
      </c>
      <c r="BN73" s="195">
        <v>0</v>
      </c>
      <c r="BO73" s="195">
        <v>0</v>
      </c>
      <c r="BP73" s="195">
        <v>0</v>
      </c>
      <c r="BQ73" s="195">
        <v>0</v>
      </c>
      <c r="BR73" s="195">
        <v>0</v>
      </c>
      <c r="BS73" s="195">
        <v>0</v>
      </c>
      <c r="BT73" s="195">
        <v>0</v>
      </c>
      <c r="BU73" s="195">
        <v>0</v>
      </c>
      <c r="BV73" s="195">
        <v>0</v>
      </c>
      <c r="BW73" s="195">
        <v>0</v>
      </c>
      <c r="BX73" s="195">
        <v>0</v>
      </c>
      <c r="BY73" s="195">
        <v>0</v>
      </c>
      <c r="BZ73" s="195">
        <v>0</v>
      </c>
      <c r="CA73" s="195">
        <v>0</v>
      </c>
      <c r="CB73" s="195">
        <v>0</v>
      </c>
      <c r="CC73" s="195">
        <v>0</v>
      </c>
      <c r="CD73" s="195">
        <v>0</v>
      </c>
      <c r="CE73" s="195">
        <v>0</v>
      </c>
      <c r="CF73" s="195">
        <v>0</v>
      </c>
      <c r="CG73" s="195">
        <v>0</v>
      </c>
      <c r="CH73" s="195">
        <v>0</v>
      </c>
      <c r="CI73" s="195">
        <v>0</v>
      </c>
      <c r="CJ73" s="195">
        <v>0</v>
      </c>
      <c r="CK73" s="195">
        <v>0</v>
      </c>
      <c r="CL73" s="195">
        <v>0</v>
      </c>
      <c r="CM73" s="195">
        <v>0</v>
      </c>
      <c r="CN73" s="195">
        <v>0</v>
      </c>
      <c r="CO73" s="195">
        <v>0</v>
      </c>
      <c r="CP73" s="195">
        <v>0</v>
      </c>
      <c r="CQ73" s="195">
        <v>0</v>
      </c>
      <c r="CR73" s="195">
        <v>0</v>
      </c>
      <c r="CS73" s="195">
        <v>0</v>
      </c>
      <c r="CT73" s="195">
        <v>0</v>
      </c>
      <c r="CU73" s="195">
        <v>0</v>
      </c>
      <c r="CV73" s="195">
        <v>0</v>
      </c>
      <c r="CW73" s="195">
        <v>0</v>
      </c>
      <c r="CX73" s="195">
        <v>0</v>
      </c>
      <c r="CY73" s="195">
        <v>0</v>
      </c>
      <c r="CZ73" s="195">
        <v>0</v>
      </c>
      <c r="DA73" s="195">
        <v>0</v>
      </c>
      <c r="DB73" s="195">
        <v>0</v>
      </c>
      <c r="DC73" s="195">
        <v>0</v>
      </c>
      <c r="DE73" s="24">
        <f t="shared" si="39"/>
        <v>0</v>
      </c>
      <c r="DF73" s="24">
        <f t="shared" si="17"/>
        <v>0</v>
      </c>
      <c r="DG73">
        <f t="shared" si="38"/>
        <v>21</v>
      </c>
      <c r="DH73">
        <v>0</v>
      </c>
    </row>
    <row r="74" spans="1:112" ht="14.5">
      <c r="A74" s="68">
        <v>62</v>
      </c>
      <c r="B74" s="176" t="str">
        <f>$B$67&amp;"7."</f>
        <v>E.3.7.</v>
      </c>
      <c r="C74" s="192" t="s">
        <v>161</v>
      </c>
      <c r="D74" s="199"/>
      <c r="E74" s="194">
        <v>0.21</v>
      </c>
      <c r="F74" s="189">
        <f>H74+NPV(FD,I74:INDEX(I74:DC74,PAL))</f>
        <v>0</v>
      </c>
      <c r="G74" s="189">
        <f>SUMIF($H$5:$DC$5,"&lt;="&amp;PAL,$H74:$DC74)</f>
        <v>0</v>
      </c>
      <c r="H74" s="195">
        <v>0</v>
      </c>
      <c r="I74" s="195">
        <v>0</v>
      </c>
      <c r="J74" s="195">
        <v>0</v>
      </c>
      <c r="K74" s="195">
        <v>0</v>
      </c>
      <c r="L74" s="195">
        <v>0</v>
      </c>
      <c r="M74" s="195">
        <v>0</v>
      </c>
      <c r="N74" s="195">
        <v>0</v>
      </c>
      <c r="O74" s="195">
        <v>0</v>
      </c>
      <c r="P74" s="195">
        <v>0</v>
      </c>
      <c r="Q74" s="195">
        <v>0</v>
      </c>
      <c r="R74" s="195">
        <v>0</v>
      </c>
      <c r="S74" s="195">
        <v>0</v>
      </c>
      <c r="T74" s="195">
        <v>0</v>
      </c>
      <c r="U74" s="195">
        <v>0</v>
      </c>
      <c r="V74" s="195">
        <v>0</v>
      </c>
      <c r="W74" s="195">
        <v>0</v>
      </c>
      <c r="X74" s="195">
        <v>0</v>
      </c>
      <c r="Y74" s="195">
        <v>0</v>
      </c>
      <c r="Z74" s="195">
        <v>0</v>
      </c>
      <c r="AA74" s="195">
        <v>0</v>
      </c>
      <c r="AB74" s="195">
        <v>0</v>
      </c>
      <c r="AC74" s="195">
        <v>0</v>
      </c>
      <c r="AD74" s="195">
        <v>0</v>
      </c>
      <c r="AE74" s="195">
        <v>0</v>
      </c>
      <c r="AF74" s="195">
        <v>0</v>
      </c>
      <c r="AG74" s="195">
        <v>0</v>
      </c>
      <c r="AH74" s="195">
        <v>0</v>
      </c>
      <c r="AI74" s="195">
        <v>0</v>
      </c>
      <c r="AJ74" s="195">
        <v>0</v>
      </c>
      <c r="AK74" s="195">
        <v>0</v>
      </c>
      <c r="AL74" s="195">
        <v>0</v>
      </c>
      <c r="AM74" s="195">
        <v>0</v>
      </c>
      <c r="AN74" s="195">
        <v>0</v>
      </c>
      <c r="AO74" s="195">
        <v>0</v>
      </c>
      <c r="AP74" s="195">
        <v>0</v>
      </c>
      <c r="AQ74" s="195">
        <v>0</v>
      </c>
      <c r="AR74" s="195">
        <v>0</v>
      </c>
      <c r="AS74" s="195">
        <v>0</v>
      </c>
      <c r="AT74" s="195">
        <v>0</v>
      </c>
      <c r="AU74" s="195">
        <v>0</v>
      </c>
      <c r="AV74" s="195">
        <v>0</v>
      </c>
      <c r="AW74" s="195">
        <v>0</v>
      </c>
      <c r="AX74" s="195">
        <v>0</v>
      </c>
      <c r="AY74" s="195">
        <v>0</v>
      </c>
      <c r="AZ74" s="195">
        <v>0</v>
      </c>
      <c r="BA74" s="195">
        <v>0</v>
      </c>
      <c r="BB74" s="195">
        <v>0</v>
      </c>
      <c r="BC74" s="195">
        <v>0</v>
      </c>
      <c r="BD74" s="195">
        <v>0</v>
      </c>
      <c r="BE74" s="195">
        <v>0</v>
      </c>
      <c r="BF74" s="195">
        <v>0</v>
      </c>
      <c r="BG74" s="195">
        <v>0</v>
      </c>
      <c r="BH74" s="195">
        <v>0</v>
      </c>
      <c r="BI74" s="195">
        <v>0</v>
      </c>
      <c r="BJ74" s="195">
        <v>0</v>
      </c>
      <c r="BK74" s="195">
        <v>0</v>
      </c>
      <c r="BL74" s="195">
        <v>0</v>
      </c>
      <c r="BM74" s="195">
        <v>0</v>
      </c>
      <c r="BN74" s="195">
        <v>0</v>
      </c>
      <c r="BO74" s="195">
        <v>0</v>
      </c>
      <c r="BP74" s="195">
        <v>0</v>
      </c>
      <c r="BQ74" s="195">
        <v>0</v>
      </c>
      <c r="BR74" s="195">
        <v>0</v>
      </c>
      <c r="BS74" s="195">
        <v>0</v>
      </c>
      <c r="BT74" s="195">
        <v>0</v>
      </c>
      <c r="BU74" s="195">
        <v>0</v>
      </c>
      <c r="BV74" s="195">
        <v>0</v>
      </c>
      <c r="BW74" s="195">
        <v>0</v>
      </c>
      <c r="BX74" s="195">
        <v>0</v>
      </c>
      <c r="BY74" s="195">
        <v>0</v>
      </c>
      <c r="BZ74" s="195">
        <v>0</v>
      </c>
      <c r="CA74" s="195">
        <v>0</v>
      </c>
      <c r="CB74" s="195">
        <v>0</v>
      </c>
      <c r="CC74" s="195">
        <v>0</v>
      </c>
      <c r="CD74" s="195">
        <v>0</v>
      </c>
      <c r="CE74" s="195">
        <v>0</v>
      </c>
      <c r="CF74" s="195">
        <v>0</v>
      </c>
      <c r="CG74" s="195">
        <v>0</v>
      </c>
      <c r="CH74" s="195">
        <v>0</v>
      </c>
      <c r="CI74" s="195">
        <v>0</v>
      </c>
      <c r="CJ74" s="195">
        <v>0</v>
      </c>
      <c r="CK74" s="195">
        <v>0</v>
      </c>
      <c r="CL74" s="195">
        <v>0</v>
      </c>
      <c r="CM74" s="195">
        <v>0</v>
      </c>
      <c r="CN74" s="195">
        <v>0</v>
      </c>
      <c r="CO74" s="195">
        <v>0</v>
      </c>
      <c r="CP74" s="195">
        <v>0</v>
      </c>
      <c r="CQ74" s="195">
        <v>0</v>
      </c>
      <c r="CR74" s="195">
        <v>0</v>
      </c>
      <c r="CS74" s="195">
        <v>0</v>
      </c>
      <c r="CT74" s="195">
        <v>0</v>
      </c>
      <c r="CU74" s="195">
        <v>0</v>
      </c>
      <c r="CV74" s="195">
        <v>0</v>
      </c>
      <c r="CW74" s="195">
        <v>0</v>
      </c>
      <c r="CX74" s="195">
        <v>0</v>
      </c>
      <c r="CY74" s="195">
        <v>0</v>
      </c>
      <c r="CZ74" s="195">
        <v>0</v>
      </c>
      <c r="DA74" s="195">
        <v>0</v>
      </c>
      <c r="DB74" s="195">
        <v>0</v>
      </c>
      <c r="DC74" s="195">
        <v>0</v>
      </c>
      <c r="DE74" s="24">
        <f t="shared" si="39"/>
        <v>0</v>
      </c>
      <c r="DF74" s="24">
        <f t="shared" si="17"/>
        <v>0</v>
      </c>
      <c r="DG74">
        <f t="shared" si="38"/>
        <v>21</v>
      </c>
      <c r="DH74">
        <v>0</v>
      </c>
    </row>
    <row r="75" spans="1:112" ht="14.5">
      <c r="A75" s="68">
        <v>63</v>
      </c>
      <c r="B75" s="176" t="str">
        <f>$B$67&amp;"8."</f>
        <v>E.3.8.</v>
      </c>
      <c r="C75" s="192" t="s">
        <v>161</v>
      </c>
      <c r="D75" s="199"/>
      <c r="E75" s="194">
        <v>0.21</v>
      </c>
      <c r="F75" s="189">
        <f>H75+NPV(FD,I75:INDEX(I75:DC75,PAL))</f>
        <v>0</v>
      </c>
      <c r="G75" s="189">
        <f>SUMIF($H$5:$DC$5,"&lt;="&amp;PAL,$H75:$DC75)</f>
        <v>0</v>
      </c>
      <c r="H75" s="195">
        <v>0</v>
      </c>
      <c r="I75" s="195">
        <v>0</v>
      </c>
      <c r="J75" s="195">
        <v>0</v>
      </c>
      <c r="K75" s="195">
        <v>0</v>
      </c>
      <c r="L75" s="195">
        <v>0</v>
      </c>
      <c r="M75" s="195">
        <v>0</v>
      </c>
      <c r="N75" s="195">
        <v>0</v>
      </c>
      <c r="O75" s="195">
        <v>0</v>
      </c>
      <c r="P75" s="195">
        <v>0</v>
      </c>
      <c r="Q75" s="195">
        <v>0</v>
      </c>
      <c r="R75" s="195">
        <v>0</v>
      </c>
      <c r="S75" s="195">
        <v>0</v>
      </c>
      <c r="T75" s="195">
        <v>0</v>
      </c>
      <c r="U75" s="195">
        <v>0</v>
      </c>
      <c r="V75" s="195">
        <v>0</v>
      </c>
      <c r="W75" s="195">
        <v>0</v>
      </c>
      <c r="X75" s="195">
        <v>0</v>
      </c>
      <c r="Y75" s="195">
        <v>0</v>
      </c>
      <c r="Z75" s="195">
        <v>0</v>
      </c>
      <c r="AA75" s="195">
        <v>0</v>
      </c>
      <c r="AB75" s="195">
        <v>0</v>
      </c>
      <c r="AC75" s="195">
        <v>0</v>
      </c>
      <c r="AD75" s="195">
        <v>0</v>
      </c>
      <c r="AE75" s="195">
        <v>0</v>
      </c>
      <c r="AF75" s="195">
        <v>0</v>
      </c>
      <c r="AG75" s="195">
        <v>0</v>
      </c>
      <c r="AH75" s="195">
        <v>0</v>
      </c>
      <c r="AI75" s="195">
        <v>0</v>
      </c>
      <c r="AJ75" s="195">
        <v>0</v>
      </c>
      <c r="AK75" s="195">
        <v>0</v>
      </c>
      <c r="AL75" s="195">
        <v>0</v>
      </c>
      <c r="AM75" s="195">
        <v>0</v>
      </c>
      <c r="AN75" s="195">
        <v>0</v>
      </c>
      <c r="AO75" s="195">
        <v>0</v>
      </c>
      <c r="AP75" s="195">
        <v>0</v>
      </c>
      <c r="AQ75" s="195">
        <v>0</v>
      </c>
      <c r="AR75" s="195">
        <v>0</v>
      </c>
      <c r="AS75" s="195">
        <v>0</v>
      </c>
      <c r="AT75" s="195">
        <v>0</v>
      </c>
      <c r="AU75" s="195">
        <v>0</v>
      </c>
      <c r="AV75" s="195">
        <v>0</v>
      </c>
      <c r="AW75" s="195">
        <v>0</v>
      </c>
      <c r="AX75" s="195">
        <v>0</v>
      </c>
      <c r="AY75" s="195">
        <v>0</v>
      </c>
      <c r="AZ75" s="195">
        <v>0</v>
      </c>
      <c r="BA75" s="195">
        <v>0</v>
      </c>
      <c r="BB75" s="195">
        <v>0</v>
      </c>
      <c r="BC75" s="195">
        <v>0</v>
      </c>
      <c r="BD75" s="195">
        <v>0</v>
      </c>
      <c r="BE75" s="195">
        <v>0</v>
      </c>
      <c r="BF75" s="195">
        <v>0</v>
      </c>
      <c r="BG75" s="195">
        <v>0</v>
      </c>
      <c r="BH75" s="195">
        <v>0</v>
      </c>
      <c r="BI75" s="195">
        <v>0</v>
      </c>
      <c r="BJ75" s="195">
        <v>0</v>
      </c>
      <c r="BK75" s="195">
        <v>0</v>
      </c>
      <c r="BL75" s="195">
        <v>0</v>
      </c>
      <c r="BM75" s="195">
        <v>0</v>
      </c>
      <c r="BN75" s="195">
        <v>0</v>
      </c>
      <c r="BO75" s="195">
        <v>0</v>
      </c>
      <c r="BP75" s="195">
        <v>0</v>
      </c>
      <c r="BQ75" s="195">
        <v>0</v>
      </c>
      <c r="BR75" s="195">
        <v>0</v>
      </c>
      <c r="BS75" s="195">
        <v>0</v>
      </c>
      <c r="BT75" s="195">
        <v>0</v>
      </c>
      <c r="BU75" s="195">
        <v>0</v>
      </c>
      <c r="BV75" s="195">
        <v>0</v>
      </c>
      <c r="BW75" s="195">
        <v>0</v>
      </c>
      <c r="BX75" s="195">
        <v>0</v>
      </c>
      <c r="BY75" s="195">
        <v>0</v>
      </c>
      <c r="BZ75" s="195">
        <v>0</v>
      </c>
      <c r="CA75" s="195">
        <v>0</v>
      </c>
      <c r="CB75" s="195">
        <v>0</v>
      </c>
      <c r="CC75" s="195">
        <v>0</v>
      </c>
      <c r="CD75" s="195">
        <v>0</v>
      </c>
      <c r="CE75" s="195">
        <v>0</v>
      </c>
      <c r="CF75" s="195">
        <v>0</v>
      </c>
      <c r="CG75" s="195">
        <v>0</v>
      </c>
      <c r="CH75" s="195">
        <v>0</v>
      </c>
      <c r="CI75" s="195">
        <v>0</v>
      </c>
      <c r="CJ75" s="195">
        <v>0</v>
      </c>
      <c r="CK75" s="195">
        <v>0</v>
      </c>
      <c r="CL75" s="195">
        <v>0</v>
      </c>
      <c r="CM75" s="195">
        <v>0</v>
      </c>
      <c r="CN75" s="195">
        <v>0</v>
      </c>
      <c r="CO75" s="195">
        <v>0</v>
      </c>
      <c r="CP75" s="195">
        <v>0</v>
      </c>
      <c r="CQ75" s="195">
        <v>0</v>
      </c>
      <c r="CR75" s="195">
        <v>0</v>
      </c>
      <c r="CS75" s="195">
        <v>0</v>
      </c>
      <c r="CT75" s="195">
        <v>0</v>
      </c>
      <c r="CU75" s="195">
        <v>0</v>
      </c>
      <c r="CV75" s="195">
        <v>0</v>
      </c>
      <c r="CW75" s="195">
        <v>0</v>
      </c>
      <c r="CX75" s="195">
        <v>0</v>
      </c>
      <c r="CY75" s="195">
        <v>0</v>
      </c>
      <c r="CZ75" s="195">
        <v>0</v>
      </c>
      <c r="DA75" s="195">
        <v>0</v>
      </c>
      <c r="DB75" s="195">
        <v>0</v>
      </c>
      <c r="DC75" s="195">
        <v>0</v>
      </c>
      <c r="DE75" s="24">
        <f t="shared" si="39"/>
        <v>0</v>
      </c>
      <c r="DF75" s="24">
        <f t="shared" si="17"/>
        <v>0</v>
      </c>
      <c r="DG75">
        <f t="shared" si="38"/>
        <v>21</v>
      </c>
      <c r="DH75">
        <v>0</v>
      </c>
    </row>
    <row r="76" spans="1:112" ht="14.5">
      <c r="A76" s="68">
        <v>64</v>
      </c>
      <c r="B76" s="176" t="str">
        <f>$B$67&amp;"9."</f>
        <v>E.3.9.</v>
      </c>
      <c r="C76" s="196" t="s">
        <v>162</v>
      </c>
      <c r="D76" s="176"/>
      <c r="E76" s="194">
        <v>0.21</v>
      </c>
      <c r="F76" s="189">
        <f>H76+NPV(FD,I76:INDEX(I76:DC76,PAL))</f>
        <v>0</v>
      </c>
      <c r="G76" s="189">
        <f>SUMIF($H$5:$DC$5,"&lt;="&amp;PAL,$H76:$DC76)</f>
        <v>0</v>
      </c>
      <c r="H76" s="197">
        <v>0</v>
      </c>
      <c r="I76" s="197">
        <v>0</v>
      </c>
      <c r="J76" s="197">
        <v>0</v>
      </c>
      <c r="K76" s="197">
        <v>0</v>
      </c>
      <c r="L76" s="197">
        <v>0</v>
      </c>
      <c r="M76" s="197">
        <v>0</v>
      </c>
      <c r="N76" s="197">
        <v>0</v>
      </c>
      <c r="O76" s="197">
        <v>0</v>
      </c>
      <c r="P76" s="197">
        <v>0</v>
      </c>
      <c r="Q76" s="197">
        <v>0</v>
      </c>
      <c r="R76" s="197">
        <v>0</v>
      </c>
      <c r="S76" s="198">
        <v>0</v>
      </c>
      <c r="T76" s="198">
        <v>0</v>
      </c>
      <c r="U76" s="198">
        <v>0</v>
      </c>
      <c r="V76" s="198">
        <v>0</v>
      </c>
      <c r="W76" s="198">
        <v>0</v>
      </c>
      <c r="X76" s="198">
        <v>0</v>
      </c>
      <c r="Y76" s="198">
        <v>0</v>
      </c>
      <c r="Z76" s="198">
        <v>0</v>
      </c>
      <c r="AA76" s="198">
        <v>0</v>
      </c>
      <c r="AB76" s="198">
        <v>0</v>
      </c>
      <c r="AC76" s="198">
        <v>0</v>
      </c>
      <c r="AD76" s="198">
        <v>0</v>
      </c>
      <c r="AE76" s="198">
        <v>0</v>
      </c>
      <c r="AF76" s="198">
        <v>0</v>
      </c>
      <c r="AG76" s="198">
        <v>0</v>
      </c>
      <c r="AH76" s="198">
        <v>0</v>
      </c>
      <c r="AI76" s="198">
        <v>0</v>
      </c>
      <c r="AJ76" s="198">
        <v>0</v>
      </c>
      <c r="AK76" s="198">
        <v>0</v>
      </c>
      <c r="AL76" s="198">
        <v>0</v>
      </c>
      <c r="AM76" s="198">
        <v>0</v>
      </c>
      <c r="AN76" s="198">
        <v>0</v>
      </c>
      <c r="AO76" s="198">
        <v>0</v>
      </c>
      <c r="AP76" s="198">
        <v>0</v>
      </c>
      <c r="AQ76" s="198">
        <v>0</v>
      </c>
      <c r="AR76" s="198">
        <v>0</v>
      </c>
      <c r="AS76" s="198">
        <v>0</v>
      </c>
      <c r="AT76" s="198">
        <v>0</v>
      </c>
      <c r="AU76" s="198">
        <v>0</v>
      </c>
      <c r="AV76" s="198">
        <v>0</v>
      </c>
      <c r="AW76" s="198">
        <v>0</v>
      </c>
      <c r="AX76" s="198">
        <v>0</v>
      </c>
      <c r="AY76" s="198">
        <v>0</v>
      </c>
      <c r="AZ76" s="198">
        <v>0</v>
      </c>
      <c r="BA76" s="198">
        <v>0</v>
      </c>
      <c r="BB76" s="198">
        <v>0</v>
      </c>
      <c r="BC76" s="198">
        <v>0</v>
      </c>
      <c r="BD76" s="198">
        <v>0</v>
      </c>
      <c r="BE76" s="198">
        <v>0</v>
      </c>
      <c r="BF76" s="198">
        <v>0</v>
      </c>
      <c r="BG76" s="198">
        <v>0</v>
      </c>
      <c r="BH76" s="198">
        <v>0</v>
      </c>
      <c r="BI76" s="198">
        <v>0</v>
      </c>
      <c r="BJ76" s="198">
        <v>0</v>
      </c>
      <c r="BK76" s="198">
        <v>0</v>
      </c>
      <c r="BL76" s="198">
        <v>0</v>
      </c>
      <c r="BM76" s="198">
        <v>0</v>
      </c>
      <c r="BN76" s="198">
        <v>0</v>
      </c>
      <c r="BO76" s="198">
        <v>0</v>
      </c>
      <c r="BP76" s="198">
        <v>0</v>
      </c>
      <c r="BQ76" s="198">
        <v>0</v>
      </c>
      <c r="BR76" s="198">
        <v>0</v>
      </c>
      <c r="BS76" s="198">
        <v>0</v>
      </c>
      <c r="BT76" s="198">
        <v>0</v>
      </c>
      <c r="BU76" s="198">
        <v>0</v>
      </c>
      <c r="BV76" s="198">
        <v>0</v>
      </c>
      <c r="BW76" s="198">
        <v>0</v>
      </c>
      <c r="BX76" s="198">
        <v>0</v>
      </c>
      <c r="BY76" s="198">
        <v>0</v>
      </c>
      <c r="BZ76" s="198">
        <v>0</v>
      </c>
      <c r="CA76" s="198">
        <v>0</v>
      </c>
      <c r="CB76" s="198">
        <v>0</v>
      </c>
      <c r="CC76" s="198">
        <v>0</v>
      </c>
      <c r="CD76" s="198">
        <v>0</v>
      </c>
      <c r="CE76" s="198">
        <v>0</v>
      </c>
      <c r="CF76" s="198">
        <v>0</v>
      </c>
      <c r="CG76" s="198">
        <v>0</v>
      </c>
      <c r="CH76" s="198">
        <v>0</v>
      </c>
      <c r="CI76" s="198">
        <v>0</v>
      </c>
      <c r="CJ76" s="198">
        <v>0</v>
      </c>
      <c r="CK76" s="198">
        <v>0</v>
      </c>
      <c r="CL76" s="198">
        <v>0</v>
      </c>
      <c r="CM76" s="198">
        <v>0</v>
      </c>
      <c r="CN76" s="198">
        <v>0</v>
      </c>
      <c r="CO76" s="198">
        <v>0</v>
      </c>
      <c r="CP76" s="198">
        <v>0</v>
      </c>
      <c r="CQ76" s="198">
        <v>0</v>
      </c>
      <c r="CR76" s="198">
        <v>0</v>
      </c>
      <c r="CS76" s="198">
        <v>0</v>
      </c>
      <c r="CT76" s="198">
        <v>0</v>
      </c>
      <c r="CU76" s="198">
        <v>0</v>
      </c>
      <c r="CV76" s="198">
        <v>0</v>
      </c>
      <c r="CW76" s="198">
        <v>0</v>
      </c>
      <c r="CX76" s="198">
        <v>0</v>
      </c>
      <c r="CY76" s="198">
        <v>0</v>
      </c>
      <c r="CZ76" s="198">
        <v>0</v>
      </c>
      <c r="DA76" s="198">
        <v>0</v>
      </c>
      <c r="DB76" s="198">
        <v>0</v>
      </c>
      <c r="DC76" s="198">
        <v>0</v>
      </c>
      <c r="DE76" s="24">
        <f t="shared" si="39"/>
        <v>0</v>
      </c>
      <c r="DF76" s="24">
        <f t="shared" si="17"/>
        <v>0</v>
      </c>
      <c r="DG76">
        <f t="shared" si="38"/>
        <v>21</v>
      </c>
      <c r="DH76">
        <v>0</v>
      </c>
    </row>
    <row r="77" spans="1:112" ht="14.5">
      <c r="A77" s="68">
        <v>65</v>
      </c>
      <c r="B77" s="176" t="str">
        <f>$B$67&amp;"L."</f>
        <v>E.3.L.</v>
      </c>
      <c r="C77" s="196" t="s">
        <v>163</v>
      </c>
      <c r="D77" s="176"/>
      <c r="E77" s="194">
        <v>0.21</v>
      </c>
      <c r="F77" s="189">
        <f>H77+NPV(FD,I77:INDEX(I77:DC77,PAL))</f>
        <v>0</v>
      </c>
      <c r="G77" s="189">
        <f>SUMIF($H$5:$DC$5,"&lt;="&amp;PAL,$H77:$DC77)</f>
        <v>0</v>
      </c>
      <c r="H77" s="197">
        <v>0</v>
      </c>
      <c r="I77" s="197">
        <v>0</v>
      </c>
      <c r="J77" s="197">
        <v>0</v>
      </c>
      <c r="K77" s="197">
        <v>0</v>
      </c>
      <c r="L77" s="197">
        <v>0</v>
      </c>
      <c r="M77" s="197">
        <v>0</v>
      </c>
      <c r="N77" s="197">
        <v>0</v>
      </c>
      <c r="O77" s="197">
        <v>0</v>
      </c>
      <c r="P77" s="197">
        <v>0</v>
      </c>
      <c r="Q77" s="197">
        <v>0</v>
      </c>
      <c r="R77" s="197">
        <v>0</v>
      </c>
      <c r="S77" s="197">
        <v>0</v>
      </c>
      <c r="T77" s="197">
        <v>0</v>
      </c>
      <c r="U77" s="197">
        <v>0</v>
      </c>
      <c r="V77" s="197">
        <v>0</v>
      </c>
      <c r="W77" s="197">
        <v>0</v>
      </c>
      <c r="X77" s="197">
        <v>0</v>
      </c>
      <c r="Y77" s="197">
        <v>0</v>
      </c>
      <c r="Z77" s="197">
        <v>0</v>
      </c>
      <c r="AA77" s="197">
        <v>0</v>
      </c>
      <c r="AB77" s="197">
        <v>0</v>
      </c>
      <c r="AC77" s="197">
        <v>0</v>
      </c>
      <c r="AD77" s="197">
        <v>0</v>
      </c>
      <c r="AE77" s="197">
        <v>0</v>
      </c>
      <c r="AF77" s="197">
        <v>0</v>
      </c>
      <c r="AG77" s="198">
        <v>0</v>
      </c>
      <c r="AH77" s="197">
        <v>0</v>
      </c>
      <c r="AI77" s="197">
        <v>0</v>
      </c>
      <c r="AJ77" s="197">
        <v>0</v>
      </c>
      <c r="AK77" s="197">
        <v>0</v>
      </c>
      <c r="AL77" s="197">
        <v>0</v>
      </c>
      <c r="AM77" s="197">
        <v>0</v>
      </c>
      <c r="AN77" s="197">
        <v>0</v>
      </c>
      <c r="AO77" s="197">
        <v>0</v>
      </c>
      <c r="AP77" s="197">
        <v>0</v>
      </c>
      <c r="AQ77" s="197">
        <v>0</v>
      </c>
      <c r="AR77" s="197">
        <v>0</v>
      </c>
      <c r="AS77" s="197">
        <v>0</v>
      </c>
      <c r="AT77" s="197">
        <v>0</v>
      </c>
      <c r="AU77" s="197">
        <v>0</v>
      </c>
      <c r="AV77" s="197">
        <v>0</v>
      </c>
      <c r="AW77" s="197">
        <v>0</v>
      </c>
      <c r="AX77" s="197">
        <v>0</v>
      </c>
      <c r="AY77" s="197">
        <v>0</v>
      </c>
      <c r="AZ77" s="197">
        <v>0</v>
      </c>
      <c r="BA77" s="197">
        <v>0</v>
      </c>
      <c r="BB77" s="197">
        <v>0</v>
      </c>
      <c r="BC77" s="197">
        <v>0</v>
      </c>
      <c r="BD77" s="197">
        <v>0</v>
      </c>
      <c r="BE77" s="197">
        <v>0</v>
      </c>
      <c r="BF77" s="197">
        <v>0</v>
      </c>
      <c r="BG77" s="197">
        <v>0</v>
      </c>
      <c r="BH77" s="197">
        <v>0</v>
      </c>
      <c r="BI77" s="197">
        <v>0</v>
      </c>
      <c r="BJ77" s="197">
        <v>0</v>
      </c>
      <c r="BK77" s="197">
        <v>0</v>
      </c>
      <c r="BL77" s="197">
        <v>0</v>
      </c>
      <c r="BM77" s="197">
        <v>0</v>
      </c>
      <c r="BN77" s="197">
        <v>0</v>
      </c>
      <c r="BO77" s="197">
        <v>0</v>
      </c>
      <c r="BP77" s="197">
        <v>0</v>
      </c>
      <c r="BQ77" s="197">
        <v>0</v>
      </c>
      <c r="BR77" s="197">
        <v>0</v>
      </c>
      <c r="BS77" s="197">
        <v>0</v>
      </c>
      <c r="BT77" s="197">
        <v>0</v>
      </c>
      <c r="BU77" s="197">
        <v>0</v>
      </c>
      <c r="BV77" s="197">
        <v>0</v>
      </c>
      <c r="BW77" s="197">
        <v>0</v>
      </c>
      <c r="BX77" s="197">
        <v>0</v>
      </c>
      <c r="BY77" s="197">
        <v>0</v>
      </c>
      <c r="BZ77" s="197">
        <v>0</v>
      </c>
      <c r="CA77" s="197">
        <v>0</v>
      </c>
      <c r="CB77" s="197">
        <v>0</v>
      </c>
      <c r="CC77" s="197">
        <v>0</v>
      </c>
      <c r="CD77" s="197">
        <v>0</v>
      </c>
      <c r="CE77" s="197">
        <v>0</v>
      </c>
      <c r="CF77" s="197">
        <v>0</v>
      </c>
      <c r="CG77" s="197">
        <v>0</v>
      </c>
      <c r="CH77" s="197">
        <v>0</v>
      </c>
      <c r="CI77" s="197">
        <v>0</v>
      </c>
      <c r="CJ77" s="197">
        <v>0</v>
      </c>
      <c r="CK77" s="197">
        <v>0</v>
      </c>
      <c r="CL77" s="197">
        <v>0</v>
      </c>
      <c r="CM77" s="197">
        <v>0</v>
      </c>
      <c r="CN77" s="197">
        <v>0</v>
      </c>
      <c r="CO77" s="197">
        <v>0</v>
      </c>
      <c r="CP77" s="197">
        <v>0</v>
      </c>
      <c r="CQ77" s="197">
        <v>0</v>
      </c>
      <c r="CR77" s="197">
        <v>0</v>
      </c>
      <c r="CS77" s="197">
        <v>0</v>
      </c>
      <c r="CT77" s="197">
        <v>0</v>
      </c>
      <c r="CU77" s="197">
        <v>0</v>
      </c>
      <c r="CV77" s="197">
        <v>0</v>
      </c>
      <c r="CW77" s="197">
        <v>0</v>
      </c>
      <c r="CX77" s="197">
        <v>0</v>
      </c>
      <c r="CY77" s="197">
        <v>0</v>
      </c>
      <c r="CZ77" s="197">
        <v>0</v>
      </c>
      <c r="DA77" s="197">
        <v>0</v>
      </c>
      <c r="DB77" s="197">
        <v>0</v>
      </c>
      <c r="DC77" s="198">
        <v>0</v>
      </c>
      <c r="DE77" s="24">
        <f t="shared" si="39"/>
        <v>0</v>
      </c>
      <c r="DF77" s="24">
        <f t="shared" ref="DF77:DF129" si="40">COUNTIF($H77:$DC77,"&lt;&gt;0")</f>
        <v>0</v>
      </c>
      <c r="DG77">
        <f t="shared" si="38"/>
        <v>21</v>
      </c>
      <c r="DH77">
        <f>DG77/(100+DG77)</f>
        <v>0.17355371900826447</v>
      </c>
    </row>
    <row r="78" spans="1:112" ht="14.5">
      <c r="A78" s="68">
        <v>66</v>
      </c>
      <c r="B78" s="19" t="s">
        <v>176</v>
      </c>
      <c r="C78" s="81" t="s">
        <v>177</v>
      </c>
      <c r="D78" s="2"/>
      <c r="E78" s="2"/>
      <c r="F78" s="189">
        <f>SUM(F79:F87)</f>
        <v>0</v>
      </c>
      <c r="G78" s="189">
        <f>SUMIF($H$5:$DC$5,"&lt;="&amp;PAL,$H78:$DC78)</f>
        <v>0</v>
      </c>
      <c r="H78" s="191">
        <f>SUM(H79:H86)+H87</f>
        <v>0</v>
      </c>
      <c r="I78" s="191">
        <f t="shared" ref="I78:AK78" si="41">SUM(I79:I86)+I87</f>
        <v>0</v>
      </c>
      <c r="J78" s="191">
        <f t="shared" si="41"/>
        <v>0</v>
      </c>
      <c r="K78" s="191">
        <f t="shared" si="41"/>
        <v>0</v>
      </c>
      <c r="L78" s="191">
        <f t="shared" si="41"/>
        <v>0</v>
      </c>
      <c r="M78" s="191">
        <f t="shared" si="41"/>
        <v>0</v>
      </c>
      <c r="N78" s="191">
        <f t="shared" si="41"/>
        <v>0</v>
      </c>
      <c r="O78" s="191">
        <f t="shared" si="41"/>
        <v>0</v>
      </c>
      <c r="P78" s="191">
        <f t="shared" si="41"/>
        <v>0</v>
      </c>
      <c r="Q78" s="191">
        <f t="shared" si="41"/>
        <v>0</v>
      </c>
      <c r="R78" s="191">
        <f t="shared" si="41"/>
        <v>0</v>
      </c>
      <c r="S78" s="191">
        <f t="shared" si="41"/>
        <v>0</v>
      </c>
      <c r="T78" s="191">
        <f t="shared" si="41"/>
        <v>0</v>
      </c>
      <c r="U78" s="191">
        <f t="shared" si="41"/>
        <v>0</v>
      </c>
      <c r="V78" s="191">
        <f t="shared" si="41"/>
        <v>0</v>
      </c>
      <c r="W78" s="191">
        <f t="shared" si="41"/>
        <v>0</v>
      </c>
      <c r="X78" s="191">
        <f t="shared" si="41"/>
        <v>0</v>
      </c>
      <c r="Y78" s="191">
        <f t="shared" si="41"/>
        <v>0</v>
      </c>
      <c r="Z78" s="191">
        <f t="shared" si="41"/>
        <v>0</v>
      </c>
      <c r="AA78" s="191">
        <f t="shared" si="41"/>
        <v>0</v>
      </c>
      <c r="AB78" s="191">
        <f t="shared" si="41"/>
        <v>0</v>
      </c>
      <c r="AC78" s="191">
        <f t="shared" si="41"/>
        <v>0</v>
      </c>
      <c r="AD78" s="191">
        <f t="shared" si="41"/>
        <v>0</v>
      </c>
      <c r="AE78" s="191">
        <f t="shared" si="41"/>
        <v>0</v>
      </c>
      <c r="AF78" s="191">
        <f t="shared" si="41"/>
        <v>0</v>
      </c>
      <c r="AG78" s="191">
        <f t="shared" si="41"/>
        <v>0</v>
      </c>
      <c r="AH78" s="191">
        <f t="shared" si="41"/>
        <v>0</v>
      </c>
      <c r="AI78" s="191">
        <f t="shared" si="41"/>
        <v>0</v>
      </c>
      <c r="AJ78" s="191">
        <f t="shared" si="41"/>
        <v>0</v>
      </c>
      <c r="AK78" s="191">
        <f t="shared" si="41"/>
        <v>0</v>
      </c>
      <c r="AL78" s="191">
        <f>SUM(AL79:AL86)+AL87</f>
        <v>0</v>
      </c>
      <c r="AM78" s="191">
        <f t="shared" ref="AM78:CX78" si="42">SUM(AM79:AM86)+AM87</f>
        <v>0</v>
      </c>
      <c r="AN78" s="191">
        <f t="shared" si="42"/>
        <v>0</v>
      </c>
      <c r="AO78" s="191">
        <f t="shared" si="42"/>
        <v>0</v>
      </c>
      <c r="AP78" s="191">
        <f t="shared" si="42"/>
        <v>0</v>
      </c>
      <c r="AQ78" s="191">
        <f t="shared" si="42"/>
        <v>0</v>
      </c>
      <c r="AR78" s="191">
        <f t="shared" si="42"/>
        <v>0</v>
      </c>
      <c r="AS78" s="191">
        <f t="shared" si="42"/>
        <v>0</v>
      </c>
      <c r="AT78" s="191">
        <f t="shared" si="42"/>
        <v>0</v>
      </c>
      <c r="AU78" s="191">
        <f t="shared" si="42"/>
        <v>0</v>
      </c>
      <c r="AV78" s="191">
        <f t="shared" si="42"/>
        <v>0</v>
      </c>
      <c r="AW78" s="191">
        <f t="shared" si="42"/>
        <v>0</v>
      </c>
      <c r="AX78" s="191">
        <f t="shared" si="42"/>
        <v>0</v>
      </c>
      <c r="AY78" s="191">
        <f t="shared" si="42"/>
        <v>0</v>
      </c>
      <c r="AZ78" s="191">
        <f t="shared" si="42"/>
        <v>0</v>
      </c>
      <c r="BA78" s="191">
        <f t="shared" si="42"/>
        <v>0</v>
      </c>
      <c r="BB78" s="191">
        <f t="shared" si="42"/>
        <v>0</v>
      </c>
      <c r="BC78" s="191">
        <f t="shared" si="42"/>
        <v>0</v>
      </c>
      <c r="BD78" s="191">
        <f t="shared" si="42"/>
        <v>0</v>
      </c>
      <c r="BE78" s="191">
        <f t="shared" si="42"/>
        <v>0</v>
      </c>
      <c r="BF78" s="191">
        <f t="shared" si="42"/>
        <v>0</v>
      </c>
      <c r="BG78" s="191">
        <f t="shared" si="42"/>
        <v>0</v>
      </c>
      <c r="BH78" s="191">
        <f t="shared" si="42"/>
        <v>0</v>
      </c>
      <c r="BI78" s="191">
        <f t="shared" si="42"/>
        <v>0</v>
      </c>
      <c r="BJ78" s="191">
        <f t="shared" si="42"/>
        <v>0</v>
      </c>
      <c r="BK78" s="191">
        <f t="shared" si="42"/>
        <v>0</v>
      </c>
      <c r="BL78" s="191">
        <f t="shared" si="42"/>
        <v>0</v>
      </c>
      <c r="BM78" s="191">
        <f t="shared" si="42"/>
        <v>0</v>
      </c>
      <c r="BN78" s="191">
        <f t="shared" si="42"/>
        <v>0</v>
      </c>
      <c r="BO78" s="191">
        <f t="shared" si="42"/>
        <v>0</v>
      </c>
      <c r="BP78" s="191">
        <f t="shared" si="42"/>
        <v>0</v>
      </c>
      <c r="BQ78" s="191">
        <f t="shared" si="42"/>
        <v>0</v>
      </c>
      <c r="BR78" s="191">
        <f t="shared" si="42"/>
        <v>0</v>
      </c>
      <c r="BS78" s="191">
        <f t="shared" si="42"/>
        <v>0</v>
      </c>
      <c r="BT78" s="191">
        <f t="shared" si="42"/>
        <v>0</v>
      </c>
      <c r="BU78" s="191">
        <f t="shared" si="42"/>
        <v>0</v>
      </c>
      <c r="BV78" s="191">
        <f t="shared" si="42"/>
        <v>0</v>
      </c>
      <c r="BW78" s="191">
        <f t="shared" si="42"/>
        <v>0</v>
      </c>
      <c r="BX78" s="191">
        <f t="shared" si="42"/>
        <v>0</v>
      </c>
      <c r="BY78" s="191">
        <f t="shared" si="42"/>
        <v>0</v>
      </c>
      <c r="BZ78" s="191">
        <f t="shared" si="42"/>
        <v>0</v>
      </c>
      <c r="CA78" s="191">
        <f t="shared" si="42"/>
        <v>0</v>
      </c>
      <c r="CB78" s="191">
        <f t="shared" si="42"/>
        <v>0</v>
      </c>
      <c r="CC78" s="191">
        <f t="shared" si="42"/>
        <v>0</v>
      </c>
      <c r="CD78" s="191">
        <f t="shared" si="42"/>
        <v>0</v>
      </c>
      <c r="CE78" s="191">
        <f t="shared" si="42"/>
        <v>0</v>
      </c>
      <c r="CF78" s="191">
        <f t="shared" si="42"/>
        <v>0</v>
      </c>
      <c r="CG78" s="191">
        <f t="shared" si="42"/>
        <v>0</v>
      </c>
      <c r="CH78" s="191">
        <f t="shared" si="42"/>
        <v>0</v>
      </c>
      <c r="CI78" s="191">
        <f t="shared" si="42"/>
        <v>0</v>
      </c>
      <c r="CJ78" s="191">
        <f t="shared" si="42"/>
        <v>0</v>
      </c>
      <c r="CK78" s="191">
        <f t="shared" si="42"/>
        <v>0</v>
      </c>
      <c r="CL78" s="191">
        <f t="shared" si="42"/>
        <v>0</v>
      </c>
      <c r="CM78" s="191">
        <f t="shared" si="42"/>
        <v>0</v>
      </c>
      <c r="CN78" s="191">
        <f t="shared" si="42"/>
        <v>0</v>
      </c>
      <c r="CO78" s="191">
        <f t="shared" si="42"/>
        <v>0</v>
      </c>
      <c r="CP78" s="191">
        <f t="shared" si="42"/>
        <v>0</v>
      </c>
      <c r="CQ78" s="191">
        <f t="shared" si="42"/>
        <v>0</v>
      </c>
      <c r="CR78" s="191">
        <f t="shared" si="42"/>
        <v>0</v>
      </c>
      <c r="CS78" s="191">
        <f t="shared" si="42"/>
        <v>0</v>
      </c>
      <c r="CT78" s="191">
        <f t="shared" si="42"/>
        <v>0</v>
      </c>
      <c r="CU78" s="191">
        <f t="shared" si="42"/>
        <v>0</v>
      </c>
      <c r="CV78" s="191">
        <f t="shared" si="42"/>
        <v>0</v>
      </c>
      <c r="CW78" s="191">
        <f t="shared" si="42"/>
        <v>0</v>
      </c>
      <c r="CX78" s="191">
        <f t="shared" si="42"/>
        <v>0</v>
      </c>
      <c r="CY78" s="191">
        <f>SUM(CY79:CY86)+CY87</f>
        <v>0</v>
      </c>
      <c r="CZ78" s="191">
        <f>SUM(CZ79:CZ86)+CZ87</f>
        <v>0</v>
      </c>
      <c r="DA78" s="191">
        <f>SUM(DA79:DA86)+DA87</f>
        <v>0</v>
      </c>
      <c r="DB78" s="191">
        <f>SUM(DB79:DB86)+DB87</f>
        <v>0</v>
      </c>
      <c r="DC78" s="191">
        <f>SUM(DC79:DC86)+DC87</f>
        <v>0</v>
      </c>
      <c r="DF78" s="24">
        <f t="shared" si="40"/>
        <v>0</v>
      </c>
    </row>
    <row r="79" spans="1:112" ht="15" customHeight="1">
      <c r="A79" s="68">
        <v>67</v>
      </c>
      <c r="B79" s="176" t="str">
        <f>$B$78&amp;"1."</f>
        <v>F.1.</v>
      </c>
      <c r="C79" s="192" t="s">
        <v>161</v>
      </c>
      <c r="D79" s="199"/>
      <c r="E79" s="194">
        <v>0.21</v>
      </c>
      <c r="F79" s="189">
        <f>H79+NPV(FD,I79:INDEX(I79:DC79,PAL))</f>
        <v>0</v>
      </c>
      <c r="G79" s="189">
        <f>SUMIF($H$5:$DC$5,"&lt;="&amp;PAL,$H79:$DC79)</f>
        <v>0</v>
      </c>
      <c r="H79" s="195">
        <v>0</v>
      </c>
      <c r="I79" s="195">
        <v>0</v>
      </c>
      <c r="J79" s="195">
        <v>0</v>
      </c>
      <c r="K79" s="195">
        <v>0</v>
      </c>
      <c r="L79" s="195">
        <v>0</v>
      </c>
      <c r="M79" s="195">
        <v>0</v>
      </c>
      <c r="N79" s="195">
        <v>0</v>
      </c>
      <c r="O79" s="195">
        <v>0</v>
      </c>
      <c r="P79" s="195">
        <v>0</v>
      </c>
      <c r="Q79" s="195">
        <v>0</v>
      </c>
      <c r="R79" s="195">
        <v>0</v>
      </c>
      <c r="S79" s="195">
        <v>0</v>
      </c>
      <c r="T79" s="195">
        <v>0</v>
      </c>
      <c r="U79" s="195">
        <v>0</v>
      </c>
      <c r="V79" s="195">
        <v>0</v>
      </c>
      <c r="W79" s="195">
        <v>0</v>
      </c>
      <c r="X79" s="195">
        <v>0</v>
      </c>
      <c r="Y79" s="195">
        <v>0</v>
      </c>
      <c r="Z79" s="195">
        <v>0</v>
      </c>
      <c r="AA79" s="195">
        <v>0</v>
      </c>
      <c r="AB79" s="195">
        <v>0</v>
      </c>
      <c r="AC79" s="195">
        <v>0</v>
      </c>
      <c r="AD79" s="195">
        <v>0</v>
      </c>
      <c r="AE79" s="195">
        <v>0</v>
      </c>
      <c r="AF79" s="195">
        <v>0</v>
      </c>
      <c r="AG79" s="195">
        <v>0</v>
      </c>
      <c r="AH79" s="195">
        <v>0</v>
      </c>
      <c r="AI79" s="195">
        <v>0</v>
      </c>
      <c r="AJ79" s="195">
        <v>0</v>
      </c>
      <c r="AK79" s="195">
        <v>0</v>
      </c>
      <c r="AL79" s="195">
        <v>0</v>
      </c>
      <c r="AM79" s="195">
        <v>0</v>
      </c>
      <c r="AN79" s="195">
        <v>0</v>
      </c>
      <c r="AO79" s="195">
        <v>0</v>
      </c>
      <c r="AP79" s="195">
        <v>0</v>
      </c>
      <c r="AQ79" s="195">
        <v>0</v>
      </c>
      <c r="AR79" s="195">
        <v>0</v>
      </c>
      <c r="AS79" s="195">
        <v>0</v>
      </c>
      <c r="AT79" s="195">
        <v>0</v>
      </c>
      <c r="AU79" s="195">
        <v>0</v>
      </c>
      <c r="AV79" s="195">
        <v>0</v>
      </c>
      <c r="AW79" s="195">
        <v>0</v>
      </c>
      <c r="AX79" s="195">
        <v>0</v>
      </c>
      <c r="AY79" s="195">
        <v>0</v>
      </c>
      <c r="AZ79" s="195">
        <v>0</v>
      </c>
      <c r="BA79" s="195">
        <v>0</v>
      </c>
      <c r="BB79" s="195">
        <v>0</v>
      </c>
      <c r="BC79" s="195">
        <v>0</v>
      </c>
      <c r="BD79" s="195">
        <v>0</v>
      </c>
      <c r="BE79" s="195">
        <v>0</v>
      </c>
      <c r="BF79" s="195">
        <v>0</v>
      </c>
      <c r="BG79" s="195">
        <v>0</v>
      </c>
      <c r="BH79" s="195">
        <v>0</v>
      </c>
      <c r="BI79" s="195">
        <v>0</v>
      </c>
      <c r="BJ79" s="195">
        <v>0</v>
      </c>
      <c r="BK79" s="195">
        <v>0</v>
      </c>
      <c r="BL79" s="195">
        <v>0</v>
      </c>
      <c r="BM79" s="195">
        <v>0</v>
      </c>
      <c r="BN79" s="195">
        <v>0</v>
      </c>
      <c r="BO79" s="195">
        <v>0</v>
      </c>
      <c r="BP79" s="195">
        <v>0</v>
      </c>
      <c r="BQ79" s="195">
        <v>0</v>
      </c>
      <c r="BR79" s="195">
        <v>0</v>
      </c>
      <c r="BS79" s="195">
        <v>0</v>
      </c>
      <c r="BT79" s="195">
        <v>0</v>
      </c>
      <c r="BU79" s="195">
        <v>0</v>
      </c>
      <c r="BV79" s="195">
        <v>0</v>
      </c>
      <c r="BW79" s="195">
        <v>0</v>
      </c>
      <c r="BX79" s="195">
        <v>0</v>
      </c>
      <c r="BY79" s="195">
        <v>0</v>
      </c>
      <c r="BZ79" s="195">
        <v>0</v>
      </c>
      <c r="CA79" s="195">
        <v>0</v>
      </c>
      <c r="CB79" s="195">
        <v>0</v>
      </c>
      <c r="CC79" s="195">
        <v>0</v>
      </c>
      <c r="CD79" s="195">
        <v>0</v>
      </c>
      <c r="CE79" s="195">
        <v>0</v>
      </c>
      <c r="CF79" s="195">
        <v>0</v>
      </c>
      <c r="CG79" s="195">
        <v>0</v>
      </c>
      <c r="CH79" s="195">
        <v>0</v>
      </c>
      <c r="CI79" s="195">
        <v>0</v>
      </c>
      <c r="CJ79" s="195">
        <v>0</v>
      </c>
      <c r="CK79" s="195">
        <v>0</v>
      </c>
      <c r="CL79" s="195">
        <v>0</v>
      </c>
      <c r="CM79" s="195">
        <v>0</v>
      </c>
      <c r="CN79" s="195">
        <v>0</v>
      </c>
      <c r="CO79" s="195">
        <v>0</v>
      </c>
      <c r="CP79" s="195">
        <v>0</v>
      </c>
      <c r="CQ79" s="195">
        <v>0</v>
      </c>
      <c r="CR79" s="195">
        <v>0</v>
      </c>
      <c r="CS79" s="195">
        <v>0</v>
      </c>
      <c r="CT79" s="195">
        <v>0</v>
      </c>
      <c r="CU79" s="195">
        <v>0</v>
      </c>
      <c r="CV79" s="195">
        <v>0</v>
      </c>
      <c r="CW79" s="195">
        <v>0</v>
      </c>
      <c r="CX79" s="195">
        <v>0</v>
      </c>
      <c r="CY79" s="195">
        <v>0</v>
      </c>
      <c r="CZ79" s="195">
        <v>0</v>
      </c>
      <c r="DA79" s="195">
        <v>0</v>
      </c>
      <c r="DB79" s="195">
        <v>0</v>
      </c>
      <c r="DC79" s="195">
        <v>0</v>
      </c>
      <c r="DE79" s="24">
        <f>COUNTBLANK(H79:DC79)</f>
        <v>0</v>
      </c>
      <c r="DF79" s="24">
        <f t="shared" si="40"/>
        <v>0</v>
      </c>
      <c r="DG79">
        <f t="shared" ref="DG79:DG88" si="43">IF(ISNUMBER(E79),E79*100,0)</f>
        <v>21</v>
      </c>
      <c r="DH79">
        <v>0</v>
      </c>
    </row>
    <row r="80" spans="1:112" ht="15" customHeight="1">
      <c r="A80" s="68">
        <v>68</v>
      </c>
      <c r="B80" s="176" t="str">
        <f>$B$78&amp;"2."</f>
        <v>F.2.</v>
      </c>
      <c r="C80" s="192" t="s">
        <v>161</v>
      </c>
      <c r="D80" s="199"/>
      <c r="E80" s="194">
        <v>0.21</v>
      </c>
      <c r="F80" s="189">
        <f>H80+NPV(FD,I80:INDEX(I80:DC80,PAL))</f>
        <v>0</v>
      </c>
      <c r="G80" s="189">
        <f>SUMIF($H$5:$DC$5,"&lt;="&amp;PAL,$H80:$DC80)</f>
        <v>0</v>
      </c>
      <c r="H80" s="195">
        <v>0</v>
      </c>
      <c r="I80" s="195">
        <v>0</v>
      </c>
      <c r="J80" s="195">
        <v>0</v>
      </c>
      <c r="K80" s="195">
        <v>0</v>
      </c>
      <c r="L80" s="195">
        <v>0</v>
      </c>
      <c r="M80" s="195">
        <v>0</v>
      </c>
      <c r="N80" s="195">
        <v>0</v>
      </c>
      <c r="O80" s="195">
        <v>0</v>
      </c>
      <c r="P80" s="195">
        <v>0</v>
      </c>
      <c r="Q80" s="195">
        <v>0</v>
      </c>
      <c r="R80" s="195">
        <v>0</v>
      </c>
      <c r="S80" s="195">
        <v>0</v>
      </c>
      <c r="T80" s="195">
        <v>0</v>
      </c>
      <c r="U80" s="195">
        <v>0</v>
      </c>
      <c r="V80" s="195">
        <v>0</v>
      </c>
      <c r="W80" s="195">
        <v>0</v>
      </c>
      <c r="X80" s="195">
        <v>0</v>
      </c>
      <c r="Y80" s="195">
        <v>0</v>
      </c>
      <c r="Z80" s="195">
        <v>0</v>
      </c>
      <c r="AA80" s="195">
        <v>0</v>
      </c>
      <c r="AB80" s="195">
        <v>0</v>
      </c>
      <c r="AC80" s="195">
        <v>0</v>
      </c>
      <c r="AD80" s="195">
        <v>0</v>
      </c>
      <c r="AE80" s="195">
        <v>0</v>
      </c>
      <c r="AF80" s="195">
        <v>0</v>
      </c>
      <c r="AG80" s="195">
        <v>0</v>
      </c>
      <c r="AH80" s="195">
        <v>0</v>
      </c>
      <c r="AI80" s="195">
        <v>0</v>
      </c>
      <c r="AJ80" s="195">
        <v>0</v>
      </c>
      <c r="AK80" s="195">
        <v>0</v>
      </c>
      <c r="AL80" s="195">
        <v>0</v>
      </c>
      <c r="AM80" s="195">
        <v>0</v>
      </c>
      <c r="AN80" s="195">
        <v>0</v>
      </c>
      <c r="AO80" s="195">
        <v>0</v>
      </c>
      <c r="AP80" s="195">
        <v>0</v>
      </c>
      <c r="AQ80" s="195">
        <v>0</v>
      </c>
      <c r="AR80" s="195">
        <v>0</v>
      </c>
      <c r="AS80" s="195">
        <v>0</v>
      </c>
      <c r="AT80" s="195">
        <v>0</v>
      </c>
      <c r="AU80" s="195">
        <v>0</v>
      </c>
      <c r="AV80" s="195">
        <v>0</v>
      </c>
      <c r="AW80" s="195">
        <v>0</v>
      </c>
      <c r="AX80" s="195">
        <v>0</v>
      </c>
      <c r="AY80" s="195">
        <v>0</v>
      </c>
      <c r="AZ80" s="195">
        <v>0</v>
      </c>
      <c r="BA80" s="195">
        <v>0</v>
      </c>
      <c r="BB80" s="195">
        <v>0</v>
      </c>
      <c r="BC80" s="195">
        <v>0</v>
      </c>
      <c r="BD80" s="195">
        <v>0</v>
      </c>
      <c r="BE80" s="195">
        <v>0</v>
      </c>
      <c r="BF80" s="195">
        <v>0</v>
      </c>
      <c r="BG80" s="195">
        <v>0</v>
      </c>
      <c r="BH80" s="195">
        <v>0</v>
      </c>
      <c r="BI80" s="195">
        <v>0</v>
      </c>
      <c r="BJ80" s="195">
        <v>0</v>
      </c>
      <c r="BK80" s="195">
        <v>0</v>
      </c>
      <c r="BL80" s="195">
        <v>0</v>
      </c>
      <c r="BM80" s="195">
        <v>0</v>
      </c>
      <c r="BN80" s="195">
        <v>0</v>
      </c>
      <c r="BO80" s="195">
        <v>0</v>
      </c>
      <c r="BP80" s="195">
        <v>0</v>
      </c>
      <c r="BQ80" s="195">
        <v>0</v>
      </c>
      <c r="BR80" s="195">
        <v>0</v>
      </c>
      <c r="BS80" s="195">
        <v>0</v>
      </c>
      <c r="BT80" s="195">
        <v>0</v>
      </c>
      <c r="BU80" s="195">
        <v>0</v>
      </c>
      <c r="BV80" s="195">
        <v>0</v>
      </c>
      <c r="BW80" s="195">
        <v>0</v>
      </c>
      <c r="BX80" s="195">
        <v>0</v>
      </c>
      <c r="BY80" s="195">
        <v>0</v>
      </c>
      <c r="BZ80" s="195">
        <v>0</v>
      </c>
      <c r="CA80" s="195">
        <v>0</v>
      </c>
      <c r="CB80" s="195">
        <v>0</v>
      </c>
      <c r="CC80" s="195">
        <v>0</v>
      </c>
      <c r="CD80" s="195">
        <v>0</v>
      </c>
      <c r="CE80" s="195">
        <v>0</v>
      </c>
      <c r="CF80" s="195">
        <v>0</v>
      </c>
      <c r="CG80" s="195">
        <v>0</v>
      </c>
      <c r="CH80" s="195">
        <v>0</v>
      </c>
      <c r="CI80" s="195">
        <v>0</v>
      </c>
      <c r="CJ80" s="195">
        <v>0</v>
      </c>
      <c r="CK80" s="195">
        <v>0</v>
      </c>
      <c r="CL80" s="195">
        <v>0</v>
      </c>
      <c r="CM80" s="195">
        <v>0</v>
      </c>
      <c r="CN80" s="195">
        <v>0</v>
      </c>
      <c r="CO80" s="195">
        <v>0</v>
      </c>
      <c r="CP80" s="195">
        <v>0</v>
      </c>
      <c r="CQ80" s="195">
        <v>0</v>
      </c>
      <c r="CR80" s="195">
        <v>0</v>
      </c>
      <c r="CS80" s="195">
        <v>0</v>
      </c>
      <c r="CT80" s="195">
        <v>0</v>
      </c>
      <c r="CU80" s="195">
        <v>0</v>
      </c>
      <c r="CV80" s="195">
        <v>0</v>
      </c>
      <c r="CW80" s="195">
        <v>0</v>
      </c>
      <c r="CX80" s="195">
        <v>0</v>
      </c>
      <c r="CY80" s="195">
        <v>0</v>
      </c>
      <c r="CZ80" s="195">
        <v>0</v>
      </c>
      <c r="DA80" s="195">
        <v>0</v>
      </c>
      <c r="DB80" s="195">
        <v>0</v>
      </c>
      <c r="DC80" s="195">
        <v>0</v>
      </c>
      <c r="DE80" s="24">
        <f t="shared" ref="DE80:DE88" si="44">COUNTBLANK(H80:DC80)</f>
        <v>0</v>
      </c>
      <c r="DF80" s="24">
        <f t="shared" si="40"/>
        <v>0</v>
      </c>
      <c r="DG80">
        <f t="shared" si="43"/>
        <v>21</v>
      </c>
      <c r="DH80">
        <v>0</v>
      </c>
    </row>
    <row r="81" spans="1:112" ht="15" customHeight="1">
      <c r="A81" s="68">
        <v>69</v>
      </c>
      <c r="B81" s="176" t="str">
        <f>$B$78&amp;"3."</f>
        <v>F.3.</v>
      </c>
      <c r="C81" s="192" t="s">
        <v>161</v>
      </c>
      <c r="D81" s="199"/>
      <c r="E81" s="194">
        <v>0.21</v>
      </c>
      <c r="F81" s="189">
        <f>H81+NPV(FD,I81:INDEX(I81:DC81,PAL))</f>
        <v>0</v>
      </c>
      <c r="G81" s="189">
        <f>SUMIF($H$5:$DC$5,"&lt;="&amp;PAL,$H81:$DC81)</f>
        <v>0</v>
      </c>
      <c r="H81" s="195">
        <v>0</v>
      </c>
      <c r="I81" s="195">
        <v>0</v>
      </c>
      <c r="J81" s="195">
        <v>0</v>
      </c>
      <c r="K81" s="195">
        <v>0</v>
      </c>
      <c r="L81" s="195">
        <v>0</v>
      </c>
      <c r="M81" s="195">
        <v>0</v>
      </c>
      <c r="N81" s="195">
        <v>0</v>
      </c>
      <c r="O81" s="195">
        <v>0</v>
      </c>
      <c r="P81" s="195">
        <v>0</v>
      </c>
      <c r="Q81" s="195">
        <v>0</v>
      </c>
      <c r="R81" s="195">
        <v>0</v>
      </c>
      <c r="S81" s="195">
        <v>0</v>
      </c>
      <c r="T81" s="195">
        <v>0</v>
      </c>
      <c r="U81" s="195">
        <v>0</v>
      </c>
      <c r="V81" s="195">
        <v>0</v>
      </c>
      <c r="W81" s="195">
        <v>0</v>
      </c>
      <c r="X81" s="195">
        <v>0</v>
      </c>
      <c r="Y81" s="195">
        <v>0</v>
      </c>
      <c r="Z81" s="195">
        <v>0</v>
      </c>
      <c r="AA81" s="195">
        <v>0</v>
      </c>
      <c r="AB81" s="195">
        <v>0</v>
      </c>
      <c r="AC81" s="195">
        <v>0</v>
      </c>
      <c r="AD81" s="195">
        <v>0</v>
      </c>
      <c r="AE81" s="195">
        <v>0</v>
      </c>
      <c r="AF81" s="195">
        <v>0</v>
      </c>
      <c r="AG81" s="195">
        <v>0</v>
      </c>
      <c r="AH81" s="195">
        <v>0</v>
      </c>
      <c r="AI81" s="195">
        <v>0</v>
      </c>
      <c r="AJ81" s="195">
        <v>0</v>
      </c>
      <c r="AK81" s="195">
        <v>0</v>
      </c>
      <c r="AL81" s="195">
        <v>0</v>
      </c>
      <c r="AM81" s="195">
        <v>0</v>
      </c>
      <c r="AN81" s="195">
        <v>0</v>
      </c>
      <c r="AO81" s="195">
        <v>0</v>
      </c>
      <c r="AP81" s="195">
        <v>0</v>
      </c>
      <c r="AQ81" s="195">
        <v>0</v>
      </c>
      <c r="AR81" s="195">
        <v>0</v>
      </c>
      <c r="AS81" s="195">
        <v>0</v>
      </c>
      <c r="AT81" s="195">
        <v>0</v>
      </c>
      <c r="AU81" s="195">
        <v>0</v>
      </c>
      <c r="AV81" s="195">
        <v>0</v>
      </c>
      <c r="AW81" s="195">
        <v>0</v>
      </c>
      <c r="AX81" s="195">
        <v>0</v>
      </c>
      <c r="AY81" s="195">
        <v>0</v>
      </c>
      <c r="AZ81" s="195">
        <v>0</v>
      </c>
      <c r="BA81" s="195">
        <v>0</v>
      </c>
      <c r="BB81" s="195">
        <v>0</v>
      </c>
      <c r="BC81" s="195">
        <v>0</v>
      </c>
      <c r="BD81" s="195">
        <v>0</v>
      </c>
      <c r="BE81" s="195">
        <v>0</v>
      </c>
      <c r="BF81" s="195">
        <v>0</v>
      </c>
      <c r="BG81" s="195">
        <v>0</v>
      </c>
      <c r="BH81" s="195">
        <v>0</v>
      </c>
      <c r="BI81" s="195">
        <v>0</v>
      </c>
      <c r="BJ81" s="195">
        <v>0</v>
      </c>
      <c r="BK81" s="195">
        <v>0</v>
      </c>
      <c r="BL81" s="195">
        <v>0</v>
      </c>
      <c r="BM81" s="195">
        <v>0</v>
      </c>
      <c r="BN81" s="195">
        <v>0</v>
      </c>
      <c r="BO81" s="195">
        <v>0</v>
      </c>
      <c r="BP81" s="195">
        <v>0</v>
      </c>
      <c r="BQ81" s="195">
        <v>0</v>
      </c>
      <c r="BR81" s="195">
        <v>0</v>
      </c>
      <c r="BS81" s="195">
        <v>0</v>
      </c>
      <c r="BT81" s="195">
        <v>0</v>
      </c>
      <c r="BU81" s="195">
        <v>0</v>
      </c>
      <c r="BV81" s="195">
        <v>0</v>
      </c>
      <c r="BW81" s="195">
        <v>0</v>
      </c>
      <c r="BX81" s="195">
        <v>0</v>
      </c>
      <c r="BY81" s="195">
        <v>0</v>
      </c>
      <c r="BZ81" s="195">
        <v>0</v>
      </c>
      <c r="CA81" s="195">
        <v>0</v>
      </c>
      <c r="CB81" s="195">
        <v>0</v>
      </c>
      <c r="CC81" s="195">
        <v>0</v>
      </c>
      <c r="CD81" s="195">
        <v>0</v>
      </c>
      <c r="CE81" s="195">
        <v>0</v>
      </c>
      <c r="CF81" s="195">
        <v>0</v>
      </c>
      <c r="CG81" s="195">
        <v>0</v>
      </c>
      <c r="CH81" s="195">
        <v>0</v>
      </c>
      <c r="CI81" s="195">
        <v>0</v>
      </c>
      <c r="CJ81" s="195">
        <v>0</v>
      </c>
      <c r="CK81" s="195">
        <v>0</v>
      </c>
      <c r="CL81" s="195">
        <v>0</v>
      </c>
      <c r="CM81" s="195">
        <v>0</v>
      </c>
      <c r="CN81" s="195">
        <v>0</v>
      </c>
      <c r="CO81" s="195">
        <v>0</v>
      </c>
      <c r="CP81" s="195">
        <v>0</v>
      </c>
      <c r="CQ81" s="195">
        <v>0</v>
      </c>
      <c r="CR81" s="195">
        <v>0</v>
      </c>
      <c r="CS81" s="195">
        <v>0</v>
      </c>
      <c r="CT81" s="195">
        <v>0</v>
      </c>
      <c r="CU81" s="195">
        <v>0</v>
      </c>
      <c r="CV81" s="195">
        <v>0</v>
      </c>
      <c r="CW81" s="195">
        <v>0</v>
      </c>
      <c r="CX81" s="195">
        <v>0</v>
      </c>
      <c r="CY81" s="195">
        <v>0</v>
      </c>
      <c r="CZ81" s="195">
        <v>0</v>
      </c>
      <c r="DA81" s="195">
        <v>0</v>
      </c>
      <c r="DB81" s="195">
        <v>0</v>
      </c>
      <c r="DC81" s="195">
        <v>0</v>
      </c>
      <c r="DE81" s="24">
        <f t="shared" si="44"/>
        <v>0</v>
      </c>
      <c r="DF81" s="24">
        <f t="shared" si="40"/>
        <v>0</v>
      </c>
      <c r="DG81">
        <f t="shared" si="43"/>
        <v>21</v>
      </c>
      <c r="DH81">
        <v>0</v>
      </c>
    </row>
    <row r="82" spans="1:112" ht="15" customHeight="1">
      <c r="A82" s="68">
        <v>70</v>
      </c>
      <c r="B82" s="176" t="str">
        <f>$B$78&amp;"4."</f>
        <v>F.4.</v>
      </c>
      <c r="C82" s="192" t="s">
        <v>161</v>
      </c>
      <c r="D82" s="199"/>
      <c r="E82" s="194">
        <v>0.21</v>
      </c>
      <c r="F82" s="189">
        <f>H82+NPV(FD,I82:INDEX(I82:DC82,PAL))</f>
        <v>0</v>
      </c>
      <c r="G82" s="189">
        <f>SUMIF($H$5:$DC$5,"&lt;="&amp;PAL,$H82:$DC82)</f>
        <v>0</v>
      </c>
      <c r="H82" s="195">
        <v>0</v>
      </c>
      <c r="I82" s="195">
        <v>0</v>
      </c>
      <c r="J82" s="195">
        <v>0</v>
      </c>
      <c r="K82" s="195">
        <v>0</v>
      </c>
      <c r="L82" s="195">
        <v>0</v>
      </c>
      <c r="M82" s="195">
        <v>0</v>
      </c>
      <c r="N82" s="195">
        <v>0</v>
      </c>
      <c r="O82" s="195">
        <v>0</v>
      </c>
      <c r="P82" s="195">
        <v>0</v>
      </c>
      <c r="Q82" s="195">
        <v>0</v>
      </c>
      <c r="R82" s="195">
        <v>0</v>
      </c>
      <c r="S82" s="195">
        <v>0</v>
      </c>
      <c r="T82" s="195">
        <v>0</v>
      </c>
      <c r="U82" s="195">
        <v>0</v>
      </c>
      <c r="V82" s="195">
        <v>0</v>
      </c>
      <c r="W82" s="195">
        <v>0</v>
      </c>
      <c r="X82" s="195">
        <v>0</v>
      </c>
      <c r="Y82" s="195">
        <v>0</v>
      </c>
      <c r="Z82" s="195">
        <v>0</v>
      </c>
      <c r="AA82" s="195">
        <v>0</v>
      </c>
      <c r="AB82" s="195">
        <v>0</v>
      </c>
      <c r="AC82" s="195">
        <v>0</v>
      </c>
      <c r="AD82" s="195">
        <v>0</v>
      </c>
      <c r="AE82" s="195">
        <v>0</v>
      </c>
      <c r="AF82" s="195">
        <v>0</v>
      </c>
      <c r="AG82" s="195">
        <v>0</v>
      </c>
      <c r="AH82" s="195">
        <v>0</v>
      </c>
      <c r="AI82" s="195">
        <v>0</v>
      </c>
      <c r="AJ82" s="195">
        <v>0</v>
      </c>
      <c r="AK82" s="195">
        <v>0</v>
      </c>
      <c r="AL82" s="195">
        <v>0</v>
      </c>
      <c r="AM82" s="195">
        <v>0</v>
      </c>
      <c r="AN82" s="195">
        <v>0</v>
      </c>
      <c r="AO82" s="195">
        <v>0</v>
      </c>
      <c r="AP82" s="195">
        <v>0</v>
      </c>
      <c r="AQ82" s="195">
        <v>0</v>
      </c>
      <c r="AR82" s="195">
        <v>0</v>
      </c>
      <c r="AS82" s="195">
        <v>0</v>
      </c>
      <c r="AT82" s="195">
        <v>0</v>
      </c>
      <c r="AU82" s="195">
        <v>0</v>
      </c>
      <c r="AV82" s="195">
        <v>0</v>
      </c>
      <c r="AW82" s="195">
        <v>0</v>
      </c>
      <c r="AX82" s="195">
        <v>0</v>
      </c>
      <c r="AY82" s="195">
        <v>0</v>
      </c>
      <c r="AZ82" s="195">
        <v>0</v>
      </c>
      <c r="BA82" s="195">
        <v>0</v>
      </c>
      <c r="BB82" s="195">
        <v>0</v>
      </c>
      <c r="BC82" s="195">
        <v>0</v>
      </c>
      <c r="BD82" s="195">
        <v>0</v>
      </c>
      <c r="BE82" s="195">
        <v>0</v>
      </c>
      <c r="BF82" s="195">
        <v>0</v>
      </c>
      <c r="BG82" s="195">
        <v>0</v>
      </c>
      <c r="BH82" s="195">
        <v>0</v>
      </c>
      <c r="BI82" s="195">
        <v>0</v>
      </c>
      <c r="BJ82" s="195">
        <v>0</v>
      </c>
      <c r="BK82" s="195">
        <v>0</v>
      </c>
      <c r="BL82" s="195">
        <v>0</v>
      </c>
      <c r="BM82" s="195">
        <v>0</v>
      </c>
      <c r="BN82" s="195">
        <v>0</v>
      </c>
      <c r="BO82" s="195">
        <v>0</v>
      </c>
      <c r="BP82" s="195">
        <v>0</v>
      </c>
      <c r="BQ82" s="195">
        <v>0</v>
      </c>
      <c r="BR82" s="195">
        <v>0</v>
      </c>
      <c r="BS82" s="195">
        <v>0</v>
      </c>
      <c r="BT82" s="195">
        <v>0</v>
      </c>
      <c r="BU82" s="195">
        <v>0</v>
      </c>
      <c r="BV82" s="195">
        <v>0</v>
      </c>
      <c r="BW82" s="195">
        <v>0</v>
      </c>
      <c r="BX82" s="195">
        <v>0</v>
      </c>
      <c r="BY82" s="195">
        <v>0</v>
      </c>
      <c r="BZ82" s="195">
        <v>0</v>
      </c>
      <c r="CA82" s="195">
        <v>0</v>
      </c>
      <c r="CB82" s="195">
        <v>0</v>
      </c>
      <c r="CC82" s="195">
        <v>0</v>
      </c>
      <c r="CD82" s="195">
        <v>0</v>
      </c>
      <c r="CE82" s="195">
        <v>0</v>
      </c>
      <c r="CF82" s="195">
        <v>0</v>
      </c>
      <c r="CG82" s="195">
        <v>0</v>
      </c>
      <c r="CH82" s="195">
        <v>0</v>
      </c>
      <c r="CI82" s="195">
        <v>0</v>
      </c>
      <c r="CJ82" s="195">
        <v>0</v>
      </c>
      <c r="CK82" s="195">
        <v>0</v>
      </c>
      <c r="CL82" s="195">
        <v>0</v>
      </c>
      <c r="CM82" s="195">
        <v>0</v>
      </c>
      <c r="CN82" s="195">
        <v>0</v>
      </c>
      <c r="CO82" s="195">
        <v>0</v>
      </c>
      <c r="CP82" s="195">
        <v>0</v>
      </c>
      <c r="CQ82" s="195">
        <v>0</v>
      </c>
      <c r="CR82" s="195">
        <v>0</v>
      </c>
      <c r="CS82" s="195">
        <v>0</v>
      </c>
      <c r="CT82" s="195">
        <v>0</v>
      </c>
      <c r="CU82" s="195">
        <v>0</v>
      </c>
      <c r="CV82" s="195">
        <v>0</v>
      </c>
      <c r="CW82" s="195">
        <v>0</v>
      </c>
      <c r="CX82" s="195">
        <v>0</v>
      </c>
      <c r="CY82" s="195">
        <v>0</v>
      </c>
      <c r="CZ82" s="195">
        <v>0</v>
      </c>
      <c r="DA82" s="195">
        <v>0</v>
      </c>
      <c r="DB82" s="195">
        <v>0</v>
      </c>
      <c r="DC82" s="195">
        <v>0</v>
      </c>
      <c r="DE82" s="24">
        <f t="shared" si="44"/>
        <v>0</v>
      </c>
      <c r="DF82" s="24">
        <f t="shared" si="40"/>
        <v>0</v>
      </c>
      <c r="DG82">
        <f t="shared" si="43"/>
        <v>21</v>
      </c>
      <c r="DH82">
        <v>0</v>
      </c>
    </row>
    <row r="83" spans="1:112" ht="15" customHeight="1">
      <c r="A83" s="68">
        <v>71</v>
      </c>
      <c r="B83" s="176" t="str">
        <f>$B$78&amp;"5."</f>
        <v>F.5.</v>
      </c>
      <c r="C83" s="192" t="s">
        <v>161</v>
      </c>
      <c r="D83" s="199"/>
      <c r="E83" s="194">
        <v>0.21</v>
      </c>
      <c r="F83" s="189">
        <f>H83+NPV(FD,I83:INDEX(I83:DC83,PAL))</f>
        <v>0</v>
      </c>
      <c r="G83" s="189">
        <f>SUMIF($H$5:$DC$5,"&lt;="&amp;PAL,$H83:$DC83)</f>
        <v>0</v>
      </c>
      <c r="H83" s="195">
        <v>0</v>
      </c>
      <c r="I83" s="195">
        <v>0</v>
      </c>
      <c r="J83" s="195">
        <v>0</v>
      </c>
      <c r="K83" s="195">
        <v>0</v>
      </c>
      <c r="L83" s="195">
        <v>0</v>
      </c>
      <c r="M83" s="195">
        <v>0</v>
      </c>
      <c r="N83" s="195">
        <v>0</v>
      </c>
      <c r="O83" s="195">
        <v>0</v>
      </c>
      <c r="P83" s="195">
        <v>0</v>
      </c>
      <c r="Q83" s="195">
        <v>0</v>
      </c>
      <c r="R83" s="195">
        <v>0</v>
      </c>
      <c r="S83" s="195">
        <v>0</v>
      </c>
      <c r="T83" s="195">
        <v>0</v>
      </c>
      <c r="U83" s="195">
        <v>0</v>
      </c>
      <c r="V83" s="195">
        <v>0</v>
      </c>
      <c r="W83" s="195">
        <v>0</v>
      </c>
      <c r="X83" s="195">
        <v>0</v>
      </c>
      <c r="Y83" s="195">
        <v>0</v>
      </c>
      <c r="Z83" s="195">
        <v>0</v>
      </c>
      <c r="AA83" s="195">
        <v>0</v>
      </c>
      <c r="AB83" s="195">
        <v>0</v>
      </c>
      <c r="AC83" s="195">
        <v>0</v>
      </c>
      <c r="AD83" s="195">
        <v>0</v>
      </c>
      <c r="AE83" s="195">
        <v>0</v>
      </c>
      <c r="AF83" s="195">
        <v>0</v>
      </c>
      <c r="AG83" s="195">
        <v>0</v>
      </c>
      <c r="AH83" s="195">
        <v>0</v>
      </c>
      <c r="AI83" s="195">
        <v>0</v>
      </c>
      <c r="AJ83" s="195">
        <v>0</v>
      </c>
      <c r="AK83" s="195">
        <v>0</v>
      </c>
      <c r="AL83" s="195">
        <v>0</v>
      </c>
      <c r="AM83" s="195">
        <v>0</v>
      </c>
      <c r="AN83" s="195">
        <v>0</v>
      </c>
      <c r="AO83" s="195">
        <v>0</v>
      </c>
      <c r="AP83" s="195">
        <v>0</v>
      </c>
      <c r="AQ83" s="195">
        <v>0</v>
      </c>
      <c r="AR83" s="195">
        <v>0</v>
      </c>
      <c r="AS83" s="195">
        <v>0</v>
      </c>
      <c r="AT83" s="195">
        <v>0</v>
      </c>
      <c r="AU83" s="195">
        <v>0</v>
      </c>
      <c r="AV83" s="195">
        <v>0</v>
      </c>
      <c r="AW83" s="195">
        <v>0</v>
      </c>
      <c r="AX83" s="195">
        <v>0</v>
      </c>
      <c r="AY83" s="195">
        <v>0</v>
      </c>
      <c r="AZ83" s="195">
        <v>0</v>
      </c>
      <c r="BA83" s="195">
        <v>0</v>
      </c>
      <c r="BB83" s="195">
        <v>0</v>
      </c>
      <c r="BC83" s="195">
        <v>0</v>
      </c>
      <c r="BD83" s="195">
        <v>0</v>
      </c>
      <c r="BE83" s="195">
        <v>0</v>
      </c>
      <c r="BF83" s="195">
        <v>0</v>
      </c>
      <c r="BG83" s="195">
        <v>0</v>
      </c>
      <c r="BH83" s="195">
        <v>0</v>
      </c>
      <c r="BI83" s="195">
        <v>0</v>
      </c>
      <c r="BJ83" s="195">
        <v>0</v>
      </c>
      <c r="BK83" s="195">
        <v>0</v>
      </c>
      <c r="BL83" s="195">
        <v>0</v>
      </c>
      <c r="BM83" s="195">
        <v>0</v>
      </c>
      <c r="BN83" s="195">
        <v>0</v>
      </c>
      <c r="BO83" s="195">
        <v>0</v>
      </c>
      <c r="BP83" s="195">
        <v>0</v>
      </c>
      <c r="BQ83" s="195">
        <v>0</v>
      </c>
      <c r="BR83" s="195">
        <v>0</v>
      </c>
      <c r="BS83" s="195">
        <v>0</v>
      </c>
      <c r="BT83" s="195">
        <v>0</v>
      </c>
      <c r="BU83" s="195">
        <v>0</v>
      </c>
      <c r="BV83" s="195">
        <v>0</v>
      </c>
      <c r="BW83" s="195">
        <v>0</v>
      </c>
      <c r="BX83" s="195">
        <v>0</v>
      </c>
      <c r="BY83" s="195">
        <v>0</v>
      </c>
      <c r="BZ83" s="195">
        <v>0</v>
      </c>
      <c r="CA83" s="195">
        <v>0</v>
      </c>
      <c r="CB83" s="195">
        <v>0</v>
      </c>
      <c r="CC83" s="195">
        <v>0</v>
      </c>
      <c r="CD83" s="195">
        <v>0</v>
      </c>
      <c r="CE83" s="195">
        <v>0</v>
      </c>
      <c r="CF83" s="195">
        <v>0</v>
      </c>
      <c r="CG83" s="195">
        <v>0</v>
      </c>
      <c r="CH83" s="195">
        <v>0</v>
      </c>
      <c r="CI83" s="195">
        <v>0</v>
      </c>
      <c r="CJ83" s="195">
        <v>0</v>
      </c>
      <c r="CK83" s="195">
        <v>0</v>
      </c>
      <c r="CL83" s="195">
        <v>0</v>
      </c>
      <c r="CM83" s="195">
        <v>0</v>
      </c>
      <c r="CN83" s="195">
        <v>0</v>
      </c>
      <c r="CO83" s="195">
        <v>0</v>
      </c>
      <c r="CP83" s="195">
        <v>0</v>
      </c>
      <c r="CQ83" s="195">
        <v>0</v>
      </c>
      <c r="CR83" s="195">
        <v>0</v>
      </c>
      <c r="CS83" s="195">
        <v>0</v>
      </c>
      <c r="CT83" s="195">
        <v>0</v>
      </c>
      <c r="CU83" s="195">
        <v>0</v>
      </c>
      <c r="CV83" s="195">
        <v>0</v>
      </c>
      <c r="CW83" s="195">
        <v>0</v>
      </c>
      <c r="CX83" s="195">
        <v>0</v>
      </c>
      <c r="CY83" s="195">
        <v>0</v>
      </c>
      <c r="CZ83" s="195">
        <v>0</v>
      </c>
      <c r="DA83" s="195">
        <v>0</v>
      </c>
      <c r="DB83" s="195">
        <v>0</v>
      </c>
      <c r="DC83" s="195">
        <v>0</v>
      </c>
      <c r="DE83" s="24">
        <f t="shared" si="44"/>
        <v>0</v>
      </c>
      <c r="DF83" s="24">
        <f t="shared" si="40"/>
        <v>0</v>
      </c>
      <c r="DG83">
        <f t="shared" si="43"/>
        <v>21</v>
      </c>
      <c r="DH83">
        <v>0</v>
      </c>
    </row>
    <row r="84" spans="1:112" ht="15" customHeight="1">
      <c r="A84" s="68">
        <v>72</v>
      </c>
      <c r="B84" s="176" t="str">
        <f>$B$78&amp;"6."</f>
        <v>F.6.</v>
      </c>
      <c r="C84" s="192" t="s">
        <v>161</v>
      </c>
      <c r="D84" s="199"/>
      <c r="E84" s="194">
        <v>0.21</v>
      </c>
      <c r="F84" s="189">
        <f>H84+NPV(FD,I84:INDEX(I84:DC84,PAL))</f>
        <v>0</v>
      </c>
      <c r="G84" s="189">
        <f>SUMIF($H$5:$DC$5,"&lt;="&amp;PAL,$H84:$DC84)</f>
        <v>0</v>
      </c>
      <c r="H84" s="195">
        <v>0</v>
      </c>
      <c r="I84" s="195">
        <v>0</v>
      </c>
      <c r="J84" s="195">
        <v>0</v>
      </c>
      <c r="K84" s="195">
        <v>0</v>
      </c>
      <c r="L84" s="195">
        <v>0</v>
      </c>
      <c r="M84" s="195">
        <v>0</v>
      </c>
      <c r="N84" s="195">
        <v>0</v>
      </c>
      <c r="O84" s="195">
        <v>0</v>
      </c>
      <c r="P84" s="195">
        <v>0</v>
      </c>
      <c r="Q84" s="195">
        <v>0</v>
      </c>
      <c r="R84" s="195">
        <v>0</v>
      </c>
      <c r="S84" s="195">
        <v>0</v>
      </c>
      <c r="T84" s="195">
        <v>0</v>
      </c>
      <c r="U84" s="195">
        <v>0</v>
      </c>
      <c r="V84" s="195">
        <v>0</v>
      </c>
      <c r="W84" s="195">
        <v>0</v>
      </c>
      <c r="X84" s="195">
        <v>0</v>
      </c>
      <c r="Y84" s="195">
        <v>0</v>
      </c>
      <c r="Z84" s="195">
        <v>0</v>
      </c>
      <c r="AA84" s="195">
        <v>0</v>
      </c>
      <c r="AB84" s="195">
        <v>0</v>
      </c>
      <c r="AC84" s="195">
        <v>0</v>
      </c>
      <c r="AD84" s="195">
        <v>0</v>
      </c>
      <c r="AE84" s="195">
        <v>0</v>
      </c>
      <c r="AF84" s="195">
        <v>0</v>
      </c>
      <c r="AG84" s="195">
        <v>0</v>
      </c>
      <c r="AH84" s="195">
        <v>0</v>
      </c>
      <c r="AI84" s="195">
        <v>0</v>
      </c>
      <c r="AJ84" s="195">
        <v>0</v>
      </c>
      <c r="AK84" s="195">
        <v>0</v>
      </c>
      <c r="AL84" s="195">
        <v>0</v>
      </c>
      <c r="AM84" s="195">
        <v>0</v>
      </c>
      <c r="AN84" s="195">
        <v>0</v>
      </c>
      <c r="AO84" s="195">
        <v>0</v>
      </c>
      <c r="AP84" s="195">
        <v>0</v>
      </c>
      <c r="AQ84" s="195">
        <v>0</v>
      </c>
      <c r="AR84" s="195">
        <v>0</v>
      </c>
      <c r="AS84" s="195">
        <v>0</v>
      </c>
      <c r="AT84" s="195">
        <v>0</v>
      </c>
      <c r="AU84" s="195">
        <v>0</v>
      </c>
      <c r="AV84" s="195">
        <v>0</v>
      </c>
      <c r="AW84" s="195">
        <v>0</v>
      </c>
      <c r="AX84" s="195">
        <v>0</v>
      </c>
      <c r="AY84" s="195">
        <v>0</v>
      </c>
      <c r="AZ84" s="195">
        <v>0</v>
      </c>
      <c r="BA84" s="195">
        <v>0</v>
      </c>
      <c r="BB84" s="195">
        <v>0</v>
      </c>
      <c r="BC84" s="195">
        <v>0</v>
      </c>
      <c r="BD84" s="195">
        <v>0</v>
      </c>
      <c r="BE84" s="195">
        <v>0</v>
      </c>
      <c r="BF84" s="195">
        <v>0</v>
      </c>
      <c r="BG84" s="195">
        <v>0</v>
      </c>
      <c r="BH84" s="195">
        <v>0</v>
      </c>
      <c r="BI84" s="195">
        <v>0</v>
      </c>
      <c r="BJ84" s="195">
        <v>0</v>
      </c>
      <c r="BK84" s="195">
        <v>0</v>
      </c>
      <c r="BL84" s="195">
        <v>0</v>
      </c>
      <c r="BM84" s="195">
        <v>0</v>
      </c>
      <c r="BN84" s="195">
        <v>0</v>
      </c>
      <c r="BO84" s="195">
        <v>0</v>
      </c>
      <c r="BP84" s="195">
        <v>0</v>
      </c>
      <c r="BQ84" s="195">
        <v>0</v>
      </c>
      <c r="BR84" s="195">
        <v>0</v>
      </c>
      <c r="BS84" s="195">
        <v>0</v>
      </c>
      <c r="BT84" s="195">
        <v>0</v>
      </c>
      <c r="BU84" s="195">
        <v>0</v>
      </c>
      <c r="BV84" s="195">
        <v>0</v>
      </c>
      <c r="BW84" s="195">
        <v>0</v>
      </c>
      <c r="BX84" s="195">
        <v>0</v>
      </c>
      <c r="BY84" s="195">
        <v>0</v>
      </c>
      <c r="BZ84" s="195">
        <v>0</v>
      </c>
      <c r="CA84" s="195">
        <v>0</v>
      </c>
      <c r="CB84" s="195">
        <v>0</v>
      </c>
      <c r="CC84" s="195">
        <v>0</v>
      </c>
      <c r="CD84" s="195">
        <v>0</v>
      </c>
      <c r="CE84" s="195">
        <v>0</v>
      </c>
      <c r="CF84" s="195">
        <v>0</v>
      </c>
      <c r="CG84" s="195">
        <v>0</v>
      </c>
      <c r="CH84" s="195">
        <v>0</v>
      </c>
      <c r="CI84" s="195">
        <v>0</v>
      </c>
      <c r="CJ84" s="195">
        <v>0</v>
      </c>
      <c r="CK84" s="195">
        <v>0</v>
      </c>
      <c r="CL84" s="195">
        <v>0</v>
      </c>
      <c r="CM84" s="195">
        <v>0</v>
      </c>
      <c r="CN84" s="195">
        <v>0</v>
      </c>
      <c r="CO84" s="195">
        <v>0</v>
      </c>
      <c r="CP84" s="195">
        <v>0</v>
      </c>
      <c r="CQ84" s="195">
        <v>0</v>
      </c>
      <c r="CR84" s="195">
        <v>0</v>
      </c>
      <c r="CS84" s="195">
        <v>0</v>
      </c>
      <c r="CT84" s="195">
        <v>0</v>
      </c>
      <c r="CU84" s="195">
        <v>0</v>
      </c>
      <c r="CV84" s="195">
        <v>0</v>
      </c>
      <c r="CW84" s="195">
        <v>0</v>
      </c>
      <c r="CX84" s="195">
        <v>0</v>
      </c>
      <c r="CY84" s="195">
        <v>0</v>
      </c>
      <c r="CZ84" s="195">
        <v>0</v>
      </c>
      <c r="DA84" s="195">
        <v>0</v>
      </c>
      <c r="DB84" s="195">
        <v>0</v>
      </c>
      <c r="DC84" s="195">
        <v>0</v>
      </c>
      <c r="DE84" s="24">
        <f t="shared" si="44"/>
        <v>0</v>
      </c>
      <c r="DF84" s="24">
        <f t="shared" si="40"/>
        <v>0</v>
      </c>
      <c r="DG84">
        <f t="shared" si="43"/>
        <v>21</v>
      </c>
      <c r="DH84">
        <v>0</v>
      </c>
    </row>
    <row r="85" spans="1:112" ht="15" customHeight="1">
      <c r="A85" s="68">
        <v>73</v>
      </c>
      <c r="B85" s="176" t="str">
        <f>$B$78&amp;"7."</f>
        <v>F.7.</v>
      </c>
      <c r="C85" s="192" t="s">
        <v>161</v>
      </c>
      <c r="D85" s="199"/>
      <c r="E85" s="194">
        <v>0.21</v>
      </c>
      <c r="F85" s="189">
        <f>H85+NPV(FD,I85:INDEX(I85:DC85,PAL))</f>
        <v>0</v>
      </c>
      <c r="G85" s="189">
        <f>SUMIF($H$5:$DC$5,"&lt;="&amp;PAL,$H85:$DC85)</f>
        <v>0</v>
      </c>
      <c r="H85" s="195">
        <v>0</v>
      </c>
      <c r="I85" s="195">
        <v>0</v>
      </c>
      <c r="J85" s="195">
        <v>0</v>
      </c>
      <c r="K85" s="195">
        <v>0</v>
      </c>
      <c r="L85" s="195">
        <v>0</v>
      </c>
      <c r="M85" s="195">
        <v>0</v>
      </c>
      <c r="N85" s="195">
        <v>0</v>
      </c>
      <c r="O85" s="195">
        <v>0</v>
      </c>
      <c r="P85" s="195">
        <v>0</v>
      </c>
      <c r="Q85" s="195">
        <v>0</v>
      </c>
      <c r="R85" s="195">
        <v>0</v>
      </c>
      <c r="S85" s="195">
        <v>0</v>
      </c>
      <c r="T85" s="195">
        <v>0</v>
      </c>
      <c r="U85" s="195">
        <v>0</v>
      </c>
      <c r="V85" s="195">
        <v>0</v>
      </c>
      <c r="W85" s="195">
        <v>0</v>
      </c>
      <c r="X85" s="195">
        <v>0</v>
      </c>
      <c r="Y85" s="195">
        <v>0</v>
      </c>
      <c r="Z85" s="195">
        <v>0</v>
      </c>
      <c r="AA85" s="195">
        <v>0</v>
      </c>
      <c r="AB85" s="195">
        <v>0</v>
      </c>
      <c r="AC85" s="195">
        <v>0</v>
      </c>
      <c r="AD85" s="195">
        <v>0</v>
      </c>
      <c r="AE85" s="195">
        <v>0</v>
      </c>
      <c r="AF85" s="195">
        <v>0</v>
      </c>
      <c r="AG85" s="195">
        <v>0</v>
      </c>
      <c r="AH85" s="195">
        <v>0</v>
      </c>
      <c r="AI85" s="195">
        <v>0</v>
      </c>
      <c r="AJ85" s="195">
        <v>0</v>
      </c>
      <c r="AK85" s="195">
        <v>0</v>
      </c>
      <c r="AL85" s="195">
        <v>0</v>
      </c>
      <c r="AM85" s="195">
        <v>0</v>
      </c>
      <c r="AN85" s="195">
        <v>0</v>
      </c>
      <c r="AO85" s="195">
        <v>0</v>
      </c>
      <c r="AP85" s="195">
        <v>0</v>
      </c>
      <c r="AQ85" s="195">
        <v>0</v>
      </c>
      <c r="AR85" s="195">
        <v>0</v>
      </c>
      <c r="AS85" s="195">
        <v>0</v>
      </c>
      <c r="AT85" s="195">
        <v>0</v>
      </c>
      <c r="AU85" s="195">
        <v>0</v>
      </c>
      <c r="AV85" s="195">
        <v>0</v>
      </c>
      <c r="AW85" s="195">
        <v>0</v>
      </c>
      <c r="AX85" s="195">
        <v>0</v>
      </c>
      <c r="AY85" s="195">
        <v>0</v>
      </c>
      <c r="AZ85" s="195">
        <v>0</v>
      </c>
      <c r="BA85" s="195">
        <v>0</v>
      </c>
      <c r="BB85" s="195">
        <v>0</v>
      </c>
      <c r="BC85" s="195">
        <v>0</v>
      </c>
      <c r="BD85" s="195">
        <v>0</v>
      </c>
      <c r="BE85" s="195">
        <v>0</v>
      </c>
      <c r="BF85" s="195">
        <v>0</v>
      </c>
      <c r="BG85" s="195">
        <v>0</v>
      </c>
      <c r="BH85" s="195">
        <v>0</v>
      </c>
      <c r="BI85" s="195">
        <v>0</v>
      </c>
      <c r="BJ85" s="195">
        <v>0</v>
      </c>
      <c r="BK85" s="195">
        <v>0</v>
      </c>
      <c r="BL85" s="195">
        <v>0</v>
      </c>
      <c r="BM85" s="195">
        <v>0</v>
      </c>
      <c r="BN85" s="195">
        <v>0</v>
      </c>
      <c r="BO85" s="195">
        <v>0</v>
      </c>
      <c r="BP85" s="195">
        <v>0</v>
      </c>
      <c r="BQ85" s="195">
        <v>0</v>
      </c>
      <c r="BR85" s="195">
        <v>0</v>
      </c>
      <c r="BS85" s="195">
        <v>0</v>
      </c>
      <c r="BT85" s="195">
        <v>0</v>
      </c>
      <c r="BU85" s="195">
        <v>0</v>
      </c>
      <c r="BV85" s="195">
        <v>0</v>
      </c>
      <c r="BW85" s="195">
        <v>0</v>
      </c>
      <c r="BX85" s="195">
        <v>0</v>
      </c>
      <c r="BY85" s="195">
        <v>0</v>
      </c>
      <c r="BZ85" s="195">
        <v>0</v>
      </c>
      <c r="CA85" s="195">
        <v>0</v>
      </c>
      <c r="CB85" s="195">
        <v>0</v>
      </c>
      <c r="CC85" s="195">
        <v>0</v>
      </c>
      <c r="CD85" s="195">
        <v>0</v>
      </c>
      <c r="CE85" s="195">
        <v>0</v>
      </c>
      <c r="CF85" s="195">
        <v>0</v>
      </c>
      <c r="CG85" s="195">
        <v>0</v>
      </c>
      <c r="CH85" s="195">
        <v>0</v>
      </c>
      <c r="CI85" s="195">
        <v>0</v>
      </c>
      <c r="CJ85" s="195">
        <v>0</v>
      </c>
      <c r="CK85" s="195">
        <v>0</v>
      </c>
      <c r="CL85" s="195">
        <v>0</v>
      </c>
      <c r="CM85" s="195">
        <v>0</v>
      </c>
      <c r="CN85" s="195">
        <v>0</v>
      </c>
      <c r="CO85" s="195">
        <v>0</v>
      </c>
      <c r="CP85" s="195">
        <v>0</v>
      </c>
      <c r="CQ85" s="195">
        <v>0</v>
      </c>
      <c r="CR85" s="195">
        <v>0</v>
      </c>
      <c r="CS85" s="195">
        <v>0</v>
      </c>
      <c r="CT85" s="195">
        <v>0</v>
      </c>
      <c r="CU85" s="195">
        <v>0</v>
      </c>
      <c r="CV85" s="195">
        <v>0</v>
      </c>
      <c r="CW85" s="195">
        <v>0</v>
      </c>
      <c r="CX85" s="195">
        <v>0</v>
      </c>
      <c r="CY85" s="195">
        <v>0</v>
      </c>
      <c r="CZ85" s="195">
        <v>0</v>
      </c>
      <c r="DA85" s="195">
        <v>0</v>
      </c>
      <c r="DB85" s="195">
        <v>0</v>
      </c>
      <c r="DC85" s="195">
        <v>0</v>
      </c>
      <c r="DE85" s="24">
        <f t="shared" si="44"/>
        <v>0</v>
      </c>
      <c r="DF85" s="24">
        <f t="shared" si="40"/>
        <v>0</v>
      </c>
      <c r="DG85">
        <f t="shared" si="43"/>
        <v>21</v>
      </c>
      <c r="DH85">
        <v>0</v>
      </c>
    </row>
    <row r="86" spans="1:112" ht="15" customHeight="1">
      <c r="A86" s="68">
        <v>74</v>
      </c>
      <c r="B86" s="176" t="str">
        <f>$B$78&amp;"8."</f>
        <v>F.8.</v>
      </c>
      <c r="C86" s="192" t="s">
        <v>161</v>
      </c>
      <c r="D86" s="199"/>
      <c r="E86" s="194">
        <v>0.21</v>
      </c>
      <c r="F86" s="189">
        <f>H86+NPV(FD,I86:INDEX(I86:DC86,PAL))</f>
        <v>0</v>
      </c>
      <c r="G86" s="189">
        <f>SUMIF($H$5:$DC$5,"&lt;="&amp;PAL,$H86:$DC86)</f>
        <v>0</v>
      </c>
      <c r="H86" s="195">
        <v>0</v>
      </c>
      <c r="I86" s="195">
        <v>0</v>
      </c>
      <c r="J86" s="195">
        <v>0</v>
      </c>
      <c r="K86" s="195">
        <v>0</v>
      </c>
      <c r="L86" s="195">
        <v>0</v>
      </c>
      <c r="M86" s="195">
        <v>0</v>
      </c>
      <c r="N86" s="195">
        <v>0</v>
      </c>
      <c r="O86" s="195">
        <v>0</v>
      </c>
      <c r="P86" s="195">
        <v>0</v>
      </c>
      <c r="Q86" s="195">
        <v>0</v>
      </c>
      <c r="R86" s="195">
        <v>0</v>
      </c>
      <c r="S86" s="195">
        <v>0</v>
      </c>
      <c r="T86" s="195">
        <v>0</v>
      </c>
      <c r="U86" s="195">
        <v>0</v>
      </c>
      <c r="V86" s="195">
        <v>0</v>
      </c>
      <c r="W86" s="195">
        <v>0</v>
      </c>
      <c r="X86" s="195">
        <v>0</v>
      </c>
      <c r="Y86" s="195">
        <v>0</v>
      </c>
      <c r="Z86" s="195">
        <v>0</v>
      </c>
      <c r="AA86" s="195">
        <v>0</v>
      </c>
      <c r="AB86" s="195">
        <v>0</v>
      </c>
      <c r="AC86" s="195">
        <v>0</v>
      </c>
      <c r="AD86" s="195">
        <v>0</v>
      </c>
      <c r="AE86" s="195">
        <v>0</v>
      </c>
      <c r="AF86" s="195">
        <v>0</v>
      </c>
      <c r="AG86" s="195">
        <v>0</v>
      </c>
      <c r="AH86" s="195">
        <v>0</v>
      </c>
      <c r="AI86" s="195">
        <v>0</v>
      </c>
      <c r="AJ86" s="195">
        <v>0</v>
      </c>
      <c r="AK86" s="195">
        <v>0</v>
      </c>
      <c r="AL86" s="195">
        <v>0</v>
      </c>
      <c r="AM86" s="195">
        <v>0</v>
      </c>
      <c r="AN86" s="195">
        <v>0</v>
      </c>
      <c r="AO86" s="195">
        <v>0</v>
      </c>
      <c r="AP86" s="195">
        <v>0</v>
      </c>
      <c r="AQ86" s="195">
        <v>0</v>
      </c>
      <c r="AR86" s="195">
        <v>0</v>
      </c>
      <c r="AS86" s="195">
        <v>0</v>
      </c>
      <c r="AT86" s="195">
        <v>0</v>
      </c>
      <c r="AU86" s="195">
        <v>0</v>
      </c>
      <c r="AV86" s="195">
        <v>0</v>
      </c>
      <c r="AW86" s="195">
        <v>0</v>
      </c>
      <c r="AX86" s="195">
        <v>0</v>
      </c>
      <c r="AY86" s="195">
        <v>0</v>
      </c>
      <c r="AZ86" s="195">
        <v>0</v>
      </c>
      <c r="BA86" s="195">
        <v>0</v>
      </c>
      <c r="BB86" s="195">
        <v>0</v>
      </c>
      <c r="BC86" s="195">
        <v>0</v>
      </c>
      <c r="BD86" s="195">
        <v>0</v>
      </c>
      <c r="BE86" s="195">
        <v>0</v>
      </c>
      <c r="BF86" s="195">
        <v>0</v>
      </c>
      <c r="BG86" s="195">
        <v>0</v>
      </c>
      <c r="BH86" s="195">
        <v>0</v>
      </c>
      <c r="BI86" s="195">
        <v>0</v>
      </c>
      <c r="BJ86" s="195">
        <v>0</v>
      </c>
      <c r="BK86" s="195">
        <v>0</v>
      </c>
      <c r="BL86" s="195">
        <v>0</v>
      </c>
      <c r="BM86" s="195">
        <v>0</v>
      </c>
      <c r="BN86" s="195">
        <v>0</v>
      </c>
      <c r="BO86" s="195">
        <v>0</v>
      </c>
      <c r="BP86" s="195">
        <v>0</v>
      </c>
      <c r="BQ86" s="195">
        <v>0</v>
      </c>
      <c r="BR86" s="195">
        <v>0</v>
      </c>
      <c r="BS86" s="195">
        <v>0</v>
      </c>
      <c r="BT86" s="195">
        <v>0</v>
      </c>
      <c r="BU86" s="195">
        <v>0</v>
      </c>
      <c r="BV86" s="195">
        <v>0</v>
      </c>
      <c r="BW86" s="195">
        <v>0</v>
      </c>
      <c r="BX86" s="195">
        <v>0</v>
      </c>
      <c r="BY86" s="195">
        <v>0</v>
      </c>
      <c r="BZ86" s="195">
        <v>0</v>
      </c>
      <c r="CA86" s="195">
        <v>0</v>
      </c>
      <c r="CB86" s="195">
        <v>0</v>
      </c>
      <c r="CC86" s="195">
        <v>0</v>
      </c>
      <c r="CD86" s="195">
        <v>0</v>
      </c>
      <c r="CE86" s="195">
        <v>0</v>
      </c>
      <c r="CF86" s="195">
        <v>0</v>
      </c>
      <c r="CG86" s="195">
        <v>0</v>
      </c>
      <c r="CH86" s="195">
        <v>0</v>
      </c>
      <c r="CI86" s="195">
        <v>0</v>
      </c>
      <c r="CJ86" s="195">
        <v>0</v>
      </c>
      <c r="CK86" s="195">
        <v>0</v>
      </c>
      <c r="CL86" s="195">
        <v>0</v>
      </c>
      <c r="CM86" s="195">
        <v>0</v>
      </c>
      <c r="CN86" s="195">
        <v>0</v>
      </c>
      <c r="CO86" s="195">
        <v>0</v>
      </c>
      <c r="CP86" s="195">
        <v>0</v>
      </c>
      <c r="CQ86" s="195">
        <v>0</v>
      </c>
      <c r="CR86" s="195">
        <v>0</v>
      </c>
      <c r="CS86" s="195">
        <v>0</v>
      </c>
      <c r="CT86" s="195">
        <v>0</v>
      </c>
      <c r="CU86" s="195">
        <v>0</v>
      </c>
      <c r="CV86" s="195">
        <v>0</v>
      </c>
      <c r="CW86" s="195">
        <v>0</v>
      </c>
      <c r="CX86" s="195">
        <v>0</v>
      </c>
      <c r="CY86" s="195">
        <v>0</v>
      </c>
      <c r="CZ86" s="195">
        <v>0</v>
      </c>
      <c r="DA86" s="195">
        <v>0</v>
      </c>
      <c r="DB86" s="195">
        <v>0</v>
      </c>
      <c r="DC86" s="195">
        <v>0</v>
      </c>
      <c r="DE86" s="24">
        <f t="shared" si="44"/>
        <v>0</v>
      </c>
      <c r="DF86" s="24">
        <f t="shared" si="40"/>
        <v>0</v>
      </c>
      <c r="DG86">
        <f t="shared" si="43"/>
        <v>21</v>
      </c>
      <c r="DH86">
        <v>0</v>
      </c>
    </row>
    <row r="87" spans="1:112" ht="15" customHeight="1">
      <c r="A87" s="68">
        <v>75</v>
      </c>
      <c r="B87" s="176" t="str">
        <f>$B$78&amp;"9."</f>
        <v>F.9.</v>
      </c>
      <c r="C87" s="196" t="s">
        <v>162</v>
      </c>
      <c r="D87" s="176"/>
      <c r="E87" s="194">
        <v>0.21</v>
      </c>
      <c r="F87" s="189">
        <f>H87+NPV(FD,I87:INDEX(I87:DC87,PAL))</f>
        <v>0</v>
      </c>
      <c r="G87" s="189">
        <f>SUMIF($H$5:$DC$5,"&lt;="&amp;PAL,$H87:$DC87)</f>
        <v>0</v>
      </c>
      <c r="H87" s="153">
        <v>0</v>
      </c>
      <c r="I87" s="153">
        <v>0</v>
      </c>
      <c r="J87" s="153">
        <v>0</v>
      </c>
      <c r="K87" s="153">
        <v>0</v>
      </c>
      <c r="L87" s="153">
        <v>0</v>
      </c>
      <c r="M87" s="153">
        <v>0</v>
      </c>
      <c r="N87" s="153">
        <v>0</v>
      </c>
      <c r="O87" s="153">
        <v>0</v>
      </c>
      <c r="P87" s="153">
        <v>0</v>
      </c>
      <c r="Q87" s="153">
        <v>0</v>
      </c>
      <c r="R87" s="153">
        <v>0</v>
      </c>
      <c r="S87" s="154">
        <v>0</v>
      </c>
      <c r="T87" s="154">
        <v>0</v>
      </c>
      <c r="U87" s="154">
        <v>0</v>
      </c>
      <c r="V87" s="154">
        <v>0</v>
      </c>
      <c r="W87" s="154">
        <v>0</v>
      </c>
      <c r="X87" s="154">
        <v>0</v>
      </c>
      <c r="Y87" s="154">
        <v>0</v>
      </c>
      <c r="Z87" s="154">
        <v>0</v>
      </c>
      <c r="AA87" s="154">
        <v>0</v>
      </c>
      <c r="AB87" s="154">
        <v>0</v>
      </c>
      <c r="AC87" s="154">
        <v>0</v>
      </c>
      <c r="AD87" s="154">
        <v>0</v>
      </c>
      <c r="AE87" s="154">
        <v>0</v>
      </c>
      <c r="AF87" s="154">
        <v>0</v>
      </c>
      <c r="AG87" s="154">
        <v>0</v>
      </c>
      <c r="AH87" s="154">
        <v>0</v>
      </c>
      <c r="AI87" s="154">
        <v>0</v>
      </c>
      <c r="AJ87" s="154">
        <v>0</v>
      </c>
      <c r="AK87" s="154">
        <v>0</v>
      </c>
      <c r="AL87" s="154">
        <v>0</v>
      </c>
      <c r="AM87" s="154">
        <v>0</v>
      </c>
      <c r="AN87" s="154">
        <v>0</v>
      </c>
      <c r="AO87" s="154">
        <v>0</v>
      </c>
      <c r="AP87" s="154">
        <v>0</v>
      </c>
      <c r="AQ87" s="154">
        <v>0</v>
      </c>
      <c r="AR87" s="154">
        <v>0</v>
      </c>
      <c r="AS87" s="154">
        <v>0</v>
      </c>
      <c r="AT87" s="154">
        <v>0</v>
      </c>
      <c r="AU87" s="154">
        <v>0</v>
      </c>
      <c r="AV87" s="154">
        <v>0</v>
      </c>
      <c r="AW87" s="154">
        <v>0</v>
      </c>
      <c r="AX87" s="154">
        <v>0</v>
      </c>
      <c r="AY87" s="154">
        <v>0</v>
      </c>
      <c r="AZ87" s="154">
        <v>0</v>
      </c>
      <c r="BA87" s="154">
        <v>0</v>
      </c>
      <c r="BB87" s="154">
        <v>0</v>
      </c>
      <c r="BC87" s="154">
        <v>0</v>
      </c>
      <c r="BD87" s="154">
        <v>0</v>
      </c>
      <c r="BE87" s="154">
        <v>0</v>
      </c>
      <c r="BF87" s="154">
        <v>0</v>
      </c>
      <c r="BG87" s="154">
        <v>0</v>
      </c>
      <c r="BH87" s="154">
        <v>0</v>
      </c>
      <c r="BI87" s="154">
        <v>0</v>
      </c>
      <c r="BJ87" s="154">
        <v>0</v>
      </c>
      <c r="BK87" s="154">
        <v>0</v>
      </c>
      <c r="BL87" s="154">
        <v>0</v>
      </c>
      <c r="BM87" s="154">
        <v>0</v>
      </c>
      <c r="BN87" s="154">
        <v>0</v>
      </c>
      <c r="BO87" s="154">
        <v>0</v>
      </c>
      <c r="BP87" s="154">
        <v>0</v>
      </c>
      <c r="BQ87" s="154">
        <v>0</v>
      </c>
      <c r="BR87" s="154">
        <v>0</v>
      </c>
      <c r="BS87" s="154">
        <v>0</v>
      </c>
      <c r="BT87" s="154">
        <v>0</v>
      </c>
      <c r="BU87" s="154">
        <v>0</v>
      </c>
      <c r="BV87" s="154">
        <v>0</v>
      </c>
      <c r="BW87" s="154">
        <v>0</v>
      </c>
      <c r="BX87" s="154">
        <v>0</v>
      </c>
      <c r="BY87" s="154">
        <v>0</v>
      </c>
      <c r="BZ87" s="154">
        <v>0</v>
      </c>
      <c r="CA87" s="154">
        <v>0</v>
      </c>
      <c r="CB87" s="154">
        <v>0</v>
      </c>
      <c r="CC87" s="154">
        <v>0</v>
      </c>
      <c r="CD87" s="154">
        <v>0</v>
      </c>
      <c r="CE87" s="154">
        <v>0</v>
      </c>
      <c r="CF87" s="154">
        <v>0</v>
      </c>
      <c r="CG87" s="154">
        <v>0</v>
      </c>
      <c r="CH87" s="154">
        <v>0</v>
      </c>
      <c r="CI87" s="154">
        <v>0</v>
      </c>
      <c r="CJ87" s="154">
        <v>0</v>
      </c>
      <c r="CK87" s="154">
        <v>0</v>
      </c>
      <c r="CL87" s="154">
        <v>0</v>
      </c>
      <c r="CM87" s="154">
        <v>0</v>
      </c>
      <c r="CN87" s="154">
        <v>0</v>
      </c>
      <c r="CO87" s="154">
        <v>0</v>
      </c>
      <c r="CP87" s="154">
        <v>0</v>
      </c>
      <c r="CQ87" s="154">
        <v>0</v>
      </c>
      <c r="CR87" s="154">
        <v>0</v>
      </c>
      <c r="CS87" s="154">
        <v>0</v>
      </c>
      <c r="CT87" s="154">
        <v>0</v>
      </c>
      <c r="CU87" s="154">
        <v>0</v>
      </c>
      <c r="CV87" s="154">
        <v>0</v>
      </c>
      <c r="CW87" s="154">
        <v>0</v>
      </c>
      <c r="CX87" s="154">
        <v>0</v>
      </c>
      <c r="CY87" s="154">
        <v>0</v>
      </c>
      <c r="CZ87" s="154">
        <v>0</v>
      </c>
      <c r="DA87" s="154">
        <v>0</v>
      </c>
      <c r="DB87" s="154">
        <v>0</v>
      </c>
      <c r="DC87" s="154">
        <v>0</v>
      </c>
      <c r="DE87" s="24">
        <f t="shared" si="44"/>
        <v>0</v>
      </c>
      <c r="DF87" s="24">
        <f t="shared" si="40"/>
        <v>0</v>
      </c>
      <c r="DG87">
        <f t="shared" si="43"/>
        <v>21</v>
      </c>
      <c r="DH87">
        <v>0</v>
      </c>
    </row>
    <row r="88" spans="1:112" ht="15" customHeight="1">
      <c r="A88" s="68">
        <v>76</v>
      </c>
      <c r="B88" s="176" t="str">
        <f>$B$78&amp;"L."</f>
        <v>F.L.</v>
      </c>
      <c r="C88" s="196" t="s">
        <v>163</v>
      </c>
      <c r="D88" s="176"/>
      <c r="E88" s="194">
        <v>0.21</v>
      </c>
      <c r="F88" s="189">
        <f>H88+NPV(FD,I88:INDEX(I88:DC88,PAL))</f>
        <v>0</v>
      </c>
      <c r="G88" s="189">
        <f>SUMIF($H$5:$DC$5,"&lt;="&amp;PAL,$H88:$DC88)</f>
        <v>0</v>
      </c>
      <c r="H88" s="153">
        <v>0</v>
      </c>
      <c r="I88" s="153">
        <v>0</v>
      </c>
      <c r="J88" s="153">
        <v>0</v>
      </c>
      <c r="K88" s="153">
        <v>0</v>
      </c>
      <c r="L88" s="153">
        <v>0</v>
      </c>
      <c r="M88" s="153">
        <v>0</v>
      </c>
      <c r="N88" s="153">
        <v>0</v>
      </c>
      <c r="O88" s="153">
        <v>0</v>
      </c>
      <c r="P88" s="153">
        <v>0</v>
      </c>
      <c r="Q88" s="153">
        <v>0</v>
      </c>
      <c r="R88" s="153">
        <v>0</v>
      </c>
      <c r="S88" s="153">
        <v>0</v>
      </c>
      <c r="T88" s="153">
        <v>0</v>
      </c>
      <c r="U88" s="153">
        <v>0</v>
      </c>
      <c r="V88" s="153">
        <v>0</v>
      </c>
      <c r="W88" s="153">
        <v>0</v>
      </c>
      <c r="X88" s="153">
        <v>0</v>
      </c>
      <c r="Y88" s="153">
        <v>0</v>
      </c>
      <c r="Z88" s="153">
        <v>0</v>
      </c>
      <c r="AA88" s="153">
        <v>0</v>
      </c>
      <c r="AB88" s="153">
        <v>0</v>
      </c>
      <c r="AC88" s="153">
        <v>0</v>
      </c>
      <c r="AD88" s="153">
        <v>0</v>
      </c>
      <c r="AE88" s="153">
        <v>0</v>
      </c>
      <c r="AF88" s="153">
        <v>0</v>
      </c>
      <c r="AG88" s="154">
        <v>0</v>
      </c>
      <c r="AH88" s="153">
        <v>0</v>
      </c>
      <c r="AI88" s="153">
        <v>0</v>
      </c>
      <c r="AJ88" s="153">
        <v>0</v>
      </c>
      <c r="AK88" s="153">
        <v>0</v>
      </c>
      <c r="AL88" s="153">
        <v>0</v>
      </c>
      <c r="AM88" s="153">
        <v>0</v>
      </c>
      <c r="AN88" s="153">
        <v>0</v>
      </c>
      <c r="AO88" s="153">
        <v>0</v>
      </c>
      <c r="AP88" s="153">
        <v>0</v>
      </c>
      <c r="AQ88" s="153">
        <v>0</v>
      </c>
      <c r="AR88" s="153">
        <v>0</v>
      </c>
      <c r="AS88" s="153">
        <v>0</v>
      </c>
      <c r="AT88" s="153">
        <v>0</v>
      </c>
      <c r="AU88" s="153">
        <v>0</v>
      </c>
      <c r="AV88" s="153">
        <v>0</v>
      </c>
      <c r="AW88" s="153">
        <v>0</v>
      </c>
      <c r="AX88" s="153">
        <v>0</v>
      </c>
      <c r="AY88" s="153">
        <v>0</v>
      </c>
      <c r="AZ88" s="153">
        <v>0</v>
      </c>
      <c r="BA88" s="153">
        <v>0</v>
      </c>
      <c r="BB88" s="153">
        <v>0</v>
      </c>
      <c r="BC88" s="153">
        <v>0</v>
      </c>
      <c r="BD88" s="153">
        <v>0</v>
      </c>
      <c r="BE88" s="153">
        <v>0</v>
      </c>
      <c r="BF88" s="153">
        <v>0</v>
      </c>
      <c r="BG88" s="153">
        <v>0</v>
      </c>
      <c r="BH88" s="153">
        <v>0</v>
      </c>
      <c r="BI88" s="153">
        <v>0</v>
      </c>
      <c r="BJ88" s="153">
        <v>0</v>
      </c>
      <c r="BK88" s="153">
        <v>0</v>
      </c>
      <c r="BL88" s="153">
        <v>0</v>
      </c>
      <c r="BM88" s="153">
        <v>0</v>
      </c>
      <c r="BN88" s="153">
        <v>0</v>
      </c>
      <c r="BO88" s="153">
        <v>0</v>
      </c>
      <c r="BP88" s="153">
        <v>0</v>
      </c>
      <c r="BQ88" s="153">
        <v>0</v>
      </c>
      <c r="BR88" s="153">
        <v>0</v>
      </c>
      <c r="BS88" s="153">
        <v>0</v>
      </c>
      <c r="BT88" s="153">
        <v>0</v>
      </c>
      <c r="BU88" s="153">
        <v>0</v>
      </c>
      <c r="BV88" s="153">
        <v>0</v>
      </c>
      <c r="BW88" s="153">
        <v>0</v>
      </c>
      <c r="BX88" s="153">
        <v>0</v>
      </c>
      <c r="BY88" s="153">
        <v>0</v>
      </c>
      <c r="BZ88" s="153">
        <v>0</v>
      </c>
      <c r="CA88" s="153">
        <v>0</v>
      </c>
      <c r="CB88" s="153">
        <v>0</v>
      </c>
      <c r="CC88" s="153">
        <v>0</v>
      </c>
      <c r="CD88" s="153">
        <v>0</v>
      </c>
      <c r="CE88" s="153">
        <v>0</v>
      </c>
      <c r="CF88" s="153">
        <v>0</v>
      </c>
      <c r="CG88" s="153">
        <v>0</v>
      </c>
      <c r="CH88" s="153">
        <v>0</v>
      </c>
      <c r="CI88" s="153">
        <v>0</v>
      </c>
      <c r="CJ88" s="153">
        <v>0</v>
      </c>
      <c r="CK88" s="153">
        <v>0</v>
      </c>
      <c r="CL88" s="153">
        <v>0</v>
      </c>
      <c r="CM88" s="153">
        <v>0</v>
      </c>
      <c r="CN88" s="153">
        <v>0</v>
      </c>
      <c r="CO88" s="153">
        <v>0</v>
      </c>
      <c r="CP88" s="153">
        <v>0</v>
      </c>
      <c r="CQ88" s="153">
        <v>0</v>
      </c>
      <c r="CR88" s="153">
        <v>0</v>
      </c>
      <c r="CS88" s="153">
        <v>0</v>
      </c>
      <c r="CT88" s="153">
        <v>0</v>
      </c>
      <c r="CU88" s="153">
        <v>0</v>
      </c>
      <c r="CV88" s="153">
        <v>0</v>
      </c>
      <c r="CW88" s="153">
        <v>0</v>
      </c>
      <c r="CX88" s="153">
        <v>0</v>
      </c>
      <c r="CY88" s="153">
        <v>0</v>
      </c>
      <c r="CZ88" s="153">
        <v>0</v>
      </c>
      <c r="DA88" s="153">
        <v>0</v>
      </c>
      <c r="DB88" s="153">
        <v>0</v>
      </c>
      <c r="DC88" s="154">
        <v>0</v>
      </c>
      <c r="DE88" s="24">
        <f t="shared" si="44"/>
        <v>0</v>
      </c>
      <c r="DF88" s="24">
        <f t="shared" si="40"/>
        <v>0</v>
      </c>
      <c r="DG88">
        <f t="shared" si="43"/>
        <v>21</v>
      </c>
      <c r="DH88">
        <f>DG88/(100+DG88)</f>
        <v>0.17355371900826447</v>
      </c>
    </row>
    <row r="89" spans="1:112" ht="29">
      <c r="A89" s="68">
        <v>77</v>
      </c>
      <c r="B89" s="176" t="s">
        <v>178</v>
      </c>
      <c r="C89" s="188" t="s">
        <v>179</v>
      </c>
      <c r="E89" s="176"/>
      <c r="F89" s="191">
        <f>SUM(F90:F99)</f>
        <v>0</v>
      </c>
      <c r="G89" s="189">
        <f>SUMIF($H$5:$DC$5,"&lt;="&amp;PAL,$H89:$DC89)</f>
        <v>0</v>
      </c>
      <c r="H89" s="191">
        <f t="shared" ref="H89:BR89" si="45">SUM(H90:H99)</f>
        <v>0</v>
      </c>
      <c r="I89" s="191">
        <f t="shared" si="45"/>
        <v>0</v>
      </c>
      <c r="J89" s="191">
        <f t="shared" si="45"/>
        <v>0</v>
      </c>
      <c r="K89" s="191">
        <f t="shared" si="45"/>
        <v>0</v>
      </c>
      <c r="L89" s="191">
        <f t="shared" si="45"/>
        <v>0</v>
      </c>
      <c r="M89" s="191">
        <f t="shared" si="45"/>
        <v>0</v>
      </c>
      <c r="N89" s="191">
        <f t="shared" si="45"/>
        <v>0</v>
      </c>
      <c r="O89" s="191">
        <f t="shared" si="45"/>
        <v>0</v>
      </c>
      <c r="P89" s="191">
        <f t="shared" si="45"/>
        <v>0</v>
      </c>
      <c r="Q89" s="191">
        <f t="shared" si="45"/>
        <v>0</v>
      </c>
      <c r="R89" s="191">
        <f t="shared" si="45"/>
        <v>0</v>
      </c>
      <c r="S89" s="191">
        <f t="shared" si="45"/>
        <v>0</v>
      </c>
      <c r="T89" s="191">
        <f t="shared" si="45"/>
        <v>0</v>
      </c>
      <c r="U89" s="191">
        <f t="shared" si="45"/>
        <v>0</v>
      </c>
      <c r="V89" s="191">
        <f t="shared" si="45"/>
        <v>0</v>
      </c>
      <c r="W89" s="191">
        <f t="shared" si="45"/>
        <v>0</v>
      </c>
      <c r="X89" s="191">
        <f t="shared" si="45"/>
        <v>0</v>
      </c>
      <c r="Y89" s="191">
        <f t="shared" si="45"/>
        <v>0</v>
      </c>
      <c r="Z89" s="191">
        <f t="shared" si="45"/>
        <v>0</v>
      </c>
      <c r="AA89" s="191">
        <f t="shared" si="45"/>
        <v>0</v>
      </c>
      <c r="AB89" s="191">
        <f t="shared" si="45"/>
        <v>0</v>
      </c>
      <c r="AC89" s="191">
        <f t="shared" si="45"/>
        <v>0</v>
      </c>
      <c r="AD89" s="191">
        <f t="shared" si="45"/>
        <v>0</v>
      </c>
      <c r="AE89" s="191">
        <f t="shared" si="45"/>
        <v>0</v>
      </c>
      <c r="AF89" s="191">
        <f t="shared" si="45"/>
        <v>0</v>
      </c>
      <c r="AG89" s="191">
        <f t="shared" si="45"/>
        <v>0</v>
      </c>
      <c r="AH89" s="191">
        <f t="shared" si="45"/>
        <v>0</v>
      </c>
      <c r="AI89" s="191">
        <f t="shared" si="45"/>
        <v>0</v>
      </c>
      <c r="AJ89" s="191">
        <f t="shared" si="45"/>
        <v>0</v>
      </c>
      <c r="AK89" s="191">
        <f t="shared" si="45"/>
        <v>0</v>
      </c>
      <c r="AL89" s="191">
        <f t="shared" si="45"/>
        <v>0</v>
      </c>
      <c r="AM89" s="191">
        <f t="shared" si="45"/>
        <v>0</v>
      </c>
      <c r="AN89" s="191">
        <f t="shared" si="45"/>
        <v>0</v>
      </c>
      <c r="AO89" s="191">
        <f t="shared" si="45"/>
        <v>0</v>
      </c>
      <c r="AP89" s="191">
        <f t="shared" si="45"/>
        <v>0</v>
      </c>
      <c r="AQ89" s="191">
        <f t="shared" si="45"/>
        <v>0</v>
      </c>
      <c r="AR89" s="191">
        <f t="shared" si="45"/>
        <v>0</v>
      </c>
      <c r="AS89" s="191">
        <f t="shared" si="45"/>
        <v>0</v>
      </c>
      <c r="AT89" s="191">
        <f t="shared" si="45"/>
        <v>0</v>
      </c>
      <c r="AU89" s="191">
        <f t="shared" si="45"/>
        <v>0</v>
      </c>
      <c r="AV89" s="191">
        <f t="shared" si="45"/>
        <v>0</v>
      </c>
      <c r="AW89" s="191">
        <f t="shared" si="45"/>
        <v>0</v>
      </c>
      <c r="AX89" s="191">
        <f t="shared" si="45"/>
        <v>0</v>
      </c>
      <c r="AY89" s="191">
        <f t="shared" si="45"/>
        <v>0</v>
      </c>
      <c r="AZ89" s="191">
        <f t="shared" si="45"/>
        <v>0</v>
      </c>
      <c r="BA89" s="191">
        <f t="shared" si="45"/>
        <v>0</v>
      </c>
      <c r="BB89" s="191">
        <f t="shared" si="45"/>
        <v>0</v>
      </c>
      <c r="BC89" s="191">
        <f t="shared" si="45"/>
        <v>0</v>
      </c>
      <c r="BD89" s="191">
        <f t="shared" si="45"/>
        <v>0</v>
      </c>
      <c r="BE89" s="191">
        <f t="shared" si="45"/>
        <v>0</v>
      </c>
      <c r="BF89" s="191">
        <f t="shared" si="45"/>
        <v>0</v>
      </c>
      <c r="BG89" s="191">
        <f t="shared" si="45"/>
        <v>0</v>
      </c>
      <c r="BH89" s="191">
        <f t="shared" si="45"/>
        <v>0</v>
      </c>
      <c r="BI89" s="191">
        <f t="shared" si="45"/>
        <v>0</v>
      </c>
      <c r="BJ89" s="191">
        <f t="shared" si="45"/>
        <v>0</v>
      </c>
      <c r="BK89" s="191">
        <f t="shared" si="45"/>
        <v>0</v>
      </c>
      <c r="BL89" s="191">
        <f t="shared" si="45"/>
        <v>0</v>
      </c>
      <c r="BM89" s="191">
        <f t="shared" si="45"/>
        <v>0</v>
      </c>
      <c r="BN89" s="191">
        <f t="shared" si="45"/>
        <v>0</v>
      </c>
      <c r="BO89" s="191">
        <f t="shared" si="45"/>
        <v>0</v>
      </c>
      <c r="BP89" s="191">
        <f t="shared" si="45"/>
        <v>0</v>
      </c>
      <c r="BQ89" s="191">
        <f t="shared" si="45"/>
        <v>0</v>
      </c>
      <c r="BR89" s="191">
        <f t="shared" si="45"/>
        <v>0</v>
      </c>
      <c r="BS89" s="191">
        <f t="shared" ref="BS89:DC89" si="46">SUM(BS90:BS99)</f>
        <v>0</v>
      </c>
      <c r="BT89" s="191">
        <f t="shared" si="46"/>
        <v>0</v>
      </c>
      <c r="BU89" s="191">
        <f t="shared" si="46"/>
        <v>0</v>
      </c>
      <c r="BV89" s="191">
        <f t="shared" si="46"/>
        <v>0</v>
      </c>
      <c r="BW89" s="191">
        <f t="shared" si="46"/>
        <v>0</v>
      </c>
      <c r="BX89" s="191">
        <f t="shared" si="46"/>
        <v>0</v>
      </c>
      <c r="BY89" s="191">
        <f t="shared" si="46"/>
        <v>0</v>
      </c>
      <c r="BZ89" s="191">
        <f t="shared" si="46"/>
        <v>0</v>
      </c>
      <c r="CA89" s="191">
        <f t="shared" si="46"/>
        <v>0</v>
      </c>
      <c r="CB89" s="191">
        <f t="shared" si="46"/>
        <v>0</v>
      </c>
      <c r="CC89" s="191">
        <f t="shared" si="46"/>
        <v>0</v>
      </c>
      <c r="CD89" s="191">
        <f t="shared" si="46"/>
        <v>0</v>
      </c>
      <c r="CE89" s="191">
        <f t="shared" si="46"/>
        <v>0</v>
      </c>
      <c r="CF89" s="191">
        <f t="shared" si="46"/>
        <v>0</v>
      </c>
      <c r="CG89" s="191">
        <f t="shared" si="46"/>
        <v>0</v>
      </c>
      <c r="CH89" s="191">
        <f t="shared" si="46"/>
        <v>0</v>
      </c>
      <c r="CI89" s="191">
        <f t="shared" si="46"/>
        <v>0</v>
      </c>
      <c r="CJ89" s="191">
        <f t="shared" si="46"/>
        <v>0</v>
      </c>
      <c r="CK89" s="191">
        <f t="shared" si="46"/>
        <v>0</v>
      </c>
      <c r="CL89" s="191">
        <f t="shared" si="46"/>
        <v>0</v>
      </c>
      <c r="CM89" s="191">
        <f t="shared" si="46"/>
        <v>0</v>
      </c>
      <c r="CN89" s="191">
        <f t="shared" si="46"/>
        <v>0</v>
      </c>
      <c r="CO89" s="191">
        <f t="shared" si="46"/>
        <v>0</v>
      </c>
      <c r="CP89" s="191">
        <f t="shared" si="46"/>
        <v>0</v>
      </c>
      <c r="CQ89" s="191">
        <f t="shared" si="46"/>
        <v>0</v>
      </c>
      <c r="CR89" s="191">
        <f t="shared" si="46"/>
        <v>0</v>
      </c>
      <c r="CS89" s="191">
        <f t="shared" si="46"/>
        <v>0</v>
      </c>
      <c r="CT89" s="191">
        <f t="shared" si="46"/>
        <v>0</v>
      </c>
      <c r="CU89" s="191">
        <f t="shared" si="46"/>
        <v>0</v>
      </c>
      <c r="CV89" s="191">
        <f t="shared" si="46"/>
        <v>0</v>
      </c>
      <c r="CW89" s="191">
        <f t="shared" si="46"/>
        <v>0</v>
      </c>
      <c r="CX89" s="191">
        <f t="shared" si="46"/>
        <v>0</v>
      </c>
      <c r="CY89" s="191">
        <f t="shared" si="46"/>
        <v>0</v>
      </c>
      <c r="CZ89" s="191">
        <f t="shared" si="46"/>
        <v>0</v>
      </c>
      <c r="DA89" s="191">
        <f t="shared" si="46"/>
        <v>0</v>
      </c>
      <c r="DB89" s="191">
        <f t="shared" si="46"/>
        <v>0</v>
      </c>
      <c r="DC89" s="191">
        <f t="shared" si="46"/>
        <v>0</v>
      </c>
      <c r="DF89" s="24">
        <f t="shared" si="40"/>
        <v>0</v>
      </c>
    </row>
    <row r="90" spans="1:112" ht="15" customHeight="1">
      <c r="A90" s="68">
        <v>78</v>
      </c>
      <c r="B90" s="176" t="str">
        <f>$B$89&amp;"1."</f>
        <v>G.1.</v>
      </c>
      <c r="C90" s="192" t="s">
        <v>180</v>
      </c>
      <c r="D90" s="176"/>
      <c r="E90" s="200">
        <v>0.21</v>
      </c>
      <c r="F90" s="189">
        <f>H90+NPV(FD,I90:INDEX(I90:DC90,PAL))</f>
        <v>0</v>
      </c>
      <c r="G90" s="189">
        <f>SUMIF($H$5:$DC$5,"&lt;="&amp;PAL,$H90:$DC90)</f>
        <v>0</v>
      </c>
      <c r="H90" s="195">
        <v>0</v>
      </c>
      <c r="I90" s="195">
        <v>0</v>
      </c>
      <c r="J90" s="195">
        <v>0</v>
      </c>
      <c r="K90" s="195">
        <v>0</v>
      </c>
      <c r="L90" s="195">
        <v>0</v>
      </c>
      <c r="M90" s="195">
        <v>0</v>
      </c>
      <c r="N90" s="195">
        <v>0</v>
      </c>
      <c r="O90" s="195">
        <v>0</v>
      </c>
      <c r="P90" s="195">
        <v>0</v>
      </c>
      <c r="Q90" s="195">
        <v>0</v>
      </c>
      <c r="R90" s="195">
        <v>0</v>
      </c>
      <c r="S90" s="195">
        <v>0</v>
      </c>
      <c r="T90" s="195">
        <v>0</v>
      </c>
      <c r="U90" s="195">
        <v>0</v>
      </c>
      <c r="V90" s="195">
        <v>0</v>
      </c>
      <c r="W90" s="195">
        <v>0</v>
      </c>
      <c r="X90" s="195">
        <v>0</v>
      </c>
      <c r="Y90" s="195">
        <v>0</v>
      </c>
      <c r="Z90" s="195">
        <v>0</v>
      </c>
      <c r="AA90" s="195">
        <v>0</v>
      </c>
      <c r="AB90" s="195">
        <v>0</v>
      </c>
      <c r="AC90" s="195">
        <v>0</v>
      </c>
      <c r="AD90" s="195">
        <v>0</v>
      </c>
      <c r="AE90" s="195">
        <v>0</v>
      </c>
      <c r="AF90" s="195">
        <v>0</v>
      </c>
      <c r="AG90" s="195">
        <v>0</v>
      </c>
      <c r="AH90" s="195">
        <v>0</v>
      </c>
      <c r="AI90" s="195">
        <v>0</v>
      </c>
      <c r="AJ90" s="195">
        <v>0</v>
      </c>
      <c r="AK90" s="195">
        <v>0</v>
      </c>
      <c r="AL90" s="195">
        <v>0</v>
      </c>
      <c r="AM90" s="195">
        <v>0</v>
      </c>
      <c r="AN90" s="195">
        <v>0</v>
      </c>
      <c r="AO90" s="195">
        <v>0</v>
      </c>
      <c r="AP90" s="195">
        <v>0</v>
      </c>
      <c r="AQ90" s="195">
        <v>0</v>
      </c>
      <c r="AR90" s="195">
        <v>0</v>
      </c>
      <c r="AS90" s="195">
        <v>0</v>
      </c>
      <c r="AT90" s="195">
        <v>0</v>
      </c>
      <c r="AU90" s="195">
        <v>0</v>
      </c>
      <c r="AV90" s="195">
        <v>0</v>
      </c>
      <c r="AW90" s="195">
        <v>0</v>
      </c>
      <c r="AX90" s="195">
        <v>0</v>
      </c>
      <c r="AY90" s="195">
        <v>0</v>
      </c>
      <c r="AZ90" s="195">
        <v>0</v>
      </c>
      <c r="BA90" s="195">
        <v>0</v>
      </c>
      <c r="BB90" s="195">
        <v>0</v>
      </c>
      <c r="BC90" s="195">
        <v>0</v>
      </c>
      <c r="BD90" s="195">
        <v>0</v>
      </c>
      <c r="BE90" s="195">
        <v>0</v>
      </c>
      <c r="BF90" s="195">
        <v>0</v>
      </c>
      <c r="BG90" s="195">
        <v>0</v>
      </c>
      <c r="BH90" s="195">
        <v>0</v>
      </c>
      <c r="BI90" s="195">
        <v>0</v>
      </c>
      <c r="BJ90" s="195">
        <v>0</v>
      </c>
      <c r="BK90" s="195">
        <v>0</v>
      </c>
      <c r="BL90" s="195">
        <v>0</v>
      </c>
      <c r="BM90" s="195">
        <v>0</v>
      </c>
      <c r="BN90" s="195">
        <v>0</v>
      </c>
      <c r="BO90" s="195">
        <v>0</v>
      </c>
      <c r="BP90" s="195">
        <v>0</v>
      </c>
      <c r="BQ90" s="195">
        <v>0</v>
      </c>
      <c r="BR90" s="195">
        <v>0</v>
      </c>
      <c r="BS90" s="195">
        <v>0</v>
      </c>
      <c r="BT90" s="195">
        <v>0</v>
      </c>
      <c r="BU90" s="195">
        <v>0</v>
      </c>
      <c r="BV90" s="195">
        <v>0</v>
      </c>
      <c r="BW90" s="195">
        <v>0</v>
      </c>
      <c r="BX90" s="195">
        <v>0</v>
      </c>
      <c r="BY90" s="195">
        <v>0</v>
      </c>
      <c r="BZ90" s="195">
        <v>0</v>
      </c>
      <c r="CA90" s="195">
        <v>0</v>
      </c>
      <c r="CB90" s="195">
        <v>0</v>
      </c>
      <c r="CC90" s="195">
        <v>0</v>
      </c>
      <c r="CD90" s="195">
        <v>0</v>
      </c>
      <c r="CE90" s="195">
        <v>0</v>
      </c>
      <c r="CF90" s="195">
        <v>0</v>
      </c>
      <c r="CG90" s="195">
        <v>0</v>
      </c>
      <c r="CH90" s="195">
        <v>0</v>
      </c>
      <c r="CI90" s="195">
        <v>0</v>
      </c>
      <c r="CJ90" s="195">
        <v>0</v>
      </c>
      <c r="CK90" s="195">
        <v>0</v>
      </c>
      <c r="CL90" s="195">
        <v>0</v>
      </c>
      <c r="CM90" s="195">
        <v>0</v>
      </c>
      <c r="CN90" s="195">
        <v>0</v>
      </c>
      <c r="CO90" s="195">
        <v>0</v>
      </c>
      <c r="CP90" s="195">
        <v>0</v>
      </c>
      <c r="CQ90" s="195">
        <v>0</v>
      </c>
      <c r="CR90" s="195">
        <v>0</v>
      </c>
      <c r="CS90" s="195">
        <v>0</v>
      </c>
      <c r="CT90" s="195">
        <v>0</v>
      </c>
      <c r="CU90" s="195">
        <v>0</v>
      </c>
      <c r="CV90" s="195">
        <v>0</v>
      </c>
      <c r="CW90" s="195">
        <v>0</v>
      </c>
      <c r="CX90" s="195">
        <v>0</v>
      </c>
      <c r="CY90" s="195">
        <v>0</v>
      </c>
      <c r="CZ90" s="195">
        <v>0</v>
      </c>
      <c r="DA90" s="195">
        <v>0</v>
      </c>
      <c r="DB90" s="195">
        <v>0</v>
      </c>
      <c r="DC90" s="195">
        <v>0</v>
      </c>
      <c r="DE90" s="24">
        <f t="shared" ref="DE90:DE116" si="47">COUNTBLANK(H90:DC90)</f>
        <v>0</v>
      </c>
      <c r="DF90" s="24">
        <f t="shared" si="40"/>
        <v>0</v>
      </c>
      <c r="DG90">
        <f t="shared" ref="DG90:DG110" si="48">IF(ISNUMBER(E90),E90*100,0)</f>
        <v>21</v>
      </c>
    </row>
    <row r="91" spans="1:112" ht="15" customHeight="1">
      <c r="A91" s="68">
        <v>79</v>
      </c>
      <c r="B91" s="176" t="str">
        <f>$B$89&amp;"2."</f>
        <v>G.2.</v>
      </c>
      <c r="C91" s="192" t="s">
        <v>181</v>
      </c>
      <c r="D91" s="176"/>
      <c r="E91" s="200">
        <v>0.21</v>
      </c>
      <c r="F91" s="189">
        <f>H91+NPV(FD,I91:INDEX(I91:DC91,PAL))</f>
        <v>0</v>
      </c>
      <c r="G91" s="189">
        <f>SUMIF($H$5:$DC$5,"&lt;="&amp;PAL,$H91:$DC91)</f>
        <v>0</v>
      </c>
      <c r="H91" s="195">
        <v>0</v>
      </c>
      <c r="I91" s="195">
        <v>0</v>
      </c>
      <c r="J91" s="195">
        <v>0</v>
      </c>
      <c r="K91" s="195">
        <v>0</v>
      </c>
      <c r="L91" s="195">
        <v>0</v>
      </c>
      <c r="M91" s="195">
        <v>0</v>
      </c>
      <c r="N91" s="195">
        <v>0</v>
      </c>
      <c r="O91" s="195">
        <v>0</v>
      </c>
      <c r="P91" s="195">
        <v>0</v>
      </c>
      <c r="Q91" s="195">
        <v>0</v>
      </c>
      <c r="R91" s="195">
        <v>0</v>
      </c>
      <c r="S91" s="195">
        <v>0</v>
      </c>
      <c r="T91" s="195">
        <v>0</v>
      </c>
      <c r="U91" s="195">
        <v>0</v>
      </c>
      <c r="V91" s="195">
        <v>0</v>
      </c>
      <c r="W91" s="195">
        <v>0</v>
      </c>
      <c r="X91" s="195">
        <v>0</v>
      </c>
      <c r="Y91" s="195">
        <v>0</v>
      </c>
      <c r="Z91" s="195">
        <v>0</v>
      </c>
      <c r="AA91" s="195">
        <v>0</v>
      </c>
      <c r="AB91" s="195">
        <v>0</v>
      </c>
      <c r="AC91" s="195">
        <v>0</v>
      </c>
      <c r="AD91" s="195">
        <v>0</v>
      </c>
      <c r="AE91" s="195">
        <v>0</v>
      </c>
      <c r="AF91" s="195">
        <v>0</v>
      </c>
      <c r="AG91" s="195">
        <v>0</v>
      </c>
      <c r="AH91" s="195">
        <v>0</v>
      </c>
      <c r="AI91" s="195">
        <v>0</v>
      </c>
      <c r="AJ91" s="195">
        <v>0</v>
      </c>
      <c r="AK91" s="195">
        <v>0</v>
      </c>
      <c r="AL91" s="195">
        <v>0</v>
      </c>
      <c r="AM91" s="195">
        <v>0</v>
      </c>
      <c r="AN91" s="195">
        <v>0</v>
      </c>
      <c r="AO91" s="195">
        <v>0</v>
      </c>
      <c r="AP91" s="195">
        <v>0</v>
      </c>
      <c r="AQ91" s="195">
        <v>0</v>
      </c>
      <c r="AR91" s="195">
        <v>0</v>
      </c>
      <c r="AS91" s="195">
        <v>0</v>
      </c>
      <c r="AT91" s="195">
        <v>0</v>
      </c>
      <c r="AU91" s="195">
        <v>0</v>
      </c>
      <c r="AV91" s="195">
        <v>0</v>
      </c>
      <c r="AW91" s="195">
        <v>0</v>
      </c>
      <c r="AX91" s="195">
        <v>0</v>
      </c>
      <c r="AY91" s="195">
        <v>0</v>
      </c>
      <c r="AZ91" s="195">
        <v>0</v>
      </c>
      <c r="BA91" s="195">
        <v>0</v>
      </c>
      <c r="BB91" s="195">
        <v>0</v>
      </c>
      <c r="BC91" s="195">
        <v>0</v>
      </c>
      <c r="BD91" s="195">
        <v>0</v>
      </c>
      <c r="BE91" s="195">
        <v>0</v>
      </c>
      <c r="BF91" s="195">
        <v>0</v>
      </c>
      <c r="BG91" s="195">
        <v>0</v>
      </c>
      <c r="BH91" s="195">
        <v>0</v>
      </c>
      <c r="BI91" s="195">
        <v>0</v>
      </c>
      <c r="BJ91" s="195">
        <v>0</v>
      </c>
      <c r="BK91" s="195">
        <v>0</v>
      </c>
      <c r="BL91" s="195">
        <v>0</v>
      </c>
      <c r="BM91" s="195">
        <v>0</v>
      </c>
      <c r="BN91" s="195">
        <v>0</v>
      </c>
      <c r="BO91" s="195">
        <v>0</v>
      </c>
      <c r="BP91" s="195">
        <v>0</v>
      </c>
      <c r="BQ91" s="195">
        <v>0</v>
      </c>
      <c r="BR91" s="195">
        <v>0</v>
      </c>
      <c r="BS91" s="195">
        <v>0</v>
      </c>
      <c r="BT91" s="195">
        <v>0</v>
      </c>
      <c r="BU91" s="195">
        <v>0</v>
      </c>
      <c r="BV91" s="195">
        <v>0</v>
      </c>
      <c r="BW91" s="195">
        <v>0</v>
      </c>
      <c r="BX91" s="195">
        <v>0</v>
      </c>
      <c r="BY91" s="195">
        <v>0</v>
      </c>
      <c r="BZ91" s="195">
        <v>0</v>
      </c>
      <c r="CA91" s="195">
        <v>0</v>
      </c>
      <c r="CB91" s="195">
        <v>0</v>
      </c>
      <c r="CC91" s="195">
        <v>0</v>
      </c>
      <c r="CD91" s="195">
        <v>0</v>
      </c>
      <c r="CE91" s="195">
        <v>0</v>
      </c>
      <c r="CF91" s="195">
        <v>0</v>
      </c>
      <c r="CG91" s="195">
        <v>0</v>
      </c>
      <c r="CH91" s="195">
        <v>0</v>
      </c>
      <c r="CI91" s="195">
        <v>0</v>
      </c>
      <c r="CJ91" s="195">
        <v>0</v>
      </c>
      <c r="CK91" s="195">
        <v>0</v>
      </c>
      <c r="CL91" s="195">
        <v>0</v>
      </c>
      <c r="CM91" s="195">
        <v>0</v>
      </c>
      <c r="CN91" s="195">
        <v>0</v>
      </c>
      <c r="CO91" s="195">
        <v>0</v>
      </c>
      <c r="CP91" s="195">
        <v>0</v>
      </c>
      <c r="CQ91" s="195">
        <v>0</v>
      </c>
      <c r="CR91" s="195">
        <v>0</v>
      </c>
      <c r="CS91" s="195">
        <v>0</v>
      </c>
      <c r="CT91" s="195">
        <v>0</v>
      </c>
      <c r="CU91" s="195">
        <v>0</v>
      </c>
      <c r="CV91" s="195">
        <v>0</v>
      </c>
      <c r="CW91" s="195">
        <v>0</v>
      </c>
      <c r="CX91" s="195">
        <v>0</v>
      </c>
      <c r="CY91" s="195">
        <v>0</v>
      </c>
      <c r="CZ91" s="195">
        <v>0</v>
      </c>
      <c r="DA91" s="195">
        <v>0</v>
      </c>
      <c r="DB91" s="195">
        <v>0</v>
      </c>
      <c r="DC91" s="195">
        <v>0</v>
      </c>
      <c r="DE91" s="24">
        <f t="shared" si="47"/>
        <v>0</v>
      </c>
      <c r="DF91" s="24">
        <f t="shared" si="40"/>
        <v>0</v>
      </c>
      <c r="DG91">
        <f t="shared" si="48"/>
        <v>21</v>
      </c>
    </row>
    <row r="92" spans="1:112" ht="15" customHeight="1">
      <c r="A92" s="68">
        <v>80</v>
      </c>
      <c r="B92" s="176" t="str">
        <f>$B$89&amp;"3."</f>
        <v>G.3.</v>
      </c>
      <c r="C92" s="192" t="s">
        <v>182</v>
      </c>
      <c r="D92" s="176"/>
      <c r="E92" s="200">
        <v>0.21</v>
      </c>
      <c r="F92" s="189">
        <f>H92+NPV(FD,I92:INDEX(I92:DC92,PAL))</f>
        <v>0</v>
      </c>
      <c r="G92" s="189">
        <f>SUMIF($H$5:$DC$5,"&lt;="&amp;PAL,$H92:$DC92)</f>
        <v>0</v>
      </c>
      <c r="H92" s="195">
        <v>0</v>
      </c>
      <c r="I92" s="195">
        <v>0</v>
      </c>
      <c r="J92" s="195">
        <v>0</v>
      </c>
      <c r="K92" s="195">
        <v>0</v>
      </c>
      <c r="L92" s="195">
        <v>0</v>
      </c>
      <c r="M92" s="195">
        <v>0</v>
      </c>
      <c r="N92" s="195">
        <v>0</v>
      </c>
      <c r="O92" s="195">
        <v>0</v>
      </c>
      <c r="P92" s="195">
        <v>0</v>
      </c>
      <c r="Q92" s="195">
        <v>0</v>
      </c>
      <c r="R92" s="195">
        <v>0</v>
      </c>
      <c r="S92" s="195">
        <v>0</v>
      </c>
      <c r="T92" s="195">
        <v>0</v>
      </c>
      <c r="U92" s="195">
        <v>0</v>
      </c>
      <c r="V92" s="195">
        <v>0</v>
      </c>
      <c r="W92" s="195">
        <v>0</v>
      </c>
      <c r="X92" s="195">
        <v>0</v>
      </c>
      <c r="Y92" s="195">
        <v>0</v>
      </c>
      <c r="Z92" s="195">
        <v>0</v>
      </c>
      <c r="AA92" s="195">
        <v>0</v>
      </c>
      <c r="AB92" s="195">
        <v>0</v>
      </c>
      <c r="AC92" s="195">
        <v>0</v>
      </c>
      <c r="AD92" s="195">
        <v>0</v>
      </c>
      <c r="AE92" s="195">
        <v>0</v>
      </c>
      <c r="AF92" s="195">
        <v>0</v>
      </c>
      <c r="AG92" s="195">
        <v>0</v>
      </c>
      <c r="AH92" s="195">
        <v>0</v>
      </c>
      <c r="AI92" s="195">
        <v>0</v>
      </c>
      <c r="AJ92" s="195">
        <v>0</v>
      </c>
      <c r="AK92" s="195">
        <v>0</v>
      </c>
      <c r="AL92" s="195">
        <v>0</v>
      </c>
      <c r="AM92" s="195">
        <v>0</v>
      </c>
      <c r="AN92" s="195">
        <v>0</v>
      </c>
      <c r="AO92" s="195">
        <v>0</v>
      </c>
      <c r="AP92" s="195">
        <v>0</v>
      </c>
      <c r="AQ92" s="195">
        <v>0</v>
      </c>
      <c r="AR92" s="195">
        <v>0</v>
      </c>
      <c r="AS92" s="195">
        <v>0</v>
      </c>
      <c r="AT92" s="195">
        <v>0</v>
      </c>
      <c r="AU92" s="195">
        <v>0</v>
      </c>
      <c r="AV92" s="195">
        <v>0</v>
      </c>
      <c r="AW92" s="195">
        <v>0</v>
      </c>
      <c r="AX92" s="195">
        <v>0</v>
      </c>
      <c r="AY92" s="195">
        <v>0</v>
      </c>
      <c r="AZ92" s="195">
        <v>0</v>
      </c>
      <c r="BA92" s="195">
        <v>0</v>
      </c>
      <c r="BB92" s="195">
        <v>0</v>
      </c>
      <c r="BC92" s="195">
        <v>0</v>
      </c>
      <c r="BD92" s="195">
        <v>0</v>
      </c>
      <c r="BE92" s="195">
        <v>0</v>
      </c>
      <c r="BF92" s="195">
        <v>0</v>
      </c>
      <c r="BG92" s="195">
        <v>0</v>
      </c>
      <c r="BH92" s="195">
        <v>0</v>
      </c>
      <c r="BI92" s="195">
        <v>0</v>
      </c>
      <c r="BJ92" s="195">
        <v>0</v>
      </c>
      <c r="BK92" s="195">
        <v>0</v>
      </c>
      <c r="BL92" s="195">
        <v>0</v>
      </c>
      <c r="BM92" s="195">
        <v>0</v>
      </c>
      <c r="BN92" s="195">
        <v>0</v>
      </c>
      <c r="BO92" s="195">
        <v>0</v>
      </c>
      <c r="BP92" s="195">
        <v>0</v>
      </c>
      <c r="BQ92" s="195">
        <v>0</v>
      </c>
      <c r="BR92" s="195">
        <v>0</v>
      </c>
      <c r="BS92" s="195">
        <v>0</v>
      </c>
      <c r="BT92" s="195">
        <v>0</v>
      </c>
      <c r="BU92" s="195">
        <v>0</v>
      </c>
      <c r="BV92" s="195">
        <v>0</v>
      </c>
      <c r="BW92" s="195">
        <v>0</v>
      </c>
      <c r="BX92" s="195">
        <v>0</v>
      </c>
      <c r="BY92" s="195">
        <v>0</v>
      </c>
      <c r="BZ92" s="195">
        <v>0</v>
      </c>
      <c r="CA92" s="195">
        <v>0</v>
      </c>
      <c r="CB92" s="195">
        <v>0</v>
      </c>
      <c r="CC92" s="195">
        <v>0</v>
      </c>
      <c r="CD92" s="195">
        <v>0</v>
      </c>
      <c r="CE92" s="195">
        <v>0</v>
      </c>
      <c r="CF92" s="195">
        <v>0</v>
      </c>
      <c r="CG92" s="195">
        <v>0</v>
      </c>
      <c r="CH92" s="195">
        <v>0</v>
      </c>
      <c r="CI92" s="195">
        <v>0</v>
      </c>
      <c r="CJ92" s="195">
        <v>0</v>
      </c>
      <c r="CK92" s="195">
        <v>0</v>
      </c>
      <c r="CL92" s="195">
        <v>0</v>
      </c>
      <c r="CM92" s="195">
        <v>0</v>
      </c>
      <c r="CN92" s="195">
        <v>0</v>
      </c>
      <c r="CO92" s="195">
        <v>0</v>
      </c>
      <c r="CP92" s="195">
        <v>0</v>
      </c>
      <c r="CQ92" s="195">
        <v>0</v>
      </c>
      <c r="CR92" s="195">
        <v>0</v>
      </c>
      <c r="CS92" s="195">
        <v>0</v>
      </c>
      <c r="CT92" s="195">
        <v>0</v>
      </c>
      <c r="CU92" s="195">
        <v>0</v>
      </c>
      <c r="CV92" s="195">
        <v>0</v>
      </c>
      <c r="CW92" s="195">
        <v>0</v>
      </c>
      <c r="CX92" s="195">
        <v>0</v>
      </c>
      <c r="CY92" s="195">
        <v>0</v>
      </c>
      <c r="CZ92" s="195">
        <v>0</v>
      </c>
      <c r="DA92" s="195">
        <v>0</v>
      </c>
      <c r="DB92" s="195">
        <v>0</v>
      </c>
      <c r="DC92" s="195">
        <v>0</v>
      </c>
      <c r="DE92" s="24">
        <f t="shared" si="47"/>
        <v>0</v>
      </c>
      <c r="DF92" s="24">
        <f t="shared" si="40"/>
        <v>0</v>
      </c>
      <c r="DG92">
        <f t="shared" si="48"/>
        <v>21</v>
      </c>
    </row>
    <row r="93" spans="1:112" ht="15" customHeight="1">
      <c r="A93" s="68">
        <v>81</v>
      </c>
      <c r="B93" s="176" t="str">
        <f>$B$89&amp;"4."</f>
        <v>G.4.</v>
      </c>
      <c r="C93" s="192" t="s">
        <v>183</v>
      </c>
      <c r="D93" s="176"/>
      <c r="E93" s="200">
        <v>0.21</v>
      </c>
      <c r="F93" s="189">
        <f>H93+NPV(FD,I93:INDEX(I93:DC93,PAL))</f>
        <v>0</v>
      </c>
      <c r="G93" s="189">
        <f>SUMIF($H$5:$DC$5,"&lt;="&amp;PAL,$H93:$DC93)</f>
        <v>0</v>
      </c>
      <c r="H93" s="195">
        <v>0</v>
      </c>
      <c r="I93" s="195">
        <v>0</v>
      </c>
      <c r="J93" s="195">
        <v>0</v>
      </c>
      <c r="K93" s="195">
        <v>0</v>
      </c>
      <c r="L93" s="195">
        <v>0</v>
      </c>
      <c r="M93" s="195">
        <v>0</v>
      </c>
      <c r="N93" s="195">
        <v>0</v>
      </c>
      <c r="O93" s="195">
        <v>0</v>
      </c>
      <c r="P93" s="195">
        <v>0</v>
      </c>
      <c r="Q93" s="195">
        <v>0</v>
      </c>
      <c r="R93" s="195">
        <v>0</v>
      </c>
      <c r="S93" s="195">
        <v>0</v>
      </c>
      <c r="T93" s="195">
        <v>0</v>
      </c>
      <c r="U93" s="195">
        <v>0</v>
      </c>
      <c r="V93" s="195">
        <v>0</v>
      </c>
      <c r="W93" s="195">
        <v>0</v>
      </c>
      <c r="X93" s="195">
        <v>0</v>
      </c>
      <c r="Y93" s="195">
        <v>0</v>
      </c>
      <c r="Z93" s="195">
        <v>0</v>
      </c>
      <c r="AA93" s="195">
        <v>0</v>
      </c>
      <c r="AB93" s="195">
        <v>0</v>
      </c>
      <c r="AC93" s="195">
        <v>0</v>
      </c>
      <c r="AD93" s="195">
        <v>0</v>
      </c>
      <c r="AE93" s="195">
        <v>0</v>
      </c>
      <c r="AF93" s="195">
        <v>0</v>
      </c>
      <c r="AG93" s="195">
        <v>0</v>
      </c>
      <c r="AH93" s="195">
        <v>0</v>
      </c>
      <c r="AI93" s="195">
        <v>0</v>
      </c>
      <c r="AJ93" s="195">
        <v>0</v>
      </c>
      <c r="AK93" s="195">
        <v>0</v>
      </c>
      <c r="AL93" s="195">
        <v>0</v>
      </c>
      <c r="AM93" s="195">
        <v>0</v>
      </c>
      <c r="AN93" s="195">
        <v>0</v>
      </c>
      <c r="AO93" s="195">
        <v>0</v>
      </c>
      <c r="AP93" s="195">
        <v>0</v>
      </c>
      <c r="AQ93" s="195">
        <v>0</v>
      </c>
      <c r="AR93" s="195">
        <v>0</v>
      </c>
      <c r="AS93" s="195">
        <v>0</v>
      </c>
      <c r="AT93" s="195">
        <v>0</v>
      </c>
      <c r="AU93" s="195">
        <v>0</v>
      </c>
      <c r="AV93" s="195">
        <v>0</v>
      </c>
      <c r="AW93" s="195">
        <v>0</v>
      </c>
      <c r="AX93" s="195">
        <v>0</v>
      </c>
      <c r="AY93" s="195">
        <v>0</v>
      </c>
      <c r="AZ93" s="195">
        <v>0</v>
      </c>
      <c r="BA93" s="195">
        <v>0</v>
      </c>
      <c r="BB93" s="195">
        <v>0</v>
      </c>
      <c r="BC93" s="195">
        <v>0</v>
      </c>
      <c r="BD93" s="195">
        <v>0</v>
      </c>
      <c r="BE93" s="195">
        <v>0</v>
      </c>
      <c r="BF93" s="195">
        <v>0</v>
      </c>
      <c r="BG93" s="195">
        <v>0</v>
      </c>
      <c r="BH93" s="195">
        <v>0</v>
      </c>
      <c r="BI93" s="195">
        <v>0</v>
      </c>
      <c r="BJ93" s="195">
        <v>0</v>
      </c>
      <c r="BK93" s="195">
        <v>0</v>
      </c>
      <c r="BL93" s="195">
        <v>0</v>
      </c>
      <c r="BM93" s="195">
        <v>0</v>
      </c>
      <c r="BN93" s="195">
        <v>0</v>
      </c>
      <c r="BO93" s="195">
        <v>0</v>
      </c>
      <c r="BP93" s="195">
        <v>0</v>
      </c>
      <c r="BQ93" s="195">
        <v>0</v>
      </c>
      <c r="BR93" s="195">
        <v>0</v>
      </c>
      <c r="BS93" s="195">
        <v>0</v>
      </c>
      <c r="BT93" s="195">
        <v>0</v>
      </c>
      <c r="BU93" s="195">
        <v>0</v>
      </c>
      <c r="BV93" s="195">
        <v>0</v>
      </c>
      <c r="BW93" s="195">
        <v>0</v>
      </c>
      <c r="BX93" s="195">
        <v>0</v>
      </c>
      <c r="BY93" s="195">
        <v>0</v>
      </c>
      <c r="BZ93" s="195">
        <v>0</v>
      </c>
      <c r="CA93" s="195">
        <v>0</v>
      </c>
      <c r="CB93" s="195">
        <v>0</v>
      </c>
      <c r="CC93" s="195">
        <v>0</v>
      </c>
      <c r="CD93" s="195">
        <v>0</v>
      </c>
      <c r="CE93" s="195">
        <v>0</v>
      </c>
      <c r="CF93" s="195">
        <v>0</v>
      </c>
      <c r="CG93" s="195">
        <v>0</v>
      </c>
      <c r="CH93" s="195">
        <v>0</v>
      </c>
      <c r="CI93" s="195">
        <v>0</v>
      </c>
      <c r="CJ93" s="195">
        <v>0</v>
      </c>
      <c r="CK93" s="195">
        <v>0</v>
      </c>
      <c r="CL93" s="195">
        <v>0</v>
      </c>
      <c r="CM93" s="195">
        <v>0</v>
      </c>
      <c r="CN93" s="195">
        <v>0</v>
      </c>
      <c r="CO93" s="195">
        <v>0</v>
      </c>
      <c r="CP93" s="195">
        <v>0</v>
      </c>
      <c r="CQ93" s="195">
        <v>0</v>
      </c>
      <c r="CR93" s="195">
        <v>0</v>
      </c>
      <c r="CS93" s="195">
        <v>0</v>
      </c>
      <c r="CT93" s="195">
        <v>0</v>
      </c>
      <c r="CU93" s="195">
        <v>0</v>
      </c>
      <c r="CV93" s="195">
        <v>0</v>
      </c>
      <c r="CW93" s="195">
        <v>0</v>
      </c>
      <c r="CX93" s="195">
        <v>0</v>
      </c>
      <c r="CY93" s="195">
        <v>0</v>
      </c>
      <c r="CZ93" s="195">
        <v>0</v>
      </c>
      <c r="DA93" s="195">
        <v>0</v>
      </c>
      <c r="DB93" s="195">
        <v>0</v>
      </c>
      <c r="DC93" s="195">
        <v>0</v>
      </c>
      <c r="DE93" s="24">
        <f t="shared" si="47"/>
        <v>0</v>
      </c>
      <c r="DF93" s="24">
        <f t="shared" si="40"/>
        <v>0</v>
      </c>
      <c r="DG93">
        <f t="shared" si="48"/>
        <v>21</v>
      </c>
    </row>
    <row r="94" spans="1:112" ht="15" customHeight="1">
      <c r="A94" s="68">
        <v>82</v>
      </c>
      <c r="B94" s="176" t="str">
        <f>$B$89&amp;"5."</f>
        <v>G.5.</v>
      </c>
      <c r="C94" s="192" t="s">
        <v>184</v>
      </c>
      <c r="D94" s="176"/>
      <c r="E94" s="200">
        <v>0.21</v>
      </c>
      <c r="F94" s="189">
        <f>H94+NPV(FD,I94:INDEX(I94:DC94,PAL))</f>
        <v>0</v>
      </c>
      <c r="G94" s="189">
        <f>SUMIF($H$5:$DC$5,"&lt;="&amp;PAL,$H94:$DC94)</f>
        <v>0</v>
      </c>
      <c r="H94" s="195">
        <v>0</v>
      </c>
      <c r="I94" s="195">
        <v>0</v>
      </c>
      <c r="J94" s="195">
        <v>0</v>
      </c>
      <c r="K94" s="195">
        <v>0</v>
      </c>
      <c r="L94" s="195">
        <v>0</v>
      </c>
      <c r="M94" s="195">
        <v>0</v>
      </c>
      <c r="N94" s="195">
        <v>0</v>
      </c>
      <c r="O94" s="195">
        <v>0</v>
      </c>
      <c r="P94" s="195">
        <v>0</v>
      </c>
      <c r="Q94" s="195">
        <v>0</v>
      </c>
      <c r="R94" s="195">
        <v>0</v>
      </c>
      <c r="S94" s="195">
        <v>0</v>
      </c>
      <c r="T94" s="195">
        <v>0</v>
      </c>
      <c r="U94" s="195">
        <v>0</v>
      </c>
      <c r="V94" s="195">
        <v>0</v>
      </c>
      <c r="W94" s="195">
        <v>0</v>
      </c>
      <c r="X94" s="195">
        <v>0</v>
      </c>
      <c r="Y94" s="195">
        <v>0</v>
      </c>
      <c r="Z94" s="195">
        <v>0</v>
      </c>
      <c r="AA94" s="195">
        <v>0</v>
      </c>
      <c r="AB94" s="195">
        <v>0</v>
      </c>
      <c r="AC94" s="195">
        <v>0</v>
      </c>
      <c r="AD94" s="195">
        <v>0</v>
      </c>
      <c r="AE94" s="195">
        <v>0</v>
      </c>
      <c r="AF94" s="195">
        <v>0</v>
      </c>
      <c r="AG94" s="195">
        <v>0</v>
      </c>
      <c r="AH94" s="195">
        <v>0</v>
      </c>
      <c r="AI94" s="195">
        <v>0</v>
      </c>
      <c r="AJ94" s="195">
        <v>0</v>
      </c>
      <c r="AK94" s="195">
        <v>0</v>
      </c>
      <c r="AL94" s="195">
        <v>0</v>
      </c>
      <c r="AM94" s="195">
        <v>0</v>
      </c>
      <c r="AN94" s="195">
        <v>0</v>
      </c>
      <c r="AO94" s="195">
        <v>0</v>
      </c>
      <c r="AP94" s="195">
        <v>0</v>
      </c>
      <c r="AQ94" s="195">
        <v>0</v>
      </c>
      <c r="AR94" s="195">
        <v>0</v>
      </c>
      <c r="AS94" s="195">
        <v>0</v>
      </c>
      <c r="AT94" s="195">
        <v>0</v>
      </c>
      <c r="AU94" s="195">
        <v>0</v>
      </c>
      <c r="AV94" s="195">
        <v>0</v>
      </c>
      <c r="AW94" s="195">
        <v>0</v>
      </c>
      <c r="AX94" s="195">
        <v>0</v>
      </c>
      <c r="AY94" s="195">
        <v>0</v>
      </c>
      <c r="AZ94" s="195">
        <v>0</v>
      </c>
      <c r="BA94" s="195">
        <v>0</v>
      </c>
      <c r="BB94" s="195">
        <v>0</v>
      </c>
      <c r="BC94" s="195">
        <v>0</v>
      </c>
      <c r="BD94" s="195">
        <v>0</v>
      </c>
      <c r="BE94" s="195">
        <v>0</v>
      </c>
      <c r="BF94" s="195">
        <v>0</v>
      </c>
      <c r="BG94" s="195">
        <v>0</v>
      </c>
      <c r="BH94" s="195">
        <v>0</v>
      </c>
      <c r="BI94" s="195">
        <v>0</v>
      </c>
      <c r="BJ94" s="195">
        <v>0</v>
      </c>
      <c r="BK94" s="195">
        <v>0</v>
      </c>
      <c r="BL94" s="195">
        <v>0</v>
      </c>
      <c r="BM94" s="195">
        <v>0</v>
      </c>
      <c r="BN94" s="195">
        <v>0</v>
      </c>
      <c r="BO94" s="195">
        <v>0</v>
      </c>
      <c r="BP94" s="195">
        <v>0</v>
      </c>
      <c r="BQ94" s="195">
        <v>0</v>
      </c>
      <c r="BR94" s="195">
        <v>0</v>
      </c>
      <c r="BS94" s="195">
        <v>0</v>
      </c>
      <c r="BT94" s="195">
        <v>0</v>
      </c>
      <c r="BU94" s="195">
        <v>0</v>
      </c>
      <c r="BV94" s="195">
        <v>0</v>
      </c>
      <c r="BW94" s="195">
        <v>0</v>
      </c>
      <c r="BX94" s="195">
        <v>0</v>
      </c>
      <c r="BY94" s="195">
        <v>0</v>
      </c>
      <c r="BZ94" s="195">
        <v>0</v>
      </c>
      <c r="CA94" s="195">
        <v>0</v>
      </c>
      <c r="CB94" s="195">
        <v>0</v>
      </c>
      <c r="CC94" s="195">
        <v>0</v>
      </c>
      <c r="CD94" s="195">
        <v>0</v>
      </c>
      <c r="CE94" s="195">
        <v>0</v>
      </c>
      <c r="CF94" s="195">
        <v>0</v>
      </c>
      <c r="CG94" s="195">
        <v>0</v>
      </c>
      <c r="CH94" s="195">
        <v>0</v>
      </c>
      <c r="CI94" s="195">
        <v>0</v>
      </c>
      <c r="CJ94" s="195">
        <v>0</v>
      </c>
      <c r="CK94" s="195">
        <v>0</v>
      </c>
      <c r="CL94" s="195">
        <v>0</v>
      </c>
      <c r="CM94" s="195">
        <v>0</v>
      </c>
      <c r="CN94" s="195">
        <v>0</v>
      </c>
      <c r="CO94" s="195">
        <v>0</v>
      </c>
      <c r="CP94" s="195">
        <v>0</v>
      </c>
      <c r="CQ94" s="195">
        <v>0</v>
      </c>
      <c r="CR94" s="195">
        <v>0</v>
      </c>
      <c r="CS94" s="195">
        <v>0</v>
      </c>
      <c r="CT94" s="195">
        <v>0</v>
      </c>
      <c r="CU94" s="195">
        <v>0</v>
      </c>
      <c r="CV94" s="195">
        <v>0</v>
      </c>
      <c r="CW94" s="195">
        <v>0</v>
      </c>
      <c r="CX94" s="195">
        <v>0</v>
      </c>
      <c r="CY94" s="195">
        <v>0</v>
      </c>
      <c r="CZ94" s="195">
        <v>0</v>
      </c>
      <c r="DA94" s="195">
        <v>0</v>
      </c>
      <c r="DB94" s="195">
        <v>0</v>
      </c>
      <c r="DC94" s="195">
        <v>0</v>
      </c>
      <c r="DE94" s="24">
        <f t="shared" si="47"/>
        <v>0</v>
      </c>
      <c r="DF94" s="24">
        <f t="shared" si="40"/>
        <v>0</v>
      </c>
      <c r="DG94">
        <f t="shared" si="48"/>
        <v>21</v>
      </c>
    </row>
    <row r="95" spans="1:112" ht="29">
      <c r="A95" s="68">
        <v>83</v>
      </c>
      <c r="B95" s="176" t="str">
        <f>$B$89&amp;"6."</f>
        <v>G.6.</v>
      </c>
      <c r="C95" s="192" t="s">
        <v>185</v>
      </c>
      <c r="D95" s="176"/>
      <c r="E95" s="200">
        <v>0.21</v>
      </c>
      <c r="F95" s="189">
        <f>H95+NPV(FD,I95:INDEX(I95:DC95,PAL))</f>
        <v>0</v>
      </c>
      <c r="G95" s="189">
        <f>SUMIF($H$5:$DC$5,"&lt;="&amp;PAL,$H95:$DC95)</f>
        <v>0</v>
      </c>
      <c r="H95" s="195">
        <v>0</v>
      </c>
      <c r="I95" s="195">
        <v>0</v>
      </c>
      <c r="J95" s="195">
        <v>0</v>
      </c>
      <c r="K95" s="195">
        <v>0</v>
      </c>
      <c r="L95" s="195">
        <v>0</v>
      </c>
      <c r="M95" s="195">
        <v>0</v>
      </c>
      <c r="N95" s="195">
        <v>0</v>
      </c>
      <c r="O95" s="195">
        <v>0</v>
      </c>
      <c r="P95" s="195">
        <v>0</v>
      </c>
      <c r="Q95" s="195">
        <v>0</v>
      </c>
      <c r="R95" s="195">
        <v>0</v>
      </c>
      <c r="S95" s="195">
        <v>0</v>
      </c>
      <c r="T95" s="195">
        <v>0</v>
      </c>
      <c r="U95" s="195">
        <v>0</v>
      </c>
      <c r="V95" s="195">
        <v>0</v>
      </c>
      <c r="W95" s="195">
        <v>0</v>
      </c>
      <c r="X95" s="195">
        <v>0</v>
      </c>
      <c r="Y95" s="195">
        <v>0</v>
      </c>
      <c r="Z95" s="195">
        <v>0</v>
      </c>
      <c r="AA95" s="195">
        <v>0</v>
      </c>
      <c r="AB95" s="195">
        <v>0</v>
      </c>
      <c r="AC95" s="195">
        <v>0</v>
      </c>
      <c r="AD95" s="195">
        <v>0</v>
      </c>
      <c r="AE95" s="195">
        <v>0</v>
      </c>
      <c r="AF95" s="195">
        <v>0</v>
      </c>
      <c r="AG95" s="195">
        <v>0</v>
      </c>
      <c r="AH95" s="195">
        <v>0</v>
      </c>
      <c r="AI95" s="195">
        <v>0</v>
      </c>
      <c r="AJ95" s="195">
        <v>0</v>
      </c>
      <c r="AK95" s="195">
        <v>0</v>
      </c>
      <c r="AL95" s="195">
        <v>0</v>
      </c>
      <c r="AM95" s="195">
        <v>0</v>
      </c>
      <c r="AN95" s="195">
        <v>0</v>
      </c>
      <c r="AO95" s="195">
        <v>0</v>
      </c>
      <c r="AP95" s="195">
        <v>0</v>
      </c>
      <c r="AQ95" s="195">
        <v>0</v>
      </c>
      <c r="AR95" s="195">
        <v>0</v>
      </c>
      <c r="AS95" s="195">
        <v>0</v>
      </c>
      <c r="AT95" s="195">
        <v>0</v>
      </c>
      <c r="AU95" s="195">
        <v>0</v>
      </c>
      <c r="AV95" s="195">
        <v>0</v>
      </c>
      <c r="AW95" s="195">
        <v>0</v>
      </c>
      <c r="AX95" s="195">
        <v>0</v>
      </c>
      <c r="AY95" s="195">
        <v>0</v>
      </c>
      <c r="AZ95" s="195">
        <v>0</v>
      </c>
      <c r="BA95" s="195">
        <v>0</v>
      </c>
      <c r="BB95" s="195">
        <v>0</v>
      </c>
      <c r="BC95" s="195">
        <v>0</v>
      </c>
      <c r="BD95" s="195">
        <v>0</v>
      </c>
      <c r="BE95" s="195">
        <v>0</v>
      </c>
      <c r="BF95" s="195">
        <v>0</v>
      </c>
      <c r="BG95" s="195">
        <v>0</v>
      </c>
      <c r="BH95" s="195">
        <v>0</v>
      </c>
      <c r="BI95" s="195">
        <v>0</v>
      </c>
      <c r="BJ95" s="195">
        <v>0</v>
      </c>
      <c r="BK95" s="195">
        <v>0</v>
      </c>
      <c r="BL95" s="195">
        <v>0</v>
      </c>
      <c r="BM95" s="195">
        <v>0</v>
      </c>
      <c r="BN95" s="195">
        <v>0</v>
      </c>
      <c r="BO95" s="195">
        <v>0</v>
      </c>
      <c r="BP95" s="195">
        <v>0</v>
      </c>
      <c r="BQ95" s="195">
        <v>0</v>
      </c>
      <c r="BR95" s="195">
        <v>0</v>
      </c>
      <c r="BS95" s="195">
        <v>0</v>
      </c>
      <c r="BT95" s="195">
        <v>0</v>
      </c>
      <c r="BU95" s="195">
        <v>0</v>
      </c>
      <c r="BV95" s="195">
        <v>0</v>
      </c>
      <c r="BW95" s="195">
        <v>0</v>
      </c>
      <c r="BX95" s="195">
        <v>0</v>
      </c>
      <c r="BY95" s="195">
        <v>0</v>
      </c>
      <c r="BZ95" s="195">
        <v>0</v>
      </c>
      <c r="CA95" s="195">
        <v>0</v>
      </c>
      <c r="CB95" s="195">
        <v>0</v>
      </c>
      <c r="CC95" s="195">
        <v>0</v>
      </c>
      <c r="CD95" s="195">
        <v>0</v>
      </c>
      <c r="CE95" s="195">
        <v>0</v>
      </c>
      <c r="CF95" s="195">
        <v>0</v>
      </c>
      <c r="CG95" s="195">
        <v>0</v>
      </c>
      <c r="CH95" s="195">
        <v>0</v>
      </c>
      <c r="CI95" s="195">
        <v>0</v>
      </c>
      <c r="CJ95" s="195">
        <v>0</v>
      </c>
      <c r="CK95" s="195">
        <v>0</v>
      </c>
      <c r="CL95" s="195">
        <v>0</v>
      </c>
      <c r="CM95" s="195">
        <v>0</v>
      </c>
      <c r="CN95" s="195">
        <v>0</v>
      </c>
      <c r="CO95" s="195">
        <v>0</v>
      </c>
      <c r="CP95" s="195">
        <v>0</v>
      </c>
      <c r="CQ95" s="195">
        <v>0</v>
      </c>
      <c r="CR95" s="195">
        <v>0</v>
      </c>
      <c r="CS95" s="195">
        <v>0</v>
      </c>
      <c r="CT95" s="195">
        <v>0</v>
      </c>
      <c r="CU95" s="195">
        <v>0</v>
      </c>
      <c r="CV95" s="195">
        <v>0</v>
      </c>
      <c r="CW95" s="195">
        <v>0</v>
      </c>
      <c r="CX95" s="195">
        <v>0</v>
      </c>
      <c r="CY95" s="195">
        <v>0</v>
      </c>
      <c r="CZ95" s="195">
        <v>0</v>
      </c>
      <c r="DA95" s="195">
        <v>0</v>
      </c>
      <c r="DB95" s="195">
        <v>0</v>
      </c>
      <c r="DC95" s="195">
        <v>0</v>
      </c>
      <c r="DE95" s="24">
        <f t="shared" si="47"/>
        <v>0</v>
      </c>
      <c r="DF95" s="24">
        <f t="shared" si="40"/>
        <v>0</v>
      </c>
      <c r="DG95">
        <f t="shared" si="48"/>
        <v>21</v>
      </c>
    </row>
    <row r="96" spans="1:112" ht="29">
      <c r="A96" s="68">
        <v>84</v>
      </c>
      <c r="B96" s="176" t="str">
        <f>$B$89&amp;"7."</f>
        <v>G.7.</v>
      </c>
      <c r="C96" s="192" t="s">
        <v>186</v>
      </c>
      <c r="D96" s="176"/>
      <c r="E96" s="200">
        <v>0.21</v>
      </c>
      <c r="F96" s="189">
        <f>H96+NPV(FD,I96:INDEX(I96:DC96,PAL))</f>
        <v>0</v>
      </c>
      <c r="G96" s="189">
        <f>SUMIF($H$5:$DC$5,"&lt;="&amp;PAL,$H96:$DC96)</f>
        <v>0</v>
      </c>
      <c r="H96" s="195">
        <v>0</v>
      </c>
      <c r="I96" s="195">
        <v>0</v>
      </c>
      <c r="J96" s="195">
        <v>0</v>
      </c>
      <c r="K96" s="195">
        <v>0</v>
      </c>
      <c r="L96" s="195">
        <v>0</v>
      </c>
      <c r="M96" s="195">
        <v>0</v>
      </c>
      <c r="N96" s="195">
        <v>0</v>
      </c>
      <c r="O96" s="195">
        <v>0</v>
      </c>
      <c r="P96" s="195">
        <v>0</v>
      </c>
      <c r="Q96" s="195">
        <v>0</v>
      </c>
      <c r="R96" s="195">
        <v>0</v>
      </c>
      <c r="S96" s="195">
        <v>0</v>
      </c>
      <c r="T96" s="195">
        <v>0</v>
      </c>
      <c r="U96" s="195">
        <v>0</v>
      </c>
      <c r="V96" s="195">
        <v>0</v>
      </c>
      <c r="W96" s="195">
        <v>0</v>
      </c>
      <c r="X96" s="195">
        <v>0</v>
      </c>
      <c r="Y96" s="195">
        <v>0</v>
      </c>
      <c r="Z96" s="195">
        <v>0</v>
      </c>
      <c r="AA96" s="195">
        <v>0</v>
      </c>
      <c r="AB96" s="195">
        <v>0</v>
      </c>
      <c r="AC96" s="195">
        <v>0</v>
      </c>
      <c r="AD96" s="195">
        <v>0</v>
      </c>
      <c r="AE96" s="195">
        <v>0</v>
      </c>
      <c r="AF96" s="195">
        <v>0</v>
      </c>
      <c r="AG96" s="195">
        <v>0</v>
      </c>
      <c r="AH96" s="195">
        <v>0</v>
      </c>
      <c r="AI96" s="195">
        <v>0</v>
      </c>
      <c r="AJ96" s="195">
        <v>0</v>
      </c>
      <c r="AK96" s="195">
        <v>0</v>
      </c>
      <c r="AL96" s="195">
        <v>0</v>
      </c>
      <c r="AM96" s="195">
        <v>0</v>
      </c>
      <c r="AN96" s="195">
        <v>0</v>
      </c>
      <c r="AO96" s="195">
        <v>0</v>
      </c>
      <c r="AP96" s="195">
        <v>0</v>
      </c>
      <c r="AQ96" s="195">
        <v>0</v>
      </c>
      <c r="AR96" s="195">
        <v>0</v>
      </c>
      <c r="AS96" s="195">
        <v>0</v>
      </c>
      <c r="AT96" s="195">
        <v>0</v>
      </c>
      <c r="AU96" s="195">
        <v>0</v>
      </c>
      <c r="AV96" s="195">
        <v>0</v>
      </c>
      <c r="AW96" s="195">
        <v>0</v>
      </c>
      <c r="AX96" s="195">
        <v>0</v>
      </c>
      <c r="AY96" s="195">
        <v>0</v>
      </c>
      <c r="AZ96" s="195">
        <v>0</v>
      </c>
      <c r="BA96" s="195">
        <v>0</v>
      </c>
      <c r="BB96" s="195">
        <v>0</v>
      </c>
      <c r="BC96" s="195">
        <v>0</v>
      </c>
      <c r="BD96" s="195">
        <v>0</v>
      </c>
      <c r="BE96" s="195">
        <v>0</v>
      </c>
      <c r="BF96" s="195">
        <v>0</v>
      </c>
      <c r="BG96" s="195">
        <v>0</v>
      </c>
      <c r="BH96" s="195">
        <v>0</v>
      </c>
      <c r="BI96" s="195">
        <v>0</v>
      </c>
      <c r="BJ96" s="195">
        <v>0</v>
      </c>
      <c r="BK96" s="195">
        <v>0</v>
      </c>
      <c r="BL96" s="195">
        <v>0</v>
      </c>
      <c r="BM96" s="195">
        <v>0</v>
      </c>
      <c r="BN96" s="195">
        <v>0</v>
      </c>
      <c r="BO96" s="195">
        <v>0</v>
      </c>
      <c r="BP96" s="195">
        <v>0</v>
      </c>
      <c r="BQ96" s="195">
        <v>0</v>
      </c>
      <c r="BR96" s="195">
        <v>0</v>
      </c>
      <c r="BS96" s="195">
        <v>0</v>
      </c>
      <c r="BT96" s="195">
        <v>0</v>
      </c>
      <c r="BU96" s="195">
        <v>0</v>
      </c>
      <c r="BV96" s="195">
        <v>0</v>
      </c>
      <c r="BW96" s="195">
        <v>0</v>
      </c>
      <c r="BX96" s="195">
        <v>0</v>
      </c>
      <c r="BY96" s="195">
        <v>0</v>
      </c>
      <c r="BZ96" s="195">
        <v>0</v>
      </c>
      <c r="CA96" s="195">
        <v>0</v>
      </c>
      <c r="CB96" s="195">
        <v>0</v>
      </c>
      <c r="CC96" s="195">
        <v>0</v>
      </c>
      <c r="CD96" s="195">
        <v>0</v>
      </c>
      <c r="CE96" s="195">
        <v>0</v>
      </c>
      <c r="CF96" s="195">
        <v>0</v>
      </c>
      <c r="CG96" s="195">
        <v>0</v>
      </c>
      <c r="CH96" s="195">
        <v>0</v>
      </c>
      <c r="CI96" s="195">
        <v>0</v>
      </c>
      <c r="CJ96" s="195">
        <v>0</v>
      </c>
      <c r="CK96" s="195">
        <v>0</v>
      </c>
      <c r="CL96" s="195">
        <v>0</v>
      </c>
      <c r="CM96" s="195">
        <v>0</v>
      </c>
      <c r="CN96" s="195">
        <v>0</v>
      </c>
      <c r="CO96" s="195">
        <v>0</v>
      </c>
      <c r="CP96" s="195">
        <v>0</v>
      </c>
      <c r="CQ96" s="195">
        <v>0</v>
      </c>
      <c r="CR96" s="195">
        <v>0</v>
      </c>
      <c r="CS96" s="195">
        <v>0</v>
      </c>
      <c r="CT96" s="195">
        <v>0</v>
      </c>
      <c r="CU96" s="195">
        <v>0</v>
      </c>
      <c r="CV96" s="195">
        <v>0</v>
      </c>
      <c r="CW96" s="195">
        <v>0</v>
      </c>
      <c r="CX96" s="195">
        <v>0</v>
      </c>
      <c r="CY96" s="195">
        <v>0</v>
      </c>
      <c r="CZ96" s="195">
        <v>0</v>
      </c>
      <c r="DA96" s="195">
        <v>0</v>
      </c>
      <c r="DB96" s="195">
        <v>0</v>
      </c>
      <c r="DC96" s="195">
        <v>0</v>
      </c>
      <c r="DE96" s="24">
        <f t="shared" si="47"/>
        <v>0</v>
      </c>
      <c r="DF96" s="24">
        <f t="shared" si="40"/>
        <v>0</v>
      </c>
      <c r="DG96">
        <f t="shared" si="48"/>
        <v>21</v>
      </c>
    </row>
    <row r="97" spans="1:111" ht="29">
      <c r="A97" s="68">
        <v>85</v>
      </c>
      <c r="B97" s="176" t="str">
        <f>$B$89&amp;"8."</f>
        <v>G.8.</v>
      </c>
      <c r="C97" s="192" t="s">
        <v>187</v>
      </c>
      <c r="D97" s="176"/>
      <c r="E97" s="200">
        <v>0.21</v>
      </c>
      <c r="F97" s="189">
        <f>H97+NPV(FD,I97:INDEX(I97:DC97,PAL))</f>
        <v>0</v>
      </c>
      <c r="G97" s="189">
        <f>SUMIF($H$5:$DC$5,"&lt;="&amp;PAL,$H97:$DC97)</f>
        <v>0</v>
      </c>
      <c r="H97" s="195">
        <v>0</v>
      </c>
      <c r="I97" s="195">
        <v>0</v>
      </c>
      <c r="J97" s="195">
        <v>0</v>
      </c>
      <c r="K97" s="195">
        <v>0</v>
      </c>
      <c r="L97" s="195">
        <v>0</v>
      </c>
      <c r="M97" s="195">
        <v>0</v>
      </c>
      <c r="N97" s="195">
        <v>0</v>
      </c>
      <c r="O97" s="195">
        <v>0</v>
      </c>
      <c r="P97" s="195">
        <v>0</v>
      </c>
      <c r="Q97" s="195">
        <v>0</v>
      </c>
      <c r="R97" s="195">
        <v>0</v>
      </c>
      <c r="S97" s="195">
        <v>0</v>
      </c>
      <c r="T97" s="195">
        <v>0</v>
      </c>
      <c r="U97" s="195">
        <v>0</v>
      </c>
      <c r="V97" s="195">
        <v>0</v>
      </c>
      <c r="W97" s="195">
        <v>0</v>
      </c>
      <c r="X97" s="195">
        <v>0</v>
      </c>
      <c r="Y97" s="195">
        <v>0</v>
      </c>
      <c r="Z97" s="195">
        <v>0</v>
      </c>
      <c r="AA97" s="195">
        <v>0</v>
      </c>
      <c r="AB97" s="195">
        <v>0</v>
      </c>
      <c r="AC97" s="195">
        <v>0</v>
      </c>
      <c r="AD97" s="195">
        <v>0</v>
      </c>
      <c r="AE97" s="195">
        <v>0</v>
      </c>
      <c r="AF97" s="195">
        <v>0</v>
      </c>
      <c r="AG97" s="195">
        <v>0</v>
      </c>
      <c r="AH97" s="195">
        <v>0</v>
      </c>
      <c r="AI97" s="195">
        <v>0</v>
      </c>
      <c r="AJ97" s="195">
        <v>0</v>
      </c>
      <c r="AK97" s="195">
        <v>0</v>
      </c>
      <c r="AL97" s="195">
        <v>0</v>
      </c>
      <c r="AM97" s="195">
        <v>0</v>
      </c>
      <c r="AN97" s="195">
        <v>0</v>
      </c>
      <c r="AO97" s="195">
        <v>0</v>
      </c>
      <c r="AP97" s="195">
        <v>0</v>
      </c>
      <c r="AQ97" s="195">
        <v>0</v>
      </c>
      <c r="AR97" s="195">
        <v>0</v>
      </c>
      <c r="AS97" s="195">
        <v>0</v>
      </c>
      <c r="AT97" s="195">
        <v>0</v>
      </c>
      <c r="AU97" s="195">
        <v>0</v>
      </c>
      <c r="AV97" s="195">
        <v>0</v>
      </c>
      <c r="AW97" s="195">
        <v>0</v>
      </c>
      <c r="AX97" s="195">
        <v>0</v>
      </c>
      <c r="AY97" s="195">
        <v>0</v>
      </c>
      <c r="AZ97" s="195">
        <v>0</v>
      </c>
      <c r="BA97" s="195">
        <v>0</v>
      </c>
      <c r="BB97" s="195">
        <v>0</v>
      </c>
      <c r="BC97" s="195">
        <v>0</v>
      </c>
      <c r="BD97" s="195">
        <v>0</v>
      </c>
      <c r="BE97" s="195">
        <v>0</v>
      </c>
      <c r="BF97" s="195">
        <v>0</v>
      </c>
      <c r="BG97" s="195">
        <v>0</v>
      </c>
      <c r="BH97" s="195">
        <v>0</v>
      </c>
      <c r="BI97" s="195">
        <v>0</v>
      </c>
      <c r="BJ97" s="195">
        <v>0</v>
      </c>
      <c r="BK97" s="195">
        <v>0</v>
      </c>
      <c r="BL97" s="195">
        <v>0</v>
      </c>
      <c r="BM97" s="195">
        <v>0</v>
      </c>
      <c r="BN97" s="195">
        <v>0</v>
      </c>
      <c r="BO97" s="195">
        <v>0</v>
      </c>
      <c r="BP97" s="195">
        <v>0</v>
      </c>
      <c r="BQ97" s="195">
        <v>0</v>
      </c>
      <c r="BR97" s="195">
        <v>0</v>
      </c>
      <c r="BS97" s="195">
        <v>0</v>
      </c>
      <c r="BT97" s="195">
        <v>0</v>
      </c>
      <c r="BU97" s="195">
        <v>0</v>
      </c>
      <c r="BV97" s="195">
        <v>0</v>
      </c>
      <c r="BW97" s="195">
        <v>0</v>
      </c>
      <c r="BX97" s="195">
        <v>0</v>
      </c>
      <c r="BY97" s="195">
        <v>0</v>
      </c>
      <c r="BZ97" s="195">
        <v>0</v>
      </c>
      <c r="CA97" s="195">
        <v>0</v>
      </c>
      <c r="CB97" s="195">
        <v>0</v>
      </c>
      <c r="CC97" s="195">
        <v>0</v>
      </c>
      <c r="CD97" s="195">
        <v>0</v>
      </c>
      <c r="CE97" s="195">
        <v>0</v>
      </c>
      <c r="CF97" s="195">
        <v>0</v>
      </c>
      <c r="CG97" s="195">
        <v>0</v>
      </c>
      <c r="CH97" s="195">
        <v>0</v>
      </c>
      <c r="CI97" s="195">
        <v>0</v>
      </c>
      <c r="CJ97" s="195">
        <v>0</v>
      </c>
      <c r="CK97" s="195">
        <v>0</v>
      </c>
      <c r="CL97" s="195">
        <v>0</v>
      </c>
      <c r="CM97" s="195">
        <v>0</v>
      </c>
      <c r="CN97" s="195">
        <v>0</v>
      </c>
      <c r="CO97" s="195">
        <v>0</v>
      </c>
      <c r="CP97" s="195">
        <v>0</v>
      </c>
      <c r="CQ97" s="195">
        <v>0</v>
      </c>
      <c r="CR97" s="195">
        <v>0</v>
      </c>
      <c r="CS97" s="195">
        <v>0</v>
      </c>
      <c r="CT97" s="195">
        <v>0</v>
      </c>
      <c r="CU97" s="195">
        <v>0</v>
      </c>
      <c r="CV97" s="195">
        <v>0</v>
      </c>
      <c r="CW97" s="195">
        <v>0</v>
      </c>
      <c r="CX97" s="195">
        <v>0</v>
      </c>
      <c r="CY97" s="195">
        <v>0</v>
      </c>
      <c r="CZ97" s="195">
        <v>0</v>
      </c>
      <c r="DA97" s="195">
        <v>0</v>
      </c>
      <c r="DB97" s="195">
        <v>0</v>
      </c>
      <c r="DC97" s="195">
        <v>0</v>
      </c>
      <c r="DE97" s="24">
        <f t="shared" si="47"/>
        <v>0</v>
      </c>
      <c r="DF97" s="24">
        <f t="shared" si="40"/>
        <v>0</v>
      </c>
      <c r="DG97">
        <f t="shared" si="48"/>
        <v>21</v>
      </c>
    </row>
    <row r="98" spans="1:111" ht="29">
      <c r="A98" s="68">
        <v>86</v>
      </c>
      <c r="B98" s="176" t="str">
        <f>$B$89&amp;"9."</f>
        <v>G.9.</v>
      </c>
      <c r="C98" s="192" t="s">
        <v>188</v>
      </c>
      <c r="D98" s="176"/>
      <c r="E98" s="200">
        <v>0.21</v>
      </c>
      <c r="F98" s="189">
        <f>H98+NPV(FD,I98:INDEX(I98:DC98,PAL))</f>
        <v>0</v>
      </c>
      <c r="G98" s="189">
        <f>SUMIF($H$5:$DC$5,"&lt;="&amp;PAL,$H98:$DC98)</f>
        <v>0</v>
      </c>
      <c r="H98" s="195">
        <v>0</v>
      </c>
      <c r="I98" s="195">
        <v>0</v>
      </c>
      <c r="J98" s="195">
        <v>0</v>
      </c>
      <c r="K98" s="195">
        <v>0</v>
      </c>
      <c r="L98" s="195">
        <v>0</v>
      </c>
      <c r="M98" s="195">
        <v>0</v>
      </c>
      <c r="N98" s="195">
        <v>0</v>
      </c>
      <c r="O98" s="195">
        <v>0</v>
      </c>
      <c r="P98" s="195">
        <v>0</v>
      </c>
      <c r="Q98" s="195">
        <v>0</v>
      </c>
      <c r="R98" s="195">
        <v>0</v>
      </c>
      <c r="S98" s="195">
        <v>0</v>
      </c>
      <c r="T98" s="195">
        <v>0</v>
      </c>
      <c r="U98" s="195">
        <v>0</v>
      </c>
      <c r="V98" s="195">
        <v>0</v>
      </c>
      <c r="W98" s="195">
        <v>0</v>
      </c>
      <c r="X98" s="195">
        <v>0</v>
      </c>
      <c r="Y98" s="195">
        <v>0</v>
      </c>
      <c r="Z98" s="195">
        <v>0</v>
      </c>
      <c r="AA98" s="195">
        <v>0</v>
      </c>
      <c r="AB98" s="195">
        <v>0</v>
      </c>
      <c r="AC98" s="195">
        <v>0</v>
      </c>
      <c r="AD98" s="195">
        <v>0</v>
      </c>
      <c r="AE98" s="195">
        <v>0</v>
      </c>
      <c r="AF98" s="195">
        <v>0</v>
      </c>
      <c r="AG98" s="195">
        <v>0</v>
      </c>
      <c r="AH98" s="195">
        <v>0</v>
      </c>
      <c r="AI98" s="195">
        <v>0</v>
      </c>
      <c r="AJ98" s="195">
        <v>0</v>
      </c>
      <c r="AK98" s="195">
        <v>0</v>
      </c>
      <c r="AL98" s="195">
        <v>0</v>
      </c>
      <c r="AM98" s="195">
        <v>0</v>
      </c>
      <c r="AN98" s="195">
        <v>0</v>
      </c>
      <c r="AO98" s="195">
        <v>0</v>
      </c>
      <c r="AP98" s="195">
        <v>0</v>
      </c>
      <c r="AQ98" s="195">
        <v>0</v>
      </c>
      <c r="AR98" s="195">
        <v>0</v>
      </c>
      <c r="AS98" s="195">
        <v>0</v>
      </c>
      <c r="AT98" s="195">
        <v>0</v>
      </c>
      <c r="AU98" s="195">
        <v>0</v>
      </c>
      <c r="AV98" s="195">
        <v>0</v>
      </c>
      <c r="AW98" s="195">
        <v>0</v>
      </c>
      <c r="AX98" s="195">
        <v>0</v>
      </c>
      <c r="AY98" s="195">
        <v>0</v>
      </c>
      <c r="AZ98" s="195">
        <v>0</v>
      </c>
      <c r="BA98" s="195">
        <v>0</v>
      </c>
      <c r="BB98" s="195">
        <v>0</v>
      </c>
      <c r="BC98" s="195">
        <v>0</v>
      </c>
      <c r="BD98" s="195">
        <v>0</v>
      </c>
      <c r="BE98" s="195">
        <v>0</v>
      </c>
      <c r="BF98" s="195">
        <v>0</v>
      </c>
      <c r="BG98" s="195">
        <v>0</v>
      </c>
      <c r="BH98" s="195">
        <v>0</v>
      </c>
      <c r="BI98" s="195">
        <v>0</v>
      </c>
      <c r="BJ98" s="195">
        <v>0</v>
      </c>
      <c r="BK98" s="195">
        <v>0</v>
      </c>
      <c r="BL98" s="195">
        <v>0</v>
      </c>
      <c r="BM98" s="195">
        <v>0</v>
      </c>
      <c r="BN98" s="195">
        <v>0</v>
      </c>
      <c r="BO98" s="195">
        <v>0</v>
      </c>
      <c r="BP98" s="195">
        <v>0</v>
      </c>
      <c r="BQ98" s="195">
        <v>0</v>
      </c>
      <c r="BR98" s="195">
        <v>0</v>
      </c>
      <c r="BS98" s="195">
        <v>0</v>
      </c>
      <c r="BT98" s="195">
        <v>0</v>
      </c>
      <c r="BU98" s="195">
        <v>0</v>
      </c>
      <c r="BV98" s="195">
        <v>0</v>
      </c>
      <c r="BW98" s="195">
        <v>0</v>
      </c>
      <c r="BX98" s="195">
        <v>0</v>
      </c>
      <c r="BY98" s="195">
        <v>0</v>
      </c>
      <c r="BZ98" s="195">
        <v>0</v>
      </c>
      <c r="CA98" s="195">
        <v>0</v>
      </c>
      <c r="CB98" s="195">
        <v>0</v>
      </c>
      <c r="CC98" s="195">
        <v>0</v>
      </c>
      <c r="CD98" s="195">
        <v>0</v>
      </c>
      <c r="CE98" s="195">
        <v>0</v>
      </c>
      <c r="CF98" s="195">
        <v>0</v>
      </c>
      <c r="CG98" s="195">
        <v>0</v>
      </c>
      <c r="CH98" s="195">
        <v>0</v>
      </c>
      <c r="CI98" s="195">
        <v>0</v>
      </c>
      <c r="CJ98" s="195">
        <v>0</v>
      </c>
      <c r="CK98" s="195">
        <v>0</v>
      </c>
      <c r="CL98" s="195">
        <v>0</v>
      </c>
      <c r="CM98" s="195">
        <v>0</v>
      </c>
      <c r="CN98" s="195">
        <v>0</v>
      </c>
      <c r="CO98" s="195">
        <v>0</v>
      </c>
      <c r="CP98" s="195">
        <v>0</v>
      </c>
      <c r="CQ98" s="195">
        <v>0</v>
      </c>
      <c r="CR98" s="195">
        <v>0</v>
      </c>
      <c r="CS98" s="195">
        <v>0</v>
      </c>
      <c r="CT98" s="195">
        <v>0</v>
      </c>
      <c r="CU98" s="195">
        <v>0</v>
      </c>
      <c r="CV98" s="195">
        <v>0</v>
      </c>
      <c r="CW98" s="195">
        <v>0</v>
      </c>
      <c r="CX98" s="195">
        <v>0</v>
      </c>
      <c r="CY98" s="195">
        <v>0</v>
      </c>
      <c r="CZ98" s="195">
        <v>0</v>
      </c>
      <c r="DA98" s="195">
        <v>0</v>
      </c>
      <c r="DB98" s="195">
        <v>0</v>
      </c>
      <c r="DC98" s="195">
        <v>0</v>
      </c>
      <c r="DE98" s="24">
        <f t="shared" si="47"/>
        <v>0</v>
      </c>
      <c r="DF98" s="24">
        <f t="shared" si="40"/>
        <v>0</v>
      </c>
      <c r="DG98">
        <f t="shared" si="48"/>
        <v>21</v>
      </c>
    </row>
    <row r="99" spans="1:111" ht="29">
      <c r="A99" s="68">
        <v>87</v>
      </c>
      <c r="B99" s="176" t="str">
        <f>$B$89&amp;"10."</f>
        <v>G.10.</v>
      </c>
      <c r="C99" s="192" t="s">
        <v>189</v>
      </c>
      <c r="D99" s="176"/>
      <c r="E99" s="200">
        <v>0.21</v>
      </c>
      <c r="F99" s="189">
        <f>H99+NPV(FD,I99:INDEX(I99:DC99,PAL))</f>
        <v>0</v>
      </c>
      <c r="G99" s="189">
        <f>SUMIF($H$5:$DC$5,"&lt;="&amp;PAL,$H99:$DC99)</f>
        <v>0</v>
      </c>
      <c r="H99" s="195">
        <v>0</v>
      </c>
      <c r="I99" s="195">
        <v>0</v>
      </c>
      <c r="J99" s="195">
        <v>0</v>
      </c>
      <c r="K99" s="195">
        <v>0</v>
      </c>
      <c r="L99" s="195">
        <v>0</v>
      </c>
      <c r="M99" s="195">
        <v>0</v>
      </c>
      <c r="N99" s="195">
        <v>0</v>
      </c>
      <c r="O99" s="195">
        <v>0</v>
      </c>
      <c r="P99" s="195">
        <v>0</v>
      </c>
      <c r="Q99" s="195">
        <v>0</v>
      </c>
      <c r="R99" s="195">
        <v>0</v>
      </c>
      <c r="S99" s="195">
        <v>0</v>
      </c>
      <c r="T99" s="195">
        <v>0</v>
      </c>
      <c r="U99" s="195">
        <v>0</v>
      </c>
      <c r="V99" s="195">
        <v>0</v>
      </c>
      <c r="W99" s="195">
        <v>0</v>
      </c>
      <c r="X99" s="195">
        <v>0</v>
      </c>
      <c r="Y99" s="195">
        <v>0</v>
      </c>
      <c r="Z99" s="195">
        <v>0</v>
      </c>
      <c r="AA99" s="195">
        <v>0</v>
      </c>
      <c r="AB99" s="195">
        <v>0</v>
      </c>
      <c r="AC99" s="195">
        <v>0</v>
      </c>
      <c r="AD99" s="195">
        <v>0</v>
      </c>
      <c r="AE99" s="195">
        <v>0</v>
      </c>
      <c r="AF99" s="195">
        <v>0</v>
      </c>
      <c r="AG99" s="195">
        <v>0</v>
      </c>
      <c r="AH99" s="195">
        <v>0</v>
      </c>
      <c r="AI99" s="195">
        <v>0</v>
      </c>
      <c r="AJ99" s="195">
        <v>0</v>
      </c>
      <c r="AK99" s="195">
        <v>0</v>
      </c>
      <c r="AL99" s="195">
        <v>0</v>
      </c>
      <c r="AM99" s="195">
        <v>0</v>
      </c>
      <c r="AN99" s="195">
        <v>0</v>
      </c>
      <c r="AO99" s="195">
        <v>0</v>
      </c>
      <c r="AP99" s="195">
        <v>0</v>
      </c>
      <c r="AQ99" s="195">
        <v>0</v>
      </c>
      <c r="AR99" s="195">
        <v>0</v>
      </c>
      <c r="AS99" s="195">
        <v>0</v>
      </c>
      <c r="AT99" s="195">
        <v>0</v>
      </c>
      <c r="AU99" s="195">
        <v>0</v>
      </c>
      <c r="AV99" s="195">
        <v>0</v>
      </c>
      <c r="AW99" s="195">
        <v>0</v>
      </c>
      <c r="AX99" s="195">
        <v>0</v>
      </c>
      <c r="AY99" s="195">
        <v>0</v>
      </c>
      <c r="AZ99" s="195">
        <v>0</v>
      </c>
      <c r="BA99" s="195">
        <v>0</v>
      </c>
      <c r="BB99" s="195">
        <v>0</v>
      </c>
      <c r="BC99" s="195">
        <v>0</v>
      </c>
      <c r="BD99" s="195">
        <v>0</v>
      </c>
      <c r="BE99" s="195">
        <v>0</v>
      </c>
      <c r="BF99" s="195">
        <v>0</v>
      </c>
      <c r="BG99" s="195">
        <v>0</v>
      </c>
      <c r="BH99" s="195">
        <v>0</v>
      </c>
      <c r="BI99" s="195">
        <v>0</v>
      </c>
      <c r="BJ99" s="195">
        <v>0</v>
      </c>
      <c r="BK99" s="195">
        <v>0</v>
      </c>
      <c r="BL99" s="195">
        <v>0</v>
      </c>
      <c r="BM99" s="195">
        <v>0</v>
      </c>
      <c r="BN99" s="195">
        <v>0</v>
      </c>
      <c r="BO99" s="195">
        <v>0</v>
      </c>
      <c r="BP99" s="195">
        <v>0</v>
      </c>
      <c r="BQ99" s="195">
        <v>0</v>
      </c>
      <c r="BR99" s="195">
        <v>0</v>
      </c>
      <c r="BS99" s="195">
        <v>0</v>
      </c>
      <c r="BT99" s="195">
        <v>0</v>
      </c>
      <c r="BU99" s="195">
        <v>0</v>
      </c>
      <c r="BV99" s="195">
        <v>0</v>
      </c>
      <c r="BW99" s="195">
        <v>0</v>
      </c>
      <c r="BX99" s="195">
        <v>0</v>
      </c>
      <c r="BY99" s="195">
        <v>0</v>
      </c>
      <c r="BZ99" s="195">
        <v>0</v>
      </c>
      <c r="CA99" s="195">
        <v>0</v>
      </c>
      <c r="CB99" s="195">
        <v>0</v>
      </c>
      <c r="CC99" s="195">
        <v>0</v>
      </c>
      <c r="CD99" s="195">
        <v>0</v>
      </c>
      <c r="CE99" s="195">
        <v>0</v>
      </c>
      <c r="CF99" s="195">
        <v>0</v>
      </c>
      <c r="CG99" s="195">
        <v>0</v>
      </c>
      <c r="CH99" s="195">
        <v>0</v>
      </c>
      <c r="CI99" s="195">
        <v>0</v>
      </c>
      <c r="CJ99" s="195">
        <v>0</v>
      </c>
      <c r="CK99" s="195">
        <v>0</v>
      </c>
      <c r="CL99" s="195">
        <v>0</v>
      </c>
      <c r="CM99" s="195">
        <v>0</v>
      </c>
      <c r="CN99" s="195">
        <v>0</v>
      </c>
      <c r="CO99" s="195">
        <v>0</v>
      </c>
      <c r="CP99" s="195">
        <v>0</v>
      </c>
      <c r="CQ99" s="195">
        <v>0</v>
      </c>
      <c r="CR99" s="195">
        <v>0</v>
      </c>
      <c r="CS99" s="195">
        <v>0</v>
      </c>
      <c r="CT99" s="195">
        <v>0</v>
      </c>
      <c r="CU99" s="195">
        <v>0</v>
      </c>
      <c r="CV99" s="195">
        <v>0</v>
      </c>
      <c r="CW99" s="195">
        <v>0</v>
      </c>
      <c r="CX99" s="195">
        <v>0</v>
      </c>
      <c r="CY99" s="195">
        <v>0</v>
      </c>
      <c r="CZ99" s="195">
        <v>0</v>
      </c>
      <c r="DA99" s="195">
        <v>0</v>
      </c>
      <c r="DB99" s="195">
        <v>0</v>
      </c>
      <c r="DC99" s="195">
        <v>0</v>
      </c>
      <c r="DE99" s="24">
        <f t="shared" si="47"/>
        <v>0</v>
      </c>
      <c r="DF99" s="24">
        <f t="shared" si="40"/>
        <v>0</v>
      </c>
      <c r="DG99">
        <f t="shared" si="48"/>
        <v>21</v>
      </c>
    </row>
    <row r="100" spans="1:111" ht="17.25" customHeight="1">
      <c r="A100" s="68">
        <v>88</v>
      </c>
      <c r="B100" s="176" t="s">
        <v>190</v>
      </c>
      <c r="C100" s="188" t="s">
        <v>191</v>
      </c>
      <c r="D100" s="176"/>
      <c r="E100" s="176"/>
      <c r="F100" s="191">
        <f>SUM(F101:F110)</f>
        <v>0</v>
      </c>
      <c r="G100" s="189">
        <f>SUMIF($H$5:$DC$5,"&lt;="&amp;PAL,$H100:$DC100)</f>
        <v>0</v>
      </c>
      <c r="H100" s="191">
        <f t="shared" ref="H100:BR100" si="49">SUM(H101:H110)</f>
        <v>0</v>
      </c>
      <c r="I100" s="191">
        <f t="shared" si="49"/>
        <v>0</v>
      </c>
      <c r="J100" s="191">
        <f t="shared" si="49"/>
        <v>0</v>
      </c>
      <c r="K100" s="191">
        <f t="shared" si="49"/>
        <v>0</v>
      </c>
      <c r="L100" s="191">
        <f t="shared" si="49"/>
        <v>0</v>
      </c>
      <c r="M100" s="191">
        <f t="shared" si="49"/>
        <v>0</v>
      </c>
      <c r="N100" s="191">
        <f t="shared" si="49"/>
        <v>0</v>
      </c>
      <c r="O100" s="191">
        <f t="shared" si="49"/>
        <v>0</v>
      </c>
      <c r="P100" s="191">
        <f t="shared" si="49"/>
        <v>0</v>
      </c>
      <c r="Q100" s="191">
        <f t="shared" si="49"/>
        <v>0</v>
      </c>
      <c r="R100" s="191">
        <f t="shared" si="49"/>
        <v>0</v>
      </c>
      <c r="S100" s="191">
        <f t="shared" si="49"/>
        <v>0</v>
      </c>
      <c r="T100" s="191">
        <f t="shared" si="49"/>
        <v>0</v>
      </c>
      <c r="U100" s="191">
        <f t="shared" si="49"/>
        <v>0</v>
      </c>
      <c r="V100" s="191">
        <f t="shared" si="49"/>
        <v>0</v>
      </c>
      <c r="W100" s="191">
        <f t="shared" si="49"/>
        <v>0</v>
      </c>
      <c r="X100" s="191">
        <f t="shared" si="49"/>
        <v>0</v>
      </c>
      <c r="Y100" s="191">
        <f t="shared" si="49"/>
        <v>0</v>
      </c>
      <c r="Z100" s="191">
        <f t="shared" si="49"/>
        <v>0</v>
      </c>
      <c r="AA100" s="191">
        <f t="shared" si="49"/>
        <v>0</v>
      </c>
      <c r="AB100" s="191">
        <f t="shared" si="49"/>
        <v>0</v>
      </c>
      <c r="AC100" s="191">
        <f t="shared" si="49"/>
        <v>0</v>
      </c>
      <c r="AD100" s="191">
        <f t="shared" si="49"/>
        <v>0</v>
      </c>
      <c r="AE100" s="191">
        <f t="shared" si="49"/>
        <v>0</v>
      </c>
      <c r="AF100" s="191">
        <f t="shared" si="49"/>
        <v>0</v>
      </c>
      <c r="AG100" s="191">
        <f t="shared" si="49"/>
        <v>0</v>
      </c>
      <c r="AH100" s="191">
        <f t="shared" si="49"/>
        <v>0</v>
      </c>
      <c r="AI100" s="191">
        <f t="shared" si="49"/>
        <v>0</v>
      </c>
      <c r="AJ100" s="191">
        <f t="shared" si="49"/>
        <v>0</v>
      </c>
      <c r="AK100" s="191">
        <f t="shared" si="49"/>
        <v>0</v>
      </c>
      <c r="AL100" s="191">
        <f t="shared" si="49"/>
        <v>0</v>
      </c>
      <c r="AM100" s="191">
        <f t="shared" si="49"/>
        <v>0</v>
      </c>
      <c r="AN100" s="191">
        <f t="shared" si="49"/>
        <v>0</v>
      </c>
      <c r="AO100" s="191">
        <f t="shared" si="49"/>
        <v>0</v>
      </c>
      <c r="AP100" s="191">
        <f t="shared" si="49"/>
        <v>0</v>
      </c>
      <c r="AQ100" s="191">
        <f t="shared" si="49"/>
        <v>0</v>
      </c>
      <c r="AR100" s="191">
        <f t="shared" si="49"/>
        <v>0</v>
      </c>
      <c r="AS100" s="191">
        <f t="shared" si="49"/>
        <v>0</v>
      </c>
      <c r="AT100" s="191">
        <f t="shared" si="49"/>
        <v>0</v>
      </c>
      <c r="AU100" s="191">
        <f t="shared" si="49"/>
        <v>0</v>
      </c>
      <c r="AV100" s="191">
        <f t="shared" si="49"/>
        <v>0</v>
      </c>
      <c r="AW100" s="191">
        <f t="shared" si="49"/>
        <v>0</v>
      </c>
      <c r="AX100" s="191">
        <f t="shared" si="49"/>
        <v>0</v>
      </c>
      <c r="AY100" s="191">
        <f t="shared" si="49"/>
        <v>0</v>
      </c>
      <c r="AZ100" s="191">
        <f t="shared" si="49"/>
        <v>0</v>
      </c>
      <c r="BA100" s="191">
        <f t="shared" si="49"/>
        <v>0</v>
      </c>
      <c r="BB100" s="191">
        <f t="shared" si="49"/>
        <v>0</v>
      </c>
      <c r="BC100" s="191">
        <f t="shared" si="49"/>
        <v>0</v>
      </c>
      <c r="BD100" s="191">
        <f t="shared" si="49"/>
        <v>0</v>
      </c>
      <c r="BE100" s="191">
        <f t="shared" si="49"/>
        <v>0</v>
      </c>
      <c r="BF100" s="191">
        <f t="shared" si="49"/>
        <v>0</v>
      </c>
      <c r="BG100" s="191">
        <f t="shared" si="49"/>
        <v>0</v>
      </c>
      <c r="BH100" s="191">
        <f t="shared" si="49"/>
        <v>0</v>
      </c>
      <c r="BI100" s="191">
        <f t="shared" si="49"/>
        <v>0</v>
      </c>
      <c r="BJ100" s="191">
        <f t="shared" si="49"/>
        <v>0</v>
      </c>
      <c r="BK100" s="191">
        <f t="shared" si="49"/>
        <v>0</v>
      </c>
      <c r="BL100" s="191">
        <f t="shared" si="49"/>
        <v>0</v>
      </c>
      <c r="BM100" s="191">
        <f t="shared" si="49"/>
        <v>0</v>
      </c>
      <c r="BN100" s="191">
        <f t="shared" si="49"/>
        <v>0</v>
      </c>
      <c r="BO100" s="191">
        <f t="shared" si="49"/>
        <v>0</v>
      </c>
      <c r="BP100" s="191">
        <f t="shared" si="49"/>
        <v>0</v>
      </c>
      <c r="BQ100" s="191">
        <f t="shared" si="49"/>
        <v>0</v>
      </c>
      <c r="BR100" s="191">
        <f t="shared" si="49"/>
        <v>0</v>
      </c>
      <c r="BS100" s="191">
        <f t="shared" ref="BS100:DC100" si="50">SUM(BS101:BS110)</f>
        <v>0</v>
      </c>
      <c r="BT100" s="191">
        <f t="shared" si="50"/>
        <v>0</v>
      </c>
      <c r="BU100" s="191">
        <f t="shared" si="50"/>
        <v>0</v>
      </c>
      <c r="BV100" s="191">
        <f t="shared" si="50"/>
        <v>0</v>
      </c>
      <c r="BW100" s="191">
        <f t="shared" si="50"/>
        <v>0</v>
      </c>
      <c r="BX100" s="191">
        <f t="shared" si="50"/>
        <v>0</v>
      </c>
      <c r="BY100" s="191">
        <f t="shared" si="50"/>
        <v>0</v>
      </c>
      <c r="BZ100" s="191">
        <f t="shared" si="50"/>
        <v>0</v>
      </c>
      <c r="CA100" s="191">
        <f t="shared" si="50"/>
        <v>0</v>
      </c>
      <c r="CB100" s="191">
        <f t="shared" si="50"/>
        <v>0</v>
      </c>
      <c r="CC100" s="191">
        <f t="shared" si="50"/>
        <v>0</v>
      </c>
      <c r="CD100" s="191">
        <f t="shared" si="50"/>
        <v>0</v>
      </c>
      <c r="CE100" s="191">
        <f t="shared" si="50"/>
        <v>0</v>
      </c>
      <c r="CF100" s="191">
        <f t="shared" si="50"/>
        <v>0</v>
      </c>
      <c r="CG100" s="191">
        <f t="shared" si="50"/>
        <v>0</v>
      </c>
      <c r="CH100" s="191">
        <f t="shared" si="50"/>
        <v>0</v>
      </c>
      <c r="CI100" s="191">
        <f t="shared" si="50"/>
        <v>0</v>
      </c>
      <c r="CJ100" s="191">
        <f t="shared" si="50"/>
        <v>0</v>
      </c>
      <c r="CK100" s="191">
        <f t="shared" si="50"/>
        <v>0</v>
      </c>
      <c r="CL100" s="191">
        <f t="shared" si="50"/>
        <v>0</v>
      </c>
      <c r="CM100" s="191">
        <f t="shared" si="50"/>
        <v>0</v>
      </c>
      <c r="CN100" s="191">
        <f t="shared" si="50"/>
        <v>0</v>
      </c>
      <c r="CO100" s="191">
        <f t="shared" si="50"/>
        <v>0</v>
      </c>
      <c r="CP100" s="191">
        <f t="shared" si="50"/>
        <v>0</v>
      </c>
      <c r="CQ100" s="191">
        <f t="shared" si="50"/>
        <v>0</v>
      </c>
      <c r="CR100" s="191">
        <f t="shared" si="50"/>
        <v>0</v>
      </c>
      <c r="CS100" s="191">
        <f t="shared" si="50"/>
        <v>0</v>
      </c>
      <c r="CT100" s="191">
        <f t="shared" si="50"/>
        <v>0</v>
      </c>
      <c r="CU100" s="191">
        <f t="shared" si="50"/>
        <v>0</v>
      </c>
      <c r="CV100" s="191">
        <f t="shared" si="50"/>
        <v>0</v>
      </c>
      <c r="CW100" s="191">
        <f t="shared" si="50"/>
        <v>0</v>
      </c>
      <c r="CX100" s="191">
        <f t="shared" si="50"/>
        <v>0</v>
      </c>
      <c r="CY100" s="191">
        <f t="shared" si="50"/>
        <v>0</v>
      </c>
      <c r="CZ100" s="191">
        <f t="shared" si="50"/>
        <v>0</v>
      </c>
      <c r="DA100" s="191">
        <f t="shared" si="50"/>
        <v>0</v>
      </c>
      <c r="DB100" s="191">
        <f t="shared" si="50"/>
        <v>0</v>
      </c>
      <c r="DC100" s="191">
        <f t="shared" si="50"/>
        <v>0</v>
      </c>
      <c r="DF100" s="24">
        <f t="shared" si="40"/>
        <v>0</v>
      </c>
    </row>
    <row r="101" spans="1:111" ht="15" customHeight="1">
      <c r="A101" s="68">
        <v>89</v>
      </c>
      <c r="B101" s="176" t="str">
        <f>$B$100&amp;"1."</f>
        <v>H.1.</v>
      </c>
      <c r="C101" s="192" t="s">
        <v>193</v>
      </c>
      <c r="D101" s="176"/>
      <c r="E101" s="201" t="s">
        <v>37</v>
      </c>
      <c r="F101" s="189">
        <f>H101+NPV(FD,I101:INDEX(I101:DC101,PAL))</f>
        <v>0</v>
      </c>
      <c r="G101" s="189">
        <f>SUMIF($H$5:$DC$5,"&lt;="&amp;PAL,$H101:$DC101)</f>
        <v>0</v>
      </c>
      <c r="H101" s="195">
        <v>0</v>
      </c>
      <c r="I101" s="195">
        <v>0</v>
      </c>
      <c r="J101" s="195">
        <v>0</v>
      </c>
      <c r="K101" s="195">
        <v>0</v>
      </c>
      <c r="L101" s="195">
        <v>0</v>
      </c>
      <c r="M101" s="195">
        <v>0</v>
      </c>
      <c r="N101" s="195">
        <v>0</v>
      </c>
      <c r="O101" s="195">
        <v>0</v>
      </c>
      <c r="P101" s="195">
        <v>0</v>
      </c>
      <c r="Q101" s="195">
        <v>0</v>
      </c>
      <c r="R101" s="195">
        <v>0</v>
      </c>
      <c r="S101" s="195">
        <v>0</v>
      </c>
      <c r="T101" s="195">
        <v>0</v>
      </c>
      <c r="U101" s="195">
        <v>0</v>
      </c>
      <c r="V101" s="195">
        <v>0</v>
      </c>
      <c r="W101" s="195">
        <v>0</v>
      </c>
      <c r="X101" s="195">
        <v>0</v>
      </c>
      <c r="Y101" s="195">
        <v>0</v>
      </c>
      <c r="Z101" s="195">
        <v>0</v>
      </c>
      <c r="AA101" s="195">
        <v>0</v>
      </c>
      <c r="AB101" s="195">
        <v>0</v>
      </c>
      <c r="AC101" s="195">
        <v>0</v>
      </c>
      <c r="AD101" s="195">
        <v>0</v>
      </c>
      <c r="AE101" s="195">
        <v>0</v>
      </c>
      <c r="AF101" s="195">
        <v>0</v>
      </c>
      <c r="AG101" s="195">
        <v>0</v>
      </c>
      <c r="AH101" s="195">
        <v>0</v>
      </c>
      <c r="AI101" s="195">
        <v>0</v>
      </c>
      <c r="AJ101" s="195">
        <v>0</v>
      </c>
      <c r="AK101" s="195">
        <v>0</v>
      </c>
      <c r="AL101" s="195">
        <v>0</v>
      </c>
      <c r="AM101" s="195">
        <v>0</v>
      </c>
      <c r="AN101" s="195">
        <v>0</v>
      </c>
      <c r="AO101" s="195">
        <v>0</v>
      </c>
      <c r="AP101" s="195">
        <v>0</v>
      </c>
      <c r="AQ101" s="195">
        <v>0</v>
      </c>
      <c r="AR101" s="195">
        <v>0</v>
      </c>
      <c r="AS101" s="195">
        <v>0</v>
      </c>
      <c r="AT101" s="195">
        <v>0</v>
      </c>
      <c r="AU101" s="195">
        <v>0</v>
      </c>
      <c r="AV101" s="195">
        <v>0</v>
      </c>
      <c r="AW101" s="195">
        <v>0</v>
      </c>
      <c r="AX101" s="195">
        <v>0</v>
      </c>
      <c r="AY101" s="195">
        <v>0</v>
      </c>
      <c r="AZ101" s="195">
        <v>0</v>
      </c>
      <c r="BA101" s="195">
        <v>0</v>
      </c>
      <c r="BB101" s="195">
        <v>0</v>
      </c>
      <c r="BC101" s="195">
        <v>0</v>
      </c>
      <c r="BD101" s="195">
        <v>0</v>
      </c>
      <c r="BE101" s="195">
        <v>0</v>
      </c>
      <c r="BF101" s="195">
        <v>0</v>
      </c>
      <c r="BG101" s="195">
        <v>0</v>
      </c>
      <c r="BH101" s="195">
        <v>0</v>
      </c>
      <c r="BI101" s="195">
        <v>0</v>
      </c>
      <c r="BJ101" s="195">
        <v>0</v>
      </c>
      <c r="BK101" s="195">
        <v>0</v>
      </c>
      <c r="BL101" s="195">
        <v>0</v>
      </c>
      <c r="BM101" s="195">
        <v>0</v>
      </c>
      <c r="BN101" s="195">
        <v>0</v>
      </c>
      <c r="BO101" s="195">
        <v>0</v>
      </c>
      <c r="BP101" s="195">
        <v>0</v>
      </c>
      <c r="BQ101" s="195">
        <v>0</v>
      </c>
      <c r="BR101" s="195">
        <v>0</v>
      </c>
      <c r="BS101" s="195">
        <v>0</v>
      </c>
      <c r="BT101" s="195">
        <v>0</v>
      </c>
      <c r="BU101" s="195">
        <v>0</v>
      </c>
      <c r="BV101" s="195">
        <v>0</v>
      </c>
      <c r="BW101" s="195">
        <v>0</v>
      </c>
      <c r="BX101" s="195">
        <v>0</v>
      </c>
      <c r="BY101" s="195">
        <v>0</v>
      </c>
      <c r="BZ101" s="195">
        <v>0</v>
      </c>
      <c r="CA101" s="195">
        <v>0</v>
      </c>
      <c r="CB101" s="195">
        <v>0</v>
      </c>
      <c r="CC101" s="195">
        <v>0</v>
      </c>
      <c r="CD101" s="195">
        <v>0</v>
      </c>
      <c r="CE101" s="195">
        <v>0</v>
      </c>
      <c r="CF101" s="195">
        <v>0</v>
      </c>
      <c r="CG101" s="195">
        <v>0</v>
      </c>
      <c r="CH101" s="195">
        <v>0</v>
      </c>
      <c r="CI101" s="195">
        <v>0</v>
      </c>
      <c r="CJ101" s="195">
        <v>0</v>
      </c>
      <c r="CK101" s="195">
        <v>0</v>
      </c>
      <c r="CL101" s="195">
        <v>0</v>
      </c>
      <c r="CM101" s="195">
        <v>0</v>
      </c>
      <c r="CN101" s="195">
        <v>0</v>
      </c>
      <c r="CO101" s="195">
        <v>0</v>
      </c>
      <c r="CP101" s="195">
        <v>0</v>
      </c>
      <c r="CQ101" s="195">
        <v>0</v>
      </c>
      <c r="CR101" s="195">
        <v>0</v>
      </c>
      <c r="CS101" s="195">
        <v>0</v>
      </c>
      <c r="CT101" s="195">
        <v>0</v>
      </c>
      <c r="CU101" s="195">
        <v>0</v>
      </c>
      <c r="CV101" s="195">
        <v>0</v>
      </c>
      <c r="CW101" s="195">
        <v>0</v>
      </c>
      <c r="CX101" s="195">
        <v>0</v>
      </c>
      <c r="CY101" s="195">
        <v>0</v>
      </c>
      <c r="CZ101" s="195">
        <v>0</v>
      </c>
      <c r="DA101" s="195">
        <v>0</v>
      </c>
      <c r="DB101" s="195">
        <v>0</v>
      </c>
      <c r="DC101" s="195">
        <v>0</v>
      </c>
      <c r="DE101" s="24">
        <f>COUNTBLANK(H101:DC101)</f>
        <v>0</v>
      </c>
      <c r="DF101" s="24">
        <f t="shared" si="40"/>
        <v>0</v>
      </c>
      <c r="DG101">
        <f t="shared" si="48"/>
        <v>0</v>
      </c>
    </row>
    <row r="102" spans="1:111" ht="15" customHeight="1">
      <c r="A102" s="68">
        <v>90</v>
      </c>
      <c r="B102" s="176" t="str">
        <f>$B$100&amp;"2."</f>
        <v>H.2.</v>
      </c>
      <c r="C102" s="192" t="s">
        <v>194</v>
      </c>
      <c r="D102" s="176"/>
      <c r="E102" s="201" t="s">
        <v>37</v>
      </c>
      <c r="F102" s="189">
        <f>H102+NPV(FD,I102:INDEX(I102:DC102,PAL))</f>
        <v>0</v>
      </c>
      <c r="G102" s="189">
        <f>SUMIF($H$5:$DC$5,"&lt;="&amp;PAL,$H102:$DC102)</f>
        <v>0</v>
      </c>
      <c r="H102" s="195">
        <v>0</v>
      </c>
      <c r="I102" s="195">
        <v>0</v>
      </c>
      <c r="J102" s="195">
        <v>0</v>
      </c>
      <c r="K102" s="195">
        <v>0</v>
      </c>
      <c r="L102" s="195">
        <v>0</v>
      </c>
      <c r="M102" s="195">
        <v>0</v>
      </c>
      <c r="N102" s="195">
        <v>0</v>
      </c>
      <c r="O102" s="195">
        <v>0</v>
      </c>
      <c r="P102" s="195">
        <v>0</v>
      </c>
      <c r="Q102" s="195">
        <v>0</v>
      </c>
      <c r="R102" s="195">
        <v>0</v>
      </c>
      <c r="S102" s="195">
        <v>0</v>
      </c>
      <c r="T102" s="195">
        <v>0</v>
      </c>
      <c r="U102" s="195">
        <v>0</v>
      </c>
      <c r="V102" s="195">
        <v>0</v>
      </c>
      <c r="W102" s="195">
        <v>0</v>
      </c>
      <c r="X102" s="195">
        <v>0</v>
      </c>
      <c r="Y102" s="195">
        <v>0</v>
      </c>
      <c r="Z102" s="195">
        <v>0</v>
      </c>
      <c r="AA102" s="195">
        <v>0</v>
      </c>
      <c r="AB102" s="195">
        <v>0</v>
      </c>
      <c r="AC102" s="195">
        <v>0</v>
      </c>
      <c r="AD102" s="195">
        <v>0</v>
      </c>
      <c r="AE102" s="195">
        <v>0</v>
      </c>
      <c r="AF102" s="195">
        <v>0</v>
      </c>
      <c r="AG102" s="195">
        <v>0</v>
      </c>
      <c r="AH102" s="195">
        <v>0</v>
      </c>
      <c r="AI102" s="195">
        <v>0</v>
      </c>
      <c r="AJ102" s="195">
        <v>0</v>
      </c>
      <c r="AK102" s="195">
        <v>0</v>
      </c>
      <c r="AL102" s="195">
        <v>0</v>
      </c>
      <c r="AM102" s="195">
        <v>0</v>
      </c>
      <c r="AN102" s="195">
        <v>0</v>
      </c>
      <c r="AO102" s="195">
        <v>0</v>
      </c>
      <c r="AP102" s="195">
        <v>0</v>
      </c>
      <c r="AQ102" s="195">
        <v>0</v>
      </c>
      <c r="AR102" s="195">
        <v>0</v>
      </c>
      <c r="AS102" s="195">
        <v>0</v>
      </c>
      <c r="AT102" s="195">
        <v>0</v>
      </c>
      <c r="AU102" s="195">
        <v>0</v>
      </c>
      <c r="AV102" s="195">
        <v>0</v>
      </c>
      <c r="AW102" s="195">
        <v>0</v>
      </c>
      <c r="AX102" s="195">
        <v>0</v>
      </c>
      <c r="AY102" s="195">
        <v>0</v>
      </c>
      <c r="AZ102" s="195">
        <v>0</v>
      </c>
      <c r="BA102" s="195">
        <v>0</v>
      </c>
      <c r="BB102" s="195">
        <v>0</v>
      </c>
      <c r="BC102" s="195">
        <v>0</v>
      </c>
      <c r="BD102" s="195">
        <v>0</v>
      </c>
      <c r="BE102" s="195">
        <v>0</v>
      </c>
      <c r="BF102" s="195">
        <v>0</v>
      </c>
      <c r="BG102" s="195">
        <v>0</v>
      </c>
      <c r="BH102" s="195">
        <v>0</v>
      </c>
      <c r="BI102" s="195">
        <v>0</v>
      </c>
      <c r="BJ102" s="195">
        <v>0</v>
      </c>
      <c r="BK102" s="195">
        <v>0</v>
      </c>
      <c r="BL102" s="195">
        <v>0</v>
      </c>
      <c r="BM102" s="195">
        <v>0</v>
      </c>
      <c r="BN102" s="195">
        <v>0</v>
      </c>
      <c r="BO102" s="195">
        <v>0</v>
      </c>
      <c r="BP102" s="195">
        <v>0</v>
      </c>
      <c r="BQ102" s="195">
        <v>0</v>
      </c>
      <c r="BR102" s="195">
        <v>0</v>
      </c>
      <c r="BS102" s="195">
        <v>0</v>
      </c>
      <c r="BT102" s="195">
        <v>0</v>
      </c>
      <c r="BU102" s="195">
        <v>0</v>
      </c>
      <c r="BV102" s="195">
        <v>0</v>
      </c>
      <c r="BW102" s="195">
        <v>0</v>
      </c>
      <c r="BX102" s="195">
        <v>0</v>
      </c>
      <c r="BY102" s="195">
        <v>0</v>
      </c>
      <c r="BZ102" s="195">
        <v>0</v>
      </c>
      <c r="CA102" s="195">
        <v>0</v>
      </c>
      <c r="CB102" s="195">
        <v>0</v>
      </c>
      <c r="CC102" s="195">
        <v>0</v>
      </c>
      <c r="CD102" s="195">
        <v>0</v>
      </c>
      <c r="CE102" s="195">
        <v>0</v>
      </c>
      <c r="CF102" s="195">
        <v>0</v>
      </c>
      <c r="CG102" s="195">
        <v>0</v>
      </c>
      <c r="CH102" s="195">
        <v>0</v>
      </c>
      <c r="CI102" s="195">
        <v>0</v>
      </c>
      <c r="CJ102" s="195">
        <v>0</v>
      </c>
      <c r="CK102" s="195">
        <v>0</v>
      </c>
      <c r="CL102" s="195">
        <v>0</v>
      </c>
      <c r="CM102" s="195">
        <v>0</v>
      </c>
      <c r="CN102" s="195">
        <v>0</v>
      </c>
      <c r="CO102" s="195">
        <v>0</v>
      </c>
      <c r="CP102" s="195">
        <v>0</v>
      </c>
      <c r="CQ102" s="195">
        <v>0</v>
      </c>
      <c r="CR102" s="195">
        <v>0</v>
      </c>
      <c r="CS102" s="195">
        <v>0</v>
      </c>
      <c r="CT102" s="195">
        <v>0</v>
      </c>
      <c r="CU102" s="195">
        <v>0</v>
      </c>
      <c r="CV102" s="195">
        <v>0</v>
      </c>
      <c r="CW102" s="195">
        <v>0</v>
      </c>
      <c r="CX102" s="195">
        <v>0</v>
      </c>
      <c r="CY102" s="195">
        <v>0</v>
      </c>
      <c r="CZ102" s="195">
        <v>0</v>
      </c>
      <c r="DA102" s="195">
        <v>0</v>
      </c>
      <c r="DB102" s="195">
        <v>0</v>
      </c>
      <c r="DC102" s="195">
        <v>0</v>
      </c>
      <c r="DE102" s="24">
        <f>COUNTBLANK(H102:DC102)</f>
        <v>0</v>
      </c>
      <c r="DF102" s="24">
        <f t="shared" si="40"/>
        <v>0</v>
      </c>
      <c r="DG102">
        <f t="shared" si="48"/>
        <v>0</v>
      </c>
    </row>
    <row r="103" spans="1:111" ht="15" customHeight="1">
      <c r="A103" s="68">
        <v>91</v>
      </c>
      <c r="B103" s="176" t="str">
        <f>$B$100&amp;"3."</f>
        <v>H.3.</v>
      </c>
      <c r="C103" s="192" t="s">
        <v>195</v>
      </c>
      <c r="D103" s="176"/>
      <c r="E103" s="201" t="s">
        <v>37</v>
      </c>
      <c r="F103" s="189">
        <f>H103+NPV(FD,I103:INDEX(I103:DC103,PAL))</f>
        <v>0</v>
      </c>
      <c r="G103" s="189">
        <f>SUMIF($H$5:$DC$5,"&lt;="&amp;PAL,$H103:$DC103)</f>
        <v>0</v>
      </c>
      <c r="H103" s="195">
        <v>0</v>
      </c>
      <c r="I103" s="195">
        <v>0</v>
      </c>
      <c r="J103" s="195">
        <v>0</v>
      </c>
      <c r="K103" s="195">
        <v>0</v>
      </c>
      <c r="L103" s="195">
        <v>0</v>
      </c>
      <c r="M103" s="195">
        <v>0</v>
      </c>
      <c r="N103" s="195">
        <v>0</v>
      </c>
      <c r="O103" s="195">
        <v>0</v>
      </c>
      <c r="P103" s="195">
        <v>0</v>
      </c>
      <c r="Q103" s="195">
        <v>0</v>
      </c>
      <c r="R103" s="195">
        <v>0</v>
      </c>
      <c r="S103" s="195">
        <v>0</v>
      </c>
      <c r="T103" s="195">
        <v>0</v>
      </c>
      <c r="U103" s="195">
        <v>0</v>
      </c>
      <c r="V103" s="195">
        <v>0</v>
      </c>
      <c r="W103" s="195">
        <v>0</v>
      </c>
      <c r="X103" s="195">
        <v>0</v>
      </c>
      <c r="Y103" s="195">
        <v>0</v>
      </c>
      <c r="Z103" s="195">
        <v>0</v>
      </c>
      <c r="AA103" s="195">
        <v>0</v>
      </c>
      <c r="AB103" s="195">
        <v>0</v>
      </c>
      <c r="AC103" s="195">
        <v>0</v>
      </c>
      <c r="AD103" s="195">
        <v>0</v>
      </c>
      <c r="AE103" s="195">
        <v>0</v>
      </c>
      <c r="AF103" s="195">
        <v>0</v>
      </c>
      <c r="AG103" s="195">
        <v>0</v>
      </c>
      <c r="AH103" s="195">
        <v>0</v>
      </c>
      <c r="AI103" s="195">
        <v>0</v>
      </c>
      <c r="AJ103" s="195">
        <v>0</v>
      </c>
      <c r="AK103" s="195">
        <v>0</v>
      </c>
      <c r="AL103" s="195">
        <v>0</v>
      </c>
      <c r="AM103" s="195">
        <v>0</v>
      </c>
      <c r="AN103" s="195">
        <v>0</v>
      </c>
      <c r="AO103" s="195">
        <v>0</v>
      </c>
      <c r="AP103" s="195">
        <v>0</v>
      </c>
      <c r="AQ103" s="195">
        <v>0</v>
      </c>
      <c r="AR103" s="195">
        <v>0</v>
      </c>
      <c r="AS103" s="195">
        <v>0</v>
      </c>
      <c r="AT103" s="195">
        <v>0</v>
      </c>
      <c r="AU103" s="195">
        <v>0</v>
      </c>
      <c r="AV103" s="195">
        <v>0</v>
      </c>
      <c r="AW103" s="195">
        <v>0</v>
      </c>
      <c r="AX103" s="195">
        <v>0</v>
      </c>
      <c r="AY103" s="195">
        <v>0</v>
      </c>
      <c r="AZ103" s="195">
        <v>0</v>
      </c>
      <c r="BA103" s="195">
        <v>0</v>
      </c>
      <c r="BB103" s="195">
        <v>0</v>
      </c>
      <c r="BC103" s="195">
        <v>0</v>
      </c>
      <c r="BD103" s="195">
        <v>0</v>
      </c>
      <c r="BE103" s="195">
        <v>0</v>
      </c>
      <c r="BF103" s="195">
        <v>0</v>
      </c>
      <c r="BG103" s="195">
        <v>0</v>
      </c>
      <c r="BH103" s="195">
        <v>0</v>
      </c>
      <c r="BI103" s="195">
        <v>0</v>
      </c>
      <c r="BJ103" s="195">
        <v>0</v>
      </c>
      <c r="BK103" s="195">
        <v>0</v>
      </c>
      <c r="BL103" s="195">
        <v>0</v>
      </c>
      <c r="BM103" s="195">
        <v>0</v>
      </c>
      <c r="BN103" s="195">
        <v>0</v>
      </c>
      <c r="BO103" s="195">
        <v>0</v>
      </c>
      <c r="BP103" s="195">
        <v>0</v>
      </c>
      <c r="BQ103" s="195">
        <v>0</v>
      </c>
      <c r="BR103" s="195">
        <v>0</v>
      </c>
      <c r="BS103" s="195">
        <v>0</v>
      </c>
      <c r="BT103" s="195">
        <v>0</v>
      </c>
      <c r="BU103" s="195">
        <v>0</v>
      </c>
      <c r="BV103" s="195">
        <v>0</v>
      </c>
      <c r="BW103" s="195">
        <v>0</v>
      </c>
      <c r="BX103" s="195">
        <v>0</v>
      </c>
      <c r="BY103" s="195">
        <v>0</v>
      </c>
      <c r="BZ103" s="195">
        <v>0</v>
      </c>
      <c r="CA103" s="195">
        <v>0</v>
      </c>
      <c r="CB103" s="195">
        <v>0</v>
      </c>
      <c r="CC103" s="195">
        <v>0</v>
      </c>
      <c r="CD103" s="195">
        <v>0</v>
      </c>
      <c r="CE103" s="195">
        <v>0</v>
      </c>
      <c r="CF103" s="195">
        <v>0</v>
      </c>
      <c r="CG103" s="195">
        <v>0</v>
      </c>
      <c r="CH103" s="195">
        <v>0</v>
      </c>
      <c r="CI103" s="195">
        <v>0</v>
      </c>
      <c r="CJ103" s="195">
        <v>0</v>
      </c>
      <c r="CK103" s="195">
        <v>0</v>
      </c>
      <c r="CL103" s="195">
        <v>0</v>
      </c>
      <c r="CM103" s="195">
        <v>0</v>
      </c>
      <c r="CN103" s="195">
        <v>0</v>
      </c>
      <c r="CO103" s="195">
        <v>0</v>
      </c>
      <c r="CP103" s="195">
        <v>0</v>
      </c>
      <c r="CQ103" s="195">
        <v>0</v>
      </c>
      <c r="CR103" s="195">
        <v>0</v>
      </c>
      <c r="CS103" s="195">
        <v>0</v>
      </c>
      <c r="CT103" s="195">
        <v>0</v>
      </c>
      <c r="CU103" s="195">
        <v>0</v>
      </c>
      <c r="CV103" s="195">
        <v>0</v>
      </c>
      <c r="CW103" s="195">
        <v>0</v>
      </c>
      <c r="CX103" s="195">
        <v>0</v>
      </c>
      <c r="CY103" s="195">
        <v>0</v>
      </c>
      <c r="CZ103" s="195">
        <v>0</v>
      </c>
      <c r="DA103" s="195">
        <v>0</v>
      </c>
      <c r="DB103" s="195">
        <v>0</v>
      </c>
      <c r="DC103" s="195">
        <v>0</v>
      </c>
      <c r="DE103" s="24">
        <f>COUNTBLANK(H103:DC103)</f>
        <v>0</v>
      </c>
      <c r="DF103" s="24">
        <f t="shared" si="40"/>
        <v>0</v>
      </c>
      <c r="DG103">
        <f t="shared" si="48"/>
        <v>0</v>
      </c>
    </row>
    <row r="104" spans="1:111" ht="15" customHeight="1">
      <c r="A104" s="68">
        <v>92</v>
      </c>
      <c r="B104" s="176" t="str">
        <f>$B$100&amp;"4."</f>
        <v>H.4.</v>
      </c>
      <c r="C104" s="192" t="s">
        <v>196</v>
      </c>
      <c r="D104" s="176"/>
      <c r="E104" s="201" t="s">
        <v>37</v>
      </c>
      <c r="F104" s="189">
        <f>H104+NPV(FD,I104:INDEX(I104:DC104,PAL))</f>
        <v>0</v>
      </c>
      <c r="G104" s="189">
        <f>SUMIF($H$5:$DC$5,"&lt;="&amp;PAL,$H104:$DC104)</f>
        <v>0</v>
      </c>
      <c r="H104" s="195">
        <v>0</v>
      </c>
      <c r="I104" s="195">
        <v>0</v>
      </c>
      <c r="J104" s="195">
        <v>0</v>
      </c>
      <c r="K104" s="195">
        <v>0</v>
      </c>
      <c r="L104" s="195">
        <v>0</v>
      </c>
      <c r="M104" s="195">
        <v>0</v>
      </c>
      <c r="N104" s="195">
        <v>0</v>
      </c>
      <c r="O104" s="195">
        <v>0</v>
      </c>
      <c r="P104" s="195">
        <v>0</v>
      </c>
      <c r="Q104" s="195">
        <v>0</v>
      </c>
      <c r="R104" s="195">
        <v>0</v>
      </c>
      <c r="S104" s="195">
        <v>0</v>
      </c>
      <c r="T104" s="195">
        <v>0</v>
      </c>
      <c r="U104" s="195">
        <v>0</v>
      </c>
      <c r="V104" s="195">
        <v>0</v>
      </c>
      <c r="W104" s="195">
        <v>0</v>
      </c>
      <c r="X104" s="195">
        <v>0</v>
      </c>
      <c r="Y104" s="195">
        <v>0</v>
      </c>
      <c r="Z104" s="195">
        <v>0</v>
      </c>
      <c r="AA104" s="195">
        <v>0</v>
      </c>
      <c r="AB104" s="195">
        <v>0</v>
      </c>
      <c r="AC104" s="195">
        <v>0</v>
      </c>
      <c r="AD104" s="195">
        <v>0</v>
      </c>
      <c r="AE104" s="195">
        <v>0</v>
      </c>
      <c r="AF104" s="195">
        <v>0</v>
      </c>
      <c r="AG104" s="195">
        <v>0</v>
      </c>
      <c r="AH104" s="195">
        <v>0</v>
      </c>
      <c r="AI104" s="195">
        <v>0</v>
      </c>
      <c r="AJ104" s="195">
        <v>0</v>
      </c>
      <c r="AK104" s="195">
        <v>0</v>
      </c>
      <c r="AL104" s="195">
        <v>0</v>
      </c>
      <c r="AM104" s="195">
        <v>0</v>
      </c>
      <c r="AN104" s="195">
        <v>0</v>
      </c>
      <c r="AO104" s="195">
        <v>0</v>
      </c>
      <c r="AP104" s="195">
        <v>0</v>
      </c>
      <c r="AQ104" s="195">
        <v>0</v>
      </c>
      <c r="AR104" s="195">
        <v>0</v>
      </c>
      <c r="AS104" s="195">
        <v>0</v>
      </c>
      <c r="AT104" s="195">
        <v>0</v>
      </c>
      <c r="AU104" s="195">
        <v>0</v>
      </c>
      <c r="AV104" s="195">
        <v>0</v>
      </c>
      <c r="AW104" s="195">
        <v>0</v>
      </c>
      <c r="AX104" s="195">
        <v>0</v>
      </c>
      <c r="AY104" s="195">
        <v>0</v>
      </c>
      <c r="AZ104" s="195">
        <v>0</v>
      </c>
      <c r="BA104" s="195">
        <v>0</v>
      </c>
      <c r="BB104" s="195">
        <v>0</v>
      </c>
      <c r="BC104" s="195">
        <v>0</v>
      </c>
      <c r="BD104" s="195">
        <v>0</v>
      </c>
      <c r="BE104" s="195">
        <v>0</v>
      </c>
      <c r="BF104" s="195">
        <v>0</v>
      </c>
      <c r="BG104" s="195">
        <v>0</v>
      </c>
      <c r="BH104" s="195">
        <v>0</v>
      </c>
      <c r="BI104" s="195">
        <v>0</v>
      </c>
      <c r="BJ104" s="195">
        <v>0</v>
      </c>
      <c r="BK104" s="195">
        <v>0</v>
      </c>
      <c r="BL104" s="195">
        <v>0</v>
      </c>
      <c r="BM104" s="195">
        <v>0</v>
      </c>
      <c r="BN104" s="195">
        <v>0</v>
      </c>
      <c r="BO104" s="195">
        <v>0</v>
      </c>
      <c r="BP104" s="195">
        <v>0</v>
      </c>
      <c r="BQ104" s="195">
        <v>0</v>
      </c>
      <c r="BR104" s="195">
        <v>0</v>
      </c>
      <c r="BS104" s="195">
        <v>0</v>
      </c>
      <c r="BT104" s="195">
        <v>0</v>
      </c>
      <c r="BU104" s="195">
        <v>0</v>
      </c>
      <c r="BV104" s="195">
        <v>0</v>
      </c>
      <c r="BW104" s="195">
        <v>0</v>
      </c>
      <c r="BX104" s="195">
        <v>0</v>
      </c>
      <c r="BY104" s="195">
        <v>0</v>
      </c>
      <c r="BZ104" s="195">
        <v>0</v>
      </c>
      <c r="CA104" s="195">
        <v>0</v>
      </c>
      <c r="CB104" s="195">
        <v>0</v>
      </c>
      <c r="CC104" s="195">
        <v>0</v>
      </c>
      <c r="CD104" s="195">
        <v>0</v>
      </c>
      <c r="CE104" s="195">
        <v>0</v>
      </c>
      <c r="CF104" s="195">
        <v>0</v>
      </c>
      <c r="CG104" s="195">
        <v>0</v>
      </c>
      <c r="CH104" s="195">
        <v>0</v>
      </c>
      <c r="CI104" s="195">
        <v>0</v>
      </c>
      <c r="CJ104" s="195">
        <v>0</v>
      </c>
      <c r="CK104" s="195">
        <v>0</v>
      </c>
      <c r="CL104" s="195">
        <v>0</v>
      </c>
      <c r="CM104" s="195">
        <v>0</v>
      </c>
      <c r="CN104" s="195">
        <v>0</v>
      </c>
      <c r="CO104" s="195">
        <v>0</v>
      </c>
      <c r="CP104" s="195">
        <v>0</v>
      </c>
      <c r="CQ104" s="195">
        <v>0</v>
      </c>
      <c r="CR104" s="195">
        <v>0</v>
      </c>
      <c r="CS104" s="195">
        <v>0</v>
      </c>
      <c r="CT104" s="195">
        <v>0</v>
      </c>
      <c r="CU104" s="195">
        <v>0</v>
      </c>
      <c r="CV104" s="195">
        <v>0</v>
      </c>
      <c r="CW104" s="195">
        <v>0</v>
      </c>
      <c r="CX104" s="195">
        <v>0</v>
      </c>
      <c r="CY104" s="195">
        <v>0</v>
      </c>
      <c r="CZ104" s="195">
        <v>0</v>
      </c>
      <c r="DA104" s="195">
        <v>0</v>
      </c>
      <c r="DB104" s="195">
        <v>0</v>
      </c>
      <c r="DC104" s="195">
        <v>0</v>
      </c>
      <c r="DE104" s="24">
        <f>COUNTBLANK(H104:DC104)</f>
        <v>0</v>
      </c>
      <c r="DF104" s="24">
        <f t="shared" si="40"/>
        <v>0</v>
      </c>
      <c r="DG104">
        <f t="shared" si="48"/>
        <v>0</v>
      </c>
    </row>
    <row r="105" spans="1:111" ht="15" customHeight="1">
      <c r="A105" s="68">
        <v>93</v>
      </c>
      <c r="B105" s="176" t="str">
        <f>$B$100&amp;"5."</f>
        <v>H.5.</v>
      </c>
      <c r="C105" s="192" t="s">
        <v>197</v>
      </c>
      <c r="D105" s="176"/>
      <c r="E105" s="201" t="s">
        <v>37</v>
      </c>
      <c r="F105" s="189">
        <f>H105+NPV(FD,I105:INDEX(I105:DC105,PAL))</f>
        <v>0</v>
      </c>
      <c r="G105" s="189">
        <f>SUMIF($H$5:$DC$5,"&lt;="&amp;PAL,$H105:$DC105)</f>
        <v>0</v>
      </c>
      <c r="H105" s="195">
        <v>0</v>
      </c>
      <c r="I105" s="195">
        <v>0</v>
      </c>
      <c r="J105" s="195">
        <v>0</v>
      </c>
      <c r="K105" s="195">
        <v>0</v>
      </c>
      <c r="L105" s="195">
        <v>0</v>
      </c>
      <c r="M105" s="195">
        <v>0</v>
      </c>
      <c r="N105" s="195">
        <v>0</v>
      </c>
      <c r="O105" s="195">
        <v>0</v>
      </c>
      <c r="P105" s="195">
        <v>0</v>
      </c>
      <c r="Q105" s="195">
        <v>0</v>
      </c>
      <c r="R105" s="195">
        <v>0</v>
      </c>
      <c r="S105" s="195">
        <v>0</v>
      </c>
      <c r="T105" s="195">
        <v>0</v>
      </c>
      <c r="U105" s="195">
        <v>0</v>
      </c>
      <c r="V105" s="195">
        <v>0</v>
      </c>
      <c r="W105" s="195">
        <v>0</v>
      </c>
      <c r="X105" s="195">
        <v>0</v>
      </c>
      <c r="Y105" s="195">
        <v>0</v>
      </c>
      <c r="Z105" s="195">
        <v>0</v>
      </c>
      <c r="AA105" s="195">
        <v>0</v>
      </c>
      <c r="AB105" s="195">
        <v>0</v>
      </c>
      <c r="AC105" s="195">
        <v>0</v>
      </c>
      <c r="AD105" s="195">
        <v>0</v>
      </c>
      <c r="AE105" s="195">
        <v>0</v>
      </c>
      <c r="AF105" s="195">
        <v>0</v>
      </c>
      <c r="AG105" s="195">
        <v>0</v>
      </c>
      <c r="AH105" s="195">
        <v>0</v>
      </c>
      <c r="AI105" s="195">
        <v>0</v>
      </c>
      <c r="AJ105" s="195">
        <v>0</v>
      </c>
      <c r="AK105" s="195">
        <v>0</v>
      </c>
      <c r="AL105" s="195">
        <v>0</v>
      </c>
      <c r="AM105" s="195">
        <v>0</v>
      </c>
      <c r="AN105" s="195">
        <v>0</v>
      </c>
      <c r="AO105" s="195">
        <v>0</v>
      </c>
      <c r="AP105" s="195">
        <v>0</v>
      </c>
      <c r="AQ105" s="195">
        <v>0</v>
      </c>
      <c r="AR105" s="195">
        <v>0</v>
      </c>
      <c r="AS105" s="195">
        <v>0</v>
      </c>
      <c r="AT105" s="195">
        <v>0</v>
      </c>
      <c r="AU105" s="195">
        <v>0</v>
      </c>
      <c r="AV105" s="195">
        <v>0</v>
      </c>
      <c r="AW105" s="195">
        <v>0</v>
      </c>
      <c r="AX105" s="195">
        <v>0</v>
      </c>
      <c r="AY105" s="195">
        <v>0</v>
      </c>
      <c r="AZ105" s="195">
        <v>0</v>
      </c>
      <c r="BA105" s="195">
        <v>0</v>
      </c>
      <c r="BB105" s="195">
        <v>0</v>
      </c>
      <c r="BC105" s="195">
        <v>0</v>
      </c>
      <c r="BD105" s="195">
        <v>0</v>
      </c>
      <c r="BE105" s="195">
        <v>0</v>
      </c>
      <c r="BF105" s="195">
        <v>0</v>
      </c>
      <c r="BG105" s="195">
        <v>0</v>
      </c>
      <c r="BH105" s="195">
        <v>0</v>
      </c>
      <c r="BI105" s="195">
        <v>0</v>
      </c>
      <c r="BJ105" s="195">
        <v>0</v>
      </c>
      <c r="BK105" s="195">
        <v>0</v>
      </c>
      <c r="BL105" s="195">
        <v>0</v>
      </c>
      <c r="BM105" s="195">
        <v>0</v>
      </c>
      <c r="BN105" s="195">
        <v>0</v>
      </c>
      <c r="BO105" s="195">
        <v>0</v>
      </c>
      <c r="BP105" s="195">
        <v>0</v>
      </c>
      <c r="BQ105" s="195">
        <v>0</v>
      </c>
      <c r="BR105" s="195">
        <v>0</v>
      </c>
      <c r="BS105" s="195">
        <v>0</v>
      </c>
      <c r="BT105" s="195">
        <v>0</v>
      </c>
      <c r="BU105" s="195">
        <v>0</v>
      </c>
      <c r="BV105" s="195">
        <v>0</v>
      </c>
      <c r="BW105" s="195">
        <v>0</v>
      </c>
      <c r="BX105" s="195">
        <v>0</v>
      </c>
      <c r="BY105" s="195">
        <v>0</v>
      </c>
      <c r="BZ105" s="195">
        <v>0</v>
      </c>
      <c r="CA105" s="195">
        <v>0</v>
      </c>
      <c r="CB105" s="195">
        <v>0</v>
      </c>
      <c r="CC105" s="195">
        <v>0</v>
      </c>
      <c r="CD105" s="195">
        <v>0</v>
      </c>
      <c r="CE105" s="195">
        <v>0</v>
      </c>
      <c r="CF105" s="195">
        <v>0</v>
      </c>
      <c r="CG105" s="195">
        <v>0</v>
      </c>
      <c r="CH105" s="195">
        <v>0</v>
      </c>
      <c r="CI105" s="195">
        <v>0</v>
      </c>
      <c r="CJ105" s="195">
        <v>0</v>
      </c>
      <c r="CK105" s="195">
        <v>0</v>
      </c>
      <c r="CL105" s="195">
        <v>0</v>
      </c>
      <c r="CM105" s="195">
        <v>0</v>
      </c>
      <c r="CN105" s="195">
        <v>0</v>
      </c>
      <c r="CO105" s="195">
        <v>0</v>
      </c>
      <c r="CP105" s="195">
        <v>0</v>
      </c>
      <c r="CQ105" s="195">
        <v>0</v>
      </c>
      <c r="CR105" s="195">
        <v>0</v>
      </c>
      <c r="CS105" s="195">
        <v>0</v>
      </c>
      <c r="CT105" s="195">
        <v>0</v>
      </c>
      <c r="CU105" s="195">
        <v>0</v>
      </c>
      <c r="CV105" s="195">
        <v>0</v>
      </c>
      <c r="CW105" s="195">
        <v>0</v>
      </c>
      <c r="CX105" s="195">
        <v>0</v>
      </c>
      <c r="CY105" s="195">
        <v>0</v>
      </c>
      <c r="CZ105" s="195">
        <v>0</v>
      </c>
      <c r="DA105" s="195">
        <v>0</v>
      </c>
      <c r="DB105" s="195">
        <v>0</v>
      </c>
      <c r="DC105" s="195">
        <v>0</v>
      </c>
      <c r="DE105" s="24">
        <f>COUNTBLANK(H105:DC105)</f>
        <v>0</v>
      </c>
      <c r="DF105" s="24">
        <f t="shared" si="40"/>
        <v>0</v>
      </c>
      <c r="DG105">
        <f t="shared" si="48"/>
        <v>0</v>
      </c>
    </row>
    <row r="106" spans="1:111" ht="14.5">
      <c r="A106" s="68">
        <v>94</v>
      </c>
      <c r="B106" s="176" t="str">
        <f>$B$100&amp;"6."</f>
        <v>H.6.</v>
      </c>
      <c r="C106" s="192" t="s">
        <v>198</v>
      </c>
      <c r="D106" s="202">
        <f>IF(E106="Be PVM",DI106,E106)</f>
        <v>0</v>
      </c>
      <c r="E106" s="201"/>
      <c r="F106" s="189">
        <f>H106+NPV(FD,I106:INDEX(I106:DC106,PAL))</f>
        <v>0</v>
      </c>
      <c r="G106" s="189">
        <f>SUMIF($H$5:$DC$5,"&lt;="&amp;PAL,$H106:$DC106)</f>
        <v>0</v>
      </c>
      <c r="H106" s="195">
        <v>0</v>
      </c>
      <c r="I106" s="195">
        <v>0</v>
      </c>
      <c r="J106" s="195">
        <v>0</v>
      </c>
      <c r="K106" s="195">
        <v>0</v>
      </c>
      <c r="L106" s="195">
        <v>0</v>
      </c>
      <c r="M106" s="195">
        <v>0</v>
      </c>
      <c r="N106" s="195">
        <v>0</v>
      </c>
      <c r="O106" s="195">
        <v>0</v>
      </c>
      <c r="P106" s="195">
        <v>0</v>
      </c>
      <c r="Q106" s="195">
        <v>0</v>
      </c>
      <c r="R106" s="195">
        <v>0</v>
      </c>
      <c r="S106" s="195">
        <v>0</v>
      </c>
      <c r="T106" s="195">
        <v>0</v>
      </c>
      <c r="U106" s="195">
        <v>0</v>
      </c>
      <c r="V106" s="195">
        <v>0</v>
      </c>
      <c r="W106" s="195">
        <v>0</v>
      </c>
      <c r="X106" s="195">
        <v>0</v>
      </c>
      <c r="Y106" s="195">
        <v>0</v>
      </c>
      <c r="Z106" s="195">
        <v>0</v>
      </c>
      <c r="AA106" s="195">
        <v>0</v>
      </c>
      <c r="AB106" s="195">
        <v>0</v>
      </c>
      <c r="AC106" s="195">
        <v>0</v>
      </c>
      <c r="AD106" s="195">
        <v>0</v>
      </c>
      <c r="AE106" s="195">
        <v>0</v>
      </c>
      <c r="AF106" s="195">
        <v>0</v>
      </c>
      <c r="AG106" s="195">
        <v>0</v>
      </c>
      <c r="AH106" s="195">
        <v>0</v>
      </c>
      <c r="AI106" s="195">
        <v>0</v>
      </c>
      <c r="AJ106" s="195">
        <v>0</v>
      </c>
      <c r="AK106" s="195">
        <v>0</v>
      </c>
      <c r="AL106" s="195">
        <v>0</v>
      </c>
      <c r="AM106" s="195">
        <v>0</v>
      </c>
      <c r="AN106" s="195">
        <v>0</v>
      </c>
      <c r="AO106" s="195">
        <v>0</v>
      </c>
      <c r="AP106" s="195">
        <v>0</v>
      </c>
      <c r="AQ106" s="195">
        <v>0</v>
      </c>
      <c r="AR106" s="195">
        <v>0</v>
      </c>
      <c r="AS106" s="195">
        <v>0</v>
      </c>
      <c r="AT106" s="195">
        <v>0</v>
      </c>
      <c r="AU106" s="195">
        <v>0</v>
      </c>
      <c r="AV106" s="195">
        <v>0</v>
      </c>
      <c r="AW106" s="195">
        <v>0</v>
      </c>
      <c r="AX106" s="195">
        <v>0</v>
      </c>
      <c r="AY106" s="195">
        <v>0</v>
      </c>
      <c r="AZ106" s="195">
        <v>0</v>
      </c>
      <c r="BA106" s="195">
        <v>0</v>
      </c>
      <c r="BB106" s="195">
        <v>0</v>
      </c>
      <c r="BC106" s="195">
        <v>0</v>
      </c>
      <c r="BD106" s="195">
        <v>0</v>
      </c>
      <c r="BE106" s="195">
        <v>0</v>
      </c>
      <c r="BF106" s="195">
        <v>0</v>
      </c>
      <c r="BG106" s="195">
        <v>0</v>
      </c>
      <c r="BH106" s="195">
        <v>0</v>
      </c>
      <c r="BI106" s="195">
        <v>0</v>
      </c>
      <c r="BJ106" s="195">
        <v>0</v>
      </c>
      <c r="BK106" s="195">
        <v>0</v>
      </c>
      <c r="BL106" s="195">
        <v>0</v>
      </c>
      <c r="BM106" s="195">
        <v>0</v>
      </c>
      <c r="BN106" s="195">
        <v>0</v>
      </c>
      <c r="BO106" s="195">
        <v>0</v>
      </c>
      <c r="BP106" s="195">
        <v>0</v>
      </c>
      <c r="BQ106" s="195">
        <v>0</v>
      </c>
      <c r="BR106" s="195">
        <v>0</v>
      </c>
      <c r="BS106" s="195">
        <v>0</v>
      </c>
      <c r="BT106" s="195">
        <v>0</v>
      </c>
      <c r="BU106" s="195">
        <v>0</v>
      </c>
      <c r="BV106" s="195">
        <v>0</v>
      </c>
      <c r="BW106" s="195">
        <v>0</v>
      </c>
      <c r="BX106" s="195">
        <v>0</v>
      </c>
      <c r="BY106" s="195">
        <v>0</v>
      </c>
      <c r="BZ106" s="195">
        <v>0</v>
      </c>
      <c r="CA106" s="195">
        <v>0</v>
      </c>
      <c r="CB106" s="195">
        <v>0</v>
      </c>
      <c r="CC106" s="195">
        <v>0</v>
      </c>
      <c r="CD106" s="195">
        <v>0</v>
      </c>
      <c r="CE106" s="195">
        <v>0</v>
      </c>
      <c r="CF106" s="195">
        <v>0</v>
      </c>
      <c r="CG106" s="195">
        <v>0</v>
      </c>
      <c r="CH106" s="195">
        <v>0</v>
      </c>
      <c r="CI106" s="195">
        <v>0</v>
      </c>
      <c r="CJ106" s="195">
        <v>0</v>
      </c>
      <c r="CK106" s="195">
        <v>0</v>
      </c>
      <c r="CL106" s="195">
        <v>0</v>
      </c>
      <c r="CM106" s="195">
        <v>0</v>
      </c>
      <c r="CN106" s="195">
        <v>0</v>
      </c>
      <c r="CO106" s="195">
        <v>0</v>
      </c>
      <c r="CP106" s="195">
        <v>0</v>
      </c>
      <c r="CQ106" s="195">
        <v>0</v>
      </c>
      <c r="CR106" s="195">
        <v>0</v>
      </c>
      <c r="CS106" s="195">
        <v>0</v>
      </c>
      <c r="CT106" s="195">
        <v>0</v>
      </c>
      <c r="CU106" s="195">
        <v>0</v>
      </c>
      <c r="CV106" s="195">
        <v>0</v>
      </c>
      <c r="CW106" s="195">
        <v>0</v>
      </c>
      <c r="CX106" s="195">
        <v>0</v>
      </c>
      <c r="CY106" s="195">
        <v>0</v>
      </c>
      <c r="CZ106" s="195">
        <v>0</v>
      </c>
      <c r="DA106" s="195">
        <v>0</v>
      </c>
      <c r="DB106" s="195">
        <v>0</v>
      </c>
      <c r="DC106" s="195">
        <v>0</v>
      </c>
      <c r="DE106" s="24">
        <f t="shared" si="47"/>
        <v>0</v>
      </c>
      <c r="DF106" s="24">
        <f t="shared" si="40"/>
        <v>0</v>
      </c>
      <c r="DG106">
        <f t="shared" si="48"/>
        <v>0</v>
      </c>
    </row>
    <row r="107" spans="1:111" ht="15" customHeight="1">
      <c r="A107" s="68">
        <v>95</v>
      </c>
      <c r="B107" s="176" t="str">
        <f>$B$100&amp;"7."</f>
        <v>H.7.</v>
      </c>
      <c r="C107" s="192" t="s">
        <v>199</v>
      </c>
      <c r="D107" s="202">
        <f>IF(E107="Be PVM",DI107,E107)</f>
        <v>0</v>
      </c>
      <c r="E107" s="201"/>
      <c r="F107" s="189">
        <f>H107+NPV(FD,I107:INDEX(I107:DC107,PAL))</f>
        <v>0</v>
      </c>
      <c r="G107" s="189">
        <f>SUMIF($H$5:$DC$5,"&lt;="&amp;PAL,$H107:$DC107)</f>
        <v>0</v>
      </c>
      <c r="H107" s="195">
        <v>0</v>
      </c>
      <c r="I107" s="195">
        <v>0</v>
      </c>
      <c r="J107" s="195">
        <v>0</v>
      </c>
      <c r="K107" s="195">
        <v>0</v>
      </c>
      <c r="L107" s="195">
        <v>0</v>
      </c>
      <c r="M107" s="195">
        <v>0</v>
      </c>
      <c r="N107" s="195">
        <v>0</v>
      </c>
      <c r="O107" s="195">
        <v>0</v>
      </c>
      <c r="P107" s="195">
        <v>0</v>
      </c>
      <c r="Q107" s="195">
        <v>0</v>
      </c>
      <c r="R107" s="195">
        <v>0</v>
      </c>
      <c r="S107" s="195">
        <v>0</v>
      </c>
      <c r="T107" s="195">
        <v>0</v>
      </c>
      <c r="U107" s="195">
        <v>0</v>
      </c>
      <c r="V107" s="195">
        <v>0</v>
      </c>
      <c r="W107" s="195">
        <v>0</v>
      </c>
      <c r="X107" s="195">
        <v>0</v>
      </c>
      <c r="Y107" s="195">
        <v>0</v>
      </c>
      <c r="Z107" s="195">
        <v>0</v>
      </c>
      <c r="AA107" s="195">
        <v>0</v>
      </c>
      <c r="AB107" s="195">
        <v>0</v>
      </c>
      <c r="AC107" s="195">
        <v>0</v>
      </c>
      <c r="AD107" s="195">
        <v>0</v>
      </c>
      <c r="AE107" s="195">
        <v>0</v>
      </c>
      <c r="AF107" s="195">
        <v>0</v>
      </c>
      <c r="AG107" s="195">
        <v>0</v>
      </c>
      <c r="AH107" s="195">
        <v>0</v>
      </c>
      <c r="AI107" s="195">
        <v>0</v>
      </c>
      <c r="AJ107" s="195">
        <v>0</v>
      </c>
      <c r="AK107" s="195">
        <v>0</v>
      </c>
      <c r="AL107" s="195">
        <v>0</v>
      </c>
      <c r="AM107" s="195">
        <v>0</v>
      </c>
      <c r="AN107" s="195">
        <v>0</v>
      </c>
      <c r="AO107" s="195">
        <v>0</v>
      </c>
      <c r="AP107" s="195">
        <v>0</v>
      </c>
      <c r="AQ107" s="195">
        <v>0</v>
      </c>
      <c r="AR107" s="195">
        <v>0</v>
      </c>
      <c r="AS107" s="195">
        <v>0</v>
      </c>
      <c r="AT107" s="195">
        <v>0</v>
      </c>
      <c r="AU107" s="195">
        <v>0</v>
      </c>
      <c r="AV107" s="195">
        <v>0</v>
      </c>
      <c r="AW107" s="195">
        <v>0</v>
      </c>
      <c r="AX107" s="195">
        <v>0</v>
      </c>
      <c r="AY107" s="195">
        <v>0</v>
      </c>
      <c r="AZ107" s="195">
        <v>0</v>
      </c>
      <c r="BA107" s="195">
        <v>0</v>
      </c>
      <c r="BB107" s="195">
        <v>0</v>
      </c>
      <c r="BC107" s="195">
        <v>0</v>
      </c>
      <c r="BD107" s="195">
        <v>0</v>
      </c>
      <c r="BE107" s="195">
        <v>0</v>
      </c>
      <c r="BF107" s="195">
        <v>0</v>
      </c>
      <c r="BG107" s="195">
        <v>0</v>
      </c>
      <c r="BH107" s="195">
        <v>0</v>
      </c>
      <c r="BI107" s="195">
        <v>0</v>
      </c>
      <c r="BJ107" s="195">
        <v>0</v>
      </c>
      <c r="BK107" s="195">
        <v>0</v>
      </c>
      <c r="BL107" s="195">
        <v>0</v>
      </c>
      <c r="BM107" s="195">
        <v>0</v>
      </c>
      <c r="BN107" s="195">
        <v>0</v>
      </c>
      <c r="BO107" s="195">
        <v>0</v>
      </c>
      <c r="BP107" s="195">
        <v>0</v>
      </c>
      <c r="BQ107" s="195">
        <v>0</v>
      </c>
      <c r="BR107" s="195">
        <v>0</v>
      </c>
      <c r="BS107" s="195">
        <v>0</v>
      </c>
      <c r="BT107" s="195">
        <v>0</v>
      </c>
      <c r="BU107" s="195">
        <v>0</v>
      </c>
      <c r="BV107" s="195">
        <v>0</v>
      </c>
      <c r="BW107" s="195">
        <v>0</v>
      </c>
      <c r="BX107" s="195">
        <v>0</v>
      </c>
      <c r="BY107" s="195">
        <v>0</v>
      </c>
      <c r="BZ107" s="195">
        <v>0</v>
      </c>
      <c r="CA107" s="195">
        <v>0</v>
      </c>
      <c r="CB107" s="195">
        <v>0</v>
      </c>
      <c r="CC107" s="195">
        <v>0</v>
      </c>
      <c r="CD107" s="195">
        <v>0</v>
      </c>
      <c r="CE107" s="195">
        <v>0</v>
      </c>
      <c r="CF107" s="195">
        <v>0</v>
      </c>
      <c r="CG107" s="195">
        <v>0</v>
      </c>
      <c r="CH107" s="195">
        <v>0</v>
      </c>
      <c r="CI107" s="195">
        <v>0</v>
      </c>
      <c r="CJ107" s="195">
        <v>0</v>
      </c>
      <c r="CK107" s="195">
        <v>0</v>
      </c>
      <c r="CL107" s="195">
        <v>0</v>
      </c>
      <c r="CM107" s="195">
        <v>0</v>
      </c>
      <c r="CN107" s="195">
        <v>0</v>
      </c>
      <c r="CO107" s="195">
        <v>0</v>
      </c>
      <c r="CP107" s="195">
        <v>0</v>
      </c>
      <c r="CQ107" s="195">
        <v>0</v>
      </c>
      <c r="CR107" s="195">
        <v>0</v>
      </c>
      <c r="CS107" s="195">
        <v>0</v>
      </c>
      <c r="CT107" s="195">
        <v>0</v>
      </c>
      <c r="CU107" s="195">
        <v>0</v>
      </c>
      <c r="CV107" s="195">
        <v>0</v>
      </c>
      <c r="CW107" s="195">
        <v>0</v>
      </c>
      <c r="CX107" s="195">
        <v>0</v>
      </c>
      <c r="CY107" s="195">
        <v>0</v>
      </c>
      <c r="CZ107" s="195">
        <v>0</v>
      </c>
      <c r="DA107" s="195">
        <v>0</v>
      </c>
      <c r="DB107" s="195">
        <v>0</v>
      </c>
      <c r="DC107" s="195">
        <v>0</v>
      </c>
      <c r="DE107" s="24">
        <f t="shared" si="47"/>
        <v>0</v>
      </c>
      <c r="DF107" s="24">
        <f t="shared" si="40"/>
        <v>0</v>
      </c>
      <c r="DG107">
        <f t="shared" si="48"/>
        <v>0</v>
      </c>
    </row>
    <row r="108" spans="1:111" ht="15" customHeight="1">
      <c r="A108" s="68">
        <v>96</v>
      </c>
      <c r="B108" s="176" t="str">
        <f>$B$100&amp;"8."</f>
        <v>H.8.</v>
      </c>
      <c r="C108" s="192" t="s">
        <v>200</v>
      </c>
      <c r="D108" s="202">
        <f t="shared" ref="D108:D110" si="51">IF(E108="Be PVM",DI108,E108)</f>
        <v>0</v>
      </c>
      <c r="E108" s="201"/>
      <c r="F108" s="189">
        <f>H108+NPV(FD,I108:INDEX(I108:DC108,PAL))</f>
        <v>0</v>
      </c>
      <c r="G108" s="189">
        <f>SUMIF($H$5:$DC$5,"&lt;="&amp;PAL,$H108:$DC108)</f>
        <v>0</v>
      </c>
      <c r="H108" s="195">
        <v>0</v>
      </c>
      <c r="I108" s="195">
        <v>0</v>
      </c>
      <c r="J108" s="195">
        <v>0</v>
      </c>
      <c r="K108" s="195">
        <v>0</v>
      </c>
      <c r="L108" s="195">
        <v>0</v>
      </c>
      <c r="M108" s="195">
        <v>0</v>
      </c>
      <c r="N108" s="195">
        <v>0</v>
      </c>
      <c r="O108" s="195">
        <v>0</v>
      </c>
      <c r="P108" s="195">
        <v>0</v>
      </c>
      <c r="Q108" s="195">
        <v>0</v>
      </c>
      <c r="R108" s="195">
        <v>0</v>
      </c>
      <c r="S108" s="195">
        <v>0</v>
      </c>
      <c r="T108" s="195">
        <v>0</v>
      </c>
      <c r="U108" s="195">
        <v>0</v>
      </c>
      <c r="V108" s="195">
        <v>0</v>
      </c>
      <c r="W108" s="195">
        <v>0</v>
      </c>
      <c r="X108" s="195">
        <v>0</v>
      </c>
      <c r="Y108" s="195">
        <v>0</v>
      </c>
      <c r="Z108" s="195">
        <v>0</v>
      </c>
      <c r="AA108" s="195">
        <v>0</v>
      </c>
      <c r="AB108" s="195">
        <v>0</v>
      </c>
      <c r="AC108" s="195">
        <v>0</v>
      </c>
      <c r="AD108" s="195">
        <v>0</v>
      </c>
      <c r="AE108" s="195">
        <v>0</v>
      </c>
      <c r="AF108" s="195">
        <v>0</v>
      </c>
      <c r="AG108" s="195">
        <v>0</v>
      </c>
      <c r="AH108" s="195">
        <v>0</v>
      </c>
      <c r="AI108" s="195">
        <v>0</v>
      </c>
      <c r="AJ108" s="195">
        <v>0</v>
      </c>
      <c r="AK108" s="195">
        <v>0</v>
      </c>
      <c r="AL108" s="195">
        <v>0</v>
      </c>
      <c r="AM108" s="195">
        <v>0</v>
      </c>
      <c r="AN108" s="195">
        <v>0</v>
      </c>
      <c r="AO108" s="195">
        <v>0</v>
      </c>
      <c r="AP108" s="195">
        <v>0</v>
      </c>
      <c r="AQ108" s="195">
        <v>0</v>
      </c>
      <c r="AR108" s="195">
        <v>0</v>
      </c>
      <c r="AS108" s="195">
        <v>0</v>
      </c>
      <c r="AT108" s="195">
        <v>0</v>
      </c>
      <c r="AU108" s="195">
        <v>0</v>
      </c>
      <c r="AV108" s="195">
        <v>0</v>
      </c>
      <c r="AW108" s="195">
        <v>0</v>
      </c>
      <c r="AX108" s="195">
        <v>0</v>
      </c>
      <c r="AY108" s="195">
        <v>0</v>
      </c>
      <c r="AZ108" s="195">
        <v>0</v>
      </c>
      <c r="BA108" s="195">
        <v>0</v>
      </c>
      <c r="BB108" s="195">
        <v>0</v>
      </c>
      <c r="BC108" s="195">
        <v>0</v>
      </c>
      <c r="BD108" s="195">
        <v>0</v>
      </c>
      <c r="BE108" s="195">
        <v>0</v>
      </c>
      <c r="BF108" s="195">
        <v>0</v>
      </c>
      <c r="BG108" s="195">
        <v>0</v>
      </c>
      <c r="BH108" s="195">
        <v>0</v>
      </c>
      <c r="BI108" s="195">
        <v>0</v>
      </c>
      <c r="BJ108" s="195">
        <v>0</v>
      </c>
      <c r="BK108" s="195">
        <v>0</v>
      </c>
      <c r="BL108" s="195">
        <v>0</v>
      </c>
      <c r="BM108" s="195">
        <v>0</v>
      </c>
      <c r="BN108" s="195">
        <v>0</v>
      </c>
      <c r="BO108" s="195">
        <v>0</v>
      </c>
      <c r="BP108" s="195">
        <v>0</v>
      </c>
      <c r="BQ108" s="195">
        <v>0</v>
      </c>
      <c r="BR108" s="195">
        <v>0</v>
      </c>
      <c r="BS108" s="195">
        <v>0</v>
      </c>
      <c r="BT108" s="195">
        <v>0</v>
      </c>
      <c r="BU108" s="195">
        <v>0</v>
      </c>
      <c r="BV108" s="195">
        <v>0</v>
      </c>
      <c r="BW108" s="195">
        <v>0</v>
      </c>
      <c r="BX108" s="195">
        <v>0</v>
      </c>
      <c r="BY108" s="195">
        <v>0</v>
      </c>
      <c r="BZ108" s="195">
        <v>0</v>
      </c>
      <c r="CA108" s="195">
        <v>0</v>
      </c>
      <c r="CB108" s="195">
        <v>0</v>
      </c>
      <c r="CC108" s="195">
        <v>0</v>
      </c>
      <c r="CD108" s="195">
        <v>0</v>
      </c>
      <c r="CE108" s="195">
        <v>0</v>
      </c>
      <c r="CF108" s="195">
        <v>0</v>
      </c>
      <c r="CG108" s="195">
        <v>0</v>
      </c>
      <c r="CH108" s="195">
        <v>0</v>
      </c>
      <c r="CI108" s="195">
        <v>0</v>
      </c>
      <c r="CJ108" s="195">
        <v>0</v>
      </c>
      <c r="CK108" s="195">
        <v>0</v>
      </c>
      <c r="CL108" s="195">
        <v>0</v>
      </c>
      <c r="CM108" s="195">
        <v>0</v>
      </c>
      <c r="CN108" s="195">
        <v>0</v>
      </c>
      <c r="CO108" s="195">
        <v>0</v>
      </c>
      <c r="CP108" s="195">
        <v>0</v>
      </c>
      <c r="CQ108" s="195">
        <v>0</v>
      </c>
      <c r="CR108" s="195">
        <v>0</v>
      </c>
      <c r="CS108" s="195">
        <v>0</v>
      </c>
      <c r="CT108" s="195">
        <v>0</v>
      </c>
      <c r="CU108" s="195">
        <v>0</v>
      </c>
      <c r="CV108" s="195">
        <v>0</v>
      </c>
      <c r="CW108" s="195">
        <v>0</v>
      </c>
      <c r="CX108" s="195">
        <v>0</v>
      </c>
      <c r="CY108" s="195">
        <v>0</v>
      </c>
      <c r="CZ108" s="195">
        <v>0</v>
      </c>
      <c r="DA108" s="195">
        <v>0</v>
      </c>
      <c r="DB108" s="195">
        <v>0</v>
      </c>
      <c r="DC108" s="195">
        <v>0</v>
      </c>
      <c r="DE108" s="24">
        <f t="shared" si="47"/>
        <v>0</v>
      </c>
      <c r="DF108" s="24">
        <f t="shared" si="40"/>
        <v>0</v>
      </c>
      <c r="DG108">
        <f t="shared" si="48"/>
        <v>0</v>
      </c>
    </row>
    <row r="109" spans="1:111" ht="15" customHeight="1">
      <c r="A109" s="68">
        <v>97</v>
      </c>
      <c r="B109" s="176" t="str">
        <f>$B$100&amp;"9."</f>
        <v>H.9.</v>
      </c>
      <c r="C109" s="192" t="s">
        <v>201</v>
      </c>
      <c r="D109" s="202">
        <f t="shared" si="51"/>
        <v>0</v>
      </c>
      <c r="E109" s="201"/>
      <c r="F109" s="189">
        <f>H109+NPV(FD,I109:INDEX(I109:DC109,PAL))</f>
        <v>0</v>
      </c>
      <c r="G109" s="189">
        <f>SUMIF($H$5:$DC$5,"&lt;="&amp;PAL,$H109:$DC109)</f>
        <v>0</v>
      </c>
      <c r="H109" s="195">
        <v>0</v>
      </c>
      <c r="I109" s="195">
        <v>0</v>
      </c>
      <c r="J109" s="195">
        <v>0</v>
      </c>
      <c r="K109" s="195">
        <v>0</v>
      </c>
      <c r="L109" s="195">
        <v>0</v>
      </c>
      <c r="M109" s="195">
        <v>0</v>
      </c>
      <c r="N109" s="195">
        <v>0</v>
      </c>
      <c r="O109" s="195">
        <v>0</v>
      </c>
      <c r="P109" s="195">
        <v>0</v>
      </c>
      <c r="Q109" s="195">
        <v>0</v>
      </c>
      <c r="R109" s="195">
        <v>0</v>
      </c>
      <c r="S109" s="195">
        <v>0</v>
      </c>
      <c r="T109" s="195">
        <v>0</v>
      </c>
      <c r="U109" s="195">
        <v>0</v>
      </c>
      <c r="V109" s="195">
        <v>0</v>
      </c>
      <c r="W109" s="195">
        <v>0</v>
      </c>
      <c r="X109" s="195">
        <v>0</v>
      </c>
      <c r="Y109" s="195">
        <v>0</v>
      </c>
      <c r="Z109" s="195">
        <v>0</v>
      </c>
      <c r="AA109" s="195">
        <v>0</v>
      </c>
      <c r="AB109" s="195">
        <v>0</v>
      </c>
      <c r="AC109" s="195">
        <v>0</v>
      </c>
      <c r="AD109" s="195">
        <v>0</v>
      </c>
      <c r="AE109" s="195">
        <v>0</v>
      </c>
      <c r="AF109" s="195">
        <v>0</v>
      </c>
      <c r="AG109" s="195">
        <v>0</v>
      </c>
      <c r="AH109" s="195">
        <v>0</v>
      </c>
      <c r="AI109" s="195">
        <v>0</v>
      </c>
      <c r="AJ109" s="195">
        <v>0</v>
      </c>
      <c r="AK109" s="195">
        <v>0</v>
      </c>
      <c r="AL109" s="195">
        <v>0</v>
      </c>
      <c r="AM109" s="195">
        <v>0</v>
      </c>
      <c r="AN109" s="195">
        <v>0</v>
      </c>
      <c r="AO109" s="195">
        <v>0</v>
      </c>
      <c r="AP109" s="195">
        <v>0</v>
      </c>
      <c r="AQ109" s="195">
        <v>0</v>
      </c>
      <c r="AR109" s="195">
        <v>0</v>
      </c>
      <c r="AS109" s="195">
        <v>0</v>
      </c>
      <c r="AT109" s="195">
        <v>0</v>
      </c>
      <c r="AU109" s="195">
        <v>0</v>
      </c>
      <c r="AV109" s="195">
        <v>0</v>
      </c>
      <c r="AW109" s="195">
        <v>0</v>
      </c>
      <c r="AX109" s="195">
        <v>0</v>
      </c>
      <c r="AY109" s="195">
        <v>0</v>
      </c>
      <c r="AZ109" s="195">
        <v>0</v>
      </c>
      <c r="BA109" s="195">
        <v>0</v>
      </c>
      <c r="BB109" s="195">
        <v>0</v>
      </c>
      <c r="BC109" s="195">
        <v>0</v>
      </c>
      <c r="BD109" s="195">
        <v>0</v>
      </c>
      <c r="BE109" s="195">
        <v>0</v>
      </c>
      <c r="BF109" s="195">
        <v>0</v>
      </c>
      <c r="BG109" s="195">
        <v>0</v>
      </c>
      <c r="BH109" s="195">
        <v>0</v>
      </c>
      <c r="BI109" s="195">
        <v>0</v>
      </c>
      <c r="BJ109" s="195">
        <v>0</v>
      </c>
      <c r="BK109" s="195">
        <v>0</v>
      </c>
      <c r="BL109" s="195">
        <v>0</v>
      </c>
      <c r="BM109" s="195">
        <v>0</v>
      </c>
      <c r="BN109" s="195">
        <v>0</v>
      </c>
      <c r="BO109" s="195">
        <v>0</v>
      </c>
      <c r="BP109" s="195">
        <v>0</v>
      </c>
      <c r="BQ109" s="195">
        <v>0</v>
      </c>
      <c r="BR109" s="195">
        <v>0</v>
      </c>
      <c r="BS109" s="195">
        <v>0</v>
      </c>
      <c r="BT109" s="195">
        <v>0</v>
      </c>
      <c r="BU109" s="195">
        <v>0</v>
      </c>
      <c r="BV109" s="195">
        <v>0</v>
      </c>
      <c r="BW109" s="195">
        <v>0</v>
      </c>
      <c r="BX109" s="195">
        <v>0</v>
      </c>
      <c r="BY109" s="195">
        <v>0</v>
      </c>
      <c r="BZ109" s="195">
        <v>0</v>
      </c>
      <c r="CA109" s="195">
        <v>0</v>
      </c>
      <c r="CB109" s="195">
        <v>0</v>
      </c>
      <c r="CC109" s="195">
        <v>0</v>
      </c>
      <c r="CD109" s="195">
        <v>0</v>
      </c>
      <c r="CE109" s="195">
        <v>0</v>
      </c>
      <c r="CF109" s="195">
        <v>0</v>
      </c>
      <c r="CG109" s="195">
        <v>0</v>
      </c>
      <c r="CH109" s="195">
        <v>0</v>
      </c>
      <c r="CI109" s="195">
        <v>0</v>
      </c>
      <c r="CJ109" s="195">
        <v>0</v>
      </c>
      <c r="CK109" s="195">
        <v>0</v>
      </c>
      <c r="CL109" s="195">
        <v>0</v>
      </c>
      <c r="CM109" s="195">
        <v>0</v>
      </c>
      <c r="CN109" s="195">
        <v>0</v>
      </c>
      <c r="CO109" s="195">
        <v>0</v>
      </c>
      <c r="CP109" s="195">
        <v>0</v>
      </c>
      <c r="CQ109" s="195">
        <v>0</v>
      </c>
      <c r="CR109" s="195">
        <v>0</v>
      </c>
      <c r="CS109" s="195">
        <v>0</v>
      </c>
      <c r="CT109" s="195">
        <v>0</v>
      </c>
      <c r="CU109" s="195">
        <v>0</v>
      </c>
      <c r="CV109" s="195">
        <v>0</v>
      </c>
      <c r="CW109" s="195">
        <v>0</v>
      </c>
      <c r="CX109" s="195">
        <v>0</v>
      </c>
      <c r="CY109" s="195">
        <v>0</v>
      </c>
      <c r="CZ109" s="195">
        <v>0</v>
      </c>
      <c r="DA109" s="195">
        <v>0</v>
      </c>
      <c r="DB109" s="195">
        <v>0</v>
      </c>
      <c r="DC109" s="195">
        <v>0</v>
      </c>
      <c r="DE109" s="24">
        <f t="shared" si="47"/>
        <v>0</v>
      </c>
      <c r="DF109" s="24">
        <f t="shared" si="40"/>
        <v>0</v>
      </c>
      <c r="DG109">
        <f t="shared" si="48"/>
        <v>0</v>
      </c>
    </row>
    <row r="110" spans="1:111" ht="15" customHeight="1">
      <c r="A110" s="68">
        <v>98</v>
      </c>
      <c r="B110" s="176" t="str">
        <f>$B$100&amp;"10."</f>
        <v>H.10.</v>
      </c>
      <c r="C110" s="192" t="s">
        <v>202</v>
      </c>
      <c r="D110" s="202">
        <f t="shared" si="51"/>
        <v>0</v>
      </c>
      <c r="E110" s="201"/>
      <c r="F110" s="189">
        <f>H110+NPV(FD,I110:INDEX(I110:DC110,PAL))</f>
        <v>0</v>
      </c>
      <c r="G110" s="189">
        <f>SUMIF($H$5:$DC$5,"&lt;="&amp;PAL,$H110:$DC110)</f>
        <v>0</v>
      </c>
      <c r="H110" s="195">
        <v>0</v>
      </c>
      <c r="I110" s="195">
        <v>0</v>
      </c>
      <c r="J110" s="195">
        <v>0</v>
      </c>
      <c r="K110" s="195">
        <v>0</v>
      </c>
      <c r="L110" s="195">
        <v>0</v>
      </c>
      <c r="M110" s="195">
        <v>0</v>
      </c>
      <c r="N110" s="195">
        <v>0</v>
      </c>
      <c r="O110" s="195">
        <v>0</v>
      </c>
      <c r="P110" s="195">
        <v>0</v>
      </c>
      <c r="Q110" s="195">
        <v>0</v>
      </c>
      <c r="R110" s="195">
        <v>0</v>
      </c>
      <c r="S110" s="195">
        <v>0</v>
      </c>
      <c r="T110" s="195">
        <v>0</v>
      </c>
      <c r="U110" s="195">
        <v>0</v>
      </c>
      <c r="V110" s="195">
        <v>0</v>
      </c>
      <c r="W110" s="195">
        <v>0</v>
      </c>
      <c r="X110" s="195">
        <v>0</v>
      </c>
      <c r="Y110" s="195">
        <v>0</v>
      </c>
      <c r="Z110" s="195">
        <v>0</v>
      </c>
      <c r="AA110" s="195">
        <v>0</v>
      </c>
      <c r="AB110" s="195">
        <v>0</v>
      </c>
      <c r="AC110" s="195">
        <v>0</v>
      </c>
      <c r="AD110" s="195">
        <v>0</v>
      </c>
      <c r="AE110" s="195">
        <v>0</v>
      </c>
      <c r="AF110" s="195">
        <v>0</v>
      </c>
      <c r="AG110" s="195">
        <v>0</v>
      </c>
      <c r="AH110" s="195">
        <v>0</v>
      </c>
      <c r="AI110" s="195">
        <v>0</v>
      </c>
      <c r="AJ110" s="195">
        <v>0</v>
      </c>
      <c r="AK110" s="195">
        <v>0</v>
      </c>
      <c r="AL110" s="195">
        <v>0</v>
      </c>
      <c r="AM110" s="195">
        <v>0</v>
      </c>
      <c r="AN110" s="195">
        <v>0</v>
      </c>
      <c r="AO110" s="195">
        <v>0</v>
      </c>
      <c r="AP110" s="195">
        <v>0</v>
      </c>
      <c r="AQ110" s="195">
        <v>0</v>
      </c>
      <c r="AR110" s="195">
        <v>0</v>
      </c>
      <c r="AS110" s="195">
        <v>0</v>
      </c>
      <c r="AT110" s="195">
        <v>0</v>
      </c>
      <c r="AU110" s="195">
        <v>0</v>
      </c>
      <c r="AV110" s="195">
        <v>0</v>
      </c>
      <c r="AW110" s="195">
        <v>0</v>
      </c>
      <c r="AX110" s="195">
        <v>0</v>
      </c>
      <c r="AY110" s="195">
        <v>0</v>
      </c>
      <c r="AZ110" s="195">
        <v>0</v>
      </c>
      <c r="BA110" s="195">
        <v>0</v>
      </c>
      <c r="BB110" s="195">
        <v>0</v>
      </c>
      <c r="BC110" s="195">
        <v>0</v>
      </c>
      <c r="BD110" s="195">
        <v>0</v>
      </c>
      <c r="BE110" s="195">
        <v>0</v>
      </c>
      <c r="BF110" s="195">
        <v>0</v>
      </c>
      <c r="BG110" s="195">
        <v>0</v>
      </c>
      <c r="BH110" s="195">
        <v>0</v>
      </c>
      <c r="BI110" s="195">
        <v>0</v>
      </c>
      <c r="BJ110" s="195">
        <v>0</v>
      </c>
      <c r="BK110" s="195">
        <v>0</v>
      </c>
      <c r="BL110" s="195">
        <v>0</v>
      </c>
      <c r="BM110" s="195">
        <v>0</v>
      </c>
      <c r="BN110" s="195">
        <v>0</v>
      </c>
      <c r="BO110" s="195">
        <v>0</v>
      </c>
      <c r="BP110" s="195">
        <v>0</v>
      </c>
      <c r="BQ110" s="195">
        <v>0</v>
      </c>
      <c r="BR110" s="195">
        <v>0</v>
      </c>
      <c r="BS110" s="195">
        <v>0</v>
      </c>
      <c r="BT110" s="195">
        <v>0</v>
      </c>
      <c r="BU110" s="195">
        <v>0</v>
      </c>
      <c r="BV110" s="195">
        <v>0</v>
      </c>
      <c r="BW110" s="195">
        <v>0</v>
      </c>
      <c r="BX110" s="195">
        <v>0</v>
      </c>
      <c r="BY110" s="195">
        <v>0</v>
      </c>
      <c r="BZ110" s="195">
        <v>0</v>
      </c>
      <c r="CA110" s="195">
        <v>0</v>
      </c>
      <c r="CB110" s="195">
        <v>0</v>
      </c>
      <c r="CC110" s="195">
        <v>0</v>
      </c>
      <c r="CD110" s="195">
        <v>0</v>
      </c>
      <c r="CE110" s="195">
        <v>0</v>
      </c>
      <c r="CF110" s="195">
        <v>0</v>
      </c>
      <c r="CG110" s="195">
        <v>0</v>
      </c>
      <c r="CH110" s="195">
        <v>0</v>
      </c>
      <c r="CI110" s="195">
        <v>0</v>
      </c>
      <c r="CJ110" s="195">
        <v>0</v>
      </c>
      <c r="CK110" s="195">
        <v>0</v>
      </c>
      <c r="CL110" s="195">
        <v>0</v>
      </c>
      <c r="CM110" s="195">
        <v>0</v>
      </c>
      <c r="CN110" s="195">
        <v>0</v>
      </c>
      <c r="CO110" s="195">
        <v>0</v>
      </c>
      <c r="CP110" s="195">
        <v>0</v>
      </c>
      <c r="CQ110" s="195">
        <v>0</v>
      </c>
      <c r="CR110" s="195">
        <v>0</v>
      </c>
      <c r="CS110" s="195">
        <v>0</v>
      </c>
      <c r="CT110" s="195">
        <v>0</v>
      </c>
      <c r="CU110" s="195">
        <v>0</v>
      </c>
      <c r="CV110" s="195">
        <v>0</v>
      </c>
      <c r="CW110" s="195">
        <v>0</v>
      </c>
      <c r="CX110" s="195">
        <v>0</v>
      </c>
      <c r="CY110" s="195">
        <v>0</v>
      </c>
      <c r="CZ110" s="195">
        <v>0</v>
      </c>
      <c r="DA110" s="195">
        <v>0</v>
      </c>
      <c r="DB110" s="195">
        <v>0</v>
      </c>
      <c r="DC110" s="195">
        <v>0</v>
      </c>
      <c r="DE110" s="24">
        <f t="shared" si="47"/>
        <v>0</v>
      </c>
      <c r="DF110" s="24">
        <f t="shared" si="40"/>
        <v>0</v>
      </c>
      <c r="DG110">
        <f t="shared" si="48"/>
        <v>0</v>
      </c>
    </row>
    <row r="111" spans="1:111" ht="14.5">
      <c r="A111" s="68">
        <v>99</v>
      </c>
      <c r="B111" s="176" t="s">
        <v>203</v>
      </c>
      <c r="C111" s="188" t="s">
        <v>204</v>
      </c>
      <c r="D111" s="190"/>
      <c r="E111" s="190"/>
      <c r="F111" s="189">
        <f>H111+NPV(FD,I111:INDEX(I111:DC111,PAL))</f>
        <v>0</v>
      </c>
      <c r="G111" s="189">
        <f>SUMIF($H$5:$DC$5,"&lt;="&amp;PAL,$H111:$DC111)</f>
        <v>0</v>
      </c>
      <c r="H111" s="195">
        <v>0</v>
      </c>
      <c r="I111" s="195">
        <v>0</v>
      </c>
      <c r="J111" s="195">
        <v>0</v>
      </c>
      <c r="K111" s="195">
        <v>0</v>
      </c>
      <c r="L111" s="195">
        <v>0</v>
      </c>
      <c r="M111" s="195">
        <v>0</v>
      </c>
      <c r="N111" s="195">
        <v>0</v>
      </c>
      <c r="O111" s="195">
        <v>0</v>
      </c>
      <c r="P111" s="195">
        <v>0</v>
      </c>
      <c r="Q111" s="195">
        <v>0</v>
      </c>
      <c r="R111" s="195">
        <v>0</v>
      </c>
      <c r="S111" s="195">
        <v>0</v>
      </c>
      <c r="T111" s="195">
        <v>0</v>
      </c>
      <c r="U111" s="195">
        <v>0</v>
      </c>
      <c r="V111" s="195">
        <v>0</v>
      </c>
      <c r="W111" s="195">
        <v>0</v>
      </c>
      <c r="X111" s="195">
        <v>0</v>
      </c>
      <c r="Y111" s="195">
        <v>0</v>
      </c>
      <c r="Z111" s="195">
        <v>0</v>
      </c>
      <c r="AA111" s="195">
        <v>0</v>
      </c>
      <c r="AB111" s="195">
        <v>0</v>
      </c>
      <c r="AC111" s="195">
        <v>0</v>
      </c>
      <c r="AD111" s="195">
        <v>0</v>
      </c>
      <c r="AE111" s="195">
        <v>0</v>
      </c>
      <c r="AF111" s="195">
        <v>0</v>
      </c>
      <c r="AG111" s="195">
        <v>0</v>
      </c>
      <c r="AH111" s="195">
        <v>0</v>
      </c>
      <c r="AI111" s="195">
        <v>0</v>
      </c>
      <c r="AJ111" s="195">
        <v>0</v>
      </c>
      <c r="AK111" s="195">
        <v>0</v>
      </c>
      <c r="AL111" s="195">
        <v>0</v>
      </c>
      <c r="AM111" s="195">
        <v>0</v>
      </c>
      <c r="AN111" s="195">
        <v>0</v>
      </c>
      <c r="AO111" s="195">
        <v>0</v>
      </c>
      <c r="AP111" s="195">
        <v>0</v>
      </c>
      <c r="AQ111" s="195">
        <v>0</v>
      </c>
      <c r="AR111" s="195">
        <v>0</v>
      </c>
      <c r="AS111" s="195">
        <v>0</v>
      </c>
      <c r="AT111" s="195">
        <v>0</v>
      </c>
      <c r="AU111" s="195">
        <v>0</v>
      </c>
      <c r="AV111" s="195">
        <v>0</v>
      </c>
      <c r="AW111" s="195">
        <v>0</v>
      </c>
      <c r="AX111" s="195">
        <v>0</v>
      </c>
      <c r="AY111" s="195">
        <v>0</v>
      </c>
      <c r="AZ111" s="195">
        <v>0</v>
      </c>
      <c r="BA111" s="195">
        <v>0</v>
      </c>
      <c r="BB111" s="195">
        <v>0</v>
      </c>
      <c r="BC111" s="195">
        <v>0</v>
      </c>
      <c r="BD111" s="195">
        <v>0</v>
      </c>
      <c r="BE111" s="195">
        <v>0</v>
      </c>
      <c r="BF111" s="195">
        <v>0</v>
      </c>
      <c r="BG111" s="195">
        <v>0</v>
      </c>
      <c r="BH111" s="195">
        <v>0</v>
      </c>
      <c r="BI111" s="195">
        <v>0</v>
      </c>
      <c r="BJ111" s="195">
        <v>0</v>
      </c>
      <c r="BK111" s="195">
        <v>0</v>
      </c>
      <c r="BL111" s="195">
        <v>0</v>
      </c>
      <c r="BM111" s="195">
        <v>0</v>
      </c>
      <c r="BN111" s="195">
        <v>0</v>
      </c>
      <c r="BO111" s="195">
        <v>0</v>
      </c>
      <c r="BP111" s="195">
        <v>0</v>
      </c>
      <c r="BQ111" s="195">
        <v>0</v>
      </c>
      <c r="BR111" s="195">
        <v>0</v>
      </c>
      <c r="BS111" s="195">
        <v>0</v>
      </c>
      <c r="BT111" s="195">
        <v>0</v>
      </c>
      <c r="BU111" s="195">
        <v>0</v>
      </c>
      <c r="BV111" s="195">
        <v>0</v>
      </c>
      <c r="BW111" s="195">
        <v>0</v>
      </c>
      <c r="BX111" s="195">
        <v>0</v>
      </c>
      <c r="BY111" s="195">
        <v>0</v>
      </c>
      <c r="BZ111" s="195">
        <v>0</v>
      </c>
      <c r="CA111" s="195">
        <v>0</v>
      </c>
      <c r="CB111" s="195">
        <v>0</v>
      </c>
      <c r="CC111" s="195">
        <v>0</v>
      </c>
      <c r="CD111" s="195">
        <v>0</v>
      </c>
      <c r="CE111" s="195">
        <v>0</v>
      </c>
      <c r="CF111" s="195">
        <v>0</v>
      </c>
      <c r="CG111" s="195">
        <v>0</v>
      </c>
      <c r="CH111" s="195">
        <v>0</v>
      </c>
      <c r="CI111" s="195">
        <v>0</v>
      </c>
      <c r="CJ111" s="195">
        <v>0</v>
      </c>
      <c r="CK111" s="195">
        <v>0</v>
      </c>
      <c r="CL111" s="195">
        <v>0</v>
      </c>
      <c r="CM111" s="195">
        <v>0</v>
      </c>
      <c r="CN111" s="195">
        <v>0</v>
      </c>
      <c r="CO111" s="195">
        <v>0</v>
      </c>
      <c r="CP111" s="195">
        <v>0</v>
      </c>
      <c r="CQ111" s="195">
        <v>0</v>
      </c>
      <c r="CR111" s="195">
        <v>0</v>
      </c>
      <c r="CS111" s="195">
        <v>0</v>
      </c>
      <c r="CT111" s="195">
        <v>0</v>
      </c>
      <c r="CU111" s="195">
        <v>0</v>
      </c>
      <c r="CV111" s="195">
        <v>0</v>
      </c>
      <c r="CW111" s="195">
        <v>0</v>
      </c>
      <c r="CX111" s="195">
        <v>0</v>
      </c>
      <c r="CY111" s="195">
        <v>0</v>
      </c>
      <c r="CZ111" s="195">
        <v>0</v>
      </c>
      <c r="DA111" s="195">
        <v>0</v>
      </c>
      <c r="DB111" s="195">
        <v>0</v>
      </c>
      <c r="DC111" s="195">
        <v>0</v>
      </c>
      <c r="DE111" s="24">
        <f>COUNTBLANK(H111:DC111)</f>
        <v>0</v>
      </c>
      <c r="DF111" s="24">
        <f t="shared" si="40"/>
        <v>0</v>
      </c>
    </row>
    <row r="112" spans="1:111" ht="29.25" customHeight="1">
      <c r="A112" s="68">
        <v>102</v>
      </c>
      <c r="B112" s="176" t="s">
        <v>205</v>
      </c>
      <c r="C112" s="188" t="s">
        <v>206</v>
      </c>
      <c r="D112" s="188"/>
      <c r="E112" s="190"/>
      <c r="F112" s="191">
        <f>F113+F114-F115</f>
        <v>0</v>
      </c>
      <c r="G112" s="189">
        <f>SUMIF($H$5:$DC$5,"&lt;="&amp;PAL,$H112:$DC112)</f>
        <v>0</v>
      </c>
      <c r="H112" s="191">
        <f>H113+H114-H115</f>
        <v>0</v>
      </c>
      <c r="I112" s="191">
        <f t="shared" ref="I112:BR112" si="52">I113+I114-I115</f>
        <v>0</v>
      </c>
      <c r="J112" s="191">
        <f t="shared" si="52"/>
        <v>0</v>
      </c>
      <c r="K112" s="191">
        <f t="shared" si="52"/>
        <v>0</v>
      </c>
      <c r="L112" s="191">
        <f t="shared" si="52"/>
        <v>0</v>
      </c>
      <c r="M112" s="191">
        <f t="shared" si="52"/>
        <v>0</v>
      </c>
      <c r="N112" s="191">
        <f t="shared" si="52"/>
        <v>0</v>
      </c>
      <c r="O112" s="191">
        <f t="shared" si="52"/>
        <v>0</v>
      </c>
      <c r="P112" s="191">
        <f t="shared" si="52"/>
        <v>0</v>
      </c>
      <c r="Q112" s="191">
        <f t="shared" si="52"/>
        <v>0</v>
      </c>
      <c r="R112" s="191">
        <f t="shared" si="52"/>
        <v>0</v>
      </c>
      <c r="S112" s="191">
        <f t="shared" si="52"/>
        <v>0</v>
      </c>
      <c r="T112" s="191">
        <f t="shared" si="52"/>
        <v>0</v>
      </c>
      <c r="U112" s="191">
        <f t="shared" si="52"/>
        <v>0</v>
      </c>
      <c r="V112" s="191">
        <f t="shared" si="52"/>
        <v>0</v>
      </c>
      <c r="W112" s="191">
        <f t="shared" si="52"/>
        <v>0</v>
      </c>
      <c r="X112" s="191">
        <f t="shared" si="52"/>
        <v>0</v>
      </c>
      <c r="Y112" s="191">
        <f t="shared" si="52"/>
        <v>0</v>
      </c>
      <c r="Z112" s="191">
        <f t="shared" si="52"/>
        <v>0</v>
      </c>
      <c r="AA112" s="191">
        <f t="shared" si="52"/>
        <v>0</v>
      </c>
      <c r="AB112" s="191">
        <f t="shared" si="52"/>
        <v>0</v>
      </c>
      <c r="AC112" s="191">
        <f t="shared" si="52"/>
        <v>0</v>
      </c>
      <c r="AD112" s="191">
        <f t="shared" si="52"/>
        <v>0</v>
      </c>
      <c r="AE112" s="191">
        <f t="shared" si="52"/>
        <v>0</v>
      </c>
      <c r="AF112" s="191">
        <f t="shared" si="52"/>
        <v>0</v>
      </c>
      <c r="AG112" s="191">
        <f t="shared" si="52"/>
        <v>0</v>
      </c>
      <c r="AH112" s="191">
        <f t="shared" si="52"/>
        <v>0</v>
      </c>
      <c r="AI112" s="191">
        <f t="shared" si="52"/>
        <v>0</v>
      </c>
      <c r="AJ112" s="191">
        <f t="shared" si="52"/>
        <v>0</v>
      </c>
      <c r="AK112" s="191">
        <f t="shared" si="52"/>
        <v>0</v>
      </c>
      <c r="AL112" s="191">
        <f t="shared" si="52"/>
        <v>0</v>
      </c>
      <c r="AM112" s="191">
        <f t="shared" si="52"/>
        <v>0</v>
      </c>
      <c r="AN112" s="191">
        <f t="shared" si="52"/>
        <v>0</v>
      </c>
      <c r="AO112" s="191">
        <f t="shared" si="52"/>
        <v>0</v>
      </c>
      <c r="AP112" s="191">
        <f t="shared" si="52"/>
        <v>0</v>
      </c>
      <c r="AQ112" s="191">
        <f t="shared" si="52"/>
        <v>0</v>
      </c>
      <c r="AR112" s="191">
        <f t="shared" si="52"/>
        <v>0</v>
      </c>
      <c r="AS112" s="191">
        <f t="shared" si="52"/>
        <v>0</v>
      </c>
      <c r="AT112" s="191">
        <f t="shared" si="52"/>
        <v>0</v>
      </c>
      <c r="AU112" s="191">
        <f t="shared" si="52"/>
        <v>0</v>
      </c>
      <c r="AV112" s="191">
        <f t="shared" si="52"/>
        <v>0</v>
      </c>
      <c r="AW112" s="191">
        <f t="shared" si="52"/>
        <v>0</v>
      </c>
      <c r="AX112" s="191">
        <f t="shared" si="52"/>
        <v>0</v>
      </c>
      <c r="AY112" s="191">
        <f t="shared" si="52"/>
        <v>0</v>
      </c>
      <c r="AZ112" s="191">
        <f t="shared" si="52"/>
        <v>0</v>
      </c>
      <c r="BA112" s="191">
        <f t="shared" si="52"/>
        <v>0</v>
      </c>
      <c r="BB112" s="191">
        <f t="shared" si="52"/>
        <v>0</v>
      </c>
      <c r="BC112" s="191">
        <f t="shared" si="52"/>
        <v>0</v>
      </c>
      <c r="BD112" s="191">
        <f t="shared" si="52"/>
        <v>0</v>
      </c>
      <c r="BE112" s="191">
        <f t="shared" si="52"/>
        <v>0</v>
      </c>
      <c r="BF112" s="191">
        <f t="shared" si="52"/>
        <v>0</v>
      </c>
      <c r="BG112" s="191">
        <f t="shared" si="52"/>
        <v>0</v>
      </c>
      <c r="BH112" s="191">
        <f t="shared" si="52"/>
        <v>0</v>
      </c>
      <c r="BI112" s="191">
        <f t="shared" si="52"/>
        <v>0</v>
      </c>
      <c r="BJ112" s="191">
        <f t="shared" si="52"/>
        <v>0</v>
      </c>
      <c r="BK112" s="191">
        <f t="shared" si="52"/>
        <v>0</v>
      </c>
      <c r="BL112" s="191">
        <f t="shared" si="52"/>
        <v>0</v>
      </c>
      <c r="BM112" s="191">
        <f t="shared" si="52"/>
        <v>0</v>
      </c>
      <c r="BN112" s="191">
        <f t="shared" si="52"/>
        <v>0</v>
      </c>
      <c r="BO112" s="191">
        <f t="shared" si="52"/>
        <v>0</v>
      </c>
      <c r="BP112" s="191">
        <f t="shared" si="52"/>
        <v>0</v>
      </c>
      <c r="BQ112" s="191">
        <f t="shared" si="52"/>
        <v>0</v>
      </c>
      <c r="BR112" s="191">
        <f t="shared" si="52"/>
        <v>0</v>
      </c>
      <c r="BS112" s="191">
        <f t="shared" ref="BS112:DC112" si="53">BS113+BS114-BS115</f>
        <v>0</v>
      </c>
      <c r="BT112" s="191">
        <f t="shared" si="53"/>
        <v>0</v>
      </c>
      <c r="BU112" s="191">
        <f t="shared" si="53"/>
        <v>0</v>
      </c>
      <c r="BV112" s="191">
        <f t="shared" si="53"/>
        <v>0</v>
      </c>
      <c r="BW112" s="191">
        <f t="shared" si="53"/>
        <v>0</v>
      </c>
      <c r="BX112" s="191">
        <f t="shared" si="53"/>
        <v>0</v>
      </c>
      <c r="BY112" s="191">
        <f t="shared" si="53"/>
        <v>0</v>
      </c>
      <c r="BZ112" s="191">
        <f t="shared" si="53"/>
        <v>0</v>
      </c>
      <c r="CA112" s="191">
        <f t="shared" si="53"/>
        <v>0</v>
      </c>
      <c r="CB112" s="191">
        <f t="shared" si="53"/>
        <v>0</v>
      </c>
      <c r="CC112" s="191">
        <f t="shared" si="53"/>
        <v>0</v>
      </c>
      <c r="CD112" s="191">
        <f t="shared" si="53"/>
        <v>0</v>
      </c>
      <c r="CE112" s="191">
        <f t="shared" si="53"/>
        <v>0</v>
      </c>
      <c r="CF112" s="191">
        <f t="shared" si="53"/>
        <v>0</v>
      </c>
      <c r="CG112" s="191">
        <f t="shared" si="53"/>
        <v>0</v>
      </c>
      <c r="CH112" s="191">
        <f t="shared" si="53"/>
        <v>0</v>
      </c>
      <c r="CI112" s="191">
        <f t="shared" si="53"/>
        <v>0</v>
      </c>
      <c r="CJ112" s="191">
        <f t="shared" si="53"/>
        <v>0</v>
      </c>
      <c r="CK112" s="191">
        <f t="shared" si="53"/>
        <v>0</v>
      </c>
      <c r="CL112" s="191">
        <f t="shared" si="53"/>
        <v>0</v>
      </c>
      <c r="CM112" s="191">
        <f t="shared" si="53"/>
        <v>0</v>
      </c>
      <c r="CN112" s="191">
        <f t="shared" si="53"/>
        <v>0</v>
      </c>
      <c r="CO112" s="191">
        <f t="shared" si="53"/>
        <v>0</v>
      </c>
      <c r="CP112" s="191">
        <f t="shared" si="53"/>
        <v>0</v>
      </c>
      <c r="CQ112" s="191">
        <f t="shared" si="53"/>
        <v>0</v>
      </c>
      <c r="CR112" s="191">
        <f t="shared" si="53"/>
        <v>0</v>
      </c>
      <c r="CS112" s="191">
        <f t="shared" si="53"/>
        <v>0</v>
      </c>
      <c r="CT112" s="191">
        <f t="shared" si="53"/>
        <v>0</v>
      </c>
      <c r="CU112" s="191">
        <f t="shared" si="53"/>
        <v>0</v>
      </c>
      <c r="CV112" s="191">
        <f t="shared" si="53"/>
        <v>0</v>
      </c>
      <c r="CW112" s="191">
        <f t="shared" si="53"/>
        <v>0</v>
      </c>
      <c r="CX112" s="191">
        <f t="shared" si="53"/>
        <v>0</v>
      </c>
      <c r="CY112" s="191">
        <f t="shared" si="53"/>
        <v>0</v>
      </c>
      <c r="CZ112" s="191">
        <f t="shared" si="53"/>
        <v>0</v>
      </c>
      <c r="DA112" s="191">
        <f t="shared" si="53"/>
        <v>0</v>
      </c>
      <c r="DB112" s="191">
        <f t="shared" si="53"/>
        <v>0</v>
      </c>
      <c r="DC112" s="191">
        <f t="shared" si="53"/>
        <v>0</v>
      </c>
      <c r="DF112" s="24">
        <f t="shared" si="40"/>
        <v>0</v>
      </c>
    </row>
    <row r="113" spans="1:110" ht="15" customHeight="1">
      <c r="A113" s="68">
        <v>103</v>
      </c>
      <c r="B113" s="176" t="s">
        <v>207</v>
      </c>
      <c r="C113" s="193" t="s">
        <v>208</v>
      </c>
      <c r="D113" s="176"/>
      <c r="E113" s="176"/>
      <c r="F113" s="189">
        <f>H113+NPV(FD,I113:INDEX(I113:DC113,PAL))</f>
        <v>0</v>
      </c>
      <c r="G113" s="189">
        <f>SUMIF($H$5:$DC$5,"&lt;="&amp;PAL,$H113:$DC113)</f>
        <v>0</v>
      </c>
      <c r="H113" s="203">
        <f t="shared" ref="H113:AM113" si="54">SUMPRODUCT($DG12:$DG20,H12:H20,1/($DG12:$DG20+100))+SUMPRODUCT($DG23:$DG31,H23:H31,1/($DG23:$DG31+100))+SUMPRODUCT($DG34:$DG42,H34:H42,1/($DG34:$DG42+100))+SUMPRODUCT($DG46:$DG54,H46:H54,1/($DG46:$DG54+100))+SUMPRODUCT($DG57:$DG65,H57:H65,1/($DG57:$DG65+100))+SUMPRODUCT($DG68:$DG76,H68:H76,1/($DG68:$DG76+100))+SUMPRODUCT($DG79:$DG87,H79:H87,1/($DG79:$DG87+100))</f>
        <v>0</v>
      </c>
      <c r="I113" s="203">
        <f t="shared" si="54"/>
        <v>0</v>
      </c>
      <c r="J113" s="203">
        <f t="shared" si="54"/>
        <v>0</v>
      </c>
      <c r="K113" s="203">
        <f t="shared" si="54"/>
        <v>0</v>
      </c>
      <c r="L113" s="203">
        <f t="shared" si="54"/>
        <v>0</v>
      </c>
      <c r="M113" s="203">
        <f t="shared" si="54"/>
        <v>0</v>
      </c>
      <c r="N113" s="203">
        <f t="shared" si="54"/>
        <v>0</v>
      </c>
      <c r="O113" s="203">
        <f t="shared" si="54"/>
        <v>0</v>
      </c>
      <c r="P113" s="203">
        <f t="shared" si="54"/>
        <v>0</v>
      </c>
      <c r="Q113" s="203">
        <f t="shared" si="54"/>
        <v>0</v>
      </c>
      <c r="R113" s="203">
        <f t="shared" si="54"/>
        <v>0</v>
      </c>
      <c r="S113" s="203">
        <f t="shared" si="54"/>
        <v>0</v>
      </c>
      <c r="T113" s="203">
        <f t="shared" si="54"/>
        <v>0</v>
      </c>
      <c r="U113" s="203">
        <f t="shared" si="54"/>
        <v>0</v>
      </c>
      <c r="V113" s="203">
        <f t="shared" si="54"/>
        <v>0</v>
      </c>
      <c r="W113" s="203">
        <f t="shared" si="54"/>
        <v>0</v>
      </c>
      <c r="X113" s="203">
        <f t="shared" si="54"/>
        <v>0</v>
      </c>
      <c r="Y113" s="203">
        <f t="shared" si="54"/>
        <v>0</v>
      </c>
      <c r="Z113" s="203">
        <f t="shared" si="54"/>
        <v>0</v>
      </c>
      <c r="AA113" s="203">
        <f t="shared" si="54"/>
        <v>0</v>
      </c>
      <c r="AB113" s="203">
        <f t="shared" si="54"/>
        <v>0</v>
      </c>
      <c r="AC113" s="203">
        <f t="shared" si="54"/>
        <v>0</v>
      </c>
      <c r="AD113" s="203">
        <f t="shared" si="54"/>
        <v>0</v>
      </c>
      <c r="AE113" s="203">
        <f t="shared" si="54"/>
        <v>0</v>
      </c>
      <c r="AF113" s="203">
        <f t="shared" si="54"/>
        <v>0</v>
      </c>
      <c r="AG113" s="203">
        <f t="shared" si="54"/>
        <v>0</v>
      </c>
      <c r="AH113" s="203">
        <f t="shared" si="54"/>
        <v>0</v>
      </c>
      <c r="AI113" s="203">
        <f t="shared" si="54"/>
        <v>0</v>
      </c>
      <c r="AJ113" s="203">
        <f t="shared" si="54"/>
        <v>0</v>
      </c>
      <c r="AK113" s="203">
        <f t="shared" si="54"/>
        <v>0</v>
      </c>
      <c r="AL113" s="203">
        <f t="shared" si="54"/>
        <v>0</v>
      </c>
      <c r="AM113" s="203">
        <f t="shared" si="54"/>
        <v>0</v>
      </c>
      <c r="AN113" s="203">
        <f t="shared" ref="AN113:BS113" si="55">SUMPRODUCT($DG12:$DG20,AN12:AN20,1/($DG12:$DG20+100))+SUMPRODUCT($DG23:$DG31,AN23:AN31,1/($DG23:$DG31+100))+SUMPRODUCT($DG34:$DG42,AN34:AN42,1/($DG34:$DG42+100))+SUMPRODUCT($DG46:$DG54,AN46:AN54,1/($DG46:$DG54+100))+SUMPRODUCT($DG57:$DG65,AN57:AN65,1/($DG57:$DG65+100))+SUMPRODUCT($DG68:$DG76,AN68:AN76,1/($DG68:$DG76+100))+SUMPRODUCT($DG79:$DG87,AN79:AN87,1/($DG79:$DG87+100))</f>
        <v>0</v>
      </c>
      <c r="AO113" s="203">
        <f t="shared" si="55"/>
        <v>0</v>
      </c>
      <c r="AP113" s="203">
        <f t="shared" si="55"/>
        <v>0</v>
      </c>
      <c r="AQ113" s="203">
        <f t="shared" si="55"/>
        <v>0</v>
      </c>
      <c r="AR113" s="203">
        <f t="shared" si="55"/>
        <v>0</v>
      </c>
      <c r="AS113" s="203">
        <f t="shared" si="55"/>
        <v>0</v>
      </c>
      <c r="AT113" s="203">
        <f t="shared" si="55"/>
        <v>0</v>
      </c>
      <c r="AU113" s="203">
        <f t="shared" si="55"/>
        <v>0</v>
      </c>
      <c r="AV113" s="203">
        <f t="shared" si="55"/>
        <v>0</v>
      </c>
      <c r="AW113" s="203">
        <f t="shared" si="55"/>
        <v>0</v>
      </c>
      <c r="AX113" s="203">
        <f t="shared" si="55"/>
        <v>0</v>
      </c>
      <c r="AY113" s="203">
        <f t="shared" si="55"/>
        <v>0</v>
      </c>
      <c r="AZ113" s="203">
        <f t="shared" si="55"/>
        <v>0</v>
      </c>
      <c r="BA113" s="203">
        <f t="shared" si="55"/>
        <v>0</v>
      </c>
      <c r="BB113" s="203">
        <f t="shared" si="55"/>
        <v>0</v>
      </c>
      <c r="BC113" s="203">
        <f t="shared" si="55"/>
        <v>0</v>
      </c>
      <c r="BD113" s="203">
        <f t="shared" si="55"/>
        <v>0</v>
      </c>
      <c r="BE113" s="203">
        <f t="shared" si="55"/>
        <v>0</v>
      </c>
      <c r="BF113" s="203">
        <f t="shared" si="55"/>
        <v>0</v>
      </c>
      <c r="BG113" s="203">
        <f t="shared" si="55"/>
        <v>0</v>
      </c>
      <c r="BH113" s="203">
        <f t="shared" si="55"/>
        <v>0</v>
      </c>
      <c r="BI113" s="203">
        <f t="shared" si="55"/>
        <v>0</v>
      </c>
      <c r="BJ113" s="203">
        <f t="shared" si="55"/>
        <v>0</v>
      </c>
      <c r="BK113" s="203">
        <f t="shared" si="55"/>
        <v>0</v>
      </c>
      <c r="BL113" s="203">
        <f t="shared" si="55"/>
        <v>0</v>
      </c>
      <c r="BM113" s="203">
        <f t="shared" si="55"/>
        <v>0</v>
      </c>
      <c r="BN113" s="203">
        <f t="shared" si="55"/>
        <v>0</v>
      </c>
      <c r="BO113" s="203">
        <f t="shared" si="55"/>
        <v>0</v>
      </c>
      <c r="BP113" s="203">
        <f t="shared" si="55"/>
        <v>0</v>
      </c>
      <c r="BQ113" s="203">
        <f t="shared" si="55"/>
        <v>0</v>
      </c>
      <c r="BR113" s="203">
        <f t="shared" si="55"/>
        <v>0</v>
      </c>
      <c r="BS113" s="203">
        <f t="shared" si="55"/>
        <v>0</v>
      </c>
      <c r="BT113" s="203">
        <f t="shared" ref="BT113:DC113" si="56">SUMPRODUCT($DG12:$DG20,BT12:BT20,1/($DG12:$DG20+100))+SUMPRODUCT($DG23:$DG31,BT23:BT31,1/($DG23:$DG31+100))+SUMPRODUCT($DG34:$DG42,BT34:BT42,1/($DG34:$DG42+100))+SUMPRODUCT($DG46:$DG54,BT46:BT54,1/($DG46:$DG54+100))+SUMPRODUCT($DG57:$DG65,BT57:BT65,1/($DG57:$DG65+100))+SUMPRODUCT($DG68:$DG76,BT68:BT76,1/($DG68:$DG76+100))+SUMPRODUCT($DG79:$DG87,BT79:BT87,1/($DG79:$DG87+100))</f>
        <v>0</v>
      </c>
      <c r="BU113" s="203">
        <f t="shared" si="56"/>
        <v>0</v>
      </c>
      <c r="BV113" s="203">
        <f t="shared" si="56"/>
        <v>0</v>
      </c>
      <c r="BW113" s="203">
        <f t="shared" si="56"/>
        <v>0</v>
      </c>
      <c r="BX113" s="203">
        <f t="shared" si="56"/>
        <v>0</v>
      </c>
      <c r="BY113" s="203">
        <f t="shared" si="56"/>
        <v>0</v>
      </c>
      <c r="BZ113" s="203">
        <f t="shared" si="56"/>
        <v>0</v>
      </c>
      <c r="CA113" s="203">
        <f t="shared" si="56"/>
        <v>0</v>
      </c>
      <c r="CB113" s="203">
        <f t="shared" si="56"/>
        <v>0</v>
      </c>
      <c r="CC113" s="203">
        <f t="shared" si="56"/>
        <v>0</v>
      </c>
      <c r="CD113" s="203">
        <f t="shared" si="56"/>
        <v>0</v>
      </c>
      <c r="CE113" s="203">
        <f t="shared" si="56"/>
        <v>0</v>
      </c>
      <c r="CF113" s="203">
        <f t="shared" si="56"/>
        <v>0</v>
      </c>
      <c r="CG113" s="203">
        <f t="shared" si="56"/>
        <v>0</v>
      </c>
      <c r="CH113" s="203">
        <f t="shared" si="56"/>
        <v>0</v>
      </c>
      <c r="CI113" s="203">
        <f t="shared" si="56"/>
        <v>0</v>
      </c>
      <c r="CJ113" s="203">
        <f t="shared" si="56"/>
        <v>0</v>
      </c>
      <c r="CK113" s="203">
        <f t="shared" si="56"/>
        <v>0</v>
      </c>
      <c r="CL113" s="203">
        <f t="shared" si="56"/>
        <v>0</v>
      </c>
      <c r="CM113" s="203">
        <f t="shared" si="56"/>
        <v>0</v>
      </c>
      <c r="CN113" s="203">
        <f t="shared" si="56"/>
        <v>0</v>
      </c>
      <c r="CO113" s="203">
        <f t="shared" si="56"/>
        <v>0</v>
      </c>
      <c r="CP113" s="203">
        <f t="shared" si="56"/>
        <v>0</v>
      </c>
      <c r="CQ113" s="203">
        <f t="shared" si="56"/>
        <v>0</v>
      </c>
      <c r="CR113" s="203">
        <f t="shared" si="56"/>
        <v>0</v>
      </c>
      <c r="CS113" s="203">
        <f t="shared" si="56"/>
        <v>0</v>
      </c>
      <c r="CT113" s="203">
        <f t="shared" si="56"/>
        <v>0</v>
      </c>
      <c r="CU113" s="203">
        <f t="shared" si="56"/>
        <v>0</v>
      </c>
      <c r="CV113" s="203">
        <f t="shared" si="56"/>
        <v>0</v>
      </c>
      <c r="CW113" s="203">
        <f t="shared" si="56"/>
        <v>0</v>
      </c>
      <c r="CX113" s="203">
        <f t="shared" si="56"/>
        <v>0</v>
      </c>
      <c r="CY113" s="203">
        <f t="shared" si="56"/>
        <v>0</v>
      </c>
      <c r="CZ113" s="203">
        <f t="shared" si="56"/>
        <v>0</v>
      </c>
      <c r="DA113" s="203">
        <f t="shared" si="56"/>
        <v>0</v>
      </c>
      <c r="DB113" s="203">
        <f t="shared" si="56"/>
        <v>0</v>
      </c>
      <c r="DC113" s="203">
        <f t="shared" si="56"/>
        <v>0</v>
      </c>
      <c r="DF113" s="24">
        <f t="shared" si="40"/>
        <v>0</v>
      </c>
    </row>
    <row r="114" spans="1:110" ht="15" customHeight="1">
      <c r="A114" s="68">
        <v>104</v>
      </c>
      <c r="B114" s="176" t="s">
        <v>209</v>
      </c>
      <c r="C114" s="193" t="s">
        <v>221</v>
      </c>
      <c r="D114" s="176"/>
      <c r="E114" s="176"/>
      <c r="F114" s="189">
        <f>H114+NPV(FD,I114:INDEX(I114:DC114,PAL))</f>
        <v>0</v>
      </c>
      <c r="G114" s="189">
        <f>SUMIF($H$5:$DC$5,"&lt;="&amp;PAL,$H114:$DC114)</f>
        <v>0</v>
      </c>
      <c r="H114" s="203">
        <f t="shared" ref="H114:AM114" si="57">SUMPRODUCT($DG90:$DG99,H90:H99,1/($DG90:$DG99+100))</f>
        <v>0</v>
      </c>
      <c r="I114" s="203">
        <f t="shared" si="57"/>
        <v>0</v>
      </c>
      <c r="J114" s="203">
        <f t="shared" si="57"/>
        <v>0</v>
      </c>
      <c r="K114" s="203">
        <f t="shared" si="57"/>
        <v>0</v>
      </c>
      <c r="L114" s="203">
        <f t="shared" si="57"/>
        <v>0</v>
      </c>
      <c r="M114" s="203">
        <f t="shared" si="57"/>
        <v>0</v>
      </c>
      <c r="N114" s="203">
        <f t="shared" si="57"/>
        <v>0</v>
      </c>
      <c r="O114" s="203">
        <f t="shared" si="57"/>
        <v>0</v>
      </c>
      <c r="P114" s="203">
        <f t="shared" si="57"/>
        <v>0</v>
      </c>
      <c r="Q114" s="203">
        <f t="shared" si="57"/>
        <v>0</v>
      </c>
      <c r="R114" s="203">
        <f t="shared" si="57"/>
        <v>0</v>
      </c>
      <c r="S114" s="203">
        <f t="shared" si="57"/>
        <v>0</v>
      </c>
      <c r="T114" s="203">
        <f t="shared" si="57"/>
        <v>0</v>
      </c>
      <c r="U114" s="203">
        <f t="shared" si="57"/>
        <v>0</v>
      </c>
      <c r="V114" s="203">
        <f t="shared" si="57"/>
        <v>0</v>
      </c>
      <c r="W114" s="203">
        <f t="shared" si="57"/>
        <v>0</v>
      </c>
      <c r="X114" s="203">
        <f t="shared" si="57"/>
        <v>0</v>
      </c>
      <c r="Y114" s="203">
        <f t="shared" si="57"/>
        <v>0</v>
      </c>
      <c r="Z114" s="203">
        <f t="shared" si="57"/>
        <v>0</v>
      </c>
      <c r="AA114" s="203">
        <f t="shared" si="57"/>
        <v>0</v>
      </c>
      <c r="AB114" s="203">
        <f t="shared" si="57"/>
        <v>0</v>
      </c>
      <c r="AC114" s="203">
        <f t="shared" si="57"/>
        <v>0</v>
      </c>
      <c r="AD114" s="203">
        <f t="shared" si="57"/>
        <v>0</v>
      </c>
      <c r="AE114" s="203">
        <f t="shared" si="57"/>
        <v>0</v>
      </c>
      <c r="AF114" s="203">
        <f t="shared" si="57"/>
        <v>0</v>
      </c>
      <c r="AG114" s="203">
        <f t="shared" si="57"/>
        <v>0</v>
      </c>
      <c r="AH114" s="203">
        <f t="shared" si="57"/>
        <v>0</v>
      </c>
      <c r="AI114" s="203">
        <f t="shared" si="57"/>
        <v>0</v>
      </c>
      <c r="AJ114" s="203">
        <f t="shared" si="57"/>
        <v>0</v>
      </c>
      <c r="AK114" s="203">
        <f t="shared" si="57"/>
        <v>0</v>
      </c>
      <c r="AL114" s="203">
        <f t="shared" si="57"/>
        <v>0</v>
      </c>
      <c r="AM114" s="203">
        <f t="shared" si="57"/>
        <v>0</v>
      </c>
      <c r="AN114" s="203">
        <f t="shared" ref="AN114:BS114" si="58">SUMPRODUCT($DG90:$DG99,AN90:AN99,1/($DG90:$DG99+100))</f>
        <v>0</v>
      </c>
      <c r="AO114" s="203">
        <f t="shared" si="58"/>
        <v>0</v>
      </c>
      <c r="AP114" s="203">
        <f t="shared" si="58"/>
        <v>0</v>
      </c>
      <c r="AQ114" s="203">
        <f t="shared" si="58"/>
        <v>0</v>
      </c>
      <c r="AR114" s="203">
        <f t="shared" si="58"/>
        <v>0</v>
      </c>
      <c r="AS114" s="203">
        <f t="shared" si="58"/>
        <v>0</v>
      </c>
      <c r="AT114" s="203">
        <f t="shared" si="58"/>
        <v>0</v>
      </c>
      <c r="AU114" s="203">
        <f t="shared" si="58"/>
        <v>0</v>
      </c>
      <c r="AV114" s="203">
        <f t="shared" si="58"/>
        <v>0</v>
      </c>
      <c r="AW114" s="203">
        <f t="shared" si="58"/>
        <v>0</v>
      </c>
      <c r="AX114" s="203">
        <f t="shared" si="58"/>
        <v>0</v>
      </c>
      <c r="AY114" s="203">
        <f t="shared" si="58"/>
        <v>0</v>
      </c>
      <c r="AZ114" s="203">
        <f t="shared" si="58"/>
        <v>0</v>
      </c>
      <c r="BA114" s="203">
        <f t="shared" si="58"/>
        <v>0</v>
      </c>
      <c r="BB114" s="203">
        <f t="shared" si="58"/>
        <v>0</v>
      </c>
      <c r="BC114" s="203">
        <f t="shared" si="58"/>
        <v>0</v>
      </c>
      <c r="BD114" s="203">
        <f t="shared" si="58"/>
        <v>0</v>
      </c>
      <c r="BE114" s="203">
        <f t="shared" si="58"/>
        <v>0</v>
      </c>
      <c r="BF114" s="203">
        <f t="shared" si="58"/>
        <v>0</v>
      </c>
      <c r="BG114" s="203">
        <f t="shared" si="58"/>
        <v>0</v>
      </c>
      <c r="BH114" s="203">
        <f t="shared" si="58"/>
        <v>0</v>
      </c>
      <c r="BI114" s="203">
        <f t="shared" si="58"/>
        <v>0</v>
      </c>
      <c r="BJ114" s="203">
        <f t="shared" si="58"/>
        <v>0</v>
      </c>
      <c r="BK114" s="203">
        <f t="shared" si="58"/>
        <v>0</v>
      </c>
      <c r="BL114" s="203">
        <f t="shared" si="58"/>
        <v>0</v>
      </c>
      <c r="BM114" s="203">
        <f t="shared" si="58"/>
        <v>0</v>
      </c>
      <c r="BN114" s="203">
        <f t="shared" si="58"/>
        <v>0</v>
      </c>
      <c r="BO114" s="203">
        <f t="shared" si="58"/>
        <v>0</v>
      </c>
      <c r="BP114" s="203">
        <f t="shared" si="58"/>
        <v>0</v>
      </c>
      <c r="BQ114" s="203">
        <f t="shared" si="58"/>
        <v>0</v>
      </c>
      <c r="BR114" s="203">
        <f t="shared" si="58"/>
        <v>0</v>
      </c>
      <c r="BS114" s="203">
        <f t="shared" si="58"/>
        <v>0</v>
      </c>
      <c r="BT114" s="203">
        <f t="shared" ref="BT114:DC114" si="59">SUMPRODUCT($DG90:$DG99,BT90:BT99,1/($DG90:$DG99+100))</f>
        <v>0</v>
      </c>
      <c r="BU114" s="203">
        <f t="shared" si="59"/>
        <v>0</v>
      </c>
      <c r="BV114" s="203">
        <f t="shared" si="59"/>
        <v>0</v>
      </c>
      <c r="BW114" s="203">
        <f t="shared" si="59"/>
        <v>0</v>
      </c>
      <c r="BX114" s="203">
        <f t="shared" si="59"/>
        <v>0</v>
      </c>
      <c r="BY114" s="203">
        <f t="shared" si="59"/>
        <v>0</v>
      </c>
      <c r="BZ114" s="203">
        <f t="shared" si="59"/>
        <v>0</v>
      </c>
      <c r="CA114" s="203">
        <f t="shared" si="59"/>
        <v>0</v>
      </c>
      <c r="CB114" s="203">
        <f t="shared" si="59"/>
        <v>0</v>
      </c>
      <c r="CC114" s="203">
        <f t="shared" si="59"/>
        <v>0</v>
      </c>
      <c r="CD114" s="203">
        <f t="shared" si="59"/>
        <v>0</v>
      </c>
      <c r="CE114" s="203">
        <f t="shared" si="59"/>
        <v>0</v>
      </c>
      <c r="CF114" s="203">
        <f t="shared" si="59"/>
        <v>0</v>
      </c>
      <c r="CG114" s="203">
        <f t="shared" si="59"/>
        <v>0</v>
      </c>
      <c r="CH114" s="203">
        <f t="shared" si="59"/>
        <v>0</v>
      </c>
      <c r="CI114" s="203">
        <f t="shared" si="59"/>
        <v>0</v>
      </c>
      <c r="CJ114" s="203">
        <f t="shared" si="59"/>
        <v>0</v>
      </c>
      <c r="CK114" s="203">
        <f t="shared" si="59"/>
        <v>0</v>
      </c>
      <c r="CL114" s="203">
        <f t="shared" si="59"/>
        <v>0</v>
      </c>
      <c r="CM114" s="203">
        <f t="shared" si="59"/>
        <v>0</v>
      </c>
      <c r="CN114" s="203">
        <f t="shared" si="59"/>
        <v>0</v>
      </c>
      <c r="CO114" s="203">
        <f t="shared" si="59"/>
        <v>0</v>
      </c>
      <c r="CP114" s="203">
        <f t="shared" si="59"/>
        <v>0</v>
      </c>
      <c r="CQ114" s="203">
        <f t="shared" si="59"/>
        <v>0</v>
      </c>
      <c r="CR114" s="203">
        <f t="shared" si="59"/>
        <v>0</v>
      </c>
      <c r="CS114" s="203">
        <f t="shared" si="59"/>
        <v>0</v>
      </c>
      <c r="CT114" s="203">
        <f t="shared" si="59"/>
        <v>0</v>
      </c>
      <c r="CU114" s="203">
        <f t="shared" si="59"/>
        <v>0</v>
      </c>
      <c r="CV114" s="203">
        <f t="shared" si="59"/>
        <v>0</v>
      </c>
      <c r="CW114" s="203">
        <f t="shared" si="59"/>
        <v>0</v>
      </c>
      <c r="CX114" s="203">
        <f t="shared" si="59"/>
        <v>0</v>
      </c>
      <c r="CY114" s="203">
        <f t="shared" si="59"/>
        <v>0</v>
      </c>
      <c r="CZ114" s="203">
        <f t="shared" si="59"/>
        <v>0</v>
      </c>
      <c r="DA114" s="203">
        <f t="shared" si="59"/>
        <v>0</v>
      </c>
      <c r="DB114" s="203">
        <f t="shared" si="59"/>
        <v>0</v>
      </c>
      <c r="DC114" s="203">
        <f t="shared" si="59"/>
        <v>0</v>
      </c>
      <c r="DD114" s="37"/>
      <c r="DF114" s="24">
        <f t="shared" si="40"/>
        <v>0</v>
      </c>
    </row>
    <row r="115" spans="1:110" ht="15" customHeight="1">
      <c r="A115" s="68">
        <v>105</v>
      </c>
      <c r="B115" s="176" t="s">
        <v>211</v>
      </c>
      <c r="C115" s="193" t="s">
        <v>212</v>
      </c>
      <c r="D115" s="193"/>
      <c r="E115" s="176"/>
      <c r="F115" s="189">
        <f>H115+NPV(FD,I115:INDEX(I115:DC115,PAL))</f>
        <v>0</v>
      </c>
      <c r="G115" s="189">
        <f>SUMIF($H$5:$DC$5,"&lt;="&amp;PAL,$H115:$DC115)</f>
        <v>0</v>
      </c>
      <c r="H115" s="203">
        <f>SUMPRODUCT($DG101:$DG110,H101:H110,1/($DG101:$DG110+100))</f>
        <v>0</v>
      </c>
      <c r="I115" s="203">
        <f t="shared" ref="I115:BT115" si="60">SUMPRODUCT($DG101:$DG110,I101:I110,1/($DG101:$DG110+100))</f>
        <v>0</v>
      </c>
      <c r="J115" s="203">
        <f t="shared" si="60"/>
        <v>0</v>
      </c>
      <c r="K115" s="203">
        <f t="shared" si="60"/>
        <v>0</v>
      </c>
      <c r="L115" s="203">
        <f t="shared" si="60"/>
        <v>0</v>
      </c>
      <c r="M115" s="203">
        <f t="shared" si="60"/>
        <v>0</v>
      </c>
      <c r="N115" s="203">
        <f t="shared" si="60"/>
        <v>0</v>
      </c>
      <c r="O115" s="203">
        <f t="shared" si="60"/>
        <v>0</v>
      </c>
      <c r="P115" s="203">
        <f t="shared" si="60"/>
        <v>0</v>
      </c>
      <c r="Q115" s="203">
        <f t="shared" si="60"/>
        <v>0</v>
      </c>
      <c r="R115" s="203">
        <f t="shared" si="60"/>
        <v>0</v>
      </c>
      <c r="S115" s="203">
        <f t="shared" si="60"/>
        <v>0</v>
      </c>
      <c r="T115" s="203">
        <f t="shared" si="60"/>
        <v>0</v>
      </c>
      <c r="U115" s="203">
        <f t="shared" si="60"/>
        <v>0</v>
      </c>
      <c r="V115" s="203">
        <f t="shared" si="60"/>
        <v>0</v>
      </c>
      <c r="W115" s="203">
        <f t="shared" si="60"/>
        <v>0</v>
      </c>
      <c r="X115" s="203">
        <f t="shared" si="60"/>
        <v>0</v>
      </c>
      <c r="Y115" s="203">
        <f t="shared" si="60"/>
        <v>0</v>
      </c>
      <c r="Z115" s="203">
        <f t="shared" si="60"/>
        <v>0</v>
      </c>
      <c r="AA115" s="203">
        <f t="shared" si="60"/>
        <v>0</v>
      </c>
      <c r="AB115" s="203">
        <f t="shared" si="60"/>
        <v>0</v>
      </c>
      <c r="AC115" s="203">
        <f t="shared" si="60"/>
        <v>0</v>
      </c>
      <c r="AD115" s="203">
        <f t="shared" si="60"/>
        <v>0</v>
      </c>
      <c r="AE115" s="203">
        <f t="shared" si="60"/>
        <v>0</v>
      </c>
      <c r="AF115" s="203">
        <f t="shared" si="60"/>
        <v>0</v>
      </c>
      <c r="AG115" s="203">
        <f t="shared" si="60"/>
        <v>0</v>
      </c>
      <c r="AH115" s="203">
        <f t="shared" si="60"/>
        <v>0</v>
      </c>
      <c r="AI115" s="203">
        <f t="shared" si="60"/>
        <v>0</v>
      </c>
      <c r="AJ115" s="203">
        <f t="shared" si="60"/>
        <v>0</v>
      </c>
      <c r="AK115" s="203">
        <f t="shared" si="60"/>
        <v>0</v>
      </c>
      <c r="AL115" s="203">
        <f t="shared" si="60"/>
        <v>0</v>
      </c>
      <c r="AM115" s="203">
        <f t="shared" si="60"/>
        <v>0</v>
      </c>
      <c r="AN115" s="203">
        <f t="shared" si="60"/>
        <v>0</v>
      </c>
      <c r="AO115" s="203">
        <f t="shared" si="60"/>
        <v>0</v>
      </c>
      <c r="AP115" s="203">
        <f t="shared" si="60"/>
        <v>0</v>
      </c>
      <c r="AQ115" s="203">
        <f t="shared" si="60"/>
        <v>0</v>
      </c>
      <c r="AR115" s="203">
        <f t="shared" si="60"/>
        <v>0</v>
      </c>
      <c r="AS115" s="203">
        <f t="shared" si="60"/>
        <v>0</v>
      </c>
      <c r="AT115" s="203">
        <f t="shared" si="60"/>
        <v>0</v>
      </c>
      <c r="AU115" s="203">
        <f t="shared" si="60"/>
        <v>0</v>
      </c>
      <c r="AV115" s="203">
        <f t="shared" si="60"/>
        <v>0</v>
      </c>
      <c r="AW115" s="203">
        <f t="shared" si="60"/>
        <v>0</v>
      </c>
      <c r="AX115" s="203">
        <f t="shared" si="60"/>
        <v>0</v>
      </c>
      <c r="AY115" s="203">
        <f t="shared" si="60"/>
        <v>0</v>
      </c>
      <c r="AZ115" s="203">
        <f t="shared" si="60"/>
        <v>0</v>
      </c>
      <c r="BA115" s="203">
        <f t="shared" si="60"/>
        <v>0</v>
      </c>
      <c r="BB115" s="203">
        <f t="shared" si="60"/>
        <v>0</v>
      </c>
      <c r="BC115" s="203">
        <f t="shared" si="60"/>
        <v>0</v>
      </c>
      <c r="BD115" s="203">
        <f t="shared" si="60"/>
        <v>0</v>
      </c>
      <c r="BE115" s="203">
        <f t="shared" si="60"/>
        <v>0</v>
      </c>
      <c r="BF115" s="203">
        <f t="shared" si="60"/>
        <v>0</v>
      </c>
      <c r="BG115" s="203">
        <f t="shared" si="60"/>
        <v>0</v>
      </c>
      <c r="BH115" s="203">
        <f t="shared" si="60"/>
        <v>0</v>
      </c>
      <c r="BI115" s="203">
        <f t="shared" si="60"/>
        <v>0</v>
      </c>
      <c r="BJ115" s="203">
        <f t="shared" si="60"/>
        <v>0</v>
      </c>
      <c r="BK115" s="203">
        <f t="shared" si="60"/>
        <v>0</v>
      </c>
      <c r="BL115" s="203">
        <f t="shared" si="60"/>
        <v>0</v>
      </c>
      <c r="BM115" s="203">
        <f t="shared" si="60"/>
        <v>0</v>
      </c>
      <c r="BN115" s="203">
        <f t="shared" si="60"/>
        <v>0</v>
      </c>
      <c r="BO115" s="203">
        <f t="shared" si="60"/>
        <v>0</v>
      </c>
      <c r="BP115" s="203">
        <f t="shared" si="60"/>
        <v>0</v>
      </c>
      <c r="BQ115" s="203">
        <f t="shared" si="60"/>
        <v>0</v>
      </c>
      <c r="BR115" s="203">
        <f t="shared" si="60"/>
        <v>0</v>
      </c>
      <c r="BS115" s="203">
        <f t="shared" si="60"/>
        <v>0</v>
      </c>
      <c r="BT115" s="203">
        <f t="shared" si="60"/>
        <v>0</v>
      </c>
      <c r="BU115" s="203">
        <f t="shared" ref="BU115:DC115" si="61">SUMPRODUCT($DG101:$DG110,BU101:BU110,1/($DG101:$DG110+100))</f>
        <v>0</v>
      </c>
      <c r="BV115" s="203">
        <f t="shared" si="61"/>
        <v>0</v>
      </c>
      <c r="BW115" s="203">
        <f t="shared" si="61"/>
        <v>0</v>
      </c>
      <c r="BX115" s="203">
        <f t="shared" si="61"/>
        <v>0</v>
      </c>
      <c r="BY115" s="203">
        <f t="shared" si="61"/>
        <v>0</v>
      </c>
      <c r="BZ115" s="203">
        <f t="shared" si="61"/>
        <v>0</v>
      </c>
      <c r="CA115" s="203">
        <f t="shared" si="61"/>
        <v>0</v>
      </c>
      <c r="CB115" s="203">
        <f t="shared" si="61"/>
        <v>0</v>
      </c>
      <c r="CC115" s="203">
        <f t="shared" si="61"/>
        <v>0</v>
      </c>
      <c r="CD115" s="203">
        <f t="shared" si="61"/>
        <v>0</v>
      </c>
      <c r="CE115" s="203">
        <f t="shared" si="61"/>
        <v>0</v>
      </c>
      <c r="CF115" s="203">
        <f t="shared" si="61"/>
        <v>0</v>
      </c>
      <c r="CG115" s="203">
        <f t="shared" si="61"/>
        <v>0</v>
      </c>
      <c r="CH115" s="203">
        <f t="shared" si="61"/>
        <v>0</v>
      </c>
      <c r="CI115" s="203">
        <f t="shared" si="61"/>
        <v>0</v>
      </c>
      <c r="CJ115" s="203">
        <f t="shared" si="61"/>
        <v>0</v>
      </c>
      <c r="CK115" s="203">
        <f t="shared" si="61"/>
        <v>0</v>
      </c>
      <c r="CL115" s="203">
        <f t="shared" si="61"/>
        <v>0</v>
      </c>
      <c r="CM115" s="203">
        <f t="shared" si="61"/>
        <v>0</v>
      </c>
      <c r="CN115" s="203">
        <f t="shared" si="61"/>
        <v>0</v>
      </c>
      <c r="CO115" s="203">
        <f t="shared" si="61"/>
        <v>0</v>
      </c>
      <c r="CP115" s="203">
        <f t="shared" si="61"/>
        <v>0</v>
      </c>
      <c r="CQ115" s="203">
        <f t="shared" si="61"/>
        <v>0</v>
      </c>
      <c r="CR115" s="203">
        <f t="shared" si="61"/>
        <v>0</v>
      </c>
      <c r="CS115" s="203">
        <f t="shared" si="61"/>
        <v>0</v>
      </c>
      <c r="CT115" s="203">
        <f t="shared" si="61"/>
        <v>0</v>
      </c>
      <c r="CU115" s="203">
        <f t="shared" si="61"/>
        <v>0</v>
      </c>
      <c r="CV115" s="203">
        <f t="shared" si="61"/>
        <v>0</v>
      </c>
      <c r="CW115" s="203">
        <f t="shared" si="61"/>
        <v>0</v>
      </c>
      <c r="CX115" s="203">
        <f t="shared" si="61"/>
        <v>0</v>
      </c>
      <c r="CY115" s="203">
        <f t="shared" si="61"/>
        <v>0</v>
      </c>
      <c r="CZ115" s="203">
        <f t="shared" si="61"/>
        <v>0</v>
      </c>
      <c r="DA115" s="203">
        <f t="shared" si="61"/>
        <v>0</v>
      </c>
      <c r="DB115" s="203">
        <f t="shared" si="61"/>
        <v>0</v>
      </c>
      <c r="DC115" s="203">
        <f t="shared" si="61"/>
        <v>0</v>
      </c>
      <c r="DE115" s="24">
        <f>COUNTBLANK(H115:DC115)</f>
        <v>0</v>
      </c>
      <c r="DF115" s="24">
        <f t="shared" si="40"/>
        <v>0</v>
      </c>
    </row>
    <row r="116" spans="1:110" ht="31.5" customHeight="1">
      <c r="A116" s="68">
        <v>106</v>
      </c>
      <c r="B116" s="176" t="s">
        <v>213</v>
      </c>
      <c r="C116" s="204" t="str">
        <f>CONCATENATE("SIEKIAMAS REZULTATAS: ",IF(Result=0,"",Result),", matavimo vienetas: ",IF(Result_mat=0,"",Result_mat))</f>
        <v>SIEKIAMAS REZULTATAS: Dviračiams skirtos infrastruktūros metinis naudotojų skaičius , matavimo vienetas: Naudotojai per metus</v>
      </c>
      <c r="D116" s="193"/>
      <c r="E116" s="176"/>
      <c r="F116" s="189">
        <f>H116+NPV(FD,I116:INDEX(I116:DC116,PAL))</f>
        <v>0</v>
      </c>
      <c r="G116" s="189">
        <f>SUMIF($H$5:$DC$5,"&lt;="&amp;PAL,$H116:$DC116)</f>
        <v>0</v>
      </c>
      <c r="H116" s="195">
        <v>0</v>
      </c>
      <c r="I116" s="195">
        <v>0</v>
      </c>
      <c r="J116" s="195">
        <v>0</v>
      </c>
      <c r="K116" s="195">
        <v>0</v>
      </c>
      <c r="L116" s="195">
        <v>0</v>
      </c>
      <c r="M116" s="195">
        <v>0</v>
      </c>
      <c r="N116" s="195">
        <v>0</v>
      </c>
      <c r="O116" s="195">
        <v>0</v>
      </c>
      <c r="P116" s="195">
        <v>0</v>
      </c>
      <c r="Q116" s="195">
        <v>0</v>
      </c>
      <c r="R116" s="195">
        <v>0</v>
      </c>
      <c r="S116" s="195">
        <v>0</v>
      </c>
      <c r="T116" s="195">
        <v>0</v>
      </c>
      <c r="U116" s="195">
        <v>0</v>
      </c>
      <c r="V116" s="195">
        <v>0</v>
      </c>
      <c r="W116" s="195">
        <v>0</v>
      </c>
      <c r="X116" s="195">
        <v>0</v>
      </c>
      <c r="Y116" s="195">
        <v>0</v>
      </c>
      <c r="Z116" s="195">
        <v>0</v>
      </c>
      <c r="AA116" s="195">
        <v>0</v>
      </c>
      <c r="AB116" s="195">
        <v>0</v>
      </c>
      <c r="AC116" s="195">
        <v>0</v>
      </c>
      <c r="AD116" s="195">
        <v>0</v>
      </c>
      <c r="AE116" s="195">
        <v>0</v>
      </c>
      <c r="AF116" s="195">
        <v>0</v>
      </c>
      <c r="AG116" s="195">
        <v>0</v>
      </c>
      <c r="AH116" s="195">
        <v>0</v>
      </c>
      <c r="AI116" s="195">
        <v>0</v>
      </c>
      <c r="AJ116" s="195">
        <v>0</v>
      </c>
      <c r="AK116" s="195">
        <v>0</v>
      </c>
      <c r="AL116" s="195">
        <v>0</v>
      </c>
      <c r="AM116" s="195">
        <v>0</v>
      </c>
      <c r="AN116" s="195">
        <v>0</v>
      </c>
      <c r="AO116" s="195">
        <v>0</v>
      </c>
      <c r="AP116" s="195">
        <v>0</v>
      </c>
      <c r="AQ116" s="195">
        <v>0</v>
      </c>
      <c r="AR116" s="195">
        <v>0</v>
      </c>
      <c r="AS116" s="195">
        <v>0</v>
      </c>
      <c r="AT116" s="195">
        <v>0</v>
      </c>
      <c r="AU116" s="195">
        <v>0</v>
      </c>
      <c r="AV116" s="195">
        <v>0</v>
      </c>
      <c r="AW116" s="195">
        <v>0</v>
      </c>
      <c r="AX116" s="195">
        <v>0</v>
      </c>
      <c r="AY116" s="195">
        <v>0</v>
      </c>
      <c r="AZ116" s="195">
        <v>0</v>
      </c>
      <c r="BA116" s="195">
        <v>0</v>
      </c>
      <c r="BB116" s="195">
        <v>0</v>
      </c>
      <c r="BC116" s="195">
        <v>0</v>
      </c>
      <c r="BD116" s="195">
        <v>0</v>
      </c>
      <c r="BE116" s="195">
        <v>0</v>
      </c>
      <c r="BF116" s="195">
        <v>0</v>
      </c>
      <c r="BG116" s="195">
        <v>0</v>
      </c>
      <c r="BH116" s="195">
        <v>0</v>
      </c>
      <c r="BI116" s="195">
        <v>0</v>
      </c>
      <c r="BJ116" s="195">
        <v>0</v>
      </c>
      <c r="BK116" s="195">
        <v>0</v>
      </c>
      <c r="BL116" s="195">
        <v>0</v>
      </c>
      <c r="BM116" s="195">
        <v>0</v>
      </c>
      <c r="BN116" s="195">
        <v>0</v>
      </c>
      <c r="BO116" s="195">
        <v>0</v>
      </c>
      <c r="BP116" s="195">
        <v>0</v>
      </c>
      <c r="BQ116" s="195">
        <v>0</v>
      </c>
      <c r="BR116" s="195">
        <v>0</v>
      </c>
      <c r="BS116" s="195">
        <v>0</v>
      </c>
      <c r="BT116" s="195">
        <v>0</v>
      </c>
      <c r="BU116" s="195">
        <v>0</v>
      </c>
      <c r="BV116" s="195">
        <v>0</v>
      </c>
      <c r="BW116" s="195">
        <v>0</v>
      </c>
      <c r="BX116" s="195">
        <v>0</v>
      </c>
      <c r="BY116" s="195">
        <v>0</v>
      </c>
      <c r="BZ116" s="195">
        <v>0</v>
      </c>
      <c r="CA116" s="195">
        <v>0</v>
      </c>
      <c r="CB116" s="195">
        <v>0</v>
      </c>
      <c r="CC116" s="195">
        <v>0</v>
      </c>
      <c r="CD116" s="195">
        <v>0</v>
      </c>
      <c r="CE116" s="195">
        <v>0</v>
      </c>
      <c r="CF116" s="195">
        <v>0</v>
      </c>
      <c r="CG116" s="195">
        <v>0</v>
      </c>
      <c r="CH116" s="195">
        <v>0</v>
      </c>
      <c r="CI116" s="195">
        <v>0</v>
      </c>
      <c r="CJ116" s="195">
        <v>0</v>
      </c>
      <c r="CK116" s="195">
        <v>0</v>
      </c>
      <c r="CL116" s="195">
        <v>0</v>
      </c>
      <c r="CM116" s="195">
        <v>0</v>
      </c>
      <c r="CN116" s="195">
        <v>0</v>
      </c>
      <c r="CO116" s="195">
        <v>0</v>
      </c>
      <c r="CP116" s="195">
        <v>0</v>
      </c>
      <c r="CQ116" s="195">
        <v>0</v>
      </c>
      <c r="CR116" s="195">
        <v>0</v>
      </c>
      <c r="CS116" s="195">
        <v>0</v>
      </c>
      <c r="CT116" s="195">
        <v>0</v>
      </c>
      <c r="CU116" s="195">
        <v>0</v>
      </c>
      <c r="CV116" s="195">
        <v>0</v>
      </c>
      <c r="CW116" s="195">
        <v>0</v>
      </c>
      <c r="CX116" s="195">
        <v>0</v>
      </c>
      <c r="CY116" s="195">
        <v>0</v>
      </c>
      <c r="CZ116" s="195">
        <v>0</v>
      </c>
      <c r="DA116" s="195">
        <v>0</v>
      </c>
      <c r="DB116" s="195">
        <v>0</v>
      </c>
      <c r="DC116" s="195">
        <v>0</v>
      </c>
      <c r="DE116" s="24">
        <f t="shared" si="47"/>
        <v>0</v>
      </c>
      <c r="DF116" s="24">
        <f t="shared" si="40"/>
        <v>0</v>
      </c>
    </row>
    <row r="117" spans="1:110" ht="14.5">
      <c r="A117" s="68">
        <v>107</v>
      </c>
      <c r="B117" s="176" t="s">
        <v>214</v>
      </c>
      <c r="C117" s="188" t="s">
        <v>215</v>
      </c>
      <c r="D117" s="193"/>
      <c r="E117" s="176"/>
      <c r="F117" s="191">
        <f>SUM(F118-F126)</f>
        <v>0</v>
      </c>
      <c r="G117" s="189">
        <f>SUMIF($H$5:$DC$5,"&lt;="&amp;PAL,$H117:$DC117)</f>
        <v>0</v>
      </c>
      <c r="H117" s="191">
        <f>SUM(H118-H126)</f>
        <v>0</v>
      </c>
      <c r="I117" s="191">
        <f t="shared" ref="I117:BT117" si="62">SUM(I118-I126)</f>
        <v>0</v>
      </c>
      <c r="J117" s="191">
        <f t="shared" si="62"/>
        <v>0</v>
      </c>
      <c r="K117" s="191">
        <f t="shared" si="62"/>
        <v>0</v>
      </c>
      <c r="L117" s="191">
        <f t="shared" si="62"/>
        <v>0</v>
      </c>
      <c r="M117" s="191">
        <f t="shared" si="62"/>
        <v>0</v>
      </c>
      <c r="N117" s="191">
        <f t="shared" si="62"/>
        <v>0</v>
      </c>
      <c r="O117" s="191">
        <f t="shared" si="62"/>
        <v>0</v>
      </c>
      <c r="P117" s="191">
        <f t="shared" si="62"/>
        <v>0</v>
      </c>
      <c r="Q117" s="191">
        <f t="shared" si="62"/>
        <v>0</v>
      </c>
      <c r="R117" s="191">
        <f t="shared" si="62"/>
        <v>0</v>
      </c>
      <c r="S117" s="191">
        <f t="shared" si="62"/>
        <v>0</v>
      </c>
      <c r="T117" s="191">
        <f t="shared" si="62"/>
        <v>0</v>
      </c>
      <c r="U117" s="191">
        <f t="shared" si="62"/>
        <v>0</v>
      </c>
      <c r="V117" s="191">
        <f t="shared" si="62"/>
        <v>0</v>
      </c>
      <c r="W117" s="191">
        <f t="shared" si="62"/>
        <v>0</v>
      </c>
      <c r="X117" s="191">
        <f t="shared" si="62"/>
        <v>0</v>
      </c>
      <c r="Y117" s="191">
        <f t="shared" si="62"/>
        <v>0</v>
      </c>
      <c r="Z117" s="191">
        <f t="shared" si="62"/>
        <v>0</v>
      </c>
      <c r="AA117" s="191">
        <f t="shared" si="62"/>
        <v>0</v>
      </c>
      <c r="AB117" s="191">
        <f t="shared" si="62"/>
        <v>0</v>
      </c>
      <c r="AC117" s="191">
        <f t="shared" si="62"/>
        <v>0</v>
      </c>
      <c r="AD117" s="191">
        <f t="shared" si="62"/>
        <v>0</v>
      </c>
      <c r="AE117" s="191">
        <f t="shared" si="62"/>
        <v>0</v>
      </c>
      <c r="AF117" s="191">
        <f t="shared" si="62"/>
        <v>0</v>
      </c>
      <c r="AG117" s="191">
        <f t="shared" si="62"/>
        <v>0</v>
      </c>
      <c r="AH117" s="191">
        <f t="shared" si="62"/>
        <v>0</v>
      </c>
      <c r="AI117" s="191">
        <f t="shared" si="62"/>
        <v>0</v>
      </c>
      <c r="AJ117" s="191">
        <f t="shared" si="62"/>
        <v>0</v>
      </c>
      <c r="AK117" s="191">
        <f t="shared" si="62"/>
        <v>0</v>
      </c>
      <c r="AL117" s="191">
        <f t="shared" si="62"/>
        <v>0</v>
      </c>
      <c r="AM117" s="191">
        <f t="shared" si="62"/>
        <v>0</v>
      </c>
      <c r="AN117" s="191">
        <f t="shared" si="62"/>
        <v>0</v>
      </c>
      <c r="AO117" s="191">
        <f t="shared" si="62"/>
        <v>0</v>
      </c>
      <c r="AP117" s="191">
        <f t="shared" si="62"/>
        <v>0</v>
      </c>
      <c r="AQ117" s="191">
        <f t="shared" si="62"/>
        <v>0</v>
      </c>
      <c r="AR117" s="191">
        <f t="shared" si="62"/>
        <v>0</v>
      </c>
      <c r="AS117" s="191">
        <f t="shared" si="62"/>
        <v>0</v>
      </c>
      <c r="AT117" s="191">
        <f t="shared" si="62"/>
        <v>0</v>
      </c>
      <c r="AU117" s="191">
        <f t="shared" si="62"/>
        <v>0</v>
      </c>
      <c r="AV117" s="191">
        <f t="shared" si="62"/>
        <v>0</v>
      </c>
      <c r="AW117" s="191">
        <f t="shared" si="62"/>
        <v>0</v>
      </c>
      <c r="AX117" s="191">
        <f t="shared" si="62"/>
        <v>0</v>
      </c>
      <c r="AY117" s="191">
        <f t="shared" si="62"/>
        <v>0</v>
      </c>
      <c r="AZ117" s="191">
        <f t="shared" si="62"/>
        <v>0</v>
      </c>
      <c r="BA117" s="191">
        <f t="shared" si="62"/>
        <v>0</v>
      </c>
      <c r="BB117" s="191">
        <f t="shared" si="62"/>
        <v>0</v>
      </c>
      <c r="BC117" s="191">
        <f t="shared" si="62"/>
        <v>0</v>
      </c>
      <c r="BD117" s="191">
        <f t="shared" si="62"/>
        <v>0</v>
      </c>
      <c r="BE117" s="191">
        <f t="shared" si="62"/>
        <v>0</v>
      </c>
      <c r="BF117" s="191">
        <f t="shared" si="62"/>
        <v>0</v>
      </c>
      <c r="BG117" s="191">
        <f t="shared" si="62"/>
        <v>0</v>
      </c>
      <c r="BH117" s="191">
        <f t="shared" si="62"/>
        <v>0</v>
      </c>
      <c r="BI117" s="191">
        <f t="shared" si="62"/>
        <v>0</v>
      </c>
      <c r="BJ117" s="191">
        <f t="shared" si="62"/>
        <v>0</v>
      </c>
      <c r="BK117" s="191">
        <f t="shared" si="62"/>
        <v>0</v>
      </c>
      <c r="BL117" s="191">
        <f t="shared" si="62"/>
        <v>0</v>
      </c>
      <c r="BM117" s="191">
        <f t="shared" si="62"/>
        <v>0</v>
      </c>
      <c r="BN117" s="191">
        <f t="shared" si="62"/>
        <v>0</v>
      </c>
      <c r="BO117" s="191">
        <f t="shared" si="62"/>
        <v>0</v>
      </c>
      <c r="BP117" s="191">
        <f t="shared" si="62"/>
        <v>0</v>
      </c>
      <c r="BQ117" s="191">
        <f t="shared" si="62"/>
        <v>0</v>
      </c>
      <c r="BR117" s="191">
        <f t="shared" si="62"/>
        <v>0</v>
      </c>
      <c r="BS117" s="191">
        <f t="shared" si="62"/>
        <v>0</v>
      </c>
      <c r="BT117" s="191">
        <f t="shared" si="62"/>
        <v>0</v>
      </c>
      <c r="BU117" s="191">
        <f t="shared" ref="BU117:DC117" si="63">SUM(BU118-BU126)</f>
        <v>0</v>
      </c>
      <c r="BV117" s="191">
        <f t="shared" si="63"/>
        <v>0</v>
      </c>
      <c r="BW117" s="191">
        <f t="shared" si="63"/>
        <v>0</v>
      </c>
      <c r="BX117" s="191">
        <f t="shared" si="63"/>
        <v>0</v>
      </c>
      <c r="BY117" s="191">
        <f t="shared" si="63"/>
        <v>0</v>
      </c>
      <c r="BZ117" s="191">
        <f t="shared" si="63"/>
        <v>0</v>
      </c>
      <c r="CA117" s="191">
        <f t="shared" si="63"/>
        <v>0</v>
      </c>
      <c r="CB117" s="191">
        <f t="shared" si="63"/>
        <v>0</v>
      </c>
      <c r="CC117" s="191">
        <f t="shared" si="63"/>
        <v>0</v>
      </c>
      <c r="CD117" s="191">
        <f t="shared" si="63"/>
        <v>0</v>
      </c>
      <c r="CE117" s="191">
        <f t="shared" si="63"/>
        <v>0</v>
      </c>
      <c r="CF117" s="191">
        <f t="shared" si="63"/>
        <v>0</v>
      </c>
      <c r="CG117" s="191">
        <f t="shared" si="63"/>
        <v>0</v>
      </c>
      <c r="CH117" s="191">
        <f t="shared" si="63"/>
        <v>0</v>
      </c>
      <c r="CI117" s="191">
        <f t="shared" si="63"/>
        <v>0</v>
      </c>
      <c r="CJ117" s="191">
        <f t="shared" si="63"/>
        <v>0</v>
      </c>
      <c r="CK117" s="191">
        <f t="shared" si="63"/>
        <v>0</v>
      </c>
      <c r="CL117" s="191">
        <f t="shared" si="63"/>
        <v>0</v>
      </c>
      <c r="CM117" s="191">
        <f t="shared" si="63"/>
        <v>0</v>
      </c>
      <c r="CN117" s="191">
        <f t="shared" si="63"/>
        <v>0</v>
      </c>
      <c r="CO117" s="191">
        <f t="shared" si="63"/>
        <v>0</v>
      </c>
      <c r="CP117" s="191">
        <f t="shared" si="63"/>
        <v>0</v>
      </c>
      <c r="CQ117" s="191">
        <f t="shared" si="63"/>
        <v>0</v>
      </c>
      <c r="CR117" s="191">
        <f t="shared" si="63"/>
        <v>0</v>
      </c>
      <c r="CS117" s="191">
        <f t="shared" si="63"/>
        <v>0</v>
      </c>
      <c r="CT117" s="191">
        <f t="shared" si="63"/>
        <v>0</v>
      </c>
      <c r="CU117" s="191">
        <f t="shared" si="63"/>
        <v>0</v>
      </c>
      <c r="CV117" s="191">
        <f t="shared" si="63"/>
        <v>0</v>
      </c>
      <c r="CW117" s="191">
        <f t="shared" si="63"/>
        <v>0</v>
      </c>
      <c r="CX117" s="191">
        <f t="shared" si="63"/>
        <v>0</v>
      </c>
      <c r="CY117" s="191">
        <f t="shared" si="63"/>
        <v>0</v>
      </c>
      <c r="CZ117" s="191">
        <f t="shared" si="63"/>
        <v>0</v>
      </c>
      <c r="DA117" s="191">
        <f t="shared" si="63"/>
        <v>0</v>
      </c>
      <c r="DB117" s="191">
        <f t="shared" si="63"/>
        <v>0</v>
      </c>
      <c r="DC117" s="191">
        <f t="shared" si="63"/>
        <v>0</v>
      </c>
      <c r="DF117" s="24">
        <f t="shared" si="40"/>
        <v>0</v>
      </c>
    </row>
    <row r="118" spans="1:110" ht="14.5">
      <c r="A118" s="68">
        <v>108</v>
      </c>
      <c r="B118" s="176" t="s">
        <v>216</v>
      </c>
      <c r="C118" s="193" t="s">
        <v>217</v>
      </c>
      <c r="D118" s="193"/>
      <c r="E118" s="176"/>
      <c r="F118" s="191">
        <f>SUM(F119:F125)</f>
        <v>0</v>
      </c>
      <c r="G118" s="189">
        <f>SUMIF($H$5:$DC$5,"&lt;="&amp;PAL,$H118:$DC118)</f>
        <v>0</v>
      </c>
      <c r="H118" s="191">
        <f>SUM(H119:H125)</f>
        <v>0</v>
      </c>
      <c r="I118" s="191">
        <f t="shared" ref="I118:BT118" si="64">SUM(I119:I125)</f>
        <v>0</v>
      </c>
      <c r="J118" s="191">
        <f t="shared" si="64"/>
        <v>0</v>
      </c>
      <c r="K118" s="191">
        <f t="shared" si="64"/>
        <v>0</v>
      </c>
      <c r="L118" s="191">
        <f t="shared" si="64"/>
        <v>0</v>
      </c>
      <c r="M118" s="191">
        <f t="shared" si="64"/>
        <v>0</v>
      </c>
      <c r="N118" s="191">
        <f t="shared" si="64"/>
        <v>0</v>
      </c>
      <c r="O118" s="191">
        <f t="shared" si="64"/>
        <v>0</v>
      </c>
      <c r="P118" s="191">
        <f t="shared" si="64"/>
        <v>0</v>
      </c>
      <c r="Q118" s="191">
        <f t="shared" si="64"/>
        <v>0</v>
      </c>
      <c r="R118" s="191">
        <f t="shared" si="64"/>
        <v>0</v>
      </c>
      <c r="S118" s="191">
        <f t="shared" si="64"/>
        <v>0</v>
      </c>
      <c r="T118" s="191">
        <f t="shared" si="64"/>
        <v>0</v>
      </c>
      <c r="U118" s="191">
        <f t="shared" si="64"/>
        <v>0</v>
      </c>
      <c r="V118" s="191">
        <f t="shared" si="64"/>
        <v>0</v>
      </c>
      <c r="W118" s="191">
        <f t="shared" si="64"/>
        <v>0</v>
      </c>
      <c r="X118" s="191">
        <f t="shared" si="64"/>
        <v>0</v>
      </c>
      <c r="Y118" s="191">
        <f t="shared" si="64"/>
        <v>0</v>
      </c>
      <c r="Z118" s="191">
        <f t="shared" si="64"/>
        <v>0</v>
      </c>
      <c r="AA118" s="191">
        <f t="shared" si="64"/>
        <v>0</v>
      </c>
      <c r="AB118" s="191">
        <f t="shared" si="64"/>
        <v>0</v>
      </c>
      <c r="AC118" s="191">
        <f t="shared" si="64"/>
        <v>0</v>
      </c>
      <c r="AD118" s="191">
        <f t="shared" si="64"/>
        <v>0</v>
      </c>
      <c r="AE118" s="191">
        <f t="shared" si="64"/>
        <v>0</v>
      </c>
      <c r="AF118" s="191">
        <f t="shared" si="64"/>
        <v>0</v>
      </c>
      <c r="AG118" s="191">
        <f t="shared" si="64"/>
        <v>0</v>
      </c>
      <c r="AH118" s="191">
        <f t="shared" si="64"/>
        <v>0</v>
      </c>
      <c r="AI118" s="191">
        <f t="shared" si="64"/>
        <v>0</v>
      </c>
      <c r="AJ118" s="191">
        <f t="shared" si="64"/>
        <v>0</v>
      </c>
      <c r="AK118" s="191">
        <f t="shared" si="64"/>
        <v>0</v>
      </c>
      <c r="AL118" s="191">
        <f t="shared" si="64"/>
        <v>0</v>
      </c>
      <c r="AM118" s="191">
        <f t="shared" si="64"/>
        <v>0</v>
      </c>
      <c r="AN118" s="191">
        <f t="shared" si="64"/>
        <v>0</v>
      </c>
      <c r="AO118" s="191">
        <f t="shared" si="64"/>
        <v>0</v>
      </c>
      <c r="AP118" s="191">
        <f t="shared" si="64"/>
        <v>0</v>
      </c>
      <c r="AQ118" s="191">
        <f t="shared" si="64"/>
        <v>0</v>
      </c>
      <c r="AR118" s="191">
        <f t="shared" si="64"/>
        <v>0</v>
      </c>
      <c r="AS118" s="191">
        <f t="shared" si="64"/>
        <v>0</v>
      </c>
      <c r="AT118" s="191">
        <f t="shared" si="64"/>
        <v>0</v>
      </c>
      <c r="AU118" s="191">
        <f t="shared" si="64"/>
        <v>0</v>
      </c>
      <c r="AV118" s="191">
        <f t="shared" si="64"/>
        <v>0</v>
      </c>
      <c r="AW118" s="191">
        <f t="shared" si="64"/>
        <v>0</v>
      </c>
      <c r="AX118" s="191">
        <f t="shared" si="64"/>
        <v>0</v>
      </c>
      <c r="AY118" s="191">
        <f t="shared" si="64"/>
        <v>0</v>
      </c>
      <c r="AZ118" s="191">
        <f t="shared" si="64"/>
        <v>0</v>
      </c>
      <c r="BA118" s="191">
        <f t="shared" si="64"/>
        <v>0</v>
      </c>
      <c r="BB118" s="191">
        <f t="shared" si="64"/>
        <v>0</v>
      </c>
      <c r="BC118" s="191">
        <f t="shared" si="64"/>
        <v>0</v>
      </c>
      <c r="BD118" s="191">
        <f t="shared" si="64"/>
        <v>0</v>
      </c>
      <c r="BE118" s="191">
        <f t="shared" si="64"/>
        <v>0</v>
      </c>
      <c r="BF118" s="191">
        <f t="shared" si="64"/>
        <v>0</v>
      </c>
      <c r="BG118" s="191">
        <f t="shared" si="64"/>
        <v>0</v>
      </c>
      <c r="BH118" s="191">
        <f t="shared" si="64"/>
        <v>0</v>
      </c>
      <c r="BI118" s="191">
        <f t="shared" si="64"/>
        <v>0</v>
      </c>
      <c r="BJ118" s="191">
        <f t="shared" si="64"/>
        <v>0</v>
      </c>
      <c r="BK118" s="191">
        <f t="shared" si="64"/>
        <v>0</v>
      </c>
      <c r="BL118" s="191">
        <f t="shared" si="64"/>
        <v>0</v>
      </c>
      <c r="BM118" s="191">
        <f t="shared" si="64"/>
        <v>0</v>
      </c>
      <c r="BN118" s="191">
        <f t="shared" si="64"/>
        <v>0</v>
      </c>
      <c r="BO118" s="191">
        <f t="shared" si="64"/>
        <v>0</v>
      </c>
      <c r="BP118" s="191">
        <f t="shared" si="64"/>
        <v>0</v>
      </c>
      <c r="BQ118" s="191">
        <f t="shared" si="64"/>
        <v>0</v>
      </c>
      <c r="BR118" s="191">
        <f t="shared" si="64"/>
        <v>0</v>
      </c>
      <c r="BS118" s="191">
        <f t="shared" si="64"/>
        <v>0</v>
      </c>
      <c r="BT118" s="191">
        <f t="shared" si="64"/>
        <v>0</v>
      </c>
      <c r="BU118" s="191">
        <f t="shared" ref="BU118:DC118" si="65">SUM(BU119:BU125)</f>
        <v>0</v>
      </c>
      <c r="BV118" s="191">
        <f t="shared" si="65"/>
        <v>0</v>
      </c>
      <c r="BW118" s="191">
        <f t="shared" si="65"/>
        <v>0</v>
      </c>
      <c r="BX118" s="191">
        <f t="shared" si="65"/>
        <v>0</v>
      </c>
      <c r="BY118" s="191">
        <f t="shared" si="65"/>
        <v>0</v>
      </c>
      <c r="BZ118" s="191">
        <f t="shared" si="65"/>
        <v>0</v>
      </c>
      <c r="CA118" s="191">
        <f t="shared" si="65"/>
        <v>0</v>
      </c>
      <c r="CB118" s="191">
        <f t="shared" si="65"/>
        <v>0</v>
      </c>
      <c r="CC118" s="191">
        <f t="shared" si="65"/>
        <v>0</v>
      </c>
      <c r="CD118" s="191">
        <f t="shared" si="65"/>
        <v>0</v>
      </c>
      <c r="CE118" s="191">
        <f t="shared" si="65"/>
        <v>0</v>
      </c>
      <c r="CF118" s="191">
        <f t="shared" si="65"/>
        <v>0</v>
      </c>
      <c r="CG118" s="191">
        <f t="shared" si="65"/>
        <v>0</v>
      </c>
      <c r="CH118" s="191">
        <f t="shared" si="65"/>
        <v>0</v>
      </c>
      <c r="CI118" s="191">
        <f t="shared" si="65"/>
        <v>0</v>
      </c>
      <c r="CJ118" s="191">
        <f t="shared" si="65"/>
        <v>0</v>
      </c>
      <c r="CK118" s="191">
        <f t="shared" si="65"/>
        <v>0</v>
      </c>
      <c r="CL118" s="191">
        <f t="shared" si="65"/>
        <v>0</v>
      </c>
      <c r="CM118" s="191">
        <f t="shared" si="65"/>
        <v>0</v>
      </c>
      <c r="CN118" s="191">
        <f t="shared" si="65"/>
        <v>0</v>
      </c>
      <c r="CO118" s="191">
        <f t="shared" si="65"/>
        <v>0</v>
      </c>
      <c r="CP118" s="191">
        <f t="shared" si="65"/>
        <v>0</v>
      </c>
      <c r="CQ118" s="191">
        <f t="shared" si="65"/>
        <v>0</v>
      </c>
      <c r="CR118" s="191">
        <f t="shared" si="65"/>
        <v>0</v>
      </c>
      <c r="CS118" s="191">
        <f t="shared" si="65"/>
        <v>0</v>
      </c>
      <c r="CT118" s="191">
        <f t="shared" si="65"/>
        <v>0</v>
      </c>
      <c r="CU118" s="191">
        <f t="shared" si="65"/>
        <v>0</v>
      </c>
      <c r="CV118" s="191">
        <f t="shared" si="65"/>
        <v>0</v>
      </c>
      <c r="CW118" s="191">
        <f t="shared" si="65"/>
        <v>0</v>
      </c>
      <c r="CX118" s="191">
        <f t="shared" si="65"/>
        <v>0</v>
      </c>
      <c r="CY118" s="191">
        <f t="shared" si="65"/>
        <v>0</v>
      </c>
      <c r="CZ118" s="191">
        <f t="shared" si="65"/>
        <v>0</v>
      </c>
      <c r="DA118" s="191">
        <f t="shared" si="65"/>
        <v>0</v>
      </c>
      <c r="DB118" s="191">
        <f t="shared" si="65"/>
        <v>0</v>
      </c>
      <c r="DC118" s="191">
        <f t="shared" si="65"/>
        <v>0</v>
      </c>
      <c r="DF118" s="24">
        <f t="shared" si="40"/>
        <v>0</v>
      </c>
    </row>
    <row r="119" spans="1:110" ht="14.5">
      <c r="A119" s="68">
        <v>109</v>
      </c>
      <c r="B119" s="176" t="str">
        <f>$B$118&amp;"1."</f>
        <v>L.1.1.</v>
      </c>
      <c r="C119" s="205"/>
      <c r="D119" s="193"/>
      <c r="E119" s="176"/>
      <c r="F119" s="189">
        <f>H119+NPV(SD,I119:INDEX(I119:DC119,PAL))</f>
        <v>0</v>
      </c>
      <c r="G119" s="189">
        <f>SUMIF($H$5:$DC$5,"&lt;="&amp;PAL,$H119:$DC119)</f>
        <v>0</v>
      </c>
      <c r="H119" s="195">
        <v>0</v>
      </c>
      <c r="I119" s="195">
        <v>0</v>
      </c>
      <c r="J119" s="195">
        <v>0</v>
      </c>
      <c r="K119" s="195">
        <v>0</v>
      </c>
      <c r="L119" s="195">
        <v>0</v>
      </c>
      <c r="M119" s="195">
        <v>0</v>
      </c>
      <c r="N119" s="195">
        <v>0</v>
      </c>
      <c r="O119" s="195">
        <v>0</v>
      </c>
      <c r="P119" s="195">
        <v>0</v>
      </c>
      <c r="Q119" s="195">
        <v>0</v>
      </c>
      <c r="R119" s="195">
        <v>0</v>
      </c>
      <c r="S119" s="195">
        <v>0</v>
      </c>
      <c r="T119" s="195">
        <v>0</v>
      </c>
      <c r="U119" s="195">
        <v>0</v>
      </c>
      <c r="V119" s="195">
        <v>0</v>
      </c>
      <c r="W119" s="195">
        <v>0</v>
      </c>
      <c r="X119" s="195">
        <v>0</v>
      </c>
      <c r="Y119" s="195">
        <v>0</v>
      </c>
      <c r="Z119" s="195">
        <v>0</v>
      </c>
      <c r="AA119" s="195">
        <v>0</v>
      </c>
      <c r="AB119" s="195">
        <v>0</v>
      </c>
      <c r="AC119" s="195">
        <v>0</v>
      </c>
      <c r="AD119" s="195">
        <v>0</v>
      </c>
      <c r="AE119" s="195">
        <v>0</v>
      </c>
      <c r="AF119" s="195">
        <v>0</v>
      </c>
      <c r="AG119" s="195">
        <v>0</v>
      </c>
      <c r="AH119" s="195">
        <v>0</v>
      </c>
      <c r="AI119" s="195">
        <v>0</v>
      </c>
      <c r="AJ119" s="195">
        <v>0</v>
      </c>
      <c r="AK119" s="195">
        <v>0</v>
      </c>
      <c r="AL119" s="195">
        <v>0</v>
      </c>
      <c r="AM119" s="195">
        <v>0</v>
      </c>
      <c r="AN119" s="195">
        <v>0</v>
      </c>
      <c r="AO119" s="195">
        <v>0</v>
      </c>
      <c r="AP119" s="195">
        <v>0</v>
      </c>
      <c r="AQ119" s="195">
        <v>0</v>
      </c>
      <c r="AR119" s="195">
        <v>0</v>
      </c>
      <c r="AS119" s="195">
        <v>0</v>
      </c>
      <c r="AT119" s="195">
        <v>0</v>
      </c>
      <c r="AU119" s="195">
        <v>0</v>
      </c>
      <c r="AV119" s="195">
        <v>0</v>
      </c>
      <c r="AW119" s="195">
        <v>0</v>
      </c>
      <c r="AX119" s="195">
        <v>0</v>
      </c>
      <c r="AY119" s="195">
        <v>0</v>
      </c>
      <c r="AZ119" s="195">
        <v>0</v>
      </c>
      <c r="BA119" s="195">
        <v>0</v>
      </c>
      <c r="BB119" s="195">
        <v>0</v>
      </c>
      <c r="BC119" s="195">
        <v>0</v>
      </c>
      <c r="BD119" s="195">
        <v>0</v>
      </c>
      <c r="BE119" s="195">
        <v>0</v>
      </c>
      <c r="BF119" s="195">
        <v>0</v>
      </c>
      <c r="BG119" s="195">
        <v>0</v>
      </c>
      <c r="BH119" s="195">
        <v>0</v>
      </c>
      <c r="BI119" s="195">
        <v>0</v>
      </c>
      <c r="BJ119" s="195">
        <v>0</v>
      </c>
      <c r="BK119" s="195">
        <v>0</v>
      </c>
      <c r="BL119" s="195">
        <v>0</v>
      </c>
      <c r="BM119" s="195">
        <v>0</v>
      </c>
      <c r="BN119" s="195">
        <v>0</v>
      </c>
      <c r="BO119" s="195">
        <v>0</v>
      </c>
      <c r="BP119" s="195">
        <v>0</v>
      </c>
      <c r="BQ119" s="195">
        <v>0</v>
      </c>
      <c r="BR119" s="195">
        <v>0</v>
      </c>
      <c r="BS119" s="195">
        <v>0</v>
      </c>
      <c r="BT119" s="195">
        <v>0</v>
      </c>
      <c r="BU119" s="195">
        <v>0</v>
      </c>
      <c r="BV119" s="195">
        <v>0</v>
      </c>
      <c r="BW119" s="195">
        <v>0</v>
      </c>
      <c r="BX119" s="195">
        <v>0</v>
      </c>
      <c r="BY119" s="195">
        <v>0</v>
      </c>
      <c r="BZ119" s="195">
        <v>0</v>
      </c>
      <c r="CA119" s="195">
        <v>0</v>
      </c>
      <c r="CB119" s="195">
        <v>0</v>
      </c>
      <c r="CC119" s="195">
        <v>0</v>
      </c>
      <c r="CD119" s="195">
        <v>0</v>
      </c>
      <c r="CE119" s="195">
        <v>0</v>
      </c>
      <c r="CF119" s="195">
        <v>0</v>
      </c>
      <c r="CG119" s="195">
        <v>0</v>
      </c>
      <c r="CH119" s="195">
        <v>0</v>
      </c>
      <c r="CI119" s="195">
        <v>0</v>
      </c>
      <c r="CJ119" s="195">
        <v>0</v>
      </c>
      <c r="CK119" s="195">
        <v>0</v>
      </c>
      <c r="CL119" s="195">
        <v>0</v>
      </c>
      <c r="CM119" s="195">
        <v>0</v>
      </c>
      <c r="CN119" s="195">
        <v>0</v>
      </c>
      <c r="CO119" s="195">
        <v>0</v>
      </c>
      <c r="CP119" s="195">
        <v>0</v>
      </c>
      <c r="CQ119" s="195">
        <v>0</v>
      </c>
      <c r="CR119" s="195">
        <v>0</v>
      </c>
      <c r="CS119" s="195">
        <v>0</v>
      </c>
      <c r="CT119" s="195">
        <v>0</v>
      </c>
      <c r="CU119" s="195">
        <v>0</v>
      </c>
      <c r="CV119" s="195">
        <v>0</v>
      </c>
      <c r="CW119" s="195">
        <v>0</v>
      </c>
      <c r="CX119" s="195">
        <v>0</v>
      </c>
      <c r="CY119" s="195">
        <v>0</v>
      </c>
      <c r="CZ119" s="195">
        <v>0</v>
      </c>
      <c r="DA119" s="195">
        <v>0</v>
      </c>
      <c r="DB119" s="195">
        <v>0</v>
      </c>
      <c r="DC119" s="195">
        <v>0</v>
      </c>
      <c r="DE119" s="24">
        <f t="shared" ref="DE119:DE129" si="66">COUNTBLANK(H119:DC119)</f>
        <v>0</v>
      </c>
      <c r="DF119" s="24">
        <f t="shared" si="40"/>
        <v>0</v>
      </c>
    </row>
    <row r="120" spans="1:110" ht="15" customHeight="1">
      <c r="A120" s="68">
        <v>110</v>
      </c>
      <c r="B120" s="176" t="str">
        <f>$B$118&amp;"2."</f>
        <v>L.1.2.</v>
      </c>
      <c r="C120" s="205"/>
      <c r="D120" s="193"/>
      <c r="E120" s="176"/>
      <c r="F120" s="189">
        <f>H120+NPV(SD,I120:INDEX(I120:DC120,PAL))</f>
        <v>0</v>
      </c>
      <c r="G120" s="189">
        <f>SUMIF($H$5:$DC$5,"&lt;="&amp;PAL,$H120:$DC120)</f>
        <v>0</v>
      </c>
      <c r="H120" s="195">
        <v>0</v>
      </c>
      <c r="I120" s="195">
        <v>0</v>
      </c>
      <c r="J120" s="195">
        <v>0</v>
      </c>
      <c r="K120" s="195">
        <v>0</v>
      </c>
      <c r="L120" s="195">
        <v>0</v>
      </c>
      <c r="M120" s="195">
        <v>0</v>
      </c>
      <c r="N120" s="195">
        <v>0</v>
      </c>
      <c r="O120" s="195">
        <v>0</v>
      </c>
      <c r="P120" s="195">
        <v>0</v>
      </c>
      <c r="Q120" s="195">
        <v>0</v>
      </c>
      <c r="R120" s="195">
        <v>0</v>
      </c>
      <c r="S120" s="195">
        <v>0</v>
      </c>
      <c r="T120" s="195">
        <v>0</v>
      </c>
      <c r="U120" s="195">
        <v>0</v>
      </c>
      <c r="V120" s="195">
        <v>0</v>
      </c>
      <c r="W120" s="195">
        <v>0</v>
      </c>
      <c r="X120" s="195">
        <v>0</v>
      </c>
      <c r="Y120" s="195">
        <v>0</v>
      </c>
      <c r="Z120" s="195">
        <v>0</v>
      </c>
      <c r="AA120" s="195">
        <v>0</v>
      </c>
      <c r="AB120" s="195">
        <v>0</v>
      </c>
      <c r="AC120" s="195">
        <v>0</v>
      </c>
      <c r="AD120" s="195">
        <v>0</v>
      </c>
      <c r="AE120" s="195">
        <v>0</v>
      </c>
      <c r="AF120" s="195">
        <v>0</v>
      </c>
      <c r="AG120" s="195">
        <v>0</v>
      </c>
      <c r="AH120" s="195">
        <v>0</v>
      </c>
      <c r="AI120" s="195">
        <v>0</v>
      </c>
      <c r="AJ120" s="195">
        <v>0</v>
      </c>
      <c r="AK120" s="195">
        <v>0</v>
      </c>
      <c r="AL120" s="195">
        <v>0</v>
      </c>
      <c r="AM120" s="195">
        <v>0</v>
      </c>
      <c r="AN120" s="195">
        <v>0</v>
      </c>
      <c r="AO120" s="195">
        <v>0</v>
      </c>
      <c r="AP120" s="195">
        <v>0</v>
      </c>
      <c r="AQ120" s="195">
        <v>0</v>
      </c>
      <c r="AR120" s="195">
        <v>0</v>
      </c>
      <c r="AS120" s="195">
        <v>0</v>
      </c>
      <c r="AT120" s="195">
        <v>0</v>
      </c>
      <c r="AU120" s="195">
        <v>0</v>
      </c>
      <c r="AV120" s="195">
        <v>0</v>
      </c>
      <c r="AW120" s="195">
        <v>0</v>
      </c>
      <c r="AX120" s="195">
        <v>0</v>
      </c>
      <c r="AY120" s="195">
        <v>0</v>
      </c>
      <c r="AZ120" s="195">
        <v>0</v>
      </c>
      <c r="BA120" s="195">
        <v>0</v>
      </c>
      <c r="BB120" s="195">
        <v>0</v>
      </c>
      <c r="BC120" s="195">
        <v>0</v>
      </c>
      <c r="BD120" s="195">
        <v>0</v>
      </c>
      <c r="BE120" s="195">
        <v>0</v>
      </c>
      <c r="BF120" s="195">
        <v>0</v>
      </c>
      <c r="BG120" s="195">
        <v>0</v>
      </c>
      <c r="BH120" s="195">
        <v>0</v>
      </c>
      <c r="BI120" s="195">
        <v>0</v>
      </c>
      <c r="BJ120" s="195">
        <v>0</v>
      </c>
      <c r="BK120" s="195">
        <v>0</v>
      </c>
      <c r="BL120" s="195">
        <v>0</v>
      </c>
      <c r="BM120" s="195">
        <v>0</v>
      </c>
      <c r="BN120" s="195">
        <v>0</v>
      </c>
      <c r="BO120" s="195">
        <v>0</v>
      </c>
      <c r="BP120" s="195">
        <v>0</v>
      </c>
      <c r="BQ120" s="195">
        <v>0</v>
      </c>
      <c r="BR120" s="195">
        <v>0</v>
      </c>
      <c r="BS120" s="195">
        <v>0</v>
      </c>
      <c r="BT120" s="195">
        <v>0</v>
      </c>
      <c r="BU120" s="195">
        <v>0</v>
      </c>
      <c r="BV120" s="195">
        <v>0</v>
      </c>
      <c r="BW120" s="195">
        <v>0</v>
      </c>
      <c r="BX120" s="195">
        <v>0</v>
      </c>
      <c r="BY120" s="195">
        <v>0</v>
      </c>
      <c r="BZ120" s="195">
        <v>0</v>
      </c>
      <c r="CA120" s="195">
        <v>0</v>
      </c>
      <c r="CB120" s="195">
        <v>0</v>
      </c>
      <c r="CC120" s="195">
        <v>0</v>
      </c>
      <c r="CD120" s="195">
        <v>0</v>
      </c>
      <c r="CE120" s="195">
        <v>0</v>
      </c>
      <c r="CF120" s="195">
        <v>0</v>
      </c>
      <c r="CG120" s="195">
        <v>0</v>
      </c>
      <c r="CH120" s="195">
        <v>0</v>
      </c>
      <c r="CI120" s="195">
        <v>0</v>
      </c>
      <c r="CJ120" s="195">
        <v>0</v>
      </c>
      <c r="CK120" s="195">
        <v>0</v>
      </c>
      <c r="CL120" s="195">
        <v>0</v>
      </c>
      <c r="CM120" s="195">
        <v>0</v>
      </c>
      <c r="CN120" s="195">
        <v>0</v>
      </c>
      <c r="CO120" s="195">
        <v>0</v>
      </c>
      <c r="CP120" s="195">
        <v>0</v>
      </c>
      <c r="CQ120" s="195">
        <v>0</v>
      </c>
      <c r="CR120" s="195">
        <v>0</v>
      </c>
      <c r="CS120" s="195">
        <v>0</v>
      </c>
      <c r="CT120" s="195">
        <v>0</v>
      </c>
      <c r="CU120" s="195">
        <v>0</v>
      </c>
      <c r="CV120" s="195">
        <v>0</v>
      </c>
      <c r="CW120" s="195">
        <v>0</v>
      </c>
      <c r="CX120" s="195">
        <v>0</v>
      </c>
      <c r="CY120" s="195">
        <v>0</v>
      </c>
      <c r="CZ120" s="195">
        <v>0</v>
      </c>
      <c r="DA120" s="195">
        <v>0</v>
      </c>
      <c r="DB120" s="195">
        <v>0</v>
      </c>
      <c r="DC120" s="195">
        <v>0</v>
      </c>
      <c r="DE120" s="24">
        <f t="shared" si="66"/>
        <v>0</v>
      </c>
      <c r="DF120" s="24">
        <f t="shared" si="40"/>
        <v>0</v>
      </c>
    </row>
    <row r="121" spans="1:110" ht="15" customHeight="1">
      <c r="A121" s="68">
        <v>111</v>
      </c>
      <c r="B121" s="176" t="str">
        <f>$B$118&amp;"3."</f>
        <v>L.1.3.</v>
      </c>
      <c r="C121" s="205"/>
      <c r="D121" s="193"/>
      <c r="E121" s="176"/>
      <c r="F121" s="189">
        <f>H121+NPV(SD,I121:INDEX(I121:DC121,PAL))</f>
        <v>0</v>
      </c>
      <c r="G121" s="189">
        <f>SUMIF($H$5:$DC$5,"&lt;="&amp;PAL,$H121:$DC121)</f>
        <v>0</v>
      </c>
      <c r="H121" s="195">
        <v>0</v>
      </c>
      <c r="I121" s="195">
        <v>0</v>
      </c>
      <c r="J121" s="195">
        <v>0</v>
      </c>
      <c r="K121" s="195">
        <v>0</v>
      </c>
      <c r="L121" s="195">
        <v>0</v>
      </c>
      <c r="M121" s="195">
        <v>0</v>
      </c>
      <c r="N121" s="195">
        <v>0</v>
      </c>
      <c r="O121" s="195">
        <v>0</v>
      </c>
      <c r="P121" s="195">
        <v>0</v>
      </c>
      <c r="Q121" s="195">
        <v>0</v>
      </c>
      <c r="R121" s="195">
        <v>0</v>
      </c>
      <c r="S121" s="195">
        <v>0</v>
      </c>
      <c r="T121" s="195">
        <v>0</v>
      </c>
      <c r="U121" s="195">
        <v>0</v>
      </c>
      <c r="V121" s="195">
        <v>0</v>
      </c>
      <c r="W121" s="195">
        <v>0</v>
      </c>
      <c r="X121" s="195">
        <v>0</v>
      </c>
      <c r="Y121" s="195">
        <v>0</v>
      </c>
      <c r="Z121" s="195">
        <v>0</v>
      </c>
      <c r="AA121" s="195">
        <v>0</v>
      </c>
      <c r="AB121" s="195">
        <v>0</v>
      </c>
      <c r="AC121" s="195">
        <v>0</v>
      </c>
      <c r="AD121" s="195">
        <v>0</v>
      </c>
      <c r="AE121" s="195">
        <v>0</v>
      </c>
      <c r="AF121" s="195">
        <v>0</v>
      </c>
      <c r="AG121" s="195">
        <v>0</v>
      </c>
      <c r="AH121" s="195">
        <v>0</v>
      </c>
      <c r="AI121" s="195">
        <v>0</v>
      </c>
      <c r="AJ121" s="195">
        <v>0</v>
      </c>
      <c r="AK121" s="195">
        <v>0</v>
      </c>
      <c r="AL121" s="195">
        <v>0</v>
      </c>
      <c r="AM121" s="195">
        <v>0</v>
      </c>
      <c r="AN121" s="195">
        <v>0</v>
      </c>
      <c r="AO121" s="195">
        <v>0</v>
      </c>
      <c r="AP121" s="195">
        <v>0</v>
      </c>
      <c r="AQ121" s="195">
        <v>0</v>
      </c>
      <c r="AR121" s="195">
        <v>0</v>
      </c>
      <c r="AS121" s="195">
        <v>0</v>
      </c>
      <c r="AT121" s="195">
        <v>0</v>
      </c>
      <c r="AU121" s="195">
        <v>0</v>
      </c>
      <c r="AV121" s="195">
        <v>0</v>
      </c>
      <c r="AW121" s="195">
        <v>0</v>
      </c>
      <c r="AX121" s="195">
        <v>0</v>
      </c>
      <c r="AY121" s="195">
        <v>0</v>
      </c>
      <c r="AZ121" s="195">
        <v>0</v>
      </c>
      <c r="BA121" s="195">
        <v>0</v>
      </c>
      <c r="BB121" s="195">
        <v>0</v>
      </c>
      <c r="BC121" s="195">
        <v>0</v>
      </c>
      <c r="BD121" s="195">
        <v>0</v>
      </c>
      <c r="BE121" s="195">
        <v>0</v>
      </c>
      <c r="BF121" s="195">
        <v>0</v>
      </c>
      <c r="BG121" s="195">
        <v>0</v>
      </c>
      <c r="BH121" s="195">
        <v>0</v>
      </c>
      <c r="BI121" s="195">
        <v>0</v>
      </c>
      <c r="BJ121" s="195">
        <v>0</v>
      </c>
      <c r="BK121" s="195">
        <v>0</v>
      </c>
      <c r="BL121" s="195">
        <v>0</v>
      </c>
      <c r="BM121" s="195">
        <v>0</v>
      </c>
      <c r="BN121" s="195">
        <v>0</v>
      </c>
      <c r="BO121" s="195">
        <v>0</v>
      </c>
      <c r="BP121" s="195">
        <v>0</v>
      </c>
      <c r="BQ121" s="195">
        <v>0</v>
      </c>
      <c r="BR121" s="195">
        <v>0</v>
      </c>
      <c r="BS121" s="195">
        <v>0</v>
      </c>
      <c r="BT121" s="195">
        <v>0</v>
      </c>
      <c r="BU121" s="195">
        <v>0</v>
      </c>
      <c r="BV121" s="195">
        <v>0</v>
      </c>
      <c r="BW121" s="195">
        <v>0</v>
      </c>
      <c r="BX121" s="195">
        <v>0</v>
      </c>
      <c r="BY121" s="195">
        <v>0</v>
      </c>
      <c r="BZ121" s="195">
        <v>0</v>
      </c>
      <c r="CA121" s="195">
        <v>0</v>
      </c>
      <c r="CB121" s="195">
        <v>0</v>
      </c>
      <c r="CC121" s="195">
        <v>0</v>
      </c>
      <c r="CD121" s="195">
        <v>0</v>
      </c>
      <c r="CE121" s="195">
        <v>0</v>
      </c>
      <c r="CF121" s="195">
        <v>0</v>
      </c>
      <c r="CG121" s="195">
        <v>0</v>
      </c>
      <c r="CH121" s="195">
        <v>0</v>
      </c>
      <c r="CI121" s="195">
        <v>0</v>
      </c>
      <c r="CJ121" s="195">
        <v>0</v>
      </c>
      <c r="CK121" s="195">
        <v>0</v>
      </c>
      <c r="CL121" s="195">
        <v>0</v>
      </c>
      <c r="CM121" s="195">
        <v>0</v>
      </c>
      <c r="CN121" s="195">
        <v>0</v>
      </c>
      <c r="CO121" s="195">
        <v>0</v>
      </c>
      <c r="CP121" s="195">
        <v>0</v>
      </c>
      <c r="CQ121" s="195">
        <v>0</v>
      </c>
      <c r="CR121" s="195">
        <v>0</v>
      </c>
      <c r="CS121" s="195">
        <v>0</v>
      </c>
      <c r="CT121" s="195">
        <v>0</v>
      </c>
      <c r="CU121" s="195">
        <v>0</v>
      </c>
      <c r="CV121" s="195">
        <v>0</v>
      </c>
      <c r="CW121" s="195">
        <v>0</v>
      </c>
      <c r="CX121" s="195">
        <v>0</v>
      </c>
      <c r="CY121" s="195">
        <v>0</v>
      </c>
      <c r="CZ121" s="195">
        <v>0</v>
      </c>
      <c r="DA121" s="195">
        <v>0</v>
      </c>
      <c r="DB121" s="195">
        <v>0</v>
      </c>
      <c r="DC121" s="195">
        <v>0</v>
      </c>
      <c r="DE121" s="24">
        <f t="shared" si="66"/>
        <v>0</v>
      </c>
      <c r="DF121" s="24">
        <f t="shared" si="40"/>
        <v>0</v>
      </c>
    </row>
    <row r="122" spans="1:110" ht="15" customHeight="1">
      <c r="A122" s="68">
        <v>112</v>
      </c>
      <c r="B122" s="176" t="str">
        <f>$B$118&amp;"4."</f>
        <v>L.1.4.</v>
      </c>
      <c r="C122" s="205"/>
      <c r="D122" s="193"/>
      <c r="E122" s="176"/>
      <c r="F122" s="189">
        <f>H122+NPV(SD,I122:INDEX(I122:DC122,PAL))</f>
        <v>0</v>
      </c>
      <c r="G122" s="189">
        <f>SUMIF($H$5:$DC$5,"&lt;="&amp;PAL,$H122:$DC122)</f>
        <v>0</v>
      </c>
      <c r="H122" s="195">
        <v>0</v>
      </c>
      <c r="I122" s="195">
        <v>0</v>
      </c>
      <c r="J122" s="195">
        <v>0</v>
      </c>
      <c r="K122" s="195">
        <v>0</v>
      </c>
      <c r="L122" s="195">
        <v>0</v>
      </c>
      <c r="M122" s="195">
        <v>0</v>
      </c>
      <c r="N122" s="195">
        <v>0</v>
      </c>
      <c r="O122" s="195">
        <v>0</v>
      </c>
      <c r="P122" s="195">
        <v>0</v>
      </c>
      <c r="Q122" s="195">
        <v>0</v>
      </c>
      <c r="R122" s="195">
        <v>0</v>
      </c>
      <c r="S122" s="195">
        <v>0</v>
      </c>
      <c r="T122" s="195">
        <v>0</v>
      </c>
      <c r="U122" s="195">
        <v>0</v>
      </c>
      <c r="V122" s="195">
        <v>0</v>
      </c>
      <c r="W122" s="195">
        <v>0</v>
      </c>
      <c r="X122" s="195">
        <v>0</v>
      </c>
      <c r="Y122" s="195">
        <v>0</v>
      </c>
      <c r="Z122" s="195">
        <v>0</v>
      </c>
      <c r="AA122" s="195">
        <v>0</v>
      </c>
      <c r="AB122" s="195">
        <v>0</v>
      </c>
      <c r="AC122" s="195">
        <v>0</v>
      </c>
      <c r="AD122" s="195">
        <v>0</v>
      </c>
      <c r="AE122" s="195">
        <v>0</v>
      </c>
      <c r="AF122" s="195">
        <v>0</v>
      </c>
      <c r="AG122" s="195">
        <v>0</v>
      </c>
      <c r="AH122" s="195">
        <v>0</v>
      </c>
      <c r="AI122" s="195">
        <v>0</v>
      </c>
      <c r="AJ122" s="195">
        <v>0</v>
      </c>
      <c r="AK122" s="195">
        <v>0</v>
      </c>
      <c r="AL122" s="195">
        <v>0</v>
      </c>
      <c r="AM122" s="195">
        <v>0</v>
      </c>
      <c r="AN122" s="195">
        <v>0</v>
      </c>
      <c r="AO122" s="195">
        <v>0</v>
      </c>
      <c r="AP122" s="195">
        <v>0</v>
      </c>
      <c r="AQ122" s="195">
        <v>0</v>
      </c>
      <c r="AR122" s="195">
        <v>0</v>
      </c>
      <c r="AS122" s="195">
        <v>0</v>
      </c>
      <c r="AT122" s="195">
        <v>0</v>
      </c>
      <c r="AU122" s="195">
        <v>0</v>
      </c>
      <c r="AV122" s="195">
        <v>0</v>
      </c>
      <c r="AW122" s="195">
        <v>0</v>
      </c>
      <c r="AX122" s="195">
        <v>0</v>
      </c>
      <c r="AY122" s="195">
        <v>0</v>
      </c>
      <c r="AZ122" s="195">
        <v>0</v>
      </c>
      <c r="BA122" s="195">
        <v>0</v>
      </c>
      <c r="BB122" s="195">
        <v>0</v>
      </c>
      <c r="BC122" s="195">
        <v>0</v>
      </c>
      <c r="BD122" s="195">
        <v>0</v>
      </c>
      <c r="BE122" s="195">
        <v>0</v>
      </c>
      <c r="BF122" s="195">
        <v>0</v>
      </c>
      <c r="BG122" s="195">
        <v>0</v>
      </c>
      <c r="BH122" s="195">
        <v>0</v>
      </c>
      <c r="BI122" s="195">
        <v>0</v>
      </c>
      <c r="BJ122" s="195">
        <v>0</v>
      </c>
      <c r="BK122" s="195">
        <v>0</v>
      </c>
      <c r="BL122" s="195">
        <v>0</v>
      </c>
      <c r="BM122" s="195">
        <v>0</v>
      </c>
      <c r="BN122" s="195">
        <v>0</v>
      </c>
      <c r="BO122" s="195">
        <v>0</v>
      </c>
      <c r="BP122" s="195">
        <v>0</v>
      </c>
      <c r="BQ122" s="195">
        <v>0</v>
      </c>
      <c r="BR122" s="195">
        <v>0</v>
      </c>
      <c r="BS122" s="195">
        <v>0</v>
      </c>
      <c r="BT122" s="195">
        <v>0</v>
      </c>
      <c r="BU122" s="195">
        <v>0</v>
      </c>
      <c r="BV122" s="195">
        <v>0</v>
      </c>
      <c r="BW122" s="195">
        <v>0</v>
      </c>
      <c r="BX122" s="195">
        <v>0</v>
      </c>
      <c r="BY122" s="195">
        <v>0</v>
      </c>
      <c r="BZ122" s="195">
        <v>0</v>
      </c>
      <c r="CA122" s="195">
        <v>0</v>
      </c>
      <c r="CB122" s="195">
        <v>0</v>
      </c>
      <c r="CC122" s="195">
        <v>0</v>
      </c>
      <c r="CD122" s="195">
        <v>0</v>
      </c>
      <c r="CE122" s="195">
        <v>0</v>
      </c>
      <c r="CF122" s="195">
        <v>0</v>
      </c>
      <c r="CG122" s="195">
        <v>0</v>
      </c>
      <c r="CH122" s="195">
        <v>0</v>
      </c>
      <c r="CI122" s="195">
        <v>0</v>
      </c>
      <c r="CJ122" s="195">
        <v>0</v>
      </c>
      <c r="CK122" s="195">
        <v>0</v>
      </c>
      <c r="CL122" s="195">
        <v>0</v>
      </c>
      <c r="CM122" s="195">
        <v>0</v>
      </c>
      <c r="CN122" s="195">
        <v>0</v>
      </c>
      <c r="CO122" s="195">
        <v>0</v>
      </c>
      <c r="CP122" s="195">
        <v>0</v>
      </c>
      <c r="CQ122" s="195">
        <v>0</v>
      </c>
      <c r="CR122" s="195">
        <v>0</v>
      </c>
      <c r="CS122" s="195">
        <v>0</v>
      </c>
      <c r="CT122" s="195">
        <v>0</v>
      </c>
      <c r="CU122" s="195">
        <v>0</v>
      </c>
      <c r="CV122" s="195">
        <v>0</v>
      </c>
      <c r="CW122" s="195">
        <v>0</v>
      </c>
      <c r="CX122" s="195">
        <v>0</v>
      </c>
      <c r="CY122" s="195">
        <v>0</v>
      </c>
      <c r="CZ122" s="195">
        <v>0</v>
      </c>
      <c r="DA122" s="195">
        <v>0</v>
      </c>
      <c r="DB122" s="195">
        <v>0</v>
      </c>
      <c r="DC122" s="195">
        <v>0</v>
      </c>
      <c r="DE122" s="24">
        <f t="shared" si="66"/>
        <v>0</v>
      </c>
      <c r="DF122" s="24">
        <f t="shared" si="40"/>
        <v>0</v>
      </c>
    </row>
    <row r="123" spans="1:110" ht="15" customHeight="1">
      <c r="A123" s="68">
        <v>113</v>
      </c>
      <c r="B123" s="176" t="str">
        <f>$B$118&amp;"5."</f>
        <v>L.1.5.</v>
      </c>
      <c r="C123" s="205"/>
      <c r="D123" s="193"/>
      <c r="E123" s="176"/>
      <c r="F123" s="189">
        <f>H123+NPV(SD,I123:INDEX(I123:DC123,PAL))</f>
        <v>0</v>
      </c>
      <c r="G123" s="189">
        <f>SUMIF($H$5:$DC$5,"&lt;="&amp;PAL,$H123:$DC123)</f>
        <v>0</v>
      </c>
      <c r="H123" s="195">
        <v>0</v>
      </c>
      <c r="I123" s="195">
        <v>0</v>
      </c>
      <c r="J123" s="195">
        <v>0</v>
      </c>
      <c r="K123" s="195">
        <v>0</v>
      </c>
      <c r="L123" s="195">
        <v>0</v>
      </c>
      <c r="M123" s="195">
        <v>0</v>
      </c>
      <c r="N123" s="195">
        <v>0</v>
      </c>
      <c r="O123" s="195">
        <v>0</v>
      </c>
      <c r="P123" s="195">
        <v>0</v>
      </c>
      <c r="Q123" s="195">
        <v>0</v>
      </c>
      <c r="R123" s="195">
        <v>0</v>
      </c>
      <c r="S123" s="195">
        <v>0</v>
      </c>
      <c r="T123" s="195">
        <v>0</v>
      </c>
      <c r="U123" s="195">
        <v>0</v>
      </c>
      <c r="V123" s="195">
        <v>0</v>
      </c>
      <c r="W123" s="195">
        <v>0</v>
      </c>
      <c r="X123" s="195">
        <v>0</v>
      </c>
      <c r="Y123" s="195">
        <v>0</v>
      </c>
      <c r="Z123" s="195">
        <v>0</v>
      </c>
      <c r="AA123" s="195">
        <v>0</v>
      </c>
      <c r="AB123" s="195">
        <v>0</v>
      </c>
      <c r="AC123" s="195">
        <v>0</v>
      </c>
      <c r="AD123" s="195">
        <v>0</v>
      </c>
      <c r="AE123" s="195">
        <v>0</v>
      </c>
      <c r="AF123" s="195">
        <v>0</v>
      </c>
      <c r="AG123" s="195">
        <v>0</v>
      </c>
      <c r="AH123" s="195">
        <v>0</v>
      </c>
      <c r="AI123" s="195">
        <v>0</v>
      </c>
      <c r="AJ123" s="195">
        <v>0</v>
      </c>
      <c r="AK123" s="195">
        <v>0</v>
      </c>
      <c r="AL123" s="195">
        <v>0</v>
      </c>
      <c r="AM123" s="195">
        <v>0</v>
      </c>
      <c r="AN123" s="195">
        <v>0</v>
      </c>
      <c r="AO123" s="195">
        <v>0</v>
      </c>
      <c r="AP123" s="195">
        <v>0</v>
      </c>
      <c r="AQ123" s="195">
        <v>0</v>
      </c>
      <c r="AR123" s="195">
        <v>0</v>
      </c>
      <c r="AS123" s="195">
        <v>0</v>
      </c>
      <c r="AT123" s="195">
        <v>0</v>
      </c>
      <c r="AU123" s="195">
        <v>0</v>
      </c>
      <c r="AV123" s="195">
        <v>0</v>
      </c>
      <c r="AW123" s="195">
        <v>0</v>
      </c>
      <c r="AX123" s="195">
        <v>0</v>
      </c>
      <c r="AY123" s="195">
        <v>0</v>
      </c>
      <c r="AZ123" s="195">
        <v>0</v>
      </c>
      <c r="BA123" s="195">
        <v>0</v>
      </c>
      <c r="BB123" s="195">
        <v>0</v>
      </c>
      <c r="BC123" s="195">
        <v>0</v>
      </c>
      <c r="BD123" s="195">
        <v>0</v>
      </c>
      <c r="BE123" s="195">
        <v>0</v>
      </c>
      <c r="BF123" s="195">
        <v>0</v>
      </c>
      <c r="BG123" s="195">
        <v>0</v>
      </c>
      <c r="BH123" s="195">
        <v>0</v>
      </c>
      <c r="BI123" s="195">
        <v>0</v>
      </c>
      <c r="BJ123" s="195">
        <v>0</v>
      </c>
      <c r="BK123" s="195">
        <v>0</v>
      </c>
      <c r="BL123" s="195">
        <v>0</v>
      </c>
      <c r="BM123" s="195">
        <v>0</v>
      </c>
      <c r="BN123" s="195">
        <v>0</v>
      </c>
      <c r="BO123" s="195">
        <v>0</v>
      </c>
      <c r="BP123" s="195">
        <v>0</v>
      </c>
      <c r="BQ123" s="195">
        <v>0</v>
      </c>
      <c r="BR123" s="195">
        <v>0</v>
      </c>
      <c r="BS123" s="195">
        <v>0</v>
      </c>
      <c r="BT123" s="195">
        <v>0</v>
      </c>
      <c r="BU123" s="195">
        <v>0</v>
      </c>
      <c r="BV123" s="195">
        <v>0</v>
      </c>
      <c r="BW123" s="195">
        <v>0</v>
      </c>
      <c r="BX123" s="195">
        <v>0</v>
      </c>
      <c r="BY123" s="195">
        <v>0</v>
      </c>
      <c r="BZ123" s="195">
        <v>0</v>
      </c>
      <c r="CA123" s="195">
        <v>0</v>
      </c>
      <c r="CB123" s="195">
        <v>0</v>
      </c>
      <c r="CC123" s="195">
        <v>0</v>
      </c>
      <c r="CD123" s="195">
        <v>0</v>
      </c>
      <c r="CE123" s="195">
        <v>0</v>
      </c>
      <c r="CF123" s="195">
        <v>0</v>
      </c>
      <c r="CG123" s="195">
        <v>0</v>
      </c>
      <c r="CH123" s="195">
        <v>0</v>
      </c>
      <c r="CI123" s="195">
        <v>0</v>
      </c>
      <c r="CJ123" s="195">
        <v>0</v>
      </c>
      <c r="CK123" s="195">
        <v>0</v>
      </c>
      <c r="CL123" s="195">
        <v>0</v>
      </c>
      <c r="CM123" s="195">
        <v>0</v>
      </c>
      <c r="CN123" s="195">
        <v>0</v>
      </c>
      <c r="CO123" s="195">
        <v>0</v>
      </c>
      <c r="CP123" s="195">
        <v>0</v>
      </c>
      <c r="CQ123" s="195">
        <v>0</v>
      </c>
      <c r="CR123" s="195">
        <v>0</v>
      </c>
      <c r="CS123" s="195">
        <v>0</v>
      </c>
      <c r="CT123" s="195">
        <v>0</v>
      </c>
      <c r="CU123" s="195">
        <v>0</v>
      </c>
      <c r="CV123" s="195">
        <v>0</v>
      </c>
      <c r="CW123" s="195">
        <v>0</v>
      </c>
      <c r="CX123" s="195">
        <v>0</v>
      </c>
      <c r="CY123" s="195">
        <v>0</v>
      </c>
      <c r="CZ123" s="195">
        <v>0</v>
      </c>
      <c r="DA123" s="195">
        <v>0</v>
      </c>
      <c r="DB123" s="195">
        <v>0</v>
      </c>
      <c r="DC123" s="195">
        <v>0</v>
      </c>
      <c r="DE123" s="24">
        <f t="shared" si="66"/>
        <v>0</v>
      </c>
      <c r="DF123" s="24">
        <f t="shared" si="40"/>
        <v>0</v>
      </c>
    </row>
    <row r="124" spans="1:110" ht="15" customHeight="1">
      <c r="A124" s="68">
        <v>114</v>
      </c>
      <c r="B124" s="176" t="str">
        <f>$B$118&amp;"6."</f>
        <v>L.1.6.</v>
      </c>
      <c r="C124" s="205"/>
      <c r="D124" s="193"/>
      <c r="E124" s="176"/>
      <c r="F124" s="189">
        <f>H124+NPV(SD,I124:INDEX(I124:DC124,PAL))</f>
        <v>0</v>
      </c>
      <c r="G124" s="189">
        <f>SUMIF($H$5:$DC$5,"&lt;="&amp;PAL,$H124:$DC124)</f>
        <v>0</v>
      </c>
      <c r="H124" s="195">
        <v>0</v>
      </c>
      <c r="I124" s="195">
        <v>0</v>
      </c>
      <c r="J124" s="195">
        <v>0</v>
      </c>
      <c r="K124" s="195">
        <v>0</v>
      </c>
      <c r="L124" s="195">
        <v>0</v>
      </c>
      <c r="M124" s="195">
        <v>0</v>
      </c>
      <c r="N124" s="195">
        <v>0</v>
      </c>
      <c r="O124" s="195">
        <v>0</v>
      </c>
      <c r="P124" s="195">
        <v>0</v>
      </c>
      <c r="Q124" s="195">
        <v>0</v>
      </c>
      <c r="R124" s="195">
        <v>0</v>
      </c>
      <c r="S124" s="195">
        <v>0</v>
      </c>
      <c r="T124" s="195">
        <v>0</v>
      </c>
      <c r="U124" s="195">
        <v>0</v>
      </c>
      <c r="V124" s="195">
        <v>0</v>
      </c>
      <c r="W124" s="195">
        <v>0</v>
      </c>
      <c r="X124" s="195">
        <v>0</v>
      </c>
      <c r="Y124" s="195">
        <v>0</v>
      </c>
      <c r="Z124" s="195">
        <v>0</v>
      </c>
      <c r="AA124" s="195">
        <v>0</v>
      </c>
      <c r="AB124" s="195">
        <v>0</v>
      </c>
      <c r="AC124" s="195">
        <v>0</v>
      </c>
      <c r="AD124" s="195">
        <v>0</v>
      </c>
      <c r="AE124" s="195">
        <v>0</v>
      </c>
      <c r="AF124" s="195">
        <v>0</v>
      </c>
      <c r="AG124" s="195">
        <v>0</v>
      </c>
      <c r="AH124" s="195">
        <v>0</v>
      </c>
      <c r="AI124" s="195">
        <v>0</v>
      </c>
      <c r="AJ124" s="195">
        <v>0</v>
      </c>
      <c r="AK124" s="195">
        <v>0</v>
      </c>
      <c r="AL124" s="195">
        <v>0</v>
      </c>
      <c r="AM124" s="195">
        <v>0</v>
      </c>
      <c r="AN124" s="195">
        <v>0</v>
      </c>
      <c r="AO124" s="195">
        <v>0</v>
      </c>
      <c r="AP124" s="195">
        <v>0</v>
      </c>
      <c r="AQ124" s="195">
        <v>0</v>
      </c>
      <c r="AR124" s="195">
        <v>0</v>
      </c>
      <c r="AS124" s="195">
        <v>0</v>
      </c>
      <c r="AT124" s="195">
        <v>0</v>
      </c>
      <c r="AU124" s="195">
        <v>0</v>
      </c>
      <c r="AV124" s="195">
        <v>0</v>
      </c>
      <c r="AW124" s="195">
        <v>0</v>
      </c>
      <c r="AX124" s="195">
        <v>0</v>
      </c>
      <c r="AY124" s="195">
        <v>0</v>
      </c>
      <c r="AZ124" s="195">
        <v>0</v>
      </c>
      <c r="BA124" s="195">
        <v>0</v>
      </c>
      <c r="BB124" s="195">
        <v>0</v>
      </c>
      <c r="BC124" s="195">
        <v>0</v>
      </c>
      <c r="BD124" s="195">
        <v>0</v>
      </c>
      <c r="BE124" s="195">
        <v>0</v>
      </c>
      <c r="BF124" s="195">
        <v>0</v>
      </c>
      <c r="BG124" s="195">
        <v>0</v>
      </c>
      <c r="BH124" s="195">
        <v>0</v>
      </c>
      <c r="BI124" s="195">
        <v>0</v>
      </c>
      <c r="BJ124" s="195">
        <v>0</v>
      </c>
      <c r="BK124" s="195">
        <v>0</v>
      </c>
      <c r="BL124" s="195">
        <v>0</v>
      </c>
      <c r="BM124" s="195">
        <v>0</v>
      </c>
      <c r="BN124" s="195">
        <v>0</v>
      </c>
      <c r="BO124" s="195">
        <v>0</v>
      </c>
      <c r="BP124" s="195">
        <v>0</v>
      </c>
      <c r="BQ124" s="195">
        <v>0</v>
      </c>
      <c r="BR124" s="195">
        <v>0</v>
      </c>
      <c r="BS124" s="195">
        <v>0</v>
      </c>
      <c r="BT124" s="195">
        <v>0</v>
      </c>
      <c r="BU124" s="195">
        <v>0</v>
      </c>
      <c r="BV124" s="195">
        <v>0</v>
      </c>
      <c r="BW124" s="195">
        <v>0</v>
      </c>
      <c r="BX124" s="195">
        <v>0</v>
      </c>
      <c r="BY124" s="195">
        <v>0</v>
      </c>
      <c r="BZ124" s="195">
        <v>0</v>
      </c>
      <c r="CA124" s="195">
        <v>0</v>
      </c>
      <c r="CB124" s="195">
        <v>0</v>
      </c>
      <c r="CC124" s="195">
        <v>0</v>
      </c>
      <c r="CD124" s="195">
        <v>0</v>
      </c>
      <c r="CE124" s="195">
        <v>0</v>
      </c>
      <c r="CF124" s="195">
        <v>0</v>
      </c>
      <c r="CG124" s="195">
        <v>0</v>
      </c>
      <c r="CH124" s="195">
        <v>0</v>
      </c>
      <c r="CI124" s="195">
        <v>0</v>
      </c>
      <c r="CJ124" s="195">
        <v>0</v>
      </c>
      <c r="CK124" s="195">
        <v>0</v>
      </c>
      <c r="CL124" s="195">
        <v>0</v>
      </c>
      <c r="CM124" s="195">
        <v>0</v>
      </c>
      <c r="CN124" s="195">
        <v>0</v>
      </c>
      <c r="CO124" s="195">
        <v>0</v>
      </c>
      <c r="CP124" s="195">
        <v>0</v>
      </c>
      <c r="CQ124" s="195">
        <v>0</v>
      </c>
      <c r="CR124" s="195">
        <v>0</v>
      </c>
      <c r="CS124" s="195">
        <v>0</v>
      </c>
      <c r="CT124" s="195">
        <v>0</v>
      </c>
      <c r="CU124" s="195">
        <v>0</v>
      </c>
      <c r="CV124" s="195">
        <v>0</v>
      </c>
      <c r="CW124" s="195">
        <v>0</v>
      </c>
      <c r="CX124" s="195">
        <v>0</v>
      </c>
      <c r="CY124" s="195">
        <v>0</v>
      </c>
      <c r="CZ124" s="195">
        <v>0</v>
      </c>
      <c r="DA124" s="195">
        <v>0</v>
      </c>
      <c r="DB124" s="195">
        <v>0</v>
      </c>
      <c r="DC124" s="195">
        <v>0</v>
      </c>
      <c r="DE124" s="24">
        <f t="shared" si="66"/>
        <v>0</v>
      </c>
      <c r="DF124" s="24">
        <f t="shared" si="40"/>
        <v>0</v>
      </c>
    </row>
    <row r="125" spans="1:110" ht="15" customHeight="1">
      <c r="A125" s="68">
        <v>115</v>
      </c>
      <c r="B125" s="176" t="str">
        <f>$B$118&amp;"7."</f>
        <v>L.1.7.</v>
      </c>
      <c r="C125" s="205"/>
      <c r="D125" s="193"/>
      <c r="E125" s="176"/>
      <c r="F125" s="189">
        <f>H125+NPV(SD,I125:INDEX(I125:DC125,PAL))</f>
        <v>0</v>
      </c>
      <c r="G125" s="189">
        <f>SUMIF($H$5:$DC$5,"&lt;="&amp;PAL,$H125:$DC125)</f>
        <v>0</v>
      </c>
      <c r="H125" s="195">
        <v>0</v>
      </c>
      <c r="I125" s="195">
        <v>0</v>
      </c>
      <c r="J125" s="195">
        <v>0</v>
      </c>
      <c r="K125" s="195">
        <v>0</v>
      </c>
      <c r="L125" s="195">
        <v>0</v>
      </c>
      <c r="M125" s="195">
        <v>0</v>
      </c>
      <c r="N125" s="195">
        <v>0</v>
      </c>
      <c r="O125" s="195">
        <v>0</v>
      </c>
      <c r="P125" s="195">
        <v>0</v>
      </c>
      <c r="Q125" s="195">
        <v>0</v>
      </c>
      <c r="R125" s="195">
        <v>0</v>
      </c>
      <c r="S125" s="195">
        <v>0</v>
      </c>
      <c r="T125" s="195">
        <v>0</v>
      </c>
      <c r="U125" s="195">
        <v>0</v>
      </c>
      <c r="V125" s="195">
        <v>0</v>
      </c>
      <c r="W125" s="195">
        <v>0</v>
      </c>
      <c r="X125" s="195">
        <v>0</v>
      </c>
      <c r="Y125" s="195">
        <v>0</v>
      </c>
      <c r="Z125" s="195">
        <v>0</v>
      </c>
      <c r="AA125" s="195">
        <v>0</v>
      </c>
      <c r="AB125" s="195">
        <v>0</v>
      </c>
      <c r="AC125" s="195">
        <v>0</v>
      </c>
      <c r="AD125" s="195">
        <v>0</v>
      </c>
      <c r="AE125" s="195">
        <v>0</v>
      </c>
      <c r="AF125" s="195">
        <v>0</v>
      </c>
      <c r="AG125" s="195">
        <v>0</v>
      </c>
      <c r="AH125" s="195">
        <v>0</v>
      </c>
      <c r="AI125" s="195">
        <v>0</v>
      </c>
      <c r="AJ125" s="195">
        <v>0</v>
      </c>
      <c r="AK125" s="195">
        <v>0</v>
      </c>
      <c r="AL125" s="195">
        <v>0</v>
      </c>
      <c r="AM125" s="195">
        <v>0</v>
      </c>
      <c r="AN125" s="195">
        <v>0</v>
      </c>
      <c r="AO125" s="195">
        <v>0</v>
      </c>
      <c r="AP125" s="195">
        <v>0</v>
      </c>
      <c r="AQ125" s="195">
        <v>0</v>
      </c>
      <c r="AR125" s="195">
        <v>0</v>
      </c>
      <c r="AS125" s="195">
        <v>0</v>
      </c>
      <c r="AT125" s="195">
        <v>0</v>
      </c>
      <c r="AU125" s="195">
        <v>0</v>
      </c>
      <c r="AV125" s="195">
        <v>0</v>
      </c>
      <c r="AW125" s="195">
        <v>0</v>
      </c>
      <c r="AX125" s="195">
        <v>0</v>
      </c>
      <c r="AY125" s="195">
        <v>0</v>
      </c>
      <c r="AZ125" s="195">
        <v>0</v>
      </c>
      <c r="BA125" s="195">
        <v>0</v>
      </c>
      <c r="BB125" s="195">
        <v>0</v>
      </c>
      <c r="BC125" s="195">
        <v>0</v>
      </c>
      <c r="BD125" s="195">
        <v>0</v>
      </c>
      <c r="BE125" s="195">
        <v>0</v>
      </c>
      <c r="BF125" s="195">
        <v>0</v>
      </c>
      <c r="BG125" s="195">
        <v>0</v>
      </c>
      <c r="BH125" s="195">
        <v>0</v>
      </c>
      <c r="BI125" s="195">
        <v>0</v>
      </c>
      <c r="BJ125" s="195">
        <v>0</v>
      </c>
      <c r="BK125" s="195">
        <v>0</v>
      </c>
      <c r="BL125" s="195">
        <v>0</v>
      </c>
      <c r="BM125" s="195">
        <v>0</v>
      </c>
      <c r="BN125" s="195">
        <v>0</v>
      </c>
      <c r="BO125" s="195">
        <v>0</v>
      </c>
      <c r="BP125" s="195">
        <v>0</v>
      </c>
      <c r="BQ125" s="195">
        <v>0</v>
      </c>
      <c r="BR125" s="195">
        <v>0</v>
      </c>
      <c r="BS125" s="195">
        <v>0</v>
      </c>
      <c r="BT125" s="195">
        <v>0</v>
      </c>
      <c r="BU125" s="195">
        <v>0</v>
      </c>
      <c r="BV125" s="195">
        <v>0</v>
      </c>
      <c r="BW125" s="195">
        <v>0</v>
      </c>
      <c r="BX125" s="195">
        <v>0</v>
      </c>
      <c r="BY125" s="195">
        <v>0</v>
      </c>
      <c r="BZ125" s="195">
        <v>0</v>
      </c>
      <c r="CA125" s="195">
        <v>0</v>
      </c>
      <c r="CB125" s="195">
        <v>0</v>
      </c>
      <c r="CC125" s="195">
        <v>0</v>
      </c>
      <c r="CD125" s="195">
        <v>0</v>
      </c>
      <c r="CE125" s="195">
        <v>0</v>
      </c>
      <c r="CF125" s="195">
        <v>0</v>
      </c>
      <c r="CG125" s="195">
        <v>0</v>
      </c>
      <c r="CH125" s="195">
        <v>0</v>
      </c>
      <c r="CI125" s="195">
        <v>0</v>
      </c>
      <c r="CJ125" s="195">
        <v>0</v>
      </c>
      <c r="CK125" s="195">
        <v>0</v>
      </c>
      <c r="CL125" s="195">
        <v>0</v>
      </c>
      <c r="CM125" s="195">
        <v>0</v>
      </c>
      <c r="CN125" s="195">
        <v>0</v>
      </c>
      <c r="CO125" s="195">
        <v>0</v>
      </c>
      <c r="CP125" s="195">
        <v>0</v>
      </c>
      <c r="CQ125" s="195">
        <v>0</v>
      </c>
      <c r="CR125" s="195">
        <v>0</v>
      </c>
      <c r="CS125" s="195">
        <v>0</v>
      </c>
      <c r="CT125" s="195">
        <v>0</v>
      </c>
      <c r="CU125" s="195">
        <v>0</v>
      </c>
      <c r="CV125" s="195">
        <v>0</v>
      </c>
      <c r="CW125" s="195">
        <v>0</v>
      </c>
      <c r="CX125" s="195">
        <v>0</v>
      </c>
      <c r="CY125" s="195">
        <v>0</v>
      </c>
      <c r="CZ125" s="195">
        <v>0</v>
      </c>
      <c r="DA125" s="195">
        <v>0</v>
      </c>
      <c r="DB125" s="195">
        <v>0</v>
      </c>
      <c r="DC125" s="195">
        <v>0</v>
      </c>
      <c r="DE125" s="24">
        <f t="shared" si="66"/>
        <v>0</v>
      </c>
      <c r="DF125" s="24">
        <f t="shared" si="40"/>
        <v>0</v>
      </c>
    </row>
    <row r="126" spans="1:110" ht="14.5">
      <c r="A126" s="68">
        <v>116</v>
      </c>
      <c r="B126" s="176" t="s">
        <v>218</v>
      </c>
      <c r="C126" s="193" t="s">
        <v>219</v>
      </c>
      <c r="D126" s="193"/>
      <c r="E126" s="176"/>
      <c r="F126" s="191">
        <f>SUM(F127:F129)</f>
        <v>0</v>
      </c>
      <c r="G126" s="189">
        <f>SUMIF($H$5:$DC$5,"&lt;="&amp;PAL,$H126:$DC126)</f>
        <v>0</v>
      </c>
      <c r="H126" s="191">
        <f>SUM(H127:H129)</f>
        <v>0</v>
      </c>
      <c r="I126" s="191">
        <f t="shared" ref="I126:BT126" si="67">SUM(I127:I129)</f>
        <v>0</v>
      </c>
      <c r="J126" s="191">
        <f t="shared" si="67"/>
        <v>0</v>
      </c>
      <c r="K126" s="191">
        <f t="shared" si="67"/>
        <v>0</v>
      </c>
      <c r="L126" s="191">
        <f t="shared" si="67"/>
        <v>0</v>
      </c>
      <c r="M126" s="191">
        <f t="shared" si="67"/>
        <v>0</v>
      </c>
      <c r="N126" s="191">
        <f t="shared" si="67"/>
        <v>0</v>
      </c>
      <c r="O126" s="191">
        <f t="shared" si="67"/>
        <v>0</v>
      </c>
      <c r="P126" s="191">
        <f t="shared" si="67"/>
        <v>0</v>
      </c>
      <c r="Q126" s="191">
        <f t="shared" si="67"/>
        <v>0</v>
      </c>
      <c r="R126" s="191">
        <f t="shared" si="67"/>
        <v>0</v>
      </c>
      <c r="S126" s="191">
        <f t="shared" si="67"/>
        <v>0</v>
      </c>
      <c r="T126" s="191">
        <f t="shared" si="67"/>
        <v>0</v>
      </c>
      <c r="U126" s="191">
        <f t="shared" si="67"/>
        <v>0</v>
      </c>
      <c r="V126" s="191">
        <f t="shared" si="67"/>
        <v>0</v>
      </c>
      <c r="W126" s="191">
        <f t="shared" si="67"/>
        <v>0</v>
      </c>
      <c r="X126" s="191">
        <f t="shared" si="67"/>
        <v>0</v>
      </c>
      <c r="Y126" s="191">
        <f t="shared" si="67"/>
        <v>0</v>
      </c>
      <c r="Z126" s="191">
        <f t="shared" si="67"/>
        <v>0</v>
      </c>
      <c r="AA126" s="191">
        <f t="shared" si="67"/>
        <v>0</v>
      </c>
      <c r="AB126" s="191">
        <f t="shared" si="67"/>
        <v>0</v>
      </c>
      <c r="AC126" s="191">
        <f t="shared" si="67"/>
        <v>0</v>
      </c>
      <c r="AD126" s="191">
        <f t="shared" si="67"/>
        <v>0</v>
      </c>
      <c r="AE126" s="191">
        <f t="shared" si="67"/>
        <v>0</v>
      </c>
      <c r="AF126" s="191">
        <f t="shared" si="67"/>
        <v>0</v>
      </c>
      <c r="AG126" s="191">
        <f t="shared" si="67"/>
        <v>0</v>
      </c>
      <c r="AH126" s="191">
        <f t="shared" si="67"/>
        <v>0</v>
      </c>
      <c r="AI126" s="191">
        <f t="shared" si="67"/>
        <v>0</v>
      </c>
      <c r="AJ126" s="191">
        <f t="shared" si="67"/>
        <v>0</v>
      </c>
      <c r="AK126" s="191">
        <f t="shared" si="67"/>
        <v>0</v>
      </c>
      <c r="AL126" s="191">
        <f t="shared" si="67"/>
        <v>0</v>
      </c>
      <c r="AM126" s="191">
        <f t="shared" si="67"/>
        <v>0</v>
      </c>
      <c r="AN126" s="191">
        <f t="shared" si="67"/>
        <v>0</v>
      </c>
      <c r="AO126" s="191">
        <f t="shared" si="67"/>
        <v>0</v>
      </c>
      <c r="AP126" s="191">
        <f t="shared" si="67"/>
        <v>0</v>
      </c>
      <c r="AQ126" s="191">
        <f t="shared" si="67"/>
        <v>0</v>
      </c>
      <c r="AR126" s="191">
        <f t="shared" si="67"/>
        <v>0</v>
      </c>
      <c r="AS126" s="191">
        <f t="shared" si="67"/>
        <v>0</v>
      </c>
      <c r="AT126" s="191">
        <f t="shared" si="67"/>
        <v>0</v>
      </c>
      <c r="AU126" s="191">
        <f t="shared" si="67"/>
        <v>0</v>
      </c>
      <c r="AV126" s="191">
        <f t="shared" si="67"/>
        <v>0</v>
      </c>
      <c r="AW126" s="191">
        <f t="shared" si="67"/>
        <v>0</v>
      </c>
      <c r="AX126" s="191">
        <f t="shared" si="67"/>
        <v>0</v>
      </c>
      <c r="AY126" s="191">
        <f t="shared" si="67"/>
        <v>0</v>
      </c>
      <c r="AZ126" s="191">
        <f t="shared" si="67"/>
        <v>0</v>
      </c>
      <c r="BA126" s="191">
        <f t="shared" si="67"/>
        <v>0</v>
      </c>
      <c r="BB126" s="191">
        <f t="shared" si="67"/>
        <v>0</v>
      </c>
      <c r="BC126" s="191">
        <f t="shared" si="67"/>
        <v>0</v>
      </c>
      <c r="BD126" s="191">
        <f t="shared" si="67"/>
        <v>0</v>
      </c>
      <c r="BE126" s="191">
        <f t="shared" si="67"/>
        <v>0</v>
      </c>
      <c r="BF126" s="191">
        <f t="shared" si="67"/>
        <v>0</v>
      </c>
      <c r="BG126" s="191">
        <f t="shared" si="67"/>
        <v>0</v>
      </c>
      <c r="BH126" s="191">
        <f t="shared" si="67"/>
        <v>0</v>
      </c>
      <c r="BI126" s="191">
        <f t="shared" si="67"/>
        <v>0</v>
      </c>
      <c r="BJ126" s="191">
        <f t="shared" si="67"/>
        <v>0</v>
      </c>
      <c r="BK126" s="191">
        <f t="shared" si="67"/>
        <v>0</v>
      </c>
      <c r="BL126" s="191">
        <f t="shared" si="67"/>
        <v>0</v>
      </c>
      <c r="BM126" s="191">
        <f t="shared" si="67"/>
        <v>0</v>
      </c>
      <c r="BN126" s="191">
        <f t="shared" si="67"/>
        <v>0</v>
      </c>
      <c r="BO126" s="191">
        <f t="shared" si="67"/>
        <v>0</v>
      </c>
      <c r="BP126" s="191">
        <f t="shared" si="67"/>
        <v>0</v>
      </c>
      <c r="BQ126" s="191">
        <f t="shared" si="67"/>
        <v>0</v>
      </c>
      <c r="BR126" s="191">
        <f t="shared" si="67"/>
        <v>0</v>
      </c>
      <c r="BS126" s="191">
        <f t="shared" si="67"/>
        <v>0</v>
      </c>
      <c r="BT126" s="191">
        <f t="shared" si="67"/>
        <v>0</v>
      </c>
      <c r="BU126" s="191">
        <f t="shared" ref="BU126:DC126" si="68">SUM(BU127:BU129)</f>
        <v>0</v>
      </c>
      <c r="BV126" s="191">
        <f t="shared" si="68"/>
        <v>0</v>
      </c>
      <c r="BW126" s="191">
        <f t="shared" si="68"/>
        <v>0</v>
      </c>
      <c r="BX126" s="191">
        <f t="shared" si="68"/>
        <v>0</v>
      </c>
      <c r="BY126" s="191">
        <f t="shared" si="68"/>
        <v>0</v>
      </c>
      <c r="BZ126" s="191">
        <f t="shared" si="68"/>
        <v>0</v>
      </c>
      <c r="CA126" s="191">
        <f t="shared" si="68"/>
        <v>0</v>
      </c>
      <c r="CB126" s="191">
        <f t="shared" si="68"/>
        <v>0</v>
      </c>
      <c r="CC126" s="191">
        <f t="shared" si="68"/>
        <v>0</v>
      </c>
      <c r="CD126" s="191">
        <f t="shared" si="68"/>
        <v>0</v>
      </c>
      <c r="CE126" s="191">
        <f t="shared" si="68"/>
        <v>0</v>
      </c>
      <c r="CF126" s="191">
        <f t="shared" si="68"/>
        <v>0</v>
      </c>
      <c r="CG126" s="191">
        <f t="shared" si="68"/>
        <v>0</v>
      </c>
      <c r="CH126" s="191">
        <f t="shared" si="68"/>
        <v>0</v>
      </c>
      <c r="CI126" s="191">
        <f t="shared" si="68"/>
        <v>0</v>
      </c>
      <c r="CJ126" s="191">
        <f t="shared" si="68"/>
        <v>0</v>
      </c>
      <c r="CK126" s="191">
        <f t="shared" si="68"/>
        <v>0</v>
      </c>
      <c r="CL126" s="191">
        <f t="shared" si="68"/>
        <v>0</v>
      </c>
      <c r="CM126" s="191">
        <f t="shared" si="68"/>
        <v>0</v>
      </c>
      <c r="CN126" s="191">
        <f t="shared" si="68"/>
        <v>0</v>
      </c>
      <c r="CO126" s="191">
        <f t="shared" si="68"/>
        <v>0</v>
      </c>
      <c r="CP126" s="191">
        <f t="shared" si="68"/>
        <v>0</v>
      </c>
      <c r="CQ126" s="191">
        <f t="shared" si="68"/>
        <v>0</v>
      </c>
      <c r="CR126" s="191">
        <f t="shared" si="68"/>
        <v>0</v>
      </c>
      <c r="CS126" s="191">
        <f t="shared" si="68"/>
        <v>0</v>
      </c>
      <c r="CT126" s="191">
        <f t="shared" si="68"/>
        <v>0</v>
      </c>
      <c r="CU126" s="191">
        <f t="shared" si="68"/>
        <v>0</v>
      </c>
      <c r="CV126" s="191">
        <f t="shared" si="68"/>
        <v>0</v>
      </c>
      <c r="CW126" s="191">
        <f t="shared" si="68"/>
        <v>0</v>
      </c>
      <c r="CX126" s="191">
        <f t="shared" si="68"/>
        <v>0</v>
      </c>
      <c r="CY126" s="191">
        <f t="shared" si="68"/>
        <v>0</v>
      </c>
      <c r="CZ126" s="191">
        <f t="shared" si="68"/>
        <v>0</v>
      </c>
      <c r="DA126" s="191">
        <f t="shared" si="68"/>
        <v>0</v>
      </c>
      <c r="DB126" s="191">
        <f t="shared" si="68"/>
        <v>0</v>
      </c>
      <c r="DC126" s="191">
        <f t="shared" si="68"/>
        <v>0</v>
      </c>
      <c r="DF126" s="24">
        <f t="shared" si="40"/>
        <v>0</v>
      </c>
    </row>
    <row r="127" spans="1:110" ht="15" customHeight="1">
      <c r="A127" s="68">
        <v>117</v>
      </c>
      <c r="B127" s="176" t="str">
        <f>$B$126&amp;"1."</f>
        <v>L.2.1.</v>
      </c>
      <c r="C127" s="205"/>
      <c r="D127" s="193"/>
      <c r="E127" s="176"/>
      <c r="F127" s="189">
        <f>H127+NPV(SD,I127:INDEX(I127:DC127,PAL))</f>
        <v>0</v>
      </c>
      <c r="G127" s="189">
        <f>SUMIF($H$5:$DC$5,"&lt;="&amp;PAL,$H127:$DC127)</f>
        <v>0</v>
      </c>
      <c r="H127" s="195">
        <v>0</v>
      </c>
      <c r="I127" s="195">
        <v>0</v>
      </c>
      <c r="J127" s="195">
        <v>0</v>
      </c>
      <c r="K127" s="195">
        <v>0</v>
      </c>
      <c r="L127" s="195">
        <v>0</v>
      </c>
      <c r="M127" s="195">
        <v>0</v>
      </c>
      <c r="N127" s="195">
        <v>0</v>
      </c>
      <c r="O127" s="195">
        <v>0</v>
      </c>
      <c r="P127" s="195">
        <v>0</v>
      </c>
      <c r="Q127" s="195">
        <v>0</v>
      </c>
      <c r="R127" s="195">
        <v>0</v>
      </c>
      <c r="S127" s="195">
        <v>0</v>
      </c>
      <c r="T127" s="195">
        <v>0</v>
      </c>
      <c r="U127" s="195">
        <v>0</v>
      </c>
      <c r="V127" s="195">
        <v>0</v>
      </c>
      <c r="W127" s="195">
        <v>0</v>
      </c>
      <c r="X127" s="195">
        <v>0</v>
      </c>
      <c r="Y127" s="195">
        <v>0</v>
      </c>
      <c r="Z127" s="195">
        <v>0</v>
      </c>
      <c r="AA127" s="195">
        <v>0</v>
      </c>
      <c r="AB127" s="195">
        <v>0</v>
      </c>
      <c r="AC127" s="195">
        <v>0</v>
      </c>
      <c r="AD127" s="195">
        <v>0</v>
      </c>
      <c r="AE127" s="195">
        <v>0</v>
      </c>
      <c r="AF127" s="195">
        <v>0</v>
      </c>
      <c r="AG127" s="195">
        <v>0</v>
      </c>
      <c r="AH127" s="195">
        <v>0</v>
      </c>
      <c r="AI127" s="195">
        <v>0</v>
      </c>
      <c r="AJ127" s="195">
        <v>0</v>
      </c>
      <c r="AK127" s="195">
        <v>0</v>
      </c>
      <c r="AL127" s="195">
        <v>0</v>
      </c>
      <c r="AM127" s="195">
        <v>0</v>
      </c>
      <c r="AN127" s="195">
        <v>0</v>
      </c>
      <c r="AO127" s="195">
        <v>0</v>
      </c>
      <c r="AP127" s="195">
        <v>0</v>
      </c>
      <c r="AQ127" s="195">
        <v>0</v>
      </c>
      <c r="AR127" s="195">
        <v>0</v>
      </c>
      <c r="AS127" s="195">
        <v>0</v>
      </c>
      <c r="AT127" s="195">
        <v>0</v>
      </c>
      <c r="AU127" s="195">
        <v>0</v>
      </c>
      <c r="AV127" s="195">
        <v>0</v>
      </c>
      <c r="AW127" s="195">
        <v>0</v>
      </c>
      <c r="AX127" s="195">
        <v>0</v>
      </c>
      <c r="AY127" s="195">
        <v>0</v>
      </c>
      <c r="AZ127" s="195">
        <v>0</v>
      </c>
      <c r="BA127" s="195">
        <v>0</v>
      </c>
      <c r="BB127" s="195">
        <v>0</v>
      </c>
      <c r="BC127" s="195">
        <v>0</v>
      </c>
      <c r="BD127" s="195">
        <v>0</v>
      </c>
      <c r="BE127" s="195">
        <v>0</v>
      </c>
      <c r="BF127" s="195">
        <v>0</v>
      </c>
      <c r="BG127" s="195">
        <v>0</v>
      </c>
      <c r="BH127" s="195">
        <v>0</v>
      </c>
      <c r="BI127" s="195">
        <v>0</v>
      </c>
      <c r="BJ127" s="195">
        <v>0</v>
      </c>
      <c r="BK127" s="195">
        <v>0</v>
      </c>
      <c r="BL127" s="195">
        <v>0</v>
      </c>
      <c r="BM127" s="195">
        <v>0</v>
      </c>
      <c r="BN127" s="195">
        <v>0</v>
      </c>
      <c r="BO127" s="195">
        <v>0</v>
      </c>
      <c r="BP127" s="195">
        <v>0</v>
      </c>
      <c r="BQ127" s="195">
        <v>0</v>
      </c>
      <c r="BR127" s="195">
        <v>0</v>
      </c>
      <c r="BS127" s="195">
        <v>0</v>
      </c>
      <c r="BT127" s="195">
        <v>0</v>
      </c>
      <c r="BU127" s="195">
        <v>0</v>
      </c>
      <c r="BV127" s="195">
        <v>0</v>
      </c>
      <c r="BW127" s="195">
        <v>0</v>
      </c>
      <c r="BX127" s="195">
        <v>0</v>
      </c>
      <c r="BY127" s="195">
        <v>0</v>
      </c>
      <c r="BZ127" s="195">
        <v>0</v>
      </c>
      <c r="CA127" s="195">
        <v>0</v>
      </c>
      <c r="CB127" s="195">
        <v>0</v>
      </c>
      <c r="CC127" s="195">
        <v>0</v>
      </c>
      <c r="CD127" s="195">
        <v>0</v>
      </c>
      <c r="CE127" s="195">
        <v>0</v>
      </c>
      <c r="CF127" s="195">
        <v>0</v>
      </c>
      <c r="CG127" s="195">
        <v>0</v>
      </c>
      <c r="CH127" s="195">
        <v>0</v>
      </c>
      <c r="CI127" s="195">
        <v>0</v>
      </c>
      <c r="CJ127" s="195">
        <v>0</v>
      </c>
      <c r="CK127" s="195">
        <v>0</v>
      </c>
      <c r="CL127" s="195">
        <v>0</v>
      </c>
      <c r="CM127" s="195">
        <v>0</v>
      </c>
      <c r="CN127" s="195">
        <v>0</v>
      </c>
      <c r="CO127" s="195">
        <v>0</v>
      </c>
      <c r="CP127" s="195">
        <v>0</v>
      </c>
      <c r="CQ127" s="195">
        <v>0</v>
      </c>
      <c r="CR127" s="195">
        <v>0</v>
      </c>
      <c r="CS127" s="195">
        <v>0</v>
      </c>
      <c r="CT127" s="195">
        <v>0</v>
      </c>
      <c r="CU127" s="195">
        <v>0</v>
      </c>
      <c r="CV127" s="195">
        <v>0</v>
      </c>
      <c r="CW127" s="195">
        <v>0</v>
      </c>
      <c r="CX127" s="195">
        <v>0</v>
      </c>
      <c r="CY127" s="195">
        <v>0</v>
      </c>
      <c r="CZ127" s="195">
        <v>0</v>
      </c>
      <c r="DA127" s="195">
        <v>0</v>
      </c>
      <c r="DB127" s="195">
        <v>0</v>
      </c>
      <c r="DC127" s="195">
        <v>0</v>
      </c>
      <c r="DE127" s="24">
        <f t="shared" si="66"/>
        <v>0</v>
      </c>
      <c r="DF127" s="24">
        <f t="shared" si="40"/>
        <v>0</v>
      </c>
    </row>
    <row r="128" spans="1:110" ht="15" customHeight="1">
      <c r="A128" s="68">
        <v>118</v>
      </c>
      <c r="B128" s="176" t="str">
        <f>$B$126&amp;"2."</f>
        <v>L.2.2.</v>
      </c>
      <c r="C128" s="205"/>
      <c r="D128" s="193"/>
      <c r="E128" s="176"/>
      <c r="F128" s="189">
        <f>H128+NPV(SD,I128:INDEX(I128:DC128,PAL))</f>
        <v>0</v>
      </c>
      <c r="G128" s="189">
        <f>SUMIF($H$5:$DC$5,"&lt;="&amp;PAL,$H128:$DC128)</f>
        <v>0</v>
      </c>
      <c r="H128" s="195">
        <v>0</v>
      </c>
      <c r="I128" s="195">
        <v>0</v>
      </c>
      <c r="J128" s="195">
        <v>0</v>
      </c>
      <c r="K128" s="195">
        <v>0</v>
      </c>
      <c r="L128" s="195">
        <v>0</v>
      </c>
      <c r="M128" s="195">
        <v>0</v>
      </c>
      <c r="N128" s="195">
        <v>0</v>
      </c>
      <c r="O128" s="195">
        <v>0</v>
      </c>
      <c r="P128" s="195">
        <v>0</v>
      </c>
      <c r="Q128" s="195">
        <v>0</v>
      </c>
      <c r="R128" s="195">
        <v>0</v>
      </c>
      <c r="S128" s="195">
        <v>0</v>
      </c>
      <c r="T128" s="195">
        <v>0</v>
      </c>
      <c r="U128" s="195">
        <v>0</v>
      </c>
      <c r="V128" s="195">
        <v>0</v>
      </c>
      <c r="W128" s="195">
        <v>0</v>
      </c>
      <c r="X128" s="195">
        <v>0</v>
      </c>
      <c r="Y128" s="195">
        <v>0</v>
      </c>
      <c r="Z128" s="195">
        <v>0</v>
      </c>
      <c r="AA128" s="195">
        <v>0</v>
      </c>
      <c r="AB128" s="195">
        <v>0</v>
      </c>
      <c r="AC128" s="195">
        <v>0</v>
      </c>
      <c r="AD128" s="195">
        <v>0</v>
      </c>
      <c r="AE128" s="195">
        <v>0</v>
      </c>
      <c r="AF128" s="195">
        <v>0</v>
      </c>
      <c r="AG128" s="195">
        <v>0</v>
      </c>
      <c r="AH128" s="195">
        <v>0</v>
      </c>
      <c r="AI128" s="195">
        <v>0</v>
      </c>
      <c r="AJ128" s="195">
        <v>0</v>
      </c>
      <c r="AK128" s="195">
        <v>0</v>
      </c>
      <c r="AL128" s="195">
        <v>0</v>
      </c>
      <c r="AM128" s="195">
        <v>0</v>
      </c>
      <c r="AN128" s="195">
        <v>0</v>
      </c>
      <c r="AO128" s="195">
        <v>0</v>
      </c>
      <c r="AP128" s="195">
        <v>0</v>
      </c>
      <c r="AQ128" s="195">
        <v>0</v>
      </c>
      <c r="AR128" s="195">
        <v>0</v>
      </c>
      <c r="AS128" s="195">
        <v>0</v>
      </c>
      <c r="AT128" s="195">
        <v>0</v>
      </c>
      <c r="AU128" s="195">
        <v>0</v>
      </c>
      <c r="AV128" s="195">
        <v>0</v>
      </c>
      <c r="AW128" s="195">
        <v>0</v>
      </c>
      <c r="AX128" s="195">
        <v>0</v>
      </c>
      <c r="AY128" s="195">
        <v>0</v>
      </c>
      <c r="AZ128" s="195">
        <v>0</v>
      </c>
      <c r="BA128" s="195">
        <v>0</v>
      </c>
      <c r="BB128" s="195">
        <v>0</v>
      </c>
      <c r="BC128" s="195">
        <v>0</v>
      </c>
      <c r="BD128" s="195">
        <v>0</v>
      </c>
      <c r="BE128" s="195">
        <v>0</v>
      </c>
      <c r="BF128" s="195">
        <v>0</v>
      </c>
      <c r="BG128" s="195">
        <v>0</v>
      </c>
      <c r="BH128" s="195">
        <v>0</v>
      </c>
      <c r="BI128" s="195">
        <v>0</v>
      </c>
      <c r="BJ128" s="195">
        <v>0</v>
      </c>
      <c r="BK128" s="195">
        <v>0</v>
      </c>
      <c r="BL128" s="195">
        <v>0</v>
      </c>
      <c r="BM128" s="195">
        <v>0</v>
      </c>
      <c r="BN128" s="195">
        <v>0</v>
      </c>
      <c r="BO128" s="195">
        <v>0</v>
      </c>
      <c r="BP128" s="195">
        <v>0</v>
      </c>
      <c r="BQ128" s="195">
        <v>0</v>
      </c>
      <c r="BR128" s="195">
        <v>0</v>
      </c>
      <c r="BS128" s="195">
        <v>0</v>
      </c>
      <c r="BT128" s="195">
        <v>0</v>
      </c>
      <c r="BU128" s="195">
        <v>0</v>
      </c>
      <c r="BV128" s="195">
        <v>0</v>
      </c>
      <c r="BW128" s="195">
        <v>0</v>
      </c>
      <c r="BX128" s="195">
        <v>0</v>
      </c>
      <c r="BY128" s="195">
        <v>0</v>
      </c>
      <c r="BZ128" s="195">
        <v>0</v>
      </c>
      <c r="CA128" s="195">
        <v>0</v>
      </c>
      <c r="CB128" s="195">
        <v>0</v>
      </c>
      <c r="CC128" s="195">
        <v>0</v>
      </c>
      <c r="CD128" s="195">
        <v>0</v>
      </c>
      <c r="CE128" s="195">
        <v>0</v>
      </c>
      <c r="CF128" s="195">
        <v>0</v>
      </c>
      <c r="CG128" s="195">
        <v>0</v>
      </c>
      <c r="CH128" s="195">
        <v>0</v>
      </c>
      <c r="CI128" s="195">
        <v>0</v>
      </c>
      <c r="CJ128" s="195">
        <v>0</v>
      </c>
      <c r="CK128" s="195">
        <v>0</v>
      </c>
      <c r="CL128" s="195">
        <v>0</v>
      </c>
      <c r="CM128" s="195">
        <v>0</v>
      </c>
      <c r="CN128" s="195">
        <v>0</v>
      </c>
      <c r="CO128" s="195">
        <v>0</v>
      </c>
      <c r="CP128" s="195">
        <v>0</v>
      </c>
      <c r="CQ128" s="195">
        <v>0</v>
      </c>
      <c r="CR128" s="195">
        <v>0</v>
      </c>
      <c r="CS128" s="195">
        <v>0</v>
      </c>
      <c r="CT128" s="195">
        <v>0</v>
      </c>
      <c r="CU128" s="195">
        <v>0</v>
      </c>
      <c r="CV128" s="195">
        <v>0</v>
      </c>
      <c r="CW128" s="195">
        <v>0</v>
      </c>
      <c r="CX128" s="195">
        <v>0</v>
      </c>
      <c r="CY128" s="195">
        <v>0</v>
      </c>
      <c r="CZ128" s="195">
        <v>0</v>
      </c>
      <c r="DA128" s="195">
        <v>0</v>
      </c>
      <c r="DB128" s="195">
        <v>0</v>
      </c>
      <c r="DC128" s="195">
        <v>0</v>
      </c>
      <c r="DE128" s="24">
        <f t="shared" si="66"/>
        <v>0</v>
      </c>
      <c r="DF128" s="24">
        <f t="shared" si="40"/>
        <v>0</v>
      </c>
    </row>
    <row r="129" spans="1:110" ht="15" customHeight="1">
      <c r="A129" s="68">
        <v>119</v>
      </c>
      <c r="B129" s="176" t="str">
        <f>$B$126&amp;"3."</f>
        <v>L.2.3.</v>
      </c>
      <c r="C129" s="205"/>
      <c r="D129" s="193"/>
      <c r="E129" s="176"/>
      <c r="F129" s="189">
        <f>H129+NPV(SD,I129:INDEX(I129:DC129,PAL))</f>
        <v>0</v>
      </c>
      <c r="G129" s="189">
        <f>SUMIF($H$5:$DC$5,"&lt;="&amp;PAL,$H129:$DC129)</f>
        <v>0</v>
      </c>
      <c r="H129" s="195">
        <v>0</v>
      </c>
      <c r="I129" s="195">
        <v>0</v>
      </c>
      <c r="J129" s="195">
        <v>0</v>
      </c>
      <c r="K129" s="195">
        <v>0</v>
      </c>
      <c r="L129" s="195">
        <v>0</v>
      </c>
      <c r="M129" s="195">
        <v>0</v>
      </c>
      <c r="N129" s="195">
        <v>0</v>
      </c>
      <c r="O129" s="195">
        <v>0</v>
      </c>
      <c r="P129" s="195">
        <v>0</v>
      </c>
      <c r="Q129" s="195">
        <v>0</v>
      </c>
      <c r="R129" s="195">
        <v>0</v>
      </c>
      <c r="S129" s="195">
        <v>0</v>
      </c>
      <c r="T129" s="195">
        <v>0</v>
      </c>
      <c r="U129" s="195">
        <v>0</v>
      </c>
      <c r="V129" s="195">
        <v>0</v>
      </c>
      <c r="W129" s="195">
        <v>0</v>
      </c>
      <c r="X129" s="195">
        <v>0</v>
      </c>
      <c r="Y129" s="195">
        <v>0</v>
      </c>
      <c r="Z129" s="195">
        <v>0</v>
      </c>
      <c r="AA129" s="195">
        <v>0</v>
      </c>
      <c r="AB129" s="195">
        <v>0</v>
      </c>
      <c r="AC129" s="195">
        <v>0</v>
      </c>
      <c r="AD129" s="195">
        <v>0</v>
      </c>
      <c r="AE129" s="195">
        <v>0</v>
      </c>
      <c r="AF129" s="195">
        <v>0</v>
      </c>
      <c r="AG129" s="195">
        <v>0</v>
      </c>
      <c r="AH129" s="195">
        <v>0</v>
      </c>
      <c r="AI129" s="195">
        <v>0</v>
      </c>
      <c r="AJ129" s="195">
        <v>0</v>
      </c>
      <c r="AK129" s="195">
        <v>0</v>
      </c>
      <c r="AL129" s="195">
        <v>0</v>
      </c>
      <c r="AM129" s="195">
        <v>0</v>
      </c>
      <c r="AN129" s="195">
        <v>0</v>
      </c>
      <c r="AO129" s="195">
        <v>0</v>
      </c>
      <c r="AP129" s="195">
        <v>0</v>
      </c>
      <c r="AQ129" s="195">
        <v>0</v>
      </c>
      <c r="AR129" s="195">
        <v>0</v>
      </c>
      <c r="AS129" s="195">
        <v>0</v>
      </c>
      <c r="AT129" s="195">
        <v>0</v>
      </c>
      <c r="AU129" s="195">
        <v>0</v>
      </c>
      <c r="AV129" s="195">
        <v>0</v>
      </c>
      <c r="AW129" s="195">
        <v>0</v>
      </c>
      <c r="AX129" s="195">
        <v>0</v>
      </c>
      <c r="AY129" s="195">
        <v>0</v>
      </c>
      <c r="AZ129" s="195">
        <v>0</v>
      </c>
      <c r="BA129" s="195">
        <v>0</v>
      </c>
      <c r="BB129" s="195">
        <v>0</v>
      </c>
      <c r="BC129" s="195">
        <v>0</v>
      </c>
      <c r="BD129" s="195">
        <v>0</v>
      </c>
      <c r="BE129" s="195">
        <v>0</v>
      </c>
      <c r="BF129" s="195">
        <v>0</v>
      </c>
      <c r="BG129" s="195">
        <v>0</v>
      </c>
      <c r="BH129" s="195">
        <v>0</v>
      </c>
      <c r="BI129" s="195">
        <v>0</v>
      </c>
      <c r="BJ129" s="195">
        <v>0</v>
      </c>
      <c r="BK129" s="195">
        <v>0</v>
      </c>
      <c r="BL129" s="195">
        <v>0</v>
      </c>
      <c r="BM129" s="195">
        <v>0</v>
      </c>
      <c r="BN129" s="195">
        <v>0</v>
      </c>
      <c r="BO129" s="195">
        <v>0</v>
      </c>
      <c r="BP129" s="195">
        <v>0</v>
      </c>
      <c r="BQ129" s="195">
        <v>0</v>
      </c>
      <c r="BR129" s="195">
        <v>0</v>
      </c>
      <c r="BS129" s="195">
        <v>0</v>
      </c>
      <c r="BT129" s="195">
        <v>0</v>
      </c>
      <c r="BU129" s="195">
        <v>0</v>
      </c>
      <c r="BV129" s="195">
        <v>0</v>
      </c>
      <c r="BW129" s="195">
        <v>0</v>
      </c>
      <c r="BX129" s="195">
        <v>0</v>
      </c>
      <c r="BY129" s="195">
        <v>0</v>
      </c>
      <c r="BZ129" s="195">
        <v>0</v>
      </c>
      <c r="CA129" s="195">
        <v>0</v>
      </c>
      <c r="CB129" s="195">
        <v>0</v>
      </c>
      <c r="CC129" s="195">
        <v>0</v>
      </c>
      <c r="CD129" s="195">
        <v>0</v>
      </c>
      <c r="CE129" s="195">
        <v>0</v>
      </c>
      <c r="CF129" s="195">
        <v>0</v>
      </c>
      <c r="CG129" s="195">
        <v>0</v>
      </c>
      <c r="CH129" s="195">
        <v>0</v>
      </c>
      <c r="CI129" s="195">
        <v>0</v>
      </c>
      <c r="CJ129" s="195">
        <v>0</v>
      </c>
      <c r="CK129" s="195">
        <v>0</v>
      </c>
      <c r="CL129" s="195">
        <v>0</v>
      </c>
      <c r="CM129" s="195">
        <v>0</v>
      </c>
      <c r="CN129" s="195">
        <v>0</v>
      </c>
      <c r="CO129" s="195">
        <v>0</v>
      </c>
      <c r="CP129" s="195">
        <v>0</v>
      </c>
      <c r="CQ129" s="195">
        <v>0</v>
      </c>
      <c r="CR129" s="195">
        <v>0</v>
      </c>
      <c r="CS129" s="195">
        <v>0</v>
      </c>
      <c r="CT129" s="195">
        <v>0</v>
      </c>
      <c r="CU129" s="195">
        <v>0</v>
      </c>
      <c r="CV129" s="195">
        <v>0</v>
      </c>
      <c r="CW129" s="195">
        <v>0</v>
      </c>
      <c r="CX129" s="195">
        <v>0</v>
      </c>
      <c r="CY129" s="195">
        <v>0</v>
      </c>
      <c r="CZ129" s="195">
        <v>0</v>
      </c>
      <c r="DA129" s="195">
        <v>0</v>
      </c>
      <c r="DB129" s="195">
        <v>0</v>
      </c>
      <c r="DC129" s="195">
        <v>0</v>
      </c>
      <c r="DE129" s="24">
        <f t="shared" si="66"/>
        <v>0</v>
      </c>
      <c r="DF129" s="24">
        <f t="shared" si="40"/>
        <v>0</v>
      </c>
    </row>
    <row r="130" spans="1:110" ht="17.399999999999999" customHeight="1">
      <c r="D130" s="1"/>
      <c r="F130" s="20"/>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row>
    <row r="131" spans="1:110" ht="17.399999999999999" hidden="1" customHeight="1">
      <c r="D131" s="1"/>
      <c r="F131" s="20"/>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row>
  </sheetData>
  <sheetProtection algorithmName="SHA-512" hashValue="/Pj60Wc2Bj5Y4kR1NcETka0bs8s3M70TnJSr9cIb8KJhtTqJTydgKit2TMpxtHwhu/5jp0pMK5zqPH5OPEX6ag==" saltValue="TkkXZXgy43GZuqt91yrYkw==" spinCount="100000" sheet="1" objects="1" scenarios="1"/>
  <customSheetViews>
    <customSheetView guid="{B7831A28-C714-4DC9-BB36-A1304866CBB0}" scale="90" showPageBreaks="1" fitToPage="1" hiddenColumns="1">
      <pane xSplit="6" ySplit="8" topLeftCell="G57" activePane="bottomRight" state="frozenSplit"/>
      <selection pane="bottomRight" activeCell="C69" sqref="C69"/>
      <pageMargins left="0" right="0" top="0" bottom="0" header="0" footer="0"/>
      <pageSetup paperSize="9" scale="14" fitToWidth="2" orientation="landscape" horizontalDpi="300" verticalDpi="300" r:id="rId1"/>
    </customSheetView>
  </customSheetViews>
  <mergeCells count="1">
    <mergeCell ref="F5:G5"/>
  </mergeCells>
  <conditionalFormatting sqref="H111:DC111">
    <cfRule type="containsBlanks" dxfId="71" priority="17">
      <formula>LEN(TRIM(H111))=0</formula>
    </cfRule>
  </conditionalFormatting>
  <conditionalFormatting sqref="F7">
    <cfRule type="containsBlanks" dxfId="70" priority="15">
      <formula>LEN(TRIM(F7))=0</formula>
    </cfRule>
  </conditionalFormatting>
  <conditionalFormatting sqref="F8">
    <cfRule type="containsBlanks" dxfId="69" priority="14">
      <formula>LEN(TRIM(F8))=0</formula>
    </cfRule>
  </conditionalFormatting>
  <conditionalFormatting sqref="H100:DC100 L106:DC110 H37:DC45 AB34:DC36 H112:DC114 I22:DC22 R54:DC54 T46:DC53 X95:DC99 H96:W99 H7:DC11 H13:DC21 H23:DC33 H55:DC89">
    <cfRule type="containsBlanks" dxfId="68" priority="23">
      <formula>LEN(TRIM(H7))=0</formula>
    </cfRule>
  </conditionalFormatting>
  <conditionalFormatting sqref="V116:DC116 I116:T116 H117:DC129">
    <cfRule type="containsBlanks" dxfId="67" priority="22">
      <formula>LEN(TRIM(H116))=0</formula>
    </cfRule>
  </conditionalFormatting>
  <conditionalFormatting sqref="X90:DC94">
    <cfRule type="containsBlanks" dxfId="66" priority="21">
      <formula>LEN(TRIM(X90))=0</formula>
    </cfRule>
  </conditionalFormatting>
  <conditionalFormatting sqref="H101:DC111">
    <cfRule type="containsBlanks" dxfId="65" priority="20">
      <formula>LEN(TRIM(H101))=0</formula>
    </cfRule>
  </conditionalFormatting>
  <conditionalFormatting sqref="H34:DC41">
    <cfRule type="containsBlanks" dxfId="64" priority="19">
      <formula>LEN(TRIM(H34))=0</formula>
    </cfRule>
  </conditionalFormatting>
  <conditionalFormatting sqref="K79">
    <cfRule type="containsBlanks" dxfId="63" priority="18">
      <formula>LEN(TRIM(K79))=0</formula>
    </cfRule>
  </conditionalFormatting>
  <conditionalFormatting sqref="H22:DC22">
    <cfRule type="containsBlanks" dxfId="62" priority="13">
      <formula>LEN(TRIM(H22))=0</formula>
    </cfRule>
  </conditionalFormatting>
  <conditionalFormatting sqref="D106:D110">
    <cfRule type="expression" dxfId="61" priority="12">
      <formula>AND($F106&lt;&gt;0,$E106="")</formula>
    </cfRule>
  </conditionalFormatting>
  <conditionalFormatting sqref="E106:E110">
    <cfRule type="expression" dxfId="60" priority="11">
      <formula>AND($F106&lt;&gt;0,$E106="")</formula>
    </cfRule>
  </conditionalFormatting>
  <conditionalFormatting sqref="H115:DC115">
    <cfRule type="containsBlanks" dxfId="59" priority="10">
      <formula>LEN(TRIM(H115))=0</formula>
    </cfRule>
  </conditionalFormatting>
  <conditionalFormatting sqref="I115:DC115">
    <cfRule type="containsBlanks" dxfId="58" priority="9">
      <formula>LEN(TRIM(I115))=0</formula>
    </cfRule>
  </conditionalFormatting>
  <conditionalFormatting sqref="H54:Q54 H46:DC53">
    <cfRule type="containsBlanks" dxfId="57" priority="8">
      <formula>LEN(TRIM(H46))=0</formula>
    </cfRule>
  </conditionalFormatting>
  <conditionalFormatting sqref="H95:W95">
    <cfRule type="containsBlanks" dxfId="56" priority="7">
      <formula>LEN(TRIM(H95))=0</formula>
    </cfRule>
  </conditionalFormatting>
  <conditionalFormatting sqref="H90:DC99">
    <cfRule type="containsBlanks" dxfId="55" priority="6">
      <formula>LEN(TRIM(H90))=0</formula>
    </cfRule>
  </conditionalFormatting>
  <conditionalFormatting sqref="H116:DC116">
    <cfRule type="containsBlanks" dxfId="54" priority="5">
      <formula>LEN(TRIM(H116))=0</formula>
    </cfRule>
  </conditionalFormatting>
  <conditionalFormatting sqref="U116">
    <cfRule type="containsBlanks" dxfId="53" priority="4">
      <formula>LEN(TRIM(U116))=0</formula>
    </cfRule>
  </conditionalFormatting>
  <conditionalFormatting sqref="H12:DC12">
    <cfRule type="containsBlanks" dxfId="52" priority="2">
      <formula>LEN(TRIM(H12))=0</formula>
    </cfRule>
  </conditionalFormatting>
  <dataValidations count="6">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500-000000000000}"/>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89" xr:uid="{00000000-0002-0000-0500-000001000000}"/>
    <dataValidation allowBlank="1" promptTitle="Finansiniai srautai" prompt="Nurodomi finansiniai srautai realia verte, t.y. laikant, kad nėra infliacijos. Nominalus alternatyvos biudžetas, t.y. su infliacija, automatiškai apskaičiuojamas sekančioje lentelėje." sqref="D7:E7" xr:uid="{00000000-0002-0000-0500-000002000000}"/>
    <dataValidation type="list" allowBlank="1" showInputMessage="1" showErrorMessage="1" sqref="C127:C129" xr:uid="{00000000-0002-0000-0500-000003000000}">
      <formula1>Zalos</formula1>
    </dataValidation>
    <dataValidation type="list" allowBlank="1" showInputMessage="1" showErrorMessage="1" sqref="C119:C125" xr:uid="{00000000-0002-0000-0500-000004000000}">
      <formula1>Naudos</formula1>
    </dataValidation>
    <dataValidation allowBlank="1" sqref="C12:C19" xr:uid="{00000000-0002-0000-0500-000005000000}"/>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10259" r:id="rId5" name="Button 19">
              <controlPr defaultSize="0" print="0" autoFill="0" autoPict="0" macro="[0]!Button18_Click">
                <anchor moveWithCells="1" sizeWithCells="1">
                  <from>
                    <xdr:col>3</xdr:col>
                    <xdr:colOff>25400</xdr:colOff>
                    <xdr:row>116</xdr:row>
                    <xdr:rowOff>6350</xdr:rowOff>
                  </from>
                  <to>
                    <xdr:col>3</xdr:col>
                    <xdr:colOff>1098550</xdr:colOff>
                    <xdr:row>116</xdr:row>
                    <xdr:rowOff>184150</xdr:rowOff>
                  </to>
                </anchor>
              </controlPr>
            </control>
          </mc:Choice>
        </mc:AlternateContent>
        <mc:AlternateContent xmlns:mc="http://schemas.openxmlformats.org/markup-compatibility/2006">
          <mc:Choice Requires="x14">
            <control shapeId="10268" r:id="rId6" name="Button 28">
              <controlPr defaultSize="0" print="0" autoFill="0" autoPict="0" macro="[0]!Button18_Click">
                <anchor moveWithCells="1" sizeWithCells="1">
                  <from>
                    <xdr:col>3</xdr:col>
                    <xdr:colOff>25400</xdr:colOff>
                    <xdr:row>116</xdr:row>
                    <xdr:rowOff>6350</xdr:rowOff>
                  </from>
                  <to>
                    <xdr:col>3</xdr:col>
                    <xdr:colOff>1098550</xdr:colOff>
                    <xdr:row>116</xdr:row>
                    <xdr:rowOff>184150</xdr:rowOff>
                  </to>
                </anchor>
              </controlPr>
            </control>
          </mc:Choice>
        </mc:AlternateContent>
        <mc:AlternateContent xmlns:mc="http://schemas.openxmlformats.org/markup-compatibility/2006">
          <mc:Choice Requires="x14">
            <control shapeId="10277" r:id="rId7" name="Button 37">
              <controlPr defaultSize="0" print="0" autoFill="0" autoPict="0" macro="[0]!Button18_Click">
                <anchor moveWithCells="1" sizeWithCells="1">
                  <from>
                    <xdr:col>3</xdr:col>
                    <xdr:colOff>25400</xdr:colOff>
                    <xdr:row>116</xdr:row>
                    <xdr:rowOff>6350</xdr:rowOff>
                  </from>
                  <to>
                    <xdr:col>3</xdr:col>
                    <xdr:colOff>1098550</xdr:colOff>
                    <xdr:row>116</xdr:row>
                    <xdr:rowOff>184150</xdr:rowOff>
                  </to>
                </anchor>
              </controlPr>
            </control>
          </mc:Choice>
        </mc:AlternateContent>
        <mc:AlternateContent xmlns:mc="http://schemas.openxmlformats.org/markup-compatibility/2006">
          <mc:Choice Requires="x14">
            <control shapeId="10286" r:id="rId8" name="Button 46">
              <controlPr defaultSize="0" print="0" autoFill="0" autoPict="0" macro="[0]!Button18_Click">
                <anchor moveWithCells="1" sizeWithCells="1">
                  <from>
                    <xdr:col>3</xdr:col>
                    <xdr:colOff>25400</xdr:colOff>
                    <xdr:row>116</xdr:row>
                    <xdr:rowOff>6350</xdr:rowOff>
                  </from>
                  <to>
                    <xdr:col>3</xdr:col>
                    <xdr:colOff>1098550</xdr:colOff>
                    <xdr:row>116</xdr:row>
                    <xdr:rowOff>184150</xdr:rowOff>
                  </to>
                </anchor>
              </controlPr>
            </control>
          </mc:Choice>
        </mc:AlternateContent>
        <mc:AlternateContent xmlns:mc="http://schemas.openxmlformats.org/markup-compatibility/2006">
          <mc:Choice Requires="x14">
            <control shapeId="10292" r:id="rId9" name="Button 52">
              <controlPr defaultSize="0" print="0" autoFill="0" autoPict="0" macro="[0]!Button18_Click">
                <anchor moveWithCells="1" sizeWithCells="1">
                  <from>
                    <xdr:col>3</xdr:col>
                    <xdr:colOff>25400</xdr:colOff>
                    <xdr:row>116</xdr:row>
                    <xdr:rowOff>6350</xdr:rowOff>
                  </from>
                  <to>
                    <xdr:col>3</xdr:col>
                    <xdr:colOff>1098550</xdr:colOff>
                    <xdr:row>116</xdr:row>
                    <xdr:rowOff>184150</xdr:rowOff>
                  </to>
                </anchor>
              </controlPr>
            </control>
          </mc:Choice>
        </mc:AlternateContent>
        <mc:AlternateContent xmlns:mc="http://schemas.openxmlformats.org/markup-compatibility/2006">
          <mc:Choice Requires="x14">
            <control shapeId="10297" r:id="rId10" name="Button 57">
              <controlPr defaultSize="0" print="0" autoFill="0" autoPict="0" macro="[0]!Button18_Click">
                <anchor moveWithCells="1" sizeWithCells="1">
                  <from>
                    <xdr:col>3</xdr:col>
                    <xdr:colOff>25400</xdr:colOff>
                    <xdr:row>116</xdr:row>
                    <xdr:rowOff>6350</xdr:rowOff>
                  </from>
                  <to>
                    <xdr:col>3</xdr:col>
                    <xdr:colOff>1098550</xdr:colOff>
                    <xdr:row>116</xdr:row>
                    <xdr:rowOff>184150</xdr:rowOff>
                  </to>
                </anchor>
              </controlPr>
            </control>
          </mc:Choice>
        </mc:AlternateContent>
        <mc:AlternateContent xmlns:mc="http://schemas.openxmlformats.org/markup-compatibility/2006">
          <mc:Choice Requires="x14">
            <control shapeId="10302" r:id="rId11" name="Button 62">
              <controlPr defaultSize="0" print="0" autoFill="0" autoPict="0" macro="[0]!Button18_Click">
                <anchor moveWithCells="1" sizeWithCells="1">
                  <from>
                    <xdr:col>3</xdr:col>
                    <xdr:colOff>25400</xdr:colOff>
                    <xdr:row>116</xdr:row>
                    <xdr:rowOff>6350</xdr:rowOff>
                  </from>
                  <to>
                    <xdr:col>3</xdr:col>
                    <xdr:colOff>1098550</xdr:colOff>
                    <xdr:row>116</xdr:row>
                    <xdr:rowOff>184150</xdr:rowOff>
                  </to>
                </anchor>
              </controlPr>
            </control>
          </mc:Choice>
        </mc:AlternateContent>
        <mc:AlternateContent xmlns:mc="http://schemas.openxmlformats.org/markup-compatibility/2006">
          <mc:Choice Requires="x14">
            <control shapeId="10303" r:id="rId12" name="Button 63">
              <controlPr defaultSize="0" print="0" autoFill="0" autoPict="0" macro="[0]!Button12_Click">
                <anchor moveWithCells="1" sizeWithCells="1">
                  <from>
                    <xdr:col>3</xdr:col>
                    <xdr:colOff>25400</xdr:colOff>
                    <xdr:row>10</xdr:row>
                    <xdr:rowOff>0</xdr:rowOff>
                  </from>
                  <to>
                    <xdr:col>3</xdr:col>
                    <xdr:colOff>304800</xdr:colOff>
                    <xdr:row>10</xdr:row>
                    <xdr:rowOff>184150</xdr:rowOff>
                  </to>
                </anchor>
              </controlPr>
            </control>
          </mc:Choice>
        </mc:AlternateContent>
        <mc:AlternateContent xmlns:mc="http://schemas.openxmlformats.org/markup-compatibility/2006">
          <mc:Choice Requires="x14">
            <control shapeId="10304" r:id="rId13" name="Button 64">
              <controlPr defaultSize="0" print="0" autoFill="0" autoPict="0" macro="[0]!Button11_Click">
                <anchor moveWithCells="1" sizeWithCells="1">
                  <from>
                    <xdr:col>3</xdr:col>
                    <xdr:colOff>6350</xdr:colOff>
                    <xdr:row>6</xdr:row>
                    <xdr:rowOff>6350</xdr:rowOff>
                  </from>
                  <to>
                    <xdr:col>3</xdr:col>
                    <xdr:colOff>298450</xdr:colOff>
                    <xdr:row>6</xdr:row>
                    <xdr:rowOff>190500</xdr:rowOff>
                  </to>
                </anchor>
              </controlPr>
            </control>
          </mc:Choice>
        </mc:AlternateContent>
        <mc:AlternateContent xmlns:mc="http://schemas.openxmlformats.org/markup-compatibility/2006">
          <mc:Choice Requires="x14">
            <control shapeId="10305" r:id="rId14" name="Button 12">
              <controlPr defaultSize="0" print="0" autoFill="0" autoPict="0" macro="[0]!Button13_Click">
                <anchor moveWithCells="1" sizeWithCells="1">
                  <from>
                    <xdr:col>3</xdr:col>
                    <xdr:colOff>6350</xdr:colOff>
                    <xdr:row>88</xdr:row>
                    <xdr:rowOff>0</xdr:rowOff>
                  </from>
                  <to>
                    <xdr:col>3</xdr:col>
                    <xdr:colOff>298450</xdr:colOff>
                    <xdr:row>89</xdr:row>
                    <xdr:rowOff>6350</xdr:rowOff>
                  </to>
                </anchor>
              </controlPr>
            </control>
          </mc:Choice>
        </mc:AlternateContent>
        <mc:AlternateContent xmlns:mc="http://schemas.openxmlformats.org/markup-compatibility/2006">
          <mc:Choice Requires="x14">
            <control shapeId="10306" r:id="rId15" name="Button 13">
              <controlPr defaultSize="0" print="0" autoFill="0" autoPict="0" macro="[0]!Button16_Click">
                <anchor moveWithCells="1" sizeWithCells="1">
                  <from>
                    <xdr:col>3</xdr:col>
                    <xdr:colOff>6350</xdr:colOff>
                    <xdr:row>99</xdr:row>
                    <xdr:rowOff>31750</xdr:rowOff>
                  </from>
                  <to>
                    <xdr:col>3</xdr:col>
                    <xdr:colOff>298450</xdr:colOff>
                    <xdr:row>99</xdr:row>
                    <xdr:rowOff>215900</xdr:rowOff>
                  </to>
                </anchor>
              </controlPr>
            </control>
          </mc:Choice>
        </mc:AlternateContent>
        <mc:AlternateContent xmlns:mc="http://schemas.openxmlformats.org/markup-compatibility/2006">
          <mc:Choice Requires="x14">
            <control shapeId="10307" r:id="rId16" name="Button 15">
              <controlPr defaultSize="0" print="0" autoFill="0" autoPict="0" macro="[0]!Button18_Click">
                <anchor moveWithCells="1" sizeWithCells="1">
                  <from>
                    <xdr:col>3</xdr:col>
                    <xdr:colOff>6350</xdr:colOff>
                    <xdr:row>116</xdr:row>
                    <xdr:rowOff>6350</xdr:rowOff>
                  </from>
                  <to>
                    <xdr:col>3</xdr:col>
                    <xdr:colOff>298450</xdr:colOff>
                    <xdr:row>117</xdr:row>
                    <xdr:rowOff>0</xdr:rowOff>
                  </to>
                </anchor>
              </controlPr>
            </control>
          </mc:Choice>
        </mc:AlternateContent>
        <mc:AlternateContent xmlns:mc="http://schemas.openxmlformats.org/markup-compatibility/2006">
          <mc:Choice Requires="x14">
            <control shapeId="10308" r:id="rId17" name="Button 10">
              <controlPr defaultSize="0" print="0" autoFill="0" autoPict="0" macro="[0]!Button10_Click">
                <anchor moveWithCells="1" sizeWithCells="1">
                  <from>
                    <xdr:col>4</xdr:col>
                    <xdr:colOff>82550</xdr:colOff>
                    <xdr:row>4</xdr:row>
                    <xdr:rowOff>6350</xdr:rowOff>
                  </from>
                  <to>
                    <xdr:col>4</xdr:col>
                    <xdr:colOff>349250</xdr:colOff>
                    <xdr:row>5</xdr:row>
                    <xdr:rowOff>0</xdr:rowOff>
                  </to>
                </anchor>
              </controlPr>
            </control>
          </mc:Choice>
        </mc:AlternateContent>
        <mc:AlternateContent xmlns:mc="http://schemas.openxmlformats.org/markup-compatibility/2006">
          <mc:Choice Requires="x14">
            <control shapeId="10309" r:id="rId18" name="Button 11">
              <controlPr defaultSize="0" print="0" autoFill="0" autoPict="0" macro="[0]!tuscios_veiklos">
                <anchor moveWithCells="1" sizeWithCells="1">
                  <from>
                    <xdr:col>5</xdr:col>
                    <xdr:colOff>38100</xdr:colOff>
                    <xdr:row>1</xdr:row>
                    <xdr:rowOff>139700</xdr:rowOff>
                  </from>
                  <to>
                    <xdr:col>6</xdr:col>
                    <xdr:colOff>723900</xdr:colOff>
                    <xdr:row>2</xdr:row>
                    <xdr:rowOff>184150</xdr:rowOff>
                  </to>
                </anchor>
              </controlPr>
            </control>
          </mc:Choice>
        </mc:AlternateContent>
        <mc:AlternateContent xmlns:mc="http://schemas.openxmlformats.org/markup-compatibility/2006">
          <mc:Choice Requires="x14">
            <control shapeId="10310" r:id="rId19" name="Button 70">
              <controlPr defaultSize="0" print="0" autoFill="0" autoPict="0" macro="[0]!Button97_Click">
                <anchor moveWithCells="1">
                  <from>
                    <xdr:col>0</xdr:col>
                    <xdr:colOff>82550</xdr:colOff>
                    <xdr:row>10</xdr:row>
                    <xdr:rowOff>31750</xdr:rowOff>
                  </from>
                  <to>
                    <xdr:col>0</xdr:col>
                    <xdr:colOff>222250</xdr:colOff>
                    <xdr:row>10</xdr:row>
                    <xdr:rowOff>158750</xdr:rowOff>
                  </to>
                </anchor>
              </controlPr>
            </control>
          </mc:Choice>
        </mc:AlternateContent>
        <mc:AlternateContent xmlns:mc="http://schemas.openxmlformats.org/markup-compatibility/2006">
          <mc:Choice Requires="x14">
            <control shapeId="10313" r:id="rId20" name="Button 106">
              <controlPr defaultSize="0" print="0" autoFill="0" autoPict="0" macro="[0]!Button97_Click">
                <anchor moveWithCells="1" sizeWithCells="1">
                  <from>
                    <xdr:col>0</xdr:col>
                    <xdr:colOff>76200</xdr:colOff>
                    <xdr:row>44</xdr:row>
                    <xdr:rowOff>31750</xdr:rowOff>
                  </from>
                  <to>
                    <xdr:col>0</xdr:col>
                    <xdr:colOff>196850</xdr:colOff>
                    <xdr:row>44</xdr:row>
                    <xdr:rowOff>177800</xdr:rowOff>
                  </to>
                </anchor>
              </controlPr>
            </control>
          </mc:Choice>
        </mc:AlternateContent>
        <mc:AlternateContent xmlns:mc="http://schemas.openxmlformats.org/markup-compatibility/2006">
          <mc:Choice Requires="x14">
            <control shapeId="10314" r:id="rId21" name="Button 107">
              <controlPr defaultSize="0" print="0" autoFill="0" autoPict="0" macro="[0]!Button97_Click">
                <anchor moveWithCells="1" sizeWithCells="1">
                  <from>
                    <xdr:col>0</xdr:col>
                    <xdr:colOff>76200</xdr:colOff>
                    <xdr:row>55</xdr:row>
                    <xdr:rowOff>31750</xdr:rowOff>
                  </from>
                  <to>
                    <xdr:col>0</xdr:col>
                    <xdr:colOff>196850</xdr:colOff>
                    <xdr:row>55</xdr:row>
                    <xdr:rowOff>177800</xdr:rowOff>
                  </to>
                </anchor>
              </controlPr>
            </control>
          </mc:Choice>
        </mc:AlternateContent>
        <mc:AlternateContent xmlns:mc="http://schemas.openxmlformats.org/markup-compatibility/2006">
          <mc:Choice Requires="x14">
            <control shapeId="10315" r:id="rId22" name="Button 108">
              <controlPr defaultSize="0" print="0" autoFill="0" autoPict="0" macro="[0]!Button97_Click">
                <anchor moveWithCells="1" sizeWithCells="1">
                  <from>
                    <xdr:col>0</xdr:col>
                    <xdr:colOff>76200</xdr:colOff>
                    <xdr:row>66</xdr:row>
                    <xdr:rowOff>25400</xdr:rowOff>
                  </from>
                  <to>
                    <xdr:col>0</xdr:col>
                    <xdr:colOff>196850</xdr:colOff>
                    <xdr:row>66</xdr:row>
                    <xdr:rowOff>152400</xdr:rowOff>
                  </to>
                </anchor>
              </controlPr>
            </control>
          </mc:Choice>
        </mc:AlternateContent>
        <mc:AlternateContent xmlns:mc="http://schemas.openxmlformats.org/markup-compatibility/2006">
          <mc:Choice Requires="x14">
            <control shapeId="10316" r:id="rId23" name="Button 109">
              <controlPr defaultSize="0" print="0" autoFill="0" autoPict="0" macro="[0]!Button97_Click">
                <anchor moveWithCells="1" sizeWithCells="1">
                  <from>
                    <xdr:col>0</xdr:col>
                    <xdr:colOff>76200</xdr:colOff>
                    <xdr:row>77</xdr:row>
                    <xdr:rowOff>31750</xdr:rowOff>
                  </from>
                  <to>
                    <xdr:col>0</xdr:col>
                    <xdr:colOff>196850</xdr:colOff>
                    <xdr:row>77</xdr:row>
                    <xdr:rowOff>158750</xdr:rowOff>
                  </to>
                </anchor>
              </controlPr>
            </control>
          </mc:Choice>
        </mc:AlternateContent>
        <mc:AlternateContent xmlns:mc="http://schemas.openxmlformats.org/markup-compatibility/2006">
          <mc:Choice Requires="x14">
            <control shapeId="10317" r:id="rId24" name="Button 77">
              <controlPr defaultSize="0" print="0" autoFill="0" autoPict="0" macro="[0]!Button98_Click">
                <anchor moveWithCells="1">
                  <from>
                    <xdr:col>0</xdr:col>
                    <xdr:colOff>6350</xdr:colOff>
                    <xdr:row>9</xdr:row>
                    <xdr:rowOff>25400</xdr:rowOff>
                  </from>
                  <to>
                    <xdr:col>0</xdr:col>
                    <xdr:colOff>254000</xdr:colOff>
                    <xdr:row>9</xdr:row>
                    <xdr:rowOff>152400</xdr:rowOff>
                  </to>
                </anchor>
              </controlPr>
            </control>
          </mc:Choice>
        </mc:AlternateContent>
        <mc:AlternateContent xmlns:mc="http://schemas.openxmlformats.org/markup-compatibility/2006">
          <mc:Choice Requires="x14">
            <control shapeId="10319" r:id="rId25" name="Button 110">
              <controlPr defaultSize="0" print="0" autoFill="0" autoPict="0" macro="[0]!Button97_Click">
                <anchor moveWithCells="1" sizeWithCells="1">
                  <from>
                    <xdr:col>0</xdr:col>
                    <xdr:colOff>76200</xdr:colOff>
                    <xdr:row>88</xdr:row>
                    <xdr:rowOff>25400</xdr:rowOff>
                  </from>
                  <to>
                    <xdr:col>0</xdr:col>
                    <xdr:colOff>196850</xdr:colOff>
                    <xdr:row>88</xdr:row>
                    <xdr:rowOff>158750</xdr:rowOff>
                  </to>
                </anchor>
              </controlPr>
            </control>
          </mc:Choice>
        </mc:AlternateContent>
        <mc:AlternateContent xmlns:mc="http://schemas.openxmlformats.org/markup-compatibility/2006">
          <mc:Choice Requires="x14">
            <control shapeId="10320" r:id="rId26" name="Button 111">
              <controlPr defaultSize="0" print="0" autoFill="0" autoPict="0" macro="[0]!Button97_Click">
                <anchor moveWithCells="1" sizeWithCells="1">
                  <from>
                    <xdr:col>0</xdr:col>
                    <xdr:colOff>69850</xdr:colOff>
                    <xdr:row>99</xdr:row>
                    <xdr:rowOff>38100</xdr:rowOff>
                  </from>
                  <to>
                    <xdr:col>0</xdr:col>
                    <xdr:colOff>190500</xdr:colOff>
                    <xdr:row>99</xdr:row>
                    <xdr:rowOff>177800</xdr:rowOff>
                  </to>
                </anchor>
              </controlPr>
            </control>
          </mc:Choice>
        </mc:AlternateContent>
        <mc:AlternateContent xmlns:mc="http://schemas.openxmlformats.org/markup-compatibility/2006">
          <mc:Choice Requires="x14">
            <control shapeId="10321" r:id="rId27" name="Button 14">
              <controlPr defaultSize="0" print="0" autoFill="0" autoPict="0" macro="[0]!Button14_Click">
                <anchor moveWithCells="1" sizeWithCells="1">
                  <from>
                    <xdr:col>3</xdr:col>
                    <xdr:colOff>6350</xdr:colOff>
                    <xdr:row>110</xdr:row>
                    <xdr:rowOff>6350</xdr:rowOff>
                  </from>
                  <to>
                    <xdr:col>3</xdr:col>
                    <xdr:colOff>298450</xdr:colOff>
                    <xdr:row>111</xdr:row>
                    <xdr:rowOff>0</xdr:rowOff>
                  </to>
                </anchor>
              </controlPr>
            </control>
          </mc:Choice>
        </mc:AlternateContent>
        <mc:AlternateContent xmlns:mc="http://schemas.openxmlformats.org/markup-compatibility/2006">
          <mc:Choice Requires="x14">
            <control shapeId="10322" r:id="rId28" name="Button 82">
              <controlPr defaultSize="0" print="0" autoFill="0" autoPict="0" macro="[0]!Button97_Click">
                <anchor moveWithCells="1">
                  <from>
                    <xdr:col>0</xdr:col>
                    <xdr:colOff>82550</xdr:colOff>
                    <xdr:row>21</xdr:row>
                    <xdr:rowOff>31750</xdr:rowOff>
                  </from>
                  <to>
                    <xdr:col>0</xdr:col>
                    <xdr:colOff>222250</xdr:colOff>
                    <xdr:row>21</xdr:row>
                    <xdr:rowOff>158750</xdr:rowOff>
                  </to>
                </anchor>
              </controlPr>
            </control>
          </mc:Choice>
        </mc:AlternateContent>
        <mc:AlternateContent xmlns:mc="http://schemas.openxmlformats.org/markup-compatibility/2006">
          <mc:Choice Requires="x14">
            <control shapeId="10323" r:id="rId29" name="Button 83">
              <controlPr defaultSize="0" print="0" autoFill="0" autoPict="0" macro="[0]!Button97_Click">
                <anchor moveWithCells="1">
                  <from>
                    <xdr:col>0</xdr:col>
                    <xdr:colOff>82550</xdr:colOff>
                    <xdr:row>32</xdr:row>
                    <xdr:rowOff>31750</xdr:rowOff>
                  </from>
                  <to>
                    <xdr:col>0</xdr:col>
                    <xdr:colOff>222250</xdr:colOff>
                    <xdr:row>32</xdr:row>
                    <xdr:rowOff>158750</xdr:rowOff>
                  </to>
                </anchor>
              </controlPr>
            </control>
          </mc:Choice>
        </mc:AlternateContent>
        <mc:AlternateContent xmlns:mc="http://schemas.openxmlformats.org/markup-compatibility/2006">
          <mc:Choice Requires="x14">
            <control shapeId="10324" r:id="rId30" name="Button 84">
              <controlPr defaultSize="0" print="0" autoFill="0" autoPict="0" macro="[0]!Button98_Click">
                <anchor moveWithCells="1">
                  <from>
                    <xdr:col>0</xdr:col>
                    <xdr:colOff>0</xdr:colOff>
                    <xdr:row>43</xdr:row>
                    <xdr:rowOff>38100</xdr:rowOff>
                  </from>
                  <to>
                    <xdr:col>0</xdr:col>
                    <xdr:colOff>254000</xdr:colOff>
                    <xdr:row>43</xdr:row>
                    <xdr:rowOff>158750</xdr:rowOff>
                  </to>
                </anchor>
              </controlPr>
            </control>
          </mc:Choice>
        </mc:AlternateContent>
        <mc:AlternateContent xmlns:mc="http://schemas.openxmlformats.org/markup-compatibility/2006">
          <mc:Choice Requires="x14">
            <control shapeId="10325" r:id="rId31" name="Button 85">
              <controlPr defaultSize="0" print="0" autoFill="0" autoPict="0" macro="[0]!Button148_Click">
                <anchor moveWithCells="1" sizeWithCells="1">
                  <from>
                    <xdr:col>3</xdr:col>
                    <xdr:colOff>6350</xdr:colOff>
                    <xdr:row>8</xdr:row>
                    <xdr:rowOff>6350</xdr:rowOff>
                  </from>
                  <to>
                    <xdr:col>3</xdr:col>
                    <xdr:colOff>298450</xdr:colOff>
                    <xdr:row>9</xdr:row>
                    <xdr:rowOff>0</xdr:rowOff>
                  </to>
                </anchor>
              </controlPr>
            </control>
          </mc:Choice>
        </mc:AlternateContent>
        <mc:AlternateContent xmlns:mc="http://schemas.openxmlformats.org/markup-compatibility/2006">
          <mc:Choice Requires="x14">
            <control shapeId="10326" r:id="rId32" name="Button 86">
              <controlPr defaultSize="0" print="0" autoFill="0" autoPict="0" macro="[0]!Button27_Click">
                <anchor moveWithCells="1" sizeWithCells="1">
                  <from>
                    <xdr:col>3</xdr:col>
                    <xdr:colOff>25400</xdr:colOff>
                    <xdr:row>21</xdr:row>
                    <xdr:rowOff>0</xdr:rowOff>
                  </from>
                  <to>
                    <xdr:col>4</xdr:col>
                    <xdr:colOff>0</xdr:colOff>
                    <xdr:row>21</xdr:row>
                    <xdr:rowOff>184150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6000000}">
          <x14:formula1>
            <xm:f>Data1!$K$2:$K$6</xm:f>
          </x14:formula1>
          <xm:sqref>E79:E88 E90:E99 E23:E32 E34:E43 E46:E55 E57:E66 E68:E77 E12:E21</xm:sqref>
        </x14:dataValidation>
        <x14:dataValidation type="list" allowBlank="1" showInputMessage="1" showErrorMessage="1" xr:uid="{00000000-0002-0000-0500-000007000000}">
          <x14:formula1>
            <xm:f>Data1!$L$2:$L$6</xm:f>
          </x14:formula1>
          <xm:sqref>E101:E110</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3">
    <pageSetUpPr fitToPage="1"/>
  </sheetPr>
  <dimension ref="A1:DH131"/>
  <sheetViews>
    <sheetView showGridLines="0" showRowColHeaders="0" zoomScale="90" zoomScaleNormal="90" workbookViewId="0">
      <pane xSplit="7" ySplit="6" topLeftCell="H7" activePane="bottomRight" state="frozenSplit"/>
      <selection pane="topRight" activeCell="C1" sqref="C1"/>
      <selection pane="bottomLeft" activeCell="A6" sqref="A6"/>
      <selection pane="bottomRight"/>
    </sheetView>
  </sheetViews>
  <sheetFormatPr defaultColWidth="0" defaultRowHeight="16.25" customHeight="1" zeroHeight="1"/>
  <cols>
    <col min="1" max="1" width="3.6328125" style="44" customWidth="1"/>
    <col min="2" max="2" width="6.54296875" customWidth="1"/>
    <col min="3" max="3" width="65.90625" style="1" customWidth="1"/>
    <col min="4" max="4" width="4.54296875" customWidth="1"/>
    <col min="5" max="5" width="8" customWidth="1"/>
    <col min="6" max="7" width="16.36328125" customWidth="1"/>
    <col min="8" max="33" width="13.6328125" customWidth="1"/>
    <col min="34" max="107" width="13.6328125" hidden="1" customWidth="1"/>
    <col min="108" max="108" width="9.08984375" customWidth="1"/>
    <col min="109" max="109" width="9.08984375" style="24" hidden="1" customWidth="1"/>
    <col min="110" max="111" width="9.08984375" hidden="1" customWidth="1"/>
    <col min="112" max="112" width="13.6328125" hidden="1" customWidth="1"/>
    <col min="113" max="16384" width="8.90625" hidden="1"/>
  </cols>
  <sheetData>
    <row r="1" spans="1:112" ht="9" customHeight="1"/>
    <row r="2" spans="1:112" ht="14.5">
      <c r="B2" s="6" t="s">
        <v>223</v>
      </c>
      <c r="C2"/>
    </row>
    <row r="3" spans="1:112" ht="14.5">
      <c r="B3" s="182" t="str">
        <f>IF(INDEX(A4_pav,1,1)=0,"",INDEX(A4_pav,1,1))</f>
        <v/>
      </c>
      <c r="C3" s="183"/>
      <c r="D3" s="183"/>
      <c r="E3" s="184"/>
      <c r="F3" s="85"/>
      <c r="G3" s="1"/>
    </row>
    <row r="4" spans="1:112" ht="15" customHeight="1">
      <c r="B4" s="71"/>
      <c r="C4" s="71"/>
      <c r="D4" s="3"/>
      <c r="E4" s="90"/>
      <c r="F4" s="3"/>
    </row>
    <row r="5" spans="1:112" ht="14.5">
      <c r="B5" s="6" t="s">
        <v>141</v>
      </c>
      <c r="C5" s="71"/>
      <c r="F5" s="957" t="s">
        <v>142</v>
      </c>
      <c r="G5" s="958"/>
      <c r="H5" s="185">
        <v>0</v>
      </c>
      <c r="I5" s="185">
        <v>1</v>
      </c>
      <c r="J5" s="185">
        <v>2</v>
      </c>
      <c r="K5" s="185">
        <v>3</v>
      </c>
      <c r="L5" s="185">
        <v>4</v>
      </c>
      <c r="M5" s="185">
        <v>5</v>
      </c>
      <c r="N5" s="185">
        <v>6</v>
      </c>
      <c r="O5" s="185">
        <v>7</v>
      </c>
      <c r="P5" s="185">
        <v>8</v>
      </c>
      <c r="Q5" s="185">
        <v>9</v>
      </c>
      <c r="R5" s="185">
        <v>10</v>
      </c>
      <c r="S5" s="185">
        <v>11</v>
      </c>
      <c r="T5" s="185">
        <v>12</v>
      </c>
      <c r="U5" s="185">
        <v>13</v>
      </c>
      <c r="V5" s="185">
        <v>14</v>
      </c>
      <c r="W5" s="185">
        <v>15</v>
      </c>
      <c r="X5" s="185">
        <v>16</v>
      </c>
      <c r="Y5" s="185">
        <v>17</v>
      </c>
      <c r="Z5" s="185">
        <v>18</v>
      </c>
      <c r="AA5" s="185">
        <v>19</v>
      </c>
      <c r="AB5" s="185">
        <v>20</v>
      </c>
      <c r="AC5" s="185">
        <v>21</v>
      </c>
      <c r="AD5" s="185">
        <v>22</v>
      </c>
      <c r="AE5" s="185">
        <v>23</v>
      </c>
      <c r="AF5" s="185">
        <v>24</v>
      </c>
      <c r="AG5" s="185">
        <v>25</v>
      </c>
      <c r="AH5" s="185">
        <v>26</v>
      </c>
      <c r="AI5" s="185">
        <v>27</v>
      </c>
      <c r="AJ5" s="185">
        <v>28</v>
      </c>
      <c r="AK5" s="185">
        <v>29</v>
      </c>
      <c r="AL5" s="185">
        <v>30</v>
      </c>
      <c r="AM5" s="185">
        <v>31</v>
      </c>
      <c r="AN5" s="185">
        <v>32</v>
      </c>
      <c r="AO5" s="185">
        <v>33</v>
      </c>
      <c r="AP5" s="185">
        <v>34</v>
      </c>
      <c r="AQ5" s="185">
        <v>35</v>
      </c>
      <c r="AR5" s="185">
        <v>36</v>
      </c>
      <c r="AS5" s="185">
        <v>37</v>
      </c>
      <c r="AT5" s="185">
        <v>38</v>
      </c>
      <c r="AU5" s="185">
        <v>39</v>
      </c>
      <c r="AV5" s="185">
        <v>40</v>
      </c>
      <c r="AW5" s="185">
        <v>41</v>
      </c>
      <c r="AX5" s="185">
        <v>42</v>
      </c>
      <c r="AY5" s="185">
        <v>43</v>
      </c>
      <c r="AZ5" s="185">
        <v>44</v>
      </c>
      <c r="BA5" s="185">
        <v>45</v>
      </c>
      <c r="BB5" s="185">
        <v>46</v>
      </c>
      <c r="BC5" s="185">
        <v>47</v>
      </c>
      <c r="BD5" s="185">
        <v>48</v>
      </c>
      <c r="BE5" s="185">
        <v>49</v>
      </c>
      <c r="BF5" s="185">
        <v>50</v>
      </c>
      <c r="BG5" s="185">
        <v>51</v>
      </c>
      <c r="BH5" s="185">
        <v>52</v>
      </c>
      <c r="BI5" s="185">
        <v>53</v>
      </c>
      <c r="BJ5" s="185">
        <v>54</v>
      </c>
      <c r="BK5" s="185">
        <v>55</v>
      </c>
      <c r="BL5" s="185">
        <v>56</v>
      </c>
      <c r="BM5" s="185">
        <v>57</v>
      </c>
      <c r="BN5" s="185">
        <v>58</v>
      </c>
      <c r="BO5" s="185">
        <v>59</v>
      </c>
      <c r="BP5" s="185">
        <v>60</v>
      </c>
      <c r="BQ5" s="185">
        <v>61</v>
      </c>
      <c r="BR5" s="185">
        <v>62</v>
      </c>
      <c r="BS5" s="185">
        <v>63</v>
      </c>
      <c r="BT5" s="185">
        <v>64</v>
      </c>
      <c r="BU5" s="185">
        <v>65</v>
      </c>
      <c r="BV5" s="185">
        <v>66</v>
      </c>
      <c r="BW5" s="185">
        <v>67</v>
      </c>
      <c r="BX5" s="185">
        <v>68</v>
      </c>
      <c r="BY5" s="185">
        <v>69</v>
      </c>
      <c r="BZ5" s="185">
        <v>70</v>
      </c>
      <c r="CA5" s="185">
        <v>71</v>
      </c>
      <c r="CB5" s="185">
        <v>72</v>
      </c>
      <c r="CC5" s="185">
        <v>73</v>
      </c>
      <c r="CD5" s="185">
        <v>74</v>
      </c>
      <c r="CE5" s="185">
        <v>75</v>
      </c>
      <c r="CF5" s="185">
        <v>76</v>
      </c>
      <c r="CG5" s="185">
        <v>77</v>
      </c>
      <c r="CH5" s="185">
        <v>78</v>
      </c>
      <c r="CI5" s="185">
        <v>79</v>
      </c>
      <c r="CJ5" s="185">
        <v>80</v>
      </c>
      <c r="CK5" s="185">
        <v>81</v>
      </c>
      <c r="CL5" s="185">
        <v>82</v>
      </c>
      <c r="CM5" s="185">
        <v>83</v>
      </c>
      <c r="CN5" s="185">
        <v>84</v>
      </c>
      <c r="CO5" s="185">
        <v>85</v>
      </c>
      <c r="CP5" s="185">
        <v>86</v>
      </c>
      <c r="CQ5" s="185">
        <v>87</v>
      </c>
      <c r="CR5" s="185">
        <v>88</v>
      </c>
      <c r="CS5" s="185">
        <v>89</v>
      </c>
      <c r="CT5" s="185">
        <v>90</v>
      </c>
      <c r="CU5" s="185">
        <v>91</v>
      </c>
      <c r="CV5" s="185">
        <v>92</v>
      </c>
      <c r="CW5" s="185">
        <v>93</v>
      </c>
      <c r="CX5" s="185">
        <v>94</v>
      </c>
      <c r="CY5" s="185">
        <v>95</v>
      </c>
      <c r="CZ5" s="185">
        <v>96</v>
      </c>
      <c r="DA5" s="185">
        <v>97</v>
      </c>
      <c r="DB5" s="185">
        <v>98</v>
      </c>
      <c r="DC5" s="185">
        <v>99</v>
      </c>
    </row>
    <row r="6" spans="1:112" s="12" customFormat="1" ht="32.25" customHeight="1">
      <c r="A6" s="83"/>
      <c r="B6" s="186" t="s">
        <v>143</v>
      </c>
      <c r="C6" s="187" t="s">
        <v>144</v>
      </c>
      <c r="D6" s="187"/>
      <c r="E6" s="187" t="s">
        <v>145</v>
      </c>
      <c r="F6" s="187" t="s">
        <v>146</v>
      </c>
      <c r="G6" s="186" t="s">
        <v>147</v>
      </c>
      <c r="H6" s="186" t="str">
        <f ca="1">IF(PVP="",TEXT(TODAY(),"yyyy"),TEXT(PVP,"yyyy"))</f>
        <v>2024</v>
      </c>
      <c r="I6" s="186">
        <f ca="1">$H$6+I5</f>
        <v>2025</v>
      </c>
      <c r="J6" s="186">
        <f t="shared" ref="J6:BU6" ca="1" si="0">$H$6+J5</f>
        <v>2026</v>
      </c>
      <c r="K6" s="186">
        <f t="shared" ca="1" si="0"/>
        <v>2027</v>
      </c>
      <c r="L6" s="186">
        <f t="shared" ca="1" si="0"/>
        <v>2028</v>
      </c>
      <c r="M6" s="186">
        <f t="shared" ca="1" si="0"/>
        <v>2029</v>
      </c>
      <c r="N6" s="186">
        <f t="shared" ca="1" si="0"/>
        <v>2030</v>
      </c>
      <c r="O6" s="186">
        <f t="shared" ca="1" si="0"/>
        <v>2031</v>
      </c>
      <c r="P6" s="186">
        <f t="shared" ca="1" si="0"/>
        <v>2032</v>
      </c>
      <c r="Q6" s="186">
        <f t="shared" ca="1" si="0"/>
        <v>2033</v>
      </c>
      <c r="R6" s="186">
        <f t="shared" ca="1" si="0"/>
        <v>2034</v>
      </c>
      <c r="S6" s="186">
        <f t="shared" ca="1" si="0"/>
        <v>2035</v>
      </c>
      <c r="T6" s="186">
        <f t="shared" ca="1" si="0"/>
        <v>2036</v>
      </c>
      <c r="U6" s="186">
        <f t="shared" ca="1" si="0"/>
        <v>2037</v>
      </c>
      <c r="V6" s="186">
        <f t="shared" ca="1" si="0"/>
        <v>2038</v>
      </c>
      <c r="W6" s="186">
        <f t="shared" ca="1" si="0"/>
        <v>2039</v>
      </c>
      <c r="X6" s="186">
        <f t="shared" ca="1" si="0"/>
        <v>2040</v>
      </c>
      <c r="Y6" s="186">
        <f t="shared" ca="1" si="0"/>
        <v>2041</v>
      </c>
      <c r="Z6" s="186">
        <f t="shared" ca="1" si="0"/>
        <v>2042</v>
      </c>
      <c r="AA6" s="186">
        <f t="shared" ca="1" si="0"/>
        <v>2043</v>
      </c>
      <c r="AB6" s="186">
        <f t="shared" ca="1" si="0"/>
        <v>2044</v>
      </c>
      <c r="AC6" s="186">
        <f t="shared" ca="1" si="0"/>
        <v>2045</v>
      </c>
      <c r="AD6" s="186">
        <f t="shared" ca="1" si="0"/>
        <v>2046</v>
      </c>
      <c r="AE6" s="186">
        <f t="shared" ca="1" si="0"/>
        <v>2047</v>
      </c>
      <c r="AF6" s="186">
        <f t="shared" ca="1" si="0"/>
        <v>2048</v>
      </c>
      <c r="AG6" s="186">
        <f t="shared" ca="1" si="0"/>
        <v>2049</v>
      </c>
      <c r="AH6" s="186">
        <f t="shared" ca="1" si="0"/>
        <v>2050</v>
      </c>
      <c r="AI6" s="186">
        <f t="shared" ca="1" si="0"/>
        <v>2051</v>
      </c>
      <c r="AJ6" s="186">
        <f t="shared" ca="1" si="0"/>
        <v>2052</v>
      </c>
      <c r="AK6" s="186">
        <f t="shared" ca="1" si="0"/>
        <v>2053</v>
      </c>
      <c r="AL6" s="186">
        <f t="shared" ca="1" si="0"/>
        <v>2054</v>
      </c>
      <c r="AM6" s="186">
        <f t="shared" ca="1" si="0"/>
        <v>2055</v>
      </c>
      <c r="AN6" s="186">
        <f t="shared" ca="1" si="0"/>
        <v>2056</v>
      </c>
      <c r="AO6" s="186">
        <f t="shared" ca="1" si="0"/>
        <v>2057</v>
      </c>
      <c r="AP6" s="186">
        <f t="shared" ca="1" si="0"/>
        <v>2058</v>
      </c>
      <c r="AQ6" s="186">
        <f t="shared" ca="1" si="0"/>
        <v>2059</v>
      </c>
      <c r="AR6" s="186">
        <f t="shared" ca="1" si="0"/>
        <v>2060</v>
      </c>
      <c r="AS6" s="186">
        <f t="shared" ca="1" si="0"/>
        <v>2061</v>
      </c>
      <c r="AT6" s="186">
        <f t="shared" ca="1" si="0"/>
        <v>2062</v>
      </c>
      <c r="AU6" s="186">
        <f t="shared" ca="1" si="0"/>
        <v>2063</v>
      </c>
      <c r="AV6" s="186">
        <f t="shared" ca="1" si="0"/>
        <v>2064</v>
      </c>
      <c r="AW6" s="186">
        <f t="shared" ca="1" si="0"/>
        <v>2065</v>
      </c>
      <c r="AX6" s="186">
        <f t="shared" ca="1" si="0"/>
        <v>2066</v>
      </c>
      <c r="AY6" s="186">
        <f t="shared" ca="1" si="0"/>
        <v>2067</v>
      </c>
      <c r="AZ6" s="186">
        <f t="shared" ca="1" si="0"/>
        <v>2068</v>
      </c>
      <c r="BA6" s="186">
        <f t="shared" ca="1" si="0"/>
        <v>2069</v>
      </c>
      <c r="BB6" s="186">
        <f t="shared" ca="1" si="0"/>
        <v>2070</v>
      </c>
      <c r="BC6" s="186">
        <f t="shared" ca="1" si="0"/>
        <v>2071</v>
      </c>
      <c r="BD6" s="186">
        <f t="shared" ca="1" si="0"/>
        <v>2072</v>
      </c>
      <c r="BE6" s="186">
        <f t="shared" ca="1" si="0"/>
        <v>2073</v>
      </c>
      <c r="BF6" s="186">
        <f t="shared" ca="1" si="0"/>
        <v>2074</v>
      </c>
      <c r="BG6" s="186">
        <f t="shared" ca="1" si="0"/>
        <v>2075</v>
      </c>
      <c r="BH6" s="186">
        <f t="shared" ca="1" si="0"/>
        <v>2076</v>
      </c>
      <c r="BI6" s="186">
        <f t="shared" ca="1" si="0"/>
        <v>2077</v>
      </c>
      <c r="BJ6" s="186">
        <f t="shared" ca="1" si="0"/>
        <v>2078</v>
      </c>
      <c r="BK6" s="186">
        <f t="shared" ca="1" si="0"/>
        <v>2079</v>
      </c>
      <c r="BL6" s="186">
        <f t="shared" ca="1" si="0"/>
        <v>2080</v>
      </c>
      <c r="BM6" s="186">
        <f t="shared" ca="1" si="0"/>
        <v>2081</v>
      </c>
      <c r="BN6" s="186">
        <f t="shared" ca="1" si="0"/>
        <v>2082</v>
      </c>
      <c r="BO6" s="186">
        <f t="shared" ca="1" si="0"/>
        <v>2083</v>
      </c>
      <c r="BP6" s="186">
        <f t="shared" ca="1" si="0"/>
        <v>2084</v>
      </c>
      <c r="BQ6" s="186">
        <f t="shared" ca="1" si="0"/>
        <v>2085</v>
      </c>
      <c r="BR6" s="186">
        <f t="shared" ca="1" si="0"/>
        <v>2086</v>
      </c>
      <c r="BS6" s="186">
        <f t="shared" ca="1" si="0"/>
        <v>2087</v>
      </c>
      <c r="BT6" s="186">
        <f t="shared" ca="1" si="0"/>
        <v>2088</v>
      </c>
      <c r="BU6" s="186">
        <f t="shared" ca="1" si="0"/>
        <v>2089</v>
      </c>
      <c r="BV6" s="186">
        <f t="shared" ref="BV6:DC6" ca="1" si="1">$H$6+BV5</f>
        <v>2090</v>
      </c>
      <c r="BW6" s="186">
        <f t="shared" ca="1" si="1"/>
        <v>2091</v>
      </c>
      <c r="BX6" s="186">
        <f t="shared" ca="1" si="1"/>
        <v>2092</v>
      </c>
      <c r="BY6" s="186">
        <f t="shared" ca="1" si="1"/>
        <v>2093</v>
      </c>
      <c r="BZ6" s="186">
        <f t="shared" ca="1" si="1"/>
        <v>2094</v>
      </c>
      <c r="CA6" s="186">
        <f t="shared" ca="1" si="1"/>
        <v>2095</v>
      </c>
      <c r="CB6" s="186">
        <f t="shared" ca="1" si="1"/>
        <v>2096</v>
      </c>
      <c r="CC6" s="186">
        <f t="shared" ca="1" si="1"/>
        <v>2097</v>
      </c>
      <c r="CD6" s="186">
        <f t="shared" ca="1" si="1"/>
        <v>2098</v>
      </c>
      <c r="CE6" s="186">
        <f t="shared" ca="1" si="1"/>
        <v>2099</v>
      </c>
      <c r="CF6" s="186">
        <f t="shared" ca="1" si="1"/>
        <v>2100</v>
      </c>
      <c r="CG6" s="186">
        <f t="shared" ca="1" si="1"/>
        <v>2101</v>
      </c>
      <c r="CH6" s="186">
        <f t="shared" ca="1" si="1"/>
        <v>2102</v>
      </c>
      <c r="CI6" s="186">
        <f t="shared" ca="1" si="1"/>
        <v>2103</v>
      </c>
      <c r="CJ6" s="186">
        <f t="shared" ca="1" si="1"/>
        <v>2104</v>
      </c>
      <c r="CK6" s="186">
        <f t="shared" ca="1" si="1"/>
        <v>2105</v>
      </c>
      <c r="CL6" s="186">
        <f t="shared" ca="1" si="1"/>
        <v>2106</v>
      </c>
      <c r="CM6" s="186">
        <f t="shared" ca="1" si="1"/>
        <v>2107</v>
      </c>
      <c r="CN6" s="186">
        <f t="shared" ca="1" si="1"/>
        <v>2108</v>
      </c>
      <c r="CO6" s="186">
        <f t="shared" ca="1" si="1"/>
        <v>2109</v>
      </c>
      <c r="CP6" s="186">
        <f t="shared" ca="1" si="1"/>
        <v>2110</v>
      </c>
      <c r="CQ6" s="186">
        <f t="shared" ca="1" si="1"/>
        <v>2111</v>
      </c>
      <c r="CR6" s="186">
        <f t="shared" ca="1" si="1"/>
        <v>2112</v>
      </c>
      <c r="CS6" s="186">
        <f t="shared" ca="1" si="1"/>
        <v>2113</v>
      </c>
      <c r="CT6" s="186">
        <f t="shared" ca="1" si="1"/>
        <v>2114</v>
      </c>
      <c r="CU6" s="186">
        <f t="shared" ca="1" si="1"/>
        <v>2115</v>
      </c>
      <c r="CV6" s="186">
        <f t="shared" ca="1" si="1"/>
        <v>2116</v>
      </c>
      <c r="CW6" s="186">
        <f t="shared" ca="1" si="1"/>
        <v>2117</v>
      </c>
      <c r="CX6" s="186">
        <f t="shared" ca="1" si="1"/>
        <v>2118</v>
      </c>
      <c r="CY6" s="186">
        <f t="shared" ca="1" si="1"/>
        <v>2119</v>
      </c>
      <c r="CZ6" s="186">
        <f t="shared" ca="1" si="1"/>
        <v>2120</v>
      </c>
      <c r="DA6" s="186">
        <f t="shared" ca="1" si="1"/>
        <v>2121</v>
      </c>
      <c r="DB6" s="186">
        <f t="shared" ca="1" si="1"/>
        <v>2122</v>
      </c>
      <c r="DC6" s="186">
        <f t="shared" ca="1" si="1"/>
        <v>2123</v>
      </c>
      <c r="DE6" s="25">
        <f>SUM(DE7:DE117)</f>
        <v>0</v>
      </c>
      <c r="DF6" s="25">
        <f>SUM(DF7:DF117)</f>
        <v>0</v>
      </c>
      <c r="DG6" s="12" t="s">
        <v>148</v>
      </c>
      <c r="DH6" s="12" t="s">
        <v>149</v>
      </c>
    </row>
    <row r="7" spans="1:112" ht="14.5">
      <c r="B7" s="176" t="s">
        <v>150</v>
      </c>
      <c r="C7" s="188" t="s">
        <v>151</v>
      </c>
      <c r="D7" s="176"/>
      <c r="E7" s="176"/>
      <c r="F7" s="189">
        <f>F8+F9+F89-F100-F111</f>
        <v>0</v>
      </c>
      <c r="G7" s="189">
        <f>SUMIF($H$5:$DC$5,"&lt;="&amp;PAL,$H7:$DC7)</f>
        <v>0</v>
      </c>
      <c r="H7" s="189">
        <f>H8+H9+H89-H100-H111</f>
        <v>0</v>
      </c>
      <c r="I7" s="189">
        <f t="shared" ref="I7:BT7" si="2">I8+I9+I89-I100-I111</f>
        <v>0</v>
      </c>
      <c r="J7" s="189">
        <f t="shared" si="2"/>
        <v>0</v>
      </c>
      <c r="K7" s="189">
        <f t="shared" si="2"/>
        <v>0</v>
      </c>
      <c r="L7" s="189">
        <f t="shared" si="2"/>
        <v>0</v>
      </c>
      <c r="M7" s="189">
        <f t="shared" si="2"/>
        <v>0</v>
      </c>
      <c r="N7" s="189">
        <f t="shared" si="2"/>
        <v>0</v>
      </c>
      <c r="O7" s="189">
        <f t="shared" si="2"/>
        <v>0</v>
      </c>
      <c r="P7" s="189">
        <f t="shared" si="2"/>
        <v>0</v>
      </c>
      <c r="Q7" s="189">
        <f t="shared" si="2"/>
        <v>0</v>
      </c>
      <c r="R7" s="189">
        <f t="shared" si="2"/>
        <v>0</v>
      </c>
      <c r="S7" s="189">
        <f t="shared" si="2"/>
        <v>0</v>
      </c>
      <c r="T7" s="189">
        <f t="shared" si="2"/>
        <v>0</v>
      </c>
      <c r="U7" s="189">
        <f t="shared" si="2"/>
        <v>0</v>
      </c>
      <c r="V7" s="189">
        <f t="shared" si="2"/>
        <v>0</v>
      </c>
      <c r="W7" s="189">
        <f t="shared" si="2"/>
        <v>0</v>
      </c>
      <c r="X7" s="189">
        <f t="shared" si="2"/>
        <v>0</v>
      </c>
      <c r="Y7" s="189">
        <f t="shared" si="2"/>
        <v>0</v>
      </c>
      <c r="Z7" s="189">
        <f t="shared" si="2"/>
        <v>0</v>
      </c>
      <c r="AA7" s="189">
        <f t="shared" si="2"/>
        <v>0</v>
      </c>
      <c r="AB7" s="189">
        <f t="shared" si="2"/>
        <v>0</v>
      </c>
      <c r="AC7" s="189">
        <f t="shared" si="2"/>
        <v>0</v>
      </c>
      <c r="AD7" s="189">
        <f t="shared" si="2"/>
        <v>0</v>
      </c>
      <c r="AE7" s="189">
        <f t="shared" si="2"/>
        <v>0</v>
      </c>
      <c r="AF7" s="189">
        <f t="shared" si="2"/>
        <v>0</v>
      </c>
      <c r="AG7" s="189">
        <f t="shared" si="2"/>
        <v>0</v>
      </c>
      <c r="AH7" s="189">
        <f t="shared" si="2"/>
        <v>0</v>
      </c>
      <c r="AI7" s="189">
        <f t="shared" si="2"/>
        <v>0</v>
      </c>
      <c r="AJ7" s="189">
        <f t="shared" si="2"/>
        <v>0</v>
      </c>
      <c r="AK7" s="189">
        <f t="shared" si="2"/>
        <v>0</v>
      </c>
      <c r="AL7" s="189">
        <f t="shared" si="2"/>
        <v>0</v>
      </c>
      <c r="AM7" s="189">
        <f t="shared" si="2"/>
        <v>0</v>
      </c>
      <c r="AN7" s="189">
        <f t="shared" si="2"/>
        <v>0</v>
      </c>
      <c r="AO7" s="189">
        <f t="shared" si="2"/>
        <v>0</v>
      </c>
      <c r="AP7" s="189">
        <f t="shared" si="2"/>
        <v>0</v>
      </c>
      <c r="AQ7" s="189">
        <f t="shared" si="2"/>
        <v>0</v>
      </c>
      <c r="AR7" s="189">
        <f t="shared" si="2"/>
        <v>0</v>
      </c>
      <c r="AS7" s="189">
        <f t="shared" si="2"/>
        <v>0</v>
      </c>
      <c r="AT7" s="189">
        <f t="shared" si="2"/>
        <v>0</v>
      </c>
      <c r="AU7" s="189">
        <f t="shared" si="2"/>
        <v>0</v>
      </c>
      <c r="AV7" s="189">
        <f t="shared" si="2"/>
        <v>0</v>
      </c>
      <c r="AW7" s="189">
        <f t="shared" si="2"/>
        <v>0</v>
      </c>
      <c r="AX7" s="189">
        <f t="shared" si="2"/>
        <v>0</v>
      </c>
      <c r="AY7" s="189">
        <f t="shared" si="2"/>
        <v>0</v>
      </c>
      <c r="AZ7" s="189">
        <f t="shared" si="2"/>
        <v>0</v>
      </c>
      <c r="BA7" s="189">
        <f t="shared" si="2"/>
        <v>0</v>
      </c>
      <c r="BB7" s="189">
        <f t="shared" si="2"/>
        <v>0</v>
      </c>
      <c r="BC7" s="189">
        <f t="shared" si="2"/>
        <v>0</v>
      </c>
      <c r="BD7" s="189">
        <f t="shared" si="2"/>
        <v>0</v>
      </c>
      <c r="BE7" s="189">
        <f t="shared" si="2"/>
        <v>0</v>
      </c>
      <c r="BF7" s="189">
        <f t="shared" si="2"/>
        <v>0</v>
      </c>
      <c r="BG7" s="189">
        <f t="shared" si="2"/>
        <v>0</v>
      </c>
      <c r="BH7" s="189">
        <f t="shared" si="2"/>
        <v>0</v>
      </c>
      <c r="BI7" s="189">
        <f t="shared" si="2"/>
        <v>0</v>
      </c>
      <c r="BJ7" s="189">
        <f t="shared" si="2"/>
        <v>0</v>
      </c>
      <c r="BK7" s="189">
        <f t="shared" si="2"/>
        <v>0</v>
      </c>
      <c r="BL7" s="189">
        <f t="shared" si="2"/>
        <v>0</v>
      </c>
      <c r="BM7" s="189">
        <f t="shared" si="2"/>
        <v>0</v>
      </c>
      <c r="BN7" s="189">
        <f t="shared" si="2"/>
        <v>0</v>
      </c>
      <c r="BO7" s="189">
        <f t="shared" si="2"/>
        <v>0</v>
      </c>
      <c r="BP7" s="189">
        <f t="shared" si="2"/>
        <v>0</v>
      </c>
      <c r="BQ7" s="189">
        <f t="shared" si="2"/>
        <v>0</v>
      </c>
      <c r="BR7" s="189">
        <f t="shared" si="2"/>
        <v>0</v>
      </c>
      <c r="BS7" s="189">
        <f t="shared" si="2"/>
        <v>0</v>
      </c>
      <c r="BT7" s="189">
        <f t="shared" si="2"/>
        <v>0</v>
      </c>
      <c r="BU7" s="189">
        <f t="shared" ref="BU7:DC7" si="3">BU8+BU9+BU89-BU100-BU111</f>
        <v>0</v>
      </c>
      <c r="BV7" s="189">
        <f t="shared" si="3"/>
        <v>0</v>
      </c>
      <c r="BW7" s="189">
        <f t="shared" si="3"/>
        <v>0</v>
      </c>
      <c r="BX7" s="189">
        <f t="shared" si="3"/>
        <v>0</v>
      </c>
      <c r="BY7" s="189">
        <f t="shared" si="3"/>
        <v>0</v>
      </c>
      <c r="BZ7" s="189">
        <f t="shared" si="3"/>
        <v>0</v>
      </c>
      <c r="CA7" s="189">
        <f t="shared" si="3"/>
        <v>0</v>
      </c>
      <c r="CB7" s="189">
        <f t="shared" si="3"/>
        <v>0</v>
      </c>
      <c r="CC7" s="189">
        <f t="shared" si="3"/>
        <v>0</v>
      </c>
      <c r="CD7" s="189">
        <f t="shared" si="3"/>
        <v>0</v>
      </c>
      <c r="CE7" s="189">
        <f t="shared" si="3"/>
        <v>0</v>
      </c>
      <c r="CF7" s="189">
        <f t="shared" si="3"/>
        <v>0</v>
      </c>
      <c r="CG7" s="189">
        <f t="shared" si="3"/>
        <v>0</v>
      </c>
      <c r="CH7" s="189">
        <f t="shared" si="3"/>
        <v>0</v>
      </c>
      <c r="CI7" s="189">
        <f t="shared" si="3"/>
        <v>0</v>
      </c>
      <c r="CJ7" s="189">
        <f t="shared" si="3"/>
        <v>0</v>
      </c>
      <c r="CK7" s="189">
        <f t="shared" si="3"/>
        <v>0</v>
      </c>
      <c r="CL7" s="189">
        <f t="shared" si="3"/>
        <v>0</v>
      </c>
      <c r="CM7" s="189">
        <f t="shared" si="3"/>
        <v>0</v>
      </c>
      <c r="CN7" s="189">
        <f t="shared" si="3"/>
        <v>0</v>
      </c>
      <c r="CO7" s="189">
        <f t="shared" si="3"/>
        <v>0</v>
      </c>
      <c r="CP7" s="189">
        <f t="shared" si="3"/>
        <v>0</v>
      </c>
      <c r="CQ7" s="189">
        <f t="shared" si="3"/>
        <v>0</v>
      </c>
      <c r="CR7" s="189">
        <f t="shared" si="3"/>
        <v>0</v>
      </c>
      <c r="CS7" s="189">
        <f t="shared" si="3"/>
        <v>0</v>
      </c>
      <c r="CT7" s="189">
        <f t="shared" si="3"/>
        <v>0</v>
      </c>
      <c r="CU7" s="189">
        <f t="shared" si="3"/>
        <v>0</v>
      </c>
      <c r="CV7" s="189">
        <f t="shared" si="3"/>
        <v>0</v>
      </c>
      <c r="CW7" s="189">
        <f t="shared" si="3"/>
        <v>0</v>
      </c>
      <c r="CX7" s="189">
        <f t="shared" si="3"/>
        <v>0</v>
      </c>
      <c r="CY7" s="189">
        <f t="shared" si="3"/>
        <v>0</v>
      </c>
      <c r="CZ7" s="189">
        <f t="shared" si="3"/>
        <v>0</v>
      </c>
      <c r="DA7" s="189">
        <f t="shared" si="3"/>
        <v>0</v>
      </c>
      <c r="DB7" s="189">
        <f t="shared" si="3"/>
        <v>0</v>
      </c>
      <c r="DC7" s="189">
        <f t="shared" si="3"/>
        <v>0</v>
      </c>
      <c r="DF7" s="24">
        <f t="shared" ref="DF7:DF11" si="4">COUNTIF($H7:$DC7,"&lt;&gt;0")</f>
        <v>0</v>
      </c>
    </row>
    <row r="8" spans="1:112" ht="14.5">
      <c r="B8" s="176" t="s">
        <v>152</v>
      </c>
      <c r="C8" s="188" t="s">
        <v>153</v>
      </c>
      <c r="D8" s="188"/>
      <c r="E8" s="190"/>
      <c r="F8" s="191">
        <f>SUM(F20,F31,F42,F54,F65,F76,F87)</f>
        <v>0</v>
      </c>
      <c r="G8" s="189">
        <f>SUMIF($H$5:$DC$5,"&lt;="&amp;PAL,$H8:$DC8)</f>
        <v>0</v>
      </c>
      <c r="H8" s="191">
        <f>SUM(H20,H31,H42,H54,H65,H76,H87)</f>
        <v>0</v>
      </c>
      <c r="I8" s="191">
        <f t="shared" ref="I8:BT8" si="5">SUM(I20,I31,I42,I54,I65,I76,I87)</f>
        <v>0</v>
      </c>
      <c r="J8" s="191">
        <f t="shared" si="5"/>
        <v>0</v>
      </c>
      <c r="K8" s="191">
        <f t="shared" si="5"/>
        <v>0</v>
      </c>
      <c r="L8" s="191">
        <f t="shared" si="5"/>
        <v>0</v>
      </c>
      <c r="M8" s="191">
        <f t="shared" si="5"/>
        <v>0</v>
      </c>
      <c r="N8" s="191">
        <f t="shared" si="5"/>
        <v>0</v>
      </c>
      <c r="O8" s="191">
        <f t="shared" si="5"/>
        <v>0</v>
      </c>
      <c r="P8" s="191">
        <f t="shared" si="5"/>
        <v>0</v>
      </c>
      <c r="Q8" s="191">
        <f t="shared" si="5"/>
        <v>0</v>
      </c>
      <c r="R8" s="191">
        <f t="shared" si="5"/>
        <v>0</v>
      </c>
      <c r="S8" s="191">
        <f t="shared" si="5"/>
        <v>0</v>
      </c>
      <c r="T8" s="191">
        <f t="shared" si="5"/>
        <v>0</v>
      </c>
      <c r="U8" s="191">
        <f t="shared" si="5"/>
        <v>0</v>
      </c>
      <c r="V8" s="191">
        <f t="shared" si="5"/>
        <v>0</v>
      </c>
      <c r="W8" s="191">
        <f t="shared" si="5"/>
        <v>0</v>
      </c>
      <c r="X8" s="191">
        <f t="shared" si="5"/>
        <v>0</v>
      </c>
      <c r="Y8" s="191">
        <f t="shared" si="5"/>
        <v>0</v>
      </c>
      <c r="Z8" s="191">
        <f t="shared" si="5"/>
        <v>0</v>
      </c>
      <c r="AA8" s="191">
        <f t="shared" si="5"/>
        <v>0</v>
      </c>
      <c r="AB8" s="191">
        <f t="shared" si="5"/>
        <v>0</v>
      </c>
      <c r="AC8" s="191">
        <f t="shared" si="5"/>
        <v>0</v>
      </c>
      <c r="AD8" s="191">
        <f t="shared" si="5"/>
        <v>0</v>
      </c>
      <c r="AE8" s="191">
        <f t="shared" si="5"/>
        <v>0</v>
      </c>
      <c r="AF8" s="191">
        <f t="shared" si="5"/>
        <v>0</v>
      </c>
      <c r="AG8" s="191">
        <f t="shared" si="5"/>
        <v>0</v>
      </c>
      <c r="AH8" s="191">
        <f t="shared" si="5"/>
        <v>0</v>
      </c>
      <c r="AI8" s="191">
        <f t="shared" si="5"/>
        <v>0</v>
      </c>
      <c r="AJ8" s="191">
        <f t="shared" si="5"/>
        <v>0</v>
      </c>
      <c r="AK8" s="191">
        <f t="shared" si="5"/>
        <v>0</v>
      </c>
      <c r="AL8" s="191">
        <f t="shared" si="5"/>
        <v>0</v>
      </c>
      <c r="AM8" s="191">
        <f t="shared" si="5"/>
        <v>0</v>
      </c>
      <c r="AN8" s="191">
        <f t="shared" si="5"/>
        <v>0</v>
      </c>
      <c r="AO8" s="191">
        <f t="shared" si="5"/>
        <v>0</v>
      </c>
      <c r="AP8" s="191">
        <f t="shared" si="5"/>
        <v>0</v>
      </c>
      <c r="AQ8" s="191">
        <f t="shared" si="5"/>
        <v>0</v>
      </c>
      <c r="AR8" s="191">
        <f t="shared" si="5"/>
        <v>0</v>
      </c>
      <c r="AS8" s="191">
        <f t="shared" si="5"/>
        <v>0</v>
      </c>
      <c r="AT8" s="191">
        <f t="shared" si="5"/>
        <v>0</v>
      </c>
      <c r="AU8" s="191">
        <f t="shared" si="5"/>
        <v>0</v>
      </c>
      <c r="AV8" s="191">
        <f t="shared" si="5"/>
        <v>0</v>
      </c>
      <c r="AW8" s="191">
        <f t="shared" si="5"/>
        <v>0</v>
      </c>
      <c r="AX8" s="191">
        <f t="shared" si="5"/>
        <v>0</v>
      </c>
      <c r="AY8" s="191">
        <f t="shared" si="5"/>
        <v>0</v>
      </c>
      <c r="AZ8" s="191">
        <f t="shared" si="5"/>
        <v>0</v>
      </c>
      <c r="BA8" s="191">
        <f t="shared" si="5"/>
        <v>0</v>
      </c>
      <c r="BB8" s="191">
        <f t="shared" si="5"/>
        <v>0</v>
      </c>
      <c r="BC8" s="191">
        <f t="shared" si="5"/>
        <v>0</v>
      </c>
      <c r="BD8" s="191">
        <f t="shared" si="5"/>
        <v>0</v>
      </c>
      <c r="BE8" s="191">
        <f t="shared" si="5"/>
        <v>0</v>
      </c>
      <c r="BF8" s="191">
        <f t="shared" si="5"/>
        <v>0</v>
      </c>
      <c r="BG8" s="191">
        <f t="shared" si="5"/>
        <v>0</v>
      </c>
      <c r="BH8" s="191">
        <f t="shared" si="5"/>
        <v>0</v>
      </c>
      <c r="BI8" s="191">
        <f t="shared" si="5"/>
        <v>0</v>
      </c>
      <c r="BJ8" s="191">
        <f t="shared" si="5"/>
        <v>0</v>
      </c>
      <c r="BK8" s="191">
        <f t="shared" si="5"/>
        <v>0</v>
      </c>
      <c r="BL8" s="191">
        <f t="shared" si="5"/>
        <v>0</v>
      </c>
      <c r="BM8" s="191">
        <f t="shared" si="5"/>
        <v>0</v>
      </c>
      <c r="BN8" s="191">
        <f t="shared" si="5"/>
        <v>0</v>
      </c>
      <c r="BO8" s="191">
        <f t="shared" si="5"/>
        <v>0</v>
      </c>
      <c r="BP8" s="191">
        <f t="shared" si="5"/>
        <v>0</v>
      </c>
      <c r="BQ8" s="191">
        <f t="shared" si="5"/>
        <v>0</v>
      </c>
      <c r="BR8" s="191">
        <f t="shared" si="5"/>
        <v>0</v>
      </c>
      <c r="BS8" s="191">
        <f t="shared" si="5"/>
        <v>0</v>
      </c>
      <c r="BT8" s="191">
        <f t="shared" si="5"/>
        <v>0</v>
      </c>
      <c r="BU8" s="191">
        <f t="shared" ref="BU8:DC8" si="6">SUM(BU20,BU31,BU42,BU54,BU65,BU76,BU87)</f>
        <v>0</v>
      </c>
      <c r="BV8" s="191">
        <f t="shared" si="6"/>
        <v>0</v>
      </c>
      <c r="BW8" s="191">
        <f t="shared" si="6"/>
        <v>0</v>
      </c>
      <c r="BX8" s="191">
        <f t="shared" si="6"/>
        <v>0</v>
      </c>
      <c r="BY8" s="191">
        <f t="shared" si="6"/>
        <v>0</v>
      </c>
      <c r="BZ8" s="191">
        <f t="shared" si="6"/>
        <v>0</v>
      </c>
      <c r="CA8" s="191">
        <f t="shared" si="6"/>
        <v>0</v>
      </c>
      <c r="CB8" s="191">
        <f t="shared" si="6"/>
        <v>0</v>
      </c>
      <c r="CC8" s="191">
        <f t="shared" si="6"/>
        <v>0</v>
      </c>
      <c r="CD8" s="191">
        <f t="shared" si="6"/>
        <v>0</v>
      </c>
      <c r="CE8" s="191">
        <f t="shared" si="6"/>
        <v>0</v>
      </c>
      <c r="CF8" s="191">
        <f t="shared" si="6"/>
        <v>0</v>
      </c>
      <c r="CG8" s="191">
        <f t="shared" si="6"/>
        <v>0</v>
      </c>
      <c r="CH8" s="191">
        <f t="shared" si="6"/>
        <v>0</v>
      </c>
      <c r="CI8" s="191">
        <f t="shared" si="6"/>
        <v>0</v>
      </c>
      <c r="CJ8" s="191">
        <f t="shared" si="6"/>
        <v>0</v>
      </c>
      <c r="CK8" s="191">
        <f t="shared" si="6"/>
        <v>0</v>
      </c>
      <c r="CL8" s="191">
        <f t="shared" si="6"/>
        <v>0</v>
      </c>
      <c r="CM8" s="191">
        <f t="shared" si="6"/>
        <v>0</v>
      </c>
      <c r="CN8" s="191">
        <f t="shared" si="6"/>
        <v>0</v>
      </c>
      <c r="CO8" s="191">
        <f t="shared" si="6"/>
        <v>0</v>
      </c>
      <c r="CP8" s="191">
        <f t="shared" si="6"/>
        <v>0</v>
      </c>
      <c r="CQ8" s="191">
        <f t="shared" si="6"/>
        <v>0</v>
      </c>
      <c r="CR8" s="191">
        <f t="shared" si="6"/>
        <v>0</v>
      </c>
      <c r="CS8" s="191">
        <f t="shared" si="6"/>
        <v>0</v>
      </c>
      <c r="CT8" s="191">
        <f t="shared" si="6"/>
        <v>0</v>
      </c>
      <c r="CU8" s="191">
        <f t="shared" si="6"/>
        <v>0</v>
      </c>
      <c r="CV8" s="191">
        <f t="shared" si="6"/>
        <v>0</v>
      </c>
      <c r="CW8" s="191">
        <f t="shared" si="6"/>
        <v>0</v>
      </c>
      <c r="CX8" s="191">
        <f t="shared" si="6"/>
        <v>0</v>
      </c>
      <c r="CY8" s="191">
        <f t="shared" si="6"/>
        <v>0</v>
      </c>
      <c r="CZ8" s="191">
        <f t="shared" si="6"/>
        <v>0</v>
      </c>
      <c r="DA8" s="191">
        <f t="shared" si="6"/>
        <v>0</v>
      </c>
      <c r="DB8" s="191">
        <f t="shared" si="6"/>
        <v>0</v>
      </c>
      <c r="DC8" s="191">
        <f t="shared" si="6"/>
        <v>0</v>
      </c>
      <c r="DF8" s="24">
        <f t="shared" si="4"/>
        <v>0</v>
      </c>
    </row>
    <row r="9" spans="1:112" ht="14.5">
      <c r="B9" s="149" t="s">
        <v>154</v>
      </c>
      <c r="C9" s="150" t="s">
        <v>155</v>
      </c>
      <c r="D9" s="151"/>
      <c r="E9" s="151"/>
      <c r="F9" s="152">
        <f>F10+F44+F78-F8</f>
        <v>0</v>
      </c>
      <c r="G9" s="189">
        <f>SUMIF($H$5:$DC$5,"&lt;="&amp;PAL,$H9:$DC9)</f>
        <v>0</v>
      </c>
      <c r="H9" s="152">
        <f t="shared" ref="H9:AM9" si="7">H10+H44+H78-H8</f>
        <v>0</v>
      </c>
      <c r="I9" s="152">
        <f t="shared" si="7"/>
        <v>0</v>
      </c>
      <c r="J9" s="152">
        <f t="shared" si="7"/>
        <v>0</v>
      </c>
      <c r="K9" s="152">
        <f t="shared" si="7"/>
        <v>0</v>
      </c>
      <c r="L9" s="152">
        <f t="shared" si="7"/>
        <v>0</v>
      </c>
      <c r="M9" s="152">
        <f t="shared" si="7"/>
        <v>0</v>
      </c>
      <c r="N9" s="152">
        <f t="shared" si="7"/>
        <v>0</v>
      </c>
      <c r="O9" s="152">
        <f t="shared" si="7"/>
        <v>0</v>
      </c>
      <c r="P9" s="152">
        <f t="shared" si="7"/>
        <v>0</v>
      </c>
      <c r="Q9" s="152">
        <f t="shared" si="7"/>
        <v>0</v>
      </c>
      <c r="R9" s="152">
        <f t="shared" si="7"/>
        <v>0</v>
      </c>
      <c r="S9" s="152">
        <f t="shared" si="7"/>
        <v>0</v>
      </c>
      <c r="T9" s="152">
        <f t="shared" si="7"/>
        <v>0</v>
      </c>
      <c r="U9" s="152">
        <f t="shared" si="7"/>
        <v>0</v>
      </c>
      <c r="V9" s="152">
        <f t="shared" si="7"/>
        <v>0</v>
      </c>
      <c r="W9" s="152">
        <f t="shared" si="7"/>
        <v>0</v>
      </c>
      <c r="X9" s="152">
        <f t="shared" si="7"/>
        <v>0</v>
      </c>
      <c r="Y9" s="152">
        <f t="shared" si="7"/>
        <v>0</v>
      </c>
      <c r="Z9" s="152">
        <f t="shared" si="7"/>
        <v>0</v>
      </c>
      <c r="AA9" s="152">
        <f t="shared" si="7"/>
        <v>0</v>
      </c>
      <c r="AB9" s="152">
        <f t="shared" si="7"/>
        <v>0</v>
      </c>
      <c r="AC9" s="152">
        <f t="shared" si="7"/>
        <v>0</v>
      </c>
      <c r="AD9" s="152">
        <f t="shared" si="7"/>
        <v>0</v>
      </c>
      <c r="AE9" s="152">
        <f t="shared" si="7"/>
        <v>0</v>
      </c>
      <c r="AF9" s="152">
        <f t="shared" si="7"/>
        <v>0</v>
      </c>
      <c r="AG9" s="152">
        <f t="shared" si="7"/>
        <v>0</v>
      </c>
      <c r="AH9" s="152">
        <f t="shared" si="7"/>
        <v>0</v>
      </c>
      <c r="AI9" s="152">
        <f t="shared" si="7"/>
        <v>0</v>
      </c>
      <c r="AJ9" s="152">
        <f t="shared" si="7"/>
        <v>0</v>
      </c>
      <c r="AK9" s="152">
        <f t="shared" si="7"/>
        <v>0</v>
      </c>
      <c r="AL9" s="152">
        <f t="shared" si="7"/>
        <v>0</v>
      </c>
      <c r="AM9" s="152">
        <f t="shared" si="7"/>
        <v>0</v>
      </c>
      <c r="AN9" s="152">
        <f t="shared" ref="AN9:BS9" si="8">AN10+AN44+AN78-AN8</f>
        <v>0</v>
      </c>
      <c r="AO9" s="152">
        <f t="shared" si="8"/>
        <v>0</v>
      </c>
      <c r="AP9" s="152">
        <f t="shared" si="8"/>
        <v>0</v>
      </c>
      <c r="AQ9" s="152">
        <f t="shared" si="8"/>
        <v>0</v>
      </c>
      <c r="AR9" s="152">
        <f t="shared" si="8"/>
        <v>0</v>
      </c>
      <c r="AS9" s="152">
        <f t="shared" si="8"/>
        <v>0</v>
      </c>
      <c r="AT9" s="152">
        <f t="shared" si="8"/>
        <v>0</v>
      </c>
      <c r="AU9" s="152">
        <f t="shared" si="8"/>
        <v>0</v>
      </c>
      <c r="AV9" s="152">
        <f t="shared" si="8"/>
        <v>0</v>
      </c>
      <c r="AW9" s="152">
        <f t="shared" si="8"/>
        <v>0</v>
      </c>
      <c r="AX9" s="152">
        <f t="shared" si="8"/>
        <v>0</v>
      </c>
      <c r="AY9" s="152">
        <f t="shared" si="8"/>
        <v>0</v>
      </c>
      <c r="AZ9" s="152">
        <f t="shared" si="8"/>
        <v>0</v>
      </c>
      <c r="BA9" s="152">
        <f t="shared" si="8"/>
        <v>0</v>
      </c>
      <c r="BB9" s="152">
        <f t="shared" si="8"/>
        <v>0</v>
      </c>
      <c r="BC9" s="152">
        <f t="shared" si="8"/>
        <v>0</v>
      </c>
      <c r="BD9" s="152">
        <f t="shared" si="8"/>
        <v>0</v>
      </c>
      <c r="BE9" s="152">
        <f t="shared" si="8"/>
        <v>0</v>
      </c>
      <c r="BF9" s="152">
        <f t="shared" si="8"/>
        <v>0</v>
      </c>
      <c r="BG9" s="152">
        <f t="shared" si="8"/>
        <v>0</v>
      </c>
      <c r="BH9" s="152">
        <f t="shared" si="8"/>
        <v>0</v>
      </c>
      <c r="BI9" s="152">
        <f t="shared" si="8"/>
        <v>0</v>
      </c>
      <c r="BJ9" s="152">
        <f t="shared" si="8"/>
        <v>0</v>
      </c>
      <c r="BK9" s="152">
        <f t="shared" si="8"/>
        <v>0</v>
      </c>
      <c r="BL9" s="152">
        <f t="shared" si="8"/>
        <v>0</v>
      </c>
      <c r="BM9" s="152">
        <f t="shared" si="8"/>
        <v>0</v>
      </c>
      <c r="BN9" s="152">
        <f t="shared" si="8"/>
        <v>0</v>
      </c>
      <c r="BO9" s="152">
        <f t="shared" si="8"/>
        <v>0</v>
      </c>
      <c r="BP9" s="152">
        <f t="shared" si="8"/>
        <v>0</v>
      </c>
      <c r="BQ9" s="152">
        <f t="shared" si="8"/>
        <v>0</v>
      </c>
      <c r="BR9" s="152">
        <f t="shared" si="8"/>
        <v>0</v>
      </c>
      <c r="BS9" s="152">
        <f t="shared" si="8"/>
        <v>0</v>
      </c>
      <c r="BT9" s="152">
        <f t="shared" ref="BT9:CY9" si="9">BT10+BT44+BT78-BT8</f>
        <v>0</v>
      </c>
      <c r="BU9" s="152">
        <f t="shared" si="9"/>
        <v>0</v>
      </c>
      <c r="BV9" s="152">
        <f t="shared" si="9"/>
        <v>0</v>
      </c>
      <c r="BW9" s="152">
        <f t="shared" si="9"/>
        <v>0</v>
      </c>
      <c r="BX9" s="152">
        <f t="shared" si="9"/>
        <v>0</v>
      </c>
      <c r="BY9" s="152">
        <f t="shared" si="9"/>
        <v>0</v>
      </c>
      <c r="BZ9" s="152">
        <f t="shared" si="9"/>
        <v>0</v>
      </c>
      <c r="CA9" s="152">
        <f t="shared" si="9"/>
        <v>0</v>
      </c>
      <c r="CB9" s="152">
        <f t="shared" si="9"/>
        <v>0</v>
      </c>
      <c r="CC9" s="152">
        <f t="shared" si="9"/>
        <v>0</v>
      </c>
      <c r="CD9" s="152">
        <f t="shared" si="9"/>
        <v>0</v>
      </c>
      <c r="CE9" s="152">
        <f t="shared" si="9"/>
        <v>0</v>
      </c>
      <c r="CF9" s="152">
        <f t="shared" si="9"/>
        <v>0</v>
      </c>
      <c r="CG9" s="152">
        <f t="shared" si="9"/>
        <v>0</v>
      </c>
      <c r="CH9" s="152">
        <f t="shared" si="9"/>
        <v>0</v>
      </c>
      <c r="CI9" s="152">
        <f t="shared" si="9"/>
        <v>0</v>
      </c>
      <c r="CJ9" s="152">
        <f t="shared" si="9"/>
        <v>0</v>
      </c>
      <c r="CK9" s="152">
        <f t="shared" si="9"/>
        <v>0</v>
      </c>
      <c r="CL9" s="152">
        <f t="shared" si="9"/>
        <v>0</v>
      </c>
      <c r="CM9" s="152">
        <f t="shared" si="9"/>
        <v>0</v>
      </c>
      <c r="CN9" s="152">
        <f t="shared" si="9"/>
        <v>0</v>
      </c>
      <c r="CO9" s="152">
        <f t="shared" si="9"/>
        <v>0</v>
      </c>
      <c r="CP9" s="152">
        <f t="shared" si="9"/>
        <v>0</v>
      </c>
      <c r="CQ9" s="152">
        <f t="shared" si="9"/>
        <v>0</v>
      </c>
      <c r="CR9" s="152">
        <f t="shared" si="9"/>
        <v>0</v>
      </c>
      <c r="CS9" s="152">
        <f t="shared" si="9"/>
        <v>0</v>
      </c>
      <c r="CT9" s="152">
        <f t="shared" si="9"/>
        <v>0</v>
      </c>
      <c r="CU9" s="152">
        <f t="shared" si="9"/>
        <v>0</v>
      </c>
      <c r="CV9" s="152">
        <f t="shared" si="9"/>
        <v>0</v>
      </c>
      <c r="CW9" s="152">
        <f t="shared" si="9"/>
        <v>0</v>
      </c>
      <c r="CX9" s="152">
        <f t="shared" si="9"/>
        <v>0</v>
      </c>
      <c r="CY9" s="152">
        <f t="shared" si="9"/>
        <v>0</v>
      </c>
      <c r="CZ9" s="152">
        <f t="shared" ref="CZ9:DC9" si="10">CZ10+CZ44+CZ78-CZ8</f>
        <v>0</v>
      </c>
      <c r="DA9" s="152">
        <f t="shared" si="10"/>
        <v>0</v>
      </c>
      <c r="DB9" s="152">
        <f t="shared" si="10"/>
        <v>0</v>
      </c>
      <c r="DC9" s="152">
        <f t="shared" si="10"/>
        <v>0</v>
      </c>
      <c r="DF9" s="24">
        <f t="shared" si="4"/>
        <v>0</v>
      </c>
    </row>
    <row r="10" spans="1:112" ht="14.5">
      <c r="B10" s="176" t="s">
        <v>156</v>
      </c>
      <c r="C10" s="188" t="s">
        <v>157</v>
      </c>
      <c r="D10" s="190"/>
      <c r="E10" s="190"/>
      <c r="F10" s="191">
        <f>F11+F22+F33</f>
        <v>0</v>
      </c>
      <c r="G10" s="189">
        <f>SUMIF($H$5:$DC$5,"&lt;="&amp;PAL,$H10:$DC10)</f>
        <v>0</v>
      </c>
      <c r="H10" s="191">
        <f>H11+H22+H33</f>
        <v>0</v>
      </c>
      <c r="I10" s="191">
        <f t="shared" ref="I10:BT10" si="11">I11+I22+I33</f>
        <v>0</v>
      </c>
      <c r="J10" s="191">
        <f t="shared" si="11"/>
        <v>0</v>
      </c>
      <c r="K10" s="191">
        <f t="shared" si="11"/>
        <v>0</v>
      </c>
      <c r="L10" s="191">
        <f t="shared" si="11"/>
        <v>0</v>
      </c>
      <c r="M10" s="191">
        <f t="shared" si="11"/>
        <v>0</v>
      </c>
      <c r="N10" s="191">
        <f t="shared" si="11"/>
        <v>0</v>
      </c>
      <c r="O10" s="191">
        <f t="shared" si="11"/>
        <v>0</v>
      </c>
      <c r="P10" s="191">
        <f t="shared" si="11"/>
        <v>0</v>
      </c>
      <c r="Q10" s="191">
        <f t="shared" si="11"/>
        <v>0</v>
      </c>
      <c r="R10" s="191">
        <f t="shared" si="11"/>
        <v>0</v>
      </c>
      <c r="S10" s="191">
        <f t="shared" si="11"/>
        <v>0</v>
      </c>
      <c r="T10" s="191">
        <f t="shared" si="11"/>
        <v>0</v>
      </c>
      <c r="U10" s="191">
        <f t="shared" si="11"/>
        <v>0</v>
      </c>
      <c r="V10" s="191">
        <f t="shared" si="11"/>
        <v>0</v>
      </c>
      <c r="W10" s="191">
        <f t="shared" si="11"/>
        <v>0</v>
      </c>
      <c r="X10" s="191">
        <f t="shared" si="11"/>
        <v>0</v>
      </c>
      <c r="Y10" s="191">
        <f t="shared" si="11"/>
        <v>0</v>
      </c>
      <c r="Z10" s="191">
        <f t="shared" si="11"/>
        <v>0</v>
      </c>
      <c r="AA10" s="191">
        <f t="shared" si="11"/>
        <v>0</v>
      </c>
      <c r="AB10" s="191">
        <f t="shared" si="11"/>
        <v>0</v>
      </c>
      <c r="AC10" s="191">
        <f t="shared" si="11"/>
        <v>0</v>
      </c>
      <c r="AD10" s="191">
        <f t="shared" si="11"/>
        <v>0</v>
      </c>
      <c r="AE10" s="191">
        <f t="shared" si="11"/>
        <v>0</v>
      </c>
      <c r="AF10" s="191">
        <f t="shared" si="11"/>
        <v>0</v>
      </c>
      <c r="AG10" s="191">
        <f t="shared" si="11"/>
        <v>0</v>
      </c>
      <c r="AH10" s="191">
        <f t="shared" si="11"/>
        <v>0</v>
      </c>
      <c r="AI10" s="191">
        <f t="shared" si="11"/>
        <v>0</v>
      </c>
      <c r="AJ10" s="191">
        <f t="shared" si="11"/>
        <v>0</v>
      </c>
      <c r="AK10" s="191">
        <f t="shared" si="11"/>
        <v>0</v>
      </c>
      <c r="AL10" s="191">
        <f t="shared" si="11"/>
        <v>0</v>
      </c>
      <c r="AM10" s="191">
        <f t="shared" si="11"/>
        <v>0</v>
      </c>
      <c r="AN10" s="191">
        <f t="shared" si="11"/>
        <v>0</v>
      </c>
      <c r="AO10" s="191">
        <f t="shared" si="11"/>
        <v>0</v>
      </c>
      <c r="AP10" s="191">
        <f t="shared" si="11"/>
        <v>0</v>
      </c>
      <c r="AQ10" s="191">
        <f t="shared" si="11"/>
        <v>0</v>
      </c>
      <c r="AR10" s="191">
        <f t="shared" si="11"/>
        <v>0</v>
      </c>
      <c r="AS10" s="191">
        <f t="shared" si="11"/>
        <v>0</v>
      </c>
      <c r="AT10" s="191">
        <f t="shared" si="11"/>
        <v>0</v>
      </c>
      <c r="AU10" s="191">
        <f t="shared" si="11"/>
        <v>0</v>
      </c>
      <c r="AV10" s="191">
        <f t="shared" si="11"/>
        <v>0</v>
      </c>
      <c r="AW10" s="191">
        <f t="shared" si="11"/>
        <v>0</v>
      </c>
      <c r="AX10" s="191">
        <f t="shared" si="11"/>
        <v>0</v>
      </c>
      <c r="AY10" s="191">
        <f t="shared" si="11"/>
        <v>0</v>
      </c>
      <c r="AZ10" s="191">
        <f t="shared" si="11"/>
        <v>0</v>
      </c>
      <c r="BA10" s="191">
        <f t="shared" si="11"/>
        <v>0</v>
      </c>
      <c r="BB10" s="191">
        <f t="shared" si="11"/>
        <v>0</v>
      </c>
      <c r="BC10" s="191">
        <f t="shared" si="11"/>
        <v>0</v>
      </c>
      <c r="BD10" s="191">
        <f t="shared" si="11"/>
        <v>0</v>
      </c>
      <c r="BE10" s="191">
        <f t="shared" si="11"/>
        <v>0</v>
      </c>
      <c r="BF10" s="191">
        <f t="shared" si="11"/>
        <v>0</v>
      </c>
      <c r="BG10" s="191">
        <f t="shared" si="11"/>
        <v>0</v>
      </c>
      <c r="BH10" s="191">
        <f t="shared" si="11"/>
        <v>0</v>
      </c>
      <c r="BI10" s="191">
        <f t="shared" si="11"/>
        <v>0</v>
      </c>
      <c r="BJ10" s="191">
        <f t="shared" si="11"/>
        <v>0</v>
      </c>
      <c r="BK10" s="191">
        <f t="shared" si="11"/>
        <v>0</v>
      </c>
      <c r="BL10" s="191">
        <f t="shared" si="11"/>
        <v>0</v>
      </c>
      <c r="BM10" s="191">
        <f t="shared" si="11"/>
        <v>0</v>
      </c>
      <c r="BN10" s="191">
        <f t="shared" si="11"/>
        <v>0</v>
      </c>
      <c r="BO10" s="191">
        <f t="shared" si="11"/>
        <v>0</v>
      </c>
      <c r="BP10" s="191">
        <f t="shared" si="11"/>
        <v>0</v>
      </c>
      <c r="BQ10" s="191">
        <f t="shared" si="11"/>
        <v>0</v>
      </c>
      <c r="BR10" s="191">
        <f t="shared" si="11"/>
        <v>0</v>
      </c>
      <c r="BS10" s="191">
        <f t="shared" si="11"/>
        <v>0</v>
      </c>
      <c r="BT10" s="191">
        <f t="shared" si="11"/>
        <v>0</v>
      </c>
      <c r="BU10" s="191">
        <f t="shared" ref="BU10:DC10" si="12">BU11+BU22+BU33</f>
        <v>0</v>
      </c>
      <c r="BV10" s="191">
        <f t="shared" si="12"/>
        <v>0</v>
      </c>
      <c r="BW10" s="191">
        <f t="shared" si="12"/>
        <v>0</v>
      </c>
      <c r="BX10" s="191">
        <f t="shared" si="12"/>
        <v>0</v>
      </c>
      <c r="BY10" s="191">
        <f t="shared" si="12"/>
        <v>0</v>
      </c>
      <c r="BZ10" s="191">
        <f t="shared" si="12"/>
        <v>0</v>
      </c>
      <c r="CA10" s="191">
        <f t="shared" si="12"/>
        <v>0</v>
      </c>
      <c r="CB10" s="191">
        <f t="shared" si="12"/>
        <v>0</v>
      </c>
      <c r="CC10" s="191">
        <f t="shared" si="12"/>
        <v>0</v>
      </c>
      <c r="CD10" s="191">
        <f t="shared" si="12"/>
        <v>0</v>
      </c>
      <c r="CE10" s="191">
        <f t="shared" si="12"/>
        <v>0</v>
      </c>
      <c r="CF10" s="191">
        <f t="shared" si="12"/>
        <v>0</v>
      </c>
      <c r="CG10" s="191">
        <f t="shared" si="12"/>
        <v>0</v>
      </c>
      <c r="CH10" s="191">
        <f t="shared" si="12"/>
        <v>0</v>
      </c>
      <c r="CI10" s="191">
        <f t="shared" si="12"/>
        <v>0</v>
      </c>
      <c r="CJ10" s="191">
        <f t="shared" si="12"/>
        <v>0</v>
      </c>
      <c r="CK10" s="191">
        <f t="shared" si="12"/>
        <v>0</v>
      </c>
      <c r="CL10" s="191">
        <f t="shared" si="12"/>
        <v>0</v>
      </c>
      <c r="CM10" s="191">
        <f t="shared" si="12"/>
        <v>0</v>
      </c>
      <c r="CN10" s="191">
        <f t="shared" si="12"/>
        <v>0</v>
      </c>
      <c r="CO10" s="191">
        <f t="shared" si="12"/>
        <v>0</v>
      </c>
      <c r="CP10" s="191">
        <f t="shared" si="12"/>
        <v>0</v>
      </c>
      <c r="CQ10" s="191">
        <f t="shared" si="12"/>
        <v>0</v>
      </c>
      <c r="CR10" s="191">
        <f t="shared" si="12"/>
        <v>0</v>
      </c>
      <c r="CS10" s="191">
        <f t="shared" si="12"/>
        <v>0</v>
      </c>
      <c r="CT10" s="191">
        <f t="shared" si="12"/>
        <v>0</v>
      </c>
      <c r="CU10" s="191">
        <f t="shared" si="12"/>
        <v>0</v>
      </c>
      <c r="CV10" s="191">
        <f t="shared" si="12"/>
        <v>0</v>
      </c>
      <c r="CW10" s="191">
        <f t="shared" si="12"/>
        <v>0</v>
      </c>
      <c r="CX10" s="191">
        <f t="shared" si="12"/>
        <v>0</v>
      </c>
      <c r="CY10" s="191">
        <f t="shared" si="12"/>
        <v>0</v>
      </c>
      <c r="CZ10" s="191">
        <f t="shared" si="12"/>
        <v>0</v>
      </c>
      <c r="DA10" s="191">
        <f t="shared" si="12"/>
        <v>0</v>
      </c>
      <c r="DB10" s="191">
        <f t="shared" si="12"/>
        <v>0</v>
      </c>
      <c r="DC10" s="191">
        <f t="shared" si="12"/>
        <v>0</v>
      </c>
      <c r="DF10" s="24">
        <f t="shared" si="4"/>
        <v>0</v>
      </c>
    </row>
    <row r="11" spans="1:112" ht="14.5">
      <c r="B11" s="176" t="s">
        <v>158</v>
      </c>
      <c r="C11" s="188" t="s">
        <v>159</v>
      </c>
      <c r="D11" s="190"/>
      <c r="E11" s="190"/>
      <c r="F11" s="191">
        <f>SUM(F12:F19)+F20</f>
        <v>0</v>
      </c>
      <c r="G11" s="189">
        <f>SUMIF($H$5:$DC$5,"&lt;="&amp;PAL,$H11:$DC11)</f>
        <v>0</v>
      </c>
      <c r="H11" s="191">
        <f>SUM(H12:H19)+H20</f>
        <v>0</v>
      </c>
      <c r="I11" s="191">
        <f t="shared" ref="I11:BT11" si="13">SUM(I12:I19)+I20</f>
        <v>0</v>
      </c>
      <c r="J11" s="191">
        <f t="shared" si="13"/>
        <v>0</v>
      </c>
      <c r="K11" s="191">
        <f t="shared" si="13"/>
        <v>0</v>
      </c>
      <c r="L11" s="191">
        <f t="shared" si="13"/>
        <v>0</v>
      </c>
      <c r="M11" s="191">
        <f t="shared" si="13"/>
        <v>0</v>
      </c>
      <c r="N11" s="191">
        <f t="shared" si="13"/>
        <v>0</v>
      </c>
      <c r="O11" s="191">
        <f t="shared" si="13"/>
        <v>0</v>
      </c>
      <c r="P11" s="191">
        <f t="shared" si="13"/>
        <v>0</v>
      </c>
      <c r="Q11" s="191">
        <f t="shared" si="13"/>
        <v>0</v>
      </c>
      <c r="R11" s="191">
        <f t="shared" si="13"/>
        <v>0</v>
      </c>
      <c r="S11" s="191">
        <f t="shared" si="13"/>
        <v>0</v>
      </c>
      <c r="T11" s="191">
        <f t="shared" si="13"/>
        <v>0</v>
      </c>
      <c r="U11" s="191">
        <f t="shared" si="13"/>
        <v>0</v>
      </c>
      <c r="V11" s="191">
        <f t="shared" si="13"/>
        <v>0</v>
      </c>
      <c r="W11" s="191">
        <f t="shared" si="13"/>
        <v>0</v>
      </c>
      <c r="X11" s="191">
        <f t="shared" si="13"/>
        <v>0</v>
      </c>
      <c r="Y11" s="191">
        <f t="shared" si="13"/>
        <v>0</v>
      </c>
      <c r="Z11" s="191">
        <f t="shared" si="13"/>
        <v>0</v>
      </c>
      <c r="AA11" s="191">
        <f t="shared" si="13"/>
        <v>0</v>
      </c>
      <c r="AB11" s="191">
        <f t="shared" si="13"/>
        <v>0</v>
      </c>
      <c r="AC11" s="191">
        <f t="shared" si="13"/>
        <v>0</v>
      </c>
      <c r="AD11" s="191">
        <f t="shared" si="13"/>
        <v>0</v>
      </c>
      <c r="AE11" s="191">
        <f t="shared" si="13"/>
        <v>0</v>
      </c>
      <c r="AF11" s="191">
        <f t="shared" si="13"/>
        <v>0</v>
      </c>
      <c r="AG11" s="191">
        <f t="shared" si="13"/>
        <v>0</v>
      </c>
      <c r="AH11" s="191">
        <f t="shared" si="13"/>
        <v>0</v>
      </c>
      <c r="AI11" s="191">
        <f t="shared" si="13"/>
        <v>0</v>
      </c>
      <c r="AJ11" s="191">
        <f t="shared" si="13"/>
        <v>0</v>
      </c>
      <c r="AK11" s="191">
        <f t="shared" si="13"/>
        <v>0</v>
      </c>
      <c r="AL11" s="191">
        <f t="shared" si="13"/>
        <v>0</v>
      </c>
      <c r="AM11" s="191">
        <f t="shared" si="13"/>
        <v>0</v>
      </c>
      <c r="AN11" s="191">
        <f t="shared" si="13"/>
        <v>0</v>
      </c>
      <c r="AO11" s="191">
        <f t="shared" si="13"/>
        <v>0</v>
      </c>
      <c r="AP11" s="191">
        <f t="shared" si="13"/>
        <v>0</v>
      </c>
      <c r="AQ11" s="191">
        <f t="shared" si="13"/>
        <v>0</v>
      </c>
      <c r="AR11" s="191">
        <f t="shared" si="13"/>
        <v>0</v>
      </c>
      <c r="AS11" s="191">
        <f t="shared" si="13"/>
        <v>0</v>
      </c>
      <c r="AT11" s="191">
        <f t="shared" si="13"/>
        <v>0</v>
      </c>
      <c r="AU11" s="191">
        <f t="shared" si="13"/>
        <v>0</v>
      </c>
      <c r="AV11" s="191">
        <f t="shared" si="13"/>
        <v>0</v>
      </c>
      <c r="AW11" s="191">
        <f t="shared" si="13"/>
        <v>0</v>
      </c>
      <c r="AX11" s="191">
        <f t="shared" si="13"/>
        <v>0</v>
      </c>
      <c r="AY11" s="191">
        <f t="shared" si="13"/>
        <v>0</v>
      </c>
      <c r="AZ11" s="191">
        <f t="shared" si="13"/>
        <v>0</v>
      </c>
      <c r="BA11" s="191">
        <f t="shared" si="13"/>
        <v>0</v>
      </c>
      <c r="BB11" s="191">
        <f t="shared" si="13"/>
        <v>0</v>
      </c>
      <c r="BC11" s="191">
        <f t="shared" si="13"/>
        <v>0</v>
      </c>
      <c r="BD11" s="191">
        <f t="shared" si="13"/>
        <v>0</v>
      </c>
      <c r="BE11" s="191">
        <f t="shared" si="13"/>
        <v>0</v>
      </c>
      <c r="BF11" s="191">
        <f t="shared" si="13"/>
        <v>0</v>
      </c>
      <c r="BG11" s="191">
        <f t="shared" si="13"/>
        <v>0</v>
      </c>
      <c r="BH11" s="191">
        <f t="shared" si="13"/>
        <v>0</v>
      </c>
      <c r="BI11" s="191">
        <f t="shared" si="13"/>
        <v>0</v>
      </c>
      <c r="BJ11" s="191">
        <f t="shared" si="13"/>
        <v>0</v>
      </c>
      <c r="BK11" s="191">
        <f t="shared" si="13"/>
        <v>0</v>
      </c>
      <c r="BL11" s="191">
        <f t="shared" si="13"/>
        <v>0</v>
      </c>
      <c r="BM11" s="191">
        <f t="shared" si="13"/>
        <v>0</v>
      </c>
      <c r="BN11" s="191">
        <f t="shared" si="13"/>
        <v>0</v>
      </c>
      <c r="BO11" s="191">
        <f t="shared" si="13"/>
        <v>0</v>
      </c>
      <c r="BP11" s="191">
        <f t="shared" si="13"/>
        <v>0</v>
      </c>
      <c r="BQ11" s="191">
        <f t="shared" si="13"/>
        <v>0</v>
      </c>
      <c r="BR11" s="191">
        <f t="shared" si="13"/>
        <v>0</v>
      </c>
      <c r="BS11" s="191">
        <f t="shared" si="13"/>
        <v>0</v>
      </c>
      <c r="BT11" s="191">
        <f t="shared" si="13"/>
        <v>0</v>
      </c>
      <c r="BU11" s="191">
        <f t="shared" ref="BU11:DC11" si="14">SUM(BU12:BU19)+BU20</f>
        <v>0</v>
      </c>
      <c r="BV11" s="191">
        <f t="shared" si="14"/>
        <v>0</v>
      </c>
      <c r="BW11" s="191">
        <f t="shared" si="14"/>
        <v>0</v>
      </c>
      <c r="BX11" s="191">
        <f t="shared" si="14"/>
        <v>0</v>
      </c>
      <c r="BY11" s="191">
        <f t="shared" si="14"/>
        <v>0</v>
      </c>
      <c r="BZ11" s="191">
        <f t="shared" si="14"/>
        <v>0</v>
      </c>
      <c r="CA11" s="191">
        <f t="shared" si="14"/>
        <v>0</v>
      </c>
      <c r="CB11" s="191">
        <f t="shared" si="14"/>
        <v>0</v>
      </c>
      <c r="CC11" s="191">
        <f t="shared" si="14"/>
        <v>0</v>
      </c>
      <c r="CD11" s="191">
        <f t="shared" si="14"/>
        <v>0</v>
      </c>
      <c r="CE11" s="191">
        <f t="shared" si="14"/>
        <v>0</v>
      </c>
      <c r="CF11" s="191">
        <f t="shared" si="14"/>
        <v>0</v>
      </c>
      <c r="CG11" s="191">
        <f t="shared" si="14"/>
        <v>0</v>
      </c>
      <c r="CH11" s="191">
        <f t="shared" si="14"/>
        <v>0</v>
      </c>
      <c r="CI11" s="191">
        <f t="shared" si="14"/>
        <v>0</v>
      </c>
      <c r="CJ11" s="191">
        <f t="shared" si="14"/>
        <v>0</v>
      </c>
      <c r="CK11" s="191">
        <f t="shared" si="14"/>
        <v>0</v>
      </c>
      <c r="CL11" s="191">
        <f t="shared" si="14"/>
        <v>0</v>
      </c>
      <c r="CM11" s="191">
        <f t="shared" si="14"/>
        <v>0</v>
      </c>
      <c r="CN11" s="191">
        <f t="shared" si="14"/>
        <v>0</v>
      </c>
      <c r="CO11" s="191">
        <f t="shared" si="14"/>
        <v>0</v>
      </c>
      <c r="CP11" s="191">
        <f t="shared" si="14"/>
        <v>0</v>
      </c>
      <c r="CQ11" s="191">
        <f t="shared" si="14"/>
        <v>0</v>
      </c>
      <c r="CR11" s="191">
        <f t="shared" si="14"/>
        <v>0</v>
      </c>
      <c r="CS11" s="191">
        <f t="shared" si="14"/>
        <v>0</v>
      </c>
      <c r="CT11" s="191">
        <f t="shared" si="14"/>
        <v>0</v>
      </c>
      <c r="CU11" s="191">
        <f t="shared" si="14"/>
        <v>0</v>
      </c>
      <c r="CV11" s="191">
        <f t="shared" si="14"/>
        <v>0</v>
      </c>
      <c r="CW11" s="191">
        <f t="shared" si="14"/>
        <v>0</v>
      </c>
      <c r="CX11" s="191">
        <f t="shared" si="14"/>
        <v>0</v>
      </c>
      <c r="CY11" s="191">
        <f t="shared" si="14"/>
        <v>0</v>
      </c>
      <c r="CZ11" s="191">
        <f t="shared" si="14"/>
        <v>0</v>
      </c>
      <c r="DA11" s="191">
        <f t="shared" si="14"/>
        <v>0</v>
      </c>
      <c r="DB11" s="191">
        <f t="shared" si="14"/>
        <v>0</v>
      </c>
      <c r="DC11" s="191">
        <f t="shared" si="14"/>
        <v>0</v>
      </c>
      <c r="DF11" s="24">
        <f t="shared" si="4"/>
        <v>0</v>
      </c>
    </row>
    <row r="12" spans="1:112" ht="29">
      <c r="A12" s="68">
        <v>0</v>
      </c>
      <c r="B12" s="176" t="str">
        <f>$B$11&amp;"1."</f>
        <v>D.1.1.</v>
      </c>
      <c r="C12" s="192" t="s">
        <v>160</v>
      </c>
      <c r="D12" s="193"/>
      <c r="E12" s="194">
        <v>0.21</v>
      </c>
      <c r="F12" s="189">
        <f>H12+NPV(FD,I12:INDEX(I12:DC12,PAL))</f>
        <v>0</v>
      </c>
      <c r="G12" s="189">
        <f>SUMIF($H$5:$DC$5,"&lt;="&amp;PAL,$H12:$DC12)</f>
        <v>0</v>
      </c>
      <c r="H12" s="195">
        <v>0</v>
      </c>
      <c r="I12" s="195">
        <v>0</v>
      </c>
      <c r="J12" s="195">
        <v>0</v>
      </c>
      <c r="K12" s="195">
        <v>0</v>
      </c>
      <c r="L12" s="195">
        <v>0</v>
      </c>
      <c r="M12" s="195">
        <v>0</v>
      </c>
      <c r="N12" s="195">
        <v>0</v>
      </c>
      <c r="O12" s="195">
        <v>0</v>
      </c>
      <c r="P12" s="195">
        <v>0</v>
      </c>
      <c r="Q12" s="195">
        <v>0</v>
      </c>
      <c r="R12" s="195">
        <v>0</v>
      </c>
      <c r="S12" s="195">
        <v>0</v>
      </c>
      <c r="T12" s="195">
        <v>0</v>
      </c>
      <c r="U12" s="195">
        <v>0</v>
      </c>
      <c r="V12" s="195">
        <v>0</v>
      </c>
      <c r="W12" s="195">
        <v>0</v>
      </c>
      <c r="X12" s="195">
        <v>0</v>
      </c>
      <c r="Y12" s="195">
        <v>0</v>
      </c>
      <c r="Z12" s="195">
        <v>0</v>
      </c>
      <c r="AA12" s="195">
        <v>0</v>
      </c>
      <c r="AB12" s="195">
        <v>0</v>
      </c>
      <c r="AC12" s="195">
        <v>0</v>
      </c>
      <c r="AD12" s="195">
        <v>0</v>
      </c>
      <c r="AE12" s="195">
        <v>0</v>
      </c>
      <c r="AF12" s="195">
        <v>0</v>
      </c>
      <c r="AG12" s="195">
        <v>0</v>
      </c>
      <c r="AH12" s="195">
        <v>0</v>
      </c>
      <c r="AI12" s="195">
        <v>0</v>
      </c>
      <c r="AJ12" s="195">
        <v>0</v>
      </c>
      <c r="AK12" s="195">
        <v>0</v>
      </c>
      <c r="AL12" s="195">
        <v>0</v>
      </c>
      <c r="AM12" s="195">
        <v>0</v>
      </c>
      <c r="AN12" s="195">
        <v>0</v>
      </c>
      <c r="AO12" s="195">
        <v>0</v>
      </c>
      <c r="AP12" s="195">
        <v>0</v>
      </c>
      <c r="AQ12" s="195">
        <v>0</v>
      </c>
      <c r="AR12" s="195">
        <v>0</v>
      </c>
      <c r="AS12" s="195">
        <v>0</v>
      </c>
      <c r="AT12" s="195">
        <v>0</v>
      </c>
      <c r="AU12" s="195">
        <v>0</v>
      </c>
      <c r="AV12" s="195">
        <v>0</v>
      </c>
      <c r="AW12" s="195">
        <v>0</v>
      </c>
      <c r="AX12" s="195">
        <v>0</v>
      </c>
      <c r="AY12" s="195">
        <v>0</v>
      </c>
      <c r="AZ12" s="195">
        <v>0</v>
      </c>
      <c r="BA12" s="195">
        <v>0</v>
      </c>
      <c r="BB12" s="195">
        <v>0</v>
      </c>
      <c r="BC12" s="195">
        <v>0</v>
      </c>
      <c r="BD12" s="195">
        <v>0</v>
      </c>
      <c r="BE12" s="195">
        <v>0</v>
      </c>
      <c r="BF12" s="195">
        <v>0</v>
      </c>
      <c r="BG12" s="195">
        <v>0</v>
      </c>
      <c r="BH12" s="195">
        <v>0</v>
      </c>
      <c r="BI12" s="195">
        <v>0</v>
      </c>
      <c r="BJ12" s="195">
        <v>0</v>
      </c>
      <c r="BK12" s="195">
        <v>0</v>
      </c>
      <c r="BL12" s="195">
        <v>0</v>
      </c>
      <c r="BM12" s="195">
        <v>0</v>
      </c>
      <c r="BN12" s="195">
        <v>0</v>
      </c>
      <c r="BO12" s="195">
        <v>0</v>
      </c>
      <c r="BP12" s="195">
        <v>0</v>
      </c>
      <c r="BQ12" s="195">
        <v>0</v>
      </c>
      <c r="BR12" s="195">
        <v>0</v>
      </c>
      <c r="BS12" s="195">
        <v>0</v>
      </c>
      <c r="BT12" s="195">
        <v>0</v>
      </c>
      <c r="BU12" s="195">
        <v>0</v>
      </c>
      <c r="BV12" s="195">
        <v>0</v>
      </c>
      <c r="BW12" s="195">
        <v>0</v>
      </c>
      <c r="BX12" s="195">
        <v>0</v>
      </c>
      <c r="BY12" s="195">
        <v>0</v>
      </c>
      <c r="BZ12" s="195">
        <v>0</v>
      </c>
      <c r="CA12" s="195">
        <v>0</v>
      </c>
      <c r="CB12" s="195">
        <v>0</v>
      </c>
      <c r="CC12" s="195">
        <v>0</v>
      </c>
      <c r="CD12" s="195">
        <v>0</v>
      </c>
      <c r="CE12" s="195">
        <v>0</v>
      </c>
      <c r="CF12" s="195">
        <v>0</v>
      </c>
      <c r="CG12" s="195">
        <v>0</v>
      </c>
      <c r="CH12" s="195">
        <v>0</v>
      </c>
      <c r="CI12" s="195">
        <v>0</v>
      </c>
      <c r="CJ12" s="195">
        <v>0</v>
      </c>
      <c r="CK12" s="195">
        <v>0</v>
      </c>
      <c r="CL12" s="195">
        <v>0</v>
      </c>
      <c r="CM12" s="195">
        <v>0</v>
      </c>
      <c r="CN12" s="195">
        <v>0</v>
      </c>
      <c r="CO12" s="195">
        <v>0</v>
      </c>
      <c r="CP12" s="195">
        <v>0</v>
      </c>
      <c r="CQ12" s="195">
        <v>0</v>
      </c>
      <c r="CR12" s="195">
        <v>0</v>
      </c>
      <c r="CS12" s="195">
        <v>0</v>
      </c>
      <c r="CT12" s="195">
        <v>0</v>
      </c>
      <c r="CU12" s="195">
        <v>0</v>
      </c>
      <c r="CV12" s="195">
        <v>0</v>
      </c>
      <c r="CW12" s="195">
        <v>0</v>
      </c>
      <c r="CX12" s="195">
        <v>0</v>
      </c>
      <c r="CY12" s="195">
        <v>0</v>
      </c>
      <c r="CZ12" s="195">
        <v>0</v>
      </c>
      <c r="DA12" s="195">
        <v>0</v>
      </c>
      <c r="DB12" s="195">
        <v>0</v>
      </c>
      <c r="DC12" s="195">
        <v>0</v>
      </c>
      <c r="DE12" s="24">
        <f>COUNTBLANK($H12:$DC12)</f>
        <v>0</v>
      </c>
      <c r="DF12" s="24">
        <f>COUNTIF($H12:$DC12,"&lt;&gt;0")</f>
        <v>0</v>
      </c>
      <c r="DG12">
        <f t="shared" ref="DG12:DG21" si="15">IF(ISNUMBER(E12),E12*100,0)</f>
        <v>21</v>
      </c>
      <c r="DH12">
        <v>0</v>
      </c>
    </row>
    <row r="13" spans="1:112" ht="14.5">
      <c r="A13" s="68">
        <v>1</v>
      </c>
      <c r="B13" s="176" t="str">
        <f>$B$11&amp;"2."</f>
        <v>D.1.2.</v>
      </c>
      <c r="C13" s="192" t="s">
        <v>161</v>
      </c>
      <c r="D13" s="193"/>
      <c r="E13" s="194">
        <v>0.21</v>
      </c>
      <c r="F13" s="189">
        <f>H13+NPV(FD,I13:INDEX(I13:DC13,PAL))</f>
        <v>0</v>
      </c>
      <c r="G13" s="189">
        <f>SUMIF($H$5:$DC$5,"&lt;="&amp;PAL,$H13:$DC13)</f>
        <v>0</v>
      </c>
      <c r="H13" s="195">
        <v>0</v>
      </c>
      <c r="I13" s="195">
        <v>0</v>
      </c>
      <c r="J13" s="195">
        <v>0</v>
      </c>
      <c r="K13" s="195">
        <v>0</v>
      </c>
      <c r="L13" s="195">
        <v>0</v>
      </c>
      <c r="M13" s="195">
        <v>0</v>
      </c>
      <c r="N13" s="195">
        <v>0</v>
      </c>
      <c r="O13" s="195">
        <v>0</v>
      </c>
      <c r="P13" s="195">
        <v>0</v>
      </c>
      <c r="Q13" s="195">
        <v>0</v>
      </c>
      <c r="R13" s="195">
        <v>0</v>
      </c>
      <c r="S13" s="195">
        <v>0</v>
      </c>
      <c r="T13" s="195">
        <v>0</v>
      </c>
      <c r="U13" s="195">
        <v>0</v>
      </c>
      <c r="V13" s="195">
        <v>0</v>
      </c>
      <c r="W13" s="195">
        <v>0</v>
      </c>
      <c r="X13" s="195">
        <v>0</v>
      </c>
      <c r="Y13" s="195">
        <v>0</v>
      </c>
      <c r="Z13" s="195">
        <v>0</v>
      </c>
      <c r="AA13" s="195">
        <v>0</v>
      </c>
      <c r="AB13" s="195">
        <v>0</v>
      </c>
      <c r="AC13" s="195">
        <v>0</v>
      </c>
      <c r="AD13" s="195">
        <v>0</v>
      </c>
      <c r="AE13" s="195">
        <v>0</v>
      </c>
      <c r="AF13" s="195">
        <v>0</v>
      </c>
      <c r="AG13" s="195">
        <v>0</v>
      </c>
      <c r="AH13" s="195">
        <v>0</v>
      </c>
      <c r="AI13" s="195">
        <v>0</v>
      </c>
      <c r="AJ13" s="195">
        <v>0</v>
      </c>
      <c r="AK13" s="195">
        <v>0</v>
      </c>
      <c r="AL13" s="195">
        <v>0</v>
      </c>
      <c r="AM13" s="195">
        <v>0</v>
      </c>
      <c r="AN13" s="195">
        <v>0</v>
      </c>
      <c r="AO13" s="195">
        <v>0</v>
      </c>
      <c r="AP13" s="195">
        <v>0</v>
      </c>
      <c r="AQ13" s="195">
        <v>0</v>
      </c>
      <c r="AR13" s="195">
        <v>0</v>
      </c>
      <c r="AS13" s="195">
        <v>0</v>
      </c>
      <c r="AT13" s="195">
        <v>0</v>
      </c>
      <c r="AU13" s="195">
        <v>0</v>
      </c>
      <c r="AV13" s="195">
        <v>0</v>
      </c>
      <c r="AW13" s="195">
        <v>0</v>
      </c>
      <c r="AX13" s="195">
        <v>0</v>
      </c>
      <c r="AY13" s="195">
        <v>0</v>
      </c>
      <c r="AZ13" s="195">
        <v>0</v>
      </c>
      <c r="BA13" s="195">
        <v>0</v>
      </c>
      <c r="BB13" s="195">
        <v>0</v>
      </c>
      <c r="BC13" s="195">
        <v>0</v>
      </c>
      <c r="BD13" s="195">
        <v>0</v>
      </c>
      <c r="BE13" s="195">
        <v>0</v>
      </c>
      <c r="BF13" s="195">
        <v>0</v>
      </c>
      <c r="BG13" s="195">
        <v>0</v>
      </c>
      <c r="BH13" s="195">
        <v>0</v>
      </c>
      <c r="BI13" s="195">
        <v>0</v>
      </c>
      <c r="BJ13" s="195">
        <v>0</v>
      </c>
      <c r="BK13" s="195">
        <v>0</v>
      </c>
      <c r="BL13" s="195">
        <v>0</v>
      </c>
      <c r="BM13" s="195">
        <v>0</v>
      </c>
      <c r="BN13" s="195">
        <v>0</v>
      </c>
      <c r="BO13" s="195">
        <v>0</v>
      </c>
      <c r="BP13" s="195">
        <v>0</v>
      </c>
      <c r="BQ13" s="195">
        <v>0</v>
      </c>
      <c r="BR13" s="195">
        <v>0</v>
      </c>
      <c r="BS13" s="195">
        <v>0</v>
      </c>
      <c r="BT13" s="195">
        <v>0</v>
      </c>
      <c r="BU13" s="195">
        <v>0</v>
      </c>
      <c r="BV13" s="195">
        <v>0</v>
      </c>
      <c r="BW13" s="195">
        <v>0</v>
      </c>
      <c r="BX13" s="195">
        <v>0</v>
      </c>
      <c r="BY13" s="195">
        <v>0</v>
      </c>
      <c r="BZ13" s="195">
        <v>0</v>
      </c>
      <c r="CA13" s="195">
        <v>0</v>
      </c>
      <c r="CB13" s="195">
        <v>0</v>
      </c>
      <c r="CC13" s="195">
        <v>0</v>
      </c>
      <c r="CD13" s="195">
        <v>0</v>
      </c>
      <c r="CE13" s="195">
        <v>0</v>
      </c>
      <c r="CF13" s="195">
        <v>0</v>
      </c>
      <c r="CG13" s="195">
        <v>0</v>
      </c>
      <c r="CH13" s="195">
        <v>0</v>
      </c>
      <c r="CI13" s="195">
        <v>0</v>
      </c>
      <c r="CJ13" s="195">
        <v>0</v>
      </c>
      <c r="CK13" s="195">
        <v>0</v>
      </c>
      <c r="CL13" s="195">
        <v>0</v>
      </c>
      <c r="CM13" s="195">
        <v>0</v>
      </c>
      <c r="CN13" s="195">
        <v>0</v>
      </c>
      <c r="CO13" s="195">
        <v>0</v>
      </c>
      <c r="CP13" s="195">
        <v>0</v>
      </c>
      <c r="CQ13" s="195">
        <v>0</v>
      </c>
      <c r="CR13" s="195">
        <v>0</v>
      </c>
      <c r="CS13" s="195">
        <v>0</v>
      </c>
      <c r="CT13" s="195">
        <v>0</v>
      </c>
      <c r="CU13" s="195">
        <v>0</v>
      </c>
      <c r="CV13" s="195">
        <v>0</v>
      </c>
      <c r="CW13" s="195">
        <v>0</v>
      </c>
      <c r="CX13" s="195">
        <v>0</v>
      </c>
      <c r="CY13" s="195">
        <v>0</v>
      </c>
      <c r="CZ13" s="195">
        <v>0</v>
      </c>
      <c r="DA13" s="195">
        <v>0</v>
      </c>
      <c r="DB13" s="195">
        <v>0</v>
      </c>
      <c r="DC13" s="195">
        <v>0</v>
      </c>
      <c r="DE13" s="24">
        <f t="shared" ref="DE13:DE21" si="16">COUNTBLANK(H13:DC13)</f>
        <v>0</v>
      </c>
      <c r="DF13" s="24">
        <f t="shared" ref="DF13:DF76" si="17">COUNTIF($H13:$DC13,"&lt;&gt;0")</f>
        <v>0</v>
      </c>
      <c r="DG13">
        <f t="shared" si="15"/>
        <v>21</v>
      </c>
      <c r="DH13">
        <v>0</v>
      </c>
    </row>
    <row r="14" spans="1:112" ht="14.5">
      <c r="A14" s="68">
        <v>2</v>
      </c>
      <c r="B14" s="176" t="str">
        <f>$B$11&amp;"3."</f>
        <v>D.1.3.</v>
      </c>
      <c r="C14" s="192" t="s">
        <v>161</v>
      </c>
      <c r="D14" s="193"/>
      <c r="E14" s="194">
        <v>0.21</v>
      </c>
      <c r="F14" s="189">
        <f>H14+NPV(FD,I14:INDEX(I14:DC14,PAL))</f>
        <v>0</v>
      </c>
      <c r="G14" s="189">
        <f>SUMIF($H$5:$DC$5,"&lt;="&amp;PAL,$H14:$DC14)</f>
        <v>0</v>
      </c>
      <c r="H14" s="195">
        <v>0</v>
      </c>
      <c r="I14" s="195">
        <v>0</v>
      </c>
      <c r="J14" s="195">
        <v>0</v>
      </c>
      <c r="K14" s="195">
        <v>0</v>
      </c>
      <c r="L14" s="195">
        <v>0</v>
      </c>
      <c r="M14" s="195">
        <v>0</v>
      </c>
      <c r="N14" s="195">
        <v>0</v>
      </c>
      <c r="O14" s="195">
        <v>0</v>
      </c>
      <c r="P14" s="195">
        <v>0</v>
      </c>
      <c r="Q14" s="195">
        <v>0</v>
      </c>
      <c r="R14" s="195">
        <v>0</v>
      </c>
      <c r="S14" s="195">
        <v>0</v>
      </c>
      <c r="T14" s="195">
        <v>0</v>
      </c>
      <c r="U14" s="195">
        <v>0</v>
      </c>
      <c r="V14" s="195">
        <v>0</v>
      </c>
      <c r="W14" s="195">
        <v>0</v>
      </c>
      <c r="X14" s="195">
        <v>0</v>
      </c>
      <c r="Y14" s="195">
        <v>0</v>
      </c>
      <c r="Z14" s="195">
        <v>0</v>
      </c>
      <c r="AA14" s="195">
        <v>0</v>
      </c>
      <c r="AB14" s="195">
        <v>0</v>
      </c>
      <c r="AC14" s="195">
        <v>0</v>
      </c>
      <c r="AD14" s="195">
        <v>0</v>
      </c>
      <c r="AE14" s="195">
        <v>0</v>
      </c>
      <c r="AF14" s="195">
        <v>0</v>
      </c>
      <c r="AG14" s="195">
        <v>0</v>
      </c>
      <c r="AH14" s="195">
        <v>0</v>
      </c>
      <c r="AI14" s="195">
        <v>0</v>
      </c>
      <c r="AJ14" s="195">
        <v>0</v>
      </c>
      <c r="AK14" s="195">
        <v>0</v>
      </c>
      <c r="AL14" s="195">
        <v>0</v>
      </c>
      <c r="AM14" s="195">
        <v>0</v>
      </c>
      <c r="AN14" s="195">
        <v>0</v>
      </c>
      <c r="AO14" s="195">
        <v>0</v>
      </c>
      <c r="AP14" s="195">
        <v>0</v>
      </c>
      <c r="AQ14" s="195">
        <v>0</v>
      </c>
      <c r="AR14" s="195">
        <v>0</v>
      </c>
      <c r="AS14" s="195">
        <v>0</v>
      </c>
      <c r="AT14" s="195">
        <v>0</v>
      </c>
      <c r="AU14" s="195">
        <v>0</v>
      </c>
      <c r="AV14" s="195">
        <v>0</v>
      </c>
      <c r="AW14" s="195">
        <v>0</v>
      </c>
      <c r="AX14" s="195">
        <v>0</v>
      </c>
      <c r="AY14" s="195">
        <v>0</v>
      </c>
      <c r="AZ14" s="195">
        <v>0</v>
      </c>
      <c r="BA14" s="195">
        <v>0</v>
      </c>
      <c r="BB14" s="195">
        <v>0</v>
      </c>
      <c r="BC14" s="195">
        <v>0</v>
      </c>
      <c r="BD14" s="195">
        <v>0</v>
      </c>
      <c r="BE14" s="195">
        <v>0</v>
      </c>
      <c r="BF14" s="195">
        <v>0</v>
      </c>
      <c r="BG14" s="195">
        <v>0</v>
      </c>
      <c r="BH14" s="195">
        <v>0</v>
      </c>
      <c r="BI14" s="195">
        <v>0</v>
      </c>
      <c r="BJ14" s="195">
        <v>0</v>
      </c>
      <c r="BK14" s="195">
        <v>0</v>
      </c>
      <c r="BL14" s="195">
        <v>0</v>
      </c>
      <c r="BM14" s="195">
        <v>0</v>
      </c>
      <c r="BN14" s="195">
        <v>0</v>
      </c>
      <c r="BO14" s="195">
        <v>0</v>
      </c>
      <c r="BP14" s="195">
        <v>0</v>
      </c>
      <c r="BQ14" s="195">
        <v>0</v>
      </c>
      <c r="BR14" s="195">
        <v>0</v>
      </c>
      <c r="BS14" s="195">
        <v>0</v>
      </c>
      <c r="BT14" s="195">
        <v>0</v>
      </c>
      <c r="BU14" s="195">
        <v>0</v>
      </c>
      <c r="BV14" s="195">
        <v>0</v>
      </c>
      <c r="BW14" s="195">
        <v>0</v>
      </c>
      <c r="BX14" s="195">
        <v>0</v>
      </c>
      <c r="BY14" s="195">
        <v>0</v>
      </c>
      <c r="BZ14" s="195">
        <v>0</v>
      </c>
      <c r="CA14" s="195">
        <v>0</v>
      </c>
      <c r="CB14" s="195">
        <v>0</v>
      </c>
      <c r="CC14" s="195">
        <v>0</v>
      </c>
      <c r="CD14" s="195">
        <v>0</v>
      </c>
      <c r="CE14" s="195">
        <v>0</v>
      </c>
      <c r="CF14" s="195">
        <v>0</v>
      </c>
      <c r="CG14" s="195">
        <v>0</v>
      </c>
      <c r="CH14" s="195">
        <v>0</v>
      </c>
      <c r="CI14" s="195">
        <v>0</v>
      </c>
      <c r="CJ14" s="195">
        <v>0</v>
      </c>
      <c r="CK14" s="195">
        <v>0</v>
      </c>
      <c r="CL14" s="195">
        <v>0</v>
      </c>
      <c r="CM14" s="195">
        <v>0</v>
      </c>
      <c r="CN14" s="195">
        <v>0</v>
      </c>
      <c r="CO14" s="195">
        <v>0</v>
      </c>
      <c r="CP14" s="195">
        <v>0</v>
      </c>
      <c r="CQ14" s="195">
        <v>0</v>
      </c>
      <c r="CR14" s="195">
        <v>0</v>
      </c>
      <c r="CS14" s="195">
        <v>0</v>
      </c>
      <c r="CT14" s="195">
        <v>0</v>
      </c>
      <c r="CU14" s="195">
        <v>0</v>
      </c>
      <c r="CV14" s="195">
        <v>0</v>
      </c>
      <c r="CW14" s="195">
        <v>0</v>
      </c>
      <c r="CX14" s="195">
        <v>0</v>
      </c>
      <c r="CY14" s="195">
        <v>0</v>
      </c>
      <c r="CZ14" s="195">
        <v>0</v>
      </c>
      <c r="DA14" s="195">
        <v>0</v>
      </c>
      <c r="DB14" s="195">
        <v>0</v>
      </c>
      <c r="DC14" s="195">
        <v>0</v>
      </c>
      <c r="DE14" s="24">
        <f t="shared" si="16"/>
        <v>0</v>
      </c>
      <c r="DF14" s="24">
        <f t="shared" si="17"/>
        <v>0</v>
      </c>
      <c r="DG14">
        <f t="shared" si="15"/>
        <v>21</v>
      </c>
      <c r="DH14">
        <v>0</v>
      </c>
    </row>
    <row r="15" spans="1:112" ht="14.5">
      <c r="A15" s="68">
        <v>3</v>
      </c>
      <c r="B15" s="176" t="str">
        <f>$B$11&amp;"4."</f>
        <v>D.1.4.</v>
      </c>
      <c r="C15" s="192" t="s">
        <v>161</v>
      </c>
      <c r="D15" s="193"/>
      <c r="E15" s="194">
        <v>0.21</v>
      </c>
      <c r="F15" s="189">
        <f>H15+NPV(FD,I15:INDEX(I15:DC15,PAL))</f>
        <v>0</v>
      </c>
      <c r="G15" s="189">
        <f>SUMIF($H$5:$DC$5,"&lt;="&amp;PAL,$H15:$DC15)</f>
        <v>0</v>
      </c>
      <c r="H15" s="195">
        <v>0</v>
      </c>
      <c r="I15" s="195">
        <v>0</v>
      </c>
      <c r="J15" s="195">
        <v>0</v>
      </c>
      <c r="K15" s="195">
        <v>0</v>
      </c>
      <c r="L15" s="195">
        <v>0</v>
      </c>
      <c r="M15" s="195">
        <v>0</v>
      </c>
      <c r="N15" s="195">
        <v>0</v>
      </c>
      <c r="O15" s="195">
        <v>0</v>
      </c>
      <c r="P15" s="195">
        <v>0</v>
      </c>
      <c r="Q15" s="195">
        <v>0</v>
      </c>
      <c r="R15" s="195">
        <v>0</v>
      </c>
      <c r="S15" s="195">
        <v>0</v>
      </c>
      <c r="T15" s="195">
        <v>0</v>
      </c>
      <c r="U15" s="195">
        <v>0</v>
      </c>
      <c r="V15" s="195">
        <v>0</v>
      </c>
      <c r="W15" s="195">
        <v>0</v>
      </c>
      <c r="X15" s="195">
        <v>0</v>
      </c>
      <c r="Y15" s="195">
        <v>0</v>
      </c>
      <c r="Z15" s="195">
        <v>0</v>
      </c>
      <c r="AA15" s="195">
        <v>0</v>
      </c>
      <c r="AB15" s="195">
        <v>0</v>
      </c>
      <c r="AC15" s="195">
        <v>0</v>
      </c>
      <c r="AD15" s="195">
        <v>0</v>
      </c>
      <c r="AE15" s="195">
        <v>0</v>
      </c>
      <c r="AF15" s="195">
        <v>0</v>
      </c>
      <c r="AG15" s="195">
        <v>0</v>
      </c>
      <c r="AH15" s="195">
        <v>0</v>
      </c>
      <c r="AI15" s="195">
        <v>0</v>
      </c>
      <c r="AJ15" s="195">
        <v>0</v>
      </c>
      <c r="AK15" s="195">
        <v>0</v>
      </c>
      <c r="AL15" s="195">
        <v>0</v>
      </c>
      <c r="AM15" s="195">
        <v>0</v>
      </c>
      <c r="AN15" s="195">
        <v>0</v>
      </c>
      <c r="AO15" s="195">
        <v>0</v>
      </c>
      <c r="AP15" s="195">
        <v>0</v>
      </c>
      <c r="AQ15" s="195">
        <v>0</v>
      </c>
      <c r="AR15" s="195">
        <v>0</v>
      </c>
      <c r="AS15" s="195">
        <v>0</v>
      </c>
      <c r="AT15" s="195">
        <v>0</v>
      </c>
      <c r="AU15" s="195">
        <v>0</v>
      </c>
      <c r="AV15" s="195">
        <v>0</v>
      </c>
      <c r="AW15" s="195">
        <v>0</v>
      </c>
      <c r="AX15" s="195">
        <v>0</v>
      </c>
      <c r="AY15" s="195">
        <v>0</v>
      </c>
      <c r="AZ15" s="195">
        <v>0</v>
      </c>
      <c r="BA15" s="195">
        <v>0</v>
      </c>
      <c r="BB15" s="195">
        <v>0</v>
      </c>
      <c r="BC15" s="195">
        <v>0</v>
      </c>
      <c r="BD15" s="195">
        <v>0</v>
      </c>
      <c r="BE15" s="195">
        <v>0</v>
      </c>
      <c r="BF15" s="195">
        <v>0</v>
      </c>
      <c r="BG15" s="195">
        <v>0</v>
      </c>
      <c r="BH15" s="195">
        <v>0</v>
      </c>
      <c r="BI15" s="195">
        <v>0</v>
      </c>
      <c r="BJ15" s="195">
        <v>0</v>
      </c>
      <c r="BK15" s="195">
        <v>0</v>
      </c>
      <c r="BL15" s="195">
        <v>0</v>
      </c>
      <c r="BM15" s="195">
        <v>0</v>
      </c>
      <c r="BN15" s="195">
        <v>0</v>
      </c>
      <c r="BO15" s="195">
        <v>0</v>
      </c>
      <c r="BP15" s="195">
        <v>0</v>
      </c>
      <c r="BQ15" s="195">
        <v>0</v>
      </c>
      <c r="BR15" s="195">
        <v>0</v>
      </c>
      <c r="BS15" s="195">
        <v>0</v>
      </c>
      <c r="BT15" s="195">
        <v>0</v>
      </c>
      <c r="BU15" s="195">
        <v>0</v>
      </c>
      <c r="BV15" s="195">
        <v>0</v>
      </c>
      <c r="BW15" s="195">
        <v>0</v>
      </c>
      <c r="BX15" s="195">
        <v>0</v>
      </c>
      <c r="BY15" s="195">
        <v>0</v>
      </c>
      <c r="BZ15" s="195">
        <v>0</v>
      </c>
      <c r="CA15" s="195">
        <v>0</v>
      </c>
      <c r="CB15" s="195">
        <v>0</v>
      </c>
      <c r="CC15" s="195">
        <v>0</v>
      </c>
      <c r="CD15" s="195">
        <v>0</v>
      </c>
      <c r="CE15" s="195">
        <v>0</v>
      </c>
      <c r="CF15" s="195">
        <v>0</v>
      </c>
      <c r="CG15" s="195">
        <v>0</v>
      </c>
      <c r="CH15" s="195">
        <v>0</v>
      </c>
      <c r="CI15" s="195">
        <v>0</v>
      </c>
      <c r="CJ15" s="195">
        <v>0</v>
      </c>
      <c r="CK15" s="195">
        <v>0</v>
      </c>
      <c r="CL15" s="195">
        <v>0</v>
      </c>
      <c r="CM15" s="195">
        <v>0</v>
      </c>
      <c r="CN15" s="195">
        <v>0</v>
      </c>
      <c r="CO15" s="195">
        <v>0</v>
      </c>
      <c r="CP15" s="195">
        <v>0</v>
      </c>
      <c r="CQ15" s="195">
        <v>0</v>
      </c>
      <c r="CR15" s="195">
        <v>0</v>
      </c>
      <c r="CS15" s="195">
        <v>0</v>
      </c>
      <c r="CT15" s="195">
        <v>0</v>
      </c>
      <c r="CU15" s="195">
        <v>0</v>
      </c>
      <c r="CV15" s="195">
        <v>0</v>
      </c>
      <c r="CW15" s="195">
        <v>0</v>
      </c>
      <c r="CX15" s="195">
        <v>0</v>
      </c>
      <c r="CY15" s="195">
        <v>0</v>
      </c>
      <c r="CZ15" s="195">
        <v>0</v>
      </c>
      <c r="DA15" s="195">
        <v>0</v>
      </c>
      <c r="DB15" s="195">
        <v>0</v>
      </c>
      <c r="DC15" s="195">
        <v>0</v>
      </c>
      <c r="DE15" s="24">
        <f t="shared" si="16"/>
        <v>0</v>
      </c>
      <c r="DF15" s="24">
        <f t="shared" si="17"/>
        <v>0</v>
      </c>
      <c r="DG15">
        <f t="shared" si="15"/>
        <v>21</v>
      </c>
      <c r="DH15">
        <v>0</v>
      </c>
    </row>
    <row r="16" spans="1:112" ht="14.5">
      <c r="A16" s="68">
        <v>4</v>
      </c>
      <c r="B16" s="176" t="str">
        <f>$B$11&amp;"5."</f>
        <v>D.1.5.</v>
      </c>
      <c r="C16" s="192" t="s">
        <v>161</v>
      </c>
      <c r="D16" s="193"/>
      <c r="E16" s="194">
        <v>0.21</v>
      </c>
      <c r="F16" s="189">
        <f>H16+NPV(FD,I16:INDEX(I16:DC16,PAL))</f>
        <v>0</v>
      </c>
      <c r="G16" s="189">
        <f>SUMIF($H$5:$DC$5,"&lt;="&amp;PAL,$H16:$DC16)</f>
        <v>0</v>
      </c>
      <c r="H16" s="195">
        <v>0</v>
      </c>
      <c r="I16" s="195">
        <v>0</v>
      </c>
      <c r="J16" s="195">
        <v>0</v>
      </c>
      <c r="K16" s="195">
        <v>0</v>
      </c>
      <c r="L16" s="195">
        <v>0</v>
      </c>
      <c r="M16" s="195">
        <v>0</v>
      </c>
      <c r="N16" s="195">
        <v>0</v>
      </c>
      <c r="O16" s="195">
        <v>0</v>
      </c>
      <c r="P16" s="195">
        <v>0</v>
      </c>
      <c r="Q16" s="195">
        <v>0</v>
      </c>
      <c r="R16" s="195">
        <v>0</v>
      </c>
      <c r="S16" s="195">
        <v>0</v>
      </c>
      <c r="T16" s="195">
        <v>0</v>
      </c>
      <c r="U16" s="195">
        <v>0</v>
      </c>
      <c r="V16" s="195">
        <v>0</v>
      </c>
      <c r="W16" s="195">
        <v>0</v>
      </c>
      <c r="X16" s="195">
        <v>0</v>
      </c>
      <c r="Y16" s="195">
        <v>0</v>
      </c>
      <c r="Z16" s="195">
        <v>0</v>
      </c>
      <c r="AA16" s="195">
        <v>0</v>
      </c>
      <c r="AB16" s="195">
        <v>0</v>
      </c>
      <c r="AC16" s="195">
        <v>0</v>
      </c>
      <c r="AD16" s="195">
        <v>0</v>
      </c>
      <c r="AE16" s="195">
        <v>0</v>
      </c>
      <c r="AF16" s="195">
        <v>0</v>
      </c>
      <c r="AG16" s="195">
        <v>0</v>
      </c>
      <c r="AH16" s="195">
        <v>0</v>
      </c>
      <c r="AI16" s="195">
        <v>0</v>
      </c>
      <c r="AJ16" s="195">
        <v>0</v>
      </c>
      <c r="AK16" s="195">
        <v>0</v>
      </c>
      <c r="AL16" s="195">
        <v>0</v>
      </c>
      <c r="AM16" s="195">
        <v>0</v>
      </c>
      <c r="AN16" s="195">
        <v>0</v>
      </c>
      <c r="AO16" s="195">
        <v>0</v>
      </c>
      <c r="AP16" s="195">
        <v>0</v>
      </c>
      <c r="AQ16" s="195">
        <v>0</v>
      </c>
      <c r="AR16" s="195">
        <v>0</v>
      </c>
      <c r="AS16" s="195">
        <v>0</v>
      </c>
      <c r="AT16" s="195">
        <v>0</v>
      </c>
      <c r="AU16" s="195">
        <v>0</v>
      </c>
      <c r="AV16" s="195">
        <v>0</v>
      </c>
      <c r="AW16" s="195">
        <v>0</v>
      </c>
      <c r="AX16" s="195">
        <v>0</v>
      </c>
      <c r="AY16" s="195">
        <v>0</v>
      </c>
      <c r="AZ16" s="195">
        <v>0</v>
      </c>
      <c r="BA16" s="195">
        <v>0</v>
      </c>
      <c r="BB16" s="195">
        <v>0</v>
      </c>
      <c r="BC16" s="195">
        <v>0</v>
      </c>
      <c r="BD16" s="195">
        <v>0</v>
      </c>
      <c r="BE16" s="195">
        <v>0</v>
      </c>
      <c r="BF16" s="195">
        <v>0</v>
      </c>
      <c r="BG16" s="195">
        <v>0</v>
      </c>
      <c r="BH16" s="195">
        <v>0</v>
      </c>
      <c r="BI16" s="195">
        <v>0</v>
      </c>
      <c r="BJ16" s="195">
        <v>0</v>
      </c>
      <c r="BK16" s="195">
        <v>0</v>
      </c>
      <c r="BL16" s="195">
        <v>0</v>
      </c>
      <c r="BM16" s="195">
        <v>0</v>
      </c>
      <c r="BN16" s="195">
        <v>0</v>
      </c>
      <c r="BO16" s="195">
        <v>0</v>
      </c>
      <c r="BP16" s="195">
        <v>0</v>
      </c>
      <c r="BQ16" s="195">
        <v>0</v>
      </c>
      <c r="BR16" s="195">
        <v>0</v>
      </c>
      <c r="BS16" s="195">
        <v>0</v>
      </c>
      <c r="BT16" s="195">
        <v>0</v>
      </c>
      <c r="BU16" s="195">
        <v>0</v>
      </c>
      <c r="BV16" s="195">
        <v>0</v>
      </c>
      <c r="BW16" s="195">
        <v>0</v>
      </c>
      <c r="BX16" s="195">
        <v>0</v>
      </c>
      <c r="BY16" s="195">
        <v>0</v>
      </c>
      <c r="BZ16" s="195">
        <v>0</v>
      </c>
      <c r="CA16" s="195">
        <v>0</v>
      </c>
      <c r="CB16" s="195">
        <v>0</v>
      </c>
      <c r="CC16" s="195">
        <v>0</v>
      </c>
      <c r="CD16" s="195">
        <v>0</v>
      </c>
      <c r="CE16" s="195">
        <v>0</v>
      </c>
      <c r="CF16" s="195">
        <v>0</v>
      </c>
      <c r="CG16" s="195">
        <v>0</v>
      </c>
      <c r="CH16" s="195">
        <v>0</v>
      </c>
      <c r="CI16" s="195">
        <v>0</v>
      </c>
      <c r="CJ16" s="195">
        <v>0</v>
      </c>
      <c r="CK16" s="195">
        <v>0</v>
      </c>
      <c r="CL16" s="195">
        <v>0</v>
      </c>
      <c r="CM16" s="195">
        <v>0</v>
      </c>
      <c r="CN16" s="195">
        <v>0</v>
      </c>
      <c r="CO16" s="195">
        <v>0</v>
      </c>
      <c r="CP16" s="195">
        <v>0</v>
      </c>
      <c r="CQ16" s="195">
        <v>0</v>
      </c>
      <c r="CR16" s="195">
        <v>0</v>
      </c>
      <c r="CS16" s="195">
        <v>0</v>
      </c>
      <c r="CT16" s="195">
        <v>0</v>
      </c>
      <c r="CU16" s="195">
        <v>0</v>
      </c>
      <c r="CV16" s="195">
        <v>0</v>
      </c>
      <c r="CW16" s="195">
        <v>0</v>
      </c>
      <c r="CX16" s="195">
        <v>0</v>
      </c>
      <c r="CY16" s="195">
        <v>0</v>
      </c>
      <c r="CZ16" s="195">
        <v>0</v>
      </c>
      <c r="DA16" s="195">
        <v>0</v>
      </c>
      <c r="DB16" s="195">
        <v>0</v>
      </c>
      <c r="DC16" s="195">
        <v>0</v>
      </c>
      <c r="DE16" s="24">
        <f t="shared" si="16"/>
        <v>0</v>
      </c>
      <c r="DF16" s="24">
        <f t="shared" si="17"/>
        <v>0</v>
      </c>
      <c r="DG16">
        <f t="shared" si="15"/>
        <v>21</v>
      </c>
      <c r="DH16">
        <v>0</v>
      </c>
    </row>
    <row r="17" spans="1:112" ht="14.5">
      <c r="A17" s="68">
        <v>5</v>
      </c>
      <c r="B17" s="176" t="str">
        <f>$B$11&amp;"6."</f>
        <v>D.1.6.</v>
      </c>
      <c r="C17" s="192" t="s">
        <v>161</v>
      </c>
      <c r="D17" s="193"/>
      <c r="E17" s="194">
        <v>0.21</v>
      </c>
      <c r="F17" s="189">
        <f>H17+NPV(FD,I17:INDEX(I17:DC17,PAL))</f>
        <v>0</v>
      </c>
      <c r="G17" s="189">
        <f>SUMIF($H$5:$DC$5,"&lt;="&amp;PAL,$H17:$DC17)</f>
        <v>0</v>
      </c>
      <c r="H17" s="195">
        <v>0</v>
      </c>
      <c r="I17" s="195">
        <v>0</v>
      </c>
      <c r="J17" s="195">
        <v>0</v>
      </c>
      <c r="K17" s="195">
        <v>0</v>
      </c>
      <c r="L17" s="195">
        <v>0</v>
      </c>
      <c r="M17" s="195">
        <v>0</v>
      </c>
      <c r="N17" s="195">
        <v>0</v>
      </c>
      <c r="O17" s="195">
        <v>0</v>
      </c>
      <c r="P17" s="195">
        <v>0</v>
      </c>
      <c r="Q17" s="195">
        <v>0</v>
      </c>
      <c r="R17" s="195">
        <v>0</v>
      </c>
      <c r="S17" s="195">
        <v>0</v>
      </c>
      <c r="T17" s="195">
        <v>0</v>
      </c>
      <c r="U17" s="195">
        <v>0</v>
      </c>
      <c r="V17" s="195">
        <v>0</v>
      </c>
      <c r="W17" s="195">
        <v>0</v>
      </c>
      <c r="X17" s="195">
        <v>0</v>
      </c>
      <c r="Y17" s="195">
        <v>0</v>
      </c>
      <c r="Z17" s="195">
        <v>0</v>
      </c>
      <c r="AA17" s="195">
        <v>0</v>
      </c>
      <c r="AB17" s="195">
        <v>0</v>
      </c>
      <c r="AC17" s="195">
        <v>0</v>
      </c>
      <c r="AD17" s="195">
        <v>0</v>
      </c>
      <c r="AE17" s="195">
        <v>0</v>
      </c>
      <c r="AF17" s="195">
        <v>0</v>
      </c>
      <c r="AG17" s="195">
        <v>0</v>
      </c>
      <c r="AH17" s="195">
        <v>0</v>
      </c>
      <c r="AI17" s="195">
        <v>0</v>
      </c>
      <c r="AJ17" s="195">
        <v>0</v>
      </c>
      <c r="AK17" s="195">
        <v>0</v>
      </c>
      <c r="AL17" s="195">
        <v>0</v>
      </c>
      <c r="AM17" s="195">
        <v>0</v>
      </c>
      <c r="AN17" s="195">
        <v>0</v>
      </c>
      <c r="AO17" s="195">
        <v>0</v>
      </c>
      <c r="AP17" s="195">
        <v>0</v>
      </c>
      <c r="AQ17" s="195">
        <v>0</v>
      </c>
      <c r="AR17" s="195">
        <v>0</v>
      </c>
      <c r="AS17" s="195">
        <v>0</v>
      </c>
      <c r="AT17" s="195">
        <v>0</v>
      </c>
      <c r="AU17" s="195">
        <v>0</v>
      </c>
      <c r="AV17" s="195">
        <v>0</v>
      </c>
      <c r="AW17" s="195">
        <v>0</v>
      </c>
      <c r="AX17" s="195">
        <v>0</v>
      </c>
      <c r="AY17" s="195">
        <v>0</v>
      </c>
      <c r="AZ17" s="195">
        <v>0</v>
      </c>
      <c r="BA17" s="195">
        <v>0</v>
      </c>
      <c r="BB17" s="195">
        <v>0</v>
      </c>
      <c r="BC17" s="195">
        <v>0</v>
      </c>
      <c r="BD17" s="195">
        <v>0</v>
      </c>
      <c r="BE17" s="195">
        <v>0</v>
      </c>
      <c r="BF17" s="195">
        <v>0</v>
      </c>
      <c r="BG17" s="195">
        <v>0</v>
      </c>
      <c r="BH17" s="195">
        <v>0</v>
      </c>
      <c r="BI17" s="195">
        <v>0</v>
      </c>
      <c r="BJ17" s="195">
        <v>0</v>
      </c>
      <c r="BK17" s="195">
        <v>0</v>
      </c>
      <c r="BL17" s="195">
        <v>0</v>
      </c>
      <c r="BM17" s="195">
        <v>0</v>
      </c>
      <c r="BN17" s="195">
        <v>0</v>
      </c>
      <c r="BO17" s="195">
        <v>0</v>
      </c>
      <c r="BP17" s="195">
        <v>0</v>
      </c>
      <c r="BQ17" s="195">
        <v>0</v>
      </c>
      <c r="BR17" s="195">
        <v>0</v>
      </c>
      <c r="BS17" s="195">
        <v>0</v>
      </c>
      <c r="BT17" s="195">
        <v>0</v>
      </c>
      <c r="BU17" s="195">
        <v>0</v>
      </c>
      <c r="BV17" s="195">
        <v>0</v>
      </c>
      <c r="BW17" s="195">
        <v>0</v>
      </c>
      <c r="BX17" s="195">
        <v>0</v>
      </c>
      <c r="BY17" s="195">
        <v>0</v>
      </c>
      <c r="BZ17" s="195">
        <v>0</v>
      </c>
      <c r="CA17" s="195">
        <v>0</v>
      </c>
      <c r="CB17" s="195">
        <v>0</v>
      </c>
      <c r="CC17" s="195">
        <v>0</v>
      </c>
      <c r="CD17" s="195">
        <v>0</v>
      </c>
      <c r="CE17" s="195">
        <v>0</v>
      </c>
      <c r="CF17" s="195">
        <v>0</v>
      </c>
      <c r="CG17" s="195">
        <v>0</v>
      </c>
      <c r="CH17" s="195">
        <v>0</v>
      </c>
      <c r="CI17" s="195">
        <v>0</v>
      </c>
      <c r="CJ17" s="195">
        <v>0</v>
      </c>
      <c r="CK17" s="195">
        <v>0</v>
      </c>
      <c r="CL17" s="195">
        <v>0</v>
      </c>
      <c r="CM17" s="195">
        <v>0</v>
      </c>
      <c r="CN17" s="195">
        <v>0</v>
      </c>
      <c r="CO17" s="195">
        <v>0</v>
      </c>
      <c r="CP17" s="195">
        <v>0</v>
      </c>
      <c r="CQ17" s="195">
        <v>0</v>
      </c>
      <c r="CR17" s="195">
        <v>0</v>
      </c>
      <c r="CS17" s="195">
        <v>0</v>
      </c>
      <c r="CT17" s="195">
        <v>0</v>
      </c>
      <c r="CU17" s="195">
        <v>0</v>
      </c>
      <c r="CV17" s="195">
        <v>0</v>
      </c>
      <c r="CW17" s="195">
        <v>0</v>
      </c>
      <c r="CX17" s="195">
        <v>0</v>
      </c>
      <c r="CY17" s="195">
        <v>0</v>
      </c>
      <c r="CZ17" s="195">
        <v>0</v>
      </c>
      <c r="DA17" s="195">
        <v>0</v>
      </c>
      <c r="DB17" s="195">
        <v>0</v>
      </c>
      <c r="DC17" s="195">
        <v>0</v>
      </c>
      <c r="DE17" s="24">
        <f t="shared" si="16"/>
        <v>0</v>
      </c>
      <c r="DF17" s="24">
        <f t="shared" si="17"/>
        <v>0</v>
      </c>
      <c r="DG17">
        <f t="shared" si="15"/>
        <v>21</v>
      </c>
      <c r="DH17">
        <v>0</v>
      </c>
    </row>
    <row r="18" spans="1:112" ht="14.5">
      <c r="A18" s="68">
        <v>6</v>
      </c>
      <c r="B18" s="176" t="str">
        <f>$B$11&amp;"7."</f>
        <v>D.1.7.</v>
      </c>
      <c r="C18" s="192" t="s">
        <v>161</v>
      </c>
      <c r="D18" s="193"/>
      <c r="E18" s="194">
        <v>0.21</v>
      </c>
      <c r="F18" s="189">
        <f>H18+NPV(FD,I18:INDEX(I18:DC18,PAL))</f>
        <v>0</v>
      </c>
      <c r="G18" s="189">
        <f>SUMIF($H$5:$DC$5,"&lt;="&amp;PAL,$H18:$DC18)</f>
        <v>0</v>
      </c>
      <c r="H18" s="195">
        <v>0</v>
      </c>
      <c r="I18" s="195">
        <v>0</v>
      </c>
      <c r="J18" s="195">
        <v>0</v>
      </c>
      <c r="K18" s="195">
        <v>0</v>
      </c>
      <c r="L18" s="195">
        <v>0</v>
      </c>
      <c r="M18" s="195">
        <v>0</v>
      </c>
      <c r="N18" s="195">
        <v>0</v>
      </c>
      <c r="O18" s="195">
        <v>0</v>
      </c>
      <c r="P18" s="195">
        <v>0</v>
      </c>
      <c r="Q18" s="195">
        <v>0</v>
      </c>
      <c r="R18" s="195">
        <v>0</v>
      </c>
      <c r="S18" s="195">
        <v>0</v>
      </c>
      <c r="T18" s="195">
        <v>0</v>
      </c>
      <c r="U18" s="195">
        <v>0</v>
      </c>
      <c r="V18" s="195">
        <v>0</v>
      </c>
      <c r="W18" s="195">
        <v>0</v>
      </c>
      <c r="X18" s="195">
        <v>0</v>
      </c>
      <c r="Y18" s="195">
        <v>0</v>
      </c>
      <c r="Z18" s="195">
        <v>0</v>
      </c>
      <c r="AA18" s="195">
        <v>0</v>
      </c>
      <c r="AB18" s="195">
        <v>0</v>
      </c>
      <c r="AC18" s="195">
        <v>0</v>
      </c>
      <c r="AD18" s="195">
        <v>0</v>
      </c>
      <c r="AE18" s="195">
        <v>0</v>
      </c>
      <c r="AF18" s="195">
        <v>0</v>
      </c>
      <c r="AG18" s="195">
        <v>0</v>
      </c>
      <c r="AH18" s="195">
        <v>0</v>
      </c>
      <c r="AI18" s="195">
        <v>0</v>
      </c>
      <c r="AJ18" s="195">
        <v>0</v>
      </c>
      <c r="AK18" s="195">
        <v>0</v>
      </c>
      <c r="AL18" s="195">
        <v>0</v>
      </c>
      <c r="AM18" s="195">
        <v>0</v>
      </c>
      <c r="AN18" s="195">
        <v>0</v>
      </c>
      <c r="AO18" s="195">
        <v>0</v>
      </c>
      <c r="AP18" s="195">
        <v>0</v>
      </c>
      <c r="AQ18" s="195">
        <v>0</v>
      </c>
      <c r="AR18" s="195">
        <v>0</v>
      </c>
      <c r="AS18" s="195">
        <v>0</v>
      </c>
      <c r="AT18" s="195">
        <v>0</v>
      </c>
      <c r="AU18" s="195">
        <v>0</v>
      </c>
      <c r="AV18" s="195">
        <v>0</v>
      </c>
      <c r="AW18" s="195">
        <v>0</v>
      </c>
      <c r="AX18" s="195">
        <v>0</v>
      </c>
      <c r="AY18" s="195">
        <v>0</v>
      </c>
      <c r="AZ18" s="195">
        <v>0</v>
      </c>
      <c r="BA18" s="195">
        <v>0</v>
      </c>
      <c r="BB18" s="195">
        <v>0</v>
      </c>
      <c r="BC18" s="195">
        <v>0</v>
      </c>
      <c r="BD18" s="195">
        <v>0</v>
      </c>
      <c r="BE18" s="195">
        <v>0</v>
      </c>
      <c r="BF18" s="195">
        <v>0</v>
      </c>
      <c r="BG18" s="195">
        <v>0</v>
      </c>
      <c r="BH18" s="195">
        <v>0</v>
      </c>
      <c r="BI18" s="195">
        <v>0</v>
      </c>
      <c r="BJ18" s="195">
        <v>0</v>
      </c>
      <c r="BK18" s="195">
        <v>0</v>
      </c>
      <c r="BL18" s="195">
        <v>0</v>
      </c>
      <c r="BM18" s="195">
        <v>0</v>
      </c>
      <c r="BN18" s="195">
        <v>0</v>
      </c>
      <c r="BO18" s="195">
        <v>0</v>
      </c>
      <c r="BP18" s="195">
        <v>0</v>
      </c>
      <c r="BQ18" s="195">
        <v>0</v>
      </c>
      <c r="BR18" s="195">
        <v>0</v>
      </c>
      <c r="BS18" s="195">
        <v>0</v>
      </c>
      <c r="BT18" s="195">
        <v>0</v>
      </c>
      <c r="BU18" s="195">
        <v>0</v>
      </c>
      <c r="BV18" s="195">
        <v>0</v>
      </c>
      <c r="BW18" s="195">
        <v>0</v>
      </c>
      <c r="BX18" s="195">
        <v>0</v>
      </c>
      <c r="BY18" s="195">
        <v>0</v>
      </c>
      <c r="BZ18" s="195">
        <v>0</v>
      </c>
      <c r="CA18" s="195">
        <v>0</v>
      </c>
      <c r="CB18" s="195">
        <v>0</v>
      </c>
      <c r="CC18" s="195">
        <v>0</v>
      </c>
      <c r="CD18" s="195">
        <v>0</v>
      </c>
      <c r="CE18" s="195">
        <v>0</v>
      </c>
      <c r="CF18" s="195">
        <v>0</v>
      </c>
      <c r="CG18" s="195">
        <v>0</v>
      </c>
      <c r="CH18" s="195">
        <v>0</v>
      </c>
      <c r="CI18" s="195">
        <v>0</v>
      </c>
      <c r="CJ18" s="195">
        <v>0</v>
      </c>
      <c r="CK18" s="195">
        <v>0</v>
      </c>
      <c r="CL18" s="195">
        <v>0</v>
      </c>
      <c r="CM18" s="195">
        <v>0</v>
      </c>
      <c r="CN18" s="195">
        <v>0</v>
      </c>
      <c r="CO18" s="195">
        <v>0</v>
      </c>
      <c r="CP18" s="195">
        <v>0</v>
      </c>
      <c r="CQ18" s="195">
        <v>0</v>
      </c>
      <c r="CR18" s="195">
        <v>0</v>
      </c>
      <c r="CS18" s="195">
        <v>0</v>
      </c>
      <c r="CT18" s="195">
        <v>0</v>
      </c>
      <c r="CU18" s="195">
        <v>0</v>
      </c>
      <c r="CV18" s="195">
        <v>0</v>
      </c>
      <c r="CW18" s="195">
        <v>0</v>
      </c>
      <c r="CX18" s="195">
        <v>0</v>
      </c>
      <c r="CY18" s="195">
        <v>0</v>
      </c>
      <c r="CZ18" s="195">
        <v>0</v>
      </c>
      <c r="DA18" s="195">
        <v>0</v>
      </c>
      <c r="DB18" s="195">
        <v>0</v>
      </c>
      <c r="DC18" s="195">
        <v>0</v>
      </c>
      <c r="DE18" s="24">
        <f t="shared" si="16"/>
        <v>0</v>
      </c>
      <c r="DF18" s="24">
        <f t="shared" si="17"/>
        <v>0</v>
      </c>
      <c r="DG18">
        <f t="shared" si="15"/>
        <v>21</v>
      </c>
      <c r="DH18">
        <v>0</v>
      </c>
    </row>
    <row r="19" spans="1:112" ht="14.5">
      <c r="A19" s="68">
        <v>7</v>
      </c>
      <c r="B19" s="176" t="str">
        <f>$B$11&amp;"8."</f>
        <v>D.1.8.</v>
      </c>
      <c r="C19" s="192" t="s">
        <v>161</v>
      </c>
      <c r="D19" s="193"/>
      <c r="E19" s="194">
        <v>0.21</v>
      </c>
      <c r="F19" s="189">
        <f>H19+NPV(FD,I19:INDEX(I19:DC19,PAL))</f>
        <v>0</v>
      </c>
      <c r="G19" s="189">
        <f>SUMIF($H$5:$DC$5,"&lt;="&amp;PAL,$H19:$DC19)</f>
        <v>0</v>
      </c>
      <c r="H19" s="195">
        <v>0</v>
      </c>
      <c r="I19" s="195">
        <v>0</v>
      </c>
      <c r="J19" s="195">
        <v>0</v>
      </c>
      <c r="K19" s="195">
        <v>0</v>
      </c>
      <c r="L19" s="195">
        <v>0</v>
      </c>
      <c r="M19" s="195">
        <v>0</v>
      </c>
      <c r="N19" s="195">
        <v>0</v>
      </c>
      <c r="O19" s="195">
        <v>0</v>
      </c>
      <c r="P19" s="195">
        <v>0</v>
      </c>
      <c r="Q19" s="195">
        <v>0</v>
      </c>
      <c r="R19" s="195">
        <v>0</v>
      </c>
      <c r="S19" s="195">
        <v>0</v>
      </c>
      <c r="T19" s="195">
        <v>0</v>
      </c>
      <c r="U19" s="195">
        <v>0</v>
      </c>
      <c r="V19" s="195">
        <v>0</v>
      </c>
      <c r="W19" s="195">
        <v>0</v>
      </c>
      <c r="X19" s="195">
        <v>0</v>
      </c>
      <c r="Y19" s="195">
        <v>0</v>
      </c>
      <c r="Z19" s="195">
        <v>0</v>
      </c>
      <c r="AA19" s="195">
        <v>0</v>
      </c>
      <c r="AB19" s="195">
        <v>0</v>
      </c>
      <c r="AC19" s="195">
        <v>0</v>
      </c>
      <c r="AD19" s="195">
        <v>0</v>
      </c>
      <c r="AE19" s="195">
        <v>0</v>
      </c>
      <c r="AF19" s="195">
        <v>0</v>
      </c>
      <c r="AG19" s="195">
        <v>0</v>
      </c>
      <c r="AH19" s="195">
        <v>0</v>
      </c>
      <c r="AI19" s="195">
        <v>0</v>
      </c>
      <c r="AJ19" s="195">
        <v>0</v>
      </c>
      <c r="AK19" s="195">
        <v>0</v>
      </c>
      <c r="AL19" s="195">
        <v>0</v>
      </c>
      <c r="AM19" s="195">
        <v>0</v>
      </c>
      <c r="AN19" s="195">
        <v>0</v>
      </c>
      <c r="AO19" s="195">
        <v>0</v>
      </c>
      <c r="AP19" s="195">
        <v>0</v>
      </c>
      <c r="AQ19" s="195">
        <v>0</v>
      </c>
      <c r="AR19" s="195">
        <v>0</v>
      </c>
      <c r="AS19" s="195">
        <v>0</v>
      </c>
      <c r="AT19" s="195">
        <v>0</v>
      </c>
      <c r="AU19" s="195">
        <v>0</v>
      </c>
      <c r="AV19" s="195">
        <v>0</v>
      </c>
      <c r="AW19" s="195">
        <v>0</v>
      </c>
      <c r="AX19" s="195">
        <v>0</v>
      </c>
      <c r="AY19" s="195">
        <v>0</v>
      </c>
      <c r="AZ19" s="195">
        <v>0</v>
      </c>
      <c r="BA19" s="195">
        <v>0</v>
      </c>
      <c r="BB19" s="195">
        <v>0</v>
      </c>
      <c r="BC19" s="195">
        <v>0</v>
      </c>
      <c r="BD19" s="195">
        <v>0</v>
      </c>
      <c r="BE19" s="195">
        <v>0</v>
      </c>
      <c r="BF19" s="195">
        <v>0</v>
      </c>
      <c r="BG19" s="195">
        <v>0</v>
      </c>
      <c r="BH19" s="195">
        <v>0</v>
      </c>
      <c r="BI19" s="195">
        <v>0</v>
      </c>
      <c r="BJ19" s="195">
        <v>0</v>
      </c>
      <c r="BK19" s="195">
        <v>0</v>
      </c>
      <c r="BL19" s="195">
        <v>0</v>
      </c>
      <c r="BM19" s="195">
        <v>0</v>
      </c>
      <c r="BN19" s="195">
        <v>0</v>
      </c>
      <c r="BO19" s="195">
        <v>0</v>
      </c>
      <c r="BP19" s="195">
        <v>0</v>
      </c>
      <c r="BQ19" s="195">
        <v>0</v>
      </c>
      <c r="BR19" s="195">
        <v>0</v>
      </c>
      <c r="BS19" s="195">
        <v>0</v>
      </c>
      <c r="BT19" s="195">
        <v>0</v>
      </c>
      <c r="BU19" s="195">
        <v>0</v>
      </c>
      <c r="BV19" s="195">
        <v>0</v>
      </c>
      <c r="BW19" s="195">
        <v>0</v>
      </c>
      <c r="BX19" s="195">
        <v>0</v>
      </c>
      <c r="BY19" s="195">
        <v>0</v>
      </c>
      <c r="BZ19" s="195">
        <v>0</v>
      </c>
      <c r="CA19" s="195">
        <v>0</v>
      </c>
      <c r="CB19" s="195">
        <v>0</v>
      </c>
      <c r="CC19" s="195">
        <v>0</v>
      </c>
      <c r="CD19" s="195">
        <v>0</v>
      </c>
      <c r="CE19" s="195">
        <v>0</v>
      </c>
      <c r="CF19" s="195">
        <v>0</v>
      </c>
      <c r="CG19" s="195">
        <v>0</v>
      </c>
      <c r="CH19" s="195">
        <v>0</v>
      </c>
      <c r="CI19" s="195">
        <v>0</v>
      </c>
      <c r="CJ19" s="195">
        <v>0</v>
      </c>
      <c r="CK19" s="195">
        <v>0</v>
      </c>
      <c r="CL19" s="195">
        <v>0</v>
      </c>
      <c r="CM19" s="195">
        <v>0</v>
      </c>
      <c r="CN19" s="195">
        <v>0</v>
      </c>
      <c r="CO19" s="195">
        <v>0</v>
      </c>
      <c r="CP19" s="195">
        <v>0</v>
      </c>
      <c r="CQ19" s="195">
        <v>0</v>
      </c>
      <c r="CR19" s="195">
        <v>0</v>
      </c>
      <c r="CS19" s="195">
        <v>0</v>
      </c>
      <c r="CT19" s="195">
        <v>0</v>
      </c>
      <c r="CU19" s="195">
        <v>0</v>
      </c>
      <c r="CV19" s="195">
        <v>0</v>
      </c>
      <c r="CW19" s="195">
        <v>0</v>
      </c>
      <c r="CX19" s="195">
        <v>0</v>
      </c>
      <c r="CY19" s="195">
        <v>0</v>
      </c>
      <c r="CZ19" s="195">
        <v>0</v>
      </c>
      <c r="DA19" s="195">
        <v>0</v>
      </c>
      <c r="DB19" s="195">
        <v>0</v>
      </c>
      <c r="DC19" s="195">
        <v>0</v>
      </c>
      <c r="DE19" s="24">
        <f t="shared" si="16"/>
        <v>0</v>
      </c>
      <c r="DF19" s="24">
        <f t="shared" si="17"/>
        <v>0</v>
      </c>
      <c r="DG19">
        <f t="shared" si="15"/>
        <v>21</v>
      </c>
      <c r="DH19">
        <v>0</v>
      </c>
    </row>
    <row r="20" spans="1:112" ht="14.5">
      <c r="A20" s="68">
        <v>8</v>
      </c>
      <c r="B20" s="176" t="str">
        <f>$B$11&amp;"9."</f>
        <v>D.1.9.</v>
      </c>
      <c r="C20" s="196" t="s">
        <v>162</v>
      </c>
      <c r="D20" s="193"/>
      <c r="E20" s="194">
        <v>0.21</v>
      </c>
      <c r="F20" s="189">
        <f>H20+NPV(FD,I20:INDEX(I20:DC20,PAL))</f>
        <v>0</v>
      </c>
      <c r="G20" s="189">
        <f>SUMIF($H$5:$DC$5,"&lt;="&amp;PAL,$H20:$DC20)</f>
        <v>0</v>
      </c>
      <c r="H20" s="197">
        <v>0</v>
      </c>
      <c r="I20" s="197">
        <v>0</v>
      </c>
      <c r="J20" s="197">
        <v>0</v>
      </c>
      <c r="K20" s="197">
        <v>0</v>
      </c>
      <c r="L20" s="197">
        <v>0</v>
      </c>
      <c r="M20" s="197">
        <v>0</v>
      </c>
      <c r="N20" s="197">
        <v>0</v>
      </c>
      <c r="O20" s="197">
        <v>0</v>
      </c>
      <c r="P20" s="197">
        <v>0</v>
      </c>
      <c r="Q20" s="197">
        <v>0</v>
      </c>
      <c r="R20" s="197">
        <v>0</v>
      </c>
      <c r="S20" s="198">
        <v>0</v>
      </c>
      <c r="T20" s="198">
        <v>0</v>
      </c>
      <c r="U20" s="198">
        <v>0</v>
      </c>
      <c r="V20" s="198">
        <v>0</v>
      </c>
      <c r="W20" s="198">
        <v>0</v>
      </c>
      <c r="X20" s="198">
        <v>0</v>
      </c>
      <c r="Y20" s="198">
        <v>0</v>
      </c>
      <c r="Z20" s="198">
        <v>0</v>
      </c>
      <c r="AA20" s="198">
        <v>0</v>
      </c>
      <c r="AB20" s="198">
        <v>0</v>
      </c>
      <c r="AC20" s="198">
        <v>0</v>
      </c>
      <c r="AD20" s="198">
        <v>0</v>
      </c>
      <c r="AE20" s="198">
        <v>0</v>
      </c>
      <c r="AF20" s="198">
        <v>0</v>
      </c>
      <c r="AG20" s="198">
        <v>0</v>
      </c>
      <c r="AH20" s="198">
        <v>0</v>
      </c>
      <c r="AI20" s="198">
        <v>0</v>
      </c>
      <c r="AJ20" s="198">
        <v>0</v>
      </c>
      <c r="AK20" s="198">
        <v>0</v>
      </c>
      <c r="AL20" s="198">
        <v>0</v>
      </c>
      <c r="AM20" s="198">
        <v>0</v>
      </c>
      <c r="AN20" s="198">
        <v>0</v>
      </c>
      <c r="AO20" s="198">
        <v>0</v>
      </c>
      <c r="AP20" s="198">
        <v>0</v>
      </c>
      <c r="AQ20" s="198">
        <v>0</v>
      </c>
      <c r="AR20" s="198">
        <v>0</v>
      </c>
      <c r="AS20" s="198">
        <v>0</v>
      </c>
      <c r="AT20" s="198">
        <v>0</v>
      </c>
      <c r="AU20" s="198">
        <v>0</v>
      </c>
      <c r="AV20" s="198">
        <v>0</v>
      </c>
      <c r="AW20" s="198">
        <v>0</v>
      </c>
      <c r="AX20" s="198">
        <v>0</v>
      </c>
      <c r="AY20" s="198">
        <v>0</v>
      </c>
      <c r="AZ20" s="198">
        <v>0</v>
      </c>
      <c r="BA20" s="198">
        <v>0</v>
      </c>
      <c r="BB20" s="198">
        <v>0</v>
      </c>
      <c r="BC20" s="198">
        <v>0</v>
      </c>
      <c r="BD20" s="198">
        <v>0</v>
      </c>
      <c r="BE20" s="198">
        <v>0</v>
      </c>
      <c r="BF20" s="198">
        <v>0</v>
      </c>
      <c r="BG20" s="198">
        <v>0</v>
      </c>
      <c r="BH20" s="198">
        <v>0</v>
      </c>
      <c r="BI20" s="198">
        <v>0</v>
      </c>
      <c r="BJ20" s="198">
        <v>0</v>
      </c>
      <c r="BK20" s="198">
        <v>0</v>
      </c>
      <c r="BL20" s="198">
        <v>0</v>
      </c>
      <c r="BM20" s="198">
        <v>0</v>
      </c>
      <c r="BN20" s="198">
        <v>0</v>
      </c>
      <c r="BO20" s="198">
        <v>0</v>
      </c>
      <c r="BP20" s="198">
        <v>0</v>
      </c>
      <c r="BQ20" s="198">
        <v>0</v>
      </c>
      <c r="BR20" s="198">
        <v>0</v>
      </c>
      <c r="BS20" s="198">
        <v>0</v>
      </c>
      <c r="BT20" s="198">
        <v>0</v>
      </c>
      <c r="BU20" s="198">
        <v>0</v>
      </c>
      <c r="BV20" s="198">
        <v>0</v>
      </c>
      <c r="BW20" s="198">
        <v>0</v>
      </c>
      <c r="BX20" s="198">
        <v>0</v>
      </c>
      <c r="BY20" s="198">
        <v>0</v>
      </c>
      <c r="BZ20" s="198">
        <v>0</v>
      </c>
      <c r="CA20" s="198">
        <v>0</v>
      </c>
      <c r="CB20" s="198">
        <v>0</v>
      </c>
      <c r="CC20" s="198">
        <v>0</v>
      </c>
      <c r="CD20" s="198">
        <v>0</v>
      </c>
      <c r="CE20" s="198">
        <v>0</v>
      </c>
      <c r="CF20" s="198">
        <v>0</v>
      </c>
      <c r="CG20" s="198">
        <v>0</v>
      </c>
      <c r="CH20" s="198">
        <v>0</v>
      </c>
      <c r="CI20" s="198">
        <v>0</v>
      </c>
      <c r="CJ20" s="198">
        <v>0</v>
      </c>
      <c r="CK20" s="198">
        <v>0</v>
      </c>
      <c r="CL20" s="198">
        <v>0</v>
      </c>
      <c r="CM20" s="198">
        <v>0</v>
      </c>
      <c r="CN20" s="198">
        <v>0</v>
      </c>
      <c r="CO20" s="198">
        <v>0</v>
      </c>
      <c r="CP20" s="198">
        <v>0</v>
      </c>
      <c r="CQ20" s="198">
        <v>0</v>
      </c>
      <c r="CR20" s="198">
        <v>0</v>
      </c>
      <c r="CS20" s="198">
        <v>0</v>
      </c>
      <c r="CT20" s="198">
        <v>0</v>
      </c>
      <c r="CU20" s="198">
        <v>0</v>
      </c>
      <c r="CV20" s="198">
        <v>0</v>
      </c>
      <c r="CW20" s="198">
        <v>0</v>
      </c>
      <c r="CX20" s="198">
        <v>0</v>
      </c>
      <c r="CY20" s="198">
        <v>0</v>
      </c>
      <c r="CZ20" s="198">
        <v>0</v>
      </c>
      <c r="DA20" s="198">
        <v>0</v>
      </c>
      <c r="DB20" s="198">
        <v>0</v>
      </c>
      <c r="DC20" s="198">
        <v>0</v>
      </c>
      <c r="DE20" s="24">
        <f t="shared" si="16"/>
        <v>0</v>
      </c>
      <c r="DF20" s="24">
        <f t="shared" si="17"/>
        <v>0</v>
      </c>
      <c r="DG20">
        <f t="shared" si="15"/>
        <v>21</v>
      </c>
      <c r="DH20">
        <v>0</v>
      </c>
    </row>
    <row r="21" spans="1:112" ht="14.5">
      <c r="A21" s="68">
        <v>9</v>
      </c>
      <c r="B21" s="176" t="str">
        <f>$B$11&amp;"L."</f>
        <v>D.1.L.</v>
      </c>
      <c r="C21" s="196" t="s">
        <v>163</v>
      </c>
      <c r="D21" s="193"/>
      <c r="E21" s="194">
        <v>0.21</v>
      </c>
      <c r="F21" s="189">
        <f>H21+NPV(FD,I21:INDEX(I21:DC21,PAL))</f>
        <v>0</v>
      </c>
      <c r="G21" s="189">
        <f>SUMIF($H$5:$DC$5,"&lt;="&amp;PAL,$H21:$DC21)</f>
        <v>0</v>
      </c>
      <c r="H21" s="197">
        <v>0</v>
      </c>
      <c r="I21" s="197">
        <v>0</v>
      </c>
      <c r="J21" s="197">
        <v>0</v>
      </c>
      <c r="K21" s="197">
        <v>0</v>
      </c>
      <c r="L21" s="197">
        <v>0</v>
      </c>
      <c r="M21" s="197">
        <v>0</v>
      </c>
      <c r="N21" s="197">
        <v>0</v>
      </c>
      <c r="O21" s="197">
        <v>0</v>
      </c>
      <c r="P21" s="197">
        <v>0</v>
      </c>
      <c r="Q21" s="197">
        <v>0</v>
      </c>
      <c r="R21" s="197">
        <v>0</v>
      </c>
      <c r="S21" s="197">
        <v>0</v>
      </c>
      <c r="T21" s="197">
        <v>0</v>
      </c>
      <c r="U21" s="197">
        <v>0</v>
      </c>
      <c r="V21" s="197">
        <v>0</v>
      </c>
      <c r="W21" s="197">
        <v>0</v>
      </c>
      <c r="X21" s="197">
        <v>0</v>
      </c>
      <c r="Y21" s="197">
        <v>0</v>
      </c>
      <c r="Z21" s="197">
        <v>0</v>
      </c>
      <c r="AA21" s="197">
        <v>0</v>
      </c>
      <c r="AB21" s="197">
        <v>0</v>
      </c>
      <c r="AC21" s="197">
        <v>0</v>
      </c>
      <c r="AD21" s="197">
        <v>0</v>
      </c>
      <c r="AE21" s="197">
        <v>0</v>
      </c>
      <c r="AF21" s="197">
        <v>0</v>
      </c>
      <c r="AG21" s="198">
        <v>0</v>
      </c>
      <c r="AH21" s="197">
        <v>0</v>
      </c>
      <c r="AI21" s="197">
        <v>0</v>
      </c>
      <c r="AJ21" s="197">
        <v>0</v>
      </c>
      <c r="AK21" s="197">
        <v>0</v>
      </c>
      <c r="AL21" s="197">
        <v>0</v>
      </c>
      <c r="AM21" s="197">
        <v>0</v>
      </c>
      <c r="AN21" s="197">
        <v>0</v>
      </c>
      <c r="AO21" s="197">
        <v>0</v>
      </c>
      <c r="AP21" s="197">
        <v>0</v>
      </c>
      <c r="AQ21" s="197">
        <v>0</v>
      </c>
      <c r="AR21" s="197">
        <v>0</v>
      </c>
      <c r="AS21" s="197">
        <v>0</v>
      </c>
      <c r="AT21" s="197">
        <v>0</v>
      </c>
      <c r="AU21" s="197">
        <v>0</v>
      </c>
      <c r="AV21" s="197">
        <v>0</v>
      </c>
      <c r="AW21" s="197">
        <v>0</v>
      </c>
      <c r="AX21" s="197">
        <v>0</v>
      </c>
      <c r="AY21" s="197">
        <v>0</v>
      </c>
      <c r="AZ21" s="197">
        <v>0</v>
      </c>
      <c r="BA21" s="197">
        <v>0</v>
      </c>
      <c r="BB21" s="197">
        <v>0</v>
      </c>
      <c r="BC21" s="197">
        <v>0</v>
      </c>
      <c r="BD21" s="197">
        <v>0</v>
      </c>
      <c r="BE21" s="197">
        <v>0</v>
      </c>
      <c r="BF21" s="197">
        <v>0</v>
      </c>
      <c r="BG21" s="197">
        <v>0</v>
      </c>
      <c r="BH21" s="197">
        <v>0</v>
      </c>
      <c r="BI21" s="197">
        <v>0</v>
      </c>
      <c r="BJ21" s="197">
        <v>0</v>
      </c>
      <c r="BK21" s="197">
        <v>0</v>
      </c>
      <c r="BL21" s="197">
        <v>0</v>
      </c>
      <c r="BM21" s="197">
        <v>0</v>
      </c>
      <c r="BN21" s="197">
        <v>0</v>
      </c>
      <c r="BO21" s="197">
        <v>0</v>
      </c>
      <c r="BP21" s="197">
        <v>0</v>
      </c>
      <c r="BQ21" s="197">
        <v>0</v>
      </c>
      <c r="BR21" s="197">
        <v>0</v>
      </c>
      <c r="BS21" s="197">
        <v>0</v>
      </c>
      <c r="BT21" s="197">
        <v>0</v>
      </c>
      <c r="BU21" s="197">
        <v>0</v>
      </c>
      <c r="BV21" s="197">
        <v>0</v>
      </c>
      <c r="BW21" s="197">
        <v>0</v>
      </c>
      <c r="BX21" s="197">
        <v>0</v>
      </c>
      <c r="BY21" s="197">
        <v>0</v>
      </c>
      <c r="BZ21" s="197">
        <v>0</v>
      </c>
      <c r="CA21" s="197">
        <v>0</v>
      </c>
      <c r="CB21" s="197">
        <v>0</v>
      </c>
      <c r="CC21" s="197">
        <v>0</v>
      </c>
      <c r="CD21" s="197">
        <v>0</v>
      </c>
      <c r="CE21" s="197">
        <v>0</v>
      </c>
      <c r="CF21" s="197">
        <v>0</v>
      </c>
      <c r="CG21" s="197">
        <v>0</v>
      </c>
      <c r="CH21" s="197">
        <v>0</v>
      </c>
      <c r="CI21" s="197">
        <v>0</v>
      </c>
      <c r="CJ21" s="197">
        <v>0</v>
      </c>
      <c r="CK21" s="197">
        <v>0</v>
      </c>
      <c r="CL21" s="197">
        <v>0</v>
      </c>
      <c r="CM21" s="197">
        <v>0</v>
      </c>
      <c r="CN21" s="197">
        <v>0</v>
      </c>
      <c r="CO21" s="197">
        <v>0</v>
      </c>
      <c r="CP21" s="197">
        <v>0</v>
      </c>
      <c r="CQ21" s="197">
        <v>0</v>
      </c>
      <c r="CR21" s="197">
        <v>0</v>
      </c>
      <c r="CS21" s="197">
        <v>0</v>
      </c>
      <c r="CT21" s="197">
        <v>0</v>
      </c>
      <c r="CU21" s="197">
        <v>0</v>
      </c>
      <c r="CV21" s="197">
        <v>0</v>
      </c>
      <c r="CW21" s="197">
        <v>0</v>
      </c>
      <c r="CX21" s="197">
        <v>0</v>
      </c>
      <c r="CY21" s="197">
        <v>0</v>
      </c>
      <c r="CZ21" s="197">
        <v>0</v>
      </c>
      <c r="DA21" s="197">
        <v>0</v>
      </c>
      <c r="DB21" s="197">
        <v>0</v>
      </c>
      <c r="DC21" s="198">
        <v>0</v>
      </c>
      <c r="DE21" s="24">
        <f t="shared" si="16"/>
        <v>0</v>
      </c>
      <c r="DF21" s="24">
        <f t="shared" si="17"/>
        <v>0</v>
      </c>
      <c r="DG21">
        <f t="shared" si="15"/>
        <v>21</v>
      </c>
      <c r="DH21">
        <f>DG21/(100+DG21)</f>
        <v>0.17355371900826447</v>
      </c>
    </row>
    <row r="22" spans="1:112" ht="14.5">
      <c r="A22" s="68">
        <v>10</v>
      </c>
      <c r="B22" s="176" t="s">
        <v>164</v>
      </c>
      <c r="C22" s="188" t="s">
        <v>165</v>
      </c>
      <c r="D22" s="190"/>
      <c r="E22" s="190"/>
      <c r="F22" s="191">
        <f>SUM(F23:F30)+F31</f>
        <v>0</v>
      </c>
      <c r="G22" s="189">
        <f>SUMIF($H$5:$DC$5,"&lt;="&amp;PAL,$H22:$DC22)</f>
        <v>0</v>
      </c>
      <c r="H22" s="191">
        <f>SUM(H23:H30)+H31</f>
        <v>0</v>
      </c>
      <c r="I22" s="191">
        <f t="shared" ref="I22:BT22" si="18">SUM(I23:I30)+I31</f>
        <v>0</v>
      </c>
      <c r="J22" s="191">
        <f t="shared" si="18"/>
        <v>0</v>
      </c>
      <c r="K22" s="191">
        <f t="shared" si="18"/>
        <v>0</v>
      </c>
      <c r="L22" s="191">
        <f t="shared" si="18"/>
        <v>0</v>
      </c>
      <c r="M22" s="191">
        <f t="shared" si="18"/>
        <v>0</v>
      </c>
      <c r="N22" s="191">
        <f t="shared" si="18"/>
        <v>0</v>
      </c>
      <c r="O22" s="191">
        <f t="shared" si="18"/>
        <v>0</v>
      </c>
      <c r="P22" s="191">
        <f t="shared" si="18"/>
        <v>0</v>
      </c>
      <c r="Q22" s="191">
        <f t="shared" si="18"/>
        <v>0</v>
      </c>
      <c r="R22" s="191">
        <f t="shared" si="18"/>
        <v>0</v>
      </c>
      <c r="S22" s="191">
        <f t="shared" si="18"/>
        <v>0</v>
      </c>
      <c r="T22" s="191">
        <f t="shared" si="18"/>
        <v>0</v>
      </c>
      <c r="U22" s="191">
        <f t="shared" si="18"/>
        <v>0</v>
      </c>
      <c r="V22" s="191">
        <f t="shared" si="18"/>
        <v>0</v>
      </c>
      <c r="W22" s="191">
        <f t="shared" si="18"/>
        <v>0</v>
      </c>
      <c r="X22" s="191">
        <f t="shared" si="18"/>
        <v>0</v>
      </c>
      <c r="Y22" s="191">
        <f t="shared" si="18"/>
        <v>0</v>
      </c>
      <c r="Z22" s="191">
        <f t="shared" si="18"/>
        <v>0</v>
      </c>
      <c r="AA22" s="191">
        <f t="shared" si="18"/>
        <v>0</v>
      </c>
      <c r="AB22" s="191">
        <f t="shared" si="18"/>
        <v>0</v>
      </c>
      <c r="AC22" s="191">
        <f t="shared" si="18"/>
        <v>0</v>
      </c>
      <c r="AD22" s="191">
        <f t="shared" si="18"/>
        <v>0</v>
      </c>
      <c r="AE22" s="191">
        <f t="shared" si="18"/>
        <v>0</v>
      </c>
      <c r="AF22" s="191">
        <f t="shared" si="18"/>
        <v>0</v>
      </c>
      <c r="AG22" s="191">
        <f t="shared" si="18"/>
        <v>0</v>
      </c>
      <c r="AH22" s="191">
        <f t="shared" si="18"/>
        <v>0</v>
      </c>
      <c r="AI22" s="191">
        <f t="shared" si="18"/>
        <v>0</v>
      </c>
      <c r="AJ22" s="191">
        <f t="shared" si="18"/>
        <v>0</v>
      </c>
      <c r="AK22" s="191">
        <f t="shared" si="18"/>
        <v>0</v>
      </c>
      <c r="AL22" s="191">
        <f t="shared" si="18"/>
        <v>0</v>
      </c>
      <c r="AM22" s="191">
        <f t="shared" si="18"/>
        <v>0</v>
      </c>
      <c r="AN22" s="191">
        <f t="shared" si="18"/>
        <v>0</v>
      </c>
      <c r="AO22" s="191">
        <f t="shared" si="18"/>
        <v>0</v>
      </c>
      <c r="AP22" s="191">
        <f t="shared" si="18"/>
        <v>0</v>
      </c>
      <c r="AQ22" s="191">
        <f t="shared" si="18"/>
        <v>0</v>
      </c>
      <c r="AR22" s="191">
        <f t="shared" si="18"/>
        <v>0</v>
      </c>
      <c r="AS22" s="191">
        <f t="shared" si="18"/>
        <v>0</v>
      </c>
      <c r="AT22" s="191">
        <f t="shared" si="18"/>
        <v>0</v>
      </c>
      <c r="AU22" s="191">
        <f t="shared" si="18"/>
        <v>0</v>
      </c>
      <c r="AV22" s="191">
        <f t="shared" si="18"/>
        <v>0</v>
      </c>
      <c r="AW22" s="191">
        <f t="shared" si="18"/>
        <v>0</v>
      </c>
      <c r="AX22" s="191">
        <f t="shared" si="18"/>
        <v>0</v>
      </c>
      <c r="AY22" s="191">
        <f t="shared" si="18"/>
        <v>0</v>
      </c>
      <c r="AZ22" s="191">
        <f t="shared" si="18"/>
        <v>0</v>
      </c>
      <c r="BA22" s="191">
        <f t="shared" si="18"/>
        <v>0</v>
      </c>
      <c r="BB22" s="191">
        <f t="shared" si="18"/>
        <v>0</v>
      </c>
      <c r="BC22" s="191">
        <f t="shared" si="18"/>
        <v>0</v>
      </c>
      <c r="BD22" s="191">
        <f t="shared" si="18"/>
        <v>0</v>
      </c>
      <c r="BE22" s="191">
        <f t="shared" si="18"/>
        <v>0</v>
      </c>
      <c r="BF22" s="191">
        <f t="shared" si="18"/>
        <v>0</v>
      </c>
      <c r="BG22" s="191">
        <f t="shared" si="18"/>
        <v>0</v>
      </c>
      <c r="BH22" s="191">
        <f t="shared" si="18"/>
        <v>0</v>
      </c>
      <c r="BI22" s="191">
        <f t="shared" si="18"/>
        <v>0</v>
      </c>
      <c r="BJ22" s="191">
        <f t="shared" si="18"/>
        <v>0</v>
      </c>
      <c r="BK22" s="191">
        <f t="shared" si="18"/>
        <v>0</v>
      </c>
      <c r="BL22" s="191">
        <f t="shared" si="18"/>
        <v>0</v>
      </c>
      <c r="BM22" s="191">
        <f t="shared" si="18"/>
        <v>0</v>
      </c>
      <c r="BN22" s="191">
        <f t="shared" si="18"/>
        <v>0</v>
      </c>
      <c r="BO22" s="191">
        <f t="shared" si="18"/>
        <v>0</v>
      </c>
      <c r="BP22" s="191">
        <f t="shared" si="18"/>
        <v>0</v>
      </c>
      <c r="BQ22" s="191">
        <f t="shared" si="18"/>
        <v>0</v>
      </c>
      <c r="BR22" s="191">
        <f t="shared" si="18"/>
        <v>0</v>
      </c>
      <c r="BS22" s="191">
        <f t="shared" si="18"/>
        <v>0</v>
      </c>
      <c r="BT22" s="191">
        <f t="shared" si="18"/>
        <v>0</v>
      </c>
      <c r="BU22" s="191">
        <f t="shared" ref="BU22:DC22" si="19">SUM(BU23:BU30)+BU31</f>
        <v>0</v>
      </c>
      <c r="BV22" s="191">
        <f t="shared" si="19"/>
        <v>0</v>
      </c>
      <c r="BW22" s="191">
        <f t="shared" si="19"/>
        <v>0</v>
      </c>
      <c r="BX22" s="191">
        <f t="shared" si="19"/>
        <v>0</v>
      </c>
      <c r="BY22" s="191">
        <f t="shared" si="19"/>
        <v>0</v>
      </c>
      <c r="BZ22" s="191">
        <f t="shared" si="19"/>
        <v>0</v>
      </c>
      <c r="CA22" s="191">
        <f t="shared" si="19"/>
        <v>0</v>
      </c>
      <c r="CB22" s="191">
        <f t="shared" si="19"/>
        <v>0</v>
      </c>
      <c r="CC22" s="191">
        <f t="shared" si="19"/>
        <v>0</v>
      </c>
      <c r="CD22" s="191">
        <f t="shared" si="19"/>
        <v>0</v>
      </c>
      <c r="CE22" s="191">
        <f t="shared" si="19"/>
        <v>0</v>
      </c>
      <c r="CF22" s="191">
        <f t="shared" si="19"/>
        <v>0</v>
      </c>
      <c r="CG22" s="191">
        <f t="shared" si="19"/>
        <v>0</v>
      </c>
      <c r="CH22" s="191">
        <f t="shared" si="19"/>
        <v>0</v>
      </c>
      <c r="CI22" s="191">
        <f t="shared" si="19"/>
        <v>0</v>
      </c>
      <c r="CJ22" s="191">
        <f t="shared" si="19"/>
        <v>0</v>
      </c>
      <c r="CK22" s="191">
        <f t="shared" si="19"/>
        <v>0</v>
      </c>
      <c r="CL22" s="191">
        <f t="shared" si="19"/>
        <v>0</v>
      </c>
      <c r="CM22" s="191">
        <f t="shared" si="19"/>
        <v>0</v>
      </c>
      <c r="CN22" s="191">
        <f t="shared" si="19"/>
        <v>0</v>
      </c>
      <c r="CO22" s="191">
        <f t="shared" si="19"/>
        <v>0</v>
      </c>
      <c r="CP22" s="191">
        <f t="shared" si="19"/>
        <v>0</v>
      </c>
      <c r="CQ22" s="191">
        <f t="shared" si="19"/>
        <v>0</v>
      </c>
      <c r="CR22" s="191">
        <f t="shared" si="19"/>
        <v>0</v>
      </c>
      <c r="CS22" s="191">
        <f t="shared" si="19"/>
        <v>0</v>
      </c>
      <c r="CT22" s="191">
        <f t="shared" si="19"/>
        <v>0</v>
      </c>
      <c r="CU22" s="191">
        <f t="shared" si="19"/>
        <v>0</v>
      </c>
      <c r="CV22" s="191">
        <f t="shared" si="19"/>
        <v>0</v>
      </c>
      <c r="CW22" s="191">
        <f t="shared" si="19"/>
        <v>0</v>
      </c>
      <c r="CX22" s="191">
        <f t="shared" si="19"/>
        <v>0</v>
      </c>
      <c r="CY22" s="191">
        <f t="shared" si="19"/>
        <v>0</v>
      </c>
      <c r="CZ22" s="191">
        <f t="shared" si="19"/>
        <v>0</v>
      </c>
      <c r="DA22" s="191">
        <f t="shared" si="19"/>
        <v>0</v>
      </c>
      <c r="DB22" s="191">
        <f t="shared" si="19"/>
        <v>0</v>
      </c>
      <c r="DC22" s="191">
        <f t="shared" si="19"/>
        <v>0</v>
      </c>
      <c r="DF22" s="24">
        <f t="shared" si="17"/>
        <v>0</v>
      </c>
    </row>
    <row r="23" spans="1:112" ht="14.5">
      <c r="A23" s="68">
        <v>11</v>
      </c>
      <c r="B23" s="176" t="str">
        <f>$B$22&amp;"1."</f>
        <v>D.2.1.</v>
      </c>
      <c r="C23" s="192" t="s">
        <v>161</v>
      </c>
      <c r="D23" s="199"/>
      <c r="E23" s="194">
        <v>0.21</v>
      </c>
      <c r="F23" s="189">
        <f>H23+NPV(FD,I23:INDEX(I23:DC23,PAL))</f>
        <v>0</v>
      </c>
      <c r="G23" s="189">
        <f>SUMIF($H$5:$DC$5,"&lt;="&amp;PAL,$H23:$DC23)</f>
        <v>0</v>
      </c>
      <c r="H23" s="195">
        <v>0</v>
      </c>
      <c r="I23" s="195">
        <v>0</v>
      </c>
      <c r="J23" s="195">
        <v>0</v>
      </c>
      <c r="K23" s="195">
        <v>0</v>
      </c>
      <c r="L23" s="195">
        <v>0</v>
      </c>
      <c r="M23" s="195">
        <v>0</v>
      </c>
      <c r="N23" s="195">
        <v>0</v>
      </c>
      <c r="O23" s="195">
        <v>0</v>
      </c>
      <c r="P23" s="195">
        <v>0</v>
      </c>
      <c r="Q23" s="195">
        <v>0</v>
      </c>
      <c r="R23" s="195">
        <v>0</v>
      </c>
      <c r="S23" s="195">
        <v>0</v>
      </c>
      <c r="T23" s="195">
        <v>0</v>
      </c>
      <c r="U23" s="195">
        <v>0</v>
      </c>
      <c r="V23" s="195">
        <v>0</v>
      </c>
      <c r="W23" s="195">
        <v>0</v>
      </c>
      <c r="X23" s="195">
        <v>0</v>
      </c>
      <c r="Y23" s="195">
        <v>0</v>
      </c>
      <c r="Z23" s="195">
        <v>0</v>
      </c>
      <c r="AA23" s="195">
        <v>0</v>
      </c>
      <c r="AB23" s="195">
        <v>0</v>
      </c>
      <c r="AC23" s="195">
        <v>0</v>
      </c>
      <c r="AD23" s="195">
        <v>0</v>
      </c>
      <c r="AE23" s="195">
        <v>0</v>
      </c>
      <c r="AF23" s="195">
        <v>0</v>
      </c>
      <c r="AG23" s="195">
        <v>0</v>
      </c>
      <c r="AH23" s="195">
        <v>0</v>
      </c>
      <c r="AI23" s="195">
        <v>0</v>
      </c>
      <c r="AJ23" s="195">
        <v>0</v>
      </c>
      <c r="AK23" s="195">
        <v>0</v>
      </c>
      <c r="AL23" s="195">
        <v>0</v>
      </c>
      <c r="AM23" s="195">
        <v>0</v>
      </c>
      <c r="AN23" s="195">
        <v>0</v>
      </c>
      <c r="AO23" s="195">
        <v>0</v>
      </c>
      <c r="AP23" s="195">
        <v>0</v>
      </c>
      <c r="AQ23" s="195">
        <v>0</v>
      </c>
      <c r="AR23" s="195">
        <v>0</v>
      </c>
      <c r="AS23" s="195">
        <v>0</v>
      </c>
      <c r="AT23" s="195">
        <v>0</v>
      </c>
      <c r="AU23" s="195">
        <v>0</v>
      </c>
      <c r="AV23" s="195">
        <v>0</v>
      </c>
      <c r="AW23" s="195">
        <v>0</v>
      </c>
      <c r="AX23" s="195">
        <v>0</v>
      </c>
      <c r="AY23" s="195">
        <v>0</v>
      </c>
      <c r="AZ23" s="195">
        <v>0</v>
      </c>
      <c r="BA23" s="195">
        <v>0</v>
      </c>
      <c r="BB23" s="195">
        <v>0</v>
      </c>
      <c r="BC23" s="195">
        <v>0</v>
      </c>
      <c r="BD23" s="195">
        <v>0</v>
      </c>
      <c r="BE23" s="195">
        <v>0</v>
      </c>
      <c r="BF23" s="195">
        <v>0</v>
      </c>
      <c r="BG23" s="195">
        <v>0</v>
      </c>
      <c r="BH23" s="195">
        <v>0</v>
      </c>
      <c r="BI23" s="195">
        <v>0</v>
      </c>
      <c r="BJ23" s="195">
        <v>0</v>
      </c>
      <c r="BK23" s="195">
        <v>0</v>
      </c>
      <c r="BL23" s="195">
        <v>0</v>
      </c>
      <c r="BM23" s="195">
        <v>0</v>
      </c>
      <c r="BN23" s="195">
        <v>0</v>
      </c>
      <c r="BO23" s="195">
        <v>0</v>
      </c>
      <c r="BP23" s="195">
        <v>0</v>
      </c>
      <c r="BQ23" s="195">
        <v>0</v>
      </c>
      <c r="BR23" s="195">
        <v>0</v>
      </c>
      <c r="BS23" s="195">
        <v>0</v>
      </c>
      <c r="BT23" s="195">
        <v>0</v>
      </c>
      <c r="BU23" s="195">
        <v>0</v>
      </c>
      <c r="BV23" s="195">
        <v>0</v>
      </c>
      <c r="BW23" s="195">
        <v>0</v>
      </c>
      <c r="BX23" s="195">
        <v>0</v>
      </c>
      <c r="BY23" s="195">
        <v>0</v>
      </c>
      <c r="BZ23" s="195">
        <v>0</v>
      </c>
      <c r="CA23" s="195">
        <v>0</v>
      </c>
      <c r="CB23" s="195">
        <v>0</v>
      </c>
      <c r="CC23" s="195">
        <v>0</v>
      </c>
      <c r="CD23" s="195">
        <v>0</v>
      </c>
      <c r="CE23" s="195">
        <v>0</v>
      </c>
      <c r="CF23" s="195">
        <v>0</v>
      </c>
      <c r="CG23" s="195">
        <v>0</v>
      </c>
      <c r="CH23" s="195">
        <v>0</v>
      </c>
      <c r="CI23" s="195">
        <v>0</v>
      </c>
      <c r="CJ23" s="195">
        <v>0</v>
      </c>
      <c r="CK23" s="195">
        <v>0</v>
      </c>
      <c r="CL23" s="195">
        <v>0</v>
      </c>
      <c r="CM23" s="195">
        <v>0</v>
      </c>
      <c r="CN23" s="195">
        <v>0</v>
      </c>
      <c r="CO23" s="195">
        <v>0</v>
      </c>
      <c r="CP23" s="195">
        <v>0</v>
      </c>
      <c r="CQ23" s="195">
        <v>0</v>
      </c>
      <c r="CR23" s="195">
        <v>0</v>
      </c>
      <c r="CS23" s="195">
        <v>0</v>
      </c>
      <c r="CT23" s="195">
        <v>0</v>
      </c>
      <c r="CU23" s="195">
        <v>0</v>
      </c>
      <c r="CV23" s="195">
        <v>0</v>
      </c>
      <c r="CW23" s="195">
        <v>0</v>
      </c>
      <c r="CX23" s="195">
        <v>0</v>
      </c>
      <c r="CY23" s="195">
        <v>0</v>
      </c>
      <c r="CZ23" s="195">
        <v>0</v>
      </c>
      <c r="DA23" s="195">
        <v>0</v>
      </c>
      <c r="DB23" s="195">
        <v>0</v>
      </c>
      <c r="DC23" s="195">
        <v>0</v>
      </c>
      <c r="DE23" s="24">
        <f>COUNTBLANK(H23:DC23)</f>
        <v>0</v>
      </c>
      <c r="DF23" s="24">
        <f t="shared" si="17"/>
        <v>0</v>
      </c>
      <c r="DG23">
        <f t="shared" ref="DG23:DG32" si="20">IF(ISNUMBER(E23),E23*100,0)</f>
        <v>21</v>
      </c>
      <c r="DH23">
        <v>0</v>
      </c>
    </row>
    <row r="24" spans="1:112" ht="14.5">
      <c r="A24" s="68">
        <v>12</v>
      </c>
      <c r="B24" s="176" t="str">
        <f>$B$22&amp;"2."</f>
        <v>D.2.2.</v>
      </c>
      <c r="C24" s="192" t="s">
        <v>161</v>
      </c>
      <c r="D24" s="199"/>
      <c r="E24" s="194">
        <v>0.21</v>
      </c>
      <c r="F24" s="189">
        <f>H24+NPV(FD,I24:INDEX(I24:DC24,PAL))</f>
        <v>0</v>
      </c>
      <c r="G24" s="189">
        <f>SUMIF($H$5:$DC$5,"&lt;="&amp;PAL,$H24:$DC24)</f>
        <v>0</v>
      </c>
      <c r="H24" s="195">
        <v>0</v>
      </c>
      <c r="I24" s="195">
        <v>0</v>
      </c>
      <c r="J24" s="195">
        <v>0</v>
      </c>
      <c r="K24" s="195">
        <v>0</v>
      </c>
      <c r="L24" s="195">
        <v>0</v>
      </c>
      <c r="M24" s="195">
        <v>0</v>
      </c>
      <c r="N24" s="195">
        <v>0</v>
      </c>
      <c r="O24" s="195">
        <v>0</v>
      </c>
      <c r="P24" s="195">
        <v>0</v>
      </c>
      <c r="Q24" s="195">
        <v>0</v>
      </c>
      <c r="R24" s="195">
        <v>0</v>
      </c>
      <c r="S24" s="195">
        <v>0</v>
      </c>
      <c r="T24" s="195">
        <v>0</v>
      </c>
      <c r="U24" s="195">
        <v>0</v>
      </c>
      <c r="V24" s="195">
        <v>0</v>
      </c>
      <c r="W24" s="195">
        <v>0</v>
      </c>
      <c r="X24" s="195">
        <v>0</v>
      </c>
      <c r="Y24" s="195">
        <v>0</v>
      </c>
      <c r="Z24" s="195">
        <v>0</v>
      </c>
      <c r="AA24" s="195">
        <v>0</v>
      </c>
      <c r="AB24" s="195">
        <v>0</v>
      </c>
      <c r="AC24" s="195">
        <v>0</v>
      </c>
      <c r="AD24" s="195">
        <v>0</v>
      </c>
      <c r="AE24" s="195">
        <v>0</v>
      </c>
      <c r="AF24" s="195">
        <v>0</v>
      </c>
      <c r="AG24" s="195">
        <v>0</v>
      </c>
      <c r="AH24" s="195">
        <v>0</v>
      </c>
      <c r="AI24" s="195">
        <v>0</v>
      </c>
      <c r="AJ24" s="195">
        <v>0</v>
      </c>
      <c r="AK24" s="195">
        <v>0</v>
      </c>
      <c r="AL24" s="195">
        <v>0</v>
      </c>
      <c r="AM24" s="195">
        <v>0</v>
      </c>
      <c r="AN24" s="195">
        <v>0</v>
      </c>
      <c r="AO24" s="195">
        <v>0</v>
      </c>
      <c r="AP24" s="195">
        <v>0</v>
      </c>
      <c r="AQ24" s="195">
        <v>0</v>
      </c>
      <c r="AR24" s="195">
        <v>0</v>
      </c>
      <c r="AS24" s="195">
        <v>0</v>
      </c>
      <c r="AT24" s="195">
        <v>0</v>
      </c>
      <c r="AU24" s="195">
        <v>0</v>
      </c>
      <c r="AV24" s="195">
        <v>0</v>
      </c>
      <c r="AW24" s="195">
        <v>0</v>
      </c>
      <c r="AX24" s="195">
        <v>0</v>
      </c>
      <c r="AY24" s="195">
        <v>0</v>
      </c>
      <c r="AZ24" s="195">
        <v>0</v>
      </c>
      <c r="BA24" s="195">
        <v>0</v>
      </c>
      <c r="BB24" s="195">
        <v>0</v>
      </c>
      <c r="BC24" s="195">
        <v>0</v>
      </c>
      <c r="BD24" s="195">
        <v>0</v>
      </c>
      <c r="BE24" s="195">
        <v>0</v>
      </c>
      <c r="BF24" s="195">
        <v>0</v>
      </c>
      <c r="BG24" s="195">
        <v>0</v>
      </c>
      <c r="BH24" s="195">
        <v>0</v>
      </c>
      <c r="BI24" s="195">
        <v>0</v>
      </c>
      <c r="BJ24" s="195">
        <v>0</v>
      </c>
      <c r="BK24" s="195">
        <v>0</v>
      </c>
      <c r="BL24" s="195">
        <v>0</v>
      </c>
      <c r="BM24" s="195">
        <v>0</v>
      </c>
      <c r="BN24" s="195">
        <v>0</v>
      </c>
      <c r="BO24" s="195">
        <v>0</v>
      </c>
      <c r="BP24" s="195">
        <v>0</v>
      </c>
      <c r="BQ24" s="195">
        <v>0</v>
      </c>
      <c r="BR24" s="195">
        <v>0</v>
      </c>
      <c r="BS24" s="195">
        <v>0</v>
      </c>
      <c r="BT24" s="195">
        <v>0</v>
      </c>
      <c r="BU24" s="195">
        <v>0</v>
      </c>
      <c r="BV24" s="195">
        <v>0</v>
      </c>
      <c r="BW24" s="195">
        <v>0</v>
      </c>
      <c r="BX24" s="195">
        <v>0</v>
      </c>
      <c r="BY24" s="195">
        <v>0</v>
      </c>
      <c r="BZ24" s="195">
        <v>0</v>
      </c>
      <c r="CA24" s="195">
        <v>0</v>
      </c>
      <c r="CB24" s="195">
        <v>0</v>
      </c>
      <c r="CC24" s="195">
        <v>0</v>
      </c>
      <c r="CD24" s="195">
        <v>0</v>
      </c>
      <c r="CE24" s="195">
        <v>0</v>
      </c>
      <c r="CF24" s="195">
        <v>0</v>
      </c>
      <c r="CG24" s="195">
        <v>0</v>
      </c>
      <c r="CH24" s="195">
        <v>0</v>
      </c>
      <c r="CI24" s="195">
        <v>0</v>
      </c>
      <c r="CJ24" s="195">
        <v>0</v>
      </c>
      <c r="CK24" s="195">
        <v>0</v>
      </c>
      <c r="CL24" s="195">
        <v>0</v>
      </c>
      <c r="CM24" s="195">
        <v>0</v>
      </c>
      <c r="CN24" s="195">
        <v>0</v>
      </c>
      <c r="CO24" s="195">
        <v>0</v>
      </c>
      <c r="CP24" s="195">
        <v>0</v>
      </c>
      <c r="CQ24" s="195">
        <v>0</v>
      </c>
      <c r="CR24" s="195">
        <v>0</v>
      </c>
      <c r="CS24" s="195">
        <v>0</v>
      </c>
      <c r="CT24" s="195">
        <v>0</v>
      </c>
      <c r="CU24" s="195">
        <v>0</v>
      </c>
      <c r="CV24" s="195">
        <v>0</v>
      </c>
      <c r="CW24" s="195">
        <v>0</v>
      </c>
      <c r="CX24" s="195">
        <v>0</v>
      </c>
      <c r="CY24" s="195">
        <v>0</v>
      </c>
      <c r="CZ24" s="195">
        <v>0</v>
      </c>
      <c r="DA24" s="195">
        <v>0</v>
      </c>
      <c r="DB24" s="195">
        <v>0</v>
      </c>
      <c r="DC24" s="195">
        <v>0</v>
      </c>
      <c r="DE24" s="24">
        <f t="shared" ref="DE24:DE32" si="21">COUNTBLANK(H24:DC24)</f>
        <v>0</v>
      </c>
      <c r="DF24" s="24">
        <f t="shared" si="17"/>
        <v>0</v>
      </c>
      <c r="DG24">
        <f t="shared" si="20"/>
        <v>21</v>
      </c>
      <c r="DH24">
        <v>0</v>
      </c>
    </row>
    <row r="25" spans="1:112" ht="14.5">
      <c r="A25" s="68">
        <v>13</v>
      </c>
      <c r="B25" s="176" t="str">
        <f>$B$22&amp;"3."</f>
        <v>D.2.3.</v>
      </c>
      <c r="C25" s="192" t="s">
        <v>161</v>
      </c>
      <c r="D25" s="199"/>
      <c r="E25" s="194">
        <v>0.21</v>
      </c>
      <c r="F25" s="189">
        <f>H25+NPV(FD,I25:INDEX(I25:DC25,PAL))</f>
        <v>0</v>
      </c>
      <c r="G25" s="189">
        <f>SUMIF($H$5:$DC$5,"&lt;="&amp;PAL,$H25:$DC25)</f>
        <v>0</v>
      </c>
      <c r="H25" s="195">
        <v>0</v>
      </c>
      <c r="I25" s="195">
        <v>0</v>
      </c>
      <c r="J25" s="195">
        <v>0</v>
      </c>
      <c r="K25" s="195">
        <v>0</v>
      </c>
      <c r="L25" s="195">
        <v>0</v>
      </c>
      <c r="M25" s="195">
        <v>0</v>
      </c>
      <c r="N25" s="195">
        <v>0</v>
      </c>
      <c r="O25" s="195">
        <v>0</v>
      </c>
      <c r="P25" s="195">
        <v>0</v>
      </c>
      <c r="Q25" s="195">
        <v>0</v>
      </c>
      <c r="R25" s="195">
        <v>0</v>
      </c>
      <c r="S25" s="195">
        <v>0</v>
      </c>
      <c r="T25" s="195">
        <v>0</v>
      </c>
      <c r="U25" s="195">
        <v>0</v>
      </c>
      <c r="V25" s="195">
        <v>0</v>
      </c>
      <c r="W25" s="195">
        <v>0</v>
      </c>
      <c r="X25" s="195">
        <v>0</v>
      </c>
      <c r="Y25" s="195">
        <v>0</v>
      </c>
      <c r="Z25" s="195">
        <v>0</v>
      </c>
      <c r="AA25" s="195">
        <v>0</v>
      </c>
      <c r="AB25" s="195">
        <v>0</v>
      </c>
      <c r="AC25" s="195">
        <v>0</v>
      </c>
      <c r="AD25" s="195">
        <v>0</v>
      </c>
      <c r="AE25" s="195">
        <v>0</v>
      </c>
      <c r="AF25" s="195">
        <v>0</v>
      </c>
      <c r="AG25" s="195">
        <v>0</v>
      </c>
      <c r="AH25" s="195">
        <v>0</v>
      </c>
      <c r="AI25" s="195">
        <v>0</v>
      </c>
      <c r="AJ25" s="195">
        <v>0</v>
      </c>
      <c r="AK25" s="195">
        <v>0</v>
      </c>
      <c r="AL25" s="195">
        <v>0</v>
      </c>
      <c r="AM25" s="195">
        <v>0</v>
      </c>
      <c r="AN25" s="195">
        <v>0</v>
      </c>
      <c r="AO25" s="195">
        <v>0</v>
      </c>
      <c r="AP25" s="195">
        <v>0</v>
      </c>
      <c r="AQ25" s="195">
        <v>0</v>
      </c>
      <c r="AR25" s="195">
        <v>0</v>
      </c>
      <c r="AS25" s="195">
        <v>0</v>
      </c>
      <c r="AT25" s="195">
        <v>0</v>
      </c>
      <c r="AU25" s="195">
        <v>0</v>
      </c>
      <c r="AV25" s="195">
        <v>0</v>
      </c>
      <c r="AW25" s="195">
        <v>0</v>
      </c>
      <c r="AX25" s="195">
        <v>0</v>
      </c>
      <c r="AY25" s="195">
        <v>0</v>
      </c>
      <c r="AZ25" s="195">
        <v>0</v>
      </c>
      <c r="BA25" s="195">
        <v>0</v>
      </c>
      <c r="BB25" s="195">
        <v>0</v>
      </c>
      <c r="BC25" s="195">
        <v>0</v>
      </c>
      <c r="BD25" s="195">
        <v>0</v>
      </c>
      <c r="BE25" s="195">
        <v>0</v>
      </c>
      <c r="BF25" s="195">
        <v>0</v>
      </c>
      <c r="BG25" s="195">
        <v>0</v>
      </c>
      <c r="BH25" s="195">
        <v>0</v>
      </c>
      <c r="BI25" s="195">
        <v>0</v>
      </c>
      <c r="BJ25" s="195">
        <v>0</v>
      </c>
      <c r="BK25" s="195">
        <v>0</v>
      </c>
      <c r="BL25" s="195">
        <v>0</v>
      </c>
      <c r="BM25" s="195">
        <v>0</v>
      </c>
      <c r="BN25" s="195">
        <v>0</v>
      </c>
      <c r="BO25" s="195">
        <v>0</v>
      </c>
      <c r="BP25" s="195">
        <v>0</v>
      </c>
      <c r="BQ25" s="195">
        <v>0</v>
      </c>
      <c r="BR25" s="195">
        <v>0</v>
      </c>
      <c r="BS25" s="195">
        <v>0</v>
      </c>
      <c r="BT25" s="195">
        <v>0</v>
      </c>
      <c r="BU25" s="195">
        <v>0</v>
      </c>
      <c r="BV25" s="195">
        <v>0</v>
      </c>
      <c r="BW25" s="195">
        <v>0</v>
      </c>
      <c r="BX25" s="195">
        <v>0</v>
      </c>
      <c r="BY25" s="195">
        <v>0</v>
      </c>
      <c r="BZ25" s="195">
        <v>0</v>
      </c>
      <c r="CA25" s="195">
        <v>0</v>
      </c>
      <c r="CB25" s="195">
        <v>0</v>
      </c>
      <c r="CC25" s="195">
        <v>0</v>
      </c>
      <c r="CD25" s="195">
        <v>0</v>
      </c>
      <c r="CE25" s="195">
        <v>0</v>
      </c>
      <c r="CF25" s="195">
        <v>0</v>
      </c>
      <c r="CG25" s="195">
        <v>0</v>
      </c>
      <c r="CH25" s="195">
        <v>0</v>
      </c>
      <c r="CI25" s="195">
        <v>0</v>
      </c>
      <c r="CJ25" s="195">
        <v>0</v>
      </c>
      <c r="CK25" s="195">
        <v>0</v>
      </c>
      <c r="CL25" s="195">
        <v>0</v>
      </c>
      <c r="CM25" s="195">
        <v>0</v>
      </c>
      <c r="CN25" s="195">
        <v>0</v>
      </c>
      <c r="CO25" s="195">
        <v>0</v>
      </c>
      <c r="CP25" s="195">
        <v>0</v>
      </c>
      <c r="CQ25" s="195">
        <v>0</v>
      </c>
      <c r="CR25" s="195">
        <v>0</v>
      </c>
      <c r="CS25" s="195">
        <v>0</v>
      </c>
      <c r="CT25" s="195">
        <v>0</v>
      </c>
      <c r="CU25" s="195">
        <v>0</v>
      </c>
      <c r="CV25" s="195">
        <v>0</v>
      </c>
      <c r="CW25" s="195">
        <v>0</v>
      </c>
      <c r="CX25" s="195">
        <v>0</v>
      </c>
      <c r="CY25" s="195">
        <v>0</v>
      </c>
      <c r="CZ25" s="195">
        <v>0</v>
      </c>
      <c r="DA25" s="195">
        <v>0</v>
      </c>
      <c r="DB25" s="195">
        <v>0</v>
      </c>
      <c r="DC25" s="195">
        <v>0</v>
      </c>
      <c r="DE25" s="24">
        <f t="shared" si="21"/>
        <v>0</v>
      </c>
      <c r="DF25" s="24">
        <f t="shared" si="17"/>
        <v>0</v>
      </c>
      <c r="DG25">
        <f t="shared" si="20"/>
        <v>21</v>
      </c>
      <c r="DH25">
        <v>0</v>
      </c>
    </row>
    <row r="26" spans="1:112" ht="14.5">
      <c r="A26" s="68">
        <v>14</v>
      </c>
      <c r="B26" s="176" t="str">
        <f>$B$22&amp;"4."</f>
        <v>D.2.4.</v>
      </c>
      <c r="C26" s="192" t="s">
        <v>161</v>
      </c>
      <c r="D26" s="199"/>
      <c r="E26" s="194">
        <v>0.21</v>
      </c>
      <c r="F26" s="189">
        <f>H26+NPV(FD,I26:INDEX(I26:DC26,PAL))</f>
        <v>0</v>
      </c>
      <c r="G26" s="189">
        <f>SUMIF($H$5:$DC$5,"&lt;="&amp;PAL,$H26:$DC26)</f>
        <v>0</v>
      </c>
      <c r="H26" s="195">
        <v>0</v>
      </c>
      <c r="I26" s="195">
        <v>0</v>
      </c>
      <c r="J26" s="195">
        <v>0</v>
      </c>
      <c r="K26" s="195">
        <v>0</v>
      </c>
      <c r="L26" s="195">
        <v>0</v>
      </c>
      <c r="M26" s="195">
        <v>0</v>
      </c>
      <c r="N26" s="195">
        <v>0</v>
      </c>
      <c r="O26" s="195">
        <v>0</v>
      </c>
      <c r="P26" s="195">
        <v>0</v>
      </c>
      <c r="Q26" s="195">
        <v>0</v>
      </c>
      <c r="R26" s="195">
        <v>0</v>
      </c>
      <c r="S26" s="195">
        <v>0</v>
      </c>
      <c r="T26" s="195">
        <v>0</v>
      </c>
      <c r="U26" s="195">
        <v>0</v>
      </c>
      <c r="V26" s="195">
        <v>0</v>
      </c>
      <c r="W26" s="195">
        <v>0</v>
      </c>
      <c r="X26" s="195">
        <v>0</v>
      </c>
      <c r="Y26" s="195">
        <v>0</v>
      </c>
      <c r="Z26" s="195">
        <v>0</v>
      </c>
      <c r="AA26" s="195">
        <v>0</v>
      </c>
      <c r="AB26" s="195">
        <v>0</v>
      </c>
      <c r="AC26" s="195">
        <v>0</v>
      </c>
      <c r="AD26" s="195">
        <v>0</v>
      </c>
      <c r="AE26" s="195">
        <v>0</v>
      </c>
      <c r="AF26" s="195">
        <v>0</v>
      </c>
      <c r="AG26" s="195">
        <v>0</v>
      </c>
      <c r="AH26" s="195">
        <v>0</v>
      </c>
      <c r="AI26" s="195">
        <v>0</v>
      </c>
      <c r="AJ26" s="195">
        <v>0</v>
      </c>
      <c r="AK26" s="195">
        <v>0</v>
      </c>
      <c r="AL26" s="195">
        <v>0</v>
      </c>
      <c r="AM26" s="195">
        <v>0</v>
      </c>
      <c r="AN26" s="195">
        <v>0</v>
      </c>
      <c r="AO26" s="195">
        <v>0</v>
      </c>
      <c r="AP26" s="195">
        <v>0</v>
      </c>
      <c r="AQ26" s="195">
        <v>0</v>
      </c>
      <c r="AR26" s="195">
        <v>0</v>
      </c>
      <c r="AS26" s="195">
        <v>0</v>
      </c>
      <c r="AT26" s="195">
        <v>0</v>
      </c>
      <c r="AU26" s="195">
        <v>0</v>
      </c>
      <c r="AV26" s="195">
        <v>0</v>
      </c>
      <c r="AW26" s="195">
        <v>0</v>
      </c>
      <c r="AX26" s="195">
        <v>0</v>
      </c>
      <c r="AY26" s="195">
        <v>0</v>
      </c>
      <c r="AZ26" s="195">
        <v>0</v>
      </c>
      <c r="BA26" s="195">
        <v>0</v>
      </c>
      <c r="BB26" s="195">
        <v>0</v>
      </c>
      <c r="BC26" s="195">
        <v>0</v>
      </c>
      <c r="BD26" s="195">
        <v>0</v>
      </c>
      <c r="BE26" s="195">
        <v>0</v>
      </c>
      <c r="BF26" s="195">
        <v>0</v>
      </c>
      <c r="BG26" s="195">
        <v>0</v>
      </c>
      <c r="BH26" s="195">
        <v>0</v>
      </c>
      <c r="BI26" s="195">
        <v>0</v>
      </c>
      <c r="BJ26" s="195">
        <v>0</v>
      </c>
      <c r="BK26" s="195">
        <v>0</v>
      </c>
      <c r="BL26" s="195">
        <v>0</v>
      </c>
      <c r="BM26" s="195">
        <v>0</v>
      </c>
      <c r="BN26" s="195">
        <v>0</v>
      </c>
      <c r="BO26" s="195">
        <v>0</v>
      </c>
      <c r="BP26" s="195">
        <v>0</v>
      </c>
      <c r="BQ26" s="195">
        <v>0</v>
      </c>
      <c r="BR26" s="195">
        <v>0</v>
      </c>
      <c r="BS26" s="195">
        <v>0</v>
      </c>
      <c r="BT26" s="195">
        <v>0</v>
      </c>
      <c r="BU26" s="195">
        <v>0</v>
      </c>
      <c r="BV26" s="195">
        <v>0</v>
      </c>
      <c r="BW26" s="195">
        <v>0</v>
      </c>
      <c r="BX26" s="195">
        <v>0</v>
      </c>
      <c r="BY26" s="195">
        <v>0</v>
      </c>
      <c r="BZ26" s="195">
        <v>0</v>
      </c>
      <c r="CA26" s="195">
        <v>0</v>
      </c>
      <c r="CB26" s="195">
        <v>0</v>
      </c>
      <c r="CC26" s="195">
        <v>0</v>
      </c>
      <c r="CD26" s="195">
        <v>0</v>
      </c>
      <c r="CE26" s="195">
        <v>0</v>
      </c>
      <c r="CF26" s="195">
        <v>0</v>
      </c>
      <c r="CG26" s="195">
        <v>0</v>
      </c>
      <c r="CH26" s="195">
        <v>0</v>
      </c>
      <c r="CI26" s="195">
        <v>0</v>
      </c>
      <c r="CJ26" s="195">
        <v>0</v>
      </c>
      <c r="CK26" s="195">
        <v>0</v>
      </c>
      <c r="CL26" s="195">
        <v>0</v>
      </c>
      <c r="CM26" s="195">
        <v>0</v>
      </c>
      <c r="CN26" s="195">
        <v>0</v>
      </c>
      <c r="CO26" s="195">
        <v>0</v>
      </c>
      <c r="CP26" s="195">
        <v>0</v>
      </c>
      <c r="CQ26" s="195">
        <v>0</v>
      </c>
      <c r="CR26" s="195">
        <v>0</v>
      </c>
      <c r="CS26" s="195">
        <v>0</v>
      </c>
      <c r="CT26" s="195">
        <v>0</v>
      </c>
      <c r="CU26" s="195">
        <v>0</v>
      </c>
      <c r="CV26" s="195">
        <v>0</v>
      </c>
      <c r="CW26" s="195">
        <v>0</v>
      </c>
      <c r="CX26" s="195">
        <v>0</v>
      </c>
      <c r="CY26" s="195">
        <v>0</v>
      </c>
      <c r="CZ26" s="195">
        <v>0</v>
      </c>
      <c r="DA26" s="195">
        <v>0</v>
      </c>
      <c r="DB26" s="195">
        <v>0</v>
      </c>
      <c r="DC26" s="195">
        <v>0</v>
      </c>
      <c r="DE26" s="24">
        <f t="shared" si="21"/>
        <v>0</v>
      </c>
      <c r="DF26" s="24">
        <f t="shared" si="17"/>
        <v>0</v>
      </c>
      <c r="DG26">
        <f t="shared" si="20"/>
        <v>21</v>
      </c>
      <c r="DH26">
        <v>0</v>
      </c>
    </row>
    <row r="27" spans="1:112" ht="14.5">
      <c r="A27" s="68">
        <v>15</v>
      </c>
      <c r="B27" s="176" t="str">
        <f>$B$22&amp;"5."</f>
        <v>D.2.5.</v>
      </c>
      <c r="C27" s="192" t="s">
        <v>161</v>
      </c>
      <c r="D27" s="199"/>
      <c r="E27" s="194">
        <v>0.21</v>
      </c>
      <c r="F27" s="189">
        <f>H27+NPV(FD,I27:INDEX(I27:DC27,PAL))</f>
        <v>0</v>
      </c>
      <c r="G27" s="189">
        <f>SUMIF($H$5:$DC$5,"&lt;="&amp;PAL,$H27:$DC27)</f>
        <v>0</v>
      </c>
      <c r="H27" s="195">
        <v>0</v>
      </c>
      <c r="I27" s="195">
        <v>0</v>
      </c>
      <c r="J27" s="195">
        <v>0</v>
      </c>
      <c r="K27" s="195">
        <v>0</v>
      </c>
      <c r="L27" s="195">
        <v>0</v>
      </c>
      <c r="M27" s="195">
        <v>0</v>
      </c>
      <c r="N27" s="195">
        <v>0</v>
      </c>
      <c r="O27" s="195">
        <v>0</v>
      </c>
      <c r="P27" s="195">
        <v>0</v>
      </c>
      <c r="Q27" s="195">
        <v>0</v>
      </c>
      <c r="R27" s="195">
        <v>0</v>
      </c>
      <c r="S27" s="195">
        <v>0</v>
      </c>
      <c r="T27" s="195">
        <v>0</v>
      </c>
      <c r="U27" s="195">
        <v>0</v>
      </c>
      <c r="V27" s="195">
        <v>0</v>
      </c>
      <c r="W27" s="195">
        <v>0</v>
      </c>
      <c r="X27" s="195">
        <v>0</v>
      </c>
      <c r="Y27" s="195">
        <v>0</v>
      </c>
      <c r="Z27" s="195">
        <v>0</v>
      </c>
      <c r="AA27" s="195">
        <v>0</v>
      </c>
      <c r="AB27" s="195">
        <v>0</v>
      </c>
      <c r="AC27" s="195">
        <v>0</v>
      </c>
      <c r="AD27" s="195">
        <v>0</v>
      </c>
      <c r="AE27" s="195">
        <v>0</v>
      </c>
      <c r="AF27" s="195">
        <v>0</v>
      </c>
      <c r="AG27" s="195">
        <v>0</v>
      </c>
      <c r="AH27" s="195">
        <v>0</v>
      </c>
      <c r="AI27" s="195">
        <v>0</v>
      </c>
      <c r="AJ27" s="195">
        <v>0</v>
      </c>
      <c r="AK27" s="195">
        <v>0</v>
      </c>
      <c r="AL27" s="195">
        <v>0</v>
      </c>
      <c r="AM27" s="195">
        <v>0</v>
      </c>
      <c r="AN27" s="195">
        <v>0</v>
      </c>
      <c r="AO27" s="195">
        <v>0</v>
      </c>
      <c r="AP27" s="195">
        <v>0</v>
      </c>
      <c r="AQ27" s="195">
        <v>0</v>
      </c>
      <c r="AR27" s="195">
        <v>0</v>
      </c>
      <c r="AS27" s="195">
        <v>0</v>
      </c>
      <c r="AT27" s="195">
        <v>0</v>
      </c>
      <c r="AU27" s="195">
        <v>0</v>
      </c>
      <c r="AV27" s="195">
        <v>0</v>
      </c>
      <c r="AW27" s="195">
        <v>0</v>
      </c>
      <c r="AX27" s="195">
        <v>0</v>
      </c>
      <c r="AY27" s="195">
        <v>0</v>
      </c>
      <c r="AZ27" s="195">
        <v>0</v>
      </c>
      <c r="BA27" s="195">
        <v>0</v>
      </c>
      <c r="BB27" s="195">
        <v>0</v>
      </c>
      <c r="BC27" s="195">
        <v>0</v>
      </c>
      <c r="BD27" s="195">
        <v>0</v>
      </c>
      <c r="BE27" s="195">
        <v>0</v>
      </c>
      <c r="BF27" s="195">
        <v>0</v>
      </c>
      <c r="BG27" s="195">
        <v>0</v>
      </c>
      <c r="BH27" s="195">
        <v>0</v>
      </c>
      <c r="BI27" s="195">
        <v>0</v>
      </c>
      <c r="BJ27" s="195">
        <v>0</v>
      </c>
      <c r="BK27" s="195">
        <v>0</v>
      </c>
      <c r="BL27" s="195">
        <v>0</v>
      </c>
      <c r="BM27" s="195">
        <v>0</v>
      </c>
      <c r="BN27" s="195">
        <v>0</v>
      </c>
      <c r="BO27" s="195">
        <v>0</v>
      </c>
      <c r="BP27" s="195">
        <v>0</v>
      </c>
      <c r="BQ27" s="195">
        <v>0</v>
      </c>
      <c r="BR27" s="195">
        <v>0</v>
      </c>
      <c r="BS27" s="195">
        <v>0</v>
      </c>
      <c r="BT27" s="195">
        <v>0</v>
      </c>
      <c r="BU27" s="195">
        <v>0</v>
      </c>
      <c r="BV27" s="195">
        <v>0</v>
      </c>
      <c r="BW27" s="195">
        <v>0</v>
      </c>
      <c r="BX27" s="195">
        <v>0</v>
      </c>
      <c r="BY27" s="195">
        <v>0</v>
      </c>
      <c r="BZ27" s="195">
        <v>0</v>
      </c>
      <c r="CA27" s="195">
        <v>0</v>
      </c>
      <c r="CB27" s="195">
        <v>0</v>
      </c>
      <c r="CC27" s="195">
        <v>0</v>
      </c>
      <c r="CD27" s="195">
        <v>0</v>
      </c>
      <c r="CE27" s="195">
        <v>0</v>
      </c>
      <c r="CF27" s="195">
        <v>0</v>
      </c>
      <c r="CG27" s="195">
        <v>0</v>
      </c>
      <c r="CH27" s="195">
        <v>0</v>
      </c>
      <c r="CI27" s="195">
        <v>0</v>
      </c>
      <c r="CJ27" s="195">
        <v>0</v>
      </c>
      <c r="CK27" s="195">
        <v>0</v>
      </c>
      <c r="CL27" s="195">
        <v>0</v>
      </c>
      <c r="CM27" s="195">
        <v>0</v>
      </c>
      <c r="CN27" s="195">
        <v>0</v>
      </c>
      <c r="CO27" s="195">
        <v>0</v>
      </c>
      <c r="CP27" s="195">
        <v>0</v>
      </c>
      <c r="CQ27" s="195">
        <v>0</v>
      </c>
      <c r="CR27" s="195">
        <v>0</v>
      </c>
      <c r="CS27" s="195">
        <v>0</v>
      </c>
      <c r="CT27" s="195">
        <v>0</v>
      </c>
      <c r="CU27" s="195">
        <v>0</v>
      </c>
      <c r="CV27" s="195">
        <v>0</v>
      </c>
      <c r="CW27" s="195">
        <v>0</v>
      </c>
      <c r="CX27" s="195">
        <v>0</v>
      </c>
      <c r="CY27" s="195">
        <v>0</v>
      </c>
      <c r="CZ27" s="195">
        <v>0</v>
      </c>
      <c r="DA27" s="195">
        <v>0</v>
      </c>
      <c r="DB27" s="195">
        <v>0</v>
      </c>
      <c r="DC27" s="195">
        <v>0</v>
      </c>
      <c r="DE27" s="24">
        <f t="shared" si="21"/>
        <v>0</v>
      </c>
      <c r="DF27" s="24">
        <f t="shared" si="17"/>
        <v>0</v>
      </c>
      <c r="DG27">
        <f t="shared" si="20"/>
        <v>21</v>
      </c>
      <c r="DH27">
        <v>0</v>
      </c>
    </row>
    <row r="28" spans="1:112" ht="14.5">
      <c r="A28" s="68">
        <v>16</v>
      </c>
      <c r="B28" s="176" t="str">
        <f>$B$22&amp;"6."</f>
        <v>D.2.6.</v>
      </c>
      <c r="C28" s="192" t="s">
        <v>161</v>
      </c>
      <c r="D28" s="199"/>
      <c r="E28" s="194">
        <v>0.21</v>
      </c>
      <c r="F28" s="189">
        <f>H28+NPV(FD,I28:INDEX(I28:DC28,PAL))</f>
        <v>0</v>
      </c>
      <c r="G28" s="189">
        <f>SUMIF($H$5:$DC$5,"&lt;="&amp;PAL,$H28:$DC28)</f>
        <v>0</v>
      </c>
      <c r="H28" s="195">
        <v>0</v>
      </c>
      <c r="I28" s="195">
        <v>0</v>
      </c>
      <c r="J28" s="195">
        <v>0</v>
      </c>
      <c r="K28" s="195">
        <v>0</v>
      </c>
      <c r="L28" s="195">
        <v>0</v>
      </c>
      <c r="M28" s="195">
        <v>0</v>
      </c>
      <c r="N28" s="195">
        <v>0</v>
      </c>
      <c r="O28" s="195">
        <v>0</v>
      </c>
      <c r="P28" s="195">
        <v>0</v>
      </c>
      <c r="Q28" s="195">
        <v>0</v>
      </c>
      <c r="R28" s="195">
        <v>0</v>
      </c>
      <c r="S28" s="195">
        <v>0</v>
      </c>
      <c r="T28" s="195">
        <v>0</v>
      </c>
      <c r="U28" s="195">
        <v>0</v>
      </c>
      <c r="V28" s="195">
        <v>0</v>
      </c>
      <c r="W28" s="195">
        <v>0</v>
      </c>
      <c r="X28" s="195">
        <v>0</v>
      </c>
      <c r="Y28" s="195">
        <v>0</v>
      </c>
      <c r="Z28" s="195">
        <v>0</v>
      </c>
      <c r="AA28" s="195">
        <v>0</v>
      </c>
      <c r="AB28" s="195">
        <v>0</v>
      </c>
      <c r="AC28" s="195">
        <v>0</v>
      </c>
      <c r="AD28" s="195">
        <v>0</v>
      </c>
      <c r="AE28" s="195">
        <v>0</v>
      </c>
      <c r="AF28" s="195">
        <v>0</v>
      </c>
      <c r="AG28" s="195">
        <v>0</v>
      </c>
      <c r="AH28" s="195">
        <v>0</v>
      </c>
      <c r="AI28" s="195">
        <v>0</v>
      </c>
      <c r="AJ28" s="195">
        <v>0</v>
      </c>
      <c r="AK28" s="195">
        <v>0</v>
      </c>
      <c r="AL28" s="195">
        <v>0</v>
      </c>
      <c r="AM28" s="195">
        <v>0</v>
      </c>
      <c r="AN28" s="195">
        <v>0</v>
      </c>
      <c r="AO28" s="195">
        <v>0</v>
      </c>
      <c r="AP28" s="195">
        <v>0</v>
      </c>
      <c r="AQ28" s="195">
        <v>0</v>
      </c>
      <c r="AR28" s="195">
        <v>0</v>
      </c>
      <c r="AS28" s="195">
        <v>0</v>
      </c>
      <c r="AT28" s="195">
        <v>0</v>
      </c>
      <c r="AU28" s="195">
        <v>0</v>
      </c>
      <c r="AV28" s="195">
        <v>0</v>
      </c>
      <c r="AW28" s="195">
        <v>0</v>
      </c>
      <c r="AX28" s="195">
        <v>0</v>
      </c>
      <c r="AY28" s="195">
        <v>0</v>
      </c>
      <c r="AZ28" s="195">
        <v>0</v>
      </c>
      <c r="BA28" s="195">
        <v>0</v>
      </c>
      <c r="BB28" s="195">
        <v>0</v>
      </c>
      <c r="BC28" s="195">
        <v>0</v>
      </c>
      <c r="BD28" s="195">
        <v>0</v>
      </c>
      <c r="BE28" s="195">
        <v>0</v>
      </c>
      <c r="BF28" s="195">
        <v>0</v>
      </c>
      <c r="BG28" s="195">
        <v>0</v>
      </c>
      <c r="BH28" s="195">
        <v>0</v>
      </c>
      <c r="BI28" s="195">
        <v>0</v>
      </c>
      <c r="BJ28" s="195">
        <v>0</v>
      </c>
      <c r="BK28" s="195">
        <v>0</v>
      </c>
      <c r="BL28" s="195">
        <v>0</v>
      </c>
      <c r="BM28" s="195">
        <v>0</v>
      </c>
      <c r="BN28" s="195">
        <v>0</v>
      </c>
      <c r="BO28" s="195">
        <v>0</v>
      </c>
      <c r="BP28" s="195">
        <v>0</v>
      </c>
      <c r="BQ28" s="195">
        <v>0</v>
      </c>
      <c r="BR28" s="195">
        <v>0</v>
      </c>
      <c r="BS28" s="195">
        <v>0</v>
      </c>
      <c r="BT28" s="195">
        <v>0</v>
      </c>
      <c r="BU28" s="195">
        <v>0</v>
      </c>
      <c r="BV28" s="195">
        <v>0</v>
      </c>
      <c r="BW28" s="195">
        <v>0</v>
      </c>
      <c r="BX28" s="195">
        <v>0</v>
      </c>
      <c r="BY28" s="195">
        <v>0</v>
      </c>
      <c r="BZ28" s="195">
        <v>0</v>
      </c>
      <c r="CA28" s="195">
        <v>0</v>
      </c>
      <c r="CB28" s="195">
        <v>0</v>
      </c>
      <c r="CC28" s="195">
        <v>0</v>
      </c>
      <c r="CD28" s="195">
        <v>0</v>
      </c>
      <c r="CE28" s="195">
        <v>0</v>
      </c>
      <c r="CF28" s="195">
        <v>0</v>
      </c>
      <c r="CG28" s="195">
        <v>0</v>
      </c>
      <c r="CH28" s="195">
        <v>0</v>
      </c>
      <c r="CI28" s="195">
        <v>0</v>
      </c>
      <c r="CJ28" s="195">
        <v>0</v>
      </c>
      <c r="CK28" s="195">
        <v>0</v>
      </c>
      <c r="CL28" s="195">
        <v>0</v>
      </c>
      <c r="CM28" s="195">
        <v>0</v>
      </c>
      <c r="CN28" s="195">
        <v>0</v>
      </c>
      <c r="CO28" s="195">
        <v>0</v>
      </c>
      <c r="CP28" s="195">
        <v>0</v>
      </c>
      <c r="CQ28" s="195">
        <v>0</v>
      </c>
      <c r="CR28" s="195">
        <v>0</v>
      </c>
      <c r="CS28" s="195">
        <v>0</v>
      </c>
      <c r="CT28" s="195">
        <v>0</v>
      </c>
      <c r="CU28" s="195">
        <v>0</v>
      </c>
      <c r="CV28" s="195">
        <v>0</v>
      </c>
      <c r="CW28" s="195">
        <v>0</v>
      </c>
      <c r="CX28" s="195">
        <v>0</v>
      </c>
      <c r="CY28" s="195">
        <v>0</v>
      </c>
      <c r="CZ28" s="195">
        <v>0</v>
      </c>
      <c r="DA28" s="195">
        <v>0</v>
      </c>
      <c r="DB28" s="195">
        <v>0</v>
      </c>
      <c r="DC28" s="195">
        <v>0</v>
      </c>
      <c r="DE28" s="24">
        <f t="shared" si="21"/>
        <v>0</v>
      </c>
      <c r="DF28" s="24">
        <f t="shared" si="17"/>
        <v>0</v>
      </c>
      <c r="DG28">
        <f t="shared" si="20"/>
        <v>21</v>
      </c>
      <c r="DH28">
        <v>0</v>
      </c>
    </row>
    <row r="29" spans="1:112" ht="14.5">
      <c r="A29" s="68">
        <v>17</v>
      </c>
      <c r="B29" s="176" t="str">
        <f>$B$22&amp;"7."</f>
        <v>D.2.7.</v>
      </c>
      <c r="C29" s="192" t="s">
        <v>161</v>
      </c>
      <c r="D29" s="199"/>
      <c r="E29" s="194">
        <v>0.21</v>
      </c>
      <c r="F29" s="189">
        <f>H29+NPV(FD,I29:INDEX(I29:DC29,PAL))</f>
        <v>0</v>
      </c>
      <c r="G29" s="189">
        <f>SUMIF($H$5:$DC$5,"&lt;="&amp;PAL,$H29:$DC29)</f>
        <v>0</v>
      </c>
      <c r="H29" s="195">
        <v>0</v>
      </c>
      <c r="I29" s="195">
        <v>0</v>
      </c>
      <c r="J29" s="195">
        <v>0</v>
      </c>
      <c r="K29" s="195">
        <v>0</v>
      </c>
      <c r="L29" s="195">
        <v>0</v>
      </c>
      <c r="M29" s="195">
        <v>0</v>
      </c>
      <c r="N29" s="195">
        <v>0</v>
      </c>
      <c r="O29" s="195">
        <v>0</v>
      </c>
      <c r="P29" s="195">
        <v>0</v>
      </c>
      <c r="Q29" s="195">
        <v>0</v>
      </c>
      <c r="R29" s="195">
        <v>0</v>
      </c>
      <c r="S29" s="195">
        <v>0</v>
      </c>
      <c r="T29" s="195">
        <v>0</v>
      </c>
      <c r="U29" s="195">
        <v>0</v>
      </c>
      <c r="V29" s="195">
        <v>0</v>
      </c>
      <c r="W29" s="195">
        <v>0</v>
      </c>
      <c r="X29" s="195">
        <v>0</v>
      </c>
      <c r="Y29" s="195">
        <v>0</v>
      </c>
      <c r="Z29" s="195">
        <v>0</v>
      </c>
      <c r="AA29" s="195">
        <v>0</v>
      </c>
      <c r="AB29" s="195">
        <v>0</v>
      </c>
      <c r="AC29" s="195">
        <v>0</v>
      </c>
      <c r="AD29" s="195">
        <v>0</v>
      </c>
      <c r="AE29" s="195">
        <v>0</v>
      </c>
      <c r="AF29" s="195">
        <v>0</v>
      </c>
      <c r="AG29" s="195">
        <v>0</v>
      </c>
      <c r="AH29" s="195">
        <v>0</v>
      </c>
      <c r="AI29" s="195">
        <v>0</v>
      </c>
      <c r="AJ29" s="195">
        <v>0</v>
      </c>
      <c r="AK29" s="195">
        <v>0</v>
      </c>
      <c r="AL29" s="195">
        <v>0</v>
      </c>
      <c r="AM29" s="195">
        <v>0</v>
      </c>
      <c r="AN29" s="195">
        <v>0</v>
      </c>
      <c r="AO29" s="195">
        <v>0</v>
      </c>
      <c r="AP29" s="195">
        <v>0</v>
      </c>
      <c r="AQ29" s="195">
        <v>0</v>
      </c>
      <c r="AR29" s="195">
        <v>0</v>
      </c>
      <c r="AS29" s="195">
        <v>0</v>
      </c>
      <c r="AT29" s="195">
        <v>0</v>
      </c>
      <c r="AU29" s="195">
        <v>0</v>
      </c>
      <c r="AV29" s="195">
        <v>0</v>
      </c>
      <c r="AW29" s="195">
        <v>0</v>
      </c>
      <c r="AX29" s="195">
        <v>0</v>
      </c>
      <c r="AY29" s="195">
        <v>0</v>
      </c>
      <c r="AZ29" s="195">
        <v>0</v>
      </c>
      <c r="BA29" s="195">
        <v>0</v>
      </c>
      <c r="BB29" s="195">
        <v>0</v>
      </c>
      <c r="BC29" s="195">
        <v>0</v>
      </c>
      <c r="BD29" s="195">
        <v>0</v>
      </c>
      <c r="BE29" s="195">
        <v>0</v>
      </c>
      <c r="BF29" s="195">
        <v>0</v>
      </c>
      <c r="BG29" s="195">
        <v>0</v>
      </c>
      <c r="BH29" s="195">
        <v>0</v>
      </c>
      <c r="BI29" s="195">
        <v>0</v>
      </c>
      <c r="BJ29" s="195">
        <v>0</v>
      </c>
      <c r="BK29" s="195">
        <v>0</v>
      </c>
      <c r="BL29" s="195">
        <v>0</v>
      </c>
      <c r="BM29" s="195">
        <v>0</v>
      </c>
      <c r="BN29" s="195">
        <v>0</v>
      </c>
      <c r="BO29" s="195">
        <v>0</v>
      </c>
      <c r="BP29" s="195">
        <v>0</v>
      </c>
      <c r="BQ29" s="195">
        <v>0</v>
      </c>
      <c r="BR29" s="195">
        <v>0</v>
      </c>
      <c r="BS29" s="195">
        <v>0</v>
      </c>
      <c r="BT29" s="195">
        <v>0</v>
      </c>
      <c r="BU29" s="195">
        <v>0</v>
      </c>
      <c r="BV29" s="195">
        <v>0</v>
      </c>
      <c r="BW29" s="195">
        <v>0</v>
      </c>
      <c r="BX29" s="195">
        <v>0</v>
      </c>
      <c r="BY29" s="195">
        <v>0</v>
      </c>
      <c r="BZ29" s="195">
        <v>0</v>
      </c>
      <c r="CA29" s="195">
        <v>0</v>
      </c>
      <c r="CB29" s="195">
        <v>0</v>
      </c>
      <c r="CC29" s="195">
        <v>0</v>
      </c>
      <c r="CD29" s="195">
        <v>0</v>
      </c>
      <c r="CE29" s="195">
        <v>0</v>
      </c>
      <c r="CF29" s="195">
        <v>0</v>
      </c>
      <c r="CG29" s="195">
        <v>0</v>
      </c>
      <c r="CH29" s="195">
        <v>0</v>
      </c>
      <c r="CI29" s="195">
        <v>0</v>
      </c>
      <c r="CJ29" s="195">
        <v>0</v>
      </c>
      <c r="CK29" s="195">
        <v>0</v>
      </c>
      <c r="CL29" s="195">
        <v>0</v>
      </c>
      <c r="CM29" s="195">
        <v>0</v>
      </c>
      <c r="CN29" s="195">
        <v>0</v>
      </c>
      <c r="CO29" s="195">
        <v>0</v>
      </c>
      <c r="CP29" s="195">
        <v>0</v>
      </c>
      <c r="CQ29" s="195">
        <v>0</v>
      </c>
      <c r="CR29" s="195">
        <v>0</v>
      </c>
      <c r="CS29" s="195">
        <v>0</v>
      </c>
      <c r="CT29" s="195">
        <v>0</v>
      </c>
      <c r="CU29" s="195">
        <v>0</v>
      </c>
      <c r="CV29" s="195">
        <v>0</v>
      </c>
      <c r="CW29" s="195">
        <v>0</v>
      </c>
      <c r="CX29" s="195">
        <v>0</v>
      </c>
      <c r="CY29" s="195">
        <v>0</v>
      </c>
      <c r="CZ29" s="195">
        <v>0</v>
      </c>
      <c r="DA29" s="195">
        <v>0</v>
      </c>
      <c r="DB29" s="195">
        <v>0</v>
      </c>
      <c r="DC29" s="195">
        <v>0</v>
      </c>
      <c r="DE29" s="24">
        <f t="shared" si="21"/>
        <v>0</v>
      </c>
      <c r="DF29" s="24">
        <f t="shared" si="17"/>
        <v>0</v>
      </c>
      <c r="DG29">
        <f t="shared" si="20"/>
        <v>21</v>
      </c>
      <c r="DH29">
        <v>0</v>
      </c>
    </row>
    <row r="30" spans="1:112" ht="14.5">
      <c r="A30" s="68">
        <v>18</v>
      </c>
      <c r="B30" s="176" t="str">
        <f>$B$22&amp;"8."</f>
        <v>D.2.8.</v>
      </c>
      <c r="C30" s="192" t="s">
        <v>161</v>
      </c>
      <c r="D30" s="196"/>
      <c r="E30" s="194">
        <v>0.21</v>
      </c>
      <c r="F30" s="189">
        <f>H30+NPV(FD,I30:INDEX(I30:DC30,PAL))</f>
        <v>0</v>
      </c>
      <c r="G30" s="189">
        <f>SUMIF($H$5:$DC$5,"&lt;="&amp;PAL,$H30:$DC30)</f>
        <v>0</v>
      </c>
      <c r="H30" s="195">
        <v>0</v>
      </c>
      <c r="I30" s="195">
        <v>0</v>
      </c>
      <c r="J30" s="195">
        <v>0</v>
      </c>
      <c r="K30" s="195">
        <v>0</v>
      </c>
      <c r="L30" s="195">
        <v>0</v>
      </c>
      <c r="M30" s="195">
        <v>0</v>
      </c>
      <c r="N30" s="195">
        <v>0</v>
      </c>
      <c r="O30" s="195">
        <v>0</v>
      </c>
      <c r="P30" s="195">
        <v>0</v>
      </c>
      <c r="Q30" s="195">
        <v>0</v>
      </c>
      <c r="R30" s="195">
        <v>0</v>
      </c>
      <c r="S30" s="195">
        <v>0</v>
      </c>
      <c r="T30" s="195">
        <v>0</v>
      </c>
      <c r="U30" s="195">
        <v>0</v>
      </c>
      <c r="V30" s="195">
        <v>0</v>
      </c>
      <c r="W30" s="195">
        <v>0</v>
      </c>
      <c r="X30" s="195">
        <v>0</v>
      </c>
      <c r="Y30" s="195">
        <v>0</v>
      </c>
      <c r="Z30" s="195">
        <v>0</v>
      </c>
      <c r="AA30" s="195">
        <v>0</v>
      </c>
      <c r="AB30" s="195">
        <v>0</v>
      </c>
      <c r="AC30" s="195">
        <v>0</v>
      </c>
      <c r="AD30" s="195">
        <v>0</v>
      </c>
      <c r="AE30" s="195">
        <v>0</v>
      </c>
      <c r="AF30" s="195">
        <v>0</v>
      </c>
      <c r="AG30" s="195">
        <v>0</v>
      </c>
      <c r="AH30" s="195">
        <v>0</v>
      </c>
      <c r="AI30" s="195">
        <v>0</v>
      </c>
      <c r="AJ30" s="195">
        <v>0</v>
      </c>
      <c r="AK30" s="195">
        <v>0</v>
      </c>
      <c r="AL30" s="195">
        <v>0</v>
      </c>
      <c r="AM30" s="195">
        <v>0</v>
      </c>
      <c r="AN30" s="195">
        <v>0</v>
      </c>
      <c r="AO30" s="195">
        <v>0</v>
      </c>
      <c r="AP30" s="195">
        <v>0</v>
      </c>
      <c r="AQ30" s="195">
        <v>0</v>
      </c>
      <c r="AR30" s="195">
        <v>0</v>
      </c>
      <c r="AS30" s="195">
        <v>0</v>
      </c>
      <c r="AT30" s="195">
        <v>0</v>
      </c>
      <c r="AU30" s="195">
        <v>0</v>
      </c>
      <c r="AV30" s="195">
        <v>0</v>
      </c>
      <c r="AW30" s="195">
        <v>0</v>
      </c>
      <c r="AX30" s="195">
        <v>0</v>
      </c>
      <c r="AY30" s="195">
        <v>0</v>
      </c>
      <c r="AZ30" s="195">
        <v>0</v>
      </c>
      <c r="BA30" s="195">
        <v>0</v>
      </c>
      <c r="BB30" s="195">
        <v>0</v>
      </c>
      <c r="BC30" s="195">
        <v>0</v>
      </c>
      <c r="BD30" s="195">
        <v>0</v>
      </c>
      <c r="BE30" s="195">
        <v>0</v>
      </c>
      <c r="BF30" s="195">
        <v>0</v>
      </c>
      <c r="BG30" s="195">
        <v>0</v>
      </c>
      <c r="BH30" s="195">
        <v>0</v>
      </c>
      <c r="BI30" s="195">
        <v>0</v>
      </c>
      <c r="BJ30" s="195">
        <v>0</v>
      </c>
      <c r="BK30" s="195">
        <v>0</v>
      </c>
      <c r="BL30" s="195">
        <v>0</v>
      </c>
      <c r="BM30" s="195">
        <v>0</v>
      </c>
      <c r="BN30" s="195">
        <v>0</v>
      </c>
      <c r="BO30" s="195">
        <v>0</v>
      </c>
      <c r="BP30" s="195">
        <v>0</v>
      </c>
      <c r="BQ30" s="195">
        <v>0</v>
      </c>
      <c r="BR30" s="195">
        <v>0</v>
      </c>
      <c r="BS30" s="195">
        <v>0</v>
      </c>
      <c r="BT30" s="195">
        <v>0</v>
      </c>
      <c r="BU30" s="195">
        <v>0</v>
      </c>
      <c r="BV30" s="195">
        <v>0</v>
      </c>
      <c r="BW30" s="195">
        <v>0</v>
      </c>
      <c r="BX30" s="195">
        <v>0</v>
      </c>
      <c r="BY30" s="195">
        <v>0</v>
      </c>
      <c r="BZ30" s="195">
        <v>0</v>
      </c>
      <c r="CA30" s="195">
        <v>0</v>
      </c>
      <c r="CB30" s="195">
        <v>0</v>
      </c>
      <c r="CC30" s="195">
        <v>0</v>
      </c>
      <c r="CD30" s="195">
        <v>0</v>
      </c>
      <c r="CE30" s="195">
        <v>0</v>
      </c>
      <c r="CF30" s="195">
        <v>0</v>
      </c>
      <c r="CG30" s="195">
        <v>0</v>
      </c>
      <c r="CH30" s="195">
        <v>0</v>
      </c>
      <c r="CI30" s="195">
        <v>0</v>
      </c>
      <c r="CJ30" s="195">
        <v>0</v>
      </c>
      <c r="CK30" s="195">
        <v>0</v>
      </c>
      <c r="CL30" s="195">
        <v>0</v>
      </c>
      <c r="CM30" s="195">
        <v>0</v>
      </c>
      <c r="CN30" s="195">
        <v>0</v>
      </c>
      <c r="CO30" s="195">
        <v>0</v>
      </c>
      <c r="CP30" s="195">
        <v>0</v>
      </c>
      <c r="CQ30" s="195">
        <v>0</v>
      </c>
      <c r="CR30" s="195">
        <v>0</v>
      </c>
      <c r="CS30" s="195">
        <v>0</v>
      </c>
      <c r="CT30" s="195">
        <v>0</v>
      </c>
      <c r="CU30" s="195">
        <v>0</v>
      </c>
      <c r="CV30" s="195">
        <v>0</v>
      </c>
      <c r="CW30" s="195">
        <v>0</v>
      </c>
      <c r="CX30" s="195">
        <v>0</v>
      </c>
      <c r="CY30" s="195">
        <v>0</v>
      </c>
      <c r="CZ30" s="195">
        <v>0</v>
      </c>
      <c r="DA30" s="195">
        <v>0</v>
      </c>
      <c r="DB30" s="195">
        <v>0</v>
      </c>
      <c r="DC30" s="195">
        <v>0</v>
      </c>
      <c r="DE30" s="24">
        <f t="shared" si="21"/>
        <v>0</v>
      </c>
      <c r="DF30" s="24">
        <f t="shared" si="17"/>
        <v>0</v>
      </c>
      <c r="DG30">
        <f t="shared" si="20"/>
        <v>21</v>
      </c>
      <c r="DH30">
        <v>0</v>
      </c>
    </row>
    <row r="31" spans="1:112" ht="14.5">
      <c r="A31" s="68">
        <v>19</v>
      </c>
      <c r="B31" s="176" t="str">
        <f>$B$22&amp;"9."</f>
        <v>D.2.9.</v>
      </c>
      <c r="C31" s="196" t="s">
        <v>162</v>
      </c>
      <c r="D31" s="196"/>
      <c r="E31" s="194">
        <v>0.21</v>
      </c>
      <c r="F31" s="189">
        <f>H31+NPV(FD,I31:INDEX(I31:DC31,PAL))</f>
        <v>0</v>
      </c>
      <c r="G31" s="189">
        <f>SUMIF($H$5:$DC$5,"&lt;="&amp;PAL,$H31:$DC31)</f>
        <v>0</v>
      </c>
      <c r="H31" s="197">
        <v>0</v>
      </c>
      <c r="I31" s="197">
        <v>0</v>
      </c>
      <c r="J31" s="197">
        <v>0</v>
      </c>
      <c r="K31" s="197">
        <v>0</v>
      </c>
      <c r="L31" s="197">
        <v>0</v>
      </c>
      <c r="M31" s="197">
        <v>0</v>
      </c>
      <c r="N31" s="197">
        <v>0</v>
      </c>
      <c r="O31" s="197">
        <v>0</v>
      </c>
      <c r="P31" s="197">
        <v>0</v>
      </c>
      <c r="Q31" s="197">
        <v>0</v>
      </c>
      <c r="R31" s="197">
        <v>0</v>
      </c>
      <c r="S31" s="198">
        <v>0</v>
      </c>
      <c r="T31" s="198">
        <v>0</v>
      </c>
      <c r="U31" s="198">
        <v>0</v>
      </c>
      <c r="V31" s="198">
        <v>0</v>
      </c>
      <c r="W31" s="198">
        <v>0</v>
      </c>
      <c r="X31" s="198">
        <v>0</v>
      </c>
      <c r="Y31" s="198">
        <v>0</v>
      </c>
      <c r="Z31" s="198">
        <v>0</v>
      </c>
      <c r="AA31" s="198">
        <v>0</v>
      </c>
      <c r="AB31" s="198">
        <v>0</v>
      </c>
      <c r="AC31" s="198">
        <v>0</v>
      </c>
      <c r="AD31" s="198">
        <v>0</v>
      </c>
      <c r="AE31" s="198">
        <v>0</v>
      </c>
      <c r="AF31" s="198">
        <v>0</v>
      </c>
      <c r="AG31" s="198">
        <v>0</v>
      </c>
      <c r="AH31" s="198">
        <v>0</v>
      </c>
      <c r="AI31" s="198">
        <v>0</v>
      </c>
      <c r="AJ31" s="198">
        <v>0</v>
      </c>
      <c r="AK31" s="198">
        <v>0</v>
      </c>
      <c r="AL31" s="198">
        <v>0</v>
      </c>
      <c r="AM31" s="198">
        <v>0</v>
      </c>
      <c r="AN31" s="198">
        <v>0</v>
      </c>
      <c r="AO31" s="198">
        <v>0</v>
      </c>
      <c r="AP31" s="198">
        <v>0</v>
      </c>
      <c r="AQ31" s="198">
        <v>0</v>
      </c>
      <c r="AR31" s="198">
        <v>0</v>
      </c>
      <c r="AS31" s="198">
        <v>0</v>
      </c>
      <c r="AT31" s="198">
        <v>0</v>
      </c>
      <c r="AU31" s="198">
        <v>0</v>
      </c>
      <c r="AV31" s="198">
        <v>0</v>
      </c>
      <c r="AW31" s="198">
        <v>0</v>
      </c>
      <c r="AX31" s="198">
        <v>0</v>
      </c>
      <c r="AY31" s="198">
        <v>0</v>
      </c>
      <c r="AZ31" s="198">
        <v>0</v>
      </c>
      <c r="BA31" s="198">
        <v>0</v>
      </c>
      <c r="BB31" s="198">
        <v>0</v>
      </c>
      <c r="BC31" s="198">
        <v>0</v>
      </c>
      <c r="BD31" s="198">
        <v>0</v>
      </c>
      <c r="BE31" s="198">
        <v>0</v>
      </c>
      <c r="BF31" s="198">
        <v>0</v>
      </c>
      <c r="BG31" s="198">
        <v>0</v>
      </c>
      <c r="BH31" s="198">
        <v>0</v>
      </c>
      <c r="BI31" s="198">
        <v>0</v>
      </c>
      <c r="BJ31" s="198">
        <v>0</v>
      </c>
      <c r="BK31" s="198">
        <v>0</v>
      </c>
      <c r="BL31" s="198">
        <v>0</v>
      </c>
      <c r="BM31" s="198">
        <v>0</v>
      </c>
      <c r="BN31" s="198">
        <v>0</v>
      </c>
      <c r="BO31" s="198">
        <v>0</v>
      </c>
      <c r="BP31" s="198">
        <v>0</v>
      </c>
      <c r="BQ31" s="198">
        <v>0</v>
      </c>
      <c r="BR31" s="198">
        <v>0</v>
      </c>
      <c r="BS31" s="198">
        <v>0</v>
      </c>
      <c r="BT31" s="198">
        <v>0</v>
      </c>
      <c r="BU31" s="198">
        <v>0</v>
      </c>
      <c r="BV31" s="198">
        <v>0</v>
      </c>
      <c r="BW31" s="198">
        <v>0</v>
      </c>
      <c r="BX31" s="198">
        <v>0</v>
      </c>
      <c r="BY31" s="198">
        <v>0</v>
      </c>
      <c r="BZ31" s="198">
        <v>0</v>
      </c>
      <c r="CA31" s="198">
        <v>0</v>
      </c>
      <c r="CB31" s="198">
        <v>0</v>
      </c>
      <c r="CC31" s="198">
        <v>0</v>
      </c>
      <c r="CD31" s="198">
        <v>0</v>
      </c>
      <c r="CE31" s="198">
        <v>0</v>
      </c>
      <c r="CF31" s="198">
        <v>0</v>
      </c>
      <c r="CG31" s="198">
        <v>0</v>
      </c>
      <c r="CH31" s="198">
        <v>0</v>
      </c>
      <c r="CI31" s="198">
        <v>0</v>
      </c>
      <c r="CJ31" s="198">
        <v>0</v>
      </c>
      <c r="CK31" s="198">
        <v>0</v>
      </c>
      <c r="CL31" s="198">
        <v>0</v>
      </c>
      <c r="CM31" s="198">
        <v>0</v>
      </c>
      <c r="CN31" s="198">
        <v>0</v>
      </c>
      <c r="CO31" s="198">
        <v>0</v>
      </c>
      <c r="CP31" s="198">
        <v>0</v>
      </c>
      <c r="CQ31" s="198">
        <v>0</v>
      </c>
      <c r="CR31" s="198">
        <v>0</v>
      </c>
      <c r="CS31" s="198">
        <v>0</v>
      </c>
      <c r="CT31" s="198">
        <v>0</v>
      </c>
      <c r="CU31" s="198">
        <v>0</v>
      </c>
      <c r="CV31" s="198">
        <v>0</v>
      </c>
      <c r="CW31" s="198">
        <v>0</v>
      </c>
      <c r="CX31" s="198">
        <v>0</v>
      </c>
      <c r="CY31" s="198">
        <v>0</v>
      </c>
      <c r="CZ31" s="198">
        <v>0</v>
      </c>
      <c r="DA31" s="198">
        <v>0</v>
      </c>
      <c r="DB31" s="198">
        <v>0</v>
      </c>
      <c r="DC31" s="198">
        <v>0</v>
      </c>
      <c r="DE31" s="24">
        <f t="shared" si="21"/>
        <v>0</v>
      </c>
      <c r="DF31" s="24">
        <f t="shared" si="17"/>
        <v>0</v>
      </c>
      <c r="DG31">
        <f t="shared" si="20"/>
        <v>21</v>
      </c>
      <c r="DH31">
        <v>0</v>
      </c>
    </row>
    <row r="32" spans="1:112" ht="14.5">
      <c r="A32" s="68">
        <v>20</v>
      </c>
      <c r="B32" s="176" t="str">
        <f>$B$22&amp;"L."</f>
        <v>D.2.L.</v>
      </c>
      <c r="C32" s="196" t="s">
        <v>163</v>
      </c>
      <c r="D32" s="196"/>
      <c r="E32" s="194">
        <v>0.21</v>
      </c>
      <c r="F32" s="189">
        <f>H32+NPV(FD,I32:INDEX(I32:DC32,PAL))</f>
        <v>0</v>
      </c>
      <c r="G32" s="189">
        <f>SUMIF($H$5:$DC$5,"&lt;="&amp;PAL,$H32:$DC32)</f>
        <v>0</v>
      </c>
      <c r="H32" s="197">
        <v>0</v>
      </c>
      <c r="I32" s="197">
        <v>0</v>
      </c>
      <c r="J32" s="197">
        <v>0</v>
      </c>
      <c r="K32" s="197">
        <v>0</v>
      </c>
      <c r="L32" s="197">
        <v>0</v>
      </c>
      <c r="M32" s="197">
        <v>0</v>
      </c>
      <c r="N32" s="197">
        <v>0</v>
      </c>
      <c r="O32" s="197">
        <v>0</v>
      </c>
      <c r="P32" s="197">
        <v>0</v>
      </c>
      <c r="Q32" s="197">
        <v>0</v>
      </c>
      <c r="R32" s="197">
        <v>0</v>
      </c>
      <c r="S32" s="197">
        <v>0</v>
      </c>
      <c r="T32" s="197">
        <v>0</v>
      </c>
      <c r="U32" s="197">
        <v>0</v>
      </c>
      <c r="V32" s="197">
        <v>0</v>
      </c>
      <c r="W32" s="197">
        <v>0</v>
      </c>
      <c r="X32" s="197">
        <v>0</v>
      </c>
      <c r="Y32" s="197">
        <v>0</v>
      </c>
      <c r="Z32" s="197">
        <v>0</v>
      </c>
      <c r="AA32" s="197">
        <v>0</v>
      </c>
      <c r="AB32" s="197">
        <v>0</v>
      </c>
      <c r="AC32" s="197">
        <v>0</v>
      </c>
      <c r="AD32" s="197">
        <v>0</v>
      </c>
      <c r="AE32" s="197">
        <v>0</v>
      </c>
      <c r="AF32" s="197">
        <v>0</v>
      </c>
      <c r="AG32" s="198">
        <v>0</v>
      </c>
      <c r="AH32" s="197">
        <v>0</v>
      </c>
      <c r="AI32" s="197">
        <v>0</v>
      </c>
      <c r="AJ32" s="197">
        <v>0</v>
      </c>
      <c r="AK32" s="197">
        <v>0</v>
      </c>
      <c r="AL32" s="197">
        <v>0</v>
      </c>
      <c r="AM32" s="197">
        <v>0</v>
      </c>
      <c r="AN32" s="197">
        <v>0</v>
      </c>
      <c r="AO32" s="197">
        <v>0</v>
      </c>
      <c r="AP32" s="197">
        <v>0</v>
      </c>
      <c r="AQ32" s="197">
        <v>0</v>
      </c>
      <c r="AR32" s="197">
        <v>0</v>
      </c>
      <c r="AS32" s="197">
        <v>0</v>
      </c>
      <c r="AT32" s="197">
        <v>0</v>
      </c>
      <c r="AU32" s="197">
        <v>0</v>
      </c>
      <c r="AV32" s="197">
        <v>0</v>
      </c>
      <c r="AW32" s="197">
        <v>0</v>
      </c>
      <c r="AX32" s="197">
        <v>0</v>
      </c>
      <c r="AY32" s="197">
        <v>0</v>
      </c>
      <c r="AZ32" s="197">
        <v>0</v>
      </c>
      <c r="BA32" s="197">
        <v>0</v>
      </c>
      <c r="BB32" s="197">
        <v>0</v>
      </c>
      <c r="BC32" s="197">
        <v>0</v>
      </c>
      <c r="BD32" s="197">
        <v>0</v>
      </c>
      <c r="BE32" s="197">
        <v>0</v>
      </c>
      <c r="BF32" s="197">
        <v>0</v>
      </c>
      <c r="BG32" s="197">
        <v>0</v>
      </c>
      <c r="BH32" s="197">
        <v>0</v>
      </c>
      <c r="BI32" s="197">
        <v>0</v>
      </c>
      <c r="BJ32" s="197">
        <v>0</v>
      </c>
      <c r="BK32" s="197">
        <v>0</v>
      </c>
      <c r="BL32" s="197">
        <v>0</v>
      </c>
      <c r="BM32" s="197">
        <v>0</v>
      </c>
      <c r="BN32" s="197">
        <v>0</v>
      </c>
      <c r="BO32" s="197">
        <v>0</v>
      </c>
      <c r="BP32" s="197">
        <v>0</v>
      </c>
      <c r="BQ32" s="197">
        <v>0</v>
      </c>
      <c r="BR32" s="197">
        <v>0</v>
      </c>
      <c r="BS32" s="197">
        <v>0</v>
      </c>
      <c r="BT32" s="197">
        <v>0</v>
      </c>
      <c r="BU32" s="197">
        <v>0</v>
      </c>
      <c r="BV32" s="197">
        <v>0</v>
      </c>
      <c r="BW32" s="197">
        <v>0</v>
      </c>
      <c r="BX32" s="197">
        <v>0</v>
      </c>
      <c r="BY32" s="197">
        <v>0</v>
      </c>
      <c r="BZ32" s="197">
        <v>0</v>
      </c>
      <c r="CA32" s="197">
        <v>0</v>
      </c>
      <c r="CB32" s="197">
        <v>0</v>
      </c>
      <c r="CC32" s="197">
        <v>0</v>
      </c>
      <c r="CD32" s="197">
        <v>0</v>
      </c>
      <c r="CE32" s="197">
        <v>0</v>
      </c>
      <c r="CF32" s="197">
        <v>0</v>
      </c>
      <c r="CG32" s="197">
        <v>0</v>
      </c>
      <c r="CH32" s="197">
        <v>0</v>
      </c>
      <c r="CI32" s="197">
        <v>0</v>
      </c>
      <c r="CJ32" s="197">
        <v>0</v>
      </c>
      <c r="CK32" s="197">
        <v>0</v>
      </c>
      <c r="CL32" s="197">
        <v>0</v>
      </c>
      <c r="CM32" s="197">
        <v>0</v>
      </c>
      <c r="CN32" s="197">
        <v>0</v>
      </c>
      <c r="CO32" s="197">
        <v>0</v>
      </c>
      <c r="CP32" s="197">
        <v>0</v>
      </c>
      <c r="CQ32" s="197">
        <v>0</v>
      </c>
      <c r="CR32" s="197">
        <v>0</v>
      </c>
      <c r="CS32" s="197">
        <v>0</v>
      </c>
      <c r="CT32" s="197">
        <v>0</v>
      </c>
      <c r="CU32" s="197">
        <v>0</v>
      </c>
      <c r="CV32" s="197">
        <v>0</v>
      </c>
      <c r="CW32" s="197">
        <v>0</v>
      </c>
      <c r="CX32" s="197">
        <v>0</v>
      </c>
      <c r="CY32" s="197">
        <v>0</v>
      </c>
      <c r="CZ32" s="197">
        <v>0</v>
      </c>
      <c r="DA32" s="197">
        <v>0</v>
      </c>
      <c r="DB32" s="197">
        <v>0</v>
      </c>
      <c r="DC32" s="198">
        <v>0</v>
      </c>
      <c r="DE32" s="24">
        <f t="shared" si="21"/>
        <v>0</v>
      </c>
      <c r="DF32" s="24">
        <f t="shared" si="17"/>
        <v>0</v>
      </c>
      <c r="DG32">
        <f t="shared" si="20"/>
        <v>21</v>
      </c>
      <c r="DH32">
        <f>DG32/(100+DG32)</f>
        <v>0.17355371900826447</v>
      </c>
    </row>
    <row r="33" spans="1:112" ht="14.5">
      <c r="A33" s="68">
        <v>21</v>
      </c>
      <c r="B33" s="176" t="s">
        <v>166</v>
      </c>
      <c r="C33" s="188" t="s">
        <v>167</v>
      </c>
      <c r="D33" s="190"/>
      <c r="E33" s="190"/>
      <c r="F33" s="191">
        <f>SUM(F34:F41)+F42</f>
        <v>0</v>
      </c>
      <c r="G33" s="189">
        <f>SUMIF($H$5:$DC$5,"&lt;="&amp;PAL,$H33:$DC33)</f>
        <v>0</v>
      </c>
      <c r="H33" s="191">
        <f>SUM(H34:H41)+H42</f>
        <v>0</v>
      </c>
      <c r="I33" s="191">
        <f t="shared" ref="I33:BT33" si="22">SUM(I34:I41)+I42</f>
        <v>0</v>
      </c>
      <c r="J33" s="191">
        <f t="shared" si="22"/>
        <v>0</v>
      </c>
      <c r="K33" s="191">
        <f t="shared" si="22"/>
        <v>0</v>
      </c>
      <c r="L33" s="191">
        <f t="shared" si="22"/>
        <v>0</v>
      </c>
      <c r="M33" s="191">
        <f t="shared" si="22"/>
        <v>0</v>
      </c>
      <c r="N33" s="191">
        <f t="shared" si="22"/>
        <v>0</v>
      </c>
      <c r="O33" s="191">
        <f t="shared" si="22"/>
        <v>0</v>
      </c>
      <c r="P33" s="191">
        <f t="shared" si="22"/>
        <v>0</v>
      </c>
      <c r="Q33" s="191">
        <f t="shared" si="22"/>
        <v>0</v>
      </c>
      <c r="R33" s="191">
        <f t="shared" si="22"/>
        <v>0</v>
      </c>
      <c r="S33" s="191">
        <f t="shared" si="22"/>
        <v>0</v>
      </c>
      <c r="T33" s="191">
        <f t="shared" si="22"/>
        <v>0</v>
      </c>
      <c r="U33" s="191">
        <f t="shared" si="22"/>
        <v>0</v>
      </c>
      <c r="V33" s="191">
        <f t="shared" si="22"/>
        <v>0</v>
      </c>
      <c r="W33" s="191">
        <f t="shared" si="22"/>
        <v>0</v>
      </c>
      <c r="X33" s="191">
        <f t="shared" si="22"/>
        <v>0</v>
      </c>
      <c r="Y33" s="191">
        <f t="shared" si="22"/>
        <v>0</v>
      </c>
      <c r="Z33" s="191">
        <f t="shared" si="22"/>
        <v>0</v>
      </c>
      <c r="AA33" s="191">
        <f t="shared" si="22"/>
        <v>0</v>
      </c>
      <c r="AB33" s="191">
        <f t="shared" si="22"/>
        <v>0</v>
      </c>
      <c r="AC33" s="191">
        <f t="shared" si="22"/>
        <v>0</v>
      </c>
      <c r="AD33" s="191">
        <f t="shared" si="22"/>
        <v>0</v>
      </c>
      <c r="AE33" s="191">
        <f t="shared" si="22"/>
        <v>0</v>
      </c>
      <c r="AF33" s="191">
        <f t="shared" si="22"/>
        <v>0</v>
      </c>
      <c r="AG33" s="191">
        <f t="shared" si="22"/>
        <v>0</v>
      </c>
      <c r="AH33" s="191">
        <f t="shared" si="22"/>
        <v>0</v>
      </c>
      <c r="AI33" s="191">
        <f t="shared" si="22"/>
        <v>0</v>
      </c>
      <c r="AJ33" s="191">
        <f t="shared" si="22"/>
        <v>0</v>
      </c>
      <c r="AK33" s="191">
        <f t="shared" si="22"/>
        <v>0</v>
      </c>
      <c r="AL33" s="191">
        <f t="shared" si="22"/>
        <v>0</v>
      </c>
      <c r="AM33" s="191">
        <f t="shared" si="22"/>
        <v>0</v>
      </c>
      <c r="AN33" s="191">
        <f t="shared" si="22"/>
        <v>0</v>
      </c>
      <c r="AO33" s="191">
        <f t="shared" si="22"/>
        <v>0</v>
      </c>
      <c r="AP33" s="191">
        <f t="shared" si="22"/>
        <v>0</v>
      </c>
      <c r="AQ33" s="191">
        <f t="shared" si="22"/>
        <v>0</v>
      </c>
      <c r="AR33" s="191">
        <f t="shared" si="22"/>
        <v>0</v>
      </c>
      <c r="AS33" s="191">
        <f t="shared" si="22"/>
        <v>0</v>
      </c>
      <c r="AT33" s="191">
        <f t="shared" si="22"/>
        <v>0</v>
      </c>
      <c r="AU33" s="191">
        <f t="shared" si="22"/>
        <v>0</v>
      </c>
      <c r="AV33" s="191">
        <f t="shared" si="22"/>
        <v>0</v>
      </c>
      <c r="AW33" s="191">
        <f t="shared" si="22"/>
        <v>0</v>
      </c>
      <c r="AX33" s="191">
        <f t="shared" si="22"/>
        <v>0</v>
      </c>
      <c r="AY33" s="191">
        <f t="shared" si="22"/>
        <v>0</v>
      </c>
      <c r="AZ33" s="191">
        <f t="shared" si="22"/>
        <v>0</v>
      </c>
      <c r="BA33" s="191">
        <f t="shared" si="22"/>
        <v>0</v>
      </c>
      <c r="BB33" s="191">
        <f t="shared" si="22"/>
        <v>0</v>
      </c>
      <c r="BC33" s="191">
        <f t="shared" si="22"/>
        <v>0</v>
      </c>
      <c r="BD33" s="191">
        <f t="shared" si="22"/>
        <v>0</v>
      </c>
      <c r="BE33" s="191">
        <f t="shared" si="22"/>
        <v>0</v>
      </c>
      <c r="BF33" s="191">
        <f t="shared" si="22"/>
        <v>0</v>
      </c>
      <c r="BG33" s="191">
        <f t="shared" si="22"/>
        <v>0</v>
      </c>
      <c r="BH33" s="191">
        <f t="shared" si="22"/>
        <v>0</v>
      </c>
      <c r="BI33" s="191">
        <f t="shared" si="22"/>
        <v>0</v>
      </c>
      <c r="BJ33" s="191">
        <f t="shared" si="22"/>
        <v>0</v>
      </c>
      <c r="BK33" s="191">
        <f t="shared" si="22"/>
        <v>0</v>
      </c>
      <c r="BL33" s="191">
        <f t="shared" si="22"/>
        <v>0</v>
      </c>
      <c r="BM33" s="191">
        <f t="shared" si="22"/>
        <v>0</v>
      </c>
      <c r="BN33" s="191">
        <f t="shared" si="22"/>
        <v>0</v>
      </c>
      <c r="BO33" s="191">
        <f t="shared" si="22"/>
        <v>0</v>
      </c>
      <c r="BP33" s="191">
        <f t="shared" si="22"/>
        <v>0</v>
      </c>
      <c r="BQ33" s="191">
        <f t="shared" si="22"/>
        <v>0</v>
      </c>
      <c r="BR33" s="191">
        <f t="shared" si="22"/>
        <v>0</v>
      </c>
      <c r="BS33" s="191">
        <f t="shared" si="22"/>
        <v>0</v>
      </c>
      <c r="BT33" s="191">
        <f t="shared" si="22"/>
        <v>0</v>
      </c>
      <c r="BU33" s="191">
        <f t="shared" ref="BU33:DC33" si="23">SUM(BU34:BU41)+BU42</f>
        <v>0</v>
      </c>
      <c r="BV33" s="191">
        <f t="shared" si="23"/>
        <v>0</v>
      </c>
      <c r="BW33" s="191">
        <f t="shared" si="23"/>
        <v>0</v>
      </c>
      <c r="BX33" s="191">
        <f t="shared" si="23"/>
        <v>0</v>
      </c>
      <c r="BY33" s="191">
        <f t="shared" si="23"/>
        <v>0</v>
      </c>
      <c r="BZ33" s="191">
        <f t="shared" si="23"/>
        <v>0</v>
      </c>
      <c r="CA33" s="191">
        <f t="shared" si="23"/>
        <v>0</v>
      </c>
      <c r="CB33" s="191">
        <f t="shared" si="23"/>
        <v>0</v>
      </c>
      <c r="CC33" s="191">
        <f t="shared" si="23"/>
        <v>0</v>
      </c>
      <c r="CD33" s="191">
        <f t="shared" si="23"/>
        <v>0</v>
      </c>
      <c r="CE33" s="191">
        <f t="shared" si="23"/>
        <v>0</v>
      </c>
      <c r="CF33" s="191">
        <f t="shared" si="23"/>
        <v>0</v>
      </c>
      <c r="CG33" s="191">
        <f t="shared" si="23"/>
        <v>0</v>
      </c>
      <c r="CH33" s="191">
        <f t="shared" si="23"/>
        <v>0</v>
      </c>
      <c r="CI33" s="191">
        <f t="shared" si="23"/>
        <v>0</v>
      </c>
      <c r="CJ33" s="191">
        <f t="shared" si="23"/>
        <v>0</v>
      </c>
      <c r="CK33" s="191">
        <f t="shared" si="23"/>
        <v>0</v>
      </c>
      <c r="CL33" s="191">
        <f t="shared" si="23"/>
        <v>0</v>
      </c>
      <c r="CM33" s="191">
        <f t="shared" si="23"/>
        <v>0</v>
      </c>
      <c r="CN33" s="191">
        <f t="shared" si="23"/>
        <v>0</v>
      </c>
      <c r="CO33" s="191">
        <f t="shared" si="23"/>
        <v>0</v>
      </c>
      <c r="CP33" s="191">
        <f t="shared" si="23"/>
        <v>0</v>
      </c>
      <c r="CQ33" s="191">
        <f t="shared" si="23"/>
        <v>0</v>
      </c>
      <c r="CR33" s="191">
        <f t="shared" si="23"/>
        <v>0</v>
      </c>
      <c r="CS33" s="191">
        <f t="shared" si="23"/>
        <v>0</v>
      </c>
      <c r="CT33" s="191">
        <f t="shared" si="23"/>
        <v>0</v>
      </c>
      <c r="CU33" s="191">
        <f t="shared" si="23"/>
        <v>0</v>
      </c>
      <c r="CV33" s="191">
        <f t="shared" si="23"/>
        <v>0</v>
      </c>
      <c r="CW33" s="191">
        <f t="shared" si="23"/>
        <v>0</v>
      </c>
      <c r="CX33" s="191">
        <f t="shared" si="23"/>
        <v>0</v>
      </c>
      <c r="CY33" s="191">
        <f t="shared" si="23"/>
        <v>0</v>
      </c>
      <c r="CZ33" s="191">
        <f t="shared" si="23"/>
        <v>0</v>
      </c>
      <c r="DA33" s="191">
        <f t="shared" si="23"/>
        <v>0</v>
      </c>
      <c r="DB33" s="191">
        <f t="shared" si="23"/>
        <v>0</v>
      </c>
      <c r="DC33" s="191">
        <f t="shared" si="23"/>
        <v>0</v>
      </c>
      <c r="DF33" s="24">
        <f t="shared" si="17"/>
        <v>0</v>
      </c>
    </row>
    <row r="34" spans="1:112" ht="14.5">
      <c r="A34" s="68">
        <v>22</v>
      </c>
      <c r="B34" s="176" t="str">
        <f>$B$33&amp;"1."</f>
        <v>D.3.1.</v>
      </c>
      <c r="C34" s="192" t="s">
        <v>161</v>
      </c>
      <c r="D34" s="199"/>
      <c r="E34" s="194">
        <v>0.21</v>
      </c>
      <c r="F34" s="189">
        <f>H34+NPV(FD,I34:INDEX(I34:DC34,PAL))</f>
        <v>0</v>
      </c>
      <c r="G34" s="189">
        <f>SUMIF($H$5:$DC$5,"&lt;="&amp;PAL,$H34:$DC34)</f>
        <v>0</v>
      </c>
      <c r="H34" s="195">
        <v>0</v>
      </c>
      <c r="I34" s="195">
        <v>0</v>
      </c>
      <c r="J34" s="195">
        <v>0</v>
      </c>
      <c r="K34" s="195">
        <v>0</v>
      </c>
      <c r="L34" s="195">
        <v>0</v>
      </c>
      <c r="M34" s="195">
        <v>0</v>
      </c>
      <c r="N34" s="195">
        <v>0</v>
      </c>
      <c r="O34" s="195">
        <v>0</v>
      </c>
      <c r="P34" s="195">
        <v>0</v>
      </c>
      <c r="Q34" s="195">
        <v>0</v>
      </c>
      <c r="R34" s="195">
        <v>0</v>
      </c>
      <c r="S34" s="195">
        <v>0</v>
      </c>
      <c r="T34" s="195">
        <v>0</v>
      </c>
      <c r="U34" s="195">
        <v>0</v>
      </c>
      <c r="V34" s="195">
        <v>0</v>
      </c>
      <c r="W34" s="195">
        <v>0</v>
      </c>
      <c r="X34" s="195">
        <v>0</v>
      </c>
      <c r="Y34" s="195">
        <v>0</v>
      </c>
      <c r="Z34" s="195">
        <v>0</v>
      </c>
      <c r="AA34" s="195">
        <v>0</v>
      </c>
      <c r="AB34" s="195">
        <v>0</v>
      </c>
      <c r="AC34" s="195">
        <v>0</v>
      </c>
      <c r="AD34" s="195">
        <v>0</v>
      </c>
      <c r="AE34" s="195">
        <v>0</v>
      </c>
      <c r="AF34" s="195">
        <v>0</v>
      </c>
      <c r="AG34" s="195">
        <v>0</v>
      </c>
      <c r="AH34" s="195">
        <v>0</v>
      </c>
      <c r="AI34" s="195">
        <v>0</v>
      </c>
      <c r="AJ34" s="195">
        <v>0</v>
      </c>
      <c r="AK34" s="195">
        <v>0</v>
      </c>
      <c r="AL34" s="195">
        <v>0</v>
      </c>
      <c r="AM34" s="195">
        <v>0</v>
      </c>
      <c r="AN34" s="195">
        <v>0</v>
      </c>
      <c r="AO34" s="195">
        <v>0</v>
      </c>
      <c r="AP34" s="195">
        <v>0</v>
      </c>
      <c r="AQ34" s="195">
        <v>0</v>
      </c>
      <c r="AR34" s="195">
        <v>0</v>
      </c>
      <c r="AS34" s="195">
        <v>0</v>
      </c>
      <c r="AT34" s="195">
        <v>0</v>
      </c>
      <c r="AU34" s="195">
        <v>0</v>
      </c>
      <c r="AV34" s="195">
        <v>0</v>
      </c>
      <c r="AW34" s="195">
        <v>0</v>
      </c>
      <c r="AX34" s="195">
        <v>0</v>
      </c>
      <c r="AY34" s="195">
        <v>0</v>
      </c>
      <c r="AZ34" s="195">
        <v>0</v>
      </c>
      <c r="BA34" s="195">
        <v>0</v>
      </c>
      <c r="BB34" s="195">
        <v>0</v>
      </c>
      <c r="BC34" s="195">
        <v>0</v>
      </c>
      <c r="BD34" s="195">
        <v>0</v>
      </c>
      <c r="BE34" s="195">
        <v>0</v>
      </c>
      <c r="BF34" s="195">
        <v>0</v>
      </c>
      <c r="BG34" s="195">
        <v>0</v>
      </c>
      <c r="BH34" s="195">
        <v>0</v>
      </c>
      <c r="BI34" s="195">
        <v>0</v>
      </c>
      <c r="BJ34" s="195">
        <v>0</v>
      </c>
      <c r="BK34" s="195">
        <v>0</v>
      </c>
      <c r="BL34" s="195">
        <v>0</v>
      </c>
      <c r="BM34" s="195">
        <v>0</v>
      </c>
      <c r="BN34" s="195">
        <v>0</v>
      </c>
      <c r="BO34" s="195">
        <v>0</v>
      </c>
      <c r="BP34" s="195">
        <v>0</v>
      </c>
      <c r="BQ34" s="195">
        <v>0</v>
      </c>
      <c r="BR34" s="195">
        <v>0</v>
      </c>
      <c r="BS34" s="195">
        <v>0</v>
      </c>
      <c r="BT34" s="195">
        <v>0</v>
      </c>
      <c r="BU34" s="195">
        <v>0</v>
      </c>
      <c r="BV34" s="195">
        <v>0</v>
      </c>
      <c r="BW34" s="195">
        <v>0</v>
      </c>
      <c r="BX34" s="195">
        <v>0</v>
      </c>
      <c r="BY34" s="195">
        <v>0</v>
      </c>
      <c r="BZ34" s="195">
        <v>0</v>
      </c>
      <c r="CA34" s="195">
        <v>0</v>
      </c>
      <c r="CB34" s="195">
        <v>0</v>
      </c>
      <c r="CC34" s="195">
        <v>0</v>
      </c>
      <c r="CD34" s="195">
        <v>0</v>
      </c>
      <c r="CE34" s="195">
        <v>0</v>
      </c>
      <c r="CF34" s="195">
        <v>0</v>
      </c>
      <c r="CG34" s="195">
        <v>0</v>
      </c>
      <c r="CH34" s="195">
        <v>0</v>
      </c>
      <c r="CI34" s="195">
        <v>0</v>
      </c>
      <c r="CJ34" s="195">
        <v>0</v>
      </c>
      <c r="CK34" s="195">
        <v>0</v>
      </c>
      <c r="CL34" s="195">
        <v>0</v>
      </c>
      <c r="CM34" s="195">
        <v>0</v>
      </c>
      <c r="CN34" s="195">
        <v>0</v>
      </c>
      <c r="CO34" s="195">
        <v>0</v>
      </c>
      <c r="CP34" s="195">
        <v>0</v>
      </c>
      <c r="CQ34" s="195">
        <v>0</v>
      </c>
      <c r="CR34" s="195">
        <v>0</v>
      </c>
      <c r="CS34" s="195">
        <v>0</v>
      </c>
      <c r="CT34" s="195">
        <v>0</v>
      </c>
      <c r="CU34" s="195">
        <v>0</v>
      </c>
      <c r="CV34" s="195">
        <v>0</v>
      </c>
      <c r="CW34" s="195">
        <v>0</v>
      </c>
      <c r="CX34" s="195">
        <v>0</v>
      </c>
      <c r="CY34" s="195">
        <v>0</v>
      </c>
      <c r="CZ34" s="195">
        <v>0</v>
      </c>
      <c r="DA34" s="195">
        <v>0</v>
      </c>
      <c r="DB34" s="195">
        <v>0</v>
      </c>
      <c r="DC34" s="195">
        <v>0</v>
      </c>
      <c r="DE34" s="24">
        <f>COUNTBLANK(H34:DC34)</f>
        <v>0</v>
      </c>
      <c r="DF34" s="24">
        <f t="shared" si="17"/>
        <v>0</v>
      </c>
      <c r="DG34">
        <f t="shared" ref="DG34:DG43" si="24">IF(ISNUMBER(E34),E34*100,0)</f>
        <v>21</v>
      </c>
      <c r="DH34">
        <v>0</v>
      </c>
    </row>
    <row r="35" spans="1:112" ht="14.5">
      <c r="A35" s="68">
        <v>23</v>
      </c>
      <c r="B35" s="176" t="str">
        <f>$B$33&amp;"2."</f>
        <v>D.3.2.</v>
      </c>
      <c r="C35" s="192" t="s">
        <v>161</v>
      </c>
      <c r="D35" s="199"/>
      <c r="E35" s="194">
        <v>0.21</v>
      </c>
      <c r="F35" s="189">
        <f>H35+NPV(FD,I35:INDEX(I35:DC35,PAL))</f>
        <v>0</v>
      </c>
      <c r="G35" s="189">
        <f>SUMIF($H$5:$DC$5,"&lt;="&amp;PAL,$H35:$DC35)</f>
        <v>0</v>
      </c>
      <c r="H35" s="195">
        <v>0</v>
      </c>
      <c r="I35" s="195">
        <v>0</v>
      </c>
      <c r="J35" s="195">
        <v>0</v>
      </c>
      <c r="K35" s="195">
        <v>0</v>
      </c>
      <c r="L35" s="195">
        <v>0</v>
      </c>
      <c r="M35" s="195">
        <v>0</v>
      </c>
      <c r="N35" s="195">
        <v>0</v>
      </c>
      <c r="O35" s="195">
        <v>0</v>
      </c>
      <c r="P35" s="195">
        <v>0</v>
      </c>
      <c r="Q35" s="195">
        <v>0</v>
      </c>
      <c r="R35" s="195">
        <v>0</v>
      </c>
      <c r="S35" s="195">
        <v>0</v>
      </c>
      <c r="T35" s="195">
        <v>0</v>
      </c>
      <c r="U35" s="195">
        <v>0</v>
      </c>
      <c r="V35" s="195">
        <v>0</v>
      </c>
      <c r="W35" s="195">
        <v>0</v>
      </c>
      <c r="X35" s="195">
        <v>0</v>
      </c>
      <c r="Y35" s="195">
        <v>0</v>
      </c>
      <c r="Z35" s="195">
        <v>0</v>
      </c>
      <c r="AA35" s="195">
        <v>0</v>
      </c>
      <c r="AB35" s="195">
        <v>0</v>
      </c>
      <c r="AC35" s="195">
        <v>0</v>
      </c>
      <c r="AD35" s="195">
        <v>0</v>
      </c>
      <c r="AE35" s="195">
        <v>0</v>
      </c>
      <c r="AF35" s="195">
        <v>0</v>
      </c>
      <c r="AG35" s="195">
        <v>0</v>
      </c>
      <c r="AH35" s="195">
        <v>0</v>
      </c>
      <c r="AI35" s="195">
        <v>0</v>
      </c>
      <c r="AJ35" s="195">
        <v>0</v>
      </c>
      <c r="AK35" s="195">
        <v>0</v>
      </c>
      <c r="AL35" s="195">
        <v>0</v>
      </c>
      <c r="AM35" s="195">
        <v>0</v>
      </c>
      <c r="AN35" s="195">
        <v>0</v>
      </c>
      <c r="AO35" s="195">
        <v>0</v>
      </c>
      <c r="AP35" s="195">
        <v>0</v>
      </c>
      <c r="AQ35" s="195">
        <v>0</v>
      </c>
      <c r="AR35" s="195">
        <v>0</v>
      </c>
      <c r="AS35" s="195">
        <v>0</v>
      </c>
      <c r="AT35" s="195">
        <v>0</v>
      </c>
      <c r="AU35" s="195">
        <v>0</v>
      </c>
      <c r="AV35" s="195">
        <v>0</v>
      </c>
      <c r="AW35" s="195">
        <v>0</v>
      </c>
      <c r="AX35" s="195">
        <v>0</v>
      </c>
      <c r="AY35" s="195">
        <v>0</v>
      </c>
      <c r="AZ35" s="195">
        <v>0</v>
      </c>
      <c r="BA35" s="195">
        <v>0</v>
      </c>
      <c r="BB35" s="195">
        <v>0</v>
      </c>
      <c r="BC35" s="195">
        <v>0</v>
      </c>
      <c r="BD35" s="195">
        <v>0</v>
      </c>
      <c r="BE35" s="195">
        <v>0</v>
      </c>
      <c r="BF35" s="195">
        <v>0</v>
      </c>
      <c r="BG35" s="195">
        <v>0</v>
      </c>
      <c r="BH35" s="195">
        <v>0</v>
      </c>
      <c r="BI35" s="195">
        <v>0</v>
      </c>
      <c r="BJ35" s="195">
        <v>0</v>
      </c>
      <c r="BK35" s="195">
        <v>0</v>
      </c>
      <c r="BL35" s="195">
        <v>0</v>
      </c>
      <c r="BM35" s="195">
        <v>0</v>
      </c>
      <c r="BN35" s="195">
        <v>0</v>
      </c>
      <c r="BO35" s="195">
        <v>0</v>
      </c>
      <c r="BP35" s="195">
        <v>0</v>
      </c>
      <c r="BQ35" s="195">
        <v>0</v>
      </c>
      <c r="BR35" s="195">
        <v>0</v>
      </c>
      <c r="BS35" s="195">
        <v>0</v>
      </c>
      <c r="BT35" s="195">
        <v>0</v>
      </c>
      <c r="BU35" s="195">
        <v>0</v>
      </c>
      <c r="BV35" s="195">
        <v>0</v>
      </c>
      <c r="BW35" s="195">
        <v>0</v>
      </c>
      <c r="BX35" s="195">
        <v>0</v>
      </c>
      <c r="BY35" s="195">
        <v>0</v>
      </c>
      <c r="BZ35" s="195">
        <v>0</v>
      </c>
      <c r="CA35" s="195">
        <v>0</v>
      </c>
      <c r="CB35" s="195">
        <v>0</v>
      </c>
      <c r="CC35" s="195">
        <v>0</v>
      </c>
      <c r="CD35" s="195">
        <v>0</v>
      </c>
      <c r="CE35" s="195">
        <v>0</v>
      </c>
      <c r="CF35" s="195">
        <v>0</v>
      </c>
      <c r="CG35" s="195">
        <v>0</v>
      </c>
      <c r="CH35" s="195">
        <v>0</v>
      </c>
      <c r="CI35" s="195">
        <v>0</v>
      </c>
      <c r="CJ35" s="195">
        <v>0</v>
      </c>
      <c r="CK35" s="195">
        <v>0</v>
      </c>
      <c r="CL35" s="195">
        <v>0</v>
      </c>
      <c r="CM35" s="195">
        <v>0</v>
      </c>
      <c r="CN35" s="195">
        <v>0</v>
      </c>
      <c r="CO35" s="195">
        <v>0</v>
      </c>
      <c r="CP35" s="195">
        <v>0</v>
      </c>
      <c r="CQ35" s="195">
        <v>0</v>
      </c>
      <c r="CR35" s="195">
        <v>0</v>
      </c>
      <c r="CS35" s="195">
        <v>0</v>
      </c>
      <c r="CT35" s="195">
        <v>0</v>
      </c>
      <c r="CU35" s="195">
        <v>0</v>
      </c>
      <c r="CV35" s="195">
        <v>0</v>
      </c>
      <c r="CW35" s="195">
        <v>0</v>
      </c>
      <c r="CX35" s="195">
        <v>0</v>
      </c>
      <c r="CY35" s="195">
        <v>0</v>
      </c>
      <c r="CZ35" s="195">
        <v>0</v>
      </c>
      <c r="DA35" s="195">
        <v>0</v>
      </c>
      <c r="DB35" s="195">
        <v>0</v>
      </c>
      <c r="DC35" s="195">
        <v>0</v>
      </c>
      <c r="DE35" s="24">
        <f t="shared" ref="DE35:DE43" si="25">COUNTBLANK(H35:DC35)</f>
        <v>0</v>
      </c>
      <c r="DF35" s="24">
        <f t="shared" si="17"/>
        <v>0</v>
      </c>
      <c r="DG35">
        <f t="shared" si="24"/>
        <v>21</v>
      </c>
      <c r="DH35">
        <v>0</v>
      </c>
    </row>
    <row r="36" spans="1:112" ht="14.5">
      <c r="A36" s="68">
        <v>24</v>
      </c>
      <c r="B36" s="176" t="str">
        <f>$B$33&amp;"3."</f>
        <v>D.3.3.</v>
      </c>
      <c r="C36" s="192" t="s">
        <v>161</v>
      </c>
      <c r="D36" s="199"/>
      <c r="E36" s="194">
        <v>0.21</v>
      </c>
      <c r="F36" s="189">
        <f>H36+NPV(FD,I36:INDEX(I36:DC36,PAL))</f>
        <v>0</v>
      </c>
      <c r="G36" s="189">
        <f>SUMIF($H$5:$DC$5,"&lt;="&amp;PAL,$H36:$DC36)</f>
        <v>0</v>
      </c>
      <c r="H36" s="195">
        <v>0</v>
      </c>
      <c r="I36" s="195">
        <v>0</v>
      </c>
      <c r="J36" s="195">
        <v>0</v>
      </c>
      <c r="K36" s="195">
        <v>0</v>
      </c>
      <c r="L36" s="195">
        <v>0</v>
      </c>
      <c r="M36" s="195">
        <v>0</v>
      </c>
      <c r="N36" s="195">
        <v>0</v>
      </c>
      <c r="O36" s="195">
        <v>0</v>
      </c>
      <c r="P36" s="195">
        <v>0</v>
      </c>
      <c r="Q36" s="195">
        <v>0</v>
      </c>
      <c r="R36" s="195">
        <v>0</v>
      </c>
      <c r="S36" s="195">
        <v>0</v>
      </c>
      <c r="T36" s="195">
        <v>0</v>
      </c>
      <c r="U36" s="195">
        <v>0</v>
      </c>
      <c r="V36" s="195">
        <v>0</v>
      </c>
      <c r="W36" s="195">
        <v>0</v>
      </c>
      <c r="X36" s="195">
        <v>0</v>
      </c>
      <c r="Y36" s="195">
        <v>0</v>
      </c>
      <c r="Z36" s="195">
        <v>0</v>
      </c>
      <c r="AA36" s="195">
        <v>0</v>
      </c>
      <c r="AB36" s="195">
        <v>0</v>
      </c>
      <c r="AC36" s="195">
        <v>0</v>
      </c>
      <c r="AD36" s="195">
        <v>0</v>
      </c>
      <c r="AE36" s="195">
        <v>0</v>
      </c>
      <c r="AF36" s="195">
        <v>0</v>
      </c>
      <c r="AG36" s="195">
        <v>0</v>
      </c>
      <c r="AH36" s="195">
        <v>0</v>
      </c>
      <c r="AI36" s="195">
        <v>0</v>
      </c>
      <c r="AJ36" s="195">
        <v>0</v>
      </c>
      <c r="AK36" s="195">
        <v>0</v>
      </c>
      <c r="AL36" s="195">
        <v>0</v>
      </c>
      <c r="AM36" s="195">
        <v>0</v>
      </c>
      <c r="AN36" s="195">
        <v>0</v>
      </c>
      <c r="AO36" s="195">
        <v>0</v>
      </c>
      <c r="AP36" s="195">
        <v>0</v>
      </c>
      <c r="AQ36" s="195">
        <v>0</v>
      </c>
      <c r="AR36" s="195">
        <v>0</v>
      </c>
      <c r="AS36" s="195">
        <v>0</v>
      </c>
      <c r="AT36" s="195">
        <v>0</v>
      </c>
      <c r="AU36" s="195">
        <v>0</v>
      </c>
      <c r="AV36" s="195">
        <v>0</v>
      </c>
      <c r="AW36" s="195">
        <v>0</v>
      </c>
      <c r="AX36" s="195">
        <v>0</v>
      </c>
      <c r="AY36" s="195">
        <v>0</v>
      </c>
      <c r="AZ36" s="195">
        <v>0</v>
      </c>
      <c r="BA36" s="195">
        <v>0</v>
      </c>
      <c r="BB36" s="195">
        <v>0</v>
      </c>
      <c r="BC36" s="195">
        <v>0</v>
      </c>
      <c r="BD36" s="195">
        <v>0</v>
      </c>
      <c r="BE36" s="195">
        <v>0</v>
      </c>
      <c r="BF36" s="195">
        <v>0</v>
      </c>
      <c r="BG36" s="195">
        <v>0</v>
      </c>
      <c r="BH36" s="195">
        <v>0</v>
      </c>
      <c r="BI36" s="195">
        <v>0</v>
      </c>
      <c r="BJ36" s="195">
        <v>0</v>
      </c>
      <c r="BK36" s="195">
        <v>0</v>
      </c>
      <c r="BL36" s="195">
        <v>0</v>
      </c>
      <c r="BM36" s="195">
        <v>0</v>
      </c>
      <c r="BN36" s="195">
        <v>0</v>
      </c>
      <c r="BO36" s="195">
        <v>0</v>
      </c>
      <c r="BP36" s="195">
        <v>0</v>
      </c>
      <c r="BQ36" s="195">
        <v>0</v>
      </c>
      <c r="BR36" s="195">
        <v>0</v>
      </c>
      <c r="BS36" s="195">
        <v>0</v>
      </c>
      <c r="BT36" s="195">
        <v>0</v>
      </c>
      <c r="BU36" s="195">
        <v>0</v>
      </c>
      <c r="BV36" s="195">
        <v>0</v>
      </c>
      <c r="BW36" s="195">
        <v>0</v>
      </c>
      <c r="BX36" s="195">
        <v>0</v>
      </c>
      <c r="BY36" s="195">
        <v>0</v>
      </c>
      <c r="BZ36" s="195">
        <v>0</v>
      </c>
      <c r="CA36" s="195">
        <v>0</v>
      </c>
      <c r="CB36" s="195">
        <v>0</v>
      </c>
      <c r="CC36" s="195">
        <v>0</v>
      </c>
      <c r="CD36" s="195">
        <v>0</v>
      </c>
      <c r="CE36" s="195">
        <v>0</v>
      </c>
      <c r="CF36" s="195">
        <v>0</v>
      </c>
      <c r="CG36" s="195">
        <v>0</v>
      </c>
      <c r="CH36" s="195">
        <v>0</v>
      </c>
      <c r="CI36" s="195">
        <v>0</v>
      </c>
      <c r="CJ36" s="195">
        <v>0</v>
      </c>
      <c r="CK36" s="195">
        <v>0</v>
      </c>
      <c r="CL36" s="195">
        <v>0</v>
      </c>
      <c r="CM36" s="195">
        <v>0</v>
      </c>
      <c r="CN36" s="195">
        <v>0</v>
      </c>
      <c r="CO36" s="195">
        <v>0</v>
      </c>
      <c r="CP36" s="195">
        <v>0</v>
      </c>
      <c r="CQ36" s="195">
        <v>0</v>
      </c>
      <c r="CR36" s="195">
        <v>0</v>
      </c>
      <c r="CS36" s="195">
        <v>0</v>
      </c>
      <c r="CT36" s="195">
        <v>0</v>
      </c>
      <c r="CU36" s="195">
        <v>0</v>
      </c>
      <c r="CV36" s="195">
        <v>0</v>
      </c>
      <c r="CW36" s="195">
        <v>0</v>
      </c>
      <c r="CX36" s="195">
        <v>0</v>
      </c>
      <c r="CY36" s="195">
        <v>0</v>
      </c>
      <c r="CZ36" s="195">
        <v>0</v>
      </c>
      <c r="DA36" s="195">
        <v>0</v>
      </c>
      <c r="DB36" s="195">
        <v>0</v>
      </c>
      <c r="DC36" s="195">
        <v>0</v>
      </c>
      <c r="DE36" s="24">
        <f t="shared" si="25"/>
        <v>0</v>
      </c>
      <c r="DF36" s="24">
        <f t="shared" si="17"/>
        <v>0</v>
      </c>
      <c r="DG36">
        <f t="shared" si="24"/>
        <v>21</v>
      </c>
      <c r="DH36">
        <v>0</v>
      </c>
    </row>
    <row r="37" spans="1:112" ht="14.5">
      <c r="A37" s="68">
        <v>25</v>
      </c>
      <c r="B37" s="176" t="str">
        <f>$B$33&amp;"4."</f>
        <v>D.3.4.</v>
      </c>
      <c r="C37" s="192" t="s">
        <v>161</v>
      </c>
      <c r="D37" s="199"/>
      <c r="E37" s="194">
        <v>0.21</v>
      </c>
      <c r="F37" s="189">
        <f>H37+NPV(FD,I37:INDEX(I37:DC37,PAL))</f>
        <v>0</v>
      </c>
      <c r="G37" s="189">
        <f>SUMIF($H$5:$DC$5,"&lt;="&amp;PAL,$H37:$DC37)</f>
        <v>0</v>
      </c>
      <c r="H37" s="195">
        <v>0</v>
      </c>
      <c r="I37" s="195">
        <v>0</v>
      </c>
      <c r="J37" s="195">
        <v>0</v>
      </c>
      <c r="K37" s="195">
        <v>0</v>
      </c>
      <c r="L37" s="195">
        <v>0</v>
      </c>
      <c r="M37" s="195">
        <v>0</v>
      </c>
      <c r="N37" s="195">
        <v>0</v>
      </c>
      <c r="O37" s="195">
        <v>0</v>
      </c>
      <c r="P37" s="195">
        <v>0</v>
      </c>
      <c r="Q37" s="195">
        <v>0</v>
      </c>
      <c r="R37" s="195">
        <v>0</v>
      </c>
      <c r="S37" s="195">
        <v>0</v>
      </c>
      <c r="T37" s="195">
        <v>0</v>
      </c>
      <c r="U37" s="195">
        <v>0</v>
      </c>
      <c r="V37" s="195">
        <v>0</v>
      </c>
      <c r="W37" s="195">
        <v>0</v>
      </c>
      <c r="X37" s="195">
        <v>0</v>
      </c>
      <c r="Y37" s="195">
        <v>0</v>
      </c>
      <c r="Z37" s="195">
        <v>0</v>
      </c>
      <c r="AA37" s="195">
        <v>0</v>
      </c>
      <c r="AB37" s="195">
        <v>0</v>
      </c>
      <c r="AC37" s="195">
        <v>0</v>
      </c>
      <c r="AD37" s="195">
        <v>0</v>
      </c>
      <c r="AE37" s="195">
        <v>0</v>
      </c>
      <c r="AF37" s="195">
        <v>0</v>
      </c>
      <c r="AG37" s="195">
        <v>0</v>
      </c>
      <c r="AH37" s="195">
        <v>0</v>
      </c>
      <c r="AI37" s="195">
        <v>0</v>
      </c>
      <c r="AJ37" s="195">
        <v>0</v>
      </c>
      <c r="AK37" s="195">
        <v>0</v>
      </c>
      <c r="AL37" s="195">
        <v>0</v>
      </c>
      <c r="AM37" s="195">
        <v>0</v>
      </c>
      <c r="AN37" s="195">
        <v>0</v>
      </c>
      <c r="AO37" s="195">
        <v>0</v>
      </c>
      <c r="AP37" s="195">
        <v>0</v>
      </c>
      <c r="AQ37" s="195">
        <v>0</v>
      </c>
      <c r="AR37" s="195">
        <v>0</v>
      </c>
      <c r="AS37" s="195">
        <v>0</v>
      </c>
      <c r="AT37" s="195">
        <v>0</v>
      </c>
      <c r="AU37" s="195">
        <v>0</v>
      </c>
      <c r="AV37" s="195">
        <v>0</v>
      </c>
      <c r="AW37" s="195">
        <v>0</v>
      </c>
      <c r="AX37" s="195">
        <v>0</v>
      </c>
      <c r="AY37" s="195">
        <v>0</v>
      </c>
      <c r="AZ37" s="195">
        <v>0</v>
      </c>
      <c r="BA37" s="195">
        <v>0</v>
      </c>
      <c r="BB37" s="195">
        <v>0</v>
      </c>
      <c r="BC37" s="195">
        <v>0</v>
      </c>
      <c r="BD37" s="195">
        <v>0</v>
      </c>
      <c r="BE37" s="195">
        <v>0</v>
      </c>
      <c r="BF37" s="195">
        <v>0</v>
      </c>
      <c r="BG37" s="195">
        <v>0</v>
      </c>
      <c r="BH37" s="195">
        <v>0</v>
      </c>
      <c r="BI37" s="195">
        <v>0</v>
      </c>
      <c r="BJ37" s="195">
        <v>0</v>
      </c>
      <c r="BK37" s="195">
        <v>0</v>
      </c>
      <c r="BL37" s="195">
        <v>0</v>
      </c>
      <c r="BM37" s="195">
        <v>0</v>
      </c>
      <c r="BN37" s="195">
        <v>0</v>
      </c>
      <c r="BO37" s="195">
        <v>0</v>
      </c>
      <c r="BP37" s="195">
        <v>0</v>
      </c>
      <c r="BQ37" s="195">
        <v>0</v>
      </c>
      <c r="BR37" s="195">
        <v>0</v>
      </c>
      <c r="BS37" s="195">
        <v>0</v>
      </c>
      <c r="BT37" s="195">
        <v>0</v>
      </c>
      <c r="BU37" s="195">
        <v>0</v>
      </c>
      <c r="BV37" s="195">
        <v>0</v>
      </c>
      <c r="BW37" s="195">
        <v>0</v>
      </c>
      <c r="BX37" s="195">
        <v>0</v>
      </c>
      <c r="BY37" s="195">
        <v>0</v>
      </c>
      <c r="BZ37" s="195">
        <v>0</v>
      </c>
      <c r="CA37" s="195">
        <v>0</v>
      </c>
      <c r="CB37" s="195">
        <v>0</v>
      </c>
      <c r="CC37" s="195">
        <v>0</v>
      </c>
      <c r="CD37" s="195">
        <v>0</v>
      </c>
      <c r="CE37" s="195">
        <v>0</v>
      </c>
      <c r="CF37" s="195">
        <v>0</v>
      </c>
      <c r="CG37" s="195">
        <v>0</v>
      </c>
      <c r="CH37" s="195">
        <v>0</v>
      </c>
      <c r="CI37" s="195">
        <v>0</v>
      </c>
      <c r="CJ37" s="195">
        <v>0</v>
      </c>
      <c r="CK37" s="195">
        <v>0</v>
      </c>
      <c r="CL37" s="195">
        <v>0</v>
      </c>
      <c r="CM37" s="195">
        <v>0</v>
      </c>
      <c r="CN37" s="195">
        <v>0</v>
      </c>
      <c r="CO37" s="195">
        <v>0</v>
      </c>
      <c r="CP37" s="195">
        <v>0</v>
      </c>
      <c r="CQ37" s="195">
        <v>0</v>
      </c>
      <c r="CR37" s="195">
        <v>0</v>
      </c>
      <c r="CS37" s="195">
        <v>0</v>
      </c>
      <c r="CT37" s="195">
        <v>0</v>
      </c>
      <c r="CU37" s="195">
        <v>0</v>
      </c>
      <c r="CV37" s="195">
        <v>0</v>
      </c>
      <c r="CW37" s="195">
        <v>0</v>
      </c>
      <c r="CX37" s="195">
        <v>0</v>
      </c>
      <c r="CY37" s="195">
        <v>0</v>
      </c>
      <c r="CZ37" s="195">
        <v>0</v>
      </c>
      <c r="DA37" s="195">
        <v>0</v>
      </c>
      <c r="DB37" s="195">
        <v>0</v>
      </c>
      <c r="DC37" s="195">
        <v>0</v>
      </c>
      <c r="DE37" s="24">
        <f t="shared" si="25"/>
        <v>0</v>
      </c>
      <c r="DF37" s="24">
        <f t="shared" si="17"/>
        <v>0</v>
      </c>
      <c r="DG37">
        <f t="shared" si="24"/>
        <v>21</v>
      </c>
      <c r="DH37">
        <v>0</v>
      </c>
    </row>
    <row r="38" spans="1:112" ht="14.5">
      <c r="A38" s="68">
        <v>26</v>
      </c>
      <c r="B38" s="176" t="str">
        <f>$B$33&amp;"5."</f>
        <v>D.3.5.</v>
      </c>
      <c r="C38" s="192" t="s">
        <v>161</v>
      </c>
      <c r="D38" s="199"/>
      <c r="E38" s="194">
        <v>0.21</v>
      </c>
      <c r="F38" s="189">
        <f>H38+NPV(FD,I38:INDEX(I38:DC38,PAL))</f>
        <v>0</v>
      </c>
      <c r="G38" s="189">
        <f>SUMIF($H$5:$DC$5,"&lt;="&amp;PAL,$H38:$DC38)</f>
        <v>0</v>
      </c>
      <c r="H38" s="195">
        <v>0</v>
      </c>
      <c r="I38" s="195">
        <v>0</v>
      </c>
      <c r="J38" s="195">
        <v>0</v>
      </c>
      <c r="K38" s="195">
        <v>0</v>
      </c>
      <c r="L38" s="195">
        <v>0</v>
      </c>
      <c r="M38" s="195">
        <v>0</v>
      </c>
      <c r="N38" s="195">
        <v>0</v>
      </c>
      <c r="O38" s="195">
        <v>0</v>
      </c>
      <c r="P38" s="195">
        <v>0</v>
      </c>
      <c r="Q38" s="195">
        <v>0</v>
      </c>
      <c r="R38" s="195">
        <v>0</v>
      </c>
      <c r="S38" s="195">
        <v>0</v>
      </c>
      <c r="T38" s="195">
        <v>0</v>
      </c>
      <c r="U38" s="195">
        <v>0</v>
      </c>
      <c r="V38" s="195">
        <v>0</v>
      </c>
      <c r="W38" s="195">
        <v>0</v>
      </c>
      <c r="X38" s="195">
        <v>0</v>
      </c>
      <c r="Y38" s="195">
        <v>0</v>
      </c>
      <c r="Z38" s="195">
        <v>0</v>
      </c>
      <c r="AA38" s="195">
        <v>0</v>
      </c>
      <c r="AB38" s="195">
        <v>0</v>
      </c>
      <c r="AC38" s="195">
        <v>0</v>
      </c>
      <c r="AD38" s="195">
        <v>0</v>
      </c>
      <c r="AE38" s="195">
        <v>0</v>
      </c>
      <c r="AF38" s="195">
        <v>0</v>
      </c>
      <c r="AG38" s="195">
        <v>0</v>
      </c>
      <c r="AH38" s="195">
        <v>0</v>
      </c>
      <c r="AI38" s="195">
        <v>0</v>
      </c>
      <c r="AJ38" s="195">
        <v>0</v>
      </c>
      <c r="AK38" s="195">
        <v>0</v>
      </c>
      <c r="AL38" s="195">
        <v>0</v>
      </c>
      <c r="AM38" s="195">
        <v>0</v>
      </c>
      <c r="AN38" s="195">
        <v>0</v>
      </c>
      <c r="AO38" s="195">
        <v>0</v>
      </c>
      <c r="AP38" s="195">
        <v>0</v>
      </c>
      <c r="AQ38" s="195">
        <v>0</v>
      </c>
      <c r="AR38" s="195">
        <v>0</v>
      </c>
      <c r="AS38" s="195">
        <v>0</v>
      </c>
      <c r="AT38" s="195">
        <v>0</v>
      </c>
      <c r="AU38" s="195">
        <v>0</v>
      </c>
      <c r="AV38" s="195">
        <v>0</v>
      </c>
      <c r="AW38" s="195">
        <v>0</v>
      </c>
      <c r="AX38" s="195">
        <v>0</v>
      </c>
      <c r="AY38" s="195">
        <v>0</v>
      </c>
      <c r="AZ38" s="195">
        <v>0</v>
      </c>
      <c r="BA38" s="195">
        <v>0</v>
      </c>
      <c r="BB38" s="195">
        <v>0</v>
      </c>
      <c r="BC38" s="195">
        <v>0</v>
      </c>
      <c r="BD38" s="195">
        <v>0</v>
      </c>
      <c r="BE38" s="195">
        <v>0</v>
      </c>
      <c r="BF38" s="195">
        <v>0</v>
      </c>
      <c r="BG38" s="195">
        <v>0</v>
      </c>
      <c r="BH38" s="195">
        <v>0</v>
      </c>
      <c r="BI38" s="195">
        <v>0</v>
      </c>
      <c r="BJ38" s="195">
        <v>0</v>
      </c>
      <c r="BK38" s="195">
        <v>0</v>
      </c>
      <c r="BL38" s="195">
        <v>0</v>
      </c>
      <c r="BM38" s="195">
        <v>0</v>
      </c>
      <c r="BN38" s="195">
        <v>0</v>
      </c>
      <c r="BO38" s="195">
        <v>0</v>
      </c>
      <c r="BP38" s="195">
        <v>0</v>
      </c>
      <c r="BQ38" s="195">
        <v>0</v>
      </c>
      <c r="BR38" s="195">
        <v>0</v>
      </c>
      <c r="BS38" s="195">
        <v>0</v>
      </c>
      <c r="BT38" s="195">
        <v>0</v>
      </c>
      <c r="BU38" s="195">
        <v>0</v>
      </c>
      <c r="BV38" s="195">
        <v>0</v>
      </c>
      <c r="BW38" s="195">
        <v>0</v>
      </c>
      <c r="BX38" s="195">
        <v>0</v>
      </c>
      <c r="BY38" s="195">
        <v>0</v>
      </c>
      <c r="BZ38" s="195">
        <v>0</v>
      </c>
      <c r="CA38" s="195">
        <v>0</v>
      </c>
      <c r="CB38" s="195">
        <v>0</v>
      </c>
      <c r="CC38" s="195">
        <v>0</v>
      </c>
      <c r="CD38" s="195">
        <v>0</v>
      </c>
      <c r="CE38" s="195">
        <v>0</v>
      </c>
      <c r="CF38" s="195">
        <v>0</v>
      </c>
      <c r="CG38" s="195">
        <v>0</v>
      </c>
      <c r="CH38" s="195">
        <v>0</v>
      </c>
      <c r="CI38" s="195">
        <v>0</v>
      </c>
      <c r="CJ38" s="195">
        <v>0</v>
      </c>
      <c r="CK38" s="195">
        <v>0</v>
      </c>
      <c r="CL38" s="195">
        <v>0</v>
      </c>
      <c r="CM38" s="195">
        <v>0</v>
      </c>
      <c r="CN38" s="195">
        <v>0</v>
      </c>
      <c r="CO38" s="195">
        <v>0</v>
      </c>
      <c r="CP38" s="195">
        <v>0</v>
      </c>
      <c r="CQ38" s="195">
        <v>0</v>
      </c>
      <c r="CR38" s="195">
        <v>0</v>
      </c>
      <c r="CS38" s="195">
        <v>0</v>
      </c>
      <c r="CT38" s="195">
        <v>0</v>
      </c>
      <c r="CU38" s="195">
        <v>0</v>
      </c>
      <c r="CV38" s="195">
        <v>0</v>
      </c>
      <c r="CW38" s="195">
        <v>0</v>
      </c>
      <c r="CX38" s="195">
        <v>0</v>
      </c>
      <c r="CY38" s="195">
        <v>0</v>
      </c>
      <c r="CZ38" s="195">
        <v>0</v>
      </c>
      <c r="DA38" s="195">
        <v>0</v>
      </c>
      <c r="DB38" s="195">
        <v>0</v>
      </c>
      <c r="DC38" s="195">
        <v>0</v>
      </c>
      <c r="DE38" s="24">
        <f t="shared" si="25"/>
        <v>0</v>
      </c>
      <c r="DF38" s="24">
        <f t="shared" si="17"/>
        <v>0</v>
      </c>
      <c r="DG38">
        <f t="shared" si="24"/>
        <v>21</v>
      </c>
      <c r="DH38">
        <v>0</v>
      </c>
    </row>
    <row r="39" spans="1:112" ht="14.5">
      <c r="A39" s="68">
        <v>27</v>
      </c>
      <c r="B39" s="176" t="str">
        <f>$B$33&amp;"6."</f>
        <v>D.3.6.</v>
      </c>
      <c r="C39" s="192" t="s">
        <v>161</v>
      </c>
      <c r="D39" s="199"/>
      <c r="E39" s="194">
        <v>0.21</v>
      </c>
      <c r="F39" s="189">
        <f>H39+NPV(FD,I39:INDEX(I39:DC39,PAL))</f>
        <v>0</v>
      </c>
      <c r="G39" s="189">
        <f>SUMIF($H$5:$DC$5,"&lt;="&amp;PAL,$H39:$DC39)</f>
        <v>0</v>
      </c>
      <c r="H39" s="195">
        <v>0</v>
      </c>
      <c r="I39" s="195">
        <v>0</v>
      </c>
      <c r="J39" s="195">
        <v>0</v>
      </c>
      <c r="K39" s="195">
        <v>0</v>
      </c>
      <c r="L39" s="195">
        <v>0</v>
      </c>
      <c r="M39" s="195">
        <v>0</v>
      </c>
      <c r="N39" s="195">
        <v>0</v>
      </c>
      <c r="O39" s="195">
        <v>0</v>
      </c>
      <c r="P39" s="195">
        <v>0</v>
      </c>
      <c r="Q39" s="195">
        <v>0</v>
      </c>
      <c r="R39" s="195">
        <v>0</v>
      </c>
      <c r="S39" s="195">
        <v>0</v>
      </c>
      <c r="T39" s="195">
        <v>0</v>
      </c>
      <c r="U39" s="195">
        <v>0</v>
      </c>
      <c r="V39" s="195">
        <v>0</v>
      </c>
      <c r="W39" s="195">
        <v>0</v>
      </c>
      <c r="X39" s="195">
        <v>0</v>
      </c>
      <c r="Y39" s="195">
        <v>0</v>
      </c>
      <c r="Z39" s="195">
        <v>0</v>
      </c>
      <c r="AA39" s="195">
        <v>0</v>
      </c>
      <c r="AB39" s="195">
        <v>0</v>
      </c>
      <c r="AC39" s="195">
        <v>0</v>
      </c>
      <c r="AD39" s="195">
        <v>0</v>
      </c>
      <c r="AE39" s="195">
        <v>0</v>
      </c>
      <c r="AF39" s="195">
        <v>0</v>
      </c>
      <c r="AG39" s="195">
        <v>0</v>
      </c>
      <c r="AH39" s="195">
        <v>0</v>
      </c>
      <c r="AI39" s="195">
        <v>0</v>
      </c>
      <c r="AJ39" s="195">
        <v>0</v>
      </c>
      <c r="AK39" s="195">
        <v>0</v>
      </c>
      <c r="AL39" s="195">
        <v>0</v>
      </c>
      <c r="AM39" s="195">
        <v>0</v>
      </c>
      <c r="AN39" s="195">
        <v>0</v>
      </c>
      <c r="AO39" s="195">
        <v>0</v>
      </c>
      <c r="AP39" s="195">
        <v>0</v>
      </c>
      <c r="AQ39" s="195">
        <v>0</v>
      </c>
      <c r="AR39" s="195">
        <v>0</v>
      </c>
      <c r="AS39" s="195">
        <v>0</v>
      </c>
      <c r="AT39" s="195">
        <v>0</v>
      </c>
      <c r="AU39" s="195">
        <v>0</v>
      </c>
      <c r="AV39" s="195">
        <v>0</v>
      </c>
      <c r="AW39" s="195">
        <v>0</v>
      </c>
      <c r="AX39" s="195">
        <v>0</v>
      </c>
      <c r="AY39" s="195">
        <v>0</v>
      </c>
      <c r="AZ39" s="195">
        <v>0</v>
      </c>
      <c r="BA39" s="195">
        <v>0</v>
      </c>
      <c r="BB39" s="195">
        <v>0</v>
      </c>
      <c r="BC39" s="195">
        <v>0</v>
      </c>
      <c r="BD39" s="195">
        <v>0</v>
      </c>
      <c r="BE39" s="195">
        <v>0</v>
      </c>
      <c r="BF39" s="195">
        <v>0</v>
      </c>
      <c r="BG39" s="195">
        <v>0</v>
      </c>
      <c r="BH39" s="195">
        <v>0</v>
      </c>
      <c r="BI39" s="195">
        <v>0</v>
      </c>
      <c r="BJ39" s="195">
        <v>0</v>
      </c>
      <c r="BK39" s="195">
        <v>0</v>
      </c>
      <c r="BL39" s="195">
        <v>0</v>
      </c>
      <c r="BM39" s="195">
        <v>0</v>
      </c>
      <c r="BN39" s="195">
        <v>0</v>
      </c>
      <c r="BO39" s="195">
        <v>0</v>
      </c>
      <c r="BP39" s="195">
        <v>0</v>
      </c>
      <c r="BQ39" s="195">
        <v>0</v>
      </c>
      <c r="BR39" s="195">
        <v>0</v>
      </c>
      <c r="BS39" s="195">
        <v>0</v>
      </c>
      <c r="BT39" s="195">
        <v>0</v>
      </c>
      <c r="BU39" s="195">
        <v>0</v>
      </c>
      <c r="BV39" s="195">
        <v>0</v>
      </c>
      <c r="BW39" s="195">
        <v>0</v>
      </c>
      <c r="BX39" s="195">
        <v>0</v>
      </c>
      <c r="BY39" s="195">
        <v>0</v>
      </c>
      <c r="BZ39" s="195">
        <v>0</v>
      </c>
      <c r="CA39" s="195">
        <v>0</v>
      </c>
      <c r="CB39" s="195">
        <v>0</v>
      </c>
      <c r="CC39" s="195">
        <v>0</v>
      </c>
      <c r="CD39" s="195">
        <v>0</v>
      </c>
      <c r="CE39" s="195">
        <v>0</v>
      </c>
      <c r="CF39" s="195">
        <v>0</v>
      </c>
      <c r="CG39" s="195">
        <v>0</v>
      </c>
      <c r="CH39" s="195">
        <v>0</v>
      </c>
      <c r="CI39" s="195">
        <v>0</v>
      </c>
      <c r="CJ39" s="195">
        <v>0</v>
      </c>
      <c r="CK39" s="195">
        <v>0</v>
      </c>
      <c r="CL39" s="195">
        <v>0</v>
      </c>
      <c r="CM39" s="195">
        <v>0</v>
      </c>
      <c r="CN39" s="195">
        <v>0</v>
      </c>
      <c r="CO39" s="195">
        <v>0</v>
      </c>
      <c r="CP39" s="195">
        <v>0</v>
      </c>
      <c r="CQ39" s="195">
        <v>0</v>
      </c>
      <c r="CR39" s="195">
        <v>0</v>
      </c>
      <c r="CS39" s="195">
        <v>0</v>
      </c>
      <c r="CT39" s="195">
        <v>0</v>
      </c>
      <c r="CU39" s="195">
        <v>0</v>
      </c>
      <c r="CV39" s="195">
        <v>0</v>
      </c>
      <c r="CW39" s="195">
        <v>0</v>
      </c>
      <c r="CX39" s="195">
        <v>0</v>
      </c>
      <c r="CY39" s="195">
        <v>0</v>
      </c>
      <c r="CZ39" s="195">
        <v>0</v>
      </c>
      <c r="DA39" s="195">
        <v>0</v>
      </c>
      <c r="DB39" s="195">
        <v>0</v>
      </c>
      <c r="DC39" s="195">
        <v>0</v>
      </c>
      <c r="DE39" s="24">
        <f t="shared" si="25"/>
        <v>0</v>
      </c>
      <c r="DF39" s="24">
        <f t="shared" si="17"/>
        <v>0</v>
      </c>
      <c r="DG39">
        <f t="shared" si="24"/>
        <v>21</v>
      </c>
      <c r="DH39">
        <v>0</v>
      </c>
    </row>
    <row r="40" spans="1:112" ht="14.5">
      <c r="A40" s="68">
        <v>28</v>
      </c>
      <c r="B40" s="176" t="str">
        <f>$B$33&amp;"7."</f>
        <v>D.3.7.</v>
      </c>
      <c r="C40" s="192" t="s">
        <v>161</v>
      </c>
      <c r="D40" s="199"/>
      <c r="E40" s="194">
        <v>0.21</v>
      </c>
      <c r="F40" s="189">
        <f>H40+NPV(FD,I40:INDEX(I40:DC40,PAL))</f>
        <v>0</v>
      </c>
      <c r="G40" s="189">
        <f>SUMIF($H$5:$DC$5,"&lt;="&amp;PAL,$H40:$DC40)</f>
        <v>0</v>
      </c>
      <c r="H40" s="195">
        <v>0</v>
      </c>
      <c r="I40" s="195">
        <v>0</v>
      </c>
      <c r="J40" s="195">
        <v>0</v>
      </c>
      <c r="K40" s="195">
        <v>0</v>
      </c>
      <c r="L40" s="195">
        <v>0</v>
      </c>
      <c r="M40" s="195">
        <v>0</v>
      </c>
      <c r="N40" s="195">
        <v>0</v>
      </c>
      <c r="O40" s="195">
        <v>0</v>
      </c>
      <c r="P40" s="195">
        <v>0</v>
      </c>
      <c r="Q40" s="195">
        <v>0</v>
      </c>
      <c r="R40" s="195">
        <v>0</v>
      </c>
      <c r="S40" s="195">
        <v>0</v>
      </c>
      <c r="T40" s="195">
        <v>0</v>
      </c>
      <c r="U40" s="195">
        <v>0</v>
      </c>
      <c r="V40" s="195">
        <v>0</v>
      </c>
      <c r="W40" s="195">
        <v>0</v>
      </c>
      <c r="X40" s="195">
        <v>0</v>
      </c>
      <c r="Y40" s="195">
        <v>0</v>
      </c>
      <c r="Z40" s="195">
        <v>0</v>
      </c>
      <c r="AA40" s="195">
        <v>0</v>
      </c>
      <c r="AB40" s="195">
        <v>0</v>
      </c>
      <c r="AC40" s="195">
        <v>0</v>
      </c>
      <c r="AD40" s="195">
        <v>0</v>
      </c>
      <c r="AE40" s="195">
        <v>0</v>
      </c>
      <c r="AF40" s="195">
        <v>0</v>
      </c>
      <c r="AG40" s="195">
        <v>0</v>
      </c>
      <c r="AH40" s="195">
        <v>0</v>
      </c>
      <c r="AI40" s="195">
        <v>0</v>
      </c>
      <c r="AJ40" s="195">
        <v>0</v>
      </c>
      <c r="AK40" s="195">
        <v>0</v>
      </c>
      <c r="AL40" s="195">
        <v>0</v>
      </c>
      <c r="AM40" s="195">
        <v>0</v>
      </c>
      <c r="AN40" s="195">
        <v>0</v>
      </c>
      <c r="AO40" s="195">
        <v>0</v>
      </c>
      <c r="AP40" s="195">
        <v>0</v>
      </c>
      <c r="AQ40" s="195">
        <v>0</v>
      </c>
      <c r="AR40" s="195">
        <v>0</v>
      </c>
      <c r="AS40" s="195">
        <v>0</v>
      </c>
      <c r="AT40" s="195">
        <v>0</v>
      </c>
      <c r="AU40" s="195">
        <v>0</v>
      </c>
      <c r="AV40" s="195">
        <v>0</v>
      </c>
      <c r="AW40" s="195">
        <v>0</v>
      </c>
      <c r="AX40" s="195">
        <v>0</v>
      </c>
      <c r="AY40" s="195">
        <v>0</v>
      </c>
      <c r="AZ40" s="195">
        <v>0</v>
      </c>
      <c r="BA40" s="195">
        <v>0</v>
      </c>
      <c r="BB40" s="195">
        <v>0</v>
      </c>
      <c r="BC40" s="195">
        <v>0</v>
      </c>
      <c r="BD40" s="195">
        <v>0</v>
      </c>
      <c r="BE40" s="195">
        <v>0</v>
      </c>
      <c r="BF40" s="195">
        <v>0</v>
      </c>
      <c r="BG40" s="195">
        <v>0</v>
      </c>
      <c r="BH40" s="195">
        <v>0</v>
      </c>
      <c r="BI40" s="195">
        <v>0</v>
      </c>
      <c r="BJ40" s="195">
        <v>0</v>
      </c>
      <c r="BK40" s="195">
        <v>0</v>
      </c>
      <c r="BL40" s="195">
        <v>0</v>
      </c>
      <c r="BM40" s="195">
        <v>0</v>
      </c>
      <c r="BN40" s="195">
        <v>0</v>
      </c>
      <c r="BO40" s="195">
        <v>0</v>
      </c>
      <c r="BP40" s="195">
        <v>0</v>
      </c>
      <c r="BQ40" s="195">
        <v>0</v>
      </c>
      <c r="BR40" s="195">
        <v>0</v>
      </c>
      <c r="BS40" s="195">
        <v>0</v>
      </c>
      <c r="BT40" s="195">
        <v>0</v>
      </c>
      <c r="BU40" s="195">
        <v>0</v>
      </c>
      <c r="BV40" s="195">
        <v>0</v>
      </c>
      <c r="BW40" s="195">
        <v>0</v>
      </c>
      <c r="BX40" s="195">
        <v>0</v>
      </c>
      <c r="BY40" s="195">
        <v>0</v>
      </c>
      <c r="BZ40" s="195">
        <v>0</v>
      </c>
      <c r="CA40" s="195">
        <v>0</v>
      </c>
      <c r="CB40" s="195">
        <v>0</v>
      </c>
      <c r="CC40" s="195">
        <v>0</v>
      </c>
      <c r="CD40" s="195">
        <v>0</v>
      </c>
      <c r="CE40" s="195">
        <v>0</v>
      </c>
      <c r="CF40" s="195">
        <v>0</v>
      </c>
      <c r="CG40" s="195">
        <v>0</v>
      </c>
      <c r="CH40" s="195">
        <v>0</v>
      </c>
      <c r="CI40" s="195">
        <v>0</v>
      </c>
      <c r="CJ40" s="195">
        <v>0</v>
      </c>
      <c r="CK40" s="195">
        <v>0</v>
      </c>
      <c r="CL40" s="195">
        <v>0</v>
      </c>
      <c r="CM40" s="195">
        <v>0</v>
      </c>
      <c r="CN40" s="195">
        <v>0</v>
      </c>
      <c r="CO40" s="195">
        <v>0</v>
      </c>
      <c r="CP40" s="195">
        <v>0</v>
      </c>
      <c r="CQ40" s="195">
        <v>0</v>
      </c>
      <c r="CR40" s="195">
        <v>0</v>
      </c>
      <c r="CS40" s="195">
        <v>0</v>
      </c>
      <c r="CT40" s="195">
        <v>0</v>
      </c>
      <c r="CU40" s="195">
        <v>0</v>
      </c>
      <c r="CV40" s="195">
        <v>0</v>
      </c>
      <c r="CW40" s="195">
        <v>0</v>
      </c>
      <c r="CX40" s="195">
        <v>0</v>
      </c>
      <c r="CY40" s="195">
        <v>0</v>
      </c>
      <c r="CZ40" s="195">
        <v>0</v>
      </c>
      <c r="DA40" s="195">
        <v>0</v>
      </c>
      <c r="DB40" s="195">
        <v>0</v>
      </c>
      <c r="DC40" s="195">
        <v>0</v>
      </c>
      <c r="DE40" s="24">
        <f t="shared" si="25"/>
        <v>0</v>
      </c>
      <c r="DF40" s="24">
        <f t="shared" si="17"/>
        <v>0</v>
      </c>
      <c r="DG40">
        <f t="shared" si="24"/>
        <v>21</v>
      </c>
      <c r="DH40">
        <v>0</v>
      </c>
    </row>
    <row r="41" spans="1:112" ht="14.5">
      <c r="A41" s="68">
        <v>29</v>
      </c>
      <c r="B41" s="176" t="str">
        <f>$B$33&amp;"8."</f>
        <v>D.3.8.</v>
      </c>
      <c r="C41" s="192" t="s">
        <v>161</v>
      </c>
      <c r="D41" s="196"/>
      <c r="E41" s="194">
        <v>0.21</v>
      </c>
      <c r="F41" s="189">
        <f>H41+NPV(FD,I41:INDEX(I41:DC41,PAL))</f>
        <v>0</v>
      </c>
      <c r="G41" s="189">
        <f>SUMIF($H$5:$DC$5,"&lt;="&amp;PAL,$H41:$DC41)</f>
        <v>0</v>
      </c>
      <c r="H41" s="195">
        <v>0</v>
      </c>
      <c r="I41" s="195">
        <v>0</v>
      </c>
      <c r="J41" s="195">
        <v>0</v>
      </c>
      <c r="K41" s="195">
        <v>0</v>
      </c>
      <c r="L41" s="195">
        <v>0</v>
      </c>
      <c r="M41" s="195">
        <v>0</v>
      </c>
      <c r="N41" s="195">
        <v>0</v>
      </c>
      <c r="O41" s="195">
        <v>0</v>
      </c>
      <c r="P41" s="195">
        <v>0</v>
      </c>
      <c r="Q41" s="195">
        <v>0</v>
      </c>
      <c r="R41" s="195">
        <v>0</v>
      </c>
      <c r="S41" s="195">
        <v>0</v>
      </c>
      <c r="T41" s="195">
        <v>0</v>
      </c>
      <c r="U41" s="195">
        <v>0</v>
      </c>
      <c r="V41" s="195">
        <v>0</v>
      </c>
      <c r="W41" s="195">
        <v>0</v>
      </c>
      <c r="X41" s="195">
        <v>0</v>
      </c>
      <c r="Y41" s="195">
        <v>0</v>
      </c>
      <c r="Z41" s="195">
        <v>0</v>
      </c>
      <c r="AA41" s="195">
        <v>0</v>
      </c>
      <c r="AB41" s="195">
        <v>0</v>
      </c>
      <c r="AC41" s="195">
        <v>0</v>
      </c>
      <c r="AD41" s="195">
        <v>0</v>
      </c>
      <c r="AE41" s="195">
        <v>0</v>
      </c>
      <c r="AF41" s="195">
        <v>0</v>
      </c>
      <c r="AG41" s="195">
        <v>0</v>
      </c>
      <c r="AH41" s="195">
        <v>0</v>
      </c>
      <c r="AI41" s="195">
        <v>0</v>
      </c>
      <c r="AJ41" s="195">
        <v>0</v>
      </c>
      <c r="AK41" s="195">
        <v>0</v>
      </c>
      <c r="AL41" s="195">
        <v>0</v>
      </c>
      <c r="AM41" s="195">
        <v>0</v>
      </c>
      <c r="AN41" s="195">
        <v>0</v>
      </c>
      <c r="AO41" s="195">
        <v>0</v>
      </c>
      <c r="AP41" s="195">
        <v>0</v>
      </c>
      <c r="AQ41" s="195">
        <v>0</v>
      </c>
      <c r="AR41" s="195">
        <v>0</v>
      </c>
      <c r="AS41" s="195">
        <v>0</v>
      </c>
      <c r="AT41" s="195">
        <v>0</v>
      </c>
      <c r="AU41" s="195">
        <v>0</v>
      </c>
      <c r="AV41" s="195">
        <v>0</v>
      </c>
      <c r="AW41" s="195">
        <v>0</v>
      </c>
      <c r="AX41" s="195">
        <v>0</v>
      </c>
      <c r="AY41" s="195">
        <v>0</v>
      </c>
      <c r="AZ41" s="195">
        <v>0</v>
      </c>
      <c r="BA41" s="195">
        <v>0</v>
      </c>
      <c r="BB41" s="195">
        <v>0</v>
      </c>
      <c r="BC41" s="195">
        <v>0</v>
      </c>
      <c r="BD41" s="195">
        <v>0</v>
      </c>
      <c r="BE41" s="195">
        <v>0</v>
      </c>
      <c r="BF41" s="195">
        <v>0</v>
      </c>
      <c r="BG41" s="195">
        <v>0</v>
      </c>
      <c r="BH41" s="195">
        <v>0</v>
      </c>
      <c r="BI41" s="195">
        <v>0</v>
      </c>
      <c r="BJ41" s="195">
        <v>0</v>
      </c>
      <c r="BK41" s="195">
        <v>0</v>
      </c>
      <c r="BL41" s="195">
        <v>0</v>
      </c>
      <c r="BM41" s="195">
        <v>0</v>
      </c>
      <c r="BN41" s="195">
        <v>0</v>
      </c>
      <c r="BO41" s="195">
        <v>0</v>
      </c>
      <c r="BP41" s="195">
        <v>0</v>
      </c>
      <c r="BQ41" s="195">
        <v>0</v>
      </c>
      <c r="BR41" s="195">
        <v>0</v>
      </c>
      <c r="BS41" s="195">
        <v>0</v>
      </c>
      <c r="BT41" s="195">
        <v>0</v>
      </c>
      <c r="BU41" s="195">
        <v>0</v>
      </c>
      <c r="BV41" s="195">
        <v>0</v>
      </c>
      <c r="BW41" s="195">
        <v>0</v>
      </c>
      <c r="BX41" s="195">
        <v>0</v>
      </c>
      <c r="BY41" s="195">
        <v>0</v>
      </c>
      <c r="BZ41" s="195">
        <v>0</v>
      </c>
      <c r="CA41" s="195">
        <v>0</v>
      </c>
      <c r="CB41" s="195">
        <v>0</v>
      </c>
      <c r="CC41" s="195">
        <v>0</v>
      </c>
      <c r="CD41" s="195">
        <v>0</v>
      </c>
      <c r="CE41" s="195">
        <v>0</v>
      </c>
      <c r="CF41" s="195">
        <v>0</v>
      </c>
      <c r="CG41" s="195">
        <v>0</v>
      </c>
      <c r="CH41" s="195">
        <v>0</v>
      </c>
      <c r="CI41" s="195">
        <v>0</v>
      </c>
      <c r="CJ41" s="195">
        <v>0</v>
      </c>
      <c r="CK41" s="195">
        <v>0</v>
      </c>
      <c r="CL41" s="195">
        <v>0</v>
      </c>
      <c r="CM41" s="195">
        <v>0</v>
      </c>
      <c r="CN41" s="195">
        <v>0</v>
      </c>
      <c r="CO41" s="195">
        <v>0</v>
      </c>
      <c r="CP41" s="195">
        <v>0</v>
      </c>
      <c r="CQ41" s="195">
        <v>0</v>
      </c>
      <c r="CR41" s="195">
        <v>0</v>
      </c>
      <c r="CS41" s="195">
        <v>0</v>
      </c>
      <c r="CT41" s="195">
        <v>0</v>
      </c>
      <c r="CU41" s="195">
        <v>0</v>
      </c>
      <c r="CV41" s="195">
        <v>0</v>
      </c>
      <c r="CW41" s="195">
        <v>0</v>
      </c>
      <c r="CX41" s="195">
        <v>0</v>
      </c>
      <c r="CY41" s="195">
        <v>0</v>
      </c>
      <c r="CZ41" s="195">
        <v>0</v>
      </c>
      <c r="DA41" s="195">
        <v>0</v>
      </c>
      <c r="DB41" s="195">
        <v>0</v>
      </c>
      <c r="DC41" s="195">
        <v>0</v>
      </c>
      <c r="DE41" s="24">
        <f t="shared" si="25"/>
        <v>0</v>
      </c>
      <c r="DF41" s="24">
        <f t="shared" si="17"/>
        <v>0</v>
      </c>
      <c r="DG41">
        <f t="shared" si="24"/>
        <v>21</v>
      </c>
      <c r="DH41">
        <v>0</v>
      </c>
    </row>
    <row r="42" spans="1:112" ht="14.5">
      <c r="A42" s="68">
        <v>30</v>
      </c>
      <c r="B42" s="176" t="str">
        <f>$B$33&amp;"9."</f>
        <v>D.3.9.</v>
      </c>
      <c r="C42" s="196" t="s">
        <v>162</v>
      </c>
      <c r="D42" s="196"/>
      <c r="E42" s="194">
        <v>0.21</v>
      </c>
      <c r="F42" s="189">
        <f>H42+NPV(FD,I42:INDEX(I42:DC42,PAL))</f>
        <v>0</v>
      </c>
      <c r="G42" s="189">
        <f>SUMIF($H$5:$DC$5,"&lt;="&amp;PAL,$H42:$DC42)</f>
        <v>0</v>
      </c>
      <c r="H42" s="197">
        <v>0</v>
      </c>
      <c r="I42" s="197">
        <v>0</v>
      </c>
      <c r="J42" s="197">
        <v>0</v>
      </c>
      <c r="K42" s="197">
        <v>0</v>
      </c>
      <c r="L42" s="197">
        <v>0</v>
      </c>
      <c r="M42" s="197">
        <v>0</v>
      </c>
      <c r="N42" s="197">
        <v>0</v>
      </c>
      <c r="O42" s="197">
        <v>0</v>
      </c>
      <c r="P42" s="197">
        <v>0</v>
      </c>
      <c r="Q42" s="197">
        <v>0</v>
      </c>
      <c r="R42" s="197">
        <v>0</v>
      </c>
      <c r="S42" s="198">
        <v>0</v>
      </c>
      <c r="T42" s="198">
        <v>0</v>
      </c>
      <c r="U42" s="198">
        <v>0</v>
      </c>
      <c r="V42" s="198">
        <v>0</v>
      </c>
      <c r="W42" s="198">
        <v>0</v>
      </c>
      <c r="X42" s="198">
        <v>0</v>
      </c>
      <c r="Y42" s="198">
        <v>0</v>
      </c>
      <c r="Z42" s="198">
        <v>0</v>
      </c>
      <c r="AA42" s="198">
        <v>0</v>
      </c>
      <c r="AB42" s="198">
        <v>0</v>
      </c>
      <c r="AC42" s="198">
        <v>0</v>
      </c>
      <c r="AD42" s="198">
        <v>0</v>
      </c>
      <c r="AE42" s="198">
        <v>0</v>
      </c>
      <c r="AF42" s="198">
        <v>0</v>
      </c>
      <c r="AG42" s="198">
        <v>0</v>
      </c>
      <c r="AH42" s="198">
        <v>0</v>
      </c>
      <c r="AI42" s="198">
        <v>0</v>
      </c>
      <c r="AJ42" s="198">
        <v>0</v>
      </c>
      <c r="AK42" s="198">
        <v>0</v>
      </c>
      <c r="AL42" s="198">
        <v>0</v>
      </c>
      <c r="AM42" s="198">
        <v>0</v>
      </c>
      <c r="AN42" s="198">
        <v>0</v>
      </c>
      <c r="AO42" s="198">
        <v>0</v>
      </c>
      <c r="AP42" s="198">
        <v>0</v>
      </c>
      <c r="AQ42" s="198">
        <v>0</v>
      </c>
      <c r="AR42" s="198">
        <v>0</v>
      </c>
      <c r="AS42" s="198">
        <v>0</v>
      </c>
      <c r="AT42" s="198">
        <v>0</v>
      </c>
      <c r="AU42" s="198">
        <v>0</v>
      </c>
      <c r="AV42" s="198">
        <v>0</v>
      </c>
      <c r="AW42" s="198">
        <v>0</v>
      </c>
      <c r="AX42" s="198">
        <v>0</v>
      </c>
      <c r="AY42" s="198">
        <v>0</v>
      </c>
      <c r="AZ42" s="198">
        <v>0</v>
      </c>
      <c r="BA42" s="198">
        <v>0</v>
      </c>
      <c r="BB42" s="198">
        <v>0</v>
      </c>
      <c r="BC42" s="198">
        <v>0</v>
      </c>
      <c r="BD42" s="198">
        <v>0</v>
      </c>
      <c r="BE42" s="198">
        <v>0</v>
      </c>
      <c r="BF42" s="198">
        <v>0</v>
      </c>
      <c r="BG42" s="198">
        <v>0</v>
      </c>
      <c r="BH42" s="198">
        <v>0</v>
      </c>
      <c r="BI42" s="198">
        <v>0</v>
      </c>
      <c r="BJ42" s="198">
        <v>0</v>
      </c>
      <c r="BK42" s="198">
        <v>0</v>
      </c>
      <c r="BL42" s="198">
        <v>0</v>
      </c>
      <c r="BM42" s="198">
        <v>0</v>
      </c>
      <c r="BN42" s="198">
        <v>0</v>
      </c>
      <c r="BO42" s="198">
        <v>0</v>
      </c>
      <c r="BP42" s="198">
        <v>0</v>
      </c>
      <c r="BQ42" s="198">
        <v>0</v>
      </c>
      <c r="BR42" s="198">
        <v>0</v>
      </c>
      <c r="BS42" s="198">
        <v>0</v>
      </c>
      <c r="BT42" s="198">
        <v>0</v>
      </c>
      <c r="BU42" s="198">
        <v>0</v>
      </c>
      <c r="BV42" s="198">
        <v>0</v>
      </c>
      <c r="BW42" s="198">
        <v>0</v>
      </c>
      <c r="BX42" s="198">
        <v>0</v>
      </c>
      <c r="BY42" s="198">
        <v>0</v>
      </c>
      <c r="BZ42" s="198">
        <v>0</v>
      </c>
      <c r="CA42" s="198">
        <v>0</v>
      </c>
      <c r="CB42" s="198">
        <v>0</v>
      </c>
      <c r="CC42" s="198">
        <v>0</v>
      </c>
      <c r="CD42" s="198">
        <v>0</v>
      </c>
      <c r="CE42" s="198">
        <v>0</v>
      </c>
      <c r="CF42" s="198">
        <v>0</v>
      </c>
      <c r="CG42" s="198">
        <v>0</v>
      </c>
      <c r="CH42" s="198">
        <v>0</v>
      </c>
      <c r="CI42" s="198">
        <v>0</v>
      </c>
      <c r="CJ42" s="198">
        <v>0</v>
      </c>
      <c r="CK42" s="198">
        <v>0</v>
      </c>
      <c r="CL42" s="198">
        <v>0</v>
      </c>
      <c r="CM42" s="198">
        <v>0</v>
      </c>
      <c r="CN42" s="198">
        <v>0</v>
      </c>
      <c r="CO42" s="198">
        <v>0</v>
      </c>
      <c r="CP42" s="198">
        <v>0</v>
      </c>
      <c r="CQ42" s="198">
        <v>0</v>
      </c>
      <c r="CR42" s="198">
        <v>0</v>
      </c>
      <c r="CS42" s="198">
        <v>0</v>
      </c>
      <c r="CT42" s="198">
        <v>0</v>
      </c>
      <c r="CU42" s="198">
        <v>0</v>
      </c>
      <c r="CV42" s="198">
        <v>0</v>
      </c>
      <c r="CW42" s="198">
        <v>0</v>
      </c>
      <c r="CX42" s="198">
        <v>0</v>
      </c>
      <c r="CY42" s="198">
        <v>0</v>
      </c>
      <c r="CZ42" s="198">
        <v>0</v>
      </c>
      <c r="DA42" s="198">
        <v>0</v>
      </c>
      <c r="DB42" s="198">
        <v>0</v>
      </c>
      <c r="DC42" s="198">
        <v>0</v>
      </c>
      <c r="DE42" s="24">
        <f t="shared" si="25"/>
        <v>0</v>
      </c>
      <c r="DF42" s="24">
        <f t="shared" si="17"/>
        <v>0</v>
      </c>
      <c r="DG42">
        <f t="shared" si="24"/>
        <v>21</v>
      </c>
      <c r="DH42">
        <v>0</v>
      </c>
    </row>
    <row r="43" spans="1:112" ht="14.5">
      <c r="A43" s="68">
        <v>31</v>
      </c>
      <c r="B43" s="176" t="str">
        <f>$B$33&amp;"L."</f>
        <v>D.3.L.</v>
      </c>
      <c r="C43" s="196" t="s">
        <v>163</v>
      </c>
      <c r="D43" s="196"/>
      <c r="E43" s="194">
        <v>0.21</v>
      </c>
      <c r="F43" s="189">
        <f>H43+NPV(FD,I43:INDEX(I43:DC43,PAL))</f>
        <v>0</v>
      </c>
      <c r="G43" s="189">
        <f>SUMIF($H$5:$DC$5,"&lt;="&amp;PAL,$H43:$DC43)</f>
        <v>0</v>
      </c>
      <c r="H43" s="197">
        <v>0</v>
      </c>
      <c r="I43" s="197">
        <v>0</v>
      </c>
      <c r="J43" s="197">
        <v>0</v>
      </c>
      <c r="K43" s="197">
        <v>0</v>
      </c>
      <c r="L43" s="197">
        <v>0</v>
      </c>
      <c r="M43" s="197">
        <v>0</v>
      </c>
      <c r="N43" s="197">
        <v>0</v>
      </c>
      <c r="O43" s="197">
        <v>0</v>
      </c>
      <c r="P43" s="197">
        <v>0</v>
      </c>
      <c r="Q43" s="197">
        <v>0</v>
      </c>
      <c r="R43" s="197">
        <v>0</v>
      </c>
      <c r="S43" s="197">
        <v>0</v>
      </c>
      <c r="T43" s="197">
        <v>0</v>
      </c>
      <c r="U43" s="197">
        <v>0</v>
      </c>
      <c r="V43" s="197">
        <v>0</v>
      </c>
      <c r="W43" s="197">
        <v>0</v>
      </c>
      <c r="X43" s="197">
        <v>0</v>
      </c>
      <c r="Y43" s="197">
        <v>0</v>
      </c>
      <c r="Z43" s="197">
        <v>0</v>
      </c>
      <c r="AA43" s="197">
        <v>0</v>
      </c>
      <c r="AB43" s="197">
        <v>0</v>
      </c>
      <c r="AC43" s="197">
        <v>0</v>
      </c>
      <c r="AD43" s="197">
        <v>0</v>
      </c>
      <c r="AE43" s="197">
        <v>0</v>
      </c>
      <c r="AF43" s="197">
        <v>0</v>
      </c>
      <c r="AG43" s="198">
        <v>0</v>
      </c>
      <c r="AH43" s="197">
        <v>0</v>
      </c>
      <c r="AI43" s="197">
        <v>0</v>
      </c>
      <c r="AJ43" s="197">
        <v>0</v>
      </c>
      <c r="AK43" s="197">
        <v>0</v>
      </c>
      <c r="AL43" s="197">
        <v>0</v>
      </c>
      <c r="AM43" s="197">
        <v>0</v>
      </c>
      <c r="AN43" s="197">
        <v>0</v>
      </c>
      <c r="AO43" s="197">
        <v>0</v>
      </c>
      <c r="AP43" s="197">
        <v>0</v>
      </c>
      <c r="AQ43" s="197">
        <v>0</v>
      </c>
      <c r="AR43" s="197">
        <v>0</v>
      </c>
      <c r="AS43" s="197">
        <v>0</v>
      </c>
      <c r="AT43" s="197">
        <v>0</v>
      </c>
      <c r="AU43" s="197">
        <v>0</v>
      </c>
      <c r="AV43" s="197">
        <v>0</v>
      </c>
      <c r="AW43" s="197">
        <v>0</v>
      </c>
      <c r="AX43" s="197">
        <v>0</v>
      </c>
      <c r="AY43" s="197">
        <v>0</v>
      </c>
      <c r="AZ43" s="197">
        <v>0</v>
      </c>
      <c r="BA43" s="197">
        <v>0</v>
      </c>
      <c r="BB43" s="197">
        <v>0</v>
      </c>
      <c r="BC43" s="197">
        <v>0</v>
      </c>
      <c r="BD43" s="197">
        <v>0</v>
      </c>
      <c r="BE43" s="197">
        <v>0</v>
      </c>
      <c r="BF43" s="197">
        <v>0</v>
      </c>
      <c r="BG43" s="197">
        <v>0</v>
      </c>
      <c r="BH43" s="197">
        <v>0</v>
      </c>
      <c r="BI43" s="197">
        <v>0</v>
      </c>
      <c r="BJ43" s="197">
        <v>0</v>
      </c>
      <c r="BK43" s="197">
        <v>0</v>
      </c>
      <c r="BL43" s="197">
        <v>0</v>
      </c>
      <c r="BM43" s="197">
        <v>0</v>
      </c>
      <c r="BN43" s="197">
        <v>0</v>
      </c>
      <c r="BO43" s="197">
        <v>0</v>
      </c>
      <c r="BP43" s="197">
        <v>0</v>
      </c>
      <c r="BQ43" s="197">
        <v>0</v>
      </c>
      <c r="BR43" s="197">
        <v>0</v>
      </c>
      <c r="BS43" s="197">
        <v>0</v>
      </c>
      <c r="BT43" s="197">
        <v>0</v>
      </c>
      <c r="BU43" s="197">
        <v>0</v>
      </c>
      <c r="BV43" s="197">
        <v>0</v>
      </c>
      <c r="BW43" s="197">
        <v>0</v>
      </c>
      <c r="BX43" s="197">
        <v>0</v>
      </c>
      <c r="BY43" s="197">
        <v>0</v>
      </c>
      <c r="BZ43" s="197">
        <v>0</v>
      </c>
      <c r="CA43" s="197">
        <v>0</v>
      </c>
      <c r="CB43" s="197">
        <v>0</v>
      </c>
      <c r="CC43" s="197">
        <v>0</v>
      </c>
      <c r="CD43" s="197">
        <v>0</v>
      </c>
      <c r="CE43" s="197">
        <v>0</v>
      </c>
      <c r="CF43" s="197">
        <v>0</v>
      </c>
      <c r="CG43" s="197">
        <v>0</v>
      </c>
      <c r="CH43" s="197">
        <v>0</v>
      </c>
      <c r="CI43" s="197">
        <v>0</v>
      </c>
      <c r="CJ43" s="197">
        <v>0</v>
      </c>
      <c r="CK43" s="197">
        <v>0</v>
      </c>
      <c r="CL43" s="197">
        <v>0</v>
      </c>
      <c r="CM43" s="197">
        <v>0</v>
      </c>
      <c r="CN43" s="197">
        <v>0</v>
      </c>
      <c r="CO43" s="197">
        <v>0</v>
      </c>
      <c r="CP43" s="197">
        <v>0</v>
      </c>
      <c r="CQ43" s="197">
        <v>0</v>
      </c>
      <c r="CR43" s="197">
        <v>0</v>
      </c>
      <c r="CS43" s="197">
        <v>0</v>
      </c>
      <c r="CT43" s="197">
        <v>0</v>
      </c>
      <c r="CU43" s="197">
        <v>0</v>
      </c>
      <c r="CV43" s="197">
        <v>0</v>
      </c>
      <c r="CW43" s="197">
        <v>0</v>
      </c>
      <c r="CX43" s="197">
        <v>0</v>
      </c>
      <c r="CY43" s="197">
        <v>0</v>
      </c>
      <c r="CZ43" s="197">
        <v>0</v>
      </c>
      <c r="DA43" s="197">
        <v>0</v>
      </c>
      <c r="DB43" s="197">
        <v>0</v>
      </c>
      <c r="DC43" s="198">
        <v>0</v>
      </c>
      <c r="DE43" s="24">
        <f t="shared" si="25"/>
        <v>0</v>
      </c>
      <c r="DF43" s="24">
        <f t="shared" si="17"/>
        <v>0</v>
      </c>
      <c r="DG43">
        <f t="shared" si="24"/>
        <v>21</v>
      </c>
      <c r="DH43">
        <f>DG43/(100+DG43)</f>
        <v>0.17355371900826447</v>
      </c>
    </row>
    <row r="44" spans="1:112" ht="14.5">
      <c r="A44" s="68">
        <v>32</v>
      </c>
      <c r="B44" s="176" t="s">
        <v>168</v>
      </c>
      <c r="C44" s="188" t="s">
        <v>169</v>
      </c>
      <c r="D44" s="190"/>
      <c r="E44" s="190"/>
      <c r="F44" s="191">
        <f>F45+F56+F67</f>
        <v>0</v>
      </c>
      <c r="G44" s="189">
        <f>SUMIF($H$5:$DC$5,"&lt;="&amp;PAL,$H44:$DC44)</f>
        <v>0</v>
      </c>
      <c r="H44" s="191">
        <f>H45+H56+H67</f>
        <v>0</v>
      </c>
      <c r="I44" s="191">
        <f t="shared" ref="I44:BT44" si="26">I45+I56+I67</f>
        <v>0</v>
      </c>
      <c r="J44" s="191">
        <f t="shared" si="26"/>
        <v>0</v>
      </c>
      <c r="K44" s="191">
        <f t="shared" si="26"/>
        <v>0</v>
      </c>
      <c r="L44" s="191">
        <f t="shared" si="26"/>
        <v>0</v>
      </c>
      <c r="M44" s="191">
        <f t="shared" si="26"/>
        <v>0</v>
      </c>
      <c r="N44" s="191">
        <f t="shared" si="26"/>
        <v>0</v>
      </c>
      <c r="O44" s="191">
        <f t="shared" si="26"/>
        <v>0</v>
      </c>
      <c r="P44" s="191">
        <f t="shared" si="26"/>
        <v>0</v>
      </c>
      <c r="Q44" s="191">
        <f t="shared" si="26"/>
        <v>0</v>
      </c>
      <c r="R44" s="191">
        <f t="shared" si="26"/>
        <v>0</v>
      </c>
      <c r="S44" s="191">
        <f t="shared" si="26"/>
        <v>0</v>
      </c>
      <c r="T44" s="191">
        <f t="shared" si="26"/>
        <v>0</v>
      </c>
      <c r="U44" s="191">
        <f t="shared" si="26"/>
        <v>0</v>
      </c>
      <c r="V44" s="191">
        <f t="shared" si="26"/>
        <v>0</v>
      </c>
      <c r="W44" s="191">
        <f t="shared" si="26"/>
        <v>0</v>
      </c>
      <c r="X44" s="191">
        <f t="shared" si="26"/>
        <v>0</v>
      </c>
      <c r="Y44" s="191">
        <f t="shared" si="26"/>
        <v>0</v>
      </c>
      <c r="Z44" s="191">
        <f t="shared" si="26"/>
        <v>0</v>
      </c>
      <c r="AA44" s="191">
        <f t="shared" si="26"/>
        <v>0</v>
      </c>
      <c r="AB44" s="191">
        <f t="shared" si="26"/>
        <v>0</v>
      </c>
      <c r="AC44" s="191">
        <f t="shared" si="26"/>
        <v>0</v>
      </c>
      <c r="AD44" s="191">
        <f t="shared" si="26"/>
        <v>0</v>
      </c>
      <c r="AE44" s="191">
        <f t="shared" si="26"/>
        <v>0</v>
      </c>
      <c r="AF44" s="191">
        <f t="shared" si="26"/>
        <v>0</v>
      </c>
      <c r="AG44" s="191">
        <f t="shared" si="26"/>
        <v>0</v>
      </c>
      <c r="AH44" s="191">
        <f t="shared" si="26"/>
        <v>0</v>
      </c>
      <c r="AI44" s="191">
        <f t="shared" si="26"/>
        <v>0</v>
      </c>
      <c r="AJ44" s="191">
        <f t="shared" si="26"/>
        <v>0</v>
      </c>
      <c r="AK44" s="191">
        <f t="shared" si="26"/>
        <v>0</v>
      </c>
      <c r="AL44" s="191">
        <f t="shared" si="26"/>
        <v>0</v>
      </c>
      <c r="AM44" s="191">
        <f t="shared" si="26"/>
        <v>0</v>
      </c>
      <c r="AN44" s="191">
        <f t="shared" si="26"/>
        <v>0</v>
      </c>
      <c r="AO44" s="191">
        <f t="shared" si="26"/>
        <v>0</v>
      </c>
      <c r="AP44" s="191">
        <f t="shared" si="26"/>
        <v>0</v>
      </c>
      <c r="AQ44" s="191">
        <f t="shared" si="26"/>
        <v>0</v>
      </c>
      <c r="AR44" s="191">
        <f t="shared" si="26"/>
        <v>0</v>
      </c>
      <c r="AS44" s="191">
        <f t="shared" si="26"/>
        <v>0</v>
      </c>
      <c r="AT44" s="191">
        <f t="shared" si="26"/>
        <v>0</v>
      </c>
      <c r="AU44" s="191">
        <f t="shared" si="26"/>
        <v>0</v>
      </c>
      <c r="AV44" s="191">
        <f t="shared" si="26"/>
        <v>0</v>
      </c>
      <c r="AW44" s="191">
        <f t="shared" si="26"/>
        <v>0</v>
      </c>
      <c r="AX44" s="191">
        <f t="shared" si="26"/>
        <v>0</v>
      </c>
      <c r="AY44" s="191">
        <f t="shared" si="26"/>
        <v>0</v>
      </c>
      <c r="AZ44" s="191">
        <f t="shared" si="26"/>
        <v>0</v>
      </c>
      <c r="BA44" s="191">
        <f t="shared" si="26"/>
        <v>0</v>
      </c>
      <c r="BB44" s="191">
        <f t="shared" si="26"/>
        <v>0</v>
      </c>
      <c r="BC44" s="191">
        <f t="shared" si="26"/>
        <v>0</v>
      </c>
      <c r="BD44" s="191">
        <f t="shared" si="26"/>
        <v>0</v>
      </c>
      <c r="BE44" s="191">
        <f t="shared" si="26"/>
        <v>0</v>
      </c>
      <c r="BF44" s="191">
        <f t="shared" si="26"/>
        <v>0</v>
      </c>
      <c r="BG44" s="191">
        <f t="shared" si="26"/>
        <v>0</v>
      </c>
      <c r="BH44" s="191">
        <f t="shared" si="26"/>
        <v>0</v>
      </c>
      <c r="BI44" s="191">
        <f t="shared" si="26"/>
        <v>0</v>
      </c>
      <c r="BJ44" s="191">
        <f t="shared" si="26"/>
        <v>0</v>
      </c>
      <c r="BK44" s="191">
        <f t="shared" si="26"/>
        <v>0</v>
      </c>
      <c r="BL44" s="191">
        <f t="shared" si="26"/>
        <v>0</v>
      </c>
      <c r="BM44" s="191">
        <f t="shared" si="26"/>
        <v>0</v>
      </c>
      <c r="BN44" s="191">
        <f t="shared" si="26"/>
        <v>0</v>
      </c>
      <c r="BO44" s="191">
        <f t="shared" si="26"/>
        <v>0</v>
      </c>
      <c r="BP44" s="191">
        <f t="shared" si="26"/>
        <v>0</v>
      </c>
      <c r="BQ44" s="191">
        <f t="shared" si="26"/>
        <v>0</v>
      </c>
      <c r="BR44" s="191">
        <f t="shared" si="26"/>
        <v>0</v>
      </c>
      <c r="BS44" s="191">
        <f t="shared" si="26"/>
        <v>0</v>
      </c>
      <c r="BT44" s="191">
        <f t="shared" si="26"/>
        <v>0</v>
      </c>
      <c r="BU44" s="191">
        <f t="shared" ref="BU44:DC44" si="27">BU45+BU56+BU67</f>
        <v>0</v>
      </c>
      <c r="BV44" s="191">
        <f t="shared" si="27"/>
        <v>0</v>
      </c>
      <c r="BW44" s="191">
        <f t="shared" si="27"/>
        <v>0</v>
      </c>
      <c r="BX44" s="191">
        <f t="shared" si="27"/>
        <v>0</v>
      </c>
      <c r="BY44" s="191">
        <f t="shared" si="27"/>
        <v>0</v>
      </c>
      <c r="BZ44" s="191">
        <f t="shared" si="27"/>
        <v>0</v>
      </c>
      <c r="CA44" s="191">
        <f t="shared" si="27"/>
        <v>0</v>
      </c>
      <c r="CB44" s="191">
        <f t="shared" si="27"/>
        <v>0</v>
      </c>
      <c r="CC44" s="191">
        <f t="shared" si="27"/>
        <v>0</v>
      </c>
      <c r="CD44" s="191">
        <f t="shared" si="27"/>
        <v>0</v>
      </c>
      <c r="CE44" s="191">
        <f t="shared" si="27"/>
        <v>0</v>
      </c>
      <c r="CF44" s="191">
        <f t="shared" si="27"/>
        <v>0</v>
      </c>
      <c r="CG44" s="191">
        <f t="shared" si="27"/>
        <v>0</v>
      </c>
      <c r="CH44" s="191">
        <f t="shared" si="27"/>
        <v>0</v>
      </c>
      <c r="CI44" s="191">
        <f t="shared" si="27"/>
        <v>0</v>
      </c>
      <c r="CJ44" s="191">
        <f t="shared" si="27"/>
        <v>0</v>
      </c>
      <c r="CK44" s="191">
        <f t="shared" si="27"/>
        <v>0</v>
      </c>
      <c r="CL44" s="191">
        <f t="shared" si="27"/>
        <v>0</v>
      </c>
      <c r="CM44" s="191">
        <f t="shared" si="27"/>
        <v>0</v>
      </c>
      <c r="CN44" s="191">
        <f t="shared" si="27"/>
        <v>0</v>
      </c>
      <c r="CO44" s="191">
        <f t="shared" si="27"/>
        <v>0</v>
      </c>
      <c r="CP44" s="191">
        <f t="shared" si="27"/>
        <v>0</v>
      </c>
      <c r="CQ44" s="191">
        <f t="shared" si="27"/>
        <v>0</v>
      </c>
      <c r="CR44" s="191">
        <f t="shared" si="27"/>
        <v>0</v>
      </c>
      <c r="CS44" s="191">
        <f t="shared" si="27"/>
        <v>0</v>
      </c>
      <c r="CT44" s="191">
        <f t="shared" si="27"/>
        <v>0</v>
      </c>
      <c r="CU44" s="191">
        <f t="shared" si="27"/>
        <v>0</v>
      </c>
      <c r="CV44" s="191">
        <f t="shared" si="27"/>
        <v>0</v>
      </c>
      <c r="CW44" s="191">
        <f t="shared" si="27"/>
        <v>0</v>
      </c>
      <c r="CX44" s="191">
        <f t="shared" si="27"/>
        <v>0</v>
      </c>
      <c r="CY44" s="191">
        <f t="shared" si="27"/>
        <v>0</v>
      </c>
      <c r="CZ44" s="191">
        <f t="shared" si="27"/>
        <v>0</v>
      </c>
      <c r="DA44" s="191">
        <f t="shared" si="27"/>
        <v>0</v>
      </c>
      <c r="DB44" s="191">
        <f t="shared" si="27"/>
        <v>0</v>
      </c>
      <c r="DC44" s="191">
        <f t="shared" si="27"/>
        <v>0</v>
      </c>
      <c r="DF44" s="24">
        <f t="shared" si="17"/>
        <v>0</v>
      </c>
    </row>
    <row r="45" spans="1:112" ht="14.5">
      <c r="A45" s="68">
        <v>33</v>
      </c>
      <c r="B45" s="176" t="s">
        <v>170</v>
      </c>
      <c r="C45" s="188" t="s">
        <v>171</v>
      </c>
      <c r="D45" s="190"/>
      <c r="E45" s="190"/>
      <c r="F45" s="191">
        <f>SUM(F46:F53)+F54</f>
        <v>0</v>
      </c>
      <c r="G45" s="189">
        <f>SUMIF($H$5:$DC$5,"&lt;="&amp;PAL,$H45:$DC45)</f>
        <v>0</v>
      </c>
      <c r="H45" s="191">
        <f>SUM(H46:H53)+H54</f>
        <v>0</v>
      </c>
      <c r="I45" s="191">
        <f t="shared" ref="I45:BT45" si="28">SUM(I46:I53)+I54</f>
        <v>0</v>
      </c>
      <c r="J45" s="191">
        <f t="shared" si="28"/>
        <v>0</v>
      </c>
      <c r="K45" s="191">
        <f t="shared" si="28"/>
        <v>0</v>
      </c>
      <c r="L45" s="191">
        <f t="shared" si="28"/>
        <v>0</v>
      </c>
      <c r="M45" s="191">
        <f t="shared" si="28"/>
        <v>0</v>
      </c>
      <c r="N45" s="191">
        <f t="shared" si="28"/>
        <v>0</v>
      </c>
      <c r="O45" s="191">
        <f t="shared" si="28"/>
        <v>0</v>
      </c>
      <c r="P45" s="191">
        <f t="shared" si="28"/>
        <v>0</v>
      </c>
      <c r="Q45" s="191">
        <f t="shared" si="28"/>
        <v>0</v>
      </c>
      <c r="R45" s="191">
        <f t="shared" si="28"/>
        <v>0</v>
      </c>
      <c r="S45" s="191">
        <f t="shared" si="28"/>
        <v>0</v>
      </c>
      <c r="T45" s="191">
        <f t="shared" si="28"/>
        <v>0</v>
      </c>
      <c r="U45" s="191">
        <f t="shared" si="28"/>
        <v>0</v>
      </c>
      <c r="V45" s="191">
        <f t="shared" si="28"/>
        <v>0</v>
      </c>
      <c r="W45" s="191">
        <f t="shared" si="28"/>
        <v>0</v>
      </c>
      <c r="X45" s="191">
        <f t="shared" si="28"/>
        <v>0</v>
      </c>
      <c r="Y45" s="191">
        <f t="shared" si="28"/>
        <v>0</v>
      </c>
      <c r="Z45" s="191">
        <f t="shared" si="28"/>
        <v>0</v>
      </c>
      <c r="AA45" s="191">
        <f t="shared" si="28"/>
        <v>0</v>
      </c>
      <c r="AB45" s="191">
        <f t="shared" si="28"/>
        <v>0</v>
      </c>
      <c r="AC45" s="191">
        <f t="shared" si="28"/>
        <v>0</v>
      </c>
      <c r="AD45" s="191">
        <f t="shared" si="28"/>
        <v>0</v>
      </c>
      <c r="AE45" s="191">
        <f t="shared" si="28"/>
        <v>0</v>
      </c>
      <c r="AF45" s="191">
        <f t="shared" si="28"/>
        <v>0</v>
      </c>
      <c r="AG45" s="191">
        <f t="shared" si="28"/>
        <v>0</v>
      </c>
      <c r="AH45" s="191">
        <f t="shared" si="28"/>
        <v>0</v>
      </c>
      <c r="AI45" s="191">
        <f t="shared" si="28"/>
        <v>0</v>
      </c>
      <c r="AJ45" s="191">
        <f t="shared" si="28"/>
        <v>0</v>
      </c>
      <c r="AK45" s="191">
        <f t="shared" si="28"/>
        <v>0</v>
      </c>
      <c r="AL45" s="191">
        <f t="shared" si="28"/>
        <v>0</v>
      </c>
      <c r="AM45" s="191">
        <f t="shared" si="28"/>
        <v>0</v>
      </c>
      <c r="AN45" s="191">
        <f t="shared" si="28"/>
        <v>0</v>
      </c>
      <c r="AO45" s="191">
        <f t="shared" si="28"/>
        <v>0</v>
      </c>
      <c r="AP45" s="191">
        <f t="shared" si="28"/>
        <v>0</v>
      </c>
      <c r="AQ45" s="191">
        <f t="shared" si="28"/>
        <v>0</v>
      </c>
      <c r="AR45" s="191">
        <f t="shared" si="28"/>
        <v>0</v>
      </c>
      <c r="AS45" s="191">
        <f t="shared" si="28"/>
        <v>0</v>
      </c>
      <c r="AT45" s="191">
        <f t="shared" si="28"/>
        <v>0</v>
      </c>
      <c r="AU45" s="191">
        <f t="shared" si="28"/>
        <v>0</v>
      </c>
      <c r="AV45" s="191">
        <f t="shared" si="28"/>
        <v>0</v>
      </c>
      <c r="AW45" s="191">
        <f t="shared" si="28"/>
        <v>0</v>
      </c>
      <c r="AX45" s="191">
        <f t="shared" si="28"/>
        <v>0</v>
      </c>
      <c r="AY45" s="191">
        <f t="shared" si="28"/>
        <v>0</v>
      </c>
      <c r="AZ45" s="191">
        <f t="shared" si="28"/>
        <v>0</v>
      </c>
      <c r="BA45" s="191">
        <f t="shared" si="28"/>
        <v>0</v>
      </c>
      <c r="BB45" s="191">
        <f t="shared" si="28"/>
        <v>0</v>
      </c>
      <c r="BC45" s="191">
        <f t="shared" si="28"/>
        <v>0</v>
      </c>
      <c r="BD45" s="191">
        <f t="shared" si="28"/>
        <v>0</v>
      </c>
      <c r="BE45" s="191">
        <f t="shared" si="28"/>
        <v>0</v>
      </c>
      <c r="BF45" s="191">
        <f t="shared" si="28"/>
        <v>0</v>
      </c>
      <c r="BG45" s="191">
        <f t="shared" si="28"/>
        <v>0</v>
      </c>
      <c r="BH45" s="191">
        <f t="shared" si="28"/>
        <v>0</v>
      </c>
      <c r="BI45" s="191">
        <f t="shared" si="28"/>
        <v>0</v>
      </c>
      <c r="BJ45" s="191">
        <f t="shared" si="28"/>
        <v>0</v>
      </c>
      <c r="BK45" s="191">
        <f t="shared" si="28"/>
        <v>0</v>
      </c>
      <c r="BL45" s="191">
        <f t="shared" si="28"/>
        <v>0</v>
      </c>
      <c r="BM45" s="191">
        <f t="shared" si="28"/>
        <v>0</v>
      </c>
      <c r="BN45" s="191">
        <f t="shared" si="28"/>
        <v>0</v>
      </c>
      <c r="BO45" s="191">
        <f t="shared" si="28"/>
        <v>0</v>
      </c>
      <c r="BP45" s="191">
        <f t="shared" si="28"/>
        <v>0</v>
      </c>
      <c r="BQ45" s="191">
        <f t="shared" si="28"/>
        <v>0</v>
      </c>
      <c r="BR45" s="191">
        <f t="shared" si="28"/>
        <v>0</v>
      </c>
      <c r="BS45" s="191">
        <f t="shared" si="28"/>
        <v>0</v>
      </c>
      <c r="BT45" s="191">
        <f t="shared" si="28"/>
        <v>0</v>
      </c>
      <c r="BU45" s="191">
        <f t="shared" ref="BU45:DC45" si="29">SUM(BU46:BU53)+BU54</f>
        <v>0</v>
      </c>
      <c r="BV45" s="191">
        <f t="shared" si="29"/>
        <v>0</v>
      </c>
      <c r="BW45" s="191">
        <f t="shared" si="29"/>
        <v>0</v>
      </c>
      <c r="BX45" s="191">
        <f t="shared" si="29"/>
        <v>0</v>
      </c>
      <c r="BY45" s="191">
        <f t="shared" si="29"/>
        <v>0</v>
      </c>
      <c r="BZ45" s="191">
        <f t="shared" si="29"/>
        <v>0</v>
      </c>
      <c r="CA45" s="191">
        <f t="shared" si="29"/>
        <v>0</v>
      </c>
      <c r="CB45" s="191">
        <f t="shared" si="29"/>
        <v>0</v>
      </c>
      <c r="CC45" s="191">
        <f t="shared" si="29"/>
        <v>0</v>
      </c>
      <c r="CD45" s="191">
        <f t="shared" si="29"/>
        <v>0</v>
      </c>
      <c r="CE45" s="191">
        <f t="shared" si="29"/>
        <v>0</v>
      </c>
      <c r="CF45" s="191">
        <f t="shared" si="29"/>
        <v>0</v>
      </c>
      <c r="CG45" s="191">
        <f t="shared" si="29"/>
        <v>0</v>
      </c>
      <c r="CH45" s="191">
        <f t="shared" si="29"/>
        <v>0</v>
      </c>
      <c r="CI45" s="191">
        <f t="shared" si="29"/>
        <v>0</v>
      </c>
      <c r="CJ45" s="191">
        <f t="shared" si="29"/>
        <v>0</v>
      </c>
      <c r="CK45" s="191">
        <f t="shared" si="29"/>
        <v>0</v>
      </c>
      <c r="CL45" s="191">
        <f t="shared" si="29"/>
        <v>0</v>
      </c>
      <c r="CM45" s="191">
        <f t="shared" si="29"/>
        <v>0</v>
      </c>
      <c r="CN45" s="191">
        <f t="shared" si="29"/>
        <v>0</v>
      </c>
      <c r="CO45" s="191">
        <f t="shared" si="29"/>
        <v>0</v>
      </c>
      <c r="CP45" s="191">
        <f t="shared" si="29"/>
        <v>0</v>
      </c>
      <c r="CQ45" s="191">
        <f t="shared" si="29"/>
        <v>0</v>
      </c>
      <c r="CR45" s="191">
        <f t="shared" si="29"/>
        <v>0</v>
      </c>
      <c r="CS45" s="191">
        <f t="shared" si="29"/>
        <v>0</v>
      </c>
      <c r="CT45" s="191">
        <f t="shared" si="29"/>
        <v>0</v>
      </c>
      <c r="CU45" s="191">
        <f t="shared" si="29"/>
        <v>0</v>
      </c>
      <c r="CV45" s="191">
        <f t="shared" si="29"/>
        <v>0</v>
      </c>
      <c r="CW45" s="191">
        <f t="shared" si="29"/>
        <v>0</v>
      </c>
      <c r="CX45" s="191">
        <f t="shared" si="29"/>
        <v>0</v>
      </c>
      <c r="CY45" s="191">
        <f t="shared" si="29"/>
        <v>0</v>
      </c>
      <c r="CZ45" s="191">
        <f t="shared" si="29"/>
        <v>0</v>
      </c>
      <c r="DA45" s="191">
        <f t="shared" si="29"/>
        <v>0</v>
      </c>
      <c r="DB45" s="191">
        <f t="shared" si="29"/>
        <v>0</v>
      </c>
      <c r="DC45" s="191">
        <f t="shared" si="29"/>
        <v>0</v>
      </c>
      <c r="DF45" s="24">
        <f t="shared" si="17"/>
        <v>0</v>
      </c>
    </row>
    <row r="46" spans="1:112" ht="14.5">
      <c r="A46" s="68">
        <v>34</v>
      </c>
      <c r="B46" s="176" t="str">
        <f>$B$45&amp;"1."</f>
        <v>E.1.1.</v>
      </c>
      <c r="C46" s="192" t="s">
        <v>161</v>
      </c>
      <c r="D46" s="199"/>
      <c r="E46" s="194">
        <v>0.21</v>
      </c>
      <c r="F46" s="189">
        <f>H46+NPV(FD,I46:INDEX(I46:DC46,PAL))</f>
        <v>0</v>
      </c>
      <c r="G46" s="189">
        <f>SUMIF($H$5:$DC$5,"&lt;="&amp;PAL,$H46:$DC46)</f>
        <v>0</v>
      </c>
      <c r="H46" s="195">
        <v>0</v>
      </c>
      <c r="I46" s="195">
        <v>0</v>
      </c>
      <c r="J46" s="195">
        <v>0</v>
      </c>
      <c r="K46" s="195">
        <v>0</v>
      </c>
      <c r="L46" s="195">
        <v>0</v>
      </c>
      <c r="M46" s="195">
        <v>0</v>
      </c>
      <c r="N46" s="195">
        <v>0</v>
      </c>
      <c r="O46" s="195">
        <v>0</v>
      </c>
      <c r="P46" s="195">
        <v>0</v>
      </c>
      <c r="Q46" s="195">
        <v>0</v>
      </c>
      <c r="R46" s="195">
        <v>0</v>
      </c>
      <c r="S46" s="195">
        <v>0</v>
      </c>
      <c r="T46" s="195">
        <v>0</v>
      </c>
      <c r="U46" s="195">
        <v>0</v>
      </c>
      <c r="V46" s="195">
        <v>0</v>
      </c>
      <c r="W46" s="195">
        <v>0</v>
      </c>
      <c r="X46" s="195">
        <v>0</v>
      </c>
      <c r="Y46" s="195">
        <v>0</v>
      </c>
      <c r="Z46" s="195">
        <v>0</v>
      </c>
      <c r="AA46" s="195">
        <v>0</v>
      </c>
      <c r="AB46" s="195">
        <v>0</v>
      </c>
      <c r="AC46" s="195">
        <v>0</v>
      </c>
      <c r="AD46" s="195">
        <v>0</v>
      </c>
      <c r="AE46" s="195">
        <v>0</v>
      </c>
      <c r="AF46" s="195">
        <v>0</v>
      </c>
      <c r="AG46" s="195">
        <v>0</v>
      </c>
      <c r="AH46" s="195">
        <v>0</v>
      </c>
      <c r="AI46" s="195">
        <v>0</v>
      </c>
      <c r="AJ46" s="195">
        <v>0</v>
      </c>
      <c r="AK46" s="195">
        <v>0</v>
      </c>
      <c r="AL46" s="195">
        <v>0</v>
      </c>
      <c r="AM46" s="195">
        <v>0</v>
      </c>
      <c r="AN46" s="195">
        <v>0</v>
      </c>
      <c r="AO46" s="195">
        <v>0</v>
      </c>
      <c r="AP46" s="195">
        <v>0</v>
      </c>
      <c r="AQ46" s="195">
        <v>0</v>
      </c>
      <c r="AR46" s="195">
        <v>0</v>
      </c>
      <c r="AS46" s="195">
        <v>0</v>
      </c>
      <c r="AT46" s="195">
        <v>0</v>
      </c>
      <c r="AU46" s="195">
        <v>0</v>
      </c>
      <c r="AV46" s="195">
        <v>0</v>
      </c>
      <c r="AW46" s="195">
        <v>0</v>
      </c>
      <c r="AX46" s="195">
        <v>0</v>
      </c>
      <c r="AY46" s="195">
        <v>0</v>
      </c>
      <c r="AZ46" s="195">
        <v>0</v>
      </c>
      <c r="BA46" s="195">
        <v>0</v>
      </c>
      <c r="BB46" s="195">
        <v>0</v>
      </c>
      <c r="BC46" s="195">
        <v>0</v>
      </c>
      <c r="BD46" s="195">
        <v>0</v>
      </c>
      <c r="BE46" s="195">
        <v>0</v>
      </c>
      <c r="BF46" s="195">
        <v>0</v>
      </c>
      <c r="BG46" s="195">
        <v>0</v>
      </c>
      <c r="BH46" s="195">
        <v>0</v>
      </c>
      <c r="BI46" s="195">
        <v>0</v>
      </c>
      <c r="BJ46" s="195">
        <v>0</v>
      </c>
      <c r="BK46" s="195">
        <v>0</v>
      </c>
      <c r="BL46" s="195">
        <v>0</v>
      </c>
      <c r="BM46" s="195">
        <v>0</v>
      </c>
      <c r="BN46" s="195">
        <v>0</v>
      </c>
      <c r="BO46" s="195">
        <v>0</v>
      </c>
      <c r="BP46" s="195">
        <v>0</v>
      </c>
      <c r="BQ46" s="195">
        <v>0</v>
      </c>
      <c r="BR46" s="195">
        <v>0</v>
      </c>
      <c r="BS46" s="195">
        <v>0</v>
      </c>
      <c r="BT46" s="195">
        <v>0</v>
      </c>
      <c r="BU46" s="195">
        <v>0</v>
      </c>
      <c r="BV46" s="195">
        <v>0</v>
      </c>
      <c r="BW46" s="195">
        <v>0</v>
      </c>
      <c r="BX46" s="195">
        <v>0</v>
      </c>
      <c r="BY46" s="195">
        <v>0</v>
      </c>
      <c r="BZ46" s="195">
        <v>0</v>
      </c>
      <c r="CA46" s="195">
        <v>0</v>
      </c>
      <c r="CB46" s="195">
        <v>0</v>
      </c>
      <c r="CC46" s="195">
        <v>0</v>
      </c>
      <c r="CD46" s="195">
        <v>0</v>
      </c>
      <c r="CE46" s="195">
        <v>0</v>
      </c>
      <c r="CF46" s="195">
        <v>0</v>
      </c>
      <c r="CG46" s="195">
        <v>0</v>
      </c>
      <c r="CH46" s="195">
        <v>0</v>
      </c>
      <c r="CI46" s="195">
        <v>0</v>
      </c>
      <c r="CJ46" s="195">
        <v>0</v>
      </c>
      <c r="CK46" s="195">
        <v>0</v>
      </c>
      <c r="CL46" s="195">
        <v>0</v>
      </c>
      <c r="CM46" s="195">
        <v>0</v>
      </c>
      <c r="CN46" s="195">
        <v>0</v>
      </c>
      <c r="CO46" s="195">
        <v>0</v>
      </c>
      <c r="CP46" s="195">
        <v>0</v>
      </c>
      <c r="CQ46" s="195">
        <v>0</v>
      </c>
      <c r="CR46" s="195">
        <v>0</v>
      </c>
      <c r="CS46" s="195">
        <v>0</v>
      </c>
      <c r="CT46" s="195">
        <v>0</v>
      </c>
      <c r="CU46" s="195">
        <v>0</v>
      </c>
      <c r="CV46" s="195">
        <v>0</v>
      </c>
      <c r="CW46" s="195">
        <v>0</v>
      </c>
      <c r="CX46" s="195">
        <v>0</v>
      </c>
      <c r="CY46" s="195">
        <v>0</v>
      </c>
      <c r="CZ46" s="195">
        <v>0</v>
      </c>
      <c r="DA46" s="195">
        <v>0</v>
      </c>
      <c r="DB46" s="195">
        <v>0</v>
      </c>
      <c r="DC46" s="195">
        <v>0</v>
      </c>
      <c r="DE46" s="24">
        <f>COUNTBLANK(H46:DC46)</f>
        <v>0</v>
      </c>
      <c r="DF46" s="24">
        <f t="shared" si="17"/>
        <v>0</v>
      </c>
      <c r="DG46">
        <f t="shared" ref="DG46:DG55" si="30">IF(ISNUMBER(E46),E46*100,0)</f>
        <v>21</v>
      </c>
      <c r="DH46">
        <v>0</v>
      </c>
    </row>
    <row r="47" spans="1:112" ht="14.5">
      <c r="A47" s="68">
        <v>35</v>
      </c>
      <c r="B47" s="176" t="str">
        <f>$B$45&amp;"2."</f>
        <v>E.1.2.</v>
      </c>
      <c r="C47" s="192" t="s">
        <v>161</v>
      </c>
      <c r="D47" s="199"/>
      <c r="E47" s="194">
        <v>0.21</v>
      </c>
      <c r="F47" s="189">
        <f>H47+NPV(FD,I47:INDEX(I47:DC47,PAL))</f>
        <v>0</v>
      </c>
      <c r="G47" s="189">
        <f>SUMIF($H$5:$DC$5,"&lt;="&amp;PAL,$H47:$DC47)</f>
        <v>0</v>
      </c>
      <c r="H47" s="195">
        <v>0</v>
      </c>
      <c r="I47" s="195">
        <v>0</v>
      </c>
      <c r="J47" s="195">
        <v>0</v>
      </c>
      <c r="K47" s="195">
        <v>0</v>
      </c>
      <c r="L47" s="195">
        <v>0</v>
      </c>
      <c r="M47" s="195">
        <v>0</v>
      </c>
      <c r="N47" s="195">
        <v>0</v>
      </c>
      <c r="O47" s="195">
        <v>0</v>
      </c>
      <c r="P47" s="195">
        <v>0</v>
      </c>
      <c r="Q47" s="195">
        <v>0</v>
      </c>
      <c r="R47" s="195">
        <v>0</v>
      </c>
      <c r="S47" s="195">
        <v>0</v>
      </c>
      <c r="T47" s="195">
        <v>0</v>
      </c>
      <c r="U47" s="195">
        <v>0</v>
      </c>
      <c r="V47" s="195">
        <v>0</v>
      </c>
      <c r="W47" s="195">
        <v>0</v>
      </c>
      <c r="X47" s="195">
        <v>0</v>
      </c>
      <c r="Y47" s="195">
        <v>0</v>
      </c>
      <c r="Z47" s="195">
        <v>0</v>
      </c>
      <c r="AA47" s="195">
        <v>0</v>
      </c>
      <c r="AB47" s="195">
        <v>0</v>
      </c>
      <c r="AC47" s="195">
        <v>0</v>
      </c>
      <c r="AD47" s="195">
        <v>0</v>
      </c>
      <c r="AE47" s="195">
        <v>0</v>
      </c>
      <c r="AF47" s="195">
        <v>0</v>
      </c>
      <c r="AG47" s="195">
        <v>0</v>
      </c>
      <c r="AH47" s="195">
        <v>0</v>
      </c>
      <c r="AI47" s="195">
        <v>0</v>
      </c>
      <c r="AJ47" s="195">
        <v>0</v>
      </c>
      <c r="AK47" s="195">
        <v>0</v>
      </c>
      <c r="AL47" s="195">
        <v>0</v>
      </c>
      <c r="AM47" s="195">
        <v>0</v>
      </c>
      <c r="AN47" s="195">
        <v>0</v>
      </c>
      <c r="AO47" s="195">
        <v>0</v>
      </c>
      <c r="AP47" s="195">
        <v>0</v>
      </c>
      <c r="AQ47" s="195">
        <v>0</v>
      </c>
      <c r="AR47" s="195">
        <v>0</v>
      </c>
      <c r="AS47" s="195">
        <v>0</v>
      </c>
      <c r="AT47" s="195">
        <v>0</v>
      </c>
      <c r="AU47" s="195">
        <v>0</v>
      </c>
      <c r="AV47" s="195">
        <v>0</v>
      </c>
      <c r="AW47" s="195">
        <v>0</v>
      </c>
      <c r="AX47" s="195">
        <v>0</v>
      </c>
      <c r="AY47" s="195">
        <v>0</v>
      </c>
      <c r="AZ47" s="195">
        <v>0</v>
      </c>
      <c r="BA47" s="195">
        <v>0</v>
      </c>
      <c r="BB47" s="195">
        <v>0</v>
      </c>
      <c r="BC47" s="195">
        <v>0</v>
      </c>
      <c r="BD47" s="195">
        <v>0</v>
      </c>
      <c r="BE47" s="195">
        <v>0</v>
      </c>
      <c r="BF47" s="195">
        <v>0</v>
      </c>
      <c r="BG47" s="195">
        <v>0</v>
      </c>
      <c r="BH47" s="195">
        <v>0</v>
      </c>
      <c r="BI47" s="195">
        <v>0</v>
      </c>
      <c r="BJ47" s="195">
        <v>0</v>
      </c>
      <c r="BK47" s="195">
        <v>0</v>
      </c>
      <c r="BL47" s="195">
        <v>0</v>
      </c>
      <c r="BM47" s="195">
        <v>0</v>
      </c>
      <c r="BN47" s="195">
        <v>0</v>
      </c>
      <c r="BO47" s="195">
        <v>0</v>
      </c>
      <c r="BP47" s="195">
        <v>0</v>
      </c>
      <c r="BQ47" s="195">
        <v>0</v>
      </c>
      <c r="BR47" s="195">
        <v>0</v>
      </c>
      <c r="BS47" s="195">
        <v>0</v>
      </c>
      <c r="BT47" s="195">
        <v>0</v>
      </c>
      <c r="BU47" s="195">
        <v>0</v>
      </c>
      <c r="BV47" s="195">
        <v>0</v>
      </c>
      <c r="BW47" s="195">
        <v>0</v>
      </c>
      <c r="BX47" s="195">
        <v>0</v>
      </c>
      <c r="BY47" s="195">
        <v>0</v>
      </c>
      <c r="BZ47" s="195">
        <v>0</v>
      </c>
      <c r="CA47" s="195">
        <v>0</v>
      </c>
      <c r="CB47" s="195">
        <v>0</v>
      </c>
      <c r="CC47" s="195">
        <v>0</v>
      </c>
      <c r="CD47" s="195">
        <v>0</v>
      </c>
      <c r="CE47" s="195">
        <v>0</v>
      </c>
      <c r="CF47" s="195">
        <v>0</v>
      </c>
      <c r="CG47" s="195">
        <v>0</v>
      </c>
      <c r="CH47" s="195">
        <v>0</v>
      </c>
      <c r="CI47" s="195">
        <v>0</v>
      </c>
      <c r="CJ47" s="195">
        <v>0</v>
      </c>
      <c r="CK47" s="195">
        <v>0</v>
      </c>
      <c r="CL47" s="195">
        <v>0</v>
      </c>
      <c r="CM47" s="195">
        <v>0</v>
      </c>
      <c r="CN47" s="195">
        <v>0</v>
      </c>
      <c r="CO47" s="195">
        <v>0</v>
      </c>
      <c r="CP47" s="195">
        <v>0</v>
      </c>
      <c r="CQ47" s="195">
        <v>0</v>
      </c>
      <c r="CR47" s="195">
        <v>0</v>
      </c>
      <c r="CS47" s="195">
        <v>0</v>
      </c>
      <c r="CT47" s="195">
        <v>0</v>
      </c>
      <c r="CU47" s="195">
        <v>0</v>
      </c>
      <c r="CV47" s="195">
        <v>0</v>
      </c>
      <c r="CW47" s="195">
        <v>0</v>
      </c>
      <c r="CX47" s="195">
        <v>0</v>
      </c>
      <c r="CY47" s="195">
        <v>0</v>
      </c>
      <c r="CZ47" s="195">
        <v>0</v>
      </c>
      <c r="DA47" s="195">
        <v>0</v>
      </c>
      <c r="DB47" s="195">
        <v>0</v>
      </c>
      <c r="DC47" s="195">
        <v>0</v>
      </c>
      <c r="DE47" s="24">
        <f t="shared" ref="DE47:DE55" si="31">COUNTBLANK(H47:DC47)</f>
        <v>0</v>
      </c>
      <c r="DF47" s="24">
        <f t="shared" si="17"/>
        <v>0</v>
      </c>
      <c r="DG47">
        <f t="shared" si="30"/>
        <v>21</v>
      </c>
      <c r="DH47">
        <v>0</v>
      </c>
    </row>
    <row r="48" spans="1:112" ht="14.5">
      <c r="A48" s="68">
        <v>36</v>
      </c>
      <c r="B48" s="176" t="str">
        <f>$B$45&amp;"3."</f>
        <v>E.1.3.</v>
      </c>
      <c r="C48" s="192" t="s">
        <v>161</v>
      </c>
      <c r="D48" s="199"/>
      <c r="E48" s="194">
        <v>0.21</v>
      </c>
      <c r="F48" s="189">
        <f>H48+NPV(FD,I48:INDEX(I48:DC48,PAL))</f>
        <v>0</v>
      </c>
      <c r="G48" s="189">
        <f>SUMIF($H$5:$DC$5,"&lt;="&amp;PAL,$H48:$DC48)</f>
        <v>0</v>
      </c>
      <c r="H48" s="195">
        <v>0</v>
      </c>
      <c r="I48" s="195">
        <v>0</v>
      </c>
      <c r="J48" s="195">
        <v>0</v>
      </c>
      <c r="K48" s="195">
        <v>0</v>
      </c>
      <c r="L48" s="195">
        <v>0</v>
      </c>
      <c r="M48" s="195">
        <v>0</v>
      </c>
      <c r="N48" s="195">
        <v>0</v>
      </c>
      <c r="O48" s="195">
        <v>0</v>
      </c>
      <c r="P48" s="195">
        <v>0</v>
      </c>
      <c r="Q48" s="195">
        <v>0</v>
      </c>
      <c r="R48" s="195">
        <v>0</v>
      </c>
      <c r="S48" s="195">
        <v>0</v>
      </c>
      <c r="T48" s="195">
        <v>0</v>
      </c>
      <c r="U48" s="195">
        <v>0</v>
      </c>
      <c r="V48" s="195">
        <v>0</v>
      </c>
      <c r="W48" s="195">
        <v>0</v>
      </c>
      <c r="X48" s="195">
        <v>0</v>
      </c>
      <c r="Y48" s="195">
        <v>0</v>
      </c>
      <c r="Z48" s="195">
        <v>0</v>
      </c>
      <c r="AA48" s="195">
        <v>0</v>
      </c>
      <c r="AB48" s="195">
        <v>0</v>
      </c>
      <c r="AC48" s="195">
        <v>0</v>
      </c>
      <c r="AD48" s="195">
        <v>0</v>
      </c>
      <c r="AE48" s="195">
        <v>0</v>
      </c>
      <c r="AF48" s="195">
        <v>0</v>
      </c>
      <c r="AG48" s="195">
        <v>0</v>
      </c>
      <c r="AH48" s="195">
        <v>0</v>
      </c>
      <c r="AI48" s="195">
        <v>0</v>
      </c>
      <c r="AJ48" s="195">
        <v>0</v>
      </c>
      <c r="AK48" s="195">
        <v>0</v>
      </c>
      <c r="AL48" s="195">
        <v>0</v>
      </c>
      <c r="AM48" s="195">
        <v>0</v>
      </c>
      <c r="AN48" s="195">
        <v>0</v>
      </c>
      <c r="AO48" s="195">
        <v>0</v>
      </c>
      <c r="AP48" s="195">
        <v>0</v>
      </c>
      <c r="AQ48" s="195">
        <v>0</v>
      </c>
      <c r="AR48" s="195">
        <v>0</v>
      </c>
      <c r="AS48" s="195">
        <v>0</v>
      </c>
      <c r="AT48" s="195">
        <v>0</v>
      </c>
      <c r="AU48" s="195">
        <v>0</v>
      </c>
      <c r="AV48" s="195">
        <v>0</v>
      </c>
      <c r="AW48" s="195">
        <v>0</v>
      </c>
      <c r="AX48" s="195">
        <v>0</v>
      </c>
      <c r="AY48" s="195">
        <v>0</v>
      </c>
      <c r="AZ48" s="195">
        <v>0</v>
      </c>
      <c r="BA48" s="195">
        <v>0</v>
      </c>
      <c r="BB48" s="195">
        <v>0</v>
      </c>
      <c r="BC48" s="195">
        <v>0</v>
      </c>
      <c r="BD48" s="195">
        <v>0</v>
      </c>
      <c r="BE48" s="195">
        <v>0</v>
      </c>
      <c r="BF48" s="195">
        <v>0</v>
      </c>
      <c r="BG48" s="195">
        <v>0</v>
      </c>
      <c r="BH48" s="195">
        <v>0</v>
      </c>
      <c r="BI48" s="195">
        <v>0</v>
      </c>
      <c r="BJ48" s="195">
        <v>0</v>
      </c>
      <c r="BK48" s="195">
        <v>0</v>
      </c>
      <c r="BL48" s="195">
        <v>0</v>
      </c>
      <c r="BM48" s="195">
        <v>0</v>
      </c>
      <c r="BN48" s="195">
        <v>0</v>
      </c>
      <c r="BO48" s="195">
        <v>0</v>
      </c>
      <c r="BP48" s="195">
        <v>0</v>
      </c>
      <c r="BQ48" s="195">
        <v>0</v>
      </c>
      <c r="BR48" s="195">
        <v>0</v>
      </c>
      <c r="BS48" s="195">
        <v>0</v>
      </c>
      <c r="BT48" s="195">
        <v>0</v>
      </c>
      <c r="BU48" s="195">
        <v>0</v>
      </c>
      <c r="BV48" s="195">
        <v>0</v>
      </c>
      <c r="BW48" s="195">
        <v>0</v>
      </c>
      <c r="BX48" s="195">
        <v>0</v>
      </c>
      <c r="BY48" s="195">
        <v>0</v>
      </c>
      <c r="BZ48" s="195">
        <v>0</v>
      </c>
      <c r="CA48" s="195">
        <v>0</v>
      </c>
      <c r="CB48" s="195">
        <v>0</v>
      </c>
      <c r="CC48" s="195">
        <v>0</v>
      </c>
      <c r="CD48" s="195">
        <v>0</v>
      </c>
      <c r="CE48" s="195">
        <v>0</v>
      </c>
      <c r="CF48" s="195">
        <v>0</v>
      </c>
      <c r="CG48" s="195">
        <v>0</v>
      </c>
      <c r="CH48" s="195">
        <v>0</v>
      </c>
      <c r="CI48" s="195">
        <v>0</v>
      </c>
      <c r="CJ48" s="195">
        <v>0</v>
      </c>
      <c r="CK48" s="195">
        <v>0</v>
      </c>
      <c r="CL48" s="195">
        <v>0</v>
      </c>
      <c r="CM48" s="195">
        <v>0</v>
      </c>
      <c r="CN48" s="195">
        <v>0</v>
      </c>
      <c r="CO48" s="195">
        <v>0</v>
      </c>
      <c r="CP48" s="195">
        <v>0</v>
      </c>
      <c r="CQ48" s="195">
        <v>0</v>
      </c>
      <c r="CR48" s="195">
        <v>0</v>
      </c>
      <c r="CS48" s="195">
        <v>0</v>
      </c>
      <c r="CT48" s="195">
        <v>0</v>
      </c>
      <c r="CU48" s="195">
        <v>0</v>
      </c>
      <c r="CV48" s="195">
        <v>0</v>
      </c>
      <c r="CW48" s="195">
        <v>0</v>
      </c>
      <c r="CX48" s="195">
        <v>0</v>
      </c>
      <c r="CY48" s="195">
        <v>0</v>
      </c>
      <c r="CZ48" s="195">
        <v>0</v>
      </c>
      <c r="DA48" s="195">
        <v>0</v>
      </c>
      <c r="DB48" s="195">
        <v>0</v>
      </c>
      <c r="DC48" s="195">
        <v>0</v>
      </c>
      <c r="DE48" s="24">
        <f t="shared" si="31"/>
        <v>0</v>
      </c>
      <c r="DF48" s="24">
        <f t="shared" si="17"/>
        <v>0</v>
      </c>
      <c r="DG48">
        <f t="shared" si="30"/>
        <v>21</v>
      </c>
      <c r="DH48">
        <v>0</v>
      </c>
    </row>
    <row r="49" spans="1:112" ht="14.5">
      <c r="A49" s="68">
        <v>37</v>
      </c>
      <c r="B49" s="176" t="str">
        <f>$B$45&amp;"4."</f>
        <v>E.1.4.</v>
      </c>
      <c r="C49" s="192" t="s">
        <v>161</v>
      </c>
      <c r="D49" s="199"/>
      <c r="E49" s="194">
        <v>0.21</v>
      </c>
      <c r="F49" s="189">
        <f>H49+NPV(FD,I49:INDEX(I49:DC49,PAL))</f>
        <v>0</v>
      </c>
      <c r="G49" s="189">
        <f>SUMIF($H$5:$DC$5,"&lt;="&amp;PAL,$H49:$DC49)</f>
        <v>0</v>
      </c>
      <c r="H49" s="195">
        <v>0</v>
      </c>
      <c r="I49" s="195">
        <v>0</v>
      </c>
      <c r="J49" s="195">
        <v>0</v>
      </c>
      <c r="K49" s="195">
        <v>0</v>
      </c>
      <c r="L49" s="195">
        <v>0</v>
      </c>
      <c r="M49" s="195">
        <v>0</v>
      </c>
      <c r="N49" s="195">
        <v>0</v>
      </c>
      <c r="O49" s="195">
        <v>0</v>
      </c>
      <c r="P49" s="195">
        <v>0</v>
      </c>
      <c r="Q49" s="195">
        <v>0</v>
      </c>
      <c r="R49" s="195">
        <v>0</v>
      </c>
      <c r="S49" s="195">
        <v>0</v>
      </c>
      <c r="T49" s="195">
        <v>0</v>
      </c>
      <c r="U49" s="195">
        <v>0</v>
      </c>
      <c r="V49" s="195">
        <v>0</v>
      </c>
      <c r="W49" s="195">
        <v>0</v>
      </c>
      <c r="X49" s="195">
        <v>0</v>
      </c>
      <c r="Y49" s="195">
        <v>0</v>
      </c>
      <c r="Z49" s="195">
        <v>0</v>
      </c>
      <c r="AA49" s="195">
        <v>0</v>
      </c>
      <c r="AB49" s="195">
        <v>0</v>
      </c>
      <c r="AC49" s="195">
        <v>0</v>
      </c>
      <c r="AD49" s="195">
        <v>0</v>
      </c>
      <c r="AE49" s="195">
        <v>0</v>
      </c>
      <c r="AF49" s="195">
        <v>0</v>
      </c>
      <c r="AG49" s="195">
        <v>0</v>
      </c>
      <c r="AH49" s="195">
        <v>0</v>
      </c>
      <c r="AI49" s="195">
        <v>0</v>
      </c>
      <c r="AJ49" s="195">
        <v>0</v>
      </c>
      <c r="AK49" s="195">
        <v>0</v>
      </c>
      <c r="AL49" s="195">
        <v>0</v>
      </c>
      <c r="AM49" s="195">
        <v>0</v>
      </c>
      <c r="AN49" s="195">
        <v>0</v>
      </c>
      <c r="AO49" s="195">
        <v>0</v>
      </c>
      <c r="AP49" s="195">
        <v>0</v>
      </c>
      <c r="AQ49" s="195">
        <v>0</v>
      </c>
      <c r="AR49" s="195">
        <v>0</v>
      </c>
      <c r="AS49" s="195">
        <v>0</v>
      </c>
      <c r="AT49" s="195">
        <v>0</v>
      </c>
      <c r="AU49" s="195">
        <v>0</v>
      </c>
      <c r="AV49" s="195">
        <v>0</v>
      </c>
      <c r="AW49" s="195">
        <v>0</v>
      </c>
      <c r="AX49" s="195">
        <v>0</v>
      </c>
      <c r="AY49" s="195">
        <v>0</v>
      </c>
      <c r="AZ49" s="195">
        <v>0</v>
      </c>
      <c r="BA49" s="195">
        <v>0</v>
      </c>
      <c r="BB49" s="195">
        <v>0</v>
      </c>
      <c r="BC49" s="195">
        <v>0</v>
      </c>
      <c r="BD49" s="195">
        <v>0</v>
      </c>
      <c r="BE49" s="195">
        <v>0</v>
      </c>
      <c r="BF49" s="195">
        <v>0</v>
      </c>
      <c r="BG49" s="195">
        <v>0</v>
      </c>
      <c r="BH49" s="195">
        <v>0</v>
      </c>
      <c r="BI49" s="195">
        <v>0</v>
      </c>
      <c r="BJ49" s="195">
        <v>0</v>
      </c>
      <c r="BK49" s="195">
        <v>0</v>
      </c>
      <c r="BL49" s="195">
        <v>0</v>
      </c>
      <c r="BM49" s="195">
        <v>0</v>
      </c>
      <c r="BN49" s="195">
        <v>0</v>
      </c>
      <c r="BO49" s="195">
        <v>0</v>
      </c>
      <c r="BP49" s="195">
        <v>0</v>
      </c>
      <c r="BQ49" s="195">
        <v>0</v>
      </c>
      <c r="BR49" s="195">
        <v>0</v>
      </c>
      <c r="BS49" s="195">
        <v>0</v>
      </c>
      <c r="BT49" s="195">
        <v>0</v>
      </c>
      <c r="BU49" s="195">
        <v>0</v>
      </c>
      <c r="BV49" s="195">
        <v>0</v>
      </c>
      <c r="BW49" s="195">
        <v>0</v>
      </c>
      <c r="BX49" s="195">
        <v>0</v>
      </c>
      <c r="BY49" s="195">
        <v>0</v>
      </c>
      <c r="BZ49" s="195">
        <v>0</v>
      </c>
      <c r="CA49" s="195">
        <v>0</v>
      </c>
      <c r="CB49" s="195">
        <v>0</v>
      </c>
      <c r="CC49" s="195">
        <v>0</v>
      </c>
      <c r="CD49" s="195">
        <v>0</v>
      </c>
      <c r="CE49" s="195">
        <v>0</v>
      </c>
      <c r="CF49" s="195">
        <v>0</v>
      </c>
      <c r="CG49" s="195">
        <v>0</v>
      </c>
      <c r="CH49" s="195">
        <v>0</v>
      </c>
      <c r="CI49" s="195">
        <v>0</v>
      </c>
      <c r="CJ49" s="195">
        <v>0</v>
      </c>
      <c r="CK49" s="195">
        <v>0</v>
      </c>
      <c r="CL49" s="195">
        <v>0</v>
      </c>
      <c r="CM49" s="195">
        <v>0</v>
      </c>
      <c r="CN49" s="195">
        <v>0</v>
      </c>
      <c r="CO49" s="195">
        <v>0</v>
      </c>
      <c r="CP49" s="195">
        <v>0</v>
      </c>
      <c r="CQ49" s="195">
        <v>0</v>
      </c>
      <c r="CR49" s="195">
        <v>0</v>
      </c>
      <c r="CS49" s="195">
        <v>0</v>
      </c>
      <c r="CT49" s="195">
        <v>0</v>
      </c>
      <c r="CU49" s="195">
        <v>0</v>
      </c>
      <c r="CV49" s="195">
        <v>0</v>
      </c>
      <c r="CW49" s="195">
        <v>0</v>
      </c>
      <c r="CX49" s="195">
        <v>0</v>
      </c>
      <c r="CY49" s="195">
        <v>0</v>
      </c>
      <c r="CZ49" s="195">
        <v>0</v>
      </c>
      <c r="DA49" s="195">
        <v>0</v>
      </c>
      <c r="DB49" s="195">
        <v>0</v>
      </c>
      <c r="DC49" s="195">
        <v>0</v>
      </c>
      <c r="DE49" s="24">
        <f t="shared" si="31"/>
        <v>0</v>
      </c>
      <c r="DF49" s="24">
        <f t="shared" si="17"/>
        <v>0</v>
      </c>
      <c r="DG49">
        <f t="shared" si="30"/>
        <v>21</v>
      </c>
      <c r="DH49">
        <v>0</v>
      </c>
    </row>
    <row r="50" spans="1:112" ht="14.5">
      <c r="A50" s="68">
        <v>38</v>
      </c>
      <c r="B50" s="176" t="str">
        <f>$B$45&amp;"5."</f>
        <v>E.1.5.</v>
      </c>
      <c r="C50" s="192" t="s">
        <v>161</v>
      </c>
      <c r="D50" s="199"/>
      <c r="E50" s="194">
        <v>0.21</v>
      </c>
      <c r="F50" s="189">
        <f>H50+NPV(FD,I50:INDEX(I50:DC50,PAL))</f>
        <v>0</v>
      </c>
      <c r="G50" s="189">
        <f>SUMIF($H$5:$DC$5,"&lt;="&amp;PAL,$H50:$DC50)</f>
        <v>0</v>
      </c>
      <c r="H50" s="195">
        <v>0</v>
      </c>
      <c r="I50" s="195">
        <v>0</v>
      </c>
      <c r="J50" s="195">
        <v>0</v>
      </c>
      <c r="K50" s="195">
        <v>0</v>
      </c>
      <c r="L50" s="195">
        <v>0</v>
      </c>
      <c r="M50" s="195">
        <v>0</v>
      </c>
      <c r="N50" s="195">
        <v>0</v>
      </c>
      <c r="O50" s="195">
        <v>0</v>
      </c>
      <c r="P50" s="195">
        <v>0</v>
      </c>
      <c r="Q50" s="195">
        <v>0</v>
      </c>
      <c r="R50" s="195">
        <v>0</v>
      </c>
      <c r="S50" s="195">
        <v>0</v>
      </c>
      <c r="T50" s="195">
        <v>0</v>
      </c>
      <c r="U50" s="195">
        <v>0</v>
      </c>
      <c r="V50" s="195">
        <v>0</v>
      </c>
      <c r="W50" s="195">
        <v>0</v>
      </c>
      <c r="X50" s="195">
        <v>0</v>
      </c>
      <c r="Y50" s="195">
        <v>0</v>
      </c>
      <c r="Z50" s="195">
        <v>0</v>
      </c>
      <c r="AA50" s="195">
        <v>0</v>
      </c>
      <c r="AB50" s="195">
        <v>0</v>
      </c>
      <c r="AC50" s="195">
        <v>0</v>
      </c>
      <c r="AD50" s="195">
        <v>0</v>
      </c>
      <c r="AE50" s="195">
        <v>0</v>
      </c>
      <c r="AF50" s="195">
        <v>0</v>
      </c>
      <c r="AG50" s="195">
        <v>0</v>
      </c>
      <c r="AH50" s="195">
        <v>0</v>
      </c>
      <c r="AI50" s="195">
        <v>0</v>
      </c>
      <c r="AJ50" s="195">
        <v>0</v>
      </c>
      <c r="AK50" s="195">
        <v>0</v>
      </c>
      <c r="AL50" s="195">
        <v>0</v>
      </c>
      <c r="AM50" s="195">
        <v>0</v>
      </c>
      <c r="AN50" s="195">
        <v>0</v>
      </c>
      <c r="AO50" s="195">
        <v>0</v>
      </c>
      <c r="AP50" s="195">
        <v>0</v>
      </c>
      <c r="AQ50" s="195">
        <v>0</v>
      </c>
      <c r="AR50" s="195">
        <v>0</v>
      </c>
      <c r="AS50" s="195">
        <v>0</v>
      </c>
      <c r="AT50" s="195">
        <v>0</v>
      </c>
      <c r="AU50" s="195">
        <v>0</v>
      </c>
      <c r="AV50" s="195">
        <v>0</v>
      </c>
      <c r="AW50" s="195">
        <v>0</v>
      </c>
      <c r="AX50" s="195">
        <v>0</v>
      </c>
      <c r="AY50" s="195">
        <v>0</v>
      </c>
      <c r="AZ50" s="195">
        <v>0</v>
      </c>
      <c r="BA50" s="195">
        <v>0</v>
      </c>
      <c r="BB50" s="195">
        <v>0</v>
      </c>
      <c r="BC50" s="195">
        <v>0</v>
      </c>
      <c r="BD50" s="195">
        <v>0</v>
      </c>
      <c r="BE50" s="195">
        <v>0</v>
      </c>
      <c r="BF50" s="195">
        <v>0</v>
      </c>
      <c r="BG50" s="195">
        <v>0</v>
      </c>
      <c r="BH50" s="195">
        <v>0</v>
      </c>
      <c r="BI50" s="195">
        <v>0</v>
      </c>
      <c r="BJ50" s="195">
        <v>0</v>
      </c>
      <c r="BK50" s="195">
        <v>0</v>
      </c>
      <c r="BL50" s="195">
        <v>0</v>
      </c>
      <c r="BM50" s="195">
        <v>0</v>
      </c>
      <c r="BN50" s="195">
        <v>0</v>
      </c>
      <c r="BO50" s="195">
        <v>0</v>
      </c>
      <c r="BP50" s="195">
        <v>0</v>
      </c>
      <c r="BQ50" s="195">
        <v>0</v>
      </c>
      <c r="BR50" s="195">
        <v>0</v>
      </c>
      <c r="BS50" s="195">
        <v>0</v>
      </c>
      <c r="BT50" s="195">
        <v>0</v>
      </c>
      <c r="BU50" s="195">
        <v>0</v>
      </c>
      <c r="BV50" s="195">
        <v>0</v>
      </c>
      <c r="BW50" s="195">
        <v>0</v>
      </c>
      <c r="BX50" s="195">
        <v>0</v>
      </c>
      <c r="BY50" s="195">
        <v>0</v>
      </c>
      <c r="BZ50" s="195">
        <v>0</v>
      </c>
      <c r="CA50" s="195">
        <v>0</v>
      </c>
      <c r="CB50" s="195">
        <v>0</v>
      </c>
      <c r="CC50" s="195">
        <v>0</v>
      </c>
      <c r="CD50" s="195">
        <v>0</v>
      </c>
      <c r="CE50" s="195">
        <v>0</v>
      </c>
      <c r="CF50" s="195">
        <v>0</v>
      </c>
      <c r="CG50" s="195">
        <v>0</v>
      </c>
      <c r="CH50" s="195">
        <v>0</v>
      </c>
      <c r="CI50" s="195">
        <v>0</v>
      </c>
      <c r="CJ50" s="195">
        <v>0</v>
      </c>
      <c r="CK50" s="195">
        <v>0</v>
      </c>
      <c r="CL50" s="195">
        <v>0</v>
      </c>
      <c r="CM50" s="195">
        <v>0</v>
      </c>
      <c r="CN50" s="195">
        <v>0</v>
      </c>
      <c r="CO50" s="195">
        <v>0</v>
      </c>
      <c r="CP50" s="195">
        <v>0</v>
      </c>
      <c r="CQ50" s="195">
        <v>0</v>
      </c>
      <c r="CR50" s="195">
        <v>0</v>
      </c>
      <c r="CS50" s="195">
        <v>0</v>
      </c>
      <c r="CT50" s="195">
        <v>0</v>
      </c>
      <c r="CU50" s="195">
        <v>0</v>
      </c>
      <c r="CV50" s="195">
        <v>0</v>
      </c>
      <c r="CW50" s="195">
        <v>0</v>
      </c>
      <c r="CX50" s="195">
        <v>0</v>
      </c>
      <c r="CY50" s="195">
        <v>0</v>
      </c>
      <c r="CZ50" s="195">
        <v>0</v>
      </c>
      <c r="DA50" s="195">
        <v>0</v>
      </c>
      <c r="DB50" s="195">
        <v>0</v>
      </c>
      <c r="DC50" s="195">
        <v>0</v>
      </c>
      <c r="DE50" s="24">
        <f t="shared" si="31"/>
        <v>0</v>
      </c>
      <c r="DF50" s="24">
        <f t="shared" si="17"/>
        <v>0</v>
      </c>
      <c r="DG50">
        <f t="shared" si="30"/>
        <v>21</v>
      </c>
      <c r="DH50">
        <v>0</v>
      </c>
    </row>
    <row r="51" spans="1:112" ht="14.5">
      <c r="A51" s="68">
        <v>39</v>
      </c>
      <c r="B51" s="176" t="str">
        <f>$B$45&amp;"6."</f>
        <v>E.1.6.</v>
      </c>
      <c r="C51" s="192" t="s">
        <v>161</v>
      </c>
      <c r="D51" s="199"/>
      <c r="E51" s="194">
        <v>0.21</v>
      </c>
      <c r="F51" s="189">
        <f>H51+NPV(FD,I51:INDEX(I51:DC51,PAL))</f>
        <v>0</v>
      </c>
      <c r="G51" s="189">
        <f>SUMIF($H$5:$DC$5,"&lt;="&amp;PAL,$H51:$DC51)</f>
        <v>0</v>
      </c>
      <c r="H51" s="195">
        <v>0</v>
      </c>
      <c r="I51" s="195">
        <v>0</v>
      </c>
      <c r="J51" s="195">
        <v>0</v>
      </c>
      <c r="K51" s="195">
        <v>0</v>
      </c>
      <c r="L51" s="195">
        <v>0</v>
      </c>
      <c r="M51" s="195">
        <v>0</v>
      </c>
      <c r="N51" s="195">
        <v>0</v>
      </c>
      <c r="O51" s="195">
        <v>0</v>
      </c>
      <c r="P51" s="195">
        <v>0</v>
      </c>
      <c r="Q51" s="195">
        <v>0</v>
      </c>
      <c r="R51" s="195">
        <v>0</v>
      </c>
      <c r="S51" s="195">
        <v>0</v>
      </c>
      <c r="T51" s="195">
        <v>0</v>
      </c>
      <c r="U51" s="195">
        <v>0</v>
      </c>
      <c r="V51" s="195">
        <v>0</v>
      </c>
      <c r="W51" s="195">
        <v>0</v>
      </c>
      <c r="X51" s="195">
        <v>0</v>
      </c>
      <c r="Y51" s="195">
        <v>0</v>
      </c>
      <c r="Z51" s="195">
        <v>0</v>
      </c>
      <c r="AA51" s="195">
        <v>0</v>
      </c>
      <c r="AB51" s="195">
        <v>0</v>
      </c>
      <c r="AC51" s="195">
        <v>0</v>
      </c>
      <c r="AD51" s="195">
        <v>0</v>
      </c>
      <c r="AE51" s="195">
        <v>0</v>
      </c>
      <c r="AF51" s="195">
        <v>0</v>
      </c>
      <c r="AG51" s="195">
        <v>0</v>
      </c>
      <c r="AH51" s="195">
        <v>0</v>
      </c>
      <c r="AI51" s="195">
        <v>0</v>
      </c>
      <c r="AJ51" s="195">
        <v>0</v>
      </c>
      <c r="AK51" s="195">
        <v>0</v>
      </c>
      <c r="AL51" s="195">
        <v>0</v>
      </c>
      <c r="AM51" s="195">
        <v>0</v>
      </c>
      <c r="AN51" s="195">
        <v>0</v>
      </c>
      <c r="AO51" s="195">
        <v>0</v>
      </c>
      <c r="AP51" s="195">
        <v>0</v>
      </c>
      <c r="AQ51" s="195">
        <v>0</v>
      </c>
      <c r="AR51" s="195">
        <v>0</v>
      </c>
      <c r="AS51" s="195">
        <v>0</v>
      </c>
      <c r="AT51" s="195">
        <v>0</v>
      </c>
      <c r="AU51" s="195">
        <v>0</v>
      </c>
      <c r="AV51" s="195">
        <v>0</v>
      </c>
      <c r="AW51" s="195">
        <v>0</v>
      </c>
      <c r="AX51" s="195">
        <v>0</v>
      </c>
      <c r="AY51" s="195">
        <v>0</v>
      </c>
      <c r="AZ51" s="195">
        <v>0</v>
      </c>
      <c r="BA51" s="195">
        <v>0</v>
      </c>
      <c r="BB51" s="195">
        <v>0</v>
      </c>
      <c r="BC51" s="195">
        <v>0</v>
      </c>
      <c r="BD51" s="195">
        <v>0</v>
      </c>
      <c r="BE51" s="195">
        <v>0</v>
      </c>
      <c r="BF51" s="195">
        <v>0</v>
      </c>
      <c r="BG51" s="195">
        <v>0</v>
      </c>
      <c r="BH51" s="195">
        <v>0</v>
      </c>
      <c r="BI51" s="195">
        <v>0</v>
      </c>
      <c r="BJ51" s="195">
        <v>0</v>
      </c>
      <c r="BK51" s="195">
        <v>0</v>
      </c>
      <c r="BL51" s="195">
        <v>0</v>
      </c>
      <c r="BM51" s="195">
        <v>0</v>
      </c>
      <c r="BN51" s="195">
        <v>0</v>
      </c>
      <c r="BO51" s="195">
        <v>0</v>
      </c>
      <c r="BP51" s="195">
        <v>0</v>
      </c>
      <c r="BQ51" s="195">
        <v>0</v>
      </c>
      <c r="BR51" s="195">
        <v>0</v>
      </c>
      <c r="BS51" s="195">
        <v>0</v>
      </c>
      <c r="BT51" s="195">
        <v>0</v>
      </c>
      <c r="BU51" s="195">
        <v>0</v>
      </c>
      <c r="BV51" s="195">
        <v>0</v>
      </c>
      <c r="BW51" s="195">
        <v>0</v>
      </c>
      <c r="BX51" s="195">
        <v>0</v>
      </c>
      <c r="BY51" s="195">
        <v>0</v>
      </c>
      <c r="BZ51" s="195">
        <v>0</v>
      </c>
      <c r="CA51" s="195">
        <v>0</v>
      </c>
      <c r="CB51" s="195">
        <v>0</v>
      </c>
      <c r="CC51" s="195">
        <v>0</v>
      </c>
      <c r="CD51" s="195">
        <v>0</v>
      </c>
      <c r="CE51" s="195">
        <v>0</v>
      </c>
      <c r="CF51" s="195">
        <v>0</v>
      </c>
      <c r="CG51" s="195">
        <v>0</v>
      </c>
      <c r="CH51" s="195">
        <v>0</v>
      </c>
      <c r="CI51" s="195">
        <v>0</v>
      </c>
      <c r="CJ51" s="195">
        <v>0</v>
      </c>
      <c r="CK51" s="195">
        <v>0</v>
      </c>
      <c r="CL51" s="195">
        <v>0</v>
      </c>
      <c r="CM51" s="195">
        <v>0</v>
      </c>
      <c r="CN51" s="195">
        <v>0</v>
      </c>
      <c r="CO51" s="195">
        <v>0</v>
      </c>
      <c r="CP51" s="195">
        <v>0</v>
      </c>
      <c r="CQ51" s="195">
        <v>0</v>
      </c>
      <c r="CR51" s="195">
        <v>0</v>
      </c>
      <c r="CS51" s="195">
        <v>0</v>
      </c>
      <c r="CT51" s="195">
        <v>0</v>
      </c>
      <c r="CU51" s="195">
        <v>0</v>
      </c>
      <c r="CV51" s="195">
        <v>0</v>
      </c>
      <c r="CW51" s="195">
        <v>0</v>
      </c>
      <c r="CX51" s="195">
        <v>0</v>
      </c>
      <c r="CY51" s="195">
        <v>0</v>
      </c>
      <c r="CZ51" s="195">
        <v>0</v>
      </c>
      <c r="DA51" s="195">
        <v>0</v>
      </c>
      <c r="DB51" s="195">
        <v>0</v>
      </c>
      <c r="DC51" s="195">
        <v>0</v>
      </c>
      <c r="DE51" s="24">
        <f t="shared" si="31"/>
        <v>0</v>
      </c>
      <c r="DF51" s="24">
        <f t="shared" si="17"/>
        <v>0</v>
      </c>
      <c r="DG51">
        <f t="shared" si="30"/>
        <v>21</v>
      </c>
      <c r="DH51">
        <v>0</v>
      </c>
    </row>
    <row r="52" spans="1:112" ht="14.5">
      <c r="A52" s="68">
        <v>40</v>
      </c>
      <c r="B52" s="176" t="str">
        <f>$B$45&amp;"7."</f>
        <v>E.1.7.</v>
      </c>
      <c r="C52" s="192" t="s">
        <v>161</v>
      </c>
      <c r="D52" s="199"/>
      <c r="E52" s="194">
        <v>0.21</v>
      </c>
      <c r="F52" s="189">
        <f>H52+NPV(FD,I52:INDEX(I52:DC52,PAL))</f>
        <v>0</v>
      </c>
      <c r="G52" s="189">
        <f>SUMIF($H$5:$DC$5,"&lt;="&amp;PAL,$H52:$DC52)</f>
        <v>0</v>
      </c>
      <c r="H52" s="195">
        <v>0</v>
      </c>
      <c r="I52" s="195">
        <v>0</v>
      </c>
      <c r="J52" s="195">
        <v>0</v>
      </c>
      <c r="K52" s="195">
        <v>0</v>
      </c>
      <c r="L52" s="195">
        <v>0</v>
      </c>
      <c r="M52" s="195">
        <v>0</v>
      </c>
      <c r="N52" s="195">
        <v>0</v>
      </c>
      <c r="O52" s="195">
        <v>0</v>
      </c>
      <c r="P52" s="195">
        <v>0</v>
      </c>
      <c r="Q52" s="195">
        <v>0</v>
      </c>
      <c r="R52" s="195">
        <v>0</v>
      </c>
      <c r="S52" s="195">
        <v>0</v>
      </c>
      <c r="T52" s="195">
        <v>0</v>
      </c>
      <c r="U52" s="195">
        <v>0</v>
      </c>
      <c r="V52" s="195">
        <v>0</v>
      </c>
      <c r="W52" s="195">
        <v>0</v>
      </c>
      <c r="X52" s="195">
        <v>0</v>
      </c>
      <c r="Y52" s="195">
        <v>0</v>
      </c>
      <c r="Z52" s="195">
        <v>0</v>
      </c>
      <c r="AA52" s="195">
        <v>0</v>
      </c>
      <c r="AB52" s="195">
        <v>0</v>
      </c>
      <c r="AC52" s="195">
        <v>0</v>
      </c>
      <c r="AD52" s="195">
        <v>0</v>
      </c>
      <c r="AE52" s="195">
        <v>0</v>
      </c>
      <c r="AF52" s="195">
        <v>0</v>
      </c>
      <c r="AG52" s="195">
        <v>0</v>
      </c>
      <c r="AH52" s="195">
        <v>0</v>
      </c>
      <c r="AI52" s="195">
        <v>0</v>
      </c>
      <c r="AJ52" s="195">
        <v>0</v>
      </c>
      <c r="AK52" s="195">
        <v>0</v>
      </c>
      <c r="AL52" s="195">
        <v>0</v>
      </c>
      <c r="AM52" s="195">
        <v>0</v>
      </c>
      <c r="AN52" s="195">
        <v>0</v>
      </c>
      <c r="AO52" s="195">
        <v>0</v>
      </c>
      <c r="AP52" s="195">
        <v>0</v>
      </c>
      <c r="AQ52" s="195">
        <v>0</v>
      </c>
      <c r="AR52" s="195">
        <v>0</v>
      </c>
      <c r="AS52" s="195">
        <v>0</v>
      </c>
      <c r="AT52" s="195">
        <v>0</v>
      </c>
      <c r="AU52" s="195">
        <v>0</v>
      </c>
      <c r="AV52" s="195">
        <v>0</v>
      </c>
      <c r="AW52" s="195">
        <v>0</v>
      </c>
      <c r="AX52" s="195">
        <v>0</v>
      </c>
      <c r="AY52" s="195">
        <v>0</v>
      </c>
      <c r="AZ52" s="195">
        <v>0</v>
      </c>
      <c r="BA52" s="195">
        <v>0</v>
      </c>
      <c r="BB52" s="195">
        <v>0</v>
      </c>
      <c r="BC52" s="195">
        <v>0</v>
      </c>
      <c r="BD52" s="195">
        <v>0</v>
      </c>
      <c r="BE52" s="195">
        <v>0</v>
      </c>
      <c r="BF52" s="195">
        <v>0</v>
      </c>
      <c r="BG52" s="195">
        <v>0</v>
      </c>
      <c r="BH52" s="195">
        <v>0</v>
      </c>
      <c r="BI52" s="195">
        <v>0</v>
      </c>
      <c r="BJ52" s="195">
        <v>0</v>
      </c>
      <c r="BK52" s="195">
        <v>0</v>
      </c>
      <c r="BL52" s="195">
        <v>0</v>
      </c>
      <c r="BM52" s="195">
        <v>0</v>
      </c>
      <c r="BN52" s="195">
        <v>0</v>
      </c>
      <c r="BO52" s="195">
        <v>0</v>
      </c>
      <c r="BP52" s="195">
        <v>0</v>
      </c>
      <c r="BQ52" s="195">
        <v>0</v>
      </c>
      <c r="BR52" s="195">
        <v>0</v>
      </c>
      <c r="BS52" s="195">
        <v>0</v>
      </c>
      <c r="BT52" s="195">
        <v>0</v>
      </c>
      <c r="BU52" s="195">
        <v>0</v>
      </c>
      <c r="BV52" s="195">
        <v>0</v>
      </c>
      <c r="BW52" s="195">
        <v>0</v>
      </c>
      <c r="BX52" s="195">
        <v>0</v>
      </c>
      <c r="BY52" s="195">
        <v>0</v>
      </c>
      <c r="BZ52" s="195">
        <v>0</v>
      </c>
      <c r="CA52" s="195">
        <v>0</v>
      </c>
      <c r="CB52" s="195">
        <v>0</v>
      </c>
      <c r="CC52" s="195">
        <v>0</v>
      </c>
      <c r="CD52" s="195">
        <v>0</v>
      </c>
      <c r="CE52" s="195">
        <v>0</v>
      </c>
      <c r="CF52" s="195">
        <v>0</v>
      </c>
      <c r="CG52" s="195">
        <v>0</v>
      </c>
      <c r="CH52" s="195">
        <v>0</v>
      </c>
      <c r="CI52" s="195">
        <v>0</v>
      </c>
      <c r="CJ52" s="195">
        <v>0</v>
      </c>
      <c r="CK52" s="195">
        <v>0</v>
      </c>
      <c r="CL52" s="195">
        <v>0</v>
      </c>
      <c r="CM52" s="195">
        <v>0</v>
      </c>
      <c r="CN52" s="195">
        <v>0</v>
      </c>
      <c r="CO52" s="195">
        <v>0</v>
      </c>
      <c r="CP52" s="195">
        <v>0</v>
      </c>
      <c r="CQ52" s="195">
        <v>0</v>
      </c>
      <c r="CR52" s="195">
        <v>0</v>
      </c>
      <c r="CS52" s="195">
        <v>0</v>
      </c>
      <c r="CT52" s="195">
        <v>0</v>
      </c>
      <c r="CU52" s="195">
        <v>0</v>
      </c>
      <c r="CV52" s="195">
        <v>0</v>
      </c>
      <c r="CW52" s="195">
        <v>0</v>
      </c>
      <c r="CX52" s="195">
        <v>0</v>
      </c>
      <c r="CY52" s="195">
        <v>0</v>
      </c>
      <c r="CZ52" s="195">
        <v>0</v>
      </c>
      <c r="DA52" s="195">
        <v>0</v>
      </c>
      <c r="DB52" s="195">
        <v>0</v>
      </c>
      <c r="DC52" s="195">
        <v>0</v>
      </c>
      <c r="DE52" s="24">
        <f t="shared" si="31"/>
        <v>0</v>
      </c>
      <c r="DF52" s="24">
        <f t="shared" si="17"/>
        <v>0</v>
      </c>
      <c r="DG52">
        <f t="shared" si="30"/>
        <v>21</v>
      </c>
      <c r="DH52">
        <v>0</v>
      </c>
    </row>
    <row r="53" spans="1:112" ht="14.5">
      <c r="A53" s="68">
        <v>41</v>
      </c>
      <c r="B53" s="176" t="str">
        <f>$B$45&amp;"8."</f>
        <v>E.1.8.</v>
      </c>
      <c r="C53" s="192" t="s">
        <v>161</v>
      </c>
      <c r="D53" s="199"/>
      <c r="E53" s="194">
        <v>0.21</v>
      </c>
      <c r="F53" s="189">
        <f>H53+NPV(FD,I53:INDEX(I53:DC53,PAL))</f>
        <v>0</v>
      </c>
      <c r="G53" s="189">
        <f>SUMIF($H$5:$DC$5,"&lt;="&amp;PAL,$H53:$DC53)</f>
        <v>0</v>
      </c>
      <c r="H53" s="195">
        <v>0</v>
      </c>
      <c r="I53" s="195">
        <v>0</v>
      </c>
      <c r="J53" s="195">
        <v>0</v>
      </c>
      <c r="K53" s="195">
        <v>0</v>
      </c>
      <c r="L53" s="195">
        <v>0</v>
      </c>
      <c r="M53" s="195">
        <v>0</v>
      </c>
      <c r="N53" s="195">
        <v>0</v>
      </c>
      <c r="O53" s="195">
        <v>0</v>
      </c>
      <c r="P53" s="195">
        <v>0</v>
      </c>
      <c r="Q53" s="195">
        <v>0</v>
      </c>
      <c r="R53" s="195">
        <v>0</v>
      </c>
      <c r="S53" s="195">
        <v>0</v>
      </c>
      <c r="T53" s="195">
        <v>0</v>
      </c>
      <c r="U53" s="195">
        <v>0</v>
      </c>
      <c r="V53" s="195">
        <v>0</v>
      </c>
      <c r="W53" s="195">
        <v>0</v>
      </c>
      <c r="X53" s="195">
        <v>0</v>
      </c>
      <c r="Y53" s="195">
        <v>0</v>
      </c>
      <c r="Z53" s="195">
        <v>0</v>
      </c>
      <c r="AA53" s="195">
        <v>0</v>
      </c>
      <c r="AB53" s="195">
        <v>0</v>
      </c>
      <c r="AC53" s="195">
        <v>0</v>
      </c>
      <c r="AD53" s="195">
        <v>0</v>
      </c>
      <c r="AE53" s="195">
        <v>0</v>
      </c>
      <c r="AF53" s="195">
        <v>0</v>
      </c>
      <c r="AG53" s="195">
        <v>0</v>
      </c>
      <c r="AH53" s="195">
        <v>0</v>
      </c>
      <c r="AI53" s="195">
        <v>0</v>
      </c>
      <c r="AJ53" s="195">
        <v>0</v>
      </c>
      <c r="AK53" s="195">
        <v>0</v>
      </c>
      <c r="AL53" s="195">
        <v>0</v>
      </c>
      <c r="AM53" s="195">
        <v>0</v>
      </c>
      <c r="AN53" s="195">
        <v>0</v>
      </c>
      <c r="AO53" s="195">
        <v>0</v>
      </c>
      <c r="AP53" s="195">
        <v>0</v>
      </c>
      <c r="AQ53" s="195">
        <v>0</v>
      </c>
      <c r="AR53" s="195">
        <v>0</v>
      </c>
      <c r="AS53" s="195">
        <v>0</v>
      </c>
      <c r="AT53" s="195">
        <v>0</v>
      </c>
      <c r="AU53" s="195">
        <v>0</v>
      </c>
      <c r="AV53" s="195">
        <v>0</v>
      </c>
      <c r="AW53" s="195">
        <v>0</v>
      </c>
      <c r="AX53" s="195">
        <v>0</v>
      </c>
      <c r="AY53" s="195">
        <v>0</v>
      </c>
      <c r="AZ53" s="195">
        <v>0</v>
      </c>
      <c r="BA53" s="195">
        <v>0</v>
      </c>
      <c r="BB53" s="195">
        <v>0</v>
      </c>
      <c r="BC53" s="195">
        <v>0</v>
      </c>
      <c r="BD53" s="195">
        <v>0</v>
      </c>
      <c r="BE53" s="195">
        <v>0</v>
      </c>
      <c r="BF53" s="195">
        <v>0</v>
      </c>
      <c r="BG53" s="195">
        <v>0</v>
      </c>
      <c r="BH53" s="195">
        <v>0</v>
      </c>
      <c r="BI53" s="195">
        <v>0</v>
      </c>
      <c r="BJ53" s="195">
        <v>0</v>
      </c>
      <c r="BK53" s="195">
        <v>0</v>
      </c>
      <c r="BL53" s="195">
        <v>0</v>
      </c>
      <c r="BM53" s="195">
        <v>0</v>
      </c>
      <c r="BN53" s="195">
        <v>0</v>
      </c>
      <c r="BO53" s="195">
        <v>0</v>
      </c>
      <c r="BP53" s="195">
        <v>0</v>
      </c>
      <c r="BQ53" s="195">
        <v>0</v>
      </c>
      <c r="BR53" s="195">
        <v>0</v>
      </c>
      <c r="BS53" s="195">
        <v>0</v>
      </c>
      <c r="BT53" s="195">
        <v>0</v>
      </c>
      <c r="BU53" s="195">
        <v>0</v>
      </c>
      <c r="BV53" s="195">
        <v>0</v>
      </c>
      <c r="BW53" s="195">
        <v>0</v>
      </c>
      <c r="BX53" s="195">
        <v>0</v>
      </c>
      <c r="BY53" s="195">
        <v>0</v>
      </c>
      <c r="BZ53" s="195">
        <v>0</v>
      </c>
      <c r="CA53" s="195">
        <v>0</v>
      </c>
      <c r="CB53" s="195">
        <v>0</v>
      </c>
      <c r="CC53" s="195">
        <v>0</v>
      </c>
      <c r="CD53" s="195">
        <v>0</v>
      </c>
      <c r="CE53" s="195">
        <v>0</v>
      </c>
      <c r="CF53" s="195">
        <v>0</v>
      </c>
      <c r="CG53" s="195">
        <v>0</v>
      </c>
      <c r="CH53" s="195">
        <v>0</v>
      </c>
      <c r="CI53" s="195">
        <v>0</v>
      </c>
      <c r="CJ53" s="195">
        <v>0</v>
      </c>
      <c r="CK53" s="195">
        <v>0</v>
      </c>
      <c r="CL53" s="195">
        <v>0</v>
      </c>
      <c r="CM53" s="195">
        <v>0</v>
      </c>
      <c r="CN53" s="195">
        <v>0</v>
      </c>
      <c r="CO53" s="195">
        <v>0</v>
      </c>
      <c r="CP53" s="195">
        <v>0</v>
      </c>
      <c r="CQ53" s="195">
        <v>0</v>
      </c>
      <c r="CR53" s="195">
        <v>0</v>
      </c>
      <c r="CS53" s="195">
        <v>0</v>
      </c>
      <c r="CT53" s="195">
        <v>0</v>
      </c>
      <c r="CU53" s="195">
        <v>0</v>
      </c>
      <c r="CV53" s="195">
        <v>0</v>
      </c>
      <c r="CW53" s="195">
        <v>0</v>
      </c>
      <c r="CX53" s="195">
        <v>0</v>
      </c>
      <c r="CY53" s="195">
        <v>0</v>
      </c>
      <c r="CZ53" s="195">
        <v>0</v>
      </c>
      <c r="DA53" s="195">
        <v>0</v>
      </c>
      <c r="DB53" s="195">
        <v>0</v>
      </c>
      <c r="DC53" s="195">
        <v>0</v>
      </c>
      <c r="DE53" s="24">
        <f t="shared" si="31"/>
        <v>0</v>
      </c>
      <c r="DF53" s="24">
        <f t="shared" si="17"/>
        <v>0</v>
      </c>
      <c r="DG53">
        <f t="shared" si="30"/>
        <v>21</v>
      </c>
      <c r="DH53">
        <v>0</v>
      </c>
    </row>
    <row r="54" spans="1:112" ht="14.5">
      <c r="A54" s="68">
        <v>42</v>
      </c>
      <c r="B54" s="176" t="str">
        <f>$B$45&amp;"9."</f>
        <v>E.1.9.</v>
      </c>
      <c r="C54" s="196" t="s">
        <v>162</v>
      </c>
      <c r="D54" s="176"/>
      <c r="E54" s="194">
        <v>0.21</v>
      </c>
      <c r="F54" s="189">
        <f>H54+NPV(FD,I54:INDEX(I54:DC54,PAL))</f>
        <v>0</v>
      </c>
      <c r="G54" s="189">
        <f>SUMIF($H$5:$DC$5,"&lt;="&amp;PAL,$H54:$DC54)</f>
        <v>0</v>
      </c>
      <c r="H54" s="197">
        <v>0</v>
      </c>
      <c r="I54" s="197">
        <v>0</v>
      </c>
      <c r="J54" s="197">
        <v>0</v>
      </c>
      <c r="K54" s="197">
        <v>0</v>
      </c>
      <c r="L54" s="197">
        <v>0</v>
      </c>
      <c r="M54" s="197">
        <v>0</v>
      </c>
      <c r="N54" s="197">
        <v>0</v>
      </c>
      <c r="O54" s="197">
        <v>0</v>
      </c>
      <c r="P54" s="197">
        <v>0</v>
      </c>
      <c r="Q54" s="197">
        <v>0</v>
      </c>
      <c r="R54" s="197">
        <v>0</v>
      </c>
      <c r="S54" s="198">
        <v>0</v>
      </c>
      <c r="T54" s="198">
        <v>0</v>
      </c>
      <c r="U54" s="198">
        <v>0</v>
      </c>
      <c r="V54" s="198">
        <v>0</v>
      </c>
      <c r="W54" s="198">
        <v>0</v>
      </c>
      <c r="X54" s="198">
        <v>0</v>
      </c>
      <c r="Y54" s="198">
        <v>0</v>
      </c>
      <c r="Z54" s="198">
        <v>0</v>
      </c>
      <c r="AA54" s="198">
        <v>0</v>
      </c>
      <c r="AB54" s="198">
        <v>0</v>
      </c>
      <c r="AC54" s="198">
        <v>0</v>
      </c>
      <c r="AD54" s="198">
        <v>0</v>
      </c>
      <c r="AE54" s="198">
        <v>0</v>
      </c>
      <c r="AF54" s="198">
        <v>0</v>
      </c>
      <c r="AG54" s="198">
        <v>0</v>
      </c>
      <c r="AH54" s="198">
        <v>0</v>
      </c>
      <c r="AI54" s="198">
        <v>0</v>
      </c>
      <c r="AJ54" s="198">
        <v>0</v>
      </c>
      <c r="AK54" s="198">
        <v>0</v>
      </c>
      <c r="AL54" s="198">
        <v>0</v>
      </c>
      <c r="AM54" s="198">
        <v>0</v>
      </c>
      <c r="AN54" s="198">
        <v>0</v>
      </c>
      <c r="AO54" s="198">
        <v>0</v>
      </c>
      <c r="AP54" s="198">
        <v>0</v>
      </c>
      <c r="AQ54" s="198">
        <v>0</v>
      </c>
      <c r="AR54" s="198">
        <v>0</v>
      </c>
      <c r="AS54" s="198">
        <v>0</v>
      </c>
      <c r="AT54" s="198">
        <v>0</v>
      </c>
      <c r="AU54" s="198">
        <v>0</v>
      </c>
      <c r="AV54" s="198">
        <v>0</v>
      </c>
      <c r="AW54" s="198">
        <v>0</v>
      </c>
      <c r="AX54" s="198">
        <v>0</v>
      </c>
      <c r="AY54" s="198">
        <v>0</v>
      </c>
      <c r="AZ54" s="198">
        <v>0</v>
      </c>
      <c r="BA54" s="198">
        <v>0</v>
      </c>
      <c r="BB54" s="198">
        <v>0</v>
      </c>
      <c r="BC54" s="198">
        <v>0</v>
      </c>
      <c r="BD54" s="198">
        <v>0</v>
      </c>
      <c r="BE54" s="198">
        <v>0</v>
      </c>
      <c r="BF54" s="198">
        <v>0</v>
      </c>
      <c r="BG54" s="198">
        <v>0</v>
      </c>
      <c r="BH54" s="198">
        <v>0</v>
      </c>
      <c r="BI54" s="198">
        <v>0</v>
      </c>
      <c r="BJ54" s="198">
        <v>0</v>
      </c>
      <c r="BK54" s="198">
        <v>0</v>
      </c>
      <c r="BL54" s="198">
        <v>0</v>
      </c>
      <c r="BM54" s="198">
        <v>0</v>
      </c>
      <c r="BN54" s="198">
        <v>0</v>
      </c>
      <c r="BO54" s="198">
        <v>0</v>
      </c>
      <c r="BP54" s="198">
        <v>0</v>
      </c>
      <c r="BQ54" s="198">
        <v>0</v>
      </c>
      <c r="BR54" s="198">
        <v>0</v>
      </c>
      <c r="BS54" s="198">
        <v>0</v>
      </c>
      <c r="BT54" s="198">
        <v>0</v>
      </c>
      <c r="BU54" s="198">
        <v>0</v>
      </c>
      <c r="BV54" s="198">
        <v>0</v>
      </c>
      <c r="BW54" s="198">
        <v>0</v>
      </c>
      <c r="BX54" s="198">
        <v>0</v>
      </c>
      <c r="BY54" s="198">
        <v>0</v>
      </c>
      <c r="BZ54" s="198">
        <v>0</v>
      </c>
      <c r="CA54" s="198">
        <v>0</v>
      </c>
      <c r="CB54" s="198">
        <v>0</v>
      </c>
      <c r="CC54" s="198">
        <v>0</v>
      </c>
      <c r="CD54" s="198">
        <v>0</v>
      </c>
      <c r="CE54" s="198">
        <v>0</v>
      </c>
      <c r="CF54" s="198">
        <v>0</v>
      </c>
      <c r="CG54" s="198">
        <v>0</v>
      </c>
      <c r="CH54" s="198">
        <v>0</v>
      </c>
      <c r="CI54" s="198">
        <v>0</v>
      </c>
      <c r="CJ54" s="198">
        <v>0</v>
      </c>
      <c r="CK54" s="198">
        <v>0</v>
      </c>
      <c r="CL54" s="198">
        <v>0</v>
      </c>
      <c r="CM54" s="198">
        <v>0</v>
      </c>
      <c r="CN54" s="198">
        <v>0</v>
      </c>
      <c r="CO54" s="198">
        <v>0</v>
      </c>
      <c r="CP54" s="198">
        <v>0</v>
      </c>
      <c r="CQ54" s="198">
        <v>0</v>
      </c>
      <c r="CR54" s="198">
        <v>0</v>
      </c>
      <c r="CS54" s="198">
        <v>0</v>
      </c>
      <c r="CT54" s="198">
        <v>0</v>
      </c>
      <c r="CU54" s="198">
        <v>0</v>
      </c>
      <c r="CV54" s="198">
        <v>0</v>
      </c>
      <c r="CW54" s="198">
        <v>0</v>
      </c>
      <c r="CX54" s="198">
        <v>0</v>
      </c>
      <c r="CY54" s="198">
        <v>0</v>
      </c>
      <c r="CZ54" s="198">
        <v>0</v>
      </c>
      <c r="DA54" s="198">
        <v>0</v>
      </c>
      <c r="DB54" s="198">
        <v>0</v>
      </c>
      <c r="DC54" s="198">
        <v>0</v>
      </c>
      <c r="DE54" s="24">
        <f t="shared" si="31"/>
        <v>0</v>
      </c>
      <c r="DF54" s="24">
        <f t="shared" si="17"/>
        <v>0</v>
      </c>
      <c r="DG54">
        <f t="shared" si="30"/>
        <v>21</v>
      </c>
      <c r="DH54">
        <v>0</v>
      </c>
    </row>
    <row r="55" spans="1:112" ht="14.5">
      <c r="A55" s="68">
        <v>43</v>
      </c>
      <c r="B55" s="176" t="str">
        <f>$B$45&amp;"L."</f>
        <v>E.1.L.</v>
      </c>
      <c r="C55" s="196" t="s">
        <v>163</v>
      </c>
      <c r="D55" s="176"/>
      <c r="E55" s="194">
        <v>0.21</v>
      </c>
      <c r="F55" s="189">
        <f>H55+NPV(FD,I55:INDEX(I55:DC55,PAL))</f>
        <v>0</v>
      </c>
      <c r="G55" s="189">
        <f>SUMIF($H$5:$DC$5,"&lt;="&amp;PAL,$H55:$DC55)</f>
        <v>0</v>
      </c>
      <c r="H55" s="197">
        <v>0</v>
      </c>
      <c r="I55" s="197">
        <v>0</v>
      </c>
      <c r="J55" s="197">
        <v>0</v>
      </c>
      <c r="K55" s="197">
        <v>0</v>
      </c>
      <c r="L55" s="197">
        <v>0</v>
      </c>
      <c r="M55" s="197">
        <v>0</v>
      </c>
      <c r="N55" s="197">
        <v>0</v>
      </c>
      <c r="O55" s="197">
        <v>0</v>
      </c>
      <c r="P55" s="197">
        <v>0</v>
      </c>
      <c r="Q55" s="197">
        <v>0</v>
      </c>
      <c r="R55" s="197">
        <v>0</v>
      </c>
      <c r="S55" s="197">
        <v>0</v>
      </c>
      <c r="T55" s="197">
        <v>0</v>
      </c>
      <c r="U55" s="197">
        <v>0</v>
      </c>
      <c r="V55" s="197">
        <v>0</v>
      </c>
      <c r="W55" s="197">
        <v>0</v>
      </c>
      <c r="X55" s="197">
        <v>0</v>
      </c>
      <c r="Y55" s="197">
        <v>0</v>
      </c>
      <c r="Z55" s="197">
        <v>0</v>
      </c>
      <c r="AA55" s="197">
        <v>0</v>
      </c>
      <c r="AB55" s="197">
        <v>0</v>
      </c>
      <c r="AC55" s="197">
        <v>0</v>
      </c>
      <c r="AD55" s="197">
        <v>0</v>
      </c>
      <c r="AE55" s="197">
        <v>0</v>
      </c>
      <c r="AF55" s="197">
        <v>0</v>
      </c>
      <c r="AG55" s="198">
        <v>0</v>
      </c>
      <c r="AH55" s="197">
        <v>0</v>
      </c>
      <c r="AI55" s="197">
        <v>0</v>
      </c>
      <c r="AJ55" s="197">
        <v>0</v>
      </c>
      <c r="AK55" s="197">
        <v>0</v>
      </c>
      <c r="AL55" s="197">
        <v>0</v>
      </c>
      <c r="AM55" s="197">
        <v>0</v>
      </c>
      <c r="AN55" s="197">
        <v>0</v>
      </c>
      <c r="AO55" s="197">
        <v>0</v>
      </c>
      <c r="AP55" s="197">
        <v>0</v>
      </c>
      <c r="AQ55" s="197">
        <v>0</v>
      </c>
      <c r="AR55" s="197">
        <v>0</v>
      </c>
      <c r="AS55" s="197">
        <v>0</v>
      </c>
      <c r="AT55" s="197">
        <v>0</v>
      </c>
      <c r="AU55" s="197">
        <v>0</v>
      </c>
      <c r="AV55" s="197">
        <v>0</v>
      </c>
      <c r="AW55" s="197">
        <v>0</v>
      </c>
      <c r="AX55" s="197">
        <v>0</v>
      </c>
      <c r="AY55" s="197">
        <v>0</v>
      </c>
      <c r="AZ55" s="197">
        <v>0</v>
      </c>
      <c r="BA55" s="197">
        <v>0</v>
      </c>
      <c r="BB55" s="197">
        <v>0</v>
      </c>
      <c r="BC55" s="197">
        <v>0</v>
      </c>
      <c r="BD55" s="197">
        <v>0</v>
      </c>
      <c r="BE55" s="197">
        <v>0</v>
      </c>
      <c r="BF55" s="197">
        <v>0</v>
      </c>
      <c r="BG55" s="197">
        <v>0</v>
      </c>
      <c r="BH55" s="197">
        <v>0</v>
      </c>
      <c r="BI55" s="197">
        <v>0</v>
      </c>
      <c r="BJ55" s="197">
        <v>0</v>
      </c>
      <c r="BK55" s="197">
        <v>0</v>
      </c>
      <c r="BL55" s="197">
        <v>0</v>
      </c>
      <c r="BM55" s="197">
        <v>0</v>
      </c>
      <c r="BN55" s="197">
        <v>0</v>
      </c>
      <c r="BO55" s="197">
        <v>0</v>
      </c>
      <c r="BP55" s="197">
        <v>0</v>
      </c>
      <c r="BQ55" s="197">
        <v>0</v>
      </c>
      <c r="BR55" s="197">
        <v>0</v>
      </c>
      <c r="BS55" s="197">
        <v>0</v>
      </c>
      <c r="BT55" s="197">
        <v>0</v>
      </c>
      <c r="BU55" s="197">
        <v>0</v>
      </c>
      <c r="BV55" s="197">
        <v>0</v>
      </c>
      <c r="BW55" s="197">
        <v>0</v>
      </c>
      <c r="BX55" s="197">
        <v>0</v>
      </c>
      <c r="BY55" s="197">
        <v>0</v>
      </c>
      <c r="BZ55" s="197">
        <v>0</v>
      </c>
      <c r="CA55" s="197">
        <v>0</v>
      </c>
      <c r="CB55" s="197">
        <v>0</v>
      </c>
      <c r="CC55" s="197">
        <v>0</v>
      </c>
      <c r="CD55" s="197">
        <v>0</v>
      </c>
      <c r="CE55" s="197">
        <v>0</v>
      </c>
      <c r="CF55" s="197">
        <v>0</v>
      </c>
      <c r="CG55" s="197">
        <v>0</v>
      </c>
      <c r="CH55" s="197">
        <v>0</v>
      </c>
      <c r="CI55" s="197">
        <v>0</v>
      </c>
      <c r="CJ55" s="197">
        <v>0</v>
      </c>
      <c r="CK55" s="197">
        <v>0</v>
      </c>
      <c r="CL55" s="197">
        <v>0</v>
      </c>
      <c r="CM55" s="197">
        <v>0</v>
      </c>
      <c r="CN55" s="197">
        <v>0</v>
      </c>
      <c r="CO55" s="197">
        <v>0</v>
      </c>
      <c r="CP55" s="197">
        <v>0</v>
      </c>
      <c r="CQ55" s="197">
        <v>0</v>
      </c>
      <c r="CR55" s="197">
        <v>0</v>
      </c>
      <c r="CS55" s="197">
        <v>0</v>
      </c>
      <c r="CT55" s="197">
        <v>0</v>
      </c>
      <c r="CU55" s="197">
        <v>0</v>
      </c>
      <c r="CV55" s="197">
        <v>0</v>
      </c>
      <c r="CW55" s="197">
        <v>0</v>
      </c>
      <c r="CX55" s="197">
        <v>0</v>
      </c>
      <c r="CY55" s="197">
        <v>0</v>
      </c>
      <c r="CZ55" s="197">
        <v>0</v>
      </c>
      <c r="DA55" s="197">
        <v>0</v>
      </c>
      <c r="DB55" s="197">
        <v>0</v>
      </c>
      <c r="DC55" s="198">
        <v>0</v>
      </c>
      <c r="DE55" s="24">
        <f t="shared" si="31"/>
        <v>0</v>
      </c>
      <c r="DF55" s="24">
        <f t="shared" si="17"/>
        <v>0</v>
      </c>
      <c r="DG55">
        <f t="shared" si="30"/>
        <v>21</v>
      </c>
      <c r="DH55">
        <f>DG55/(100+DG55)</f>
        <v>0.17355371900826447</v>
      </c>
    </row>
    <row r="56" spans="1:112" ht="14.5">
      <c r="A56" s="68">
        <v>44</v>
      </c>
      <c r="B56" s="176" t="s">
        <v>172</v>
      </c>
      <c r="C56" s="188" t="s">
        <v>173</v>
      </c>
      <c r="D56" s="190"/>
      <c r="E56" s="190"/>
      <c r="F56" s="191">
        <f>SUM(F57:F64)+F65</f>
        <v>0</v>
      </c>
      <c r="G56" s="189">
        <f>SUMIF($H$5:$DC$5,"&lt;="&amp;PAL,$H56:$DC56)</f>
        <v>0</v>
      </c>
      <c r="H56" s="191">
        <f>SUM(H57:H64)+H65</f>
        <v>0</v>
      </c>
      <c r="I56" s="191">
        <f t="shared" ref="I56:BT56" si="32">SUM(I57:I64)+I65</f>
        <v>0</v>
      </c>
      <c r="J56" s="191">
        <f t="shared" si="32"/>
        <v>0</v>
      </c>
      <c r="K56" s="191">
        <f t="shared" si="32"/>
        <v>0</v>
      </c>
      <c r="L56" s="191">
        <f t="shared" si="32"/>
        <v>0</v>
      </c>
      <c r="M56" s="191">
        <f t="shared" si="32"/>
        <v>0</v>
      </c>
      <c r="N56" s="191">
        <f t="shared" si="32"/>
        <v>0</v>
      </c>
      <c r="O56" s="191">
        <f t="shared" si="32"/>
        <v>0</v>
      </c>
      <c r="P56" s="191">
        <f t="shared" si="32"/>
        <v>0</v>
      </c>
      <c r="Q56" s="191">
        <f t="shared" si="32"/>
        <v>0</v>
      </c>
      <c r="R56" s="191">
        <f t="shared" si="32"/>
        <v>0</v>
      </c>
      <c r="S56" s="191">
        <f t="shared" si="32"/>
        <v>0</v>
      </c>
      <c r="T56" s="191">
        <f t="shared" si="32"/>
        <v>0</v>
      </c>
      <c r="U56" s="191">
        <f t="shared" si="32"/>
        <v>0</v>
      </c>
      <c r="V56" s="191">
        <f t="shared" si="32"/>
        <v>0</v>
      </c>
      <c r="W56" s="191">
        <f t="shared" si="32"/>
        <v>0</v>
      </c>
      <c r="X56" s="191">
        <f t="shared" si="32"/>
        <v>0</v>
      </c>
      <c r="Y56" s="191">
        <f t="shared" si="32"/>
        <v>0</v>
      </c>
      <c r="Z56" s="191">
        <f t="shared" si="32"/>
        <v>0</v>
      </c>
      <c r="AA56" s="191">
        <f t="shared" si="32"/>
        <v>0</v>
      </c>
      <c r="AB56" s="191">
        <f t="shared" si="32"/>
        <v>0</v>
      </c>
      <c r="AC56" s="191">
        <f t="shared" si="32"/>
        <v>0</v>
      </c>
      <c r="AD56" s="191">
        <f t="shared" si="32"/>
        <v>0</v>
      </c>
      <c r="AE56" s="191">
        <f t="shared" si="32"/>
        <v>0</v>
      </c>
      <c r="AF56" s="191">
        <f t="shared" si="32"/>
        <v>0</v>
      </c>
      <c r="AG56" s="191">
        <f t="shared" si="32"/>
        <v>0</v>
      </c>
      <c r="AH56" s="191">
        <f t="shared" si="32"/>
        <v>0</v>
      </c>
      <c r="AI56" s="191">
        <f t="shared" si="32"/>
        <v>0</v>
      </c>
      <c r="AJ56" s="191">
        <f t="shared" si="32"/>
        <v>0</v>
      </c>
      <c r="AK56" s="191">
        <f t="shared" si="32"/>
        <v>0</v>
      </c>
      <c r="AL56" s="191">
        <f t="shared" si="32"/>
        <v>0</v>
      </c>
      <c r="AM56" s="191">
        <f t="shared" si="32"/>
        <v>0</v>
      </c>
      <c r="AN56" s="191">
        <f t="shared" si="32"/>
        <v>0</v>
      </c>
      <c r="AO56" s="191">
        <f t="shared" si="32"/>
        <v>0</v>
      </c>
      <c r="AP56" s="191">
        <f t="shared" si="32"/>
        <v>0</v>
      </c>
      <c r="AQ56" s="191">
        <f t="shared" si="32"/>
        <v>0</v>
      </c>
      <c r="AR56" s="191">
        <f t="shared" si="32"/>
        <v>0</v>
      </c>
      <c r="AS56" s="191">
        <f t="shared" si="32"/>
        <v>0</v>
      </c>
      <c r="AT56" s="191">
        <f t="shared" si="32"/>
        <v>0</v>
      </c>
      <c r="AU56" s="191">
        <f t="shared" si="32"/>
        <v>0</v>
      </c>
      <c r="AV56" s="191">
        <f t="shared" si="32"/>
        <v>0</v>
      </c>
      <c r="AW56" s="191">
        <f t="shared" si="32"/>
        <v>0</v>
      </c>
      <c r="AX56" s="191">
        <f t="shared" si="32"/>
        <v>0</v>
      </c>
      <c r="AY56" s="191">
        <f t="shared" si="32"/>
        <v>0</v>
      </c>
      <c r="AZ56" s="191">
        <f t="shared" si="32"/>
        <v>0</v>
      </c>
      <c r="BA56" s="191">
        <f t="shared" si="32"/>
        <v>0</v>
      </c>
      <c r="BB56" s="191">
        <f t="shared" si="32"/>
        <v>0</v>
      </c>
      <c r="BC56" s="191">
        <f t="shared" si="32"/>
        <v>0</v>
      </c>
      <c r="BD56" s="191">
        <f t="shared" si="32"/>
        <v>0</v>
      </c>
      <c r="BE56" s="191">
        <f t="shared" si="32"/>
        <v>0</v>
      </c>
      <c r="BF56" s="191">
        <f t="shared" si="32"/>
        <v>0</v>
      </c>
      <c r="BG56" s="191">
        <f t="shared" si="32"/>
        <v>0</v>
      </c>
      <c r="BH56" s="191">
        <f t="shared" si="32"/>
        <v>0</v>
      </c>
      <c r="BI56" s="191">
        <f t="shared" si="32"/>
        <v>0</v>
      </c>
      <c r="BJ56" s="191">
        <f t="shared" si="32"/>
        <v>0</v>
      </c>
      <c r="BK56" s="191">
        <f t="shared" si="32"/>
        <v>0</v>
      </c>
      <c r="BL56" s="191">
        <f t="shared" si="32"/>
        <v>0</v>
      </c>
      <c r="BM56" s="191">
        <f t="shared" si="32"/>
        <v>0</v>
      </c>
      <c r="BN56" s="191">
        <f t="shared" si="32"/>
        <v>0</v>
      </c>
      <c r="BO56" s="191">
        <f t="shared" si="32"/>
        <v>0</v>
      </c>
      <c r="BP56" s="191">
        <f t="shared" si="32"/>
        <v>0</v>
      </c>
      <c r="BQ56" s="191">
        <f t="shared" si="32"/>
        <v>0</v>
      </c>
      <c r="BR56" s="191">
        <f t="shared" si="32"/>
        <v>0</v>
      </c>
      <c r="BS56" s="191">
        <f t="shared" si="32"/>
        <v>0</v>
      </c>
      <c r="BT56" s="191">
        <f t="shared" si="32"/>
        <v>0</v>
      </c>
      <c r="BU56" s="191">
        <f t="shared" ref="BU56:DC56" si="33">SUM(BU57:BU64)+BU65</f>
        <v>0</v>
      </c>
      <c r="BV56" s="191">
        <f t="shared" si="33"/>
        <v>0</v>
      </c>
      <c r="BW56" s="191">
        <f t="shared" si="33"/>
        <v>0</v>
      </c>
      <c r="BX56" s="191">
        <f t="shared" si="33"/>
        <v>0</v>
      </c>
      <c r="BY56" s="191">
        <f t="shared" si="33"/>
        <v>0</v>
      </c>
      <c r="BZ56" s="191">
        <f t="shared" si="33"/>
        <v>0</v>
      </c>
      <c r="CA56" s="191">
        <f t="shared" si="33"/>
        <v>0</v>
      </c>
      <c r="CB56" s="191">
        <f t="shared" si="33"/>
        <v>0</v>
      </c>
      <c r="CC56" s="191">
        <f t="shared" si="33"/>
        <v>0</v>
      </c>
      <c r="CD56" s="191">
        <f t="shared" si="33"/>
        <v>0</v>
      </c>
      <c r="CE56" s="191">
        <f t="shared" si="33"/>
        <v>0</v>
      </c>
      <c r="CF56" s="191">
        <f t="shared" si="33"/>
        <v>0</v>
      </c>
      <c r="CG56" s="191">
        <f t="shared" si="33"/>
        <v>0</v>
      </c>
      <c r="CH56" s="191">
        <f t="shared" si="33"/>
        <v>0</v>
      </c>
      <c r="CI56" s="191">
        <f t="shared" si="33"/>
        <v>0</v>
      </c>
      <c r="CJ56" s="191">
        <f t="shared" si="33"/>
        <v>0</v>
      </c>
      <c r="CK56" s="191">
        <f t="shared" si="33"/>
        <v>0</v>
      </c>
      <c r="CL56" s="191">
        <f t="shared" si="33"/>
        <v>0</v>
      </c>
      <c r="CM56" s="191">
        <f t="shared" si="33"/>
        <v>0</v>
      </c>
      <c r="CN56" s="191">
        <f t="shared" si="33"/>
        <v>0</v>
      </c>
      <c r="CO56" s="191">
        <f t="shared" si="33"/>
        <v>0</v>
      </c>
      <c r="CP56" s="191">
        <f t="shared" si="33"/>
        <v>0</v>
      </c>
      <c r="CQ56" s="191">
        <f t="shared" si="33"/>
        <v>0</v>
      </c>
      <c r="CR56" s="191">
        <f t="shared" si="33"/>
        <v>0</v>
      </c>
      <c r="CS56" s="191">
        <f t="shared" si="33"/>
        <v>0</v>
      </c>
      <c r="CT56" s="191">
        <f t="shared" si="33"/>
        <v>0</v>
      </c>
      <c r="CU56" s="191">
        <f t="shared" si="33"/>
        <v>0</v>
      </c>
      <c r="CV56" s="191">
        <f t="shared" si="33"/>
        <v>0</v>
      </c>
      <c r="CW56" s="191">
        <f t="shared" si="33"/>
        <v>0</v>
      </c>
      <c r="CX56" s="191">
        <f t="shared" si="33"/>
        <v>0</v>
      </c>
      <c r="CY56" s="191">
        <f t="shared" si="33"/>
        <v>0</v>
      </c>
      <c r="CZ56" s="191">
        <f t="shared" si="33"/>
        <v>0</v>
      </c>
      <c r="DA56" s="191">
        <f t="shared" si="33"/>
        <v>0</v>
      </c>
      <c r="DB56" s="191">
        <f t="shared" si="33"/>
        <v>0</v>
      </c>
      <c r="DC56" s="191">
        <f t="shared" si="33"/>
        <v>0</v>
      </c>
      <c r="DF56" s="24">
        <f t="shared" si="17"/>
        <v>0</v>
      </c>
    </row>
    <row r="57" spans="1:112" ht="14.5">
      <c r="A57" s="68">
        <v>45</v>
      </c>
      <c r="B57" s="176" t="str">
        <f>$B$56&amp;"1."</f>
        <v>E.2.1.</v>
      </c>
      <c r="C57" s="192" t="s">
        <v>161</v>
      </c>
      <c r="D57" s="199"/>
      <c r="E57" s="194">
        <v>0.21</v>
      </c>
      <c r="F57" s="189">
        <f>H57+NPV(FD,I57:INDEX(I57:DC57,PAL))</f>
        <v>0</v>
      </c>
      <c r="G57" s="189">
        <f>SUMIF($H$5:$DC$5,"&lt;="&amp;PAL,$H57:$DC57)</f>
        <v>0</v>
      </c>
      <c r="H57" s="195">
        <v>0</v>
      </c>
      <c r="I57" s="195">
        <v>0</v>
      </c>
      <c r="J57" s="195">
        <v>0</v>
      </c>
      <c r="K57" s="195">
        <v>0</v>
      </c>
      <c r="L57" s="195">
        <v>0</v>
      </c>
      <c r="M57" s="195">
        <v>0</v>
      </c>
      <c r="N57" s="195">
        <v>0</v>
      </c>
      <c r="O57" s="195">
        <v>0</v>
      </c>
      <c r="P57" s="195">
        <v>0</v>
      </c>
      <c r="Q57" s="195">
        <v>0</v>
      </c>
      <c r="R57" s="195">
        <v>0</v>
      </c>
      <c r="S57" s="195">
        <v>0</v>
      </c>
      <c r="T57" s="195">
        <v>0</v>
      </c>
      <c r="U57" s="195">
        <v>0</v>
      </c>
      <c r="V57" s="195">
        <v>0</v>
      </c>
      <c r="W57" s="195">
        <v>0</v>
      </c>
      <c r="X57" s="195">
        <v>0</v>
      </c>
      <c r="Y57" s="195">
        <v>0</v>
      </c>
      <c r="Z57" s="195">
        <v>0</v>
      </c>
      <c r="AA57" s="195">
        <v>0</v>
      </c>
      <c r="AB57" s="195">
        <v>0</v>
      </c>
      <c r="AC57" s="195">
        <v>0</v>
      </c>
      <c r="AD57" s="195">
        <v>0</v>
      </c>
      <c r="AE57" s="195">
        <v>0</v>
      </c>
      <c r="AF57" s="195">
        <v>0</v>
      </c>
      <c r="AG57" s="195">
        <v>0</v>
      </c>
      <c r="AH57" s="195">
        <v>0</v>
      </c>
      <c r="AI57" s="195">
        <v>0</v>
      </c>
      <c r="AJ57" s="195">
        <v>0</v>
      </c>
      <c r="AK57" s="195">
        <v>0</v>
      </c>
      <c r="AL57" s="195">
        <v>0</v>
      </c>
      <c r="AM57" s="195">
        <v>0</v>
      </c>
      <c r="AN57" s="195">
        <v>0</v>
      </c>
      <c r="AO57" s="195">
        <v>0</v>
      </c>
      <c r="AP57" s="195">
        <v>0</v>
      </c>
      <c r="AQ57" s="195">
        <v>0</v>
      </c>
      <c r="AR57" s="195">
        <v>0</v>
      </c>
      <c r="AS57" s="195">
        <v>0</v>
      </c>
      <c r="AT57" s="195">
        <v>0</v>
      </c>
      <c r="AU57" s="195">
        <v>0</v>
      </c>
      <c r="AV57" s="195">
        <v>0</v>
      </c>
      <c r="AW57" s="195">
        <v>0</v>
      </c>
      <c r="AX57" s="195">
        <v>0</v>
      </c>
      <c r="AY57" s="195">
        <v>0</v>
      </c>
      <c r="AZ57" s="195">
        <v>0</v>
      </c>
      <c r="BA57" s="195">
        <v>0</v>
      </c>
      <c r="BB57" s="195">
        <v>0</v>
      </c>
      <c r="BC57" s="195">
        <v>0</v>
      </c>
      <c r="BD57" s="195">
        <v>0</v>
      </c>
      <c r="BE57" s="195">
        <v>0</v>
      </c>
      <c r="BF57" s="195">
        <v>0</v>
      </c>
      <c r="BG57" s="195">
        <v>0</v>
      </c>
      <c r="BH57" s="195">
        <v>0</v>
      </c>
      <c r="BI57" s="195">
        <v>0</v>
      </c>
      <c r="BJ57" s="195">
        <v>0</v>
      </c>
      <c r="BK57" s="195">
        <v>0</v>
      </c>
      <c r="BL57" s="195">
        <v>0</v>
      </c>
      <c r="BM57" s="195">
        <v>0</v>
      </c>
      <c r="BN57" s="195">
        <v>0</v>
      </c>
      <c r="BO57" s="195">
        <v>0</v>
      </c>
      <c r="BP57" s="195">
        <v>0</v>
      </c>
      <c r="BQ57" s="195">
        <v>0</v>
      </c>
      <c r="BR57" s="195">
        <v>0</v>
      </c>
      <c r="BS57" s="195">
        <v>0</v>
      </c>
      <c r="BT57" s="195">
        <v>0</v>
      </c>
      <c r="BU57" s="195">
        <v>0</v>
      </c>
      <c r="BV57" s="195">
        <v>0</v>
      </c>
      <c r="BW57" s="195">
        <v>0</v>
      </c>
      <c r="BX57" s="195">
        <v>0</v>
      </c>
      <c r="BY57" s="195">
        <v>0</v>
      </c>
      <c r="BZ57" s="195">
        <v>0</v>
      </c>
      <c r="CA57" s="195">
        <v>0</v>
      </c>
      <c r="CB57" s="195">
        <v>0</v>
      </c>
      <c r="CC57" s="195">
        <v>0</v>
      </c>
      <c r="CD57" s="195">
        <v>0</v>
      </c>
      <c r="CE57" s="195">
        <v>0</v>
      </c>
      <c r="CF57" s="195">
        <v>0</v>
      </c>
      <c r="CG57" s="195">
        <v>0</v>
      </c>
      <c r="CH57" s="195">
        <v>0</v>
      </c>
      <c r="CI57" s="195">
        <v>0</v>
      </c>
      <c r="CJ57" s="195">
        <v>0</v>
      </c>
      <c r="CK57" s="195">
        <v>0</v>
      </c>
      <c r="CL57" s="195">
        <v>0</v>
      </c>
      <c r="CM57" s="195">
        <v>0</v>
      </c>
      <c r="CN57" s="195">
        <v>0</v>
      </c>
      <c r="CO57" s="195">
        <v>0</v>
      </c>
      <c r="CP57" s="195">
        <v>0</v>
      </c>
      <c r="CQ57" s="195">
        <v>0</v>
      </c>
      <c r="CR57" s="195">
        <v>0</v>
      </c>
      <c r="CS57" s="195">
        <v>0</v>
      </c>
      <c r="CT57" s="195">
        <v>0</v>
      </c>
      <c r="CU57" s="195">
        <v>0</v>
      </c>
      <c r="CV57" s="195">
        <v>0</v>
      </c>
      <c r="CW57" s="195">
        <v>0</v>
      </c>
      <c r="CX57" s="195">
        <v>0</v>
      </c>
      <c r="CY57" s="195">
        <v>0</v>
      </c>
      <c r="CZ57" s="195">
        <v>0</v>
      </c>
      <c r="DA57" s="195">
        <v>0</v>
      </c>
      <c r="DB57" s="195">
        <v>0</v>
      </c>
      <c r="DC57" s="195">
        <v>0</v>
      </c>
      <c r="DE57" s="24">
        <f>COUNTBLANK(H57:DC57)</f>
        <v>0</v>
      </c>
      <c r="DF57" s="24">
        <f t="shared" si="17"/>
        <v>0</v>
      </c>
      <c r="DG57">
        <f t="shared" ref="DG57:DG66" si="34">IF(ISNUMBER(E57),E57*100,0)</f>
        <v>21</v>
      </c>
      <c r="DH57">
        <v>0</v>
      </c>
    </row>
    <row r="58" spans="1:112" ht="14.5">
      <c r="A58" s="68">
        <v>46</v>
      </c>
      <c r="B58" s="176" t="str">
        <f>$B$56&amp;"2."</f>
        <v>E.2.2.</v>
      </c>
      <c r="C58" s="192" t="s">
        <v>161</v>
      </c>
      <c r="D58" s="199"/>
      <c r="E58" s="194">
        <v>0.21</v>
      </c>
      <c r="F58" s="189">
        <f>H58+NPV(FD,I58:INDEX(I58:DC58,PAL))</f>
        <v>0</v>
      </c>
      <c r="G58" s="189">
        <f>SUMIF($H$5:$DC$5,"&lt;="&amp;PAL,$H58:$DC58)</f>
        <v>0</v>
      </c>
      <c r="H58" s="195">
        <v>0</v>
      </c>
      <c r="I58" s="195">
        <v>0</v>
      </c>
      <c r="J58" s="195">
        <v>0</v>
      </c>
      <c r="K58" s="195">
        <v>0</v>
      </c>
      <c r="L58" s="195">
        <v>0</v>
      </c>
      <c r="M58" s="195">
        <v>0</v>
      </c>
      <c r="N58" s="195">
        <v>0</v>
      </c>
      <c r="O58" s="195">
        <v>0</v>
      </c>
      <c r="P58" s="195">
        <v>0</v>
      </c>
      <c r="Q58" s="195">
        <v>0</v>
      </c>
      <c r="R58" s="195">
        <v>0</v>
      </c>
      <c r="S58" s="195">
        <v>0</v>
      </c>
      <c r="T58" s="195">
        <v>0</v>
      </c>
      <c r="U58" s="195">
        <v>0</v>
      </c>
      <c r="V58" s="195">
        <v>0</v>
      </c>
      <c r="W58" s="195">
        <v>0</v>
      </c>
      <c r="X58" s="195">
        <v>0</v>
      </c>
      <c r="Y58" s="195">
        <v>0</v>
      </c>
      <c r="Z58" s="195">
        <v>0</v>
      </c>
      <c r="AA58" s="195">
        <v>0</v>
      </c>
      <c r="AB58" s="195">
        <v>0</v>
      </c>
      <c r="AC58" s="195">
        <v>0</v>
      </c>
      <c r="AD58" s="195">
        <v>0</v>
      </c>
      <c r="AE58" s="195">
        <v>0</v>
      </c>
      <c r="AF58" s="195">
        <v>0</v>
      </c>
      <c r="AG58" s="195">
        <v>0</v>
      </c>
      <c r="AH58" s="195">
        <v>0</v>
      </c>
      <c r="AI58" s="195">
        <v>0</v>
      </c>
      <c r="AJ58" s="195">
        <v>0</v>
      </c>
      <c r="AK58" s="195">
        <v>0</v>
      </c>
      <c r="AL58" s="195">
        <v>0</v>
      </c>
      <c r="AM58" s="195">
        <v>0</v>
      </c>
      <c r="AN58" s="195">
        <v>0</v>
      </c>
      <c r="AO58" s="195">
        <v>0</v>
      </c>
      <c r="AP58" s="195">
        <v>0</v>
      </c>
      <c r="AQ58" s="195">
        <v>0</v>
      </c>
      <c r="AR58" s="195">
        <v>0</v>
      </c>
      <c r="AS58" s="195">
        <v>0</v>
      </c>
      <c r="AT58" s="195">
        <v>0</v>
      </c>
      <c r="AU58" s="195">
        <v>0</v>
      </c>
      <c r="AV58" s="195">
        <v>0</v>
      </c>
      <c r="AW58" s="195">
        <v>0</v>
      </c>
      <c r="AX58" s="195">
        <v>0</v>
      </c>
      <c r="AY58" s="195">
        <v>0</v>
      </c>
      <c r="AZ58" s="195">
        <v>0</v>
      </c>
      <c r="BA58" s="195">
        <v>0</v>
      </c>
      <c r="BB58" s="195">
        <v>0</v>
      </c>
      <c r="BC58" s="195">
        <v>0</v>
      </c>
      <c r="BD58" s="195">
        <v>0</v>
      </c>
      <c r="BE58" s="195">
        <v>0</v>
      </c>
      <c r="BF58" s="195">
        <v>0</v>
      </c>
      <c r="BG58" s="195">
        <v>0</v>
      </c>
      <c r="BH58" s="195">
        <v>0</v>
      </c>
      <c r="BI58" s="195">
        <v>0</v>
      </c>
      <c r="BJ58" s="195">
        <v>0</v>
      </c>
      <c r="BK58" s="195">
        <v>0</v>
      </c>
      <c r="BL58" s="195">
        <v>0</v>
      </c>
      <c r="BM58" s="195">
        <v>0</v>
      </c>
      <c r="BN58" s="195">
        <v>0</v>
      </c>
      <c r="BO58" s="195">
        <v>0</v>
      </c>
      <c r="BP58" s="195">
        <v>0</v>
      </c>
      <c r="BQ58" s="195">
        <v>0</v>
      </c>
      <c r="BR58" s="195">
        <v>0</v>
      </c>
      <c r="BS58" s="195">
        <v>0</v>
      </c>
      <c r="BT58" s="195">
        <v>0</v>
      </c>
      <c r="BU58" s="195">
        <v>0</v>
      </c>
      <c r="BV58" s="195">
        <v>0</v>
      </c>
      <c r="BW58" s="195">
        <v>0</v>
      </c>
      <c r="BX58" s="195">
        <v>0</v>
      </c>
      <c r="BY58" s="195">
        <v>0</v>
      </c>
      <c r="BZ58" s="195">
        <v>0</v>
      </c>
      <c r="CA58" s="195">
        <v>0</v>
      </c>
      <c r="CB58" s="195">
        <v>0</v>
      </c>
      <c r="CC58" s="195">
        <v>0</v>
      </c>
      <c r="CD58" s="195">
        <v>0</v>
      </c>
      <c r="CE58" s="195">
        <v>0</v>
      </c>
      <c r="CF58" s="195">
        <v>0</v>
      </c>
      <c r="CG58" s="195">
        <v>0</v>
      </c>
      <c r="CH58" s="195">
        <v>0</v>
      </c>
      <c r="CI58" s="195">
        <v>0</v>
      </c>
      <c r="CJ58" s="195">
        <v>0</v>
      </c>
      <c r="CK58" s="195">
        <v>0</v>
      </c>
      <c r="CL58" s="195">
        <v>0</v>
      </c>
      <c r="CM58" s="195">
        <v>0</v>
      </c>
      <c r="CN58" s="195">
        <v>0</v>
      </c>
      <c r="CO58" s="195">
        <v>0</v>
      </c>
      <c r="CP58" s="195">
        <v>0</v>
      </c>
      <c r="CQ58" s="195">
        <v>0</v>
      </c>
      <c r="CR58" s="195">
        <v>0</v>
      </c>
      <c r="CS58" s="195">
        <v>0</v>
      </c>
      <c r="CT58" s="195">
        <v>0</v>
      </c>
      <c r="CU58" s="195">
        <v>0</v>
      </c>
      <c r="CV58" s="195">
        <v>0</v>
      </c>
      <c r="CW58" s="195">
        <v>0</v>
      </c>
      <c r="CX58" s="195">
        <v>0</v>
      </c>
      <c r="CY58" s="195">
        <v>0</v>
      </c>
      <c r="CZ58" s="195">
        <v>0</v>
      </c>
      <c r="DA58" s="195">
        <v>0</v>
      </c>
      <c r="DB58" s="195">
        <v>0</v>
      </c>
      <c r="DC58" s="195">
        <v>0</v>
      </c>
      <c r="DE58" s="24">
        <f t="shared" ref="DE58:DE66" si="35">COUNTBLANK(H58:DC58)</f>
        <v>0</v>
      </c>
      <c r="DF58" s="24">
        <f t="shared" si="17"/>
        <v>0</v>
      </c>
      <c r="DG58">
        <f t="shared" si="34"/>
        <v>21</v>
      </c>
      <c r="DH58">
        <v>0</v>
      </c>
    </row>
    <row r="59" spans="1:112" ht="14.5">
      <c r="A59" s="68">
        <v>47</v>
      </c>
      <c r="B59" s="176" t="str">
        <f>$B$56&amp;"3."</f>
        <v>E.2.3.</v>
      </c>
      <c r="C59" s="192" t="s">
        <v>161</v>
      </c>
      <c r="D59" s="199"/>
      <c r="E59" s="194">
        <v>0.21</v>
      </c>
      <c r="F59" s="189">
        <f>H59+NPV(FD,I59:INDEX(I59:DC59,PAL))</f>
        <v>0</v>
      </c>
      <c r="G59" s="189">
        <f>SUMIF($H$5:$DC$5,"&lt;="&amp;PAL,$H59:$DC59)</f>
        <v>0</v>
      </c>
      <c r="H59" s="195">
        <v>0</v>
      </c>
      <c r="I59" s="195">
        <v>0</v>
      </c>
      <c r="J59" s="195">
        <v>0</v>
      </c>
      <c r="K59" s="195">
        <v>0</v>
      </c>
      <c r="L59" s="195">
        <v>0</v>
      </c>
      <c r="M59" s="195">
        <v>0</v>
      </c>
      <c r="N59" s="195">
        <v>0</v>
      </c>
      <c r="O59" s="195">
        <v>0</v>
      </c>
      <c r="P59" s="195">
        <v>0</v>
      </c>
      <c r="Q59" s="195">
        <v>0</v>
      </c>
      <c r="R59" s="195">
        <v>0</v>
      </c>
      <c r="S59" s="195">
        <v>0</v>
      </c>
      <c r="T59" s="195">
        <v>0</v>
      </c>
      <c r="U59" s="195">
        <v>0</v>
      </c>
      <c r="V59" s="195">
        <v>0</v>
      </c>
      <c r="W59" s="195">
        <v>0</v>
      </c>
      <c r="X59" s="195">
        <v>0</v>
      </c>
      <c r="Y59" s="195">
        <v>0</v>
      </c>
      <c r="Z59" s="195">
        <v>0</v>
      </c>
      <c r="AA59" s="195">
        <v>0</v>
      </c>
      <c r="AB59" s="195">
        <v>0</v>
      </c>
      <c r="AC59" s="195">
        <v>0</v>
      </c>
      <c r="AD59" s="195">
        <v>0</v>
      </c>
      <c r="AE59" s="195">
        <v>0</v>
      </c>
      <c r="AF59" s="195">
        <v>0</v>
      </c>
      <c r="AG59" s="195">
        <v>0</v>
      </c>
      <c r="AH59" s="195">
        <v>0</v>
      </c>
      <c r="AI59" s="195">
        <v>0</v>
      </c>
      <c r="AJ59" s="195">
        <v>0</v>
      </c>
      <c r="AK59" s="195">
        <v>0</v>
      </c>
      <c r="AL59" s="195">
        <v>0</v>
      </c>
      <c r="AM59" s="195">
        <v>0</v>
      </c>
      <c r="AN59" s="195">
        <v>0</v>
      </c>
      <c r="AO59" s="195">
        <v>0</v>
      </c>
      <c r="AP59" s="195">
        <v>0</v>
      </c>
      <c r="AQ59" s="195">
        <v>0</v>
      </c>
      <c r="AR59" s="195">
        <v>0</v>
      </c>
      <c r="AS59" s="195">
        <v>0</v>
      </c>
      <c r="AT59" s="195">
        <v>0</v>
      </c>
      <c r="AU59" s="195">
        <v>0</v>
      </c>
      <c r="AV59" s="195">
        <v>0</v>
      </c>
      <c r="AW59" s="195">
        <v>0</v>
      </c>
      <c r="AX59" s="195">
        <v>0</v>
      </c>
      <c r="AY59" s="195">
        <v>0</v>
      </c>
      <c r="AZ59" s="195">
        <v>0</v>
      </c>
      <c r="BA59" s="195">
        <v>0</v>
      </c>
      <c r="BB59" s="195">
        <v>0</v>
      </c>
      <c r="BC59" s="195">
        <v>0</v>
      </c>
      <c r="BD59" s="195">
        <v>0</v>
      </c>
      <c r="BE59" s="195">
        <v>0</v>
      </c>
      <c r="BF59" s="195">
        <v>0</v>
      </c>
      <c r="BG59" s="195">
        <v>0</v>
      </c>
      <c r="BH59" s="195">
        <v>0</v>
      </c>
      <c r="BI59" s="195">
        <v>0</v>
      </c>
      <c r="BJ59" s="195">
        <v>0</v>
      </c>
      <c r="BK59" s="195">
        <v>0</v>
      </c>
      <c r="BL59" s="195">
        <v>0</v>
      </c>
      <c r="BM59" s="195">
        <v>0</v>
      </c>
      <c r="BN59" s="195">
        <v>0</v>
      </c>
      <c r="BO59" s="195">
        <v>0</v>
      </c>
      <c r="BP59" s="195">
        <v>0</v>
      </c>
      <c r="BQ59" s="195">
        <v>0</v>
      </c>
      <c r="BR59" s="195">
        <v>0</v>
      </c>
      <c r="BS59" s="195">
        <v>0</v>
      </c>
      <c r="BT59" s="195">
        <v>0</v>
      </c>
      <c r="BU59" s="195">
        <v>0</v>
      </c>
      <c r="BV59" s="195">
        <v>0</v>
      </c>
      <c r="BW59" s="195">
        <v>0</v>
      </c>
      <c r="BX59" s="195">
        <v>0</v>
      </c>
      <c r="BY59" s="195">
        <v>0</v>
      </c>
      <c r="BZ59" s="195">
        <v>0</v>
      </c>
      <c r="CA59" s="195">
        <v>0</v>
      </c>
      <c r="CB59" s="195">
        <v>0</v>
      </c>
      <c r="CC59" s="195">
        <v>0</v>
      </c>
      <c r="CD59" s="195">
        <v>0</v>
      </c>
      <c r="CE59" s="195">
        <v>0</v>
      </c>
      <c r="CF59" s="195">
        <v>0</v>
      </c>
      <c r="CG59" s="195">
        <v>0</v>
      </c>
      <c r="CH59" s="195">
        <v>0</v>
      </c>
      <c r="CI59" s="195">
        <v>0</v>
      </c>
      <c r="CJ59" s="195">
        <v>0</v>
      </c>
      <c r="CK59" s="195">
        <v>0</v>
      </c>
      <c r="CL59" s="195">
        <v>0</v>
      </c>
      <c r="CM59" s="195">
        <v>0</v>
      </c>
      <c r="CN59" s="195">
        <v>0</v>
      </c>
      <c r="CO59" s="195">
        <v>0</v>
      </c>
      <c r="CP59" s="195">
        <v>0</v>
      </c>
      <c r="CQ59" s="195">
        <v>0</v>
      </c>
      <c r="CR59" s="195">
        <v>0</v>
      </c>
      <c r="CS59" s="195">
        <v>0</v>
      </c>
      <c r="CT59" s="195">
        <v>0</v>
      </c>
      <c r="CU59" s="195">
        <v>0</v>
      </c>
      <c r="CV59" s="195">
        <v>0</v>
      </c>
      <c r="CW59" s="195">
        <v>0</v>
      </c>
      <c r="CX59" s="195">
        <v>0</v>
      </c>
      <c r="CY59" s="195">
        <v>0</v>
      </c>
      <c r="CZ59" s="195">
        <v>0</v>
      </c>
      <c r="DA59" s="195">
        <v>0</v>
      </c>
      <c r="DB59" s="195">
        <v>0</v>
      </c>
      <c r="DC59" s="195">
        <v>0</v>
      </c>
      <c r="DE59" s="24">
        <f t="shared" si="35"/>
        <v>0</v>
      </c>
      <c r="DF59" s="24">
        <f t="shared" si="17"/>
        <v>0</v>
      </c>
      <c r="DG59">
        <f t="shared" si="34"/>
        <v>21</v>
      </c>
      <c r="DH59">
        <v>0</v>
      </c>
    </row>
    <row r="60" spans="1:112" ht="14.5">
      <c r="A60" s="68">
        <v>48</v>
      </c>
      <c r="B60" s="176" t="str">
        <f>$B$56&amp;"4."</f>
        <v>E.2.4.</v>
      </c>
      <c r="C60" s="192" t="s">
        <v>161</v>
      </c>
      <c r="D60" s="199"/>
      <c r="E60" s="194">
        <v>0.21</v>
      </c>
      <c r="F60" s="189">
        <f>H60+NPV(FD,I60:INDEX(I60:DC60,PAL))</f>
        <v>0</v>
      </c>
      <c r="G60" s="189">
        <f>SUMIF($H$5:$DC$5,"&lt;="&amp;PAL,$H60:$DC60)</f>
        <v>0</v>
      </c>
      <c r="H60" s="195">
        <v>0</v>
      </c>
      <c r="I60" s="195">
        <v>0</v>
      </c>
      <c r="J60" s="195">
        <v>0</v>
      </c>
      <c r="K60" s="195">
        <v>0</v>
      </c>
      <c r="L60" s="195">
        <v>0</v>
      </c>
      <c r="M60" s="195">
        <v>0</v>
      </c>
      <c r="N60" s="195">
        <v>0</v>
      </c>
      <c r="O60" s="195">
        <v>0</v>
      </c>
      <c r="P60" s="195">
        <v>0</v>
      </c>
      <c r="Q60" s="195">
        <v>0</v>
      </c>
      <c r="R60" s="195">
        <v>0</v>
      </c>
      <c r="S60" s="195">
        <v>0</v>
      </c>
      <c r="T60" s="195">
        <v>0</v>
      </c>
      <c r="U60" s="195">
        <v>0</v>
      </c>
      <c r="V60" s="195">
        <v>0</v>
      </c>
      <c r="W60" s="195">
        <v>0</v>
      </c>
      <c r="X60" s="195">
        <v>0</v>
      </c>
      <c r="Y60" s="195">
        <v>0</v>
      </c>
      <c r="Z60" s="195">
        <v>0</v>
      </c>
      <c r="AA60" s="195">
        <v>0</v>
      </c>
      <c r="AB60" s="195">
        <v>0</v>
      </c>
      <c r="AC60" s="195">
        <v>0</v>
      </c>
      <c r="AD60" s="195">
        <v>0</v>
      </c>
      <c r="AE60" s="195">
        <v>0</v>
      </c>
      <c r="AF60" s="195">
        <v>0</v>
      </c>
      <c r="AG60" s="195">
        <v>0</v>
      </c>
      <c r="AH60" s="195">
        <v>0</v>
      </c>
      <c r="AI60" s="195">
        <v>0</v>
      </c>
      <c r="AJ60" s="195">
        <v>0</v>
      </c>
      <c r="AK60" s="195">
        <v>0</v>
      </c>
      <c r="AL60" s="195">
        <v>0</v>
      </c>
      <c r="AM60" s="195">
        <v>0</v>
      </c>
      <c r="AN60" s="195">
        <v>0</v>
      </c>
      <c r="AO60" s="195">
        <v>0</v>
      </c>
      <c r="AP60" s="195">
        <v>0</v>
      </c>
      <c r="AQ60" s="195">
        <v>0</v>
      </c>
      <c r="AR60" s="195">
        <v>0</v>
      </c>
      <c r="AS60" s="195">
        <v>0</v>
      </c>
      <c r="AT60" s="195">
        <v>0</v>
      </c>
      <c r="AU60" s="195">
        <v>0</v>
      </c>
      <c r="AV60" s="195">
        <v>0</v>
      </c>
      <c r="AW60" s="195">
        <v>0</v>
      </c>
      <c r="AX60" s="195">
        <v>0</v>
      </c>
      <c r="AY60" s="195">
        <v>0</v>
      </c>
      <c r="AZ60" s="195">
        <v>0</v>
      </c>
      <c r="BA60" s="195">
        <v>0</v>
      </c>
      <c r="BB60" s="195">
        <v>0</v>
      </c>
      <c r="BC60" s="195">
        <v>0</v>
      </c>
      <c r="BD60" s="195">
        <v>0</v>
      </c>
      <c r="BE60" s="195">
        <v>0</v>
      </c>
      <c r="BF60" s="195">
        <v>0</v>
      </c>
      <c r="BG60" s="195">
        <v>0</v>
      </c>
      <c r="BH60" s="195">
        <v>0</v>
      </c>
      <c r="BI60" s="195">
        <v>0</v>
      </c>
      <c r="BJ60" s="195">
        <v>0</v>
      </c>
      <c r="BK60" s="195">
        <v>0</v>
      </c>
      <c r="BL60" s="195">
        <v>0</v>
      </c>
      <c r="BM60" s="195">
        <v>0</v>
      </c>
      <c r="BN60" s="195">
        <v>0</v>
      </c>
      <c r="BO60" s="195">
        <v>0</v>
      </c>
      <c r="BP60" s="195">
        <v>0</v>
      </c>
      <c r="BQ60" s="195">
        <v>0</v>
      </c>
      <c r="BR60" s="195">
        <v>0</v>
      </c>
      <c r="BS60" s="195">
        <v>0</v>
      </c>
      <c r="BT60" s="195">
        <v>0</v>
      </c>
      <c r="BU60" s="195">
        <v>0</v>
      </c>
      <c r="BV60" s="195">
        <v>0</v>
      </c>
      <c r="BW60" s="195">
        <v>0</v>
      </c>
      <c r="BX60" s="195">
        <v>0</v>
      </c>
      <c r="BY60" s="195">
        <v>0</v>
      </c>
      <c r="BZ60" s="195">
        <v>0</v>
      </c>
      <c r="CA60" s="195">
        <v>0</v>
      </c>
      <c r="CB60" s="195">
        <v>0</v>
      </c>
      <c r="CC60" s="195">
        <v>0</v>
      </c>
      <c r="CD60" s="195">
        <v>0</v>
      </c>
      <c r="CE60" s="195">
        <v>0</v>
      </c>
      <c r="CF60" s="195">
        <v>0</v>
      </c>
      <c r="CG60" s="195">
        <v>0</v>
      </c>
      <c r="CH60" s="195">
        <v>0</v>
      </c>
      <c r="CI60" s="195">
        <v>0</v>
      </c>
      <c r="CJ60" s="195">
        <v>0</v>
      </c>
      <c r="CK60" s="195">
        <v>0</v>
      </c>
      <c r="CL60" s="195">
        <v>0</v>
      </c>
      <c r="CM60" s="195">
        <v>0</v>
      </c>
      <c r="CN60" s="195">
        <v>0</v>
      </c>
      <c r="CO60" s="195">
        <v>0</v>
      </c>
      <c r="CP60" s="195">
        <v>0</v>
      </c>
      <c r="CQ60" s="195">
        <v>0</v>
      </c>
      <c r="CR60" s="195">
        <v>0</v>
      </c>
      <c r="CS60" s="195">
        <v>0</v>
      </c>
      <c r="CT60" s="195">
        <v>0</v>
      </c>
      <c r="CU60" s="195">
        <v>0</v>
      </c>
      <c r="CV60" s="195">
        <v>0</v>
      </c>
      <c r="CW60" s="195">
        <v>0</v>
      </c>
      <c r="CX60" s="195">
        <v>0</v>
      </c>
      <c r="CY60" s="195">
        <v>0</v>
      </c>
      <c r="CZ60" s="195">
        <v>0</v>
      </c>
      <c r="DA60" s="195">
        <v>0</v>
      </c>
      <c r="DB60" s="195">
        <v>0</v>
      </c>
      <c r="DC60" s="195">
        <v>0</v>
      </c>
      <c r="DE60" s="24">
        <f t="shared" si="35"/>
        <v>0</v>
      </c>
      <c r="DF60" s="24">
        <f t="shared" si="17"/>
        <v>0</v>
      </c>
      <c r="DG60">
        <f t="shared" si="34"/>
        <v>21</v>
      </c>
      <c r="DH60">
        <v>0</v>
      </c>
    </row>
    <row r="61" spans="1:112" ht="14.5">
      <c r="A61" s="68">
        <v>49</v>
      </c>
      <c r="B61" s="176" t="str">
        <f>$B$56&amp;"5."</f>
        <v>E.2.5.</v>
      </c>
      <c r="C61" s="192" t="s">
        <v>161</v>
      </c>
      <c r="D61" s="199"/>
      <c r="E61" s="194">
        <v>0.21</v>
      </c>
      <c r="F61" s="189">
        <f>H61+NPV(FD,I61:INDEX(I61:DC61,PAL))</f>
        <v>0</v>
      </c>
      <c r="G61" s="189">
        <f>SUMIF($H$5:$DC$5,"&lt;="&amp;PAL,$H61:$DC61)</f>
        <v>0</v>
      </c>
      <c r="H61" s="195">
        <v>0</v>
      </c>
      <c r="I61" s="195">
        <v>0</v>
      </c>
      <c r="J61" s="195">
        <v>0</v>
      </c>
      <c r="K61" s="195">
        <v>0</v>
      </c>
      <c r="L61" s="195">
        <v>0</v>
      </c>
      <c r="M61" s="195">
        <v>0</v>
      </c>
      <c r="N61" s="195">
        <v>0</v>
      </c>
      <c r="O61" s="195">
        <v>0</v>
      </c>
      <c r="P61" s="195">
        <v>0</v>
      </c>
      <c r="Q61" s="195">
        <v>0</v>
      </c>
      <c r="R61" s="195">
        <v>0</v>
      </c>
      <c r="S61" s="195">
        <v>0</v>
      </c>
      <c r="T61" s="195">
        <v>0</v>
      </c>
      <c r="U61" s="195">
        <v>0</v>
      </c>
      <c r="V61" s="195">
        <v>0</v>
      </c>
      <c r="W61" s="195">
        <v>0</v>
      </c>
      <c r="X61" s="195">
        <v>0</v>
      </c>
      <c r="Y61" s="195">
        <v>0</v>
      </c>
      <c r="Z61" s="195">
        <v>0</v>
      </c>
      <c r="AA61" s="195">
        <v>0</v>
      </c>
      <c r="AB61" s="195">
        <v>0</v>
      </c>
      <c r="AC61" s="195">
        <v>0</v>
      </c>
      <c r="AD61" s="195">
        <v>0</v>
      </c>
      <c r="AE61" s="195">
        <v>0</v>
      </c>
      <c r="AF61" s="195">
        <v>0</v>
      </c>
      <c r="AG61" s="195">
        <v>0</v>
      </c>
      <c r="AH61" s="195">
        <v>0</v>
      </c>
      <c r="AI61" s="195">
        <v>0</v>
      </c>
      <c r="AJ61" s="195">
        <v>0</v>
      </c>
      <c r="AK61" s="195">
        <v>0</v>
      </c>
      <c r="AL61" s="195">
        <v>0</v>
      </c>
      <c r="AM61" s="195">
        <v>0</v>
      </c>
      <c r="AN61" s="195">
        <v>0</v>
      </c>
      <c r="AO61" s="195">
        <v>0</v>
      </c>
      <c r="AP61" s="195">
        <v>0</v>
      </c>
      <c r="AQ61" s="195">
        <v>0</v>
      </c>
      <c r="AR61" s="195">
        <v>0</v>
      </c>
      <c r="AS61" s="195">
        <v>0</v>
      </c>
      <c r="AT61" s="195">
        <v>0</v>
      </c>
      <c r="AU61" s="195">
        <v>0</v>
      </c>
      <c r="AV61" s="195">
        <v>0</v>
      </c>
      <c r="AW61" s="195">
        <v>0</v>
      </c>
      <c r="AX61" s="195">
        <v>0</v>
      </c>
      <c r="AY61" s="195">
        <v>0</v>
      </c>
      <c r="AZ61" s="195">
        <v>0</v>
      </c>
      <c r="BA61" s="195">
        <v>0</v>
      </c>
      <c r="BB61" s="195">
        <v>0</v>
      </c>
      <c r="BC61" s="195">
        <v>0</v>
      </c>
      <c r="BD61" s="195">
        <v>0</v>
      </c>
      <c r="BE61" s="195">
        <v>0</v>
      </c>
      <c r="BF61" s="195">
        <v>0</v>
      </c>
      <c r="BG61" s="195">
        <v>0</v>
      </c>
      <c r="BH61" s="195">
        <v>0</v>
      </c>
      <c r="BI61" s="195">
        <v>0</v>
      </c>
      <c r="BJ61" s="195">
        <v>0</v>
      </c>
      <c r="BK61" s="195">
        <v>0</v>
      </c>
      <c r="BL61" s="195">
        <v>0</v>
      </c>
      <c r="BM61" s="195">
        <v>0</v>
      </c>
      <c r="BN61" s="195">
        <v>0</v>
      </c>
      <c r="BO61" s="195">
        <v>0</v>
      </c>
      <c r="BP61" s="195">
        <v>0</v>
      </c>
      <c r="BQ61" s="195">
        <v>0</v>
      </c>
      <c r="BR61" s="195">
        <v>0</v>
      </c>
      <c r="BS61" s="195">
        <v>0</v>
      </c>
      <c r="BT61" s="195">
        <v>0</v>
      </c>
      <c r="BU61" s="195">
        <v>0</v>
      </c>
      <c r="BV61" s="195">
        <v>0</v>
      </c>
      <c r="BW61" s="195">
        <v>0</v>
      </c>
      <c r="BX61" s="195">
        <v>0</v>
      </c>
      <c r="BY61" s="195">
        <v>0</v>
      </c>
      <c r="BZ61" s="195">
        <v>0</v>
      </c>
      <c r="CA61" s="195">
        <v>0</v>
      </c>
      <c r="CB61" s="195">
        <v>0</v>
      </c>
      <c r="CC61" s="195">
        <v>0</v>
      </c>
      <c r="CD61" s="195">
        <v>0</v>
      </c>
      <c r="CE61" s="195">
        <v>0</v>
      </c>
      <c r="CF61" s="195">
        <v>0</v>
      </c>
      <c r="CG61" s="195">
        <v>0</v>
      </c>
      <c r="CH61" s="195">
        <v>0</v>
      </c>
      <c r="CI61" s="195">
        <v>0</v>
      </c>
      <c r="CJ61" s="195">
        <v>0</v>
      </c>
      <c r="CK61" s="195">
        <v>0</v>
      </c>
      <c r="CL61" s="195">
        <v>0</v>
      </c>
      <c r="CM61" s="195">
        <v>0</v>
      </c>
      <c r="CN61" s="195">
        <v>0</v>
      </c>
      <c r="CO61" s="195">
        <v>0</v>
      </c>
      <c r="CP61" s="195">
        <v>0</v>
      </c>
      <c r="CQ61" s="195">
        <v>0</v>
      </c>
      <c r="CR61" s="195">
        <v>0</v>
      </c>
      <c r="CS61" s="195">
        <v>0</v>
      </c>
      <c r="CT61" s="195">
        <v>0</v>
      </c>
      <c r="CU61" s="195">
        <v>0</v>
      </c>
      <c r="CV61" s="195">
        <v>0</v>
      </c>
      <c r="CW61" s="195">
        <v>0</v>
      </c>
      <c r="CX61" s="195">
        <v>0</v>
      </c>
      <c r="CY61" s="195">
        <v>0</v>
      </c>
      <c r="CZ61" s="195">
        <v>0</v>
      </c>
      <c r="DA61" s="195">
        <v>0</v>
      </c>
      <c r="DB61" s="195">
        <v>0</v>
      </c>
      <c r="DC61" s="195">
        <v>0</v>
      </c>
      <c r="DE61" s="24">
        <f t="shared" si="35"/>
        <v>0</v>
      </c>
      <c r="DF61" s="24">
        <f t="shared" si="17"/>
        <v>0</v>
      </c>
      <c r="DG61">
        <f t="shared" si="34"/>
        <v>21</v>
      </c>
      <c r="DH61">
        <v>0</v>
      </c>
    </row>
    <row r="62" spans="1:112" ht="14.5">
      <c r="A62" s="68">
        <v>50</v>
      </c>
      <c r="B62" s="176" t="str">
        <f>$B$56&amp;"6."</f>
        <v>E.2.6.</v>
      </c>
      <c r="C62" s="192" t="s">
        <v>161</v>
      </c>
      <c r="D62" s="199"/>
      <c r="E62" s="194">
        <v>0.21</v>
      </c>
      <c r="F62" s="189">
        <f>H62+NPV(FD,I62:INDEX(I62:DC62,PAL))</f>
        <v>0</v>
      </c>
      <c r="G62" s="189">
        <f>SUMIF($H$5:$DC$5,"&lt;="&amp;PAL,$H62:$DC62)</f>
        <v>0</v>
      </c>
      <c r="H62" s="195">
        <v>0</v>
      </c>
      <c r="I62" s="195">
        <v>0</v>
      </c>
      <c r="J62" s="195">
        <v>0</v>
      </c>
      <c r="K62" s="195">
        <v>0</v>
      </c>
      <c r="L62" s="195">
        <v>0</v>
      </c>
      <c r="M62" s="195">
        <v>0</v>
      </c>
      <c r="N62" s="195">
        <v>0</v>
      </c>
      <c r="O62" s="195">
        <v>0</v>
      </c>
      <c r="P62" s="195">
        <v>0</v>
      </c>
      <c r="Q62" s="195">
        <v>0</v>
      </c>
      <c r="R62" s="195">
        <v>0</v>
      </c>
      <c r="S62" s="195">
        <v>0</v>
      </c>
      <c r="T62" s="195">
        <v>0</v>
      </c>
      <c r="U62" s="195">
        <v>0</v>
      </c>
      <c r="V62" s="195">
        <v>0</v>
      </c>
      <c r="W62" s="195">
        <v>0</v>
      </c>
      <c r="X62" s="195">
        <v>0</v>
      </c>
      <c r="Y62" s="195">
        <v>0</v>
      </c>
      <c r="Z62" s="195">
        <v>0</v>
      </c>
      <c r="AA62" s="195">
        <v>0</v>
      </c>
      <c r="AB62" s="195">
        <v>0</v>
      </c>
      <c r="AC62" s="195">
        <v>0</v>
      </c>
      <c r="AD62" s="195">
        <v>0</v>
      </c>
      <c r="AE62" s="195">
        <v>0</v>
      </c>
      <c r="AF62" s="195">
        <v>0</v>
      </c>
      <c r="AG62" s="195">
        <v>0</v>
      </c>
      <c r="AH62" s="195">
        <v>0</v>
      </c>
      <c r="AI62" s="195">
        <v>0</v>
      </c>
      <c r="AJ62" s="195">
        <v>0</v>
      </c>
      <c r="AK62" s="195">
        <v>0</v>
      </c>
      <c r="AL62" s="195">
        <v>0</v>
      </c>
      <c r="AM62" s="195">
        <v>0</v>
      </c>
      <c r="AN62" s="195">
        <v>0</v>
      </c>
      <c r="AO62" s="195">
        <v>0</v>
      </c>
      <c r="AP62" s="195">
        <v>0</v>
      </c>
      <c r="AQ62" s="195">
        <v>0</v>
      </c>
      <c r="AR62" s="195">
        <v>0</v>
      </c>
      <c r="AS62" s="195">
        <v>0</v>
      </c>
      <c r="AT62" s="195">
        <v>0</v>
      </c>
      <c r="AU62" s="195">
        <v>0</v>
      </c>
      <c r="AV62" s="195">
        <v>0</v>
      </c>
      <c r="AW62" s="195">
        <v>0</v>
      </c>
      <c r="AX62" s="195">
        <v>0</v>
      </c>
      <c r="AY62" s="195">
        <v>0</v>
      </c>
      <c r="AZ62" s="195">
        <v>0</v>
      </c>
      <c r="BA62" s="195">
        <v>0</v>
      </c>
      <c r="BB62" s="195">
        <v>0</v>
      </c>
      <c r="BC62" s="195">
        <v>0</v>
      </c>
      <c r="BD62" s="195">
        <v>0</v>
      </c>
      <c r="BE62" s="195">
        <v>0</v>
      </c>
      <c r="BF62" s="195">
        <v>0</v>
      </c>
      <c r="BG62" s="195">
        <v>0</v>
      </c>
      <c r="BH62" s="195">
        <v>0</v>
      </c>
      <c r="BI62" s="195">
        <v>0</v>
      </c>
      <c r="BJ62" s="195">
        <v>0</v>
      </c>
      <c r="BK62" s="195">
        <v>0</v>
      </c>
      <c r="BL62" s="195">
        <v>0</v>
      </c>
      <c r="BM62" s="195">
        <v>0</v>
      </c>
      <c r="BN62" s="195">
        <v>0</v>
      </c>
      <c r="BO62" s="195">
        <v>0</v>
      </c>
      <c r="BP62" s="195">
        <v>0</v>
      </c>
      <c r="BQ62" s="195">
        <v>0</v>
      </c>
      <c r="BR62" s="195">
        <v>0</v>
      </c>
      <c r="BS62" s="195">
        <v>0</v>
      </c>
      <c r="BT62" s="195">
        <v>0</v>
      </c>
      <c r="BU62" s="195">
        <v>0</v>
      </c>
      <c r="BV62" s="195">
        <v>0</v>
      </c>
      <c r="BW62" s="195">
        <v>0</v>
      </c>
      <c r="BX62" s="195">
        <v>0</v>
      </c>
      <c r="BY62" s="195">
        <v>0</v>
      </c>
      <c r="BZ62" s="195">
        <v>0</v>
      </c>
      <c r="CA62" s="195">
        <v>0</v>
      </c>
      <c r="CB62" s="195">
        <v>0</v>
      </c>
      <c r="CC62" s="195">
        <v>0</v>
      </c>
      <c r="CD62" s="195">
        <v>0</v>
      </c>
      <c r="CE62" s="195">
        <v>0</v>
      </c>
      <c r="CF62" s="195">
        <v>0</v>
      </c>
      <c r="CG62" s="195">
        <v>0</v>
      </c>
      <c r="CH62" s="195">
        <v>0</v>
      </c>
      <c r="CI62" s="195">
        <v>0</v>
      </c>
      <c r="CJ62" s="195">
        <v>0</v>
      </c>
      <c r="CK62" s="195">
        <v>0</v>
      </c>
      <c r="CL62" s="195">
        <v>0</v>
      </c>
      <c r="CM62" s="195">
        <v>0</v>
      </c>
      <c r="CN62" s="195">
        <v>0</v>
      </c>
      <c r="CO62" s="195">
        <v>0</v>
      </c>
      <c r="CP62" s="195">
        <v>0</v>
      </c>
      <c r="CQ62" s="195">
        <v>0</v>
      </c>
      <c r="CR62" s="195">
        <v>0</v>
      </c>
      <c r="CS62" s="195">
        <v>0</v>
      </c>
      <c r="CT62" s="195">
        <v>0</v>
      </c>
      <c r="CU62" s="195">
        <v>0</v>
      </c>
      <c r="CV62" s="195">
        <v>0</v>
      </c>
      <c r="CW62" s="195">
        <v>0</v>
      </c>
      <c r="CX62" s="195">
        <v>0</v>
      </c>
      <c r="CY62" s="195">
        <v>0</v>
      </c>
      <c r="CZ62" s="195">
        <v>0</v>
      </c>
      <c r="DA62" s="195">
        <v>0</v>
      </c>
      <c r="DB62" s="195">
        <v>0</v>
      </c>
      <c r="DC62" s="195">
        <v>0</v>
      </c>
      <c r="DE62" s="24">
        <f t="shared" si="35"/>
        <v>0</v>
      </c>
      <c r="DF62" s="24">
        <f t="shared" si="17"/>
        <v>0</v>
      </c>
      <c r="DG62">
        <f t="shared" si="34"/>
        <v>21</v>
      </c>
      <c r="DH62">
        <v>0</v>
      </c>
    </row>
    <row r="63" spans="1:112" ht="14.5">
      <c r="A63" s="68">
        <v>51</v>
      </c>
      <c r="B63" s="176" t="str">
        <f>$B$56&amp;"7."</f>
        <v>E.2.7.</v>
      </c>
      <c r="C63" s="192" t="s">
        <v>161</v>
      </c>
      <c r="D63" s="199"/>
      <c r="E63" s="194">
        <v>0.21</v>
      </c>
      <c r="F63" s="189">
        <f>H63+NPV(FD,I63:INDEX(I63:DC63,PAL))</f>
        <v>0</v>
      </c>
      <c r="G63" s="189">
        <f>SUMIF($H$5:$DC$5,"&lt;="&amp;PAL,$H63:$DC63)</f>
        <v>0</v>
      </c>
      <c r="H63" s="195">
        <v>0</v>
      </c>
      <c r="I63" s="195">
        <v>0</v>
      </c>
      <c r="J63" s="195">
        <v>0</v>
      </c>
      <c r="K63" s="195">
        <v>0</v>
      </c>
      <c r="L63" s="195">
        <v>0</v>
      </c>
      <c r="M63" s="195">
        <v>0</v>
      </c>
      <c r="N63" s="195">
        <v>0</v>
      </c>
      <c r="O63" s="195">
        <v>0</v>
      </c>
      <c r="P63" s="195">
        <v>0</v>
      </c>
      <c r="Q63" s="195">
        <v>0</v>
      </c>
      <c r="R63" s="195">
        <v>0</v>
      </c>
      <c r="S63" s="195">
        <v>0</v>
      </c>
      <c r="T63" s="195">
        <v>0</v>
      </c>
      <c r="U63" s="195">
        <v>0</v>
      </c>
      <c r="V63" s="195">
        <v>0</v>
      </c>
      <c r="W63" s="195">
        <v>0</v>
      </c>
      <c r="X63" s="195">
        <v>0</v>
      </c>
      <c r="Y63" s="195">
        <v>0</v>
      </c>
      <c r="Z63" s="195">
        <v>0</v>
      </c>
      <c r="AA63" s="195">
        <v>0</v>
      </c>
      <c r="AB63" s="195">
        <v>0</v>
      </c>
      <c r="AC63" s="195">
        <v>0</v>
      </c>
      <c r="AD63" s="195">
        <v>0</v>
      </c>
      <c r="AE63" s="195">
        <v>0</v>
      </c>
      <c r="AF63" s="195">
        <v>0</v>
      </c>
      <c r="AG63" s="195">
        <v>0</v>
      </c>
      <c r="AH63" s="195">
        <v>0</v>
      </c>
      <c r="AI63" s="195">
        <v>0</v>
      </c>
      <c r="AJ63" s="195">
        <v>0</v>
      </c>
      <c r="AK63" s="195">
        <v>0</v>
      </c>
      <c r="AL63" s="195">
        <v>0</v>
      </c>
      <c r="AM63" s="195">
        <v>0</v>
      </c>
      <c r="AN63" s="195">
        <v>0</v>
      </c>
      <c r="AO63" s="195">
        <v>0</v>
      </c>
      <c r="AP63" s="195">
        <v>0</v>
      </c>
      <c r="AQ63" s="195">
        <v>0</v>
      </c>
      <c r="AR63" s="195">
        <v>0</v>
      </c>
      <c r="AS63" s="195">
        <v>0</v>
      </c>
      <c r="AT63" s="195">
        <v>0</v>
      </c>
      <c r="AU63" s="195">
        <v>0</v>
      </c>
      <c r="AV63" s="195">
        <v>0</v>
      </c>
      <c r="AW63" s="195">
        <v>0</v>
      </c>
      <c r="AX63" s="195">
        <v>0</v>
      </c>
      <c r="AY63" s="195">
        <v>0</v>
      </c>
      <c r="AZ63" s="195">
        <v>0</v>
      </c>
      <c r="BA63" s="195">
        <v>0</v>
      </c>
      <c r="BB63" s="195">
        <v>0</v>
      </c>
      <c r="BC63" s="195">
        <v>0</v>
      </c>
      <c r="BD63" s="195">
        <v>0</v>
      </c>
      <c r="BE63" s="195">
        <v>0</v>
      </c>
      <c r="BF63" s="195">
        <v>0</v>
      </c>
      <c r="BG63" s="195">
        <v>0</v>
      </c>
      <c r="BH63" s="195">
        <v>0</v>
      </c>
      <c r="BI63" s="195">
        <v>0</v>
      </c>
      <c r="BJ63" s="195">
        <v>0</v>
      </c>
      <c r="BK63" s="195">
        <v>0</v>
      </c>
      <c r="BL63" s="195">
        <v>0</v>
      </c>
      <c r="BM63" s="195">
        <v>0</v>
      </c>
      <c r="BN63" s="195">
        <v>0</v>
      </c>
      <c r="BO63" s="195">
        <v>0</v>
      </c>
      <c r="BP63" s="195">
        <v>0</v>
      </c>
      <c r="BQ63" s="195">
        <v>0</v>
      </c>
      <c r="BR63" s="195">
        <v>0</v>
      </c>
      <c r="BS63" s="195">
        <v>0</v>
      </c>
      <c r="BT63" s="195">
        <v>0</v>
      </c>
      <c r="BU63" s="195">
        <v>0</v>
      </c>
      <c r="BV63" s="195">
        <v>0</v>
      </c>
      <c r="BW63" s="195">
        <v>0</v>
      </c>
      <c r="BX63" s="195">
        <v>0</v>
      </c>
      <c r="BY63" s="195">
        <v>0</v>
      </c>
      <c r="BZ63" s="195">
        <v>0</v>
      </c>
      <c r="CA63" s="195">
        <v>0</v>
      </c>
      <c r="CB63" s="195">
        <v>0</v>
      </c>
      <c r="CC63" s="195">
        <v>0</v>
      </c>
      <c r="CD63" s="195">
        <v>0</v>
      </c>
      <c r="CE63" s="195">
        <v>0</v>
      </c>
      <c r="CF63" s="195">
        <v>0</v>
      </c>
      <c r="CG63" s="195">
        <v>0</v>
      </c>
      <c r="CH63" s="195">
        <v>0</v>
      </c>
      <c r="CI63" s="195">
        <v>0</v>
      </c>
      <c r="CJ63" s="195">
        <v>0</v>
      </c>
      <c r="CK63" s="195">
        <v>0</v>
      </c>
      <c r="CL63" s="195">
        <v>0</v>
      </c>
      <c r="CM63" s="195">
        <v>0</v>
      </c>
      <c r="CN63" s="195">
        <v>0</v>
      </c>
      <c r="CO63" s="195">
        <v>0</v>
      </c>
      <c r="CP63" s="195">
        <v>0</v>
      </c>
      <c r="CQ63" s="195">
        <v>0</v>
      </c>
      <c r="CR63" s="195">
        <v>0</v>
      </c>
      <c r="CS63" s="195">
        <v>0</v>
      </c>
      <c r="CT63" s="195">
        <v>0</v>
      </c>
      <c r="CU63" s="195">
        <v>0</v>
      </c>
      <c r="CV63" s="195">
        <v>0</v>
      </c>
      <c r="CW63" s="195">
        <v>0</v>
      </c>
      <c r="CX63" s="195">
        <v>0</v>
      </c>
      <c r="CY63" s="195">
        <v>0</v>
      </c>
      <c r="CZ63" s="195">
        <v>0</v>
      </c>
      <c r="DA63" s="195">
        <v>0</v>
      </c>
      <c r="DB63" s="195">
        <v>0</v>
      </c>
      <c r="DC63" s="195">
        <v>0</v>
      </c>
      <c r="DE63" s="24">
        <f t="shared" si="35"/>
        <v>0</v>
      </c>
      <c r="DF63" s="24">
        <f t="shared" si="17"/>
        <v>0</v>
      </c>
      <c r="DG63">
        <f t="shared" si="34"/>
        <v>21</v>
      </c>
      <c r="DH63">
        <v>0</v>
      </c>
    </row>
    <row r="64" spans="1:112" ht="14.5">
      <c r="A64" s="68">
        <v>52</v>
      </c>
      <c r="B64" s="176" t="str">
        <f>$B$56&amp;"8."</f>
        <v>E.2.8.</v>
      </c>
      <c r="C64" s="192" t="s">
        <v>161</v>
      </c>
      <c r="D64" s="199"/>
      <c r="E64" s="194">
        <v>0.21</v>
      </c>
      <c r="F64" s="189">
        <f>H64+NPV(FD,I64:INDEX(I64:DC64,PAL))</f>
        <v>0</v>
      </c>
      <c r="G64" s="189">
        <f>SUMIF($H$5:$DC$5,"&lt;="&amp;PAL,$H64:$DC64)</f>
        <v>0</v>
      </c>
      <c r="H64" s="195">
        <v>0</v>
      </c>
      <c r="I64" s="195">
        <v>0</v>
      </c>
      <c r="J64" s="195">
        <v>0</v>
      </c>
      <c r="K64" s="195">
        <v>0</v>
      </c>
      <c r="L64" s="195">
        <v>0</v>
      </c>
      <c r="M64" s="195">
        <v>0</v>
      </c>
      <c r="N64" s="195">
        <v>0</v>
      </c>
      <c r="O64" s="195">
        <v>0</v>
      </c>
      <c r="P64" s="195">
        <v>0</v>
      </c>
      <c r="Q64" s="195">
        <v>0</v>
      </c>
      <c r="R64" s="195">
        <v>0</v>
      </c>
      <c r="S64" s="195">
        <v>0</v>
      </c>
      <c r="T64" s="195">
        <v>0</v>
      </c>
      <c r="U64" s="195">
        <v>0</v>
      </c>
      <c r="V64" s="195">
        <v>0</v>
      </c>
      <c r="W64" s="195">
        <v>0</v>
      </c>
      <c r="X64" s="195">
        <v>0</v>
      </c>
      <c r="Y64" s="195">
        <v>0</v>
      </c>
      <c r="Z64" s="195">
        <v>0</v>
      </c>
      <c r="AA64" s="195">
        <v>0</v>
      </c>
      <c r="AB64" s="195">
        <v>0</v>
      </c>
      <c r="AC64" s="195">
        <v>0</v>
      </c>
      <c r="AD64" s="195">
        <v>0</v>
      </c>
      <c r="AE64" s="195">
        <v>0</v>
      </c>
      <c r="AF64" s="195">
        <v>0</v>
      </c>
      <c r="AG64" s="195">
        <v>0</v>
      </c>
      <c r="AH64" s="195">
        <v>0</v>
      </c>
      <c r="AI64" s="195">
        <v>0</v>
      </c>
      <c r="AJ64" s="195">
        <v>0</v>
      </c>
      <c r="AK64" s="195">
        <v>0</v>
      </c>
      <c r="AL64" s="195">
        <v>0</v>
      </c>
      <c r="AM64" s="195">
        <v>0</v>
      </c>
      <c r="AN64" s="195">
        <v>0</v>
      </c>
      <c r="AO64" s="195">
        <v>0</v>
      </c>
      <c r="AP64" s="195">
        <v>0</v>
      </c>
      <c r="AQ64" s="195">
        <v>0</v>
      </c>
      <c r="AR64" s="195">
        <v>0</v>
      </c>
      <c r="AS64" s="195">
        <v>0</v>
      </c>
      <c r="AT64" s="195">
        <v>0</v>
      </c>
      <c r="AU64" s="195">
        <v>0</v>
      </c>
      <c r="AV64" s="195">
        <v>0</v>
      </c>
      <c r="AW64" s="195">
        <v>0</v>
      </c>
      <c r="AX64" s="195">
        <v>0</v>
      </c>
      <c r="AY64" s="195">
        <v>0</v>
      </c>
      <c r="AZ64" s="195">
        <v>0</v>
      </c>
      <c r="BA64" s="195">
        <v>0</v>
      </c>
      <c r="BB64" s="195">
        <v>0</v>
      </c>
      <c r="BC64" s="195">
        <v>0</v>
      </c>
      <c r="BD64" s="195">
        <v>0</v>
      </c>
      <c r="BE64" s="195">
        <v>0</v>
      </c>
      <c r="BF64" s="195">
        <v>0</v>
      </c>
      <c r="BG64" s="195">
        <v>0</v>
      </c>
      <c r="BH64" s="195">
        <v>0</v>
      </c>
      <c r="BI64" s="195">
        <v>0</v>
      </c>
      <c r="BJ64" s="195">
        <v>0</v>
      </c>
      <c r="BK64" s="195">
        <v>0</v>
      </c>
      <c r="BL64" s="195">
        <v>0</v>
      </c>
      <c r="BM64" s="195">
        <v>0</v>
      </c>
      <c r="BN64" s="195">
        <v>0</v>
      </c>
      <c r="BO64" s="195">
        <v>0</v>
      </c>
      <c r="BP64" s="195">
        <v>0</v>
      </c>
      <c r="BQ64" s="195">
        <v>0</v>
      </c>
      <c r="BR64" s="195">
        <v>0</v>
      </c>
      <c r="BS64" s="195">
        <v>0</v>
      </c>
      <c r="BT64" s="195">
        <v>0</v>
      </c>
      <c r="BU64" s="195">
        <v>0</v>
      </c>
      <c r="BV64" s="195">
        <v>0</v>
      </c>
      <c r="BW64" s="195">
        <v>0</v>
      </c>
      <c r="BX64" s="195">
        <v>0</v>
      </c>
      <c r="BY64" s="195">
        <v>0</v>
      </c>
      <c r="BZ64" s="195">
        <v>0</v>
      </c>
      <c r="CA64" s="195">
        <v>0</v>
      </c>
      <c r="CB64" s="195">
        <v>0</v>
      </c>
      <c r="CC64" s="195">
        <v>0</v>
      </c>
      <c r="CD64" s="195">
        <v>0</v>
      </c>
      <c r="CE64" s="195">
        <v>0</v>
      </c>
      <c r="CF64" s="195">
        <v>0</v>
      </c>
      <c r="CG64" s="195">
        <v>0</v>
      </c>
      <c r="CH64" s="195">
        <v>0</v>
      </c>
      <c r="CI64" s="195">
        <v>0</v>
      </c>
      <c r="CJ64" s="195">
        <v>0</v>
      </c>
      <c r="CK64" s="195">
        <v>0</v>
      </c>
      <c r="CL64" s="195">
        <v>0</v>
      </c>
      <c r="CM64" s="195">
        <v>0</v>
      </c>
      <c r="CN64" s="195">
        <v>0</v>
      </c>
      <c r="CO64" s="195">
        <v>0</v>
      </c>
      <c r="CP64" s="195">
        <v>0</v>
      </c>
      <c r="CQ64" s="195">
        <v>0</v>
      </c>
      <c r="CR64" s="195">
        <v>0</v>
      </c>
      <c r="CS64" s="195">
        <v>0</v>
      </c>
      <c r="CT64" s="195">
        <v>0</v>
      </c>
      <c r="CU64" s="195">
        <v>0</v>
      </c>
      <c r="CV64" s="195">
        <v>0</v>
      </c>
      <c r="CW64" s="195">
        <v>0</v>
      </c>
      <c r="CX64" s="195">
        <v>0</v>
      </c>
      <c r="CY64" s="195">
        <v>0</v>
      </c>
      <c r="CZ64" s="195">
        <v>0</v>
      </c>
      <c r="DA64" s="195">
        <v>0</v>
      </c>
      <c r="DB64" s="195">
        <v>0</v>
      </c>
      <c r="DC64" s="195">
        <v>0</v>
      </c>
      <c r="DE64" s="24">
        <f t="shared" si="35"/>
        <v>0</v>
      </c>
      <c r="DF64" s="24">
        <f t="shared" si="17"/>
        <v>0</v>
      </c>
      <c r="DG64">
        <f t="shared" si="34"/>
        <v>21</v>
      </c>
      <c r="DH64">
        <v>0</v>
      </c>
    </row>
    <row r="65" spans="1:112" ht="14.5">
      <c r="A65" s="68">
        <v>53</v>
      </c>
      <c r="B65" s="176" t="str">
        <f>$B$56&amp;"9."</f>
        <v>E.2.9.</v>
      </c>
      <c r="C65" s="196" t="s">
        <v>162</v>
      </c>
      <c r="D65" s="176"/>
      <c r="E65" s="194">
        <v>0.21</v>
      </c>
      <c r="F65" s="189">
        <f>H65+NPV(FD,I65:INDEX(I65:DC65,PAL))</f>
        <v>0</v>
      </c>
      <c r="G65" s="189">
        <f>SUMIF($H$5:$DC$5,"&lt;="&amp;PAL,$H65:$DC65)</f>
        <v>0</v>
      </c>
      <c r="H65" s="197">
        <v>0</v>
      </c>
      <c r="I65" s="197">
        <v>0</v>
      </c>
      <c r="J65" s="197">
        <v>0</v>
      </c>
      <c r="K65" s="197">
        <v>0</v>
      </c>
      <c r="L65" s="197">
        <v>0</v>
      </c>
      <c r="M65" s="197">
        <v>0</v>
      </c>
      <c r="N65" s="197">
        <v>0</v>
      </c>
      <c r="O65" s="197">
        <v>0</v>
      </c>
      <c r="P65" s="197">
        <v>0</v>
      </c>
      <c r="Q65" s="197">
        <v>0</v>
      </c>
      <c r="R65" s="197">
        <v>0</v>
      </c>
      <c r="S65" s="198">
        <v>0</v>
      </c>
      <c r="T65" s="198">
        <v>0</v>
      </c>
      <c r="U65" s="198">
        <v>0</v>
      </c>
      <c r="V65" s="198">
        <v>0</v>
      </c>
      <c r="W65" s="198">
        <v>0</v>
      </c>
      <c r="X65" s="198">
        <v>0</v>
      </c>
      <c r="Y65" s="198">
        <v>0</v>
      </c>
      <c r="Z65" s="198">
        <v>0</v>
      </c>
      <c r="AA65" s="198">
        <v>0</v>
      </c>
      <c r="AB65" s="198">
        <v>0</v>
      </c>
      <c r="AC65" s="198">
        <v>0</v>
      </c>
      <c r="AD65" s="198">
        <v>0</v>
      </c>
      <c r="AE65" s="198">
        <v>0</v>
      </c>
      <c r="AF65" s="198">
        <v>0</v>
      </c>
      <c r="AG65" s="198">
        <v>0</v>
      </c>
      <c r="AH65" s="198">
        <v>0</v>
      </c>
      <c r="AI65" s="198">
        <v>0</v>
      </c>
      <c r="AJ65" s="198">
        <v>0</v>
      </c>
      <c r="AK65" s="198">
        <v>0</v>
      </c>
      <c r="AL65" s="198">
        <v>0</v>
      </c>
      <c r="AM65" s="198">
        <v>0</v>
      </c>
      <c r="AN65" s="198">
        <v>0</v>
      </c>
      <c r="AO65" s="198">
        <v>0</v>
      </c>
      <c r="AP65" s="198">
        <v>0</v>
      </c>
      <c r="AQ65" s="198">
        <v>0</v>
      </c>
      <c r="AR65" s="198">
        <v>0</v>
      </c>
      <c r="AS65" s="198">
        <v>0</v>
      </c>
      <c r="AT65" s="198">
        <v>0</v>
      </c>
      <c r="AU65" s="198">
        <v>0</v>
      </c>
      <c r="AV65" s="198">
        <v>0</v>
      </c>
      <c r="AW65" s="198">
        <v>0</v>
      </c>
      <c r="AX65" s="198">
        <v>0</v>
      </c>
      <c r="AY65" s="198">
        <v>0</v>
      </c>
      <c r="AZ65" s="198">
        <v>0</v>
      </c>
      <c r="BA65" s="198">
        <v>0</v>
      </c>
      <c r="BB65" s="198">
        <v>0</v>
      </c>
      <c r="BC65" s="198">
        <v>0</v>
      </c>
      <c r="BD65" s="198">
        <v>0</v>
      </c>
      <c r="BE65" s="198">
        <v>0</v>
      </c>
      <c r="BF65" s="198">
        <v>0</v>
      </c>
      <c r="BG65" s="198">
        <v>0</v>
      </c>
      <c r="BH65" s="198">
        <v>0</v>
      </c>
      <c r="BI65" s="198">
        <v>0</v>
      </c>
      <c r="BJ65" s="198">
        <v>0</v>
      </c>
      <c r="BK65" s="198">
        <v>0</v>
      </c>
      <c r="BL65" s="198">
        <v>0</v>
      </c>
      <c r="BM65" s="198">
        <v>0</v>
      </c>
      <c r="BN65" s="198">
        <v>0</v>
      </c>
      <c r="BO65" s="198">
        <v>0</v>
      </c>
      <c r="BP65" s="198">
        <v>0</v>
      </c>
      <c r="BQ65" s="198">
        <v>0</v>
      </c>
      <c r="BR65" s="198">
        <v>0</v>
      </c>
      <c r="BS65" s="198">
        <v>0</v>
      </c>
      <c r="BT65" s="198">
        <v>0</v>
      </c>
      <c r="BU65" s="198">
        <v>0</v>
      </c>
      <c r="BV65" s="198">
        <v>0</v>
      </c>
      <c r="BW65" s="198">
        <v>0</v>
      </c>
      <c r="BX65" s="198">
        <v>0</v>
      </c>
      <c r="BY65" s="198">
        <v>0</v>
      </c>
      <c r="BZ65" s="198">
        <v>0</v>
      </c>
      <c r="CA65" s="198">
        <v>0</v>
      </c>
      <c r="CB65" s="198">
        <v>0</v>
      </c>
      <c r="CC65" s="198">
        <v>0</v>
      </c>
      <c r="CD65" s="198">
        <v>0</v>
      </c>
      <c r="CE65" s="198">
        <v>0</v>
      </c>
      <c r="CF65" s="198">
        <v>0</v>
      </c>
      <c r="CG65" s="198">
        <v>0</v>
      </c>
      <c r="CH65" s="198">
        <v>0</v>
      </c>
      <c r="CI65" s="198">
        <v>0</v>
      </c>
      <c r="CJ65" s="198">
        <v>0</v>
      </c>
      <c r="CK65" s="198">
        <v>0</v>
      </c>
      <c r="CL65" s="198">
        <v>0</v>
      </c>
      <c r="CM65" s="198">
        <v>0</v>
      </c>
      <c r="CN65" s="198">
        <v>0</v>
      </c>
      <c r="CO65" s="198">
        <v>0</v>
      </c>
      <c r="CP65" s="198">
        <v>0</v>
      </c>
      <c r="CQ65" s="198">
        <v>0</v>
      </c>
      <c r="CR65" s="198">
        <v>0</v>
      </c>
      <c r="CS65" s="198">
        <v>0</v>
      </c>
      <c r="CT65" s="198">
        <v>0</v>
      </c>
      <c r="CU65" s="198">
        <v>0</v>
      </c>
      <c r="CV65" s="198">
        <v>0</v>
      </c>
      <c r="CW65" s="198">
        <v>0</v>
      </c>
      <c r="CX65" s="198">
        <v>0</v>
      </c>
      <c r="CY65" s="198">
        <v>0</v>
      </c>
      <c r="CZ65" s="198">
        <v>0</v>
      </c>
      <c r="DA65" s="198">
        <v>0</v>
      </c>
      <c r="DB65" s="198">
        <v>0</v>
      </c>
      <c r="DC65" s="198">
        <v>0</v>
      </c>
      <c r="DE65" s="24">
        <f t="shared" si="35"/>
        <v>0</v>
      </c>
      <c r="DF65" s="24">
        <f t="shared" si="17"/>
        <v>0</v>
      </c>
      <c r="DG65">
        <f t="shared" si="34"/>
        <v>21</v>
      </c>
      <c r="DH65">
        <v>0</v>
      </c>
    </row>
    <row r="66" spans="1:112" ht="14.5">
      <c r="A66" s="68">
        <v>54</v>
      </c>
      <c r="B66" s="176" t="str">
        <f>$B$56&amp;"L."</f>
        <v>E.2.L.</v>
      </c>
      <c r="C66" s="196" t="s">
        <v>163</v>
      </c>
      <c r="D66" s="176"/>
      <c r="E66" s="194">
        <v>0.21</v>
      </c>
      <c r="F66" s="189">
        <f>H66+NPV(FD,I66:INDEX(I66:DC66,PAL))</f>
        <v>0</v>
      </c>
      <c r="G66" s="189">
        <f>SUMIF($H$5:$DC$5,"&lt;="&amp;PAL,$H66:$DC66)</f>
        <v>0</v>
      </c>
      <c r="H66" s="197">
        <v>0</v>
      </c>
      <c r="I66" s="197">
        <v>0</v>
      </c>
      <c r="J66" s="197">
        <v>0</v>
      </c>
      <c r="K66" s="197">
        <v>0</v>
      </c>
      <c r="L66" s="197">
        <v>0</v>
      </c>
      <c r="M66" s="197">
        <v>0</v>
      </c>
      <c r="N66" s="197">
        <v>0</v>
      </c>
      <c r="O66" s="197">
        <v>0</v>
      </c>
      <c r="P66" s="197">
        <v>0</v>
      </c>
      <c r="Q66" s="197">
        <v>0</v>
      </c>
      <c r="R66" s="197">
        <v>0</v>
      </c>
      <c r="S66" s="197">
        <v>0</v>
      </c>
      <c r="T66" s="197">
        <v>0</v>
      </c>
      <c r="U66" s="197">
        <v>0</v>
      </c>
      <c r="V66" s="197">
        <v>0</v>
      </c>
      <c r="W66" s="197">
        <v>0</v>
      </c>
      <c r="X66" s="197">
        <v>0</v>
      </c>
      <c r="Y66" s="197">
        <v>0</v>
      </c>
      <c r="Z66" s="197">
        <v>0</v>
      </c>
      <c r="AA66" s="197">
        <v>0</v>
      </c>
      <c r="AB66" s="197">
        <v>0</v>
      </c>
      <c r="AC66" s="197">
        <v>0</v>
      </c>
      <c r="AD66" s="197">
        <v>0</v>
      </c>
      <c r="AE66" s="197">
        <v>0</v>
      </c>
      <c r="AF66" s="197">
        <v>0</v>
      </c>
      <c r="AG66" s="198">
        <v>0</v>
      </c>
      <c r="AH66" s="197">
        <v>0</v>
      </c>
      <c r="AI66" s="197">
        <v>0</v>
      </c>
      <c r="AJ66" s="197">
        <v>0</v>
      </c>
      <c r="AK66" s="197">
        <v>0</v>
      </c>
      <c r="AL66" s="197">
        <v>0</v>
      </c>
      <c r="AM66" s="197">
        <v>0</v>
      </c>
      <c r="AN66" s="197">
        <v>0</v>
      </c>
      <c r="AO66" s="197">
        <v>0</v>
      </c>
      <c r="AP66" s="197">
        <v>0</v>
      </c>
      <c r="AQ66" s="197">
        <v>0</v>
      </c>
      <c r="AR66" s="197">
        <v>0</v>
      </c>
      <c r="AS66" s="197">
        <v>0</v>
      </c>
      <c r="AT66" s="197">
        <v>0</v>
      </c>
      <c r="AU66" s="197">
        <v>0</v>
      </c>
      <c r="AV66" s="197">
        <v>0</v>
      </c>
      <c r="AW66" s="197">
        <v>0</v>
      </c>
      <c r="AX66" s="197">
        <v>0</v>
      </c>
      <c r="AY66" s="197">
        <v>0</v>
      </c>
      <c r="AZ66" s="197">
        <v>0</v>
      </c>
      <c r="BA66" s="197">
        <v>0</v>
      </c>
      <c r="BB66" s="197">
        <v>0</v>
      </c>
      <c r="BC66" s="197">
        <v>0</v>
      </c>
      <c r="BD66" s="197">
        <v>0</v>
      </c>
      <c r="BE66" s="197">
        <v>0</v>
      </c>
      <c r="BF66" s="197">
        <v>0</v>
      </c>
      <c r="BG66" s="197">
        <v>0</v>
      </c>
      <c r="BH66" s="197">
        <v>0</v>
      </c>
      <c r="BI66" s="197">
        <v>0</v>
      </c>
      <c r="BJ66" s="197">
        <v>0</v>
      </c>
      <c r="BK66" s="197">
        <v>0</v>
      </c>
      <c r="BL66" s="197">
        <v>0</v>
      </c>
      <c r="BM66" s="197">
        <v>0</v>
      </c>
      <c r="BN66" s="197">
        <v>0</v>
      </c>
      <c r="BO66" s="197">
        <v>0</v>
      </c>
      <c r="BP66" s="197">
        <v>0</v>
      </c>
      <c r="BQ66" s="197">
        <v>0</v>
      </c>
      <c r="BR66" s="197">
        <v>0</v>
      </c>
      <c r="BS66" s="197">
        <v>0</v>
      </c>
      <c r="BT66" s="197">
        <v>0</v>
      </c>
      <c r="BU66" s="197">
        <v>0</v>
      </c>
      <c r="BV66" s="197">
        <v>0</v>
      </c>
      <c r="BW66" s="197">
        <v>0</v>
      </c>
      <c r="BX66" s="197">
        <v>0</v>
      </c>
      <c r="BY66" s="197">
        <v>0</v>
      </c>
      <c r="BZ66" s="197">
        <v>0</v>
      </c>
      <c r="CA66" s="197">
        <v>0</v>
      </c>
      <c r="CB66" s="197">
        <v>0</v>
      </c>
      <c r="CC66" s="197">
        <v>0</v>
      </c>
      <c r="CD66" s="197">
        <v>0</v>
      </c>
      <c r="CE66" s="197">
        <v>0</v>
      </c>
      <c r="CF66" s="197">
        <v>0</v>
      </c>
      <c r="CG66" s="197">
        <v>0</v>
      </c>
      <c r="CH66" s="197">
        <v>0</v>
      </c>
      <c r="CI66" s="197">
        <v>0</v>
      </c>
      <c r="CJ66" s="197">
        <v>0</v>
      </c>
      <c r="CK66" s="197">
        <v>0</v>
      </c>
      <c r="CL66" s="197">
        <v>0</v>
      </c>
      <c r="CM66" s="197">
        <v>0</v>
      </c>
      <c r="CN66" s="197">
        <v>0</v>
      </c>
      <c r="CO66" s="197">
        <v>0</v>
      </c>
      <c r="CP66" s="197">
        <v>0</v>
      </c>
      <c r="CQ66" s="197">
        <v>0</v>
      </c>
      <c r="CR66" s="197">
        <v>0</v>
      </c>
      <c r="CS66" s="197">
        <v>0</v>
      </c>
      <c r="CT66" s="197">
        <v>0</v>
      </c>
      <c r="CU66" s="197">
        <v>0</v>
      </c>
      <c r="CV66" s="197">
        <v>0</v>
      </c>
      <c r="CW66" s="197">
        <v>0</v>
      </c>
      <c r="CX66" s="197">
        <v>0</v>
      </c>
      <c r="CY66" s="197">
        <v>0</v>
      </c>
      <c r="CZ66" s="197">
        <v>0</v>
      </c>
      <c r="DA66" s="197">
        <v>0</v>
      </c>
      <c r="DB66" s="197">
        <v>0</v>
      </c>
      <c r="DC66" s="198">
        <v>0</v>
      </c>
      <c r="DE66" s="24">
        <f t="shared" si="35"/>
        <v>0</v>
      </c>
      <c r="DF66" s="24">
        <f t="shared" si="17"/>
        <v>0</v>
      </c>
      <c r="DG66">
        <f t="shared" si="34"/>
        <v>21</v>
      </c>
      <c r="DH66">
        <f>DG66/(100+DG66)</f>
        <v>0.17355371900826447</v>
      </c>
    </row>
    <row r="67" spans="1:112" ht="14.5">
      <c r="A67" s="68">
        <v>55</v>
      </c>
      <c r="B67" s="176" t="s">
        <v>174</v>
      </c>
      <c r="C67" s="188" t="s">
        <v>175</v>
      </c>
      <c r="D67" s="190"/>
      <c r="E67" s="190"/>
      <c r="F67" s="191">
        <f>SUM(F68:F75)+F76</f>
        <v>0</v>
      </c>
      <c r="G67" s="189">
        <f>SUMIF($H$5:$DC$5,"&lt;="&amp;PAL,$H67:$DC67)</f>
        <v>0</v>
      </c>
      <c r="H67" s="191">
        <f>SUM(H68:H75)+H76</f>
        <v>0</v>
      </c>
      <c r="I67" s="191">
        <f t="shared" ref="I67:BT67" si="36">SUM(I68:I75)+I76</f>
        <v>0</v>
      </c>
      <c r="J67" s="191">
        <f t="shared" si="36"/>
        <v>0</v>
      </c>
      <c r="K67" s="191">
        <f t="shared" si="36"/>
        <v>0</v>
      </c>
      <c r="L67" s="191">
        <f t="shared" si="36"/>
        <v>0</v>
      </c>
      <c r="M67" s="191">
        <f t="shared" si="36"/>
        <v>0</v>
      </c>
      <c r="N67" s="191">
        <f t="shared" si="36"/>
        <v>0</v>
      </c>
      <c r="O67" s="191">
        <f t="shared" si="36"/>
        <v>0</v>
      </c>
      <c r="P67" s="191">
        <f t="shared" si="36"/>
        <v>0</v>
      </c>
      <c r="Q67" s="191">
        <f t="shared" si="36"/>
        <v>0</v>
      </c>
      <c r="R67" s="191">
        <f t="shared" si="36"/>
        <v>0</v>
      </c>
      <c r="S67" s="191">
        <f t="shared" si="36"/>
        <v>0</v>
      </c>
      <c r="T67" s="191">
        <f t="shared" si="36"/>
        <v>0</v>
      </c>
      <c r="U67" s="191">
        <f t="shared" si="36"/>
        <v>0</v>
      </c>
      <c r="V67" s="191">
        <f t="shared" si="36"/>
        <v>0</v>
      </c>
      <c r="W67" s="191">
        <f t="shared" si="36"/>
        <v>0</v>
      </c>
      <c r="X67" s="191">
        <f t="shared" si="36"/>
        <v>0</v>
      </c>
      <c r="Y67" s="191">
        <f t="shared" si="36"/>
        <v>0</v>
      </c>
      <c r="Z67" s="191">
        <f t="shared" si="36"/>
        <v>0</v>
      </c>
      <c r="AA67" s="191">
        <f t="shared" si="36"/>
        <v>0</v>
      </c>
      <c r="AB67" s="191">
        <f t="shared" si="36"/>
        <v>0</v>
      </c>
      <c r="AC67" s="191">
        <f t="shared" si="36"/>
        <v>0</v>
      </c>
      <c r="AD67" s="191">
        <f t="shared" si="36"/>
        <v>0</v>
      </c>
      <c r="AE67" s="191">
        <f t="shared" si="36"/>
        <v>0</v>
      </c>
      <c r="AF67" s="191">
        <f t="shared" si="36"/>
        <v>0</v>
      </c>
      <c r="AG67" s="191">
        <f t="shared" si="36"/>
        <v>0</v>
      </c>
      <c r="AH67" s="191">
        <f t="shared" si="36"/>
        <v>0</v>
      </c>
      <c r="AI67" s="191">
        <f t="shared" si="36"/>
        <v>0</v>
      </c>
      <c r="AJ67" s="191">
        <f t="shared" si="36"/>
        <v>0</v>
      </c>
      <c r="AK67" s="191">
        <f t="shared" si="36"/>
        <v>0</v>
      </c>
      <c r="AL67" s="191">
        <f t="shared" si="36"/>
        <v>0</v>
      </c>
      <c r="AM67" s="191">
        <f t="shared" si="36"/>
        <v>0</v>
      </c>
      <c r="AN67" s="191">
        <f t="shared" si="36"/>
        <v>0</v>
      </c>
      <c r="AO67" s="191">
        <f t="shared" si="36"/>
        <v>0</v>
      </c>
      <c r="AP67" s="191">
        <f t="shared" si="36"/>
        <v>0</v>
      </c>
      <c r="AQ67" s="191">
        <f t="shared" si="36"/>
        <v>0</v>
      </c>
      <c r="AR67" s="191">
        <f t="shared" si="36"/>
        <v>0</v>
      </c>
      <c r="AS67" s="191">
        <f t="shared" si="36"/>
        <v>0</v>
      </c>
      <c r="AT67" s="191">
        <f t="shared" si="36"/>
        <v>0</v>
      </c>
      <c r="AU67" s="191">
        <f t="shared" si="36"/>
        <v>0</v>
      </c>
      <c r="AV67" s="191">
        <f t="shared" si="36"/>
        <v>0</v>
      </c>
      <c r="AW67" s="191">
        <f t="shared" si="36"/>
        <v>0</v>
      </c>
      <c r="AX67" s="191">
        <f t="shared" si="36"/>
        <v>0</v>
      </c>
      <c r="AY67" s="191">
        <f t="shared" si="36"/>
        <v>0</v>
      </c>
      <c r="AZ67" s="191">
        <f t="shared" si="36"/>
        <v>0</v>
      </c>
      <c r="BA67" s="191">
        <f t="shared" si="36"/>
        <v>0</v>
      </c>
      <c r="BB67" s="191">
        <f t="shared" si="36"/>
        <v>0</v>
      </c>
      <c r="BC67" s="191">
        <f t="shared" si="36"/>
        <v>0</v>
      </c>
      <c r="BD67" s="191">
        <f t="shared" si="36"/>
        <v>0</v>
      </c>
      <c r="BE67" s="191">
        <f t="shared" si="36"/>
        <v>0</v>
      </c>
      <c r="BF67" s="191">
        <f t="shared" si="36"/>
        <v>0</v>
      </c>
      <c r="BG67" s="191">
        <f t="shared" si="36"/>
        <v>0</v>
      </c>
      <c r="BH67" s="191">
        <f t="shared" si="36"/>
        <v>0</v>
      </c>
      <c r="BI67" s="191">
        <f t="shared" si="36"/>
        <v>0</v>
      </c>
      <c r="BJ67" s="191">
        <f t="shared" si="36"/>
        <v>0</v>
      </c>
      <c r="BK67" s="191">
        <f t="shared" si="36"/>
        <v>0</v>
      </c>
      <c r="BL67" s="191">
        <f t="shared" si="36"/>
        <v>0</v>
      </c>
      <c r="BM67" s="191">
        <f t="shared" si="36"/>
        <v>0</v>
      </c>
      <c r="BN67" s="191">
        <f t="shared" si="36"/>
        <v>0</v>
      </c>
      <c r="BO67" s="191">
        <f t="shared" si="36"/>
        <v>0</v>
      </c>
      <c r="BP67" s="191">
        <f t="shared" si="36"/>
        <v>0</v>
      </c>
      <c r="BQ67" s="191">
        <f t="shared" si="36"/>
        <v>0</v>
      </c>
      <c r="BR67" s="191">
        <f t="shared" si="36"/>
        <v>0</v>
      </c>
      <c r="BS67" s="191">
        <f t="shared" si="36"/>
        <v>0</v>
      </c>
      <c r="BT67" s="191">
        <f t="shared" si="36"/>
        <v>0</v>
      </c>
      <c r="BU67" s="191">
        <f t="shared" ref="BU67:DC67" si="37">SUM(BU68:BU75)+BU76</f>
        <v>0</v>
      </c>
      <c r="BV67" s="191">
        <f t="shared" si="37"/>
        <v>0</v>
      </c>
      <c r="BW67" s="191">
        <f t="shared" si="37"/>
        <v>0</v>
      </c>
      <c r="BX67" s="191">
        <f t="shared" si="37"/>
        <v>0</v>
      </c>
      <c r="BY67" s="191">
        <f t="shared" si="37"/>
        <v>0</v>
      </c>
      <c r="BZ67" s="191">
        <f t="shared" si="37"/>
        <v>0</v>
      </c>
      <c r="CA67" s="191">
        <f t="shared" si="37"/>
        <v>0</v>
      </c>
      <c r="CB67" s="191">
        <f t="shared" si="37"/>
        <v>0</v>
      </c>
      <c r="CC67" s="191">
        <f t="shared" si="37"/>
        <v>0</v>
      </c>
      <c r="CD67" s="191">
        <f t="shared" si="37"/>
        <v>0</v>
      </c>
      <c r="CE67" s="191">
        <f t="shared" si="37"/>
        <v>0</v>
      </c>
      <c r="CF67" s="191">
        <f t="shared" si="37"/>
        <v>0</v>
      </c>
      <c r="CG67" s="191">
        <f t="shared" si="37"/>
        <v>0</v>
      </c>
      <c r="CH67" s="191">
        <f t="shared" si="37"/>
        <v>0</v>
      </c>
      <c r="CI67" s="191">
        <f t="shared" si="37"/>
        <v>0</v>
      </c>
      <c r="CJ67" s="191">
        <f t="shared" si="37"/>
        <v>0</v>
      </c>
      <c r="CK67" s="191">
        <f t="shared" si="37"/>
        <v>0</v>
      </c>
      <c r="CL67" s="191">
        <f t="shared" si="37"/>
        <v>0</v>
      </c>
      <c r="CM67" s="191">
        <f t="shared" si="37"/>
        <v>0</v>
      </c>
      <c r="CN67" s="191">
        <f t="shared" si="37"/>
        <v>0</v>
      </c>
      <c r="CO67" s="191">
        <f t="shared" si="37"/>
        <v>0</v>
      </c>
      <c r="CP67" s="191">
        <f t="shared" si="37"/>
        <v>0</v>
      </c>
      <c r="CQ67" s="191">
        <f t="shared" si="37"/>
        <v>0</v>
      </c>
      <c r="CR67" s="191">
        <f t="shared" si="37"/>
        <v>0</v>
      </c>
      <c r="CS67" s="191">
        <f t="shared" si="37"/>
        <v>0</v>
      </c>
      <c r="CT67" s="191">
        <f t="shared" si="37"/>
        <v>0</v>
      </c>
      <c r="CU67" s="191">
        <f t="shared" si="37"/>
        <v>0</v>
      </c>
      <c r="CV67" s="191">
        <f t="shared" si="37"/>
        <v>0</v>
      </c>
      <c r="CW67" s="191">
        <f t="shared" si="37"/>
        <v>0</v>
      </c>
      <c r="CX67" s="191">
        <f t="shared" si="37"/>
        <v>0</v>
      </c>
      <c r="CY67" s="191">
        <f t="shared" si="37"/>
        <v>0</v>
      </c>
      <c r="CZ67" s="191">
        <f t="shared" si="37"/>
        <v>0</v>
      </c>
      <c r="DA67" s="191">
        <f t="shared" si="37"/>
        <v>0</v>
      </c>
      <c r="DB67" s="191">
        <f t="shared" si="37"/>
        <v>0</v>
      </c>
      <c r="DC67" s="191">
        <f t="shared" si="37"/>
        <v>0</v>
      </c>
      <c r="DF67" s="24">
        <f t="shared" si="17"/>
        <v>0</v>
      </c>
    </row>
    <row r="68" spans="1:112" ht="14.5">
      <c r="A68" s="68">
        <v>56</v>
      </c>
      <c r="B68" s="176" t="str">
        <f>$B$67&amp;"1."</f>
        <v>E.3.1.</v>
      </c>
      <c r="C68" s="192" t="s">
        <v>161</v>
      </c>
      <c r="D68" s="199"/>
      <c r="E68" s="194">
        <v>0.21</v>
      </c>
      <c r="F68" s="189">
        <f>H68+NPV(FD,I68:INDEX(I68:DC68,PAL))</f>
        <v>0</v>
      </c>
      <c r="G68" s="189">
        <f>SUMIF($H$5:$DC$5,"&lt;="&amp;PAL,$H68:$DC68)</f>
        <v>0</v>
      </c>
      <c r="H68" s="195">
        <v>0</v>
      </c>
      <c r="I68" s="195">
        <v>0</v>
      </c>
      <c r="J68" s="195">
        <v>0</v>
      </c>
      <c r="K68" s="195">
        <v>0</v>
      </c>
      <c r="L68" s="195">
        <v>0</v>
      </c>
      <c r="M68" s="195">
        <v>0</v>
      </c>
      <c r="N68" s="195">
        <v>0</v>
      </c>
      <c r="O68" s="195">
        <v>0</v>
      </c>
      <c r="P68" s="195">
        <v>0</v>
      </c>
      <c r="Q68" s="195">
        <v>0</v>
      </c>
      <c r="R68" s="195">
        <v>0</v>
      </c>
      <c r="S68" s="195">
        <v>0</v>
      </c>
      <c r="T68" s="195">
        <v>0</v>
      </c>
      <c r="U68" s="195">
        <v>0</v>
      </c>
      <c r="V68" s="195">
        <v>0</v>
      </c>
      <c r="W68" s="195">
        <v>0</v>
      </c>
      <c r="X68" s="195">
        <v>0</v>
      </c>
      <c r="Y68" s="195">
        <v>0</v>
      </c>
      <c r="Z68" s="195">
        <v>0</v>
      </c>
      <c r="AA68" s="195">
        <v>0</v>
      </c>
      <c r="AB68" s="195">
        <v>0</v>
      </c>
      <c r="AC68" s="195">
        <v>0</v>
      </c>
      <c r="AD68" s="195">
        <v>0</v>
      </c>
      <c r="AE68" s="195">
        <v>0</v>
      </c>
      <c r="AF68" s="195">
        <v>0</v>
      </c>
      <c r="AG68" s="195">
        <v>0</v>
      </c>
      <c r="AH68" s="195">
        <v>0</v>
      </c>
      <c r="AI68" s="195">
        <v>0</v>
      </c>
      <c r="AJ68" s="195">
        <v>0</v>
      </c>
      <c r="AK68" s="195">
        <v>0</v>
      </c>
      <c r="AL68" s="195">
        <v>0</v>
      </c>
      <c r="AM68" s="195">
        <v>0</v>
      </c>
      <c r="AN68" s="195">
        <v>0</v>
      </c>
      <c r="AO68" s="195">
        <v>0</v>
      </c>
      <c r="AP68" s="195">
        <v>0</v>
      </c>
      <c r="AQ68" s="195">
        <v>0</v>
      </c>
      <c r="AR68" s="195">
        <v>0</v>
      </c>
      <c r="AS68" s="195">
        <v>0</v>
      </c>
      <c r="AT68" s="195">
        <v>0</v>
      </c>
      <c r="AU68" s="195">
        <v>0</v>
      </c>
      <c r="AV68" s="195">
        <v>0</v>
      </c>
      <c r="AW68" s="195">
        <v>0</v>
      </c>
      <c r="AX68" s="195">
        <v>0</v>
      </c>
      <c r="AY68" s="195">
        <v>0</v>
      </c>
      <c r="AZ68" s="195">
        <v>0</v>
      </c>
      <c r="BA68" s="195">
        <v>0</v>
      </c>
      <c r="BB68" s="195">
        <v>0</v>
      </c>
      <c r="BC68" s="195">
        <v>0</v>
      </c>
      <c r="BD68" s="195">
        <v>0</v>
      </c>
      <c r="BE68" s="195">
        <v>0</v>
      </c>
      <c r="BF68" s="195">
        <v>0</v>
      </c>
      <c r="BG68" s="195">
        <v>0</v>
      </c>
      <c r="BH68" s="195">
        <v>0</v>
      </c>
      <c r="BI68" s="195">
        <v>0</v>
      </c>
      <c r="BJ68" s="195">
        <v>0</v>
      </c>
      <c r="BK68" s="195">
        <v>0</v>
      </c>
      <c r="BL68" s="195">
        <v>0</v>
      </c>
      <c r="BM68" s="195">
        <v>0</v>
      </c>
      <c r="BN68" s="195">
        <v>0</v>
      </c>
      <c r="BO68" s="195">
        <v>0</v>
      </c>
      <c r="BP68" s="195">
        <v>0</v>
      </c>
      <c r="BQ68" s="195">
        <v>0</v>
      </c>
      <c r="BR68" s="195">
        <v>0</v>
      </c>
      <c r="BS68" s="195">
        <v>0</v>
      </c>
      <c r="BT68" s="195">
        <v>0</v>
      </c>
      <c r="BU68" s="195">
        <v>0</v>
      </c>
      <c r="BV68" s="195">
        <v>0</v>
      </c>
      <c r="BW68" s="195">
        <v>0</v>
      </c>
      <c r="BX68" s="195">
        <v>0</v>
      </c>
      <c r="BY68" s="195">
        <v>0</v>
      </c>
      <c r="BZ68" s="195">
        <v>0</v>
      </c>
      <c r="CA68" s="195">
        <v>0</v>
      </c>
      <c r="CB68" s="195">
        <v>0</v>
      </c>
      <c r="CC68" s="195">
        <v>0</v>
      </c>
      <c r="CD68" s="195">
        <v>0</v>
      </c>
      <c r="CE68" s="195">
        <v>0</v>
      </c>
      <c r="CF68" s="195">
        <v>0</v>
      </c>
      <c r="CG68" s="195">
        <v>0</v>
      </c>
      <c r="CH68" s="195">
        <v>0</v>
      </c>
      <c r="CI68" s="195">
        <v>0</v>
      </c>
      <c r="CJ68" s="195">
        <v>0</v>
      </c>
      <c r="CK68" s="195">
        <v>0</v>
      </c>
      <c r="CL68" s="195">
        <v>0</v>
      </c>
      <c r="CM68" s="195">
        <v>0</v>
      </c>
      <c r="CN68" s="195">
        <v>0</v>
      </c>
      <c r="CO68" s="195">
        <v>0</v>
      </c>
      <c r="CP68" s="195">
        <v>0</v>
      </c>
      <c r="CQ68" s="195">
        <v>0</v>
      </c>
      <c r="CR68" s="195">
        <v>0</v>
      </c>
      <c r="CS68" s="195">
        <v>0</v>
      </c>
      <c r="CT68" s="195">
        <v>0</v>
      </c>
      <c r="CU68" s="195">
        <v>0</v>
      </c>
      <c r="CV68" s="195">
        <v>0</v>
      </c>
      <c r="CW68" s="195">
        <v>0</v>
      </c>
      <c r="CX68" s="195">
        <v>0</v>
      </c>
      <c r="CY68" s="195">
        <v>0</v>
      </c>
      <c r="CZ68" s="195">
        <v>0</v>
      </c>
      <c r="DA68" s="195">
        <v>0</v>
      </c>
      <c r="DB68" s="195">
        <v>0</v>
      </c>
      <c r="DC68" s="195">
        <v>0</v>
      </c>
      <c r="DE68" s="24">
        <f>COUNTBLANK(H68:DC68)</f>
        <v>0</v>
      </c>
      <c r="DF68" s="24">
        <f t="shared" si="17"/>
        <v>0</v>
      </c>
      <c r="DG68">
        <f t="shared" ref="DG68:DG77" si="38">IF(ISNUMBER(E68),E68*100,0)</f>
        <v>21</v>
      </c>
      <c r="DH68">
        <v>0</v>
      </c>
    </row>
    <row r="69" spans="1:112" ht="14.5">
      <c r="A69" s="68">
        <v>57</v>
      </c>
      <c r="B69" s="176" t="str">
        <f>$B$67&amp;"2."</f>
        <v>E.3.2.</v>
      </c>
      <c r="C69" s="192" t="s">
        <v>161</v>
      </c>
      <c r="D69" s="199"/>
      <c r="E69" s="194">
        <v>0.21</v>
      </c>
      <c r="F69" s="189">
        <f>H69+NPV(FD,I69:INDEX(I69:DC69,PAL))</f>
        <v>0</v>
      </c>
      <c r="G69" s="189">
        <f>SUMIF($H$5:$DC$5,"&lt;="&amp;PAL,$H69:$DC69)</f>
        <v>0</v>
      </c>
      <c r="H69" s="195">
        <v>0</v>
      </c>
      <c r="I69" s="195">
        <v>0</v>
      </c>
      <c r="J69" s="195">
        <v>0</v>
      </c>
      <c r="K69" s="195">
        <v>0</v>
      </c>
      <c r="L69" s="195">
        <v>0</v>
      </c>
      <c r="M69" s="195">
        <v>0</v>
      </c>
      <c r="N69" s="195">
        <v>0</v>
      </c>
      <c r="O69" s="195">
        <v>0</v>
      </c>
      <c r="P69" s="195">
        <v>0</v>
      </c>
      <c r="Q69" s="195">
        <v>0</v>
      </c>
      <c r="R69" s="195">
        <v>0</v>
      </c>
      <c r="S69" s="195">
        <v>0</v>
      </c>
      <c r="T69" s="195">
        <v>0</v>
      </c>
      <c r="U69" s="195">
        <v>0</v>
      </c>
      <c r="V69" s="195">
        <v>0</v>
      </c>
      <c r="W69" s="195">
        <v>0</v>
      </c>
      <c r="X69" s="195">
        <v>0</v>
      </c>
      <c r="Y69" s="195">
        <v>0</v>
      </c>
      <c r="Z69" s="195">
        <v>0</v>
      </c>
      <c r="AA69" s="195">
        <v>0</v>
      </c>
      <c r="AB69" s="195">
        <v>0</v>
      </c>
      <c r="AC69" s="195">
        <v>0</v>
      </c>
      <c r="AD69" s="195">
        <v>0</v>
      </c>
      <c r="AE69" s="195">
        <v>0</v>
      </c>
      <c r="AF69" s="195">
        <v>0</v>
      </c>
      <c r="AG69" s="195">
        <v>0</v>
      </c>
      <c r="AH69" s="195">
        <v>0</v>
      </c>
      <c r="AI69" s="195">
        <v>0</v>
      </c>
      <c r="AJ69" s="195">
        <v>0</v>
      </c>
      <c r="AK69" s="195">
        <v>0</v>
      </c>
      <c r="AL69" s="195">
        <v>0</v>
      </c>
      <c r="AM69" s="195">
        <v>0</v>
      </c>
      <c r="AN69" s="195">
        <v>0</v>
      </c>
      <c r="AO69" s="195">
        <v>0</v>
      </c>
      <c r="AP69" s="195">
        <v>0</v>
      </c>
      <c r="AQ69" s="195">
        <v>0</v>
      </c>
      <c r="AR69" s="195">
        <v>0</v>
      </c>
      <c r="AS69" s="195">
        <v>0</v>
      </c>
      <c r="AT69" s="195">
        <v>0</v>
      </c>
      <c r="AU69" s="195">
        <v>0</v>
      </c>
      <c r="AV69" s="195">
        <v>0</v>
      </c>
      <c r="AW69" s="195">
        <v>0</v>
      </c>
      <c r="AX69" s="195">
        <v>0</v>
      </c>
      <c r="AY69" s="195">
        <v>0</v>
      </c>
      <c r="AZ69" s="195">
        <v>0</v>
      </c>
      <c r="BA69" s="195">
        <v>0</v>
      </c>
      <c r="BB69" s="195">
        <v>0</v>
      </c>
      <c r="BC69" s="195">
        <v>0</v>
      </c>
      <c r="BD69" s="195">
        <v>0</v>
      </c>
      <c r="BE69" s="195">
        <v>0</v>
      </c>
      <c r="BF69" s="195">
        <v>0</v>
      </c>
      <c r="BG69" s="195">
        <v>0</v>
      </c>
      <c r="BH69" s="195">
        <v>0</v>
      </c>
      <c r="BI69" s="195">
        <v>0</v>
      </c>
      <c r="BJ69" s="195">
        <v>0</v>
      </c>
      <c r="BK69" s="195">
        <v>0</v>
      </c>
      <c r="BL69" s="195">
        <v>0</v>
      </c>
      <c r="BM69" s="195">
        <v>0</v>
      </c>
      <c r="BN69" s="195">
        <v>0</v>
      </c>
      <c r="BO69" s="195">
        <v>0</v>
      </c>
      <c r="BP69" s="195">
        <v>0</v>
      </c>
      <c r="BQ69" s="195">
        <v>0</v>
      </c>
      <c r="BR69" s="195">
        <v>0</v>
      </c>
      <c r="BS69" s="195">
        <v>0</v>
      </c>
      <c r="BT69" s="195">
        <v>0</v>
      </c>
      <c r="BU69" s="195">
        <v>0</v>
      </c>
      <c r="BV69" s="195">
        <v>0</v>
      </c>
      <c r="BW69" s="195">
        <v>0</v>
      </c>
      <c r="BX69" s="195">
        <v>0</v>
      </c>
      <c r="BY69" s="195">
        <v>0</v>
      </c>
      <c r="BZ69" s="195">
        <v>0</v>
      </c>
      <c r="CA69" s="195">
        <v>0</v>
      </c>
      <c r="CB69" s="195">
        <v>0</v>
      </c>
      <c r="CC69" s="195">
        <v>0</v>
      </c>
      <c r="CD69" s="195">
        <v>0</v>
      </c>
      <c r="CE69" s="195">
        <v>0</v>
      </c>
      <c r="CF69" s="195">
        <v>0</v>
      </c>
      <c r="CG69" s="195">
        <v>0</v>
      </c>
      <c r="CH69" s="195">
        <v>0</v>
      </c>
      <c r="CI69" s="195">
        <v>0</v>
      </c>
      <c r="CJ69" s="195">
        <v>0</v>
      </c>
      <c r="CK69" s="195">
        <v>0</v>
      </c>
      <c r="CL69" s="195">
        <v>0</v>
      </c>
      <c r="CM69" s="195">
        <v>0</v>
      </c>
      <c r="CN69" s="195">
        <v>0</v>
      </c>
      <c r="CO69" s="195">
        <v>0</v>
      </c>
      <c r="CP69" s="195">
        <v>0</v>
      </c>
      <c r="CQ69" s="195">
        <v>0</v>
      </c>
      <c r="CR69" s="195">
        <v>0</v>
      </c>
      <c r="CS69" s="195">
        <v>0</v>
      </c>
      <c r="CT69" s="195">
        <v>0</v>
      </c>
      <c r="CU69" s="195">
        <v>0</v>
      </c>
      <c r="CV69" s="195">
        <v>0</v>
      </c>
      <c r="CW69" s="195">
        <v>0</v>
      </c>
      <c r="CX69" s="195">
        <v>0</v>
      </c>
      <c r="CY69" s="195">
        <v>0</v>
      </c>
      <c r="CZ69" s="195">
        <v>0</v>
      </c>
      <c r="DA69" s="195">
        <v>0</v>
      </c>
      <c r="DB69" s="195">
        <v>0</v>
      </c>
      <c r="DC69" s="195">
        <v>0</v>
      </c>
      <c r="DE69" s="24">
        <f t="shared" ref="DE69:DE77" si="39">COUNTBLANK(H69:DC69)</f>
        <v>0</v>
      </c>
      <c r="DF69" s="24">
        <f t="shared" si="17"/>
        <v>0</v>
      </c>
      <c r="DG69">
        <f t="shared" si="38"/>
        <v>21</v>
      </c>
      <c r="DH69">
        <v>0</v>
      </c>
    </row>
    <row r="70" spans="1:112" ht="14.5">
      <c r="A70" s="68">
        <v>58</v>
      </c>
      <c r="B70" s="176" t="str">
        <f>$B$67&amp;"3."</f>
        <v>E.3.3.</v>
      </c>
      <c r="C70" s="192" t="s">
        <v>161</v>
      </c>
      <c r="D70" s="199"/>
      <c r="E70" s="194">
        <v>0.21</v>
      </c>
      <c r="F70" s="189">
        <f>H70+NPV(FD,I70:INDEX(I70:DC70,PAL))</f>
        <v>0</v>
      </c>
      <c r="G70" s="189">
        <f>SUMIF($H$5:$DC$5,"&lt;="&amp;PAL,$H70:$DC70)</f>
        <v>0</v>
      </c>
      <c r="H70" s="195">
        <v>0</v>
      </c>
      <c r="I70" s="195">
        <v>0</v>
      </c>
      <c r="J70" s="195">
        <v>0</v>
      </c>
      <c r="K70" s="195">
        <v>0</v>
      </c>
      <c r="L70" s="195">
        <v>0</v>
      </c>
      <c r="M70" s="195">
        <v>0</v>
      </c>
      <c r="N70" s="195">
        <v>0</v>
      </c>
      <c r="O70" s="195">
        <v>0</v>
      </c>
      <c r="P70" s="195">
        <v>0</v>
      </c>
      <c r="Q70" s="195">
        <v>0</v>
      </c>
      <c r="R70" s="195">
        <v>0</v>
      </c>
      <c r="S70" s="195">
        <v>0</v>
      </c>
      <c r="T70" s="195">
        <v>0</v>
      </c>
      <c r="U70" s="195">
        <v>0</v>
      </c>
      <c r="V70" s="195">
        <v>0</v>
      </c>
      <c r="W70" s="195">
        <v>0</v>
      </c>
      <c r="X70" s="195">
        <v>0</v>
      </c>
      <c r="Y70" s="195">
        <v>0</v>
      </c>
      <c r="Z70" s="195">
        <v>0</v>
      </c>
      <c r="AA70" s="195">
        <v>0</v>
      </c>
      <c r="AB70" s="195">
        <v>0</v>
      </c>
      <c r="AC70" s="195">
        <v>0</v>
      </c>
      <c r="AD70" s="195">
        <v>0</v>
      </c>
      <c r="AE70" s="195">
        <v>0</v>
      </c>
      <c r="AF70" s="195">
        <v>0</v>
      </c>
      <c r="AG70" s="195">
        <v>0</v>
      </c>
      <c r="AH70" s="195">
        <v>0</v>
      </c>
      <c r="AI70" s="195">
        <v>0</v>
      </c>
      <c r="AJ70" s="195">
        <v>0</v>
      </c>
      <c r="AK70" s="195">
        <v>0</v>
      </c>
      <c r="AL70" s="195">
        <v>0</v>
      </c>
      <c r="AM70" s="195">
        <v>0</v>
      </c>
      <c r="AN70" s="195">
        <v>0</v>
      </c>
      <c r="AO70" s="195">
        <v>0</v>
      </c>
      <c r="AP70" s="195">
        <v>0</v>
      </c>
      <c r="AQ70" s="195">
        <v>0</v>
      </c>
      <c r="AR70" s="195">
        <v>0</v>
      </c>
      <c r="AS70" s="195">
        <v>0</v>
      </c>
      <c r="AT70" s="195">
        <v>0</v>
      </c>
      <c r="AU70" s="195">
        <v>0</v>
      </c>
      <c r="AV70" s="195">
        <v>0</v>
      </c>
      <c r="AW70" s="195">
        <v>0</v>
      </c>
      <c r="AX70" s="195">
        <v>0</v>
      </c>
      <c r="AY70" s="195">
        <v>0</v>
      </c>
      <c r="AZ70" s="195">
        <v>0</v>
      </c>
      <c r="BA70" s="195">
        <v>0</v>
      </c>
      <c r="BB70" s="195">
        <v>0</v>
      </c>
      <c r="BC70" s="195">
        <v>0</v>
      </c>
      <c r="BD70" s="195">
        <v>0</v>
      </c>
      <c r="BE70" s="195">
        <v>0</v>
      </c>
      <c r="BF70" s="195">
        <v>0</v>
      </c>
      <c r="BG70" s="195">
        <v>0</v>
      </c>
      <c r="BH70" s="195">
        <v>0</v>
      </c>
      <c r="BI70" s="195">
        <v>0</v>
      </c>
      <c r="BJ70" s="195">
        <v>0</v>
      </c>
      <c r="BK70" s="195">
        <v>0</v>
      </c>
      <c r="BL70" s="195">
        <v>0</v>
      </c>
      <c r="BM70" s="195">
        <v>0</v>
      </c>
      <c r="BN70" s="195">
        <v>0</v>
      </c>
      <c r="BO70" s="195">
        <v>0</v>
      </c>
      <c r="BP70" s="195">
        <v>0</v>
      </c>
      <c r="BQ70" s="195">
        <v>0</v>
      </c>
      <c r="BR70" s="195">
        <v>0</v>
      </c>
      <c r="BS70" s="195">
        <v>0</v>
      </c>
      <c r="BT70" s="195">
        <v>0</v>
      </c>
      <c r="BU70" s="195">
        <v>0</v>
      </c>
      <c r="BV70" s="195">
        <v>0</v>
      </c>
      <c r="BW70" s="195">
        <v>0</v>
      </c>
      <c r="BX70" s="195">
        <v>0</v>
      </c>
      <c r="BY70" s="195">
        <v>0</v>
      </c>
      <c r="BZ70" s="195">
        <v>0</v>
      </c>
      <c r="CA70" s="195">
        <v>0</v>
      </c>
      <c r="CB70" s="195">
        <v>0</v>
      </c>
      <c r="CC70" s="195">
        <v>0</v>
      </c>
      <c r="CD70" s="195">
        <v>0</v>
      </c>
      <c r="CE70" s="195">
        <v>0</v>
      </c>
      <c r="CF70" s="195">
        <v>0</v>
      </c>
      <c r="CG70" s="195">
        <v>0</v>
      </c>
      <c r="CH70" s="195">
        <v>0</v>
      </c>
      <c r="CI70" s="195">
        <v>0</v>
      </c>
      <c r="CJ70" s="195">
        <v>0</v>
      </c>
      <c r="CK70" s="195">
        <v>0</v>
      </c>
      <c r="CL70" s="195">
        <v>0</v>
      </c>
      <c r="CM70" s="195">
        <v>0</v>
      </c>
      <c r="CN70" s="195">
        <v>0</v>
      </c>
      <c r="CO70" s="195">
        <v>0</v>
      </c>
      <c r="CP70" s="195">
        <v>0</v>
      </c>
      <c r="CQ70" s="195">
        <v>0</v>
      </c>
      <c r="CR70" s="195">
        <v>0</v>
      </c>
      <c r="CS70" s="195">
        <v>0</v>
      </c>
      <c r="CT70" s="195">
        <v>0</v>
      </c>
      <c r="CU70" s="195">
        <v>0</v>
      </c>
      <c r="CV70" s="195">
        <v>0</v>
      </c>
      <c r="CW70" s="195">
        <v>0</v>
      </c>
      <c r="CX70" s="195">
        <v>0</v>
      </c>
      <c r="CY70" s="195">
        <v>0</v>
      </c>
      <c r="CZ70" s="195">
        <v>0</v>
      </c>
      <c r="DA70" s="195">
        <v>0</v>
      </c>
      <c r="DB70" s="195">
        <v>0</v>
      </c>
      <c r="DC70" s="195">
        <v>0</v>
      </c>
      <c r="DE70" s="24">
        <f t="shared" si="39"/>
        <v>0</v>
      </c>
      <c r="DF70" s="24">
        <f t="shared" si="17"/>
        <v>0</v>
      </c>
      <c r="DG70">
        <f t="shared" si="38"/>
        <v>21</v>
      </c>
      <c r="DH70">
        <v>0</v>
      </c>
    </row>
    <row r="71" spans="1:112" ht="14.5">
      <c r="A71" s="68">
        <v>59</v>
      </c>
      <c r="B71" s="176" t="str">
        <f>$B$67&amp;"4."</f>
        <v>E.3.4.</v>
      </c>
      <c r="C71" s="192" t="s">
        <v>161</v>
      </c>
      <c r="D71" s="199"/>
      <c r="E71" s="194">
        <v>0.21</v>
      </c>
      <c r="F71" s="189">
        <f>H71+NPV(FD,I71:INDEX(I71:DC71,PAL))</f>
        <v>0</v>
      </c>
      <c r="G71" s="189">
        <f>SUMIF($H$5:$DC$5,"&lt;="&amp;PAL,$H71:$DC71)</f>
        <v>0</v>
      </c>
      <c r="H71" s="195">
        <v>0</v>
      </c>
      <c r="I71" s="195">
        <v>0</v>
      </c>
      <c r="J71" s="195">
        <v>0</v>
      </c>
      <c r="K71" s="195">
        <v>0</v>
      </c>
      <c r="L71" s="195">
        <v>0</v>
      </c>
      <c r="M71" s="195">
        <v>0</v>
      </c>
      <c r="N71" s="195">
        <v>0</v>
      </c>
      <c r="O71" s="195">
        <v>0</v>
      </c>
      <c r="P71" s="195">
        <v>0</v>
      </c>
      <c r="Q71" s="195">
        <v>0</v>
      </c>
      <c r="R71" s="195">
        <v>0</v>
      </c>
      <c r="S71" s="195">
        <v>0</v>
      </c>
      <c r="T71" s="195">
        <v>0</v>
      </c>
      <c r="U71" s="195">
        <v>0</v>
      </c>
      <c r="V71" s="195">
        <v>0</v>
      </c>
      <c r="W71" s="195">
        <v>0</v>
      </c>
      <c r="X71" s="195">
        <v>0</v>
      </c>
      <c r="Y71" s="195">
        <v>0</v>
      </c>
      <c r="Z71" s="195">
        <v>0</v>
      </c>
      <c r="AA71" s="195">
        <v>0</v>
      </c>
      <c r="AB71" s="195">
        <v>0</v>
      </c>
      <c r="AC71" s="195">
        <v>0</v>
      </c>
      <c r="AD71" s="195">
        <v>0</v>
      </c>
      <c r="AE71" s="195">
        <v>0</v>
      </c>
      <c r="AF71" s="195">
        <v>0</v>
      </c>
      <c r="AG71" s="195">
        <v>0</v>
      </c>
      <c r="AH71" s="195">
        <v>0</v>
      </c>
      <c r="AI71" s="195">
        <v>0</v>
      </c>
      <c r="AJ71" s="195">
        <v>0</v>
      </c>
      <c r="AK71" s="195">
        <v>0</v>
      </c>
      <c r="AL71" s="195">
        <v>0</v>
      </c>
      <c r="AM71" s="195">
        <v>0</v>
      </c>
      <c r="AN71" s="195">
        <v>0</v>
      </c>
      <c r="AO71" s="195">
        <v>0</v>
      </c>
      <c r="AP71" s="195">
        <v>0</v>
      </c>
      <c r="AQ71" s="195">
        <v>0</v>
      </c>
      <c r="AR71" s="195">
        <v>0</v>
      </c>
      <c r="AS71" s="195">
        <v>0</v>
      </c>
      <c r="AT71" s="195">
        <v>0</v>
      </c>
      <c r="AU71" s="195">
        <v>0</v>
      </c>
      <c r="AV71" s="195">
        <v>0</v>
      </c>
      <c r="AW71" s="195">
        <v>0</v>
      </c>
      <c r="AX71" s="195">
        <v>0</v>
      </c>
      <c r="AY71" s="195">
        <v>0</v>
      </c>
      <c r="AZ71" s="195">
        <v>0</v>
      </c>
      <c r="BA71" s="195">
        <v>0</v>
      </c>
      <c r="BB71" s="195">
        <v>0</v>
      </c>
      <c r="BC71" s="195">
        <v>0</v>
      </c>
      <c r="BD71" s="195">
        <v>0</v>
      </c>
      <c r="BE71" s="195">
        <v>0</v>
      </c>
      <c r="BF71" s="195">
        <v>0</v>
      </c>
      <c r="BG71" s="195">
        <v>0</v>
      </c>
      <c r="BH71" s="195">
        <v>0</v>
      </c>
      <c r="BI71" s="195">
        <v>0</v>
      </c>
      <c r="BJ71" s="195">
        <v>0</v>
      </c>
      <c r="BK71" s="195">
        <v>0</v>
      </c>
      <c r="BL71" s="195">
        <v>0</v>
      </c>
      <c r="BM71" s="195">
        <v>0</v>
      </c>
      <c r="BN71" s="195">
        <v>0</v>
      </c>
      <c r="BO71" s="195">
        <v>0</v>
      </c>
      <c r="BP71" s="195">
        <v>0</v>
      </c>
      <c r="BQ71" s="195">
        <v>0</v>
      </c>
      <c r="BR71" s="195">
        <v>0</v>
      </c>
      <c r="BS71" s="195">
        <v>0</v>
      </c>
      <c r="BT71" s="195">
        <v>0</v>
      </c>
      <c r="BU71" s="195">
        <v>0</v>
      </c>
      <c r="BV71" s="195">
        <v>0</v>
      </c>
      <c r="BW71" s="195">
        <v>0</v>
      </c>
      <c r="BX71" s="195">
        <v>0</v>
      </c>
      <c r="BY71" s="195">
        <v>0</v>
      </c>
      <c r="BZ71" s="195">
        <v>0</v>
      </c>
      <c r="CA71" s="195">
        <v>0</v>
      </c>
      <c r="CB71" s="195">
        <v>0</v>
      </c>
      <c r="CC71" s="195">
        <v>0</v>
      </c>
      <c r="CD71" s="195">
        <v>0</v>
      </c>
      <c r="CE71" s="195">
        <v>0</v>
      </c>
      <c r="CF71" s="195">
        <v>0</v>
      </c>
      <c r="CG71" s="195">
        <v>0</v>
      </c>
      <c r="CH71" s="195">
        <v>0</v>
      </c>
      <c r="CI71" s="195">
        <v>0</v>
      </c>
      <c r="CJ71" s="195">
        <v>0</v>
      </c>
      <c r="CK71" s="195">
        <v>0</v>
      </c>
      <c r="CL71" s="195">
        <v>0</v>
      </c>
      <c r="CM71" s="195">
        <v>0</v>
      </c>
      <c r="CN71" s="195">
        <v>0</v>
      </c>
      <c r="CO71" s="195">
        <v>0</v>
      </c>
      <c r="CP71" s="195">
        <v>0</v>
      </c>
      <c r="CQ71" s="195">
        <v>0</v>
      </c>
      <c r="CR71" s="195">
        <v>0</v>
      </c>
      <c r="CS71" s="195">
        <v>0</v>
      </c>
      <c r="CT71" s="195">
        <v>0</v>
      </c>
      <c r="CU71" s="195">
        <v>0</v>
      </c>
      <c r="CV71" s="195">
        <v>0</v>
      </c>
      <c r="CW71" s="195">
        <v>0</v>
      </c>
      <c r="CX71" s="195">
        <v>0</v>
      </c>
      <c r="CY71" s="195">
        <v>0</v>
      </c>
      <c r="CZ71" s="195">
        <v>0</v>
      </c>
      <c r="DA71" s="195">
        <v>0</v>
      </c>
      <c r="DB71" s="195">
        <v>0</v>
      </c>
      <c r="DC71" s="195">
        <v>0</v>
      </c>
      <c r="DE71" s="24">
        <f t="shared" si="39"/>
        <v>0</v>
      </c>
      <c r="DF71" s="24">
        <f t="shared" si="17"/>
        <v>0</v>
      </c>
      <c r="DG71">
        <f t="shared" si="38"/>
        <v>21</v>
      </c>
      <c r="DH71">
        <v>0</v>
      </c>
    </row>
    <row r="72" spans="1:112" ht="14.5">
      <c r="A72" s="68">
        <v>60</v>
      </c>
      <c r="B72" s="176" t="str">
        <f>$B$67&amp;"5."</f>
        <v>E.3.5.</v>
      </c>
      <c r="C72" s="192" t="s">
        <v>161</v>
      </c>
      <c r="D72" s="199"/>
      <c r="E72" s="194">
        <v>0.21</v>
      </c>
      <c r="F72" s="189">
        <f>H72+NPV(FD,I72:INDEX(I72:DC72,PAL))</f>
        <v>0</v>
      </c>
      <c r="G72" s="189">
        <f>SUMIF($H$5:$DC$5,"&lt;="&amp;PAL,$H72:$DC72)</f>
        <v>0</v>
      </c>
      <c r="H72" s="195">
        <v>0</v>
      </c>
      <c r="I72" s="195">
        <v>0</v>
      </c>
      <c r="J72" s="195">
        <v>0</v>
      </c>
      <c r="K72" s="195">
        <v>0</v>
      </c>
      <c r="L72" s="195">
        <v>0</v>
      </c>
      <c r="M72" s="195">
        <v>0</v>
      </c>
      <c r="N72" s="195">
        <v>0</v>
      </c>
      <c r="O72" s="195">
        <v>0</v>
      </c>
      <c r="P72" s="195">
        <v>0</v>
      </c>
      <c r="Q72" s="195">
        <v>0</v>
      </c>
      <c r="R72" s="195">
        <v>0</v>
      </c>
      <c r="S72" s="195">
        <v>0</v>
      </c>
      <c r="T72" s="195">
        <v>0</v>
      </c>
      <c r="U72" s="195">
        <v>0</v>
      </c>
      <c r="V72" s="195">
        <v>0</v>
      </c>
      <c r="W72" s="195">
        <v>0</v>
      </c>
      <c r="X72" s="195">
        <v>0</v>
      </c>
      <c r="Y72" s="195">
        <v>0</v>
      </c>
      <c r="Z72" s="195">
        <v>0</v>
      </c>
      <c r="AA72" s="195">
        <v>0</v>
      </c>
      <c r="AB72" s="195">
        <v>0</v>
      </c>
      <c r="AC72" s="195">
        <v>0</v>
      </c>
      <c r="AD72" s="195">
        <v>0</v>
      </c>
      <c r="AE72" s="195">
        <v>0</v>
      </c>
      <c r="AF72" s="195">
        <v>0</v>
      </c>
      <c r="AG72" s="195">
        <v>0</v>
      </c>
      <c r="AH72" s="195">
        <v>0</v>
      </c>
      <c r="AI72" s="195">
        <v>0</v>
      </c>
      <c r="AJ72" s="195">
        <v>0</v>
      </c>
      <c r="AK72" s="195">
        <v>0</v>
      </c>
      <c r="AL72" s="195">
        <v>0</v>
      </c>
      <c r="AM72" s="195">
        <v>0</v>
      </c>
      <c r="AN72" s="195">
        <v>0</v>
      </c>
      <c r="AO72" s="195">
        <v>0</v>
      </c>
      <c r="AP72" s="195">
        <v>0</v>
      </c>
      <c r="AQ72" s="195">
        <v>0</v>
      </c>
      <c r="AR72" s="195">
        <v>0</v>
      </c>
      <c r="AS72" s="195">
        <v>0</v>
      </c>
      <c r="AT72" s="195">
        <v>0</v>
      </c>
      <c r="AU72" s="195">
        <v>0</v>
      </c>
      <c r="AV72" s="195">
        <v>0</v>
      </c>
      <c r="AW72" s="195">
        <v>0</v>
      </c>
      <c r="AX72" s="195">
        <v>0</v>
      </c>
      <c r="AY72" s="195">
        <v>0</v>
      </c>
      <c r="AZ72" s="195">
        <v>0</v>
      </c>
      <c r="BA72" s="195">
        <v>0</v>
      </c>
      <c r="BB72" s="195">
        <v>0</v>
      </c>
      <c r="BC72" s="195">
        <v>0</v>
      </c>
      <c r="BD72" s="195">
        <v>0</v>
      </c>
      <c r="BE72" s="195">
        <v>0</v>
      </c>
      <c r="BF72" s="195">
        <v>0</v>
      </c>
      <c r="BG72" s="195">
        <v>0</v>
      </c>
      <c r="BH72" s="195">
        <v>0</v>
      </c>
      <c r="BI72" s="195">
        <v>0</v>
      </c>
      <c r="BJ72" s="195">
        <v>0</v>
      </c>
      <c r="BK72" s="195">
        <v>0</v>
      </c>
      <c r="BL72" s="195">
        <v>0</v>
      </c>
      <c r="BM72" s="195">
        <v>0</v>
      </c>
      <c r="BN72" s="195">
        <v>0</v>
      </c>
      <c r="BO72" s="195">
        <v>0</v>
      </c>
      <c r="BP72" s="195">
        <v>0</v>
      </c>
      <c r="BQ72" s="195">
        <v>0</v>
      </c>
      <c r="BR72" s="195">
        <v>0</v>
      </c>
      <c r="BS72" s="195">
        <v>0</v>
      </c>
      <c r="BT72" s="195">
        <v>0</v>
      </c>
      <c r="BU72" s="195">
        <v>0</v>
      </c>
      <c r="BV72" s="195">
        <v>0</v>
      </c>
      <c r="BW72" s="195">
        <v>0</v>
      </c>
      <c r="BX72" s="195">
        <v>0</v>
      </c>
      <c r="BY72" s="195">
        <v>0</v>
      </c>
      <c r="BZ72" s="195">
        <v>0</v>
      </c>
      <c r="CA72" s="195">
        <v>0</v>
      </c>
      <c r="CB72" s="195">
        <v>0</v>
      </c>
      <c r="CC72" s="195">
        <v>0</v>
      </c>
      <c r="CD72" s="195">
        <v>0</v>
      </c>
      <c r="CE72" s="195">
        <v>0</v>
      </c>
      <c r="CF72" s="195">
        <v>0</v>
      </c>
      <c r="CG72" s="195">
        <v>0</v>
      </c>
      <c r="CH72" s="195">
        <v>0</v>
      </c>
      <c r="CI72" s="195">
        <v>0</v>
      </c>
      <c r="CJ72" s="195">
        <v>0</v>
      </c>
      <c r="CK72" s="195">
        <v>0</v>
      </c>
      <c r="CL72" s="195">
        <v>0</v>
      </c>
      <c r="CM72" s="195">
        <v>0</v>
      </c>
      <c r="CN72" s="195">
        <v>0</v>
      </c>
      <c r="CO72" s="195">
        <v>0</v>
      </c>
      <c r="CP72" s="195">
        <v>0</v>
      </c>
      <c r="CQ72" s="195">
        <v>0</v>
      </c>
      <c r="CR72" s="195">
        <v>0</v>
      </c>
      <c r="CS72" s="195">
        <v>0</v>
      </c>
      <c r="CT72" s="195">
        <v>0</v>
      </c>
      <c r="CU72" s="195">
        <v>0</v>
      </c>
      <c r="CV72" s="195">
        <v>0</v>
      </c>
      <c r="CW72" s="195">
        <v>0</v>
      </c>
      <c r="CX72" s="195">
        <v>0</v>
      </c>
      <c r="CY72" s="195">
        <v>0</v>
      </c>
      <c r="CZ72" s="195">
        <v>0</v>
      </c>
      <c r="DA72" s="195">
        <v>0</v>
      </c>
      <c r="DB72" s="195">
        <v>0</v>
      </c>
      <c r="DC72" s="195">
        <v>0</v>
      </c>
      <c r="DE72" s="24">
        <f t="shared" si="39"/>
        <v>0</v>
      </c>
      <c r="DF72" s="24">
        <f t="shared" si="17"/>
        <v>0</v>
      </c>
      <c r="DG72">
        <f t="shared" si="38"/>
        <v>21</v>
      </c>
      <c r="DH72">
        <v>0</v>
      </c>
    </row>
    <row r="73" spans="1:112" ht="14.5">
      <c r="A73" s="68">
        <v>61</v>
      </c>
      <c r="B73" s="176" t="str">
        <f>$B$67&amp;"6."</f>
        <v>E.3.6.</v>
      </c>
      <c r="C73" s="192" t="s">
        <v>161</v>
      </c>
      <c r="D73" s="199"/>
      <c r="E73" s="194">
        <v>0.21</v>
      </c>
      <c r="F73" s="189">
        <f>H73+NPV(FD,I73:INDEX(I73:DC73,PAL))</f>
        <v>0</v>
      </c>
      <c r="G73" s="189">
        <f>SUMIF($H$5:$DC$5,"&lt;="&amp;PAL,$H73:$DC73)</f>
        <v>0</v>
      </c>
      <c r="H73" s="195">
        <v>0</v>
      </c>
      <c r="I73" s="195">
        <v>0</v>
      </c>
      <c r="J73" s="195">
        <v>0</v>
      </c>
      <c r="K73" s="195">
        <v>0</v>
      </c>
      <c r="L73" s="195">
        <v>0</v>
      </c>
      <c r="M73" s="195">
        <v>0</v>
      </c>
      <c r="N73" s="195">
        <v>0</v>
      </c>
      <c r="O73" s="195">
        <v>0</v>
      </c>
      <c r="P73" s="195">
        <v>0</v>
      </c>
      <c r="Q73" s="195">
        <v>0</v>
      </c>
      <c r="R73" s="195">
        <v>0</v>
      </c>
      <c r="S73" s="195">
        <v>0</v>
      </c>
      <c r="T73" s="195">
        <v>0</v>
      </c>
      <c r="U73" s="195">
        <v>0</v>
      </c>
      <c r="V73" s="195">
        <v>0</v>
      </c>
      <c r="W73" s="195">
        <v>0</v>
      </c>
      <c r="X73" s="195">
        <v>0</v>
      </c>
      <c r="Y73" s="195">
        <v>0</v>
      </c>
      <c r="Z73" s="195">
        <v>0</v>
      </c>
      <c r="AA73" s="195">
        <v>0</v>
      </c>
      <c r="AB73" s="195">
        <v>0</v>
      </c>
      <c r="AC73" s="195">
        <v>0</v>
      </c>
      <c r="AD73" s="195">
        <v>0</v>
      </c>
      <c r="AE73" s="195">
        <v>0</v>
      </c>
      <c r="AF73" s="195">
        <v>0</v>
      </c>
      <c r="AG73" s="195">
        <v>0</v>
      </c>
      <c r="AH73" s="195">
        <v>0</v>
      </c>
      <c r="AI73" s="195">
        <v>0</v>
      </c>
      <c r="AJ73" s="195">
        <v>0</v>
      </c>
      <c r="AK73" s="195">
        <v>0</v>
      </c>
      <c r="AL73" s="195">
        <v>0</v>
      </c>
      <c r="AM73" s="195">
        <v>0</v>
      </c>
      <c r="AN73" s="195">
        <v>0</v>
      </c>
      <c r="AO73" s="195">
        <v>0</v>
      </c>
      <c r="AP73" s="195">
        <v>0</v>
      </c>
      <c r="AQ73" s="195">
        <v>0</v>
      </c>
      <c r="AR73" s="195">
        <v>0</v>
      </c>
      <c r="AS73" s="195">
        <v>0</v>
      </c>
      <c r="AT73" s="195">
        <v>0</v>
      </c>
      <c r="AU73" s="195">
        <v>0</v>
      </c>
      <c r="AV73" s="195">
        <v>0</v>
      </c>
      <c r="AW73" s="195">
        <v>0</v>
      </c>
      <c r="AX73" s="195">
        <v>0</v>
      </c>
      <c r="AY73" s="195">
        <v>0</v>
      </c>
      <c r="AZ73" s="195">
        <v>0</v>
      </c>
      <c r="BA73" s="195">
        <v>0</v>
      </c>
      <c r="BB73" s="195">
        <v>0</v>
      </c>
      <c r="BC73" s="195">
        <v>0</v>
      </c>
      <c r="BD73" s="195">
        <v>0</v>
      </c>
      <c r="BE73" s="195">
        <v>0</v>
      </c>
      <c r="BF73" s="195">
        <v>0</v>
      </c>
      <c r="BG73" s="195">
        <v>0</v>
      </c>
      <c r="BH73" s="195">
        <v>0</v>
      </c>
      <c r="BI73" s="195">
        <v>0</v>
      </c>
      <c r="BJ73" s="195">
        <v>0</v>
      </c>
      <c r="BK73" s="195">
        <v>0</v>
      </c>
      <c r="BL73" s="195">
        <v>0</v>
      </c>
      <c r="BM73" s="195">
        <v>0</v>
      </c>
      <c r="BN73" s="195">
        <v>0</v>
      </c>
      <c r="BO73" s="195">
        <v>0</v>
      </c>
      <c r="BP73" s="195">
        <v>0</v>
      </c>
      <c r="BQ73" s="195">
        <v>0</v>
      </c>
      <c r="BR73" s="195">
        <v>0</v>
      </c>
      <c r="BS73" s="195">
        <v>0</v>
      </c>
      <c r="BT73" s="195">
        <v>0</v>
      </c>
      <c r="BU73" s="195">
        <v>0</v>
      </c>
      <c r="BV73" s="195">
        <v>0</v>
      </c>
      <c r="BW73" s="195">
        <v>0</v>
      </c>
      <c r="BX73" s="195">
        <v>0</v>
      </c>
      <c r="BY73" s="195">
        <v>0</v>
      </c>
      <c r="BZ73" s="195">
        <v>0</v>
      </c>
      <c r="CA73" s="195">
        <v>0</v>
      </c>
      <c r="CB73" s="195">
        <v>0</v>
      </c>
      <c r="CC73" s="195">
        <v>0</v>
      </c>
      <c r="CD73" s="195">
        <v>0</v>
      </c>
      <c r="CE73" s="195">
        <v>0</v>
      </c>
      <c r="CF73" s="195">
        <v>0</v>
      </c>
      <c r="CG73" s="195">
        <v>0</v>
      </c>
      <c r="CH73" s="195">
        <v>0</v>
      </c>
      <c r="CI73" s="195">
        <v>0</v>
      </c>
      <c r="CJ73" s="195">
        <v>0</v>
      </c>
      <c r="CK73" s="195">
        <v>0</v>
      </c>
      <c r="CL73" s="195">
        <v>0</v>
      </c>
      <c r="CM73" s="195">
        <v>0</v>
      </c>
      <c r="CN73" s="195">
        <v>0</v>
      </c>
      <c r="CO73" s="195">
        <v>0</v>
      </c>
      <c r="CP73" s="195">
        <v>0</v>
      </c>
      <c r="CQ73" s="195">
        <v>0</v>
      </c>
      <c r="CR73" s="195">
        <v>0</v>
      </c>
      <c r="CS73" s="195">
        <v>0</v>
      </c>
      <c r="CT73" s="195">
        <v>0</v>
      </c>
      <c r="CU73" s="195">
        <v>0</v>
      </c>
      <c r="CV73" s="195">
        <v>0</v>
      </c>
      <c r="CW73" s="195">
        <v>0</v>
      </c>
      <c r="CX73" s="195">
        <v>0</v>
      </c>
      <c r="CY73" s="195">
        <v>0</v>
      </c>
      <c r="CZ73" s="195">
        <v>0</v>
      </c>
      <c r="DA73" s="195">
        <v>0</v>
      </c>
      <c r="DB73" s="195">
        <v>0</v>
      </c>
      <c r="DC73" s="195">
        <v>0</v>
      </c>
      <c r="DE73" s="24">
        <f t="shared" si="39"/>
        <v>0</v>
      </c>
      <c r="DF73" s="24">
        <f t="shared" si="17"/>
        <v>0</v>
      </c>
      <c r="DG73">
        <f t="shared" si="38"/>
        <v>21</v>
      </c>
      <c r="DH73">
        <v>0</v>
      </c>
    </row>
    <row r="74" spans="1:112" ht="14.5">
      <c r="A74" s="68">
        <v>62</v>
      </c>
      <c r="B74" s="176" t="str">
        <f>$B$67&amp;"7."</f>
        <v>E.3.7.</v>
      </c>
      <c r="C74" s="192" t="s">
        <v>161</v>
      </c>
      <c r="D74" s="199"/>
      <c r="E74" s="194">
        <v>0.21</v>
      </c>
      <c r="F74" s="189">
        <f>H74+NPV(FD,I74:INDEX(I74:DC74,PAL))</f>
        <v>0</v>
      </c>
      <c r="G74" s="189">
        <f>SUMIF($H$5:$DC$5,"&lt;="&amp;PAL,$H74:$DC74)</f>
        <v>0</v>
      </c>
      <c r="H74" s="195">
        <v>0</v>
      </c>
      <c r="I74" s="195">
        <v>0</v>
      </c>
      <c r="J74" s="195">
        <v>0</v>
      </c>
      <c r="K74" s="195">
        <v>0</v>
      </c>
      <c r="L74" s="195">
        <v>0</v>
      </c>
      <c r="M74" s="195">
        <v>0</v>
      </c>
      <c r="N74" s="195">
        <v>0</v>
      </c>
      <c r="O74" s="195">
        <v>0</v>
      </c>
      <c r="P74" s="195">
        <v>0</v>
      </c>
      <c r="Q74" s="195">
        <v>0</v>
      </c>
      <c r="R74" s="195">
        <v>0</v>
      </c>
      <c r="S74" s="195">
        <v>0</v>
      </c>
      <c r="T74" s="195">
        <v>0</v>
      </c>
      <c r="U74" s="195">
        <v>0</v>
      </c>
      <c r="V74" s="195">
        <v>0</v>
      </c>
      <c r="W74" s="195">
        <v>0</v>
      </c>
      <c r="X74" s="195">
        <v>0</v>
      </c>
      <c r="Y74" s="195">
        <v>0</v>
      </c>
      <c r="Z74" s="195">
        <v>0</v>
      </c>
      <c r="AA74" s="195">
        <v>0</v>
      </c>
      <c r="AB74" s="195">
        <v>0</v>
      </c>
      <c r="AC74" s="195">
        <v>0</v>
      </c>
      <c r="AD74" s="195">
        <v>0</v>
      </c>
      <c r="AE74" s="195">
        <v>0</v>
      </c>
      <c r="AF74" s="195">
        <v>0</v>
      </c>
      <c r="AG74" s="195">
        <v>0</v>
      </c>
      <c r="AH74" s="195">
        <v>0</v>
      </c>
      <c r="AI74" s="195">
        <v>0</v>
      </c>
      <c r="AJ74" s="195">
        <v>0</v>
      </c>
      <c r="AK74" s="195">
        <v>0</v>
      </c>
      <c r="AL74" s="195">
        <v>0</v>
      </c>
      <c r="AM74" s="195">
        <v>0</v>
      </c>
      <c r="AN74" s="195">
        <v>0</v>
      </c>
      <c r="AO74" s="195">
        <v>0</v>
      </c>
      <c r="AP74" s="195">
        <v>0</v>
      </c>
      <c r="AQ74" s="195">
        <v>0</v>
      </c>
      <c r="AR74" s="195">
        <v>0</v>
      </c>
      <c r="AS74" s="195">
        <v>0</v>
      </c>
      <c r="AT74" s="195">
        <v>0</v>
      </c>
      <c r="AU74" s="195">
        <v>0</v>
      </c>
      <c r="AV74" s="195">
        <v>0</v>
      </c>
      <c r="AW74" s="195">
        <v>0</v>
      </c>
      <c r="AX74" s="195">
        <v>0</v>
      </c>
      <c r="AY74" s="195">
        <v>0</v>
      </c>
      <c r="AZ74" s="195">
        <v>0</v>
      </c>
      <c r="BA74" s="195">
        <v>0</v>
      </c>
      <c r="BB74" s="195">
        <v>0</v>
      </c>
      <c r="BC74" s="195">
        <v>0</v>
      </c>
      <c r="BD74" s="195">
        <v>0</v>
      </c>
      <c r="BE74" s="195">
        <v>0</v>
      </c>
      <c r="BF74" s="195">
        <v>0</v>
      </c>
      <c r="BG74" s="195">
        <v>0</v>
      </c>
      <c r="BH74" s="195">
        <v>0</v>
      </c>
      <c r="BI74" s="195">
        <v>0</v>
      </c>
      <c r="BJ74" s="195">
        <v>0</v>
      </c>
      <c r="BK74" s="195">
        <v>0</v>
      </c>
      <c r="BL74" s="195">
        <v>0</v>
      </c>
      <c r="BM74" s="195">
        <v>0</v>
      </c>
      <c r="BN74" s="195">
        <v>0</v>
      </c>
      <c r="BO74" s="195">
        <v>0</v>
      </c>
      <c r="BP74" s="195">
        <v>0</v>
      </c>
      <c r="BQ74" s="195">
        <v>0</v>
      </c>
      <c r="BR74" s="195">
        <v>0</v>
      </c>
      <c r="BS74" s="195">
        <v>0</v>
      </c>
      <c r="BT74" s="195">
        <v>0</v>
      </c>
      <c r="BU74" s="195">
        <v>0</v>
      </c>
      <c r="BV74" s="195">
        <v>0</v>
      </c>
      <c r="BW74" s="195">
        <v>0</v>
      </c>
      <c r="BX74" s="195">
        <v>0</v>
      </c>
      <c r="BY74" s="195">
        <v>0</v>
      </c>
      <c r="BZ74" s="195">
        <v>0</v>
      </c>
      <c r="CA74" s="195">
        <v>0</v>
      </c>
      <c r="CB74" s="195">
        <v>0</v>
      </c>
      <c r="CC74" s="195">
        <v>0</v>
      </c>
      <c r="CD74" s="195">
        <v>0</v>
      </c>
      <c r="CE74" s="195">
        <v>0</v>
      </c>
      <c r="CF74" s="195">
        <v>0</v>
      </c>
      <c r="CG74" s="195">
        <v>0</v>
      </c>
      <c r="CH74" s="195">
        <v>0</v>
      </c>
      <c r="CI74" s="195">
        <v>0</v>
      </c>
      <c r="CJ74" s="195">
        <v>0</v>
      </c>
      <c r="CK74" s="195">
        <v>0</v>
      </c>
      <c r="CL74" s="195">
        <v>0</v>
      </c>
      <c r="CM74" s="195">
        <v>0</v>
      </c>
      <c r="CN74" s="195">
        <v>0</v>
      </c>
      <c r="CO74" s="195">
        <v>0</v>
      </c>
      <c r="CP74" s="195">
        <v>0</v>
      </c>
      <c r="CQ74" s="195">
        <v>0</v>
      </c>
      <c r="CR74" s="195">
        <v>0</v>
      </c>
      <c r="CS74" s="195">
        <v>0</v>
      </c>
      <c r="CT74" s="195">
        <v>0</v>
      </c>
      <c r="CU74" s="195">
        <v>0</v>
      </c>
      <c r="CV74" s="195">
        <v>0</v>
      </c>
      <c r="CW74" s="195">
        <v>0</v>
      </c>
      <c r="CX74" s="195">
        <v>0</v>
      </c>
      <c r="CY74" s="195">
        <v>0</v>
      </c>
      <c r="CZ74" s="195">
        <v>0</v>
      </c>
      <c r="DA74" s="195">
        <v>0</v>
      </c>
      <c r="DB74" s="195">
        <v>0</v>
      </c>
      <c r="DC74" s="195">
        <v>0</v>
      </c>
      <c r="DE74" s="24">
        <f t="shared" si="39"/>
        <v>0</v>
      </c>
      <c r="DF74" s="24">
        <f t="shared" si="17"/>
        <v>0</v>
      </c>
      <c r="DG74">
        <f t="shared" si="38"/>
        <v>21</v>
      </c>
      <c r="DH74">
        <v>0</v>
      </c>
    </row>
    <row r="75" spans="1:112" ht="14.5">
      <c r="A75" s="68">
        <v>63</v>
      </c>
      <c r="B75" s="176" t="str">
        <f>$B$67&amp;"8."</f>
        <v>E.3.8.</v>
      </c>
      <c r="C75" s="192" t="s">
        <v>161</v>
      </c>
      <c r="D75" s="199"/>
      <c r="E75" s="194">
        <v>0.21</v>
      </c>
      <c r="F75" s="189">
        <f>H75+NPV(FD,I75:INDEX(I75:DC75,PAL))</f>
        <v>0</v>
      </c>
      <c r="G75" s="189">
        <f>SUMIF($H$5:$DC$5,"&lt;="&amp;PAL,$H75:$DC75)</f>
        <v>0</v>
      </c>
      <c r="H75" s="195">
        <v>0</v>
      </c>
      <c r="I75" s="195">
        <v>0</v>
      </c>
      <c r="J75" s="195">
        <v>0</v>
      </c>
      <c r="K75" s="195">
        <v>0</v>
      </c>
      <c r="L75" s="195">
        <v>0</v>
      </c>
      <c r="M75" s="195">
        <v>0</v>
      </c>
      <c r="N75" s="195">
        <v>0</v>
      </c>
      <c r="O75" s="195">
        <v>0</v>
      </c>
      <c r="P75" s="195">
        <v>0</v>
      </c>
      <c r="Q75" s="195">
        <v>0</v>
      </c>
      <c r="R75" s="195">
        <v>0</v>
      </c>
      <c r="S75" s="195">
        <v>0</v>
      </c>
      <c r="T75" s="195">
        <v>0</v>
      </c>
      <c r="U75" s="195">
        <v>0</v>
      </c>
      <c r="V75" s="195">
        <v>0</v>
      </c>
      <c r="W75" s="195">
        <v>0</v>
      </c>
      <c r="X75" s="195">
        <v>0</v>
      </c>
      <c r="Y75" s="195">
        <v>0</v>
      </c>
      <c r="Z75" s="195">
        <v>0</v>
      </c>
      <c r="AA75" s="195">
        <v>0</v>
      </c>
      <c r="AB75" s="195">
        <v>0</v>
      </c>
      <c r="AC75" s="195">
        <v>0</v>
      </c>
      <c r="AD75" s="195">
        <v>0</v>
      </c>
      <c r="AE75" s="195">
        <v>0</v>
      </c>
      <c r="AF75" s="195">
        <v>0</v>
      </c>
      <c r="AG75" s="195">
        <v>0</v>
      </c>
      <c r="AH75" s="195">
        <v>0</v>
      </c>
      <c r="AI75" s="195">
        <v>0</v>
      </c>
      <c r="AJ75" s="195">
        <v>0</v>
      </c>
      <c r="AK75" s="195">
        <v>0</v>
      </c>
      <c r="AL75" s="195">
        <v>0</v>
      </c>
      <c r="AM75" s="195">
        <v>0</v>
      </c>
      <c r="AN75" s="195">
        <v>0</v>
      </c>
      <c r="AO75" s="195">
        <v>0</v>
      </c>
      <c r="AP75" s="195">
        <v>0</v>
      </c>
      <c r="AQ75" s="195">
        <v>0</v>
      </c>
      <c r="AR75" s="195">
        <v>0</v>
      </c>
      <c r="AS75" s="195">
        <v>0</v>
      </c>
      <c r="AT75" s="195">
        <v>0</v>
      </c>
      <c r="AU75" s="195">
        <v>0</v>
      </c>
      <c r="AV75" s="195">
        <v>0</v>
      </c>
      <c r="AW75" s="195">
        <v>0</v>
      </c>
      <c r="AX75" s="195">
        <v>0</v>
      </c>
      <c r="AY75" s="195">
        <v>0</v>
      </c>
      <c r="AZ75" s="195">
        <v>0</v>
      </c>
      <c r="BA75" s="195">
        <v>0</v>
      </c>
      <c r="BB75" s="195">
        <v>0</v>
      </c>
      <c r="BC75" s="195">
        <v>0</v>
      </c>
      <c r="BD75" s="195">
        <v>0</v>
      </c>
      <c r="BE75" s="195">
        <v>0</v>
      </c>
      <c r="BF75" s="195">
        <v>0</v>
      </c>
      <c r="BG75" s="195">
        <v>0</v>
      </c>
      <c r="BH75" s="195">
        <v>0</v>
      </c>
      <c r="BI75" s="195">
        <v>0</v>
      </c>
      <c r="BJ75" s="195">
        <v>0</v>
      </c>
      <c r="BK75" s="195">
        <v>0</v>
      </c>
      <c r="BL75" s="195">
        <v>0</v>
      </c>
      <c r="BM75" s="195">
        <v>0</v>
      </c>
      <c r="BN75" s="195">
        <v>0</v>
      </c>
      <c r="BO75" s="195">
        <v>0</v>
      </c>
      <c r="BP75" s="195">
        <v>0</v>
      </c>
      <c r="BQ75" s="195">
        <v>0</v>
      </c>
      <c r="BR75" s="195">
        <v>0</v>
      </c>
      <c r="BS75" s="195">
        <v>0</v>
      </c>
      <c r="BT75" s="195">
        <v>0</v>
      </c>
      <c r="BU75" s="195">
        <v>0</v>
      </c>
      <c r="BV75" s="195">
        <v>0</v>
      </c>
      <c r="BW75" s="195">
        <v>0</v>
      </c>
      <c r="BX75" s="195">
        <v>0</v>
      </c>
      <c r="BY75" s="195">
        <v>0</v>
      </c>
      <c r="BZ75" s="195">
        <v>0</v>
      </c>
      <c r="CA75" s="195">
        <v>0</v>
      </c>
      <c r="CB75" s="195">
        <v>0</v>
      </c>
      <c r="CC75" s="195">
        <v>0</v>
      </c>
      <c r="CD75" s="195">
        <v>0</v>
      </c>
      <c r="CE75" s="195">
        <v>0</v>
      </c>
      <c r="CF75" s="195">
        <v>0</v>
      </c>
      <c r="CG75" s="195">
        <v>0</v>
      </c>
      <c r="CH75" s="195">
        <v>0</v>
      </c>
      <c r="CI75" s="195">
        <v>0</v>
      </c>
      <c r="CJ75" s="195">
        <v>0</v>
      </c>
      <c r="CK75" s="195">
        <v>0</v>
      </c>
      <c r="CL75" s="195">
        <v>0</v>
      </c>
      <c r="CM75" s="195">
        <v>0</v>
      </c>
      <c r="CN75" s="195">
        <v>0</v>
      </c>
      <c r="CO75" s="195">
        <v>0</v>
      </c>
      <c r="CP75" s="195">
        <v>0</v>
      </c>
      <c r="CQ75" s="195">
        <v>0</v>
      </c>
      <c r="CR75" s="195">
        <v>0</v>
      </c>
      <c r="CS75" s="195">
        <v>0</v>
      </c>
      <c r="CT75" s="195">
        <v>0</v>
      </c>
      <c r="CU75" s="195">
        <v>0</v>
      </c>
      <c r="CV75" s="195">
        <v>0</v>
      </c>
      <c r="CW75" s="195">
        <v>0</v>
      </c>
      <c r="CX75" s="195">
        <v>0</v>
      </c>
      <c r="CY75" s="195">
        <v>0</v>
      </c>
      <c r="CZ75" s="195">
        <v>0</v>
      </c>
      <c r="DA75" s="195">
        <v>0</v>
      </c>
      <c r="DB75" s="195">
        <v>0</v>
      </c>
      <c r="DC75" s="195">
        <v>0</v>
      </c>
      <c r="DE75" s="24">
        <f t="shared" si="39"/>
        <v>0</v>
      </c>
      <c r="DF75" s="24">
        <f t="shared" si="17"/>
        <v>0</v>
      </c>
      <c r="DG75">
        <f t="shared" si="38"/>
        <v>21</v>
      </c>
      <c r="DH75">
        <v>0</v>
      </c>
    </row>
    <row r="76" spans="1:112" ht="14.5">
      <c r="A76" s="68">
        <v>64</v>
      </c>
      <c r="B76" s="176" t="str">
        <f>$B$67&amp;"9."</f>
        <v>E.3.9.</v>
      </c>
      <c r="C76" s="196" t="s">
        <v>162</v>
      </c>
      <c r="D76" s="176"/>
      <c r="E76" s="194">
        <v>0.21</v>
      </c>
      <c r="F76" s="189">
        <f>H76+NPV(FD,I76:INDEX(I76:DC76,PAL))</f>
        <v>0</v>
      </c>
      <c r="G76" s="189">
        <f>SUMIF($H$5:$DC$5,"&lt;="&amp;PAL,$H76:$DC76)</f>
        <v>0</v>
      </c>
      <c r="H76" s="197">
        <v>0</v>
      </c>
      <c r="I76" s="197">
        <v>0</v>
      </c>
      <c r="J76" s="197">
        <v>0</v>
      </c>
      <c r="K76" s="197">
        <v>0</v>
      </c>
      <c r="L76" s="197">
        <v>0</v>
      </c>
      <c r="M76" s="197">
        <v>0</v>
      </c>
      <c r="N76" s="197">
        <v>0</v>
      </c>
      <c r="O76" s="197">
        <v>0</v>
      </c>
      <c r="P76" s="197">
        <v>0</v>
      </c>
      <c r="Q76" s="197">
        <v>0</v>
      </c>
      <c r="R76" s="197">
        <v>0</v>
      </c>
      <c r="S76" s="198">
        <v>0</v>
      </c>
      <c r="T76" s="198">
        <v>0</v>
      </c>
      <c r="U76" s="198">
        <v>0</v>
      </c>
      <c r="V76" s="198">
        <v>0</v>
      </c>
      <c r="W76" s="198">
        <v>0</v>
      </c>
      <c r="X76" s="198">
        <v>0</v>
      </c>
      <c r="Y76" s="198">
        <v>0</v>
      </c>
      <c r="Z76" s="198">
        <v>0</v>
      </c>
      <c r="AA76" s="198">
        <v>0</v>
      </c>
      <c r="AB76" s="198">
        <v>0</v>
      </c>
      <c r="AC76" s="198">
        <v>0</v>
      </c>
      <c r="AD76" s="198">
        <v>0</v>
      </c>
      <c r="AE76" s="198">
        <v>0</v>
      </c>
      <c r="AF76" s="198">
        <v>0</v>
      </c>
      <c r="AG76" s="198">
        <v>0</v>
      </c>
      <c r="AH76" s="198">
        <v>0</v>
      </c>
      <c r="AI76" s="198">
        <v>0</v>
      </c>
      <c r="AJ76" s="198">
        <v>0</v>
      </c>
      <c r="AK76" s="198">
        <v>0</v>
      </c>
      <c r="AL76" s="198">
        <v>0</v>
      </c>
      <c r="AM76" s="198">
        <v>0</v>
      </c>
      <c r="AN76" s="198">
        <v>0</v>
      </c>
      <c r="AO76" s="198">
        <v>0</v>
      </c>
      <c r="AP76" s="198">
        <v>0</v>
      </c>
      <c r="AQ76" s="198">
        <v>0</v>
      </c>
      <c r="AR76" s="198">
        <v>0</v>
      </c>
      <c r="AS76" s="198">
        <v>0</v>
      </c>
      <c r="AT76" s="198">
        <v>0</v>
      </c>
      <c r="AU76" s="198">
        <v>0</v>
      </c>
      <c r="AV76" s="198">
        <v>0</v>
      </c>
      <c r="AW76" s="198">
        <v>0</v>
      </c>
      <c r="AX76" s="198">
        <v>0</v>
      </c>
      <c r="AY76" s="198">
        <v>0</v>
      </c>
      <c r="AZ76" s="198">
        <v>0</v>
      </c>
      <c r="BA76" s="198">
        <v>0</v>
      </c>
      <c r="BB76" s="198">
        <v>0</v>
      </c>
      <c r="BC76" s="198">
        <v>0</v>
      </c>
      <c r="BD76" s="198">
        <v>0</v>
      </c>
      <c r="BE76" s="198">
        <v>0</v>
      </c>
      <c r="BF76" s="198">
        <v>0</v>
      </c>
      <c r="BG76" s="198">
        <v>0</v>
      </c>
      <c r="BH76" s="198">
        <v>0</v>
      </c>
      <c r="BI76" s="198">
        <v>0</v>
      </c>
      <c r="BJ76" s="198">
        <v>0</v>
      </c>
      <c r="BK76" s="198">
        <v>0</v>
      </c>
      <c r="BL76" s="198">
        <v>0</v>
      </c>
      <c r="BM76" s="198">
        <v>0</v>
      </c>
      <c r="BN76" s="198">
        <v>0</v>
      </c>
      <c r="BO76" s="198">
        <v>0</v>
      </c>
      <c r="BP76" s="198">
        <v>0</v>
      </c>
      <c r="BQ76" s="198">
        <v>0</v>
      </c>
      <c r="BR76" s="198">
        <v>0</v>
      </c>
      <c r="BS76" s="198">
        <v>0</v>
      </c>
      <c r="BT76" s="198">
        <v>0</v>
      </c>
      <c r="BU76" s="198">
        <v>0</v>
      </c>
      <c r="BV76" s="198">
        <v>0</v>
      </c>
      <c r="BW76" s="198">
        <v>0</v>
      </c>
      <c r="BX76" s="198">
        <v>0</v>
      </c>
      <c r="BY76" s="198">
        <v>0</v>
      </c>
      <c r="BZ76" s="198">
        <v>0</v>
      </c>
      <c r="CA76" s="198">
        <v>0</v>
      </c>
      <c r="CB76" s="198">
        <v>0</v>
      </c>
      <c r="CC76" s="198">
        <v>0</v>
      </c>
      <c r="CD76" s="198">
        <v>0</v>
      </c>
      <c r="CE76" s="198">
        <v>0</v>
      </c>
      <c r="CF76" s="198">
        <v>0</v>
      </c>
      <c r="CG76" s="198">
        <v>0</v>
      </c>
      <c r="CH76" s="198">
        <v>0</v>
      </c>
      <c r="CI76" s="198">
        <v>0</v>
      </c>
      <c r="CJ76" s="198">
        <v>0</v>
      </c>
      <c r="CK76" s="198">
        <v>0</v>
      </c>
      <c r="CL76" s="198">
        <v>0</v>
      </c>
      <c r="CM76" s="198">
        <v>0</v>
      </c>
      <c r="CN76" s="198">
        <v>0</v>
      </c>
      <c r="CO76" s="198">
        <v>0</v>
      </c>
      <c r="CP76" s="198">
        <v>0</v>
      </c>
      <c r="CQ76" s="198">
        <v>0</v>
      </c>
      <c r="CR76" s="198">
        <v>0</v>
      </c>
      <c r="CS76" s="198">
        <v>0</v>
      </c>
      <c r="CT76" s="198">
        <v>0</v>
      </c>
      <c r="CU76" s="198">
        <v>0</v>
      </c>
      <c r="CV76" s="198">
        <v>0</v>
      </c>
      <c r="CW76" s="198">
        <v>0</v>
      </c>
      <c r="CX76" s="198">
        <v>0</v>
      </c>
      <c r="CY76" s="198">
        <v>0</v>
      </c>
      <c r="CZ76" s="198">
        <v>0</v>
      </c>
      <c r="DA76" s="198">
        <v>0</v>
      </c>
      <c r="DB76" s="198">
        <v>0</v>
      </c>
      <c r="DC76" s="198">
        <v>0</v>
      </c>
      <c r="DE76" s="24">
        <f t="shared" si="39"/>
        <v>0</v>
      </c>
      <c r="DF76" s="24">
        <f t="shared" si="17"/>
        <v>0</v>
      </c>
      <c r="DG76">
        <f t="shared" si="38"/>
        <v>21</v>
      </c>
      <c r="DH76">
        <v>0</v>
      </c>
    </row>
    <row r="77" spans="1:112" ht="14.5">
      <c r="A77" s="68">
        <v>65</v>
      </c>
      <c r="B77" s="176" t="str">
        <f>$B$67&amp;"L."</f>
        <v>E.3.L.</v>
      </c>
      <c r="C77" s="196" t="s">
        <v>163</v>
      </c>
      <c r="D77" s="176"/>
      <c r="E77" s="194">
        <v>0.21</v>
      </c>
      <c r="F77" s="189">
        <f>H77+NPV(FD,I77:INDEX(I77:DC77,PAL))</f>
        <v>0</v>
      </c>
      <c r="G77" s="189">
        <f>SUMIF($H$5:$DC$5,"&lt;="&amp;PAL,$H77:$DC77)</f>
        <v>0</v>
      </c>
      <c r="H77" s="197">
        <v>0</v>
      </c>
      <c r="I77" s="197">
        <v>0</v>
      </c>
      <c r="J77" s="197">
        <v>0</v>
      </c>
      <c r="K77" s="197">
        <v>0</v>
      </c>
      <c r="L77" s="197">
        <v>0</v>
      </c>
      <c r="M77" s="197">
        <v>0</v>
      </c>
      <c r="N77" s="197">
        <v>0</v>
      </c>
      <c r="O77" s="197">
        <v>0</v>
      </c>
      <c r="P77" s="197">
        <v>0</v>
      </c>
      <c r="Q77" s="197">
        <v>0</v>
      </c>
      <c r="R77" s="197">
        <v>0</v>
      </c>
      <c r="S77" s="197">
        <v>0</v>
      </c>
      <c r="T77" s="197">
        <v>0</v>
      </c>
      <c r="U77" s="197">
        <v>0</v>
      </c>
      <c r="V77" s="197">
        <v>0</v>
      </c>
      <c r="W77" s="197">
        <v>0</v>
      </c>
      <c r="X77" s="197">
        <v>0</v>
      </c>
      <c r="Y77" s="197">
        <v>0</v>
      </c>
      <c r="Z77" s="197">
        <v>0</v>
      </c>
      <c r="AA77" s="197">
        <v>0</v>
      </c>
      <c r="AB77" s="197">
        <v>0</v>
      </c>
      <c r="AC77" s="197">
        <v>0</v>
      </c>
      <c r="AD77" s="197">
        <v>0</v>
      </c>
      <c r="AE77" s="197">
        <v>0</v>
      </c>
      <c r="AF77" s="197">
        <v>0</v>
      </c>
      <c r="AG77" s="198">
        <v>0</v>
      </c>
      <c r="AH77" s="197">
        <v>0</v>
      </c>
      <c r="AI77" s="197">
        <v>0</v>
      </c>
      <c r="AJ77" s="197">
        <v>0</v>
      </c>
      <c r="AK77" s="197">
        <v>0</v>
      </c>
      <c r="AL77" s="197">
        <v>0</v>
      </c>
      <c r="AM77" s="197">
        <v>0</v>
      </c>
      <c r="AN77" s="197">
        <v>0</v>
      </c>
      <c r="AO77" s="197">
        <v>0</v>
      </c>
      <c r="AP77" s="197">
        <v>0</v>
      </c>
      <c r="AQ77" s="197">
        <v>0</v>
      </c>
      <c r="AR77" s="197">
        <v>0</v>
      </c>
      <c r="AS77" s="197">
        <v>0</v>
      </c>
      <c r="AT77" s="197">
        <v>0</v>
      </c>
      <c r="AU77" s="197">
        <v>0</v>
      </c>
      <c r="AV77" s="197">
        <v>0</v>
      </c>
      <c r="AW77" s="197">
        <v>0</v>
      </c>
      <c r="AX77" s="197">
        <v>0</v>
      </c>
      <c r="AY77" s="197">
        <v>0</v>
      </c>
      <c r="AZ77" s="197">
        <v>0</v>
      </c>
      <c r="BA77" s="197">
        <v>0</v>
      </c>
      <c r="BB77" s="197">
        <v>0</v>
      </c>
      <c r="BC77" s="197">
        <v>0</v>
      </c>
      <c r="BD77" s="197">
        <v>0</v>
      </c>
      <c r="BE77" s="197">
        <v>0</v>
      </c>
      <c r="BF77" s="197">
        <v>0</v>
      </c>
      <c r="BG77" s="197">
        <v>0</v>
      </c>
      <c r="BH77" s="197">
        <v>0</v>
      </c>
      <c r="BI77" s="197">
        <v>0</v>
      </c>
      <c r="BJ77" s="197">
        <v>0</v>
      </c>
      <c r="BK77" s="197">
        <v>0</v>
      </c>
      <c r="BL77" s="197">
        <v>0</v>
      </c>
      <c r="BM77" s="197">
        <v>0</v>
      </c>
      <c r="BN77" s="197">
        <v>0</v>
      </c>
      <c r="BO77" s="197">
        <v>0</v>
      </c>
      <c r="BP77" s="197">
        <v>0</v>
      </c>
      <c r="BQ77" s="197">
        <v>0</v>
      </c>
      <c r="BR77" s="197">
        <v>0</v>
      </c>
      <c r="BS77" s="197">
        <v>0</v>
      </c>
      <c r="BT77" s="197">
        <v>0</v>
      </c>
      <c r="BU77" s="197">
        <v>0</v>
      </c>
      <c r="BV77" s="197">
        <v>0</v>
      </c>
      <c r="BW77" s="197">
        <v>0</v>
      </c>
      <c r="BX77" s="197">
        <v>0</v>
      </c>
      <c r="BY77" s="197">
        <v>0</v>
      </c>
      <c r="BZ77" s="197">
        <v>0</v>
      </c>
      <c r="CA77" s="197">
        <v>0</v>
      </c>
      <c r="CB77" s="197">
        <v>0</v>
      </c>
      <c r="CC77" s="197">
        <v>0</v>
      </c>
      <c r="CD77" s="197">
        <v>0</v>
      </c>
      <c r="CE77" s="197">
        <v>0</v>
      </c>
      <c r="CF77" s="197">
        <v>0</v>
      </c>
      <c r="CG77" s="197">
        <v>0</v>
      </c>
      <c r="CH77" s="197">
        <v>0</v>
      </c>
      <c r="CI77" s="197">
        <v>0</v>
      </c>
      <c r="CJ77" s="197">
        <v>0</v>
      </c>
      <c r="CK77" s="197">
        <v>0</v>
      </c>
      <c r="CL77" s="197">
        <v>0</v>
      </c>
      <c r="CM77" s="197">
        <v>0</v>
      </c>
      <c r="CN77" s="197">
        <v>0</v>
      </c>
      <c r="CO77" s="197">
        <v>0</v>
      </c>
      <c r="CP77" s="197">
        <v>0</v>
      </c>
      <c r="CQ77" s="197">
        <v>0</v>
      </c>
      <c r="CR77" s="197">
        <v>0</v>
      </c>
      <c r="CS77" s="197">
        <v>0</v>
      </c>
      <c r="CT77" s="197">
        <v>0</v>
      </c>
      <c r="CU77" s="197">
        <v>0</v>
      </c>
      <c r="CV77" s="197">
        <v>0</v>
      </c>
      <c r="CW77" s="197">
        <v>0</v>
      </c>
      <c r="CX77" s="197">
        <v>0</v>
      </c>
      <c r="CY77" s="197">
        <v>0</v>
      </c>
      <c r="CZ77" s="197">
        <v>0</v>
      </c>
      <c r="DA77" s="197">
        <v>0</v>
      </c>
      <c r="DB77" s="197">
        <v>0</v>
      </c>
      <c r="DC77" s="198">
        <v>0</v>
      </c>
      <c r="DE77" s="24">
        <f t="shared" si="39"/>
        <v>0</v>
      </c>
      <c r="DF77" s="24">
        <f t="shared" ref="DF77:DF129" si="40">COUNTIF($H77:$DC77,"&lt;&gt;0")</f>
        <v>0</v>
      </c>
      <c r="DG77">
        <f t="shared" si="38"/>
        <v>21</v>
      </c>
      <c r="DH77">
        <f>DG77/(100+DG77)</f>
        <v>0.17355371900826447</v>
      </c>
    </row>
    <row r="78" spans="1:112" ht="14.5">
      <c r="A78" s="68">
        <v>66</v>
      </c>
      <c r="B78" s="19" t="s">
        <v>176</v>
      </c>
      <c r="C78" s="81" t="s">
        <v>177</v>
      </c>
      <c r="D78" s="2"/>
      <c r="E78" s="2"/>
      <c r="F78" s="189">
        <f>SUM(F79:F87)</f>
        <v>0</v>
      </c>
      <c r="G78" s="189">
        <f>SUMIF($H$5:$DC$5,"&lt;="&amp;PAL,$H78:$DC78)</f>
        <v>0</v>
      </c>
      <c r="H78" s="191">
        <f>SUM(H79:H86)+H87</f>
        <v>0</v>
      </c>
      <c r="I78" s="191">
        <f t="shared" ref="I78:AK78" si="41">SUM(I79:I86)+I87</f>
        <v>0</v>
      </c>
      <c r="J78" s="191">
        <f t="shared" si="41"/>
        <v>0</v>
      </c>
      <c r="K78" s="191">
        <f t="shared" si="41"/>
        <v>0</v>
      </c>
      <c r="L78" s="191">
        <f t="shared" si="41"/>
        <v>0</v>
      </c>
      <c r="M78" s="191">
        <f t="shared" si="41"/>
        <v>0</v>
      </c>
      <c r="N78" s="191">
        <f t="shared" si="41"/>
        <v>0</v>
      </c>
      <c r="O78" s="191">
        <f t="shared" si="41"/>
        <v>0</v>
      </c>
      <c r="P78" s="191">
        <f t="shared" si="41"/>
        <v>0</v>
      </c>
      <c r="Q78" s="191">
        <f t="shared" si="41"/>
        <v>0</v>
      </c>
      <c r="R78" s="191">
        <f t="shared" si="41"/>
        <v>0</v>
      </c>
      <c r="S78" s="191">
        <f t="shared" si="41"/>
        <v>0</v>
      </c>
      <c r="T78" s="191">
        <f t="shared" si="41"/>
        <v>0</v>
      </c>
      <c r="U78" s="191">
        <f t="shared" si="41"/>
        <v>0</v>
      </c>
      <c r="V78" s="191">
        <f t="shared" si="41"/>
        <v>0</v>
      </c>
      <c r="W78" s="191">
        <f t="shared" si="41"/>
        <v>0</v>
      </c>
      <c r="X78" s="191">
        <f t="shared" si="41"/>
        <v>0</v>
      </c>
      <c r="Y78" s="191">
        <f t="shared" si="41"/>
        <v>0</v>
      </c>
      <c r="Z78" s="191">
        <f t="shared" si="41"/>
        <v>0</v>
      </c>
      <c r="AA78" s="191">
        <f t="shared" si="41"/>
        <v>0</v>
      </c>
      <c r="AB78" s="191">
        <f t="shared" si="41"/>
        <v>0</v>
      </c>
      <c r="AC78" s="191">
        <f t="shared" si="41"/>
        <v>0</v>
      </c>
      <c r="AD78" s="191">
        <f t="shared" si="41"/>
        <v>0</v>
      </c>
      <c r="AE78" s="191">
        <f t="shared" si="41"/>
        <v>0</v>
      </c>
      <c r="AF78" s="191">
        <f t="shared" si="41"/>
        <v>0</v>
      </c>
      <c r="AG78" s="191">
        <f t="shared" si="41"/>
        <v>0</v>
      </c>
      <c r="AH78" s="191">
        <f t="shared" si="41"/>
        <v>0</v>
      </c>
      <c r="AI78" s="191">
        <f t="shared" si="41"/>
        <v>0</v>
      </c>
      <c r="AJ78" s="191">
        <f t="shared" si="41"/>
        <v>0</v>
      </c>
      <c r="AK78" s="191">
        <f t="shared" si="41"/>
        <v>0</v>
      </c>
      <c r="AL78" s="191">
        <f>SUM(AL79:AL86)+AL87</f>
        <v>0</v>
      </c>
      <c r="AM78" s="191">
        <f t="shared" ref="AM78:CX78" si="42">SUM(AM79:AM86)+AM87</f>
        <v>0</v>
      </c>
      <c r="AN78" s="191">
        <f t="shared" si="42"/>
        <v>0</v>
      </c>
      <c r="AO78" s="191">
        <f t="shared" si="42"/>
        <v>0</v>
      </c>
      <c r="AP78" s="191">
        <f t="shared" si="42"/>
        <v>0</v>
      </c>
      <c r="AQ78" s="191">
        <f t="shared" si="42"/>
        <v>0</v>
      </c>
      <c r="AR78" s="191">
        <f t="shared" si="42"/>
        <v>0</v>
      </c>
      <c r="AS78" s="191">
        <f t="shared" si="42"/>
        <v>0</v>
      </c>
      <c r="AT78" s="191">
        <f t="shared" si="42"/>
        <v>0</v>
      </c>
      <c r="AU78" s="191">
        <f t="shared" si="42"/>
        <v>0</v>
      </c>
      <c r="AV78" s="191">
        <f t="shared" si="42"/>
        <v>0</v>
      </c>
      <c r="AW78" s="191">
        <f t="shared" si="42"/>
        <v>0</v>
      </c>
      <c r="AX78" s="191">
        <f t="shared" si="42"/>
        <v>0</v>
      </c>
      <c r="AY78" s="191">
        <f t="shared" si="42"/>
        <v>0</v>
      </c>
      <c r="AZ78" s="191">
        <f t="shared" si="42"/>
        <v>0</v>
      </c>
      <c r="BA78" s="191">
        <f t="shared" si="42"/>
        <v>0</v>
      </c>
      <c r="BB78" s="191">
        <f t="shared" si="42"/>
        <v>0</v>
      </c>
      <c r="BC78" s="191">
        <f t="shared" si="42"/>
        <v>0</v>
      </c>
      <c r="BD78" s="191">
        <f t="shared" si="42"/>
        <v>0</v>
      </c>
      <c r="BE78" s="191">
        <f t="shared" si="42"/>
        <v>0</v>
      </c>
      <c r="BF78" s="191">
        <f t="shared" si="42"/>
        <v>0</v>
      </c>
      <c r="BG78" s="191">
        <f t="shared" si="42"/>
        <v>0</v>
      </c>
      <c r="BH78" s="191">
        <f t="shared" si="42"/>
        <v>0</v>
      </c>
      <c r="BI78" s="191">
        <f t="shared" si="42"/>
        <v>0</v>
      </c>
      <c r="BJ78" s="191">
        <f t="shared" si="42"/>
        <v>0</v>
      </c>
      <c r="BK78" s="191">
        <f t="shared" si="42"/>
        <v>0</v>
      </c>
      <c r="BL78" s="191">
        <f t="shared" si="42"/>
        <v>0</v>
      </c>
      <c r="BM78" s="191">
        <f t="shared" si="42"/>
        <v>0</v>
      </c>
      <c r="BN78" s="191">
        <f t="shared" si="42"/>
        <v>0</v>
      </c>
      <c r="BO78" s="191">
        <f t="shared" si="42"/>
        <v>0</v>
      </c>
      <c r="BP78" s="191">
        <f t="shared" si="42"/>
        <v>0</v>
      </c>
      <c r="BQ78" s="191">
        <f t="shared" si="42"/>
        <v>0</v>
      </c>
      <c r="BR78" s="191">
        <f t="shared" si="42"/>
        <v>0</v>
      </c>
      <c r="BS78" s="191">
        <f t="shared" si="42"/>
        <v>0</v>
      </c>
      <c r="BT78" s="191">
        <f t="shared" si="42"/>
        <v>0</v>
      </c>
      <c r="BU78" s="191">
        <f t="shared" si="42"/>
        <v>0</v>
      </c>
      <c r="BV78" s="191">
        <f t="shared" si="42"/>
        <v>0</v>
      </c>
      <c r="BW78" s="191">
        <f t="shared" si="42"/>
        <v>0</v>
      </c>
      <c r="BX78" s="191">
        <f t="shared" si="42"/>
        <v>0</v>
      </c>
      <c r="BY78" s="191">
        <f t="shared" si="42"/>
        <v>0</v>
      </c>
      <c r="BZ78" s="191">
        <f t="shared" si="42"/>
        <v>0</v>
      </c>
      <c r="CA78" s="191">
        <f t="shared" si="42"/>
        <v>0</v>
      </c>
      <c r="CB78" s="191">
        <f t="shared" si="42"/>
        <v>0</v>
      </c>
      <c r="CC78" s="191">
        <f t="shared" si="42"/>
        <v>0</v>
      </c>
      <c r="CD78" s="191">
        <f t="shared" si="42"/>
        <v>0</v>
      </c>
      <c r="CE78" s="191">
        <f t="shared" si="42"/>
        <v>0</v>
      </c>
      <c r="CF78" s="191">
        <f t="shared" si="42"/>
        <v>0</v>
      </c>
      <c r="CG78" s="191">
        <f t="shared" si="42"/>
        <v>0</v>
      </c>
      <c r="CH78" s="191">
        <f t="shared" si="42"/>
        <v>0</v>
      </c>
      <c r="CI78" s="191">
        <f t="shared" si="42"/>
        <v>0</v>
      </c>
      <c r="CJ78" s="191">
        <f t="shared" si="42"/>
        <v>0</v>
      </c>
      <c r="CK78" s="191">
        <f t="shared" si="42"/>
        <v>0</v>
      </c>
      <c r="CL78" s="191">
        <f t="shared" si="42"/>
        <v>0</v>
      </c>
      <c r="CM78" s="191">
        <f t="shared" si="42"/>
        <v>0</v>
      </c>
      <c r="CN78" s="191">
        <f t="shared" si="42"/>
        <v>0</v>
      </c>
      <c r="CO78" s="191">
        <f t="shared" si="42"/>
        <v>0</v>
      </c>
      <c r="CP78" s="191">
        <f t="shared" si="42"/>
        <v>0</v>
      </c>
      <c r="CQ78" s="191">
        <f t="shared" si="42"/>
        <v>0</v>
      </c>
      <c r="CR78" s="191">
        <f t="shared" si="42"/>
        <v>0</v>
      </c>
      <c r="CS78" s="191">
        <f t="shared" si="42"/>
        <v>0</v>
      </c>
      <c r="CT78" s="191">
        <f t="shared" si="42"/>
        <v>0</v>
      </c>
      <c r="CU78" s="191">
        <f t="shared" si="42"/>
        <v>0</v>
      </c>
      <c r="CV78" s="191">
        <f t="shared" si="42"/>
        <v>0</v>
      </c>
      <c r="CW78" s="191">
        <f t="shared" si="42"/>
        <v>0</v>
      </c>
      <c r="CX78" s="191">
        <f t="shared" si="42"/>
        <v>0</v>
      </c>
      <c r="CY78" s="191">
        <f>SUM(CY79:CY86)+CY87</f>
        <v>0</v>
      </c>
      <c r="CZ78" s="191">
        <f>SUM(CZ79:CZ86)+CZ87</f>
        <v>0</v>
      </c>
      <c r="DA78" s="191">
        <f>SUM(DA79:DA86)+DA87</f>
        <v>0</v>
      </c>
      <c r="DB78" s="191">
        <f>SUM(DB79:DB86)+DB87</f>
        <v>0</v>
      </c>
      <c r="DC78" s="191">
        <f>SUM(DC79:DC86)+DC87</f>
        <v>0</v>
      </c>
      <c r="DF78" s="24">
        <f t="shared" si="40"/>
        <v>0</v>
      </c>
    </row>
    <row r="79" spans="1:112" ht="15" customHeight="1">
      <c r="A79" s="68">
        <v>67</v>
      </c>
      <c r="B79" s="176" t="str">
        <f>$B$78&amp;"1."</f>
        <v>F.1.</v>
      </c>
      <c r="C79" s="192" t="s">
        <v>161</v>
      </c>
      <c r="D79" s="199"/>
      <c r="E79" s="194">
        <v>0.21</v>
      </c>
      <c r="F79" s="189">
        <f>H79+NPV(FD,I79:INDEX(I79:DC79,PAL))</f>
        <v>0</v>
      </c>
      <c r="G79" s="189">
        <f>SUMIF($H$5:$DC$5,"&lt;="&amp;PAL,$H79:$DC79)</f>
        <v>0</v>
      </c>
      <c r="H79" s="195">
        <v>0</v>
      </c>
      <c r="I79" s="195">
        <v>0</v>
      </c>
      <c r="J79" s="195">
        <v>0</v>
      </c>
      <c r="K79" s="195">
        <v>0</v>
      </c>
      <c r="L79" s="195">
        <v>0</v>
      </c>
      <c r="M79" s="195">
        <v>0</v>
      </c>
      <c r="N79" s="195">
        <v>0</v>
      </c>
      <c r="O79" s="195">
        <v>0</v>
      </c>
      <c r="P79" s="195">
        <v>0</v>
      </c>
      <c r="Q79" s="195">
        <v>0</v>
      </c>
      <c r="R79" s="195">
        <v>0</v>
      </c>
      <c r="S79" s="195">
        <v>0</v>
      </c>
      <c r="T79" s="195">
        <v>0</v>
      </c>
      <c r="U79" s="195">
        <v>0</v>
      </c>
      <c r="V79" s="195">
        <v>0</v>
      </c>
      <c r="W79" s="195">
        <v>0</v>
      </c>
      <c r="X79" s="195">
        <v>0</v>
      </c>
      <c r="Y79" s="195">
        <v>0</v>
      </c>
      <c r="Z79" s="195">
        <v>0</v>
      </c>
      <c r="AA79" s="195">
        <v>0</v>
      </c>
      <c r="AB79" s="195">
        <v>0</v>
      </c>
      <c r="AC79" s="195">
        <v>0</v>
      </c>
      <c r="AD79" s="195">
        <v>0</v>
      </c>
      <c r="AE79" s="195">
        <v>0</v>
      </c>
      <c r="AF79" s="195">
        <v>0</v>
      </c>
      <c r="AG79" s="195">
        <v>0</v>
      </c>
      <c r="AH79" s="195">
        <v>0</v>
      </c>
      <c r="AI79" s="195">
        <v>0</v>
      </c>
      <c r="AJ79" s="195">
        <v>0</v>
      </c>
      <c r="AK79" s="195">
        <v>0</v>
      </c>
      <c r="AL79" s="195">
        <v>0</v>
      </c>
      <c r="AM79" s="195">
        <v>0</v>
      </c>
      <c r="AN79" s="195">
        <v>0</v>
      </c>
      <c r="AO79" s="195">
        <v>0</v>
      </c>
      <c r="AP79" s="195">
        <v>0</v>
      </c>
      <c r="AQ79" s="195">
        <v>0</v>
      </c>
      <c r="AR79" s="195">
        <v>0</v>
      </c>
      <c r="AS79" s="195">
        <v>0</v>
      </c>
      <c r="AT79" s="195">
        <v>0</v>
      </c>
      <c r="AU79" s="195">
        <v>0</v>
      </c>
      <c r="AV79" s="195">
        <v>0</v>
      </c>
      <c r="AW79" s="195">
        <v>0</v>
      </c>
      <c r="AX79" s="195">
        <v>0</v>
      </c>
      <c r="AY79" s="195">
        <v>0</v>
      </c>
      <c r="AZ79" s="195">
        <v>0</v>
      </c>
      <c r="BA79" s="195">
        <v>0</v>
      </c>
      <c r="BB79" s="195">
        <v>0</v>
      </c>
      <c r="BC79" s="195">
        <v>0</v>
      </c>
      <c r="BD79" s="195">
        <v>0</v>
      </c>
      <c r="BE79" s="195">
        <v>0</v>
      </c>
      <c r="BF79" s="195">
        <v>0</v>
      </c>
      <c r="BG79" s="195">
        <v>0</v>
      </c>
      <c r="BH79" s="195">
        <v>0</v>
      </c>
      <c r="BI79" s="195">
        <v>0</v>
      </c>
      <c r="BJ79" s="195">
        <v>0</v>
      </c>
      <c r="BK79" s="195">
        <v>0</v>
      </c>
      <c r="BL79" s="195">
        <v>0</v>
      </c>
      <c r="BM79" s="195">
        <v>0</v>
      </c>
      <c r="BN79" s="195">
        <v>0</v>
      </c>
      <c r="BO79" s="195">
        <v>0</v>
      </c>
      <c r="BP79" s="195">
        <v>0</v>
      </c>
      <c r="BQ79" s="195">
        <v>0</v>
      </c>
      <c r="BR79" s="195">
        <v>0</v>
      </c>
      <c r="BS79" s="195">
        <v>0</v>
      </c>
      <c r="BT79" s="195">
        <v>0</v>
      </c>
      <c r="BU79" s="195">
        <v>0</v>
      </c>
      <c r="BV79" s="195">
        <v>0</v>
      </c>
      <c r="BW79" s="195">
        <v>0</v>
      </c>
      <c r="BX79" s="195">
        <v>0</v>
      </c>
      <c r="BY79" s="195">
        <v>0</v>
      </c>
      <c r="BZ79" s="195">
        <v>0</v>
      </c>
      <c r="CA79" s="195">
        <v>0</v>
      </c>
      <c r="CB79" s="195">
        <v>0</v>
      </c>
      <c r="CC79" s="195">
        <v>0</v>
      </c>
      <c r="CD79" s="195">
        <v>0</v>
      </c>
      <c r="CE79" s="195">
        <v>0</v>
      </c>
      <c r="CF79" s="195">
        <v>0</v>
      </c>
      <c r="CG79" s="195">
        <v>0</v>
      </c>
      <c r="CH79" s="195">
        <v>0</v>
      </c>
      <c r="CI79" s="195">
        <v>0</v>
      </c>
      <c r="CJ79" s="195">
        <v>0</v>
      </c>
      <c r="CK79" s="195">
        <v>0</v>
      </c>
      <c r="CL79" s="195">
        <v>0</v>
      </c>
      <c r="CM79" s="195">
        <v>0</v>
      </c>
      <c r="CN79" s="195">
        <v>0</v>
      </c>
      <c r="CO79" s="195">
        <v>0</v>
      </c>
      <c r="CP79" s="195">
        <v>0</v>
      </c>
      <c r="CQ79" s="195">
        <v>0</v>
      </c>
      <c r="CR79" s="195">
        <v>0</v>
      </c>
      <c r="CS79" s="195">
        <v>0</v>
      </c>
      <c r="CT79" s="195">
        <v>0</v>
      </c>
      <c r="CU79" s="195">
        <v>0</v>
      </c>
      <c r="CV79" s="195">
        <v>0</v>
      </c>
      <c r="CW79" s="195">
        <v>0</v>
      </c>
      <c r="CX79" s="195">
        <v>0</v>
      </c>
      <c r="CY79" s="195">
        <v>0</v>
      </c>
      <c r="CZ79" s="195">
        <v>0</v>
      </c>
      <c r="DA79" s="195">
        <v>0</v>
      </c>
      <c r="DB79" s="195">
        <v>0</v>
      </c>
      <c r="DC79" s="195">
        <v>0</v>
      </c>
      <c r="DE79" s="24">
        <f>COUNTBLANK(H79:DC79)</f>
        <v>0</v>
      </c>
      <c r="DF79" s="24">
        <f t="shared" si="40"/>
        <v>0</v>
      </c>
      <c r="DG79">
        <f t="shared" ref="DG79:DG88" si="43">IF(ISNUMBER(E79),E79*100,0)</f>
        <v>21</v>
      </c>
      <c r="DH79">
        <v>0</v>
      </c>
    </row>
    <row r="80" spans="1:112" ht="15" customHeight="1">
      <c r="A80" s="68">
        <v>68</v>
      </c>
      <c r="B80" s="176" t="str">
        <f>$B$78&amp;"2."</f>
        <v>F.2.</v>
      </c>
      <c r="C80" s="192" t="s">
        <v>161</v>
      </c>
      <c r="D80" s="199"/>
      <c r="E80" s="194">
        <v>0.21</v>
      </c>
      <c r="F80" s="189">
        <f>H80+NPV(FD,I80:INDEX(I80:DC80,PAL))</f>
        <v>0</v>
      </c>
      <c r="G80" s="189">
        <f>SUMIF($H$5:$DC$5,"&lt;="&amp;PAL,$H80:$DC80)</f>
        <v>0</v>
      </c>
      <c r="H80" s="195">
        <v>0</v>
      </c>
      <c r="I80" s="195">
        <v>0</v>
      </c>
      <c r="J80" s="195">
        <v>0</v>
      </c>
      <c r="K80" s="195">
        <v>0</v>
      </c>
      <c r="L80" s="195">
        <v>0</v>
      </c>
      <c r="M80" s="195">
        <v>0</v>
      </c>
      <c r="N80" s="195">
        <v>0</v>
      </c>
      <c r="O80" s="195">
        <v>0</v>
      </c>
      <c r="P80" s="195">
        <v>0</v>
      </c>
      <c r="Q80" s="195">
        <v>0</v>
      </c>
      <c r="R80" s="195">
        <v>0</v>
      </c>
      <c r="S80" s="195">
        <v>0</v>
      </c>
      <c r="T80" s="195">
        <v>0</v>
      </c>
      <c r="U80" s="195">
        <v>0</v>
      </c>
      <c r="V80" s="195">
        <v>0</v>
      </c>
      <c r="W80" s="195">
        <v>0</v>
      </c>
      <c r="X80" s="195">
        <v>0</v>
      </c>
      <c r="Y80" s="195">
        <v>0</v>
      </c>
      <c r="Z80" s="195">
        <v>0</v>
      </c>
      <c r="AA80" s="195">
        <v>0</v>
      </c>
      <c r="AB80" s="195">
        <v>0</v>
      </c>
      <c r="AC80" s="195">
        <v>0</v>
      </c>
      <c r="AD80" s="195">
        <v>0</v>
      </c>
      <c r="AE80" s="195">
        <v>0</v>
      </c>
      <c r="AF80" s="195">
        <v>0</v>
      </c>
      <c r="AG80" s="195">
        <v>0</v>
      </c>
      <c r="AH80" s="195">
        <v>0</v>
      </c>
      <c r="AI80" s="195">
        <v>0</v>
      </c>
      <c r="AJ80" s="195">
        <v>0</v>
      </c>
      <c r="AK80" s="195">
        <v>0</v>
      </c>
      <c r="AL80" s="195">
        <v>0</v>
      </c>
      <c r="AM80" s="195">
        <v>0</v>
      </c>
      <c r="AN80" s="195">
        <v>0</v>
      </c>
      <c r="AO80" s="195">
        <v>0</v>
      </c>
      <c r="AP80" s="195">
        <v>0</v>
      </c>
      <c r="AQ80" s="195">
        <v>0</v>
      </c>
      <c r="AR80" s="195">
        <v>0</v>
      </c>
      <c r="AS80" s="195">
        <v>0</v>
      </c>
      <c r="AT80" s="195">
        <v>0</v>
      </c>
      <c r="AU80" s="195">
        <v>0</v>
      </c>
      <c r="AV80" s="195">
        <v>0</v>
      </c>
      <c r="AW80" s="195">
        <v>0</v>
      </c>
      <c r="AX80" s="195">
        <v>0</v>
      </c>
      <c r="AY80" s="195">
        <v>0</v>
      </c>
      <c r="AZ80" s="195">
        <v>0</v>
      </c>
      <c r="BA80" s="195">
        <v>0</v>
      </c>
      <c r="BB80" s="195">
        <v>0</v>
      </c>
      <c r="BC80" s="195">
        <v>0</v>
      </c>
      <c r="BD80" s="195">
        <v>0</v>
      </c>
      <c r="BE80" s="195">
        <v>0</v>
      </c>
      <c r="BF80" s="195">
        <v>0</v>
      </c>
      <c r="BG80" s="195">
        <v>0</v>
      </c>
      <c r="BH80" s="195">
        <v>0</v>
      </c>
      <c r="BI80" s="195">
        <v>0</v>
      </c>
      <c r="BJ80" s="195">
        <v>0</v>
      </c>
      <c r="BK80" s="195">
        <v>0</v>
      </c>
      <c r="BL80" s="195">
        <v>0</v>
      </c>
      <c r="BM80" s="195">
        <v>0</v>
      </c>
      <c r="BN80" s="195">
        <v>0</v>
      </c>
      <c r="BO80" s="195">
        <v>0</v>
      </c>
      <c r="BP80" s="195">
        <v>0</v>
      </c>
      <c r="BQ80" s="195">
        <v>0</v>
      </c>
      <c r="BR80" s="195">
        <v>0</v>
      </c>
      <c r="BS80" s="195">
        <v>0</v>
      </c>
      <c r="BT80" s="195">
        <v>0</v>
      </c>
      <c r="BU80" s="195">
        <v>0</v>
      </c>
      <c r="BV80" s="195">
        <v>0</v>
      </c>
      <c r="BW80" s="195">
        <v>0</v>
      </c>
      <c r="BX80" s="195">
        <v>0</v>
      </c>
      <c r="BY80" s="195">
        <v>0</v>
      </c>
      <c r="BZ80" s="195">
        <v>0</v>
      </c>
      <c r="CA80" s="195">
        <v>0</v>
      </c>
      <c r="CB80" s="195">
        <v>0</v>
      </c>
      <c r="CC80" s="195">
        <v>0</v>
      </c>
      <c r="CD80" s="195">
        <v>0</v>
      </c>
      <c r="CE80" s="195">
        <v>0</v>
      </c>
      <c r="CF80" s="195">
        <v>0</v>
      </c>
      <c r="CG80" s="195">
        <v>0</v>
      </c>
      <c r="CH80" s="195">
        <v>0</v>
      </c>
      <c r="CI80" s="195">
        <v>0</v>
      </c>
      <c r="CJ80" s="195">
        <v>0</v>
      </c>
      <c r="CK80" s="195">
        <v>0</v>
      </c>
      <c r="CL80" s="195">
        <v>0</v>
      </c>
      <c r="CM80" s="195">
        <v>0</v>
      </c>
      <c r="CN80" s="195">
        <v>0</v>
      </c>
      <c r="CO80" s="195">
        <v>0</v>
      </c>
      <c r="CP80" s="195">
        <v>0</v>
      </c>
      <c r="CQ80" s="195">
        <v>0</v>
      </c>
      <c r="CR80" s="195">
        <v>0</v>
      </c>
      <c r="CS80" s="195">
        <v>0</v>
      </c>
      <c r="CT80" s="195">
        <v>0</v>
      </c>
      <c r="CU80" s="195">
        <v>0</v>
      </c>
      <c r="CV80" s="195">
        <v>0</v>
      </c>
      <c r="CW80" s="195">
        <v>0</v>
      </c>
      <c r="CX80" s="195">
        <v>0</v>
      </c>
      <c r="CY80" s="195">
        <v>0</v>
      </c>
      <c r="CZ80" s="195">
        <v>0</v>
      </c>
      <c r="DA80" s="195">
        <v>0</v>
      </c>
      <c r="DB80" s="195">
        <v>0</v>
      </c>
      <c r="DC80" s="195">
        <v>0</v>
      </c>
      <c r="DE80" s="24">
        <f t="shared" ref="DE80:DE88" si="44">COUNTBLANK(H80:DC80)</f>
        <v>0</v>
      </c>
      <c r="DF80" s="24">
        <f t="shared" si="40"/>
        <v>0</v>
      </c>
      <c r="DG80">
        <f t="shared" si="43"/>
        <v>21</v>
      </c>
      <c r="DH80">
        <v>0</v>
      </c>
    </row>
    <row r="81" spans="1:112" ht="15" customHeight="1">
      <c r="A81" s="68">
        <v>69</v>
      </c>
      <c r="B81" s="176" t="str">
        <f>$B$78&amp;"3."</f>
        <v>F.3.</v>
      </c>
      <c r="C81" s="192" t="s">
        <v>161</v>
      </c>
      <c r="D81" s="199"/>
      <c r="E81" s="194">
        <v>0.21</v>
      </c>
      <c r="F81" s="189">
        <f>H81+NPV(FD,I81:INDEX(I81:DC81,PAL))</f>
        <v>0</v>
      </c>
      <c r="G81" s="189">
        <f>SUMIF($H$5:$DC$5,"&lt;="&amp;PAL,$H81:$DC81)</f>
        <v>0</v>
      </c>
      <c r="H81" s="195">
        <v>0</v>
      </c>
      <c r="I81" s="195">
        <v>0</v>
      </c>
      <c r="J81" s="195">
        <v>0</v>
      </c>
      <c r="K81" s="195">
        <v>0</v>
      </c>
      <c r="L81" s="195">
        <v>0</v>
      </c>
      <c r="M81" s="195">
        <v>0</v>
      </c>
      <c r="N81" s="195">
        <v>0</v>
      </c>
      <c r="O81" s="195">
        <v>0</v>
      </c>
      <c r="P81" s="195">
        <v>0</v>
      </c>
      <c r="Q81" s="195">
        <v>0</v>
      </c>
      <c r="R81" s="195">
        <v>0</v>
      </c>
      <c r="S81" s="195">
        <v>0</v>
      </c>
      <c r="T81" s="195">
        <v>0</v>
      </c>
      <c r="U81" s="195">
        <v>0</v>
      </c>
      <c r="V81" s="195">
        <v>0</v>
      </c>
      <c r="W81" s="195">
        <v>0</v>
      </c>
      <c r="X81" s="195">
        <v>0</v>
      </c>
      <c r="Y81" s="195">
        <v>0</v>
      </c>
      <c r="Z81" s="195">
        <v>0</v>
      </c>
      <c r="AA81" s="195">
        <v>0</v>
      </c>
      <c r="AB81" s="195">
        <v>0</v>
      </c>
      <c r="AC81" s="195">
        <v>0</v>
      </c>
      <c r="AD81" s="195">
        <v>0</v>
      </c>
      <c r="AE81" s="195">
        <v>0</v>
      </c>
      <c r="AF81" s="195">
        <v>0</v>
      </c>
      <c r="AG81" s="195">
        <v>0</v>
      </c>
      <c r="AH81" s="195">
        <v>0</v>
      </c>
      <c r="AI81" s="195">
        <v>0</v>
      </c>
      <c r="AJ81" s="195">
        <v>0</v>
      </c>
      <c r="AK81" s="195">
        <v>0</v>
      </c>
      <c r="AL81" s="195">
        <v>0</v>
      </c>
      <c r="AM81" s="195">
        <v>0</v>
      </c>
      <c r="AN81" s="195">
        <v>0</v>
      </c>
      <c r="AO81" s="195">
        <v>0</v>
      </c>
      <c r="AP81" s="195">
        <v>0</v>
      </c>
      <c r="AQ81" s="195">
        <v>0</v>
      </c>
      <c r="AR81" s="195">
        <v>0</v>
      </c>
      <c r="AS81" s="195">
        <v>0</v>
      </c>
      <c r="AT81" s="195">
        <v>0</v>
      </c>
      <c r="AU81" s="195">
        <v>0</v>
      </c>
      <c r="AV81" s="195">
        <v>0</v>
      </c>
      <c r="AW81" s="195">
        <v>0</v>
      </c>
      <c r="AX81" s="195">
        <v>0</v>
      </c>
      <c r="AY81" s="195">
        <v>0</v>
      </c>
      <c r="AZ81" s="195">
        <v>0</v>
      </c>
      <c r="BA81" s="195">
        <v>0</v>
      </c>
      <c r="BB81" s="195">
        <v>0</v>
      </c>
      <c r="BC81" s="195">
        <v>0</v>
      </c>
      <c r="BD81" s="195">
        <v>0</v>
      </c>
      <c r="BE81" s="195">
        <v>0</v>
      </c>
      <c r="BF81" s="195">
        <v>0</v>
      </c>
      <c r="BG81" s="195">
        <v>0</v>
      </c>
      <c r="BH81" s="195">
        <v>0</v>
      </c>
      <c r="BI81" s="195">
        <v>0</v>
      </c>
      <c r="BJ81" s="195">
        <v>0</v>
      </c>
      <c r="BK81" s="195">
        <v>0</v>
      </c>
      <c r="BL81" s="195">
        <v>0</v>
      </c>
      <c r="BM81" s="195">
        <v>0</v>
      </c>
      <c r="BN81" s="195">
        <v>0</v>
      </c>
      <c r="BO81" s="195">
        <v>0</v>
      </c>
      <c r="BP81" s="195">
        <v>0</v>
      </c>
      <c r="BQ81" s="195">
        <v>0</v>
      </c>
      <c r="BR81" s="195">
        <v>0</v>
      </c>
      <c r="BS81" s="195">
        <v>0</v>
      </c>
      <c r="BT81" s="195">
        <v>0</v>
      </c>
      <c r="BU81" s="195">
        <v>0</v>
      </c>
      <c r="BV81" s="195">
        <v>0</v>
      </c>
      <c r="BW81" s="195">
        <v>0</v>
      </c>
      <c r="BX81" s="195">
        <v>0</v>
      </c>
      <c r="BY81" s="195">
        <v>0</v>
      </c>
      <c r="BZ81" s="195">
        <v>0</v>
      </c>
      <c r="CA81" s="195">
        <v>0</v>
      </c>
      <c r="CB81" s="195">
        <v>0</v>
      </c>
      <c r="CC81" s="195">
        <v>0</v>
      </c>
      <c r="CD81" s="195">
        <v>0</v>
      </c>
      <c r="CE81" s="195">
        <v>0</v>
      </c>
      <c r="CF81" s="195">
        <v>0</v>
      </c>
      <c r="CG81" s="195">
        <v>0</v>
      </c>
      <c r="CH81" s="195">
        <v>0</v>
      </c>
      <c r="CI81" s="195">
        <v>0</v>
      </c>
      <c r="CJ81" s="195">
        <v>0</v>
      </c>
      <c r="CK81" s="195">
        <v>0</v>
      </c>
      <c r="CL81" s="195">
        <v>0</v>
      </c>
      <c r="CM81" s="195">
        <v>0</v>
      </c>
      <c r="CN81" s="195">
        <v>0</v>
      </c>
      <c r="CO81" s="195">
        <v>0</v>
      </c>
      <c r="CP81" s="195">
        <v>0</v>
      </c>
      <c r="CQ81" s="195">
        <v>0</v>
      </c>
      <c r="CR81" s="195">
        <v>0</v>
      </c>
      <c r="CS81" s="195">
        <v>0</v>
      </c>
      <c r="CT81" s="195">
        <v>0</v>
      </c>
      <c r="CU81" s="195">
        <v>0</v>
      </c>
      <c r="CV81" s="195">
        <v>0</v>
      </c>
      <c r="CW81" s="195">
        <v>0</v>
      </c>
      <c r="CX81" s="195">
        <v>0</v>
      </c>
      <c r="CY81" s="195">
        <v>0</v>
      </c>
      <c r="CZ81" s="195">
        <v>0</v>
      </c>
      <c r="DA81" s="195">
        <v>0</v>
      </c>
      <c r="DB81" s="195">
        <v>0</v>
      </c>
      <c r="DC81" s="195">
        <v>0</v>
      </c>
      <c r="DE81" s="24">
        <f t="shared" si="44"/>
        <v>0</v>
      </c>
      <c r="DF81" s="24">
        <f t="shared" si="40"/>
        <v>0</v>
      </c>
      <c r="DG81">
        <f t="shared" si="43"/>
        <v>21</v>
      </c>
      <c r="DH81">
        <v>0</v>
      </c>
    </row>
    <row r="82" spans="1:112" ht="15" customHeight="1">
      <c r="A82" s="68">
        <v>70</v>
      </c>
      <c r="B82" s="176" t="str">
        <f>$B$78&amp;"4."</f>
        <v>F.4.</v>
      </c>
      <c r="C82" s="192" t="s">
        <v>161</v>
      </c>
      <c r="D82" s="199"/>
      <c r="E82" s="194">
        <v>0.21</v>
      </c>
      <c r="F82" s="189">
        <f>H82+NPV(FD,I82:INDEX(I82:DC82,PAL))</f>
        <v>0</v>
      </c>
      <c r="G82" s="189">
        <f>SUMIF($H$5:$DC$5,"&lt;="&amp;PAL,$H82:$DC82)</f>
        <v>0</v>
      </c>
      <c r="H82" s="195">
        <v>0</v>
      </c>
      <c r="I82" s="195">
        <v>0</v>
      </c>
      <c r="J82" s="195">
        <v>0</v>
      </c>
      <c r="K82" s="195">
        <v>0</v>
      </c>
      <c r="L82" s="195">
        <v>0</v>
      </c>
      <c r="M82" s="195">
        <v>0</v>
      </c>
      <c r="N82" s="195">
        <v>0</v>
      </c>
      <c r="O82" s="195">
        <v>0</v>
      </c>
      <c r="P82" s="195">
        <v>0</v>
      </c>
      <c r="Q82" s="195">
        <v>0</v>
      </c>
      <c r="R82" s="195">
        <v>0</v>
      </c>
      <c r="S82" s="195">
        <v>0</v>
      </c>
      <c r="T82" s="195">
        <v>0</v>
      </c>
      <c r="U82" s="195">
        <v>0</v>
      </c>
      <c r="V82" s="195">
        <v>0</v>
      </c>
      <c r="W82" s="195">
        <v>0</v>
      </c>
      <c r="X82" s="195">
        <v>0</v>
      </c>
      <c r="Y82" s="195">
        <v>0</v>
      </c>
      <c r="Z82" s="195">
        <v>0</v>
      </c>
      <c r="AA82" s="195">
        <v>0</v>
      </c>
      <c r="AB82" s="195">
        <v>0</v>
      </c>
      <c r="AC82" s="195">
        <v>0</v>
      </c>
      <c r="AD82" s="195">
        <v>0</v>
      </c>
      <c r="AE82" s="195">
        <v>0</v>
      </c>
      <c r="AF82" s="195">
        <v>0</v>
      </c>
      <c r="AG82" s="195">
        <v>0</v>
      </c>
      <c r="AH82" s="195">
        <v>0</v>
      </c>
      <c r="AI82" s="195">
        <v>0</v>
      </c>
      <c r="AJ82" s="195">
        <v>0</v>
      </c>
      <c r="AK82" s="195">
        <v>0</v>
      </c>
      <c r="AL82" s="195">
        <v>0</v>
      </c>
      <c r="AM82" s="195">
        <v>0</v>
      </c>
      <c r="AN82" s="195">
        <v>0</v>
      </c>
      <c r="AO82" s="195">
        <v>0</v>
      </c>
      <c r="AP82" s="195">
        <v>0</v>
      </c>
      <c r="AQ82" s="195">
        <v>0</v>
      </c>
      <c r="AR82" s="195">
        <v>0</v>
      </c>
      <c r="AS82" s="195">
        <v>0</v>
      </c>
      <c r="AT82" s="195">
        <v>0</v>
      </c>
      <c r="AU82" s="195">
        <v>0</v>
      </c>
      <c r="AV82" s="195">
        <v>0</v>
      </c>
      <c r="AW82" s="195">
        <v>0</v>
      </c>
      <c r="AX82" s="195">
        <v>0</v>
      </c>
      <c r="AY82" s="195">
        <v>0</v>
      </c>
      <c r="AZ82" s="195">
        <v>0</v>
      </c>
      <c r="BA82" s="195">
        <v>0</v>
      </c>
      <c r="BB82" s="195">
        <v>0</v>
      </c>
      <c r="BC82" s="195">
        <v>0</v>
      </c>
      <c r="BD82" s="195">
        <v>0</v>
      </c>
      <c r="BE82" s="195">
        <v>0</v>
      </c>
      <c r="BF82" s="195">
        <v>0</v>
      </c>
      <c r="BG82" s="195">
        <v>0</v>
      </c>
      <c r="BH82" s="195">
        <v>0</v>
      </c>
      <c r="BI82" s="195">
        <v>0</v>
      </c>
      <c r="BJ82" s="195">
        <v>0</v>
      </c>
      <c r="BK82" s="195">
        <v>0</v>
      </c>
      <c r="BL82" s="195">
        <v>0</v>
      </c>
      <c r="BM82" s="195">
        <v>0</v>
      </c>
      <c r="BN82" s="195">
        <v>0</v>
      </c>
      <c r="BO82" s="195">
        <v>0</v>
      </c>
      <c r="BP82" s="195">
        <v>0</v>
      </c>
      <c r="BQ82" s="195">
        <v>0</v>
      </c>
      <c r="BR82" s="195">
        <v>0</v>
      </c>
      <c r="BS82" s="195">
        <v>0</v>
      </c>
      <c r="BT82" s="195">
        <v>0</v>
      </c>
      <c r="BU82" s="195">
        <v>0</v>
      </c>
      <c r="BV82" s="195">
        <v>0</v>
      </c>
      <c r="BW82" s="195">
        <v>0</v>
      </c>
      <c r="BX82" s="195">
        <v>0</v>
      </c>
      <c r="BY82" s="195">
        <v>0</v>
      </c>
      <c r="BZ82" s="195">
        <v>0</v>
      </c>
      <c r="CA82" s="195">
        <v>0</v>
      </c>
      <c r="CB82" s="195">
        <v>0</v>
      </c>
      <c r="CC82" s="195">
        <v>0</v>
      </c>
      <c r="CD82" s="195">
        <v>0</v>
      </c>
      <c r="CE82" s="195">
        <v>0</v>
      </c>
      <c r="CF82" s="195">
        <v>0</v>
      </c>
      <c r="CG82" s="195">
        <v>0</v>
      </c>
      <c r="CH82" s="195">
        <v>0</v>
      </c>
      <c r="CI82" s="195">
        <v>0</v>
      </c>
      <c r="CJ82" s="195">
        <v>0</v>
      </c>
      <c r="CK82" s="195">
        <v>0</v>
      </c>
      <c r="CL82" s="195">
        <v>0</v>
      </c>
      <c r="CM82" s="195">
        <v>0</v>
      </c>
      <c r="CN82" s="195">
        <v>0</v>
      </c>
      <c r="CO82" s="195">
        <v>0</v>
      </c>
      <c r="CP82" s="195">
        <v>0</v>
      </c>
      <c r="CQ82" s="195">
        <v>0</v>
      </c>
      <c r="CR82" s="195">
        <v>0</v>
      </c>
      <c r="CS82" s="195">
        <v>0</v>
      </c>
      <c r="CT82" s="195">
        <v>0</v>
      </c>
      <c r="CU82" s="195">
        <v>0</v>
      </c>
      <c r="CV82" s="195">
        <v>0</v>
      </c>
      <c r="CW82" s="195">
        <v>0</v>
      </c>
      <c r="CX82" s="195">
        <v>0</v>
      </c>
      <c r="CY82" s="195">
        <v>0</v>
      </c>
      <c r="CZ82" s="195">
        <v>0</v>
      </c>
      <c r="DA82" s="195">
        <v>0</v>
      </c>
      <c r="DB82" s="195">
        <v>0</v>
      </c>
      <c r="DC82" s="195">
        <v>0</v>
      </c>
      <c r="DE82" s="24">
        <f t="shared" si="44"/>
        <v>0</v>
      </c>
      <c r="DF82" s="24">
        <f t="shared" si="40"/>
        <v>0</v>
      </c>
      <c r="DG82">
        <f t="shared" si="43"/>
        <v>21</v>
      </c>
      <c r="DH82">
        <v>0</v>
      </c>
    </row>
    <row r="83" spans="1:112" ht="15" customHeight="1">
      <c r="A83" s="68">
        <v>71</v>
      </c>
      <c r="B83" s="176" t="str">
        <f>$B$78&amp;"5."</f>
        <v>F.5.</v>
      </c>
      <c r="C83" s="192" t="s">
        <v>161</v>
      </c>
      <c r="D83" s="199"/>
      <c r="E83" s="194">
        <v>0.21</v>
      </c>
      <c r="F83" s="189">
        <f>H83+NPV(FD,I83:INDEX(I83:DC83,PAL))</f>
        <v>0</v>
      </c>
      <c r="G83" s="189">
        <f>SUMIF($H$5:$DC$5,"&lt;="&amp;PAL,$H83:$DC83)</f>
        <v>0</v>
      </c>
      <c r="H83" s="195">
        <v>0</v>
      </c>
      <c r="I83" s="195">
        <v>0</v>
      </c>
      <c r="J83" s="195">
        <v>0</v>
      </c>
      <c r="K83" s="195">
        <v>0</v>
      </c>
      <c r="L83" s="195">
        <v>0</v>
      </c>
      <c r="M83" s="195">
        <v>0</v>
      </c>
      <c r="N83" s="195">
        <v>0</v>
      </c>
      <c r="O83" s="195">
        <v>0</v>
      </c>
      <c r="P83" s="195">
        <v>0</v>
      </c>
      <c r="Q83" s="195">
        <v>0</v>
      </c>
      <c r="R83" s="195">
        <v>0</v>
      </c>
      <c r="S83" s="195">
        <v>0</v>
      </c>
      <c r="T83" s="195">
        <v>0</v>
      </c>
      <c r="U83" s="195">
        <v>0</v>
      </c>
      <c r="V83" s="195">
        <v>0</v>
      </c>
      <c r="W83" s="195">
        <v>0</v>
      </c>
      <c r="X83" s="195">
        <v>0</v>
      </c>
      <c r="Y83" s="195">
        <v>0</v>
      </c>
      <c r="Z83" s="195">
        <v>0</v>
      </c>
      <c r="AA83" s="195">
        <v>0</v>
      </c>
      <c r="AB83" s="195">
        <v>0</v>
      </c>
      <c r="AC83" s="195">
        <v>0</v>
      </c>
      <c r="AD83" s="195">
        <v>0</v>
      </c>
      <c r="AE83" s="195">
        <v>0</v>
      </c>
      <c r="AF83" s="195">
        <v>0</v>
      </c>
      <c r="AG83" s="195">
        <v>0</v>
      </c>
      <c r="AH83" s="195">
        <v>0</v>
      </c>
      <c r="AI83" s="195">
        <v>0</v>
      </c>
      <c r="AJ83" s="195">
        <v>0</v>
      </c>
      <c r="AK83" s="195">
        <v>0</v>
      </c>
      <c r="AL83" s="195">
        <v>0</v>
      </c>
      <c r="AM83" s="195">
        <v>0</v>
      </c>
      <c r="AN83" s="195">
        <v>0</v>
      </c>
      <c r="AO83" s="195">
        <v>0</v>
      </c>
      <c r="AP83" s="195">
        <v>0</v>
      </c>
      <c r="AQ83" s="195">
        <v>0</v>
      </c>
      <c r="AR83" s="195">
        <v>0</v>
      </c>
      <c r="AS83" s="195">
        <v>0</v>
      </c>
      <c r="AT83" s="195">
        <v>0</v>
      </c>
      <c r="AU83" s="195">
        <v>0</v>
      </c>
      <c r="AV83" s="195">
        <v>0</v>
      </c>
      <c r="AW83" s="195">
        <v>0</v>
      </c>
      <c r="AX83" s="195">
        <v>0</v>
      </c>
      <c r="AY83" s="195">
        <v>0</v>
      </c>
      <c r="AZ83" s="195">
        <v>0</v>
      </c>
      <c r="BA83" s="195">
        <v>0</v>
      </c>
      <c r="BB83" s="195">
        <v>0</v>
      </c>
      <c r="BC83" s="195">
        <v>0</v>
      </c>
      <c r="BD83" s="195">
        <v>0</v>
      </c>
      <c r="BE83" s="195">
        <v>0</v>
      </c>
      <c r="BF83" s="195">
        <v>0</v>
      </c>
      <c r="BG83" s="195">
        <v>0</v>
      </c>
      <c r="BH83" s="195">
        <v>0</v>
      </c>
      <c r="BI83" s="195">
        <v>0</v>
      </c>
      <c r="BJ83" s="195">
        <v>0</v>
      </c>
      <c r="BK83" s="195">
        <v>0</v>
      </c>
      <c r="BL83" s="195">
        <v>0</v>
      </c>
      <c r="BM83" s="195">
        <v>0</v>
      </c>
      <c r="BN83" s="195">
        <v>0</v>
      </c>
      <c r="BO83" s="195">
        <v>0</v>
      </c>
      <c r="BP83" s="195">
        <v>0</v>
      </c>
      <c r="BQ83" s="195">
        <v>0</v>
      </c>
      <c r="BR83" s="195">
        <v>0</v>
      </c>
      <c r="BS83" s="195">
        <v>0</v>
      </c>
      <c r="BT83" s="195">
        <v>0</v>
      </c>
      <c r="BU83" s="195">
        <v>0</v>
      </c>
      <c r="BV83" s="195">
        <v>0</v>
      </c>
      <c r="BW83" s="195">
        <v>0</v>
      </c>
      <c r="BX83" s="195">
        <v>0</v>
      </c>
      <c r="BY83" s="195">
        <v>0</v>
      </c>
      <c r="BZ83" s="195">
        <v>0</v>
      </c>
      <c r="CA83" s="195">
        <v>0</v>
      </c>
      <c r="CB83" s="195">
        <v>0</v>
      </c>
      <c r="CC83" s="195">
        <v>0</v>
      </c>
      <c r="CD83" s="195">
        <v>0</v>
      </c>
      <c r="CE83" s="195">
        <v>0</v>
      </c>
      <c r="CF83" s="195">
        <v>0</v>
      </c>
      <c r="CG83" s="195">
        <v>0</v>
      </c>
      <c r="CH83" s="195">
        <v>0</v>
      </c>
      <c r="CI83" s="195">
        <v>0</v>
      </c>
      <c r="CJ83" s="195">
        <v>0</v>
      </c>
      <c r="CK83" s="195">
        <v>0</v>
      </c>
      <c r="CL83" s="195">
        <v>0</v>
      </c>
      <c r="CM83" s="195">
        <v>0</v>
      </c>
      <c r="CN83" s="195">
        <v>0</v>
      </c>
      <c r="CO83" s="195">
        <v>0</v>
      </c>
      <c r="CP83" s="195">
        <v>0</v>
      </c>
      <c r="CQ83" s="195">
        <v>0</v>
      </c>
      <c r="CR83" s="195">
        <v>0</v>
      </c>
      <c r="CS83" s="195">
        <v>0</v>
      </c>
      <c r="CT83" s="195">
        <v>0</v>
      </c>
      <c r="CU83" s="195">
        <v>0</v>
      </c>
      <c r="CV83" s="195">
        <v>0</v>
      </c>
      <c r="CW83" s="195">
        <v>0</v>
      </c>
      <c r="CX83" s="195">
        <v>0</v>
      </c>
      <c r="CY83" s="195">
        <v>0</v>
      </c>
      <c r="CZ83" s="195">
        <v>0</v>
      </c>
      <c r="DA83" s="195">
        <v>0</v>
      </c>
      <c r="DB83" s="195">
        <v>0</v>
      </c>
      <c r="DC83" s="195">
        <v>0</v>
      </c>
      <c r="DE83" s="24">
        <f t="shared" si="44"/>
        <v>0</v>
      </c>
      <c r="DF83" s="24">
        <f t="shared" si="40"/>
        <v>0</v>
      </c>
      <c r="DG83">
        <f t="shared" si="43"/>
        <v>21</v>
      </c>
      <c r="DH83">
        <v>0</v>
      </c>
    </row>
    <row r="84" spans="1:112" ht="15" customHeight="1">
      <c r="A84" s="68">
        <v>72</v>
      </c>
      <c r="B84" s="176" t="str">
        <f>$B$78&amp;"6."</f>
        <v>F.6.</v>
      </c>
      <c r="C84" s="192" t="s">
        <v>161</v>
      </c>
      <c r="D84" s="199"/>
      <c r="E84" s="194">
        <v>0.21</v>
      </c>
      <c r="F84" s="189">
        <f>H84+NPV(FD,I84:INDEX(I84:DC84,PAL))</f>
        <v>0</v>
      </c>
      <c r="G84" s="189">
        <f>SUMIF($H$5:$DC$5,"&lt;="&amp;PAL,$H84:$DC84)</f>
        <v>0</v>
      </c>
      <c r="H84" s="195">
        <v>0</v>
      </c>
      <c r="I84" s="195">
        <v>0</v>
      </c>
      <c r="J84" s="195">
        <v>0</v>
      </c>
      <c r="K84" s="195">
        <v>0</v>
      </c>
      <c r="L84" s="195">
        <v>0</v>
      </c>
      <c r="M84" s="195">
        <v>0</v>
      </c>
      <c r="N84" s="195">
        <v>0</v>
      </c>
      <c r="O84" s="195">
        <v>0</v>
      </c>
      <c r="P84" s="195">
        <v>0</v>
      </c>
      <c r="Q84" s="195">
        <v>0</v>
      </c>
      <c r="R84" s="195">
        <v>0</v>
      </c>
      <c r="S84" s="195">
        <v>0</v>
      </c>
      <c r="T84" s="195">
        <v>0</v>
      </c>
      <c r="U84" s="195">
        <v>0</v>
      </c>
      <c r="V84" s="195">
        <v>0</v>
      </c>
      <c r="W84" s="195">
        <v>0</v>
      </c>
      <c r="X84" s="195">
        <v>0</v>
      </c>
      <c r="Y84" s="195">
        <v>0</v>
      </c>
      <c r="Z84" s="195">
        <v>0</v>
      </c>
      <c r="AA84" s="195">
        <v>0</v>
      </c>
      <c r="AB84" s="195">
        <v>0</v>
      </c>
      <c r="AC84" s="195">
        <v>0</v>
      </c>
      <c r="AD84" s="195">
        <v>0</v>
      </c>
      <c r="AE84" s="195">
        <v>0</v>
      </c>
      <c r="AF84" s="195">
        <v>0</v>
      </c>
      <c r="AG84" s="195">
        <v>0</v>
      </c>
      <c r="AH84" s="195">
        <v>0</v>
      </c>
      <c r="AI84" s="195">
        <v>0</v>
      </c>
      <c r="AJ84" s="195">
        <v>0</v>
      </c>
      <c r="AK84" s="195">
        <v>0</v>
      </c>
      <c r="AL84" s="195">
        <v>0</v>
      </c>
      <c r="AM84" s="195">
        <v>0</v>
      </c>
      <c r="AN84" s="195">
        <v>0</v>
      </c>
      <c r="AO84" s="195">
        <v>0</v>
      </c>
      <c r="AP84" s="195">
        <v>0</v>
      </c>
      <c r="AQ84" s="195">
        <v>0</v>
      </c>
      <c r="AR84" s="195">
        <v>0</v>
      </c>
      <c r="AS84" s="195">
        <v>0</v>
      </c>
      <c r="AT84" s="195">
        <v>0</v>
      </c>
      <c r="AU84" s="195">
        <v>0</v>
      </c>
      <c r="AV84" s="195">
        <v>0</v>
      </c>
      <c r="AW84" s="195">
        <v>0</v>
      </c>
      <c r="AX84" s="195">
        <v>0</v>
      </c>
      <c r="AY84" s="195">
        <v>0</v>
      </c>
      <c r="AZ84" s="195">
        <v>0</v>
      </c>
      <c r="BA84" s="195">
        <v>0</v>
      </c>
      <c r="BB84" s="195">
        <v>0</v>
      </c>
      <c r="BC84" s="195">
        <v>0</v>
      </c>
      <c r="BD84" s="195">
        <v>0</v>
      </c>
      <c r="BE84" s="195">
        <v>0</v>
      </c>
      <c r="BF84" s="195">
        <v>0</v>
      </c>
      <c r="BG84" s="195">
        <v>0</v>
      </c>
      <c r="BH84" s="195">
        <v>0</v>
      </c>
      <c r="BI84" s="195">
        <v>0</v>
      </c>
      <c r="BJ84" s="195">
        <v>0</v>
      </c>
      <c r="BK84" s="195">
        <v>0</v>
      </c>
      <c r="BL84" s="195">
        <v>0</v>
      </c>
      <c r="BM84" s="195">
        <v>0</v>
      </c>
      <c r="BN84" s="195">
        <v>0</v>
      </c>
      <c r="BO84" s="195">
        <v>0</v>
      </c>
      <c r="BP84" s="195">
        <v>0</v>
      </c>
      <c r="BQ84" s="195">
        <v>0</v>
      </c>
      <c r="BR84" s="195">
        <v>0</v>
      </c>
      <c r="BS84" s="195">
        <v>0</v>
      </c>
      <c r="BT84" s="195">
        <v>0</v>
      </c>
      <c r="BU84" s="195">
        <v>0</v>
      </c>
      <c r="BV84" s="195">
        <v>0</v>
      </c>
      <c r="BW84" s="195">
        <v>0</v>
      </c>
      <c r="BX84" s="195">
        <v>0</v>
      </c>
      <c r="BY84" s="195">
        <v>0</v>
      </c>
      <c r="BZ84" s="195">
        <v>0</v>
      </c>
      <c r="CA84" s="195">
        <v>0</v>
      </c>
      <c r="CB84" s="195">
        <v>0</v>
      </c>
      <c r="CC84" s="195">
        <v>0</v>
      </c>
      <c r="CD84" s="195">
        <v>0</v>
      </c>
      <c r="CE84" s="195">
        <v>0</v>
      </c>
      <c r="CF84" s="195">
        <v>0</v>
      </c>
      <c r="CG84" s="195">
        <v>0</v>
      </c>
      <c r="CH84" s="195">
        <v>0</v>
      </c>
      <c r="CI84" s="195">
        <v>0</v>
      </c>
      <c r="CJ84" s="195">
        <v>0</v>
      </c>
      <c r="CK84" s="195">
        <v>0</v>
      </c>
      <c r="CL84" s="195">
        <v>0</v>
      </c>
      <c r="CM84" s="195">
        <v>0</v>
      </c>
      <c r="CN84" s="195">
        <v>0</v>
      </c>
      <c r="CO84" s="195">
        <v>0</v>
      </c>
      <c r="CP84" s="195">
        <v>0</v>
      </c>
      <c r="CQ84" s="195">
        <v>0</v>
      </c>
      <c r="CR84" s="195">
        <v>0</v>
      </c>
      <c r="CS84" s="195">
        <v>0</v>
      </c>
      <c r="CT84" s="195">
        <v>0</v>
      </c>
      <c r="CU84" s="195">
        <v>0</v>
      </c>
      <c r="CV84" s="195">
        <v>0</v>
      </c>
      <c r="CW84" s="195">
        <v>0</v>
      </c>
      <c r="CX84" s="195">
        <v>0</v>
      </c>
      <c r="CY84" s="195">
        <v>0</v>
      </c>
      <c r="CZ84" s="195">
        <v>0</v>
      </c>
      <c r="DA84" s="195">
        <v>0</v>
      </c>
      <c r="DB84" s="195">
        <v>0</v>
      </c>
      <c r="DC84" s="195">
        <v>0</v>
      </c>
      <c r="DE84" s="24">
        <f t="shared" si="44"/>
        <v>0</v>
      </c>
      <c r="DF84" s="24">
        <f t="shared" si="40"/>
        <v>0</v>
      </c>
      <c r="DG84">
        <f t="shared" si="43"/>
        <v>21</v>
      </c>
      <c r="DH84">
        <v>0</v>
      </c>
    </row>
    <row r="85" spans="1:112" ht="15" customHeight="1">
      <c r="A85" s="68">
        <v>73</v>
      </c>
      <c r="B85" s="176" t="str">
        <f>$B$78&amp;"7."</f>
        <v>F.7.</v>
      </c>
      <c r="C85" s="192" t="s">
        <v>161</v>
      </c>
      <c r="D85" s="199"/>
      <c r="E85" s="194">
        <v>0.21</v>
      </c>
      <c r="F85" s="189">
        <f>H85+NPV(FD,I85:INDEX(I85:DC85,PAL))</f>
        <v>0</v>
      </c>
      <c r="G85" s="189">
        <f>SUMIF($H$5:$DC$5,"&lt;="&amp;PAL,$H85:$DC85)</f>
        <v>0</v>
      </c>
      <c r="H85" s="195">
        <v>0</v>
      </c>
      <c r="I85" s="195">
        <v>0</v>
      </c>
      <c r="J85" s="195">
        <v>0</v>
      </c>
      <c r="K85" s="195">
        <v>0</v>
      </c>
      <c r="L85" s="195">
        <v>0</v>
      </c>
      <c r="M85" s="195">
        <v>0</v>
      </c>
      <c r="N85" s="195">
        <v>0</v>
      </c>
      <c r="O85" s="195">
        <v>0</v>
      </c>
      <c r="P85" s="195">
        <v>0</v>
      </c>
      <c r="Q85" s="195">
        <v>0</v>
      </c>
      <c r="R85" s="195">
        <v>0</v>
      </c>
      <c r="S85" s="195">
        <v>0</v>
      </c>
      <c r="T85" s="195">
        <v>0</v>
      </c>
      <c r="U85" s="195">
        <v>0</v>
      </c>
      <c r="V85" s="195">
        <v>0</v>
      </c>
      <c r="W85" s="195">
        <v>0</v>
      </c>
      <c r="X85" s="195">
        <v>0</v>
      </c>
      <c r="Y85" s="195">
        <v>0</v>
      </c>
      <c r="Z85" s="195">
        <v>0</v>
      </c>
      <c r="AA85" s="195">
        <v>0</v>
      </c>
      <c r="AB85" s="195">
        <v>0</v>
      </c>
      <c r="AC85" s="195">
        <v>0</v>
      </c>
      <c r="AD85" s="195">
        <v>0</v>
      </c>
      <c r="AE85" s="195">
        <v>0</v>
      </c>
      <c r="AF85" s="195">
        <v>0</v>
      </c>
      <c r="AG85" s="195">
        <v>0</v>
      </c>
      <c r="AH85" s="195">
        <v>0</v>
      </c>
      <c r="AI85" s="195">
        <v>0</v>
      </c>
      <c r="AJ85" s="195">
        <v>0</v>
      </c>
      <c r="AK85" s="195">
        <v>0</v>
      </c>
      <c r="AL85" s="195">
        <v>0</v>
      </c>
      <c r="AM85" s="195">
        <v>0</v>
      </c>
      <c r="AN85" s="195">
        <v>0</v>
      </c>
      <c r="AO85" s="195">
        <v>0</v>
      </c>
      <c r="AP85" s="195">
        <v>0</v>
      </c>
      <c r="AQ85" s="195">
        <v>0</v>
      </c>
      <c r="AR85" s="195">
        <v>0</v>
      </c>
      <c r="AS85" s="195">
        <v>0</v>
      </c>
      <c r="AT85" s="195">
        <v>0</v>
      </c>
      <c r="AU85" s="195">
        <v>0</v>
      </c>
      <c r="AV85" s="195">
        <v>0</v>
      </c>
      <c r="AW85" s="195">
        <v>0</v>
      </c>
      <c r="AX85" s="195">
        <v>0</v>
      </c>
      <c r="AY85" s="195">
        <v>0</v>
      </c>
      <c r="AZ85" s="195">
        <v>0</v>
      </c>
      <c r="BA85" s="195">
        <v>0</v>
      </c>
      <c r="BB85" s="195">
        <v>0</v>
      </c>
      <c r="BC85" s="195">
        <v>0</v>
      </c>
      <c r="BD85" s="195">
        <v>0</v>
      </c>
      <c r="BE85" s="195">
        <v>0</v>
      </c>
      <c r="BF85" s="195">
        <v>0</v>
      </c>
      <c r="BG85" s="195">
        <v>0</v>
      </c>
      <c r="BH85" s="195">
        <v>0</v>
      </c>
      <c r="BI85" s="195">
        <v>0</v>
      </c>
      <c r="BJ85" s="195">
        <v>0</v>
      </c>
      <c r="BK85" s="195">
        <v>0</v>
      </c>
      <c r="BL85" s="195">
        <v>0</v>
      </c>
      <c r="BM85" s="195">
        <v>0</v>
      </c>
      <c r="BN85" s="195">
        <v>0</v>
      </c>
      <c r="BO85" s="195">
        <v>0</v>
      </c>
      <c r="BP85" s="195">
        <v>0</v>
      </c>
      <c r="BQ85" s="195">
        <v>0</v>
      </c>
      <c r="BR85" s="195">
        <v>0</v>
      </c>
      <c r="BS85" s="195">
        <v>0</v>
      </c>
      <c r="BT85" s="195">
        <v>0</v>
      </c>
      <c r="BU85" s="195">
        <v>0</v>
      </c>
      <c r="BV85" s="195">
        <v>0</v>
      </c>
      <c r="BW85" s="195">
        <v>0</v>
      </c>
      <c r="BX85" s="195">
        <v>0</v>
      </c>
      <c r="BY85" s="195">
        <v>0</v>
      </c>
      <c r="BZ85" s="195">
        <v>0</v>
      </c>
      <c r="CA85" s="195">
        <v>0</v>
      </c>
      <c r="CB85" s="195">
        <v>0</v>
      </c>
      <c r="CC85" s="195">
        <v>0</v>
      </c>
      <c r="CD85" s="195">
        <v>0</v>
      </c>
      <c r="CE85" s="195">
        <v>0</v>
      </c>
      <c r="CF85" s="195">
        <v>0</v>
      </c>
      <c r="CG85" s="195">
        <v>0</v>
      </c>
      <c r="CH85" s="195">
        <v>0</v>
      </c>
      <c r="CI85" s="195">
        <v>0</v>
      </c>
      <c r="CJ85" s="195">
        <v>0</v>
      </c>
      <c r="CK85" s="195">
        <v>0</v>
      </c>
      <c r="CL85" s="195">
        <v>0</v>
      </c>
      <c r="CM85" s="195">
        <v>0</v>
      </c>
      <c r="CN85" s="195">
        <v>0</v>
      </c>
      <c r="CO85" s="195">
        <v>0</v>
      </c>
      <c r="CP85" s="195">
        <v>0</v>
      </c>
      <c r="CQ85" s="195">
        <v>0</v>
      </c>
      <c r="CR85" s="195">
        <v>0</v>
      </c>
      <c r="CS85" s="195">
        <v>0</v>
      </c>
      <c r="CT85" s="195">
        <v>0</v>
      </c>
      <c r="CU85" s="195">
        <v>0</v>
      </c>
      <c r="CV85" s="195">
        <v>0</v>
      </c>
      <c r="CW85" s="195">
        <v>0</v>
      </c>
      <c r="CX85" s="195">
        <v>0</v>
      </c>
      <c r="CY85" s="195">
        <v>0</v>
      </c>
      <c r="CZ85" s="195">
        <v>0</v>
      </c>
      <c r="DA85" s="195">
        <v>0</v>
      </c>
      <c r="DB85" s="195">
        <v>0</v>
      </c>
      <c r="DC85" s="195">
        <v>0</v>
      </c>
      <c r="DE85" s="24">
        <f t="shared" si="44"/>
        <v>0</v>
      </c>
      <c r="DF85" s="24">
        <f t="shared" si="40"/>
        <v>0</v>
      </c>
      <c r="DG85">
        <f t="shared" si="43"/>
        <v>21</v>
      </c>
      <c r="DH85">
        <v>0</v>
      </c>
    </row>
    <row r="86" spans="1:112" ht="15" customHeight="1">
      <c r="A86" s="68">
        <v>74</v>
      </c>
      <c r="B86" s="176" t="str">
        <f>$B$78&amp;"8."</f>
        <v>F.8.</v>
      </c>
      <c r="C86" s="192" t="s">
        <v>161</v>
      </c>
      <c r="D86" s="199"/>
      <c r="E86" s="194">
        <v>0.21</v>
      </c>
      <c r="F86" s="189">
        <f>H86+NPV(FD,I86:INDEX(I86:DC86,PAL))</f>
        <v>0</v>
      </c>
      <c r="G86" s="189">
        <f>SUMIF($H$5:$DC$5,"&lt;="&amp;PAL,$H86:$DC86)</f>
        <v>0</v>
      </c>
      <c r="H86" s="195">
        <v>0</v>
      </c>
      <c r="I86" s="195">
        <v>0</v>
      </c>
      <c r="J86" s="195">
        <v>0</v>
      </c>
      <c r="K86" s="195">
        <v>0</v>
      </c>
      <c r="L86" s="195">
        <v>0</v>
      </c>
      <c r="M86" s="195">
        <v>0</v>
      </c>
      <c r="N86" s="195">
        <v>0</v>
      </c>
      <c r="O86" s="195">
        <v>0</v>
      </c>
      <c r="P86" s="195">
        <v>0</v>
      </c>
      <c r="Q86" s="195">
        <v>0</v>
      </c>
      <c r="R86" s="195">
        <v>0</v>
      </c>
      <c r="S86" s="195">
        <v>0</v>
      </c>
      <c r="T86" s="195">
        <v>0</v>
      </c>
      <c r="U86" s="195">
        <v>0</v>
      </c>
      <c r="V86" s="195">
        <v>0</v>
      </c>
      <c r="W86" s="195">
        <v>0</v>
      </c>
      <c r="X86" s="195">
        <v>0</v>
      </c>
      <c r="Y86" s="195">
        <v>0</v>
      </c>
      <c r="Z86" s="195">
        <v>0</v>
      </c>
      <c r="AA86" s="195">
        <v>0</v>
      </c>
      <c r="AB86" s="195">
        <v>0</v>
      </c>
      <c r="AC86" s="195">
        <v>0</v>
      </c>
      <c r="AD86" s="195">
        <v>0</v>
      </c>
      <c r="AE86" s="195">
        <v>0</v>
      </c>
      <c r="AF86" s="195">
        <v>0</v>
      </c>
      <c r="AG86" s="195">
        <v>0</v>
      </c>
      <c r="AH86" s="195">
        <v>0</v>
      </c>
      <c r="AI86" s="195">
        <v>0</v>
      </c>
      <c r="AJ86" s="195">
        <v>0</v>
      </c>
      <c r="AK86" s="195">
        <v>0</v>
      </c>
      <c r="AL86" s="195">
        <v>0</v>
      </c>
      <c r="AM86" s="195">
        <v>0</v>
      </c>
      <c r="AN86" s="195">
        <v>0</v>
      </c>
      <c r="AO86" s="195">
        <v>0</v>
      </c>
      <c r="AP86" s="195">
        <v>0</v>
      </c>
      <c r="AQ86" s="195">
        <v>0</v>
      </c>
      <c r="AR86" s="195">
        <v>0</v>
      </c>
      <c r="AS86" s="195">
        <v>0</v>
      </c>
      <c r="AT86" s="195">
        <v>0</v>
      </c>
      <c r="AU86" s="195">
        <v>0</v>
      </c>
      <c r="AV86" s="195">
        <v>0</v>
      </c>
      <c r="AW86" s="195">
        <v>0</v>
      </c>
      <c r="AX86" s="195">
        <v>0</v>
      </c>
      <c r="AY86" s="195">
        <v>0</v>
      </c>
      <c r="AZ86" s="195">
        <v>0</v>
      </c>
      <c r="BA86" s="195">
        <v>0</v>
      </c>
      <c r="BB86" s="195">
        <v>0</v>
      </c>
      <c r="BC86" s="195">
        <v>0</v>
      </c>
      <c r="BD86" s="195">
        <v>0</v>
      </c>
      <c r="BE86" s="195">
        <v>0</v>
      </c>
      <c r="BF86" s="195">
        <v>0</v>
      </c>
      <c r="BG86" s="195">
        <v>0</v>
      </c>
      <c r="BH86" s="195">
        <v>0</v>
      </c>
      <c r="BI86" s="195">
        <v>0</v>
      </c>
      <c r="BJ86" s="195">
        <v>0</v>
      </c>
      <c r="BK86" s="195">
        <v>0</v>
      </c>
      <c r="BL86" s="195">
        <v>0</v>
      </c>
      <c r="BM86" s="195">
        <v>0</v>
      </c>
      <c r="BN86" s="195">
        <v>0</v>
      </c>
      <c r="BO86" s="195">
        <v>0</v>
      </c>
      <c r="BP86" s="195">
        <v>0</v>
      </c>
      <c r="BQ86" s="195">
        <v>0</v>
      </c>
      <c r="BR86" s="195">
        <v>0</v>
      </c>
      <c r="BS86" s="195">
        <v>0</v>
      </c>
      <c r="BT86" s="195">
        <v>0</v>
      </c>
      <c r="BU86" s="195">
        <v>0</v>
      </c>
      <c r="BV86" s="195">
        <v>0</v>
      </c>
      <c r="BW86" s="195">
        <v>0</v>
      </c>
      <c r="BX86" s="195">
        <v>0</v>
      </c>
      <c r="BY86" s="195">
        <v>0</v>
      </c>
      <c r="BZ86" s="195">
        <v>0</v>
      </c>
      <c r="CA86" s="195">
        <v>0</v>
      </c>
      <c r="CB86" s="195">
        <v>0</v>
      </c>
      <c r="CC86" s="195">
        <v>0</v>
      </c>
      <c r="CD86" s="195">
        <v>0</v>
      </c>
      <c r="CE86" s="195">
        <v>0</v>
      </c>
      <c r="CF86" s="195">
        <v>0</v>
      </c>
      <c r="CG86" s="195">
        <v>0</v>
      </c>
      <c r="CH86" s="195">
        <v>0</v>
      </c>
      <c r="CI86" s="195">
        <v>0</v>
      </c>
      <c r="CJ86" s="195">
        <v>0</v>
      </c>
      <c r="CK86" s="195">
        <v>0</v>
      </c>
      <c r="CL86" s="195">
        <v>0</v>
      </c>
      <c r="CM86" s="195">
        <v>0</v>
      </c>
      <c r="CN86" s="195">
        <v>0</v>
      </c>
      <c r="CO86" s="195">
        <v>0</v>
      </c>
      <c r="CP86" s="195">
        <v>0</v>
      </c>
      <c r="CQ86" s="195">
        <v>0</v>
      </c>
      <c r="CR86" s="195">
        <v>0</v>
      </c>
      <c r="CS86" s="195">
        <v>0</v>
      </c>
      <c r="CT86" s="195">
        <v>0</v>
      </c>
      <c r="CU86" s="195">
        <v>0</v>
      </c>
      <c r="CV86" s="195">
        <v>0</v>
      </c>
      <c r="CW86" s="195">
        <v>0</v>
      </c>
      <c r="CX86" s="195">
        <v>0</v>
      </c>
      <c r="CY86" s="195">
        <v>0</v>
      </c>
      <c r="CZ86" s="195">
        <v>0</v>
      </c>
      <c r="DA86" s="195">
        <v>0</v>
      </c>
      <c r="DB86" s="195">
        <v>0</v>
      </c>
      <c r="DC86" s="195">
        <v>0</v>
      </c>
      <c r="DE86" s="24">
        <f t="shared" si="44"/>
        <v>0</v>
      </c>
      <c r="DF86" s="24">
        <f t="shared" si="40"/>
        <v>0</v>
      </c>
      <c r="DG86">
        <f t="shared" si="43"/>
        <v>21</v>
      </c>
      <c r="DH86">
        <v>0</v>
      </c>
    </row>
    <row r="87" spans="1:112" ht="15" customHeight="1">
      <c r="A87" s="68">
        <v>75</v>
      </c>
      <c r="B87" s="176" t="str">
        <f>$B$78&amp;"9."</f>
        <v>F.9.</v>
      </c>
      <c r="C87" s="196" t="s">
        <v>162</v>
      </c>
      <c r="D87" s="176"/>
      <c r="E87" s="194">
        <v>0.21</v>
      </c>
      <c r="F87" s="189">
        <f>H87+NPV(FD,I87:INDEX(I87:DC87,PAL))</f>
        <v>0</v>
      </c>
      <c r="G87" s="189">
        <f>SUMIF($H$5:$DC$5,"&lt;="&amp;PAL,$H87:$DC87)</f>
        <v>0</v>
      </c>
      <c r="H87" s="153">
        <v>0</v>
      </c>
      <c r="I87" s="153">
        <v>0</v>
      </c>
      <c r="J87" s="153">
        <v>0</v>
      </c>
      <c r="K87" s="153">
        <v>0</v>
      </c>
      <c r="L87" s="153">
        <v>0</v>
      </c>
      <c r="M87" s="153">
        <v>0</v>
      </c>
      <c r="N87" s="153">
        <v>0</v>
      </c>
      <c r="O87" s="153">
        <v>0</v>
      </c>
      <c r="P87" s="153">
        <v>0</v>
      </c>
      <c r="Q87" s="153">
        <v>0</v>
      </c>
      <c r="R87" s="153">
        <v>0</v>
      </c>
      <c r="S87" s="154">
        <v>0</v>
      </c>
      <c r="T87" s="154">
        <v>0</v>
      </c>
      <c r="U87" s="154">
        <v>0</v>
      </c>
      <c r="V87" s="154">
        <v>0</v>
      </c>
      <c r="W87" s="154">
        <v>0</v>
      </c>
      <c r="X87" s="154">
        <v>0</v>
      </c>
      <c r="Y87" s="154">
        <v>0</v>
      </c>
      <c r="Z87" s="154">
        <v>0</v>
      </c>
      <c r="AA87" s="154">
        <v>0</v>
      </c>
      <c r="AB87" s="154">
        <v>0</v>
      </c>
      <c r="AC87" s="154">
        <v>0</v>
      </c>
      <c r="AD87" s="154">
        <v>0</v>
      </c>
      <c r="AE87" s="154">
        <v>0</v>
      </c>
      <c r="AF87" s="154">
        <v>0</v>
      </c>
      <c r="AG87" s="154">
        <v>0</v>
      </c>
      <c r="AH87" s="154">
        <v>0</v>
      </c>
      <c r="AI87" s="154">
        <v>0</v>
      </c>
      <c r="AJ87" s="154">
        <v>0</v>
      </c>
      <c r="AK87" s="154">
        <v>0</v>
      </c>
      <c r="AL87" s="154">
        <v>0</v>
      </c>
      <c r="AM87" s="154">
        <v>0</v>
      </c>
      <c r="AN87" s="154">
        <v>0</v>
      </c>
      <c r="AO87" s="154">
        <v>0</v>
      </c>
      <c r="AP87" s="154">
        <v>0</v>
      </c>
      <c r="AQ87" s="154">
        <v>0</v>
      </c>
      <c r="AR87" s="154">
        <v>0</v>
      </c>
      <c r="AS87" s="154">
        <v>0</v>
      </c>
      <c r="AT87" s="154">
        <v>0</v>
      </c>
      <c r="AU87" s="154">
        <v>0</v>
      </c>
      <c r="AV87" s="154">
        <v>0</v>
      </c>
      <c r="AW87" s="154">
        <v>0</v>
      </c>
      <c r="AX87" s="154">
        <v>0</v>
      </c>
      <c r="AY87" s="154">
        <v>0</v>
      </c>
      <c r="AZ87" s="154">
        <v>0</v>
      </c>
      <c r="BA87" s="154">
        <v>0</v>
      </c>
      <c r="BB87" s="154">
        <v>0</v>
      </c>
      <c r="BC87" s="154">
        <v>0</v>
      </c>
      <c r="BD87" s="154">
        <v>0</v>
      </c>
      <c r="BE87" s="154">
        <v>0</v>
      </c>
      <c r="BF87" s="154">
        <v>0</v>
      </c>
      <c r="BG87" s="154">
        <v>0</v>
      </c>
      <c r="BH87" s="154">
        <v>0</v>
      </c>
      <c r="BI87" s="154">
        <v>0</v>
      </c>
      <c r="BJ87" s="154">
        <v>0</v>
      </c>
      <c r="BK87" s="154">
        <v>0</v>
      </c>
      <c r="BL87" s="154">
        <v>0</v>
      </c>
      <c r="BM87" s="154">
        <v>0</v>
      </c>
      <c r="BN87" s="154">
        <v>0</v>
      </c>
      <c r="BO87" s="154">
        <v>0</v>
      </c>
      <c r="BP87" s="154">
        <v>0</v>
      </c>
      <c r="BQ87" s="154">
        <v>0</v>
      </c>
      <c r="BR87" s="154">
        <v>0</v>
      </c>
      <c r="BS87" s="154">
        <v>0</v>
      </c>
      <c r="BT87" s="154">
        <v>0</v>
      </c>
      <c r="BU87" s="154">
        <v>0</v>
      </c>
      <c r="BV87" s="154">
        <v>0</v>
      </c>
      <c r="BW87" s="154">
        <v>0</v>
      </c>
      <c r="BX87" s="154">
        <v>0</v>
      </c>
      <c r="BY87" s="154">
        <v>0</v>
      </c>
      <c r="BZ87" s="154">
        <v>0</v>
      </c>
      <c r="CA87" s="154">
        <v>0</v>
      </c>
      <c r="CB87" s="154">
        <v>0</v>
      </c>
      <c r="CC87" s="154">
        <v>0</v>
      </c>
      <c r="CD87" s="154">
        <v>0</v>
      </c>
      <c r="CE87" s="154">
        <v>0</v>
      </c>
      <c r="CF87" s="154">
        <v>0</v>
      </c>
      <c r="CG87" s="154">
        <v>0</v>
      </c>
      <c r="CH87" s="154">
        <v>0</v>
      </c>
      <c r="CI87" s="154">
        <v>0</v>
      </c>
      <c r="CJ87" s="154">
        <v>0</v>
      </c>
      <c r="CK87" s="154">
        <v>0</v>
      </c>
      <c r="CL87" s="154">
        <v>0</v>
      </c>
      <c r="CM87" s="154">
        <v>0</v>
      </c>
      <c r="CN87" s="154">
        <v>0</v>
      </c>
      <c r="CO87" s="154">
        <v>0</v>
      </c>
      <c r="CP87" s="154">
        <v>0</v>
      </c>
      <c r="CQ87" s="154">
        <v>0</v>
      </c>
      <c r="CR87" s="154">
        <v>0</v>
      </c>
      <c r="CS87" s="154">
        <v>0</v>
      </c>
      <c r="CT87" s="154">
        <v>0</v>
      </c>
      <c r="CU87" s="154">
        <v>0</v>
      </c>
      <c r="CV87" s="154">
        <v>0</v>
      </c>
      <c r="CW87" s="154">
        <v>0</v>
      </c>
      <c r="CX87" s="154">
        <v>0</v>
      </c>
      <c r="CY87" s="154">
        <v>0</v>
      </c>
      <c r="CZ87" s="154">
        <v>0</v>
      </c>
      <c r="DA87" s="154">
        <v>0</v>
      </c>
      <c r="DB87" s="154">
        <v>0</v>
      </c>
      <c r="DC87" s="154">
        <v>0</v>
      </c>
      <c r="DE87" s="24">
        <f t="shared" si="44"/>
        <v>0</v>
      </c>
      <c r="DF87" s="24">
        <f t="shared" si="40"/>
        <v>0</v>
      </c>
      <c r="DG87">
        <f t="shared" si="43"/>
        <v>21</v>
      </c>
      <c r="DH87">
        <v>0</v>
      </c>
    </row>
    <row r="88" spans="1:112" ht="15" customHeight="1">
      <c r="A88" s="68">
        <v>76</v>
      </c>
      <c r="B88" s="176" t="str">
        <f>$B$78&amp;"L."</f>
        <v>F.L.</v>
      </c>
      <c r="C88" s="196" t="s">
        <v>163</v>
      </c>
      <c r="D88" s="176"/>
      <c r="E88" s="194">
        <v>0.21</v>
      </c>
      <c r="F88" s="189">
        <f>H88+NPV(FD,I88:INDEX(I88:DC88,PAL))</f>
        <v>0</v>
      </c>
      <c r="G88" s="189">
        <f>SUMIF($H$5:$DC$5,"&lt;="&amp;PAL,$H88:$DC88)</f>
        <v>0</v>
      </c>
      <c r="H88" s="153">
        <v>0</v>
      </c>
      <c r="I88" s="153">
        <v>0</v>
      </c>
      <c r="J88" s="153">
        <v>0</v>
      </c>
      <c r="K88" s="153">
        <v>0</v>
      </c>
      <c r="L88" s="153">
        <v>0</v>
      </c>
      <c r="M88" s="153">
        <v>0</v>
      </c>
      <c r="N88" s="153">
        <v>0</v>
      </c>
      <c r="O88" s="153">
        <v>0</v>
      </c>
      <c r="P88" s="153">
        <v>0</v>
      </c>
      <c r="Q88" s="153">
        <v>0</v>
      </c>
      <c r="R88" s="153">
        <v>0</v>
      </c>
      <c r="S88" s="153">
        <v>0</v>
      </c>
      <c r="T88" s="153">
        <v>0</v>
      </c>
      <c r="U88" s="153">
        <v>0</v>
      </c>
      <c r="V88" s="153">
        <v>0</v>
      </c>
      <c r="W88" s="153">
        <v>0</v>
      </c>
      <c r="X88" s="153">
        <v>0</v>
      </c>
      <c r="Y88" s="153">
        <v>0</v>
      </c>
      <c r="Z88" s="153">
        <v>0</v>
      </c>
      <c r="AA88" s="153">
        <v>0</v>
      </c>
      <c r="AB88" s="153">
        <v>0</v>
      </c>
      <c r="AC88" s="153">
        <v>0</v>
      </c>
      <c r="AD88" s="153">
        <v>0</v>
      </c>
      <c r="AE88" s="153">
        <v>0</v>
      </c>
      <c r="AF88" s="153">
        <v>0</v>
      </c>
      <c r="AG88" s="154">
        <v>0</v>
      </c>
      <c r="AH88" s="153">
        <v>0</v>
      </c>
      <c r="AI88" s="153">
        <v>0</v>
      </c>
      <c r="AJ88" s="153">
        <v>0</v>
      </c>
      <c r="AK88" s="153">
        <v>0</v>
      </c>
      <c r="AL88" s="153">
        <v>0</v>
      </c>
      <c r="AM88" s="153">
        <v>0</v>
      </c>
      <c r="AN88" s="153">
        <v>0</v>
      </c>
      <c r="AO88" s="153">
        <v>0</v>
      </c>
      <c r="AP88" s="153">
        <v>0</v>
      </c>
      <c r="AQ88" s="153">
        <v>0</v>
      </c>
      <c r="AR88" s="153">
        <v>0</v>
      </c>
      <c r="AS88" s="153">
        <v>0</v>
      </c>
      <c r="AT88" s="153">
        <v>0</v>
      </c>
      <c r="AU88" s="153">
        <v>0</v>
      </c>
      <c r="AV88" s="153">
        <v>0</v>
      </c>
      <c r="AW88" s="153">
        <v>0</v>
      </c>
      <c r="AX88" s="153">
        <v>0</v>
      </c>
      <c r="AY88" s="153">
        <v>0</v>
      </c>
      <c r="AZ88" s="153">
        <v>0</v>
      </c>
      <c r="BA88" s="153">
        <v>0</v>
      </c>
      <c r="BB88" s="153">
        <v>0</v>
      </c>
      <c r="BC88" s="153">
        <v>0</v>
      </c>
      <c r="BD88" s="153">
        <v>0</v>
      </c>
      <c r="BE88" s="153">
        <v>0</v>
      </c>
      <c r="BF88" s="153">
        <v>0</v>
      </c>
      <c r="BG88" s="153">
        <v>0</v>
      </c>
      <c r="BH88" s="153">
        <v>0</v>
      </c>
      <c r="BI88" s="153">
        <v>0</v>
      </c>
      <c r="BJ88" s="153">
        <v>0</v>
      </c>
      <c r="BK88" s="153">
        <v>0</v>
      </c>
      <c r="BL88" s="153">
        <v>0</v>
      </c>
      <c r="BM88" s="153">
        <v>0</v>
      </c>
      <c r="BN88" s="153">
        <v>0</v>
      </c>
      <c r="BO88" s="153">
        <v>0</v>
      </c>
      <c r="BP88" s="153">
        <v>0</v>
      </c>
      <c r="BQ88" s="153">
        <v>0</v>
      </c>
      <c r="BR88" s="153">
        <v>0</v>
      </c>
      <c r="BS88" s="153">
        <v>0</v>
      </c>
      <c r="BT88" s="153">
        <v>0</v>
      </c>
      <c r="BU88" s="153">
        <v>0</v>
      </c>
      <c r="BV88" s="153">
        <v>0</v>
      </c>
      <c r="BW88" s="153">
        <v>0</v>
      </c>
      <c r="BX88" s="153">
        <v>0</v>
      </c>
      <c r="BY88" s="153">
        <v>0</v>
      </c>
      <c r="BZ88" s="153">
        <v>0</v>
      </c>
      <c r="CA88" s="153">
        <v>0</v>
      </c>
      <c r="CB88" s="153">
        <v>0</v>
      </c>
      <c r="CC88" s="153">
        <v>0</v>
      </c>
      <c r="CD88" s="153">
        <v>0</v>
      </c>
      <c r="CE88" s="153">
        <v>0</v>
      </c>
      <c r="CF88" s="153">
        <v>0</v>
      </c>
      <c r="CG88" s="153">
        <v>0</v>
      </c>
      <c r="CH88" s="153">
        <v>0</v>
      </c>
      <c r="CI88" s="153">
        <v>0</v>
      </c>
      <c r="CJ88" s="153">
        <v>0</v>
      </c>
      <c r="CK88" s="153">
        <v>0</v>
      </c>
      <c r="CL88" s="153">
        <v>0</v>
      </c>
      <c r="CM88" s="153">
        <v>0</v>
      </c>
      <c r="CN88" s="153">
        <v>0</v>
      </c>
      <c r="CO88" s="153">
        <v>0</v>
      </c>
      <c r="CP88" s="153">
        <v>0</v>
      </c>
      <c r="CQ88" s="153">
        <v>0</v>
      </c>
      <c r="CR88" s="153">
        <v>0</v>
      </c>
      <c r="CS88" s="153">
        <v>0</v>
      </c>
      <c r="CT88" s="153">
        <v>0</v>
      </c>
      <c r="CU88" s="153">
        <v>0</v>
      </c>
      <c r="CV88" s="153">
        <v>0</v>
      </c>
      <c r="CW88" s="153">
        <v>0</v>
      </c>
      <c r="CX88" s="153">
        <v>0</v>
      </c>
      <c r="CY88" s="153">
        <v>0</v>
      </c>
      <c r="CZ88" s="153">
        <v>0</v>
      </c>
      <c r="DA88" s="153">
        <v>0</v>
      </c>
      <c r="DB88" s="153">
        <v>0</v>
      </c>
      <c r="DC88" s="154">
        <v>0</v>
      </c>
      <c r="DE88" s="24">
        <f t="shared" si="44"/>
        <v>0</v>
      </c>
      <c r="DF88" s="24">
        <f t="shared" si="40"/>
        <v>0</v>
      </c>
      <c r="DG88">
        <f t="shared" si="43"/>
        <v>21</v>
      </c>
      <c r="DH88">
        <f>DG88/(100+DG88)</f>
        <v>0.17355371900826447</v>
      </c>
    </row>
    <row r="89" spans="1:112" ht="29">
      <c r="A89" s="68">
        <v>77</v>
      </c>
      <c r="B89" s="176" t="s">
        <v>178</v>
      </c>
      <c r="C89" s="188" t="s">
        <v>179</v>
      </c>
      <c r="E89" s="176"/>
      <c r="F89" s="191">
        <f>SUM(F90:F99)</f>
        <v>0</v>
      </c>
      <c r="G89" s="189">
        <f>SUMIF($H$5:$DC$5,"&lt;="&amp;PAL,$H89:$DC89)</f>
        <v>0</v>
      </c>
      <c r="H89" s="191">
        <f t="shared" ref="H89:BR89" si="45">SUM(H90:H99)</f>
        <v>0</v>
      </c>
      <c r="I89" s="191">
        <f t="shared" si="45"/>
        <v>0</v>
      </c>
      <c r="J89" s="191">
        <f t="shared" si="45"/>
        <v>0</v>
      </c>
      <c r="K89" s="191">
        <f t="shared" si="45"/>
        <v>0</v>
      </c>
      <c r="L89" s="191">
        <f t="shared" si="45"/>
        <v>0</v>
      </c>
      <c r="M89" s="191">
        <f t="shared" si="45"/>
        <v>0</v>
      </c>
      <c r="N89" s="191">
        <f t="shared" si="45"/>
        <v>0</v>
      </c>
      <c r="O89" s="191">
        <f t="shared" si="45"/>
        <v>0</v>
      </c>
      <c r="P89" s="191">
        <f t="shared" si="45"/>
        <v>0</v>
      </c>
      <c r="Q89" s="191">
        <f t="shared" si="45"/>
        <v>0</v>
      </c>
      <c r="R89" s="191">
        <f t="shared" si="45"/>
        <v>0</v>
      </c>
      <c r="S89" s="191">
        <f t="shared" si="45"/>
        <v>0</v>
      </c>
      <c r="T89" s="191">
        <f t="shared" si="45"/>
        <v>0</v>
      </c>
      <c r="U89" s="191">
        <f t="shared" si="45"/>
        <v>0</v>
      </c>
      <c r="V89" s="191">
        <f t="shared" si="45"/>
        <v>0</v>
      </c>
      <c r="W89" s="191">
        <f t="shared" si="45"/>
        <v>0</v>
      </c>
      <c r="X89" s="191">
        <f t="shared" si="45"/>
        <v>0</v>
      </c>
      <c r="Y89" s="191">
        <f t="shared" si="45"/>
        <v>0</v>
      </c>
      <c r="Z89" s="191">
        <f t="shared" si="45"/>
        <v>0</v>
      </c>
      <c r="AA89" s="191">
        <f t="shared" si="45"/>
        <v>0</v>
      </c>
      <c r="AB89" s="191">
        <f t="shared" si="45"/>
        <v>0</v>
      </c>
      <c r="AC89" s="191">
        <f t="shared" si="45"/>
        <v>0</v>
      </c>
      <c r="AD89" s="191">
        <f t="shared" si="45"/>
        <v>0</v>
      </c>
      <c r="AE89" s="191">
        <f t="shared" si="45"/>
        <v>0</v>
      </c>
      <c r="AF89" s="191">
        <f t="shared" si="45"/>
        <v>0</v>
      </c>
      <c r="AG89" s="191">
        <f t="shared" si="45"/>
        <v>0</v>
      </c>
      <c r="AH89" s="191">
        <f t="shared" si="45"/>
        <v>0</v>
      </c>
      <c r="AI89" s="191">
        <f t="shared" si="45"/>
        <v>0</v>
      </c>
      <c r="AJ89" s="191">
        <f t="shared" si="45"/>
        <v>0</v>
      </c>
      <c r="AK89" s="191">
        <f t="shared" si="45"/>
        <v>0</v>
      </c>
      <c r="AL89" s="191">
        <f t="shared" si="45"/>
        <v>0</v>
      </c>
      <c r="AM89" s="191">
        <f t="shared" si="45"/>
        <v>0</v>
      </c>
      <c r="AN89" s="191">
        <f t="shared" si="45"/>
        <v>0</v>
      </c>
      <c r="AO89" s="191">
        <f t="shared" si="45"/>
        <v>0</v>
      </c>
      <c r="AP89" s="191">
        <f t="shared" si="45"/>
        <v>0</v>
      </c>
      <c r="AQ89" s="191">
        <f t="shared" si="45"/>
        <v>0</v>
      </c>
      <c r="AR89" s="191">
        <f t="shared" si="45"/>
        <v>0</v>
      </c>
      <c r="AS89" s="191">
        <f t="shared" si="45"/>
        <v>0</v>
      </c>
      <c r="AT89" s="191">
        <f t="shared" si="45"/>
        <v>0</v>
      </c>
      <c r="AU89" s="191">
        <f t="shared" si="45"/>
        <v>0</v>
      </c>
      <c r="AV89" s="191">
        <f t="shared" si="45"/>
        <v>0</v>
      </c>
      <c r="AW89" s="191">
        <f t="shared" si="45"/>
        <v>0</v>
      </c>
      <c r="AX89" s="191">
        <f t="shared" si="45"/>
        <v>0</v>
      </c>
      <c r="AY89" s="191">
        <f t="shared" si="45"/>
        <v>0</v>
      </c>
      <c r="AZ89" s="191">
        <f t="shared" si="45"/>
        <v>0</v>
      </c>
      <c r="BA89" s="191">
        <f t="shared" si="45"/>
        <v>0</v>
      </c>
      <c r="BB89" s="191">
        <f t="shared" si="45"/>
        <v>0</v>
      </c>
      <c r="BC89" s="191">
        <f t="shared" si="45"/>
        <v>0</v>
      </c>
      <c r="BD89" s="191">
        <f t="shared" si="45"/>
        <v>0</v>
      </c>
      <c r="BE89" s="191">
        <f t="shared" si="45"/>
        <v>0</v>
      </c>
      <c r="BF89" s="191">
        <f t="shared" si="45"/>
        <v>0</v>
      </c>
      <c r="BG89" s="191">
        <f t="shared" si="45"/>
        <v>0</v>
      </c>
      <c r="BH89" s="191">
        <f t="shared" si="45"/>
        <v>0</v>
      </c>
      <c r="BI89" s="191">
        <f t="shared" si="45"/>
        <v>0</v>
      </c>
      <c r="BJ89" s="191">
        <f t="shared" si="45"/>
        <v>0</v>
      </c>
      <c r="BK89" s="191">
        <f t="shared" si="45"/>
        <v>0</v>
      </c>
      <c r="BL89" s="191">
        <f t="shared" si="45"/>
        <v>0</v>
      </c>
      <c r="BM89" s="191">
        <f t="shared" si="45"/>
        <v>0</v>
      </c>
      <c r="BN89" s="191">
        <f t="shared" si="45"/>
        <v>0</v>
      </c>
      <c r="BO89" s="191">
        <f t="shared" si="45"/>
        <v>0</v>
      </c>
      <c r="BP89" s="191">
        <f t="shared" si="45"/>
        <v>0</v>
      </c>
      <c r="BQ89" s="191">
        <f t="shared" si="45"/>
        <v>0</v>
      </c>
      <c r="BR89" s="191">
        <f t="shared" si="45"/>
        <v>0</v>
      </c>
      <c r="BS89" s="191">
        <f t="shared" ref="BS89:DC89" si="46">SUM(BS90:BS99)</f>
        <v>0</v>
      </c>
      <c r="BT89" s="191">
        <f t="shared" si="46"/>
        <v>0</v>
      </c>
      <c r="BU89" s="191">
        <f t="shared" si="46"/>
        <v>0</v>
      </c>
      <c r="BV89" s="191">
        <f t="shared" si="46"/>
        <v>0</v>
      </c>
      <c r="BW89" s="191">
        <f t="shared" si="46"/>
        <v>0</v>
      </c>
      <c r="BX89" s="191">
        <f t="shared" si="46"/>
        <v>0</v>
      </c>
      <c r="BY89" s="191">
        <f t="shared" si="46"/>
        <v>0</v>
      </c>
      <c r="BZ89" s="191">
        <f t="shared" si="46"/>
        <v>0</v>
      </c>
      <c r="CA89" s="191">
        <f t="shared" si="46"/>
        <v>0</v>
      </c>
      <c r="CB89" s="191">
        <f t="shared" si="46"/>
        <v>0</v>
      </c>
      <c r="CC89" s="191">
        <f t="shared" si="46"/>
        <v>0</v>
      </c>
      <c r="CD89" s="191">
        <f t="shared" si="46"/>
        <v>0</v>
      </c>
      <c r="CE89" s="191">
        <f t="shared" si="46"/>
        <v>0</v>
      </c>
      <c r="CF89" s="191">
        <f t="shared" si="46"/>
        <v>0</v>
      </c>
      <c r="CG89" s="191">
        <f t="shared" si="46"/>
        <v>0</v>
      </c>
      <c r="CH89" s="191">
        <f t="shared" si="46"/>
        <v>0</v>
      </c>
      <c r="CI89" s="191">
        <f t="shared" si="46"/>
        <v>0</v>
      </c>
      <c r="CJ89" s="191">
        <f t="shared" si="46"/>
        <v>0</v>
      </c>
      <c r="CK89" s="191">
        <f t="shared" si="46"/>
        <v>0</v>
      </c>
      <c r="CL89" s="191">
        <f t="shared" si="46"/>
        <v>0</v>
      </c>
      <c r="CM89" s="191">
        <f t="shared" si="46"/>
        <v>0</v>
      </c>
      <c r="CN89" s="191">
        <f t="shared" si="46"/>
        <v>0</v>
      </c>
      <c r="CO89" s="191">
        <f t="shared" si="46"/>
        <v>0</v>
      </c>
      <c r="CP89" s="191">
        <f t="shared" si="46"/>
        <v>0</v>
      </c>
      <c r="CQ89" s="191">
        <f t="shared" si="46"/>
        <v>0</v>
      </c>
      <c r="CR89" s="191">
        <f t="shared" si="46"/>
        <v>0</v>
      </c>
      <c r="CS89" s="191">
        <f t="shared" si="46"/>
        <v>0</v>
      </c>
      <c r="CT89" s="191">
        <f t="shared" si="46"/>
        <v>0</v>
      </c>
      <c r="CU89" s="191">
        <f t="shared" si="46"/>
        <v>0</v>
      </c>
      <c r="CV89" s="191">
        <f t="shared" si="46"/>
        <v>0</v>
      </c>
      <c r="CW89" s="191">
        <f t="shared" si="46"/>
        <v>0</v>
      </c>
      <c r="CX89" s="191">
        <f t="shared" si="46"/>
        <v>0</v>
      </c>
      <c r="CY89" s="191">
        <f t="shared" si="46"/>
        <v>0</v>
      </c>
      <c r="CZ89" s="191">
        <f t="shared" si="46"/>
        <v>0</v>
      </c>
      <c r="DA89" s="191">
        <f t="shared" si="46"/>
        <v>0</v>
      </c>
      <c r="DB89" s="191">
        <f t="shared" si="46"/>
        <v>0</v>
      </c>
      <c r="DC89" s="191">
        <f t="shared" si="46"/>
        <v>0</v>
      </c>
      <c r="DF89" s="24">
        <f t="shared" si="40"/>
        <v>0</v>
      </c>
    </row>
    <row r="90" spans="1:112" ht="15" customHeight="1">
      <c r="A90" s="68">
        <v>78</v>
      </c>
      <c r="B90" s="176" t="str">
        <f>$B$89&amp;"1."</f>
        <v>G.1.</v>
      </c>
      <c r="C90" s="192" t="s">
        <v>180</v>
      </c>
      <c r="D90" s="176"/>
      <c r="E90" s="200">
        <v>0.21</v>
      </c>
      <c r="F90" s="189">
        <f>H90+NPV(FD,I90:INDEX(I90:DC90,PAL))</f>
        <v>0</v>
      </c>
      <c r="G90" s="189">
        <f>SUMIF($H$5:$DC$5,"&lt;="&amp;PAL,$H90:$DC90)</f>
        <v>0</v>
      </c>
      <c r="H90" s="195">
        <v>0</v>
      </c>
      <c r="I90" s="195">
        <v>0</v>
      </c>
      <c r="J90" s="195">
        <v>0</v>
      </c>
      <c r="K90" s="195">
        <v>0</v>
      </c>
      <c r="L90" s="195">
        <v>0</v>
      </c>
      <c r="M90" s="195">
        <v>0</v>
      </c>
      <c r="N90" s="195">
        <v>0</v>
      </c>
      <c r="O90" s="195">
        <v>0</v>
      </c>
      <c r="P90" s="195">
        <v>0</v>
      </c>
      <c r="Q90" s="195">
        <v>0</v>
      </c>
      <c r="R90" s="195">
        <v>0</v>
      </c>
      <c r="S90" s="195">
        <v>0</v>
      </c>
      <c r="T90" s="195">
        <v>0</v>
      </c>
      <c r="U90" s="195">
        <v>0</v>
      </c>
      <c r="V90" s="195">
        <v>0</v>
      </c>
      <c r="W90" s="195">
        <v>0</v>
      </c>
      <c r="X90" s="195">
        <v>0</v>
      </c>
      <c r="Y90" s="195">
        <v>0</v>
      </c>
      <c r="Z90" s="195">
        <v>0</v>
      </c>
      <c r="AA90" s="195">
        <v>0</v>
      </c>
      <c r="AB90" s="195">
        <v>0</v>
      </c>
      <c r="AC90" s="195">
        <v>0</v>
      </c>
      <c r="AD90" s="195">
        <v>0</v>
      </c>
      <c r="AE90" s="195">
        <v>0</v>
      </c>
      <c r="AF90" s="195">
        <v>0</v>
      </c>
      <c r="AG90" s="195">
        <v>0</v>
      </c>
      <c r="AH90" s="195">
        <v>0</v>
      </c>
      <c r="AI90" s="195">
        <v>0</v>
      </c>
      <c r="AJ90" s="195">
        <v>0</v>
      </c>
      <c r="AK90" s="195">
        <v>0</v>
      </c>
      <c r="AL90" s="195">
        <v>0</v>
      </c>
      <c r="AM90" s="195">
        <v>0</v>
      </c>
      <c r="AN90" s="195">
        <v>0</v>
      </c>
      <c r="AO90" s="195">
        <v>0</v>
      </c>
      <c r="AP90" s="195">
        <v>0</v>
      </c>
      <c r="AQ90" s="195">
        <v>0</v>
      </c>
      <c r="AR90" s="195">
        <v>0</v>
      </c>
      <c r="AS90" s="195">
        <v>0</v>
      </c>
      <c r="AT90" s="195">
        <v>0</v>
      </c>
      <c r="AU90" s="195">
        <v>0</v>
      </c>
      <c r="AV90" s="195">
        <v>0</v>
      </c>
      <c r="AW90" s="195">
        <v>0</v>
      </c>
      <c r="AX90" s="195">
        <v>0</v>
      </c>
      <c r="AY90" s="195">
        <v>0</v>
      </c>
      <c r="AZ90" s="195">
        <v>0</v>
      </c>
      <c r="BA90" s="195">
        <v>0</v>
      </c>
      <c r="BB90" s="195">
        <v>0</v>
      </c>
      <c r="BC90" s="195">
        <v>0</v>
      </c>
      <c r="BD90" s="195">
        <v>0</v>
      </c>
      <c r="BE90" s="195">
        <v>0</v>
      </c>
      <c r="BF90" s="195">
        <v>0</v>
      </c>
      <c r="BG90" s="195">
        <v>0</v>
      </c>
      <c r="BH90" s="195">
        <v>0</v>
      </c>
      <c r="BI90" s="195">
        <v>0</v>
      </c>
      <c r="BJ90" s="195">
        <v>0</v>
      </c>
      <c r="BK90" s="195">
        <v>0</v>
      </c>
      <c r="BL90" s="195">
        <v>0</v>
      </c>
      <c r="BM90" s="195">
        <v>0</v>
      </c>
      <c r="BN90" s="195">
        <v>0</v>
      </c>
      <c r="BO90" s="195">
        <v>0</v>
      </c>
      <c r="BP90" s="195">
        <v>0</v>
      </c>
      <c r="BQ90" s="195">
        <v>0</v>
      </c>
      <c r="BR90" s="195">
        <v>0</v>
      </c>
      <c r="BS90" s="195">
        <v>0</v>
      </c>
      <c r="BT90" s="195">
        <v>0</v>
      </c>
      <c r="BU90" s="195">
        <v>0</v>
      </c>
      <c r="BV90" s="195">
        <v>0</v>
      </c>
      <c r="BW90" s="195">
        <v>0</v>
      </c>
      <c r="BX90" s="195">
        <v>0</v>
      </c>
      <c r="BY90" s="195">
        <v>0</v>
      </c>
      <c r="BZ90" s="195">
        <v>0</v>
      </c>
      <c r="CA90" s="195">
        <v>0</v>
      </c>
      <c r="CB90" s="195">
        <v>0</v>
      </c>
      <c r="CC90" s="195">
        <v>0</v>
      </c>
      <c r="CD90" s="195">
        <v>0</v>
      </c>
      <c r="CE90" s="195">
        <v>0</v>
      </c>
      <c r="CF90" s="195">
        <v>0</v>
      </c>
      <c r="CG90" s="195">
        <v>0</v>
      </c>
      <c r="CH90" s="195">
        <v>0</v>
      </c>
      <c r="CI90" s="195">
        <v>0</v>
      </c>
      <c r="CJ90" s="195">
        <v>0</v>
      </c>
      <c r="CK90" s="195">
        <v>0</v>
      </c>
      <c r="CL90" s="195">
        <v>0</v>
      </c>
      <c r="CM90" s="195">
        <v>0</v>
      </c>
      <c r="CN90" s="195">
        <v>0</v>
      </c>
      <c r="CO90" s="195">
        <v>0</v>
      </c>
      <c r="CP90" s="195">
        <v>0</v>
      </c>
      <c r="CQ90" s="195">
        <v>0</v>
      </c>
      <c r="CR90" s="195">
        <v>0</v>
      </c>
      <c r="CS90" s="195">
        <v>0</v>
      </c>
      <c r="CT90" s="195">
        <v>0</v>
      </c>
      <c r="CU90" s="195">
        <v>0</v>
      </c>
      <c r="CV90" s="195">
        <v>0</v>
      </c>
      <c r="CW90" s="195">
        <v>0</v>
      </c>
      <c r="CX90" s="195">
        <v>0</v>
      </c>
      <c r="CY90" s="195">
        <v>0</v>
      </c>
      <c r="CZ90" s="195">
        <v>0</v>
      </c>
      <c r="DA90" s="195">
        <v>0</v>
      </c>
      <c r="DB90" s="195">
        <v>0</v>
      </c>
      <c r="DC90" s="195">
        <v>0</v>
      </c>
      <c r="DE90" s="24">
        <f t="shared" ref="DE90:DE116" si="47">COUNTBLANK(H90:DC90)</f>
        <v>0</v>
      </c>
      <c r="DF90" s="24">
        <f t="shared" si="40"/>
        <v>0</v>
      </c>
      <c r="DG90">
        <f t="shared" ref="DG90:DG110" si="48">IF(ISNUMBER(E90),E90*100,0)</f>
        <v>21</v>
      </c>
    </row>
    <row r="91" spans="1:112" ht="15" customHeight="1">
      <c r="A91" s="68">
        <v>79</v>
      </c>
      <c r="B91" s="176" t="str">
        <f>$B$89&amp;"2."</f>
        <v>G.2.</v>
      </c>
      <c r="C91" s="192" t="s">
        <v>181</v>
      </c>
      <c r="D91" s="176"/>
      <c r="E91" s="200">
        <v>0.21</v>
      </c>
      <c r="F91" s="189">
        <f>H91+NPV(FD,I91:INDEX(I91:DC91,PAL))</f>
        <v>0</v>
      </c>
      <c r="G91" s="189">
        <f>SUMIF($H$5:$DC$5,"&lt;="&amp;PAL,$H91:$DC91)</f>
        <v>0</v>
      </c>
      <c r="H91" s="195">
        <v>0</v>
      </c>
      <c r="I91" s="195">
        <v>0</v>
      </c>
      <c r="J91" s="195">
        <v>0</v>
      </c>
      <c r="K91" s="195">
        <v>0</v>
      </c>
      <c r="L91" s="195">
        <v>0</v>
      </c>
      <c r="M91" s="195">
        <v>0</v>
      </c>
      <c r="N91" s="195">
        <v>0</v>
      </c>
      <c r="O91" s="195">
        <v>0</v>
      </c>
      <c r="P91" s="195">
        <v>0</v>
      </c>
      <c r="Q91" s="195">
        <v>0</v>
      </c>
      <c r="R91" s="195">
        <v>0</v>
      </c>
      <c r="S91" s="195">
        <v>0</v>
      </c>
      <c r="T91" s="195">
        <v>0</v>
      </c>
      <c r="U91" s="195">
        <v>0</v>
      </c>
      <c r="V91" s="195">
        <v>0</v>
      </c>
      <c r="W91" s="195">
        <v>0</v>
      </c>
      <c r="X91" s="195">
        <v>0</v>
      </c>
      <c r="Y91" s="195">
        <v>0</v>
      </c>
      <c r="Z91" s="195">
        <v>0</v>
      </c>
      <c r="AA91" s="195">
        <v>0</v>
      </c>
      <c r="AB91" s="195">
        <v>0</v>
      </c>
      <c r="AC91" s="195">
        <v>0</v>
      </c>
      <c r="AD91" s="195">
        <v>0</v>
      </c>
      <c r="AE91" s="195">
        <v>0</v>
      </c>
      <c r="AF91" s="195">
        <v>0</v>
      </c>
      <c r="AG91" s="195">
        <v>0</v>
      </c>
      <c r="AH91" s="195">
        <v>0</v>
      </c>
      <c r="AI91" s="195">
        <v>0</v>
      </c>
      <c r="AJ91" s="195">
        <v>0</v>
      </c>
      <c r="AK91" s="195">
        <v>0</v>
      </c>
      <c r="AL91" s="195">
        <v>0</v>
      </c>
      <c r="AM91" s="195">
        <v>0</v>
      </c>
      <c r="AN91" s="195">
        <v>0</v>
      </c>
      <c r="AO91" s="195">
        <v>0</v>
      </c>
      <c r="AP91" s="195">
        <v>0</v>
      </c>
      <c r="AQ91" s="195">
        <v>0</v>
      </c>
      <c r="AR91" s="195">
        <v>0</v>
      </c>
      <c r="AS91" s="195">
        <v>0</v>
      </c>
      <c r="AT91" s="195">
        <v>0</v>
      </c>
      <c r="AU91" s="195">
        <v>0</v>
      </c>
      <c r="AV91" s="195">
        <v>0</v>
      </c>
      <c r="AW91" s="195">
        <v>0</v>
      </c>
      <c r="AX91" s="195">
        <v>0</v>
      </c>
      <c r="AY91" s="195">
        <v>0</v>
      </c>
      <c r="AZ91" s="195">
        <v>0</v>
      </c>
      <c r="BA91" s="195">
        <v>0</v>
      </c>
      <c r="BB91" s="195">
        <v>0</v>
      </c>
      <c r="BC91" s="195">
        <v>0</v>
      </c>
      <c r="BD91" s="195">
        <v>0</v>
      </c>
      <c r="BE91" s="195">
        <v>0</v>
      </c>
      <c r="BF91" s="195">
        <v>0</v>
      </c>
      <c r="BG91" s="195">
        <v>0</v>
      </c>
      <c r="BH91" s="195">
        <v>0</v>
      </c>
      <c r="BI91" s="195">
        <v>0</v>
      </c>
      <c r="BJ91" s="195">
        <v>0</v>
      </c>
      <c r="BK91" s="195">
        <v>0</v>
      </c>
      <c r="BL91" s="195">
        <v>0</v>
      </c>
      <c r="BM91" s="195">
        <v>0</v>
      </c>
      <c r="BN91" s="195">
        <v>0</v>
      </c>
      <c r="BO91" s="195">
        <v>0</v>
      </c>
      <c r="BP91" s="195">
        <v>0</v>
      </c>
      <c r="BQ91" s="195">
        <v>0</v>
      </c>
      <c r="BR91" s="195">
        <v>0</v>
      </c>
      <c r="BS91" s="195">
        <v>0</v>
      </c>
      <c r="BT91" s="195">
        <v>0</v>
      </c>
      <c r="BU91" s="195">
        <v>0</v>
      </c>
      <c r="BV91" s="195">
        <v>0</v>
      </c>
      <c r="BW91" s="195">
        <v>0</v>
      </c>
      <c r="BX91" s="195">
        <v>0</v>
      </c>
      <c r="BY91" s="195">
        <v>0</v>
      </c>
      <c r="BZ91" s="195">
        <v>0</v>
      </c>
      <c r="CA91" s="195">
        <v>0</v>
      </c>
      <c r="CB91" s="195">
        <v>0</v>
      </c>
      <c r="CC91" s="195">
        <v>0</v>
      </c>
      <c r="CD91" s="195">
        <v>0</v>
      </c>
      <c r="CE91" s="195">
        <v>0</v>
      </c>
      <c r="CF91" s="195">
        <v>0</v>
      </c>
      <c r="CG91" s="195">
        <v>0</v>
      </c>
      <c r="CH91" s="195">
        <v>0</v>
      </c>
      <c r="CI91" s="195">
        <v>0</v>
      </c>
      <c r="CJ91" s="195">
        <v>0</v>
      </c>
      <c r="CK91" s="195">
        <v>0</v>
      </c>
      <c r="CL91" s="195">
        <v>0</v>
      </c>
      <c r="CM91" s="195">
        <v>0</v>
      </c>
      <c r="CN91" s="195">
        <v>0</v>
      </c>
      <c r="CO91" s="195">
        <v>0</v>
      </c>
      <c r="CP91" s="195">
        <v>0</v>
      </c>
      <c r="CQ91" s="195">
        <v>0</v>
      </c>
      <c r="CR91" s="195">
        <v>0</v>
      </c>
      <c r="CS91" s="195">
        <v>0</v>
      </c>
      <c r="CT91" s="195">
        <v>0</v>
      </c>
      <c r="CU91" s="195">
        <v>0</v>
      </c>
      <c r="CV91" s="195">
        <v>0</v>
      </c>
      <c r="CW91" s="195">
        <v>0</v>
      </c>
      <c r="CX91" s="195">
        <v>0</v>
      </c>
      <c r="CY91" s="195">
        <v>0</v>
      </c>
      <c r="CZ91" s="195">
        <v>0</v>
      </c>
      <c r="DA91" s="195">
        <v>0</v>
      </c>
      <c r="DB91" s="195">
        <v>0</v>
      </c>
      <c r="DC91" s="195">
        <v>0</v>
      </c>
      <c r="DE91" s="24">
        <f t="shared" si="47"/>
        <v>0</v>
      </c>
      <c r="DF91" s="24">
        <f t="shared" si="40"/>
        <v>0</v>
      </c>
      <c r="DG91">
        <f t="shared" si="48"/>
        <v>21</v>
      </c>
    </row>
    <row r="92" spans="1:112" ht="15" customHeight="1">
      <c r="A92" s="68">
        <v>80</v>
      </c>
      <c r="B92" s="176" t="str">
        <f>$B$89&amp;"3."</f>
        <v>G.3.</v>
      </c>
      <c r="C92" s="192" t="s">
        <v>182</v>
      </c>
      <c r="D92" s="176"/>
      <c r="E92" s="200">
        <v>0.21</v>
      </c>
      <c r="F92" s="189">
        <f>H92+NPV(FD,I92:INDEX(I92:DC92,PAL))</f>
        <v>0</v>
      </c>
      <c r="G92" s="189">
        <f>SUMIF($H$5:$DC$5,"&lt;="&amp;PAL,$H92:$DC92)</f>
        <v>0</v>
      </c>
      <c r="H92" s="195">
        <v>0</v>
      </c>
      <c r="I92" s="195">
        <v>0</v>
      </c>
      <c r="J92" s="195">
        <v>0</v>
      </c>
      <c r="K92" s="195">
        <v>0</v>
      </c>
      <c r="L92" s="195">
        <v>0</v>
      </c>
      <c r="M92" s="195">
        <v>0</v>
      </c>
      <c r="N92" s="195">
        <v>0</v>
      </c>
      <c r="O92" s="195">
        <v>0</v>
      </c>
      <c r="P92" s="195">
        <v>0</v>
      </c>
      <c r="Q92" s="195">
        <v>0</v>
      </c>
      <c r="R92" s="195">
        <v>0</v>
      </c>
      <c r="S92" s="195">
        <v>0</v>
      </c>
      <c r="T92" s="195">
        <v>0</v>
      </c>
      <c r="U92" s="195">
        <v>0</v>
      </c>
      <c r="V92" s="195">
        <v>0</v>
      </c>
      <c r="W92" s="195">
        <v>0</v>
      </c>
      <c r="X92" s="195">
        <v>0</v>
      </c>
      <c r="Y92" s="195">
        <v>0</v>
      </c>
      <c r="Z92" s="195">
        <v>0</v>
      </c>
      <c r="AA92" s="195">
        <v>0</v>
      </c>
      <c r="AB92" s="195">
        <v>0</v>
      </c>
      <c r="AC92" s="195">
        <v>0</v>
      </c>
      <c r="AD92" s="195">
        <v>0</v>
      </c>
      <c r="AE92" s="195">
        <v>0</v>
      </c>
      <c r="AF92" s="195">
        <v>0</v>
      </c>
      <c r="AG92" s="195">
        <v>0</v>
      </c>
      <c r="AH92" s="195">
        <v>0</v>
      </c>
      <c r="AI92" s="195">
        <v>0</v>
      </c>
      <c r="AJ92" s="195">
        <v>0</v>
      </c>
      <c r="AK92" s="195">
        <v>0</v>
      </c>
      <c r="AL92" s="195">
        <v>0</v>
      </c>
      <c r="AM92" s="195">
        <v>0</v>
      </c>
      <c r="AN92" s="195">
        <v>0</v>
      </c>
      <c r="AO92" s="195">
        <v>0</v>
      </c>
      <c r="AP92" s="195">
        <v>0</v>
      </c>
      <c r="AQ92" s="195">
        <v>0</v>
      </c>
      <c r="AR92" s="195">
        <v>0</v>
      </c>
      <c r="AS92" s="195">
        <v>0</v>
      </c>
      <c r="AT92" s="195">
        <v>0</v>
      </c>
      <c r="AU92" s="195">
        <v>0</v>
      </c>
      <c r="AV92" s="195">
        <v>0</v>
      </c>
      <c r="AW92" s="195">
        <v>0</v>
      </c>
      <c r="AX92" s="195">
        <v>0</v>
      </c>
      <c r="AY92" s="195">
        <v>0</v>
      </c>
      <c r="AZ92" s="195">
        <v>0</v>
      </c>
      <c r="BA92" s="195">
        <v>0</v>
      </c>
      <c r="BB92" s="195">
        <v>0</v>
      </c>
      <c r="BC92" s="195">
        <v>0</v>
      </c>
      <c r="BD92" s="195">
        <v>0</v>
      </c>
      <c r="BE92" s="195">
        <v>0</v>
      </c>
      <c r="BF92" s="195">
        <v>0</v>
      </c>
      <c r="BG92" s="195">
        <v>0</v>
      </c>
      <c r="BH92" s="195">
        <v>0</v>
      </c>
      <c r="BI92" s="195">
        <v>0</v>
      </c>
      <c r="BJ92" s="195">
        <v>0</v>
      </c>
      <c r="BK92" s="195">
        <v>0</v>
      </c>
      <c r="BL92" s="195">
        <v>0</v>
      </c>
      <c r="BM92" s="195">
        <v>0</v>
      </c>
      <c r="BN92" s="195">
        <v>0</v>
      </c>
      <c r="BO92" s="195">
        <v>0</v>
      </c>
      <c r="BP92" s="195">
        <v>0</v>
      </c>
      <c r="BQ92" s="195">
        <v>0</v>
      </c>
      <c r="BR92" s="195">
        <v>0</v>
      </c>
      <c r="BS92" s="195">
        <v>0</v>
      </c>
      <c r="BT92" s="195">
        <v>0</v>
      </c>
      <c r="BU92" s="195">
        <v>0</v>
      </c>
      <c r="BV92" s="195">
        <v>0</v>
      </c>
      <c r="BW92" s="195">
        <v>0</v>
      </c>
      <c r="BX92" s="195">
        <v>0</v>
      </c>
      <c r="BY92" s="195">
        <v>0</v>
      </c>
      <c r="BZ92" s="195">
        <v>0</v>
      </c>
      <c r="CA92" s="195">
        <v>0</v>
      </c>
      <c r="CB92" s="195">
        <v>0</v>
      </c>
      <c r="CC92" s="195">
        <v>0</v>
      </c>
      <c r="CD92" s="195">
        <v>0</v>
      </c>
      <c r="CE92" s="195">
        <v>0</v>
      </c>
      <c r="CF92" s="195">
        <v>0</v>
      </c>
      <c r="CG92" s="195">
        <v>0</v>
      </c>
      <c r="CH92" s="195">
        <v>0</v>
      </c>
      <c r="CI92" s="195">
        <v>0</v>
      </c>
      <c r="CJ92" s="195">
        <v>0</v>
      </c>
      <c r="CK92" s="195">
        <v>0</v>
      </c>
      <c r="CL92" s="195">
        <v>0</v>
      </c>
      <c r="CM92" s="195">
        <v>0</v>
      </c>
      <c r="CN92" s="195">
        <v>0</v>
      </c>
      <c r="CO92" s="195">
        <v>0</v>
      </c>
      <c r="CP92" s="195">
        <v>0</v>
      </c>
      <c r="CQ92" s="195">
        <v>0</v>
      </c>
      <c r="CR92" s="195">
        <v>0</v>
      </c>
      <c r="CS92" s="195">
        <v>0</v>
      </c>
      <c r="CT92" s="195">
        <v>0</v>
      </c>
      <c r="CU92" s="195">
        <v>0</v>
      </c>
      <c r="CV92" s="195">
        <v>0</v>
      </c>
      <c r="CW92" s="195">
        <v>0</v>
      </c>
      <c r="CX92" s="195">
        <v>0</v>
      </c>
      <c r="CY92" s="195">
        <v>0</v>
      </c>
      <c r="CZ92" s="195">
        <v>0</v>
      </c>
      <c r="DA92" s="195">
        <v>0</v>
      </c>
      <c r="DB92" s="195">
        <v>0</v>
      </c>
      <c r="DC92" s="195">
        <v>0</v>
      </c>
      <c r="DE92" s="24">
        <f t="shared" si="47"/>
        <v>0</v>
      </c>
      <c r="DF92" s="24">
        <f t="shared" si="40"/>
        <v>0</v>
      </c>
      <c r="DG92">
        <f t="shared" si="48"/>
        <v>21</v>
      </c>
    </row>
    <row r="93" spans="1:112" ht="15" customHeight="1">
      <c r="A93" s="68">
        <v>81</v>
      </c>
      <c r="B93" s="176" t="str">
        <f>$B$89&amp;"4."</f>
        <v>G.4.</v>
      </c>
      <c r="C93" s="192" t="s">
        <v>183</v>
      </c>
      <c r="D93" s="176"/>
      <c r="E93" s="200">
        <v>0.21</v>
      </c>
      <c r="F93" s="189">
        <f>H93+NPV(FD,I93:INDEX(I93:DC93,PAL))</f>
        <v>0</v>
      </c>
      <c r="G93" s="189">
        <f>SUMIF($H$5:$DC$5,"&lt;="&amp;PAL,$H93:$DC93)</f>
        <v>0</v>
      </c>
      <c r="H93" s="195">
        <v>0</v>
      </c>
      <c r="I93" s="195">
        <v>0</v>
      </c>
      <c r="J93" s="195">
        <v>0</v>
      </c>
      <c r="K93" s="195">
        <v>0</v>
      </c>
      <c r="L93" s="195">
        <v>0</v>
      </c>
      <c r="M93" s="195">
        <v>0</v>
      </c>
      <c r="N93" s="195">
        <v>0</v>
      </c>
      <c r="O93" s="195">
        <v>0</v>
      </c>
      <c r="P93" s="195">
        <v>0</v>
      </c>
      <c r="Q93" s="195">
        <v>0</v>
      </c>
      <c r="R93" s="195">
        <v>0</v>
      </c>
      <c r="S93" s="195">
        <v>0</v>
      </c>
      <c r="T93" s="195">
        <v>0</v>
      </c>
      <c r="U93" s="195">
        <v>0</v>
      </c>
      <c r="V93" s="195">
        <v>0</v>
      </c>
      <c r="W93" s="195">
        <v>0</v>
      </c>
      <c r="X93" s="195">
        <v>0</v>
      </c>
      <c r="Y93" s="195">
        <v>0</v>
      </c>
      <c r="Z93" s="195">
        <v>0</v>
      </c>
      <c r="AA93" s="195">
        <v>0</v>
      </c>
      <c r="AB93" s="195">
        <v>0</v>
      </c>
      <c r="AC93" s="195">
        <v>0</v>
      </c>
      <c r="AD93" s="195">
        <v>0</v>
      </c>
      <c r="AE93" s="195">
        <v>0</v>
      </c>
      <c r="AF93" s="195">
        <v>0</v>
      </c>
      <c r="AG93" s="195">
        <v>0</v>
      </c>
      <c r="AH93" s="195">
        <v>0</v>
      </c>
      <c r="AI93" s="195">
        <v>0</v>
      </c>
      <c r="AJ93" s="195">
        <v>0</v>
      </c>
      <c r="AK93" s="195">
        <v>0</v>
      </c>
      <c r="AL93" s="195">
        <v>0</v>
      </c>
      <c r="AM93" s="195">
        <v>0</v>
      </c>
      <c r="AN93" s="195">
        <v>0</v>
      </c>
      <c r="AO93" s="195">
        <v>0</v>
      </c>
      <c r="AP93" s="195">
        <v>0</v>
      </c>
      <c r="AQ93" s="195">
        <v>0</v>
      </c>
      <c r="AR93" s="195">
        <v>0</v>
      </c>
      <c r="AS93" s="195">
        <v>0</v>
      </c>
      <c r="AT93" s="195">
        <v>0</v>
      </c>
      <c r="AU93" s="195">
        <v>0</v>
      </c>
      <c r="AV93" s="195">
        <v>0</v>
      </c>
      <c r="AW93" s="195">
        <v>0</v>
      </c>
      <c r="AX93" s="195">
        <v>0</v>
      </c>
      <c r="AY93" s="195">
        <v>0</v>
      </c>
      <c r="AZ93" s="195">
        <v>0</v>
      </c>
      <c r="BA93" s="195">
        <v>0</v>
      </c>
      <c r="BB93" s="195">
        <v>0</v>
      </c>
      <c r="BC93" s="195">
        <v>0</v>
      </c>
      <c r="BD93" s="195">
        <v>0</v>
      </c>
      <c r="BE93" s="195">
        <v>0</v>
      </c>
      <c r="BF93" s="195">
        <v>0</v>
      </c>
      <c r="BG93" s="195">
        <v>0</v>
      </c>
      <c r="BH93" s="195">
        <v>0</v>
      </c>
      <c r="BI93" s="195">
        <v>0</v>
      </c>
      <c r="BJ93" s="195">
        <v>0</v>
      </c>
      <c r="BK93" s="195">
        <v>0</v>
      </c>
      <c r="BL93" s="195">
        <v>0</v>
      </c>
      <c r="BM93" s="195">
        <v>0</v>
      </c>
      <c r="BN93" s="195">
        <v>0</v>
      </c>
      <c r="BO93" s="195">
        <v>0</v>
      </c>
      <c r="BP93" s="195">
        <v>0</v>
      </c>
      <c r="BQ93" s="195">
        <v>0</v>
      </c>
      <c r="BR93" s="195">
        <v>0</v>
      </c>
      <c r="BS93" s="195">
        <v>0</v>
      </c>
      <c r="BT93" s="195">
        <v>0</v>
      </c>
      <c r="BU93" s="195">
        <v>0</v>
      </c>
      <c r="BV93" s="195">
        <v>0</v>
      </c>
      <c r="BW93" s="195">
        <v>0</v>
      </c>
      <c r="BX93" s="195">
        <v>0</v>
      </c>
      <c r="BY93" s="195">
        <v>0</v>
      </c>
      <c r="BZ93" s="195">
        <v>0</v>
      </c>
      <c r="CA93" s="195">
        <v>0</v>
      </c>
      <c r="CB93" s="195">
        <v>0</v>
      </c>
      <c r="CC93" s="195">
        <v>0</v>
      </c>
      <c r="CD93" s="195">
        <v>0</v>
      </c>
      <c r="CE93" s="195">
        <v>0</v>
      </c>
      <c r="CF93" s="195">
        <v>0</v>
      </c>
      <c r="CG93" s="195">
        <v>0</v>
      </c>
      <c r="CH93" s="195">
        <v>0</v>
      </c>
      <c r="CI93" s="195">
        <v>0</v>
      </c>
      <c r="CJ93" s="195">
        <v>0</v>
      </c>
      <c r="CK93" s="195">
        <v>0</v>
      </c>
      <c r="CL93" s="195">
        <v>0</v>
      </c>
      <c r="CM93" s="195">
        <v>0</v>
      </c>
      <c r="CN93" s="195">
        <v>0</v>
      </c>
      <c r="CO93" s="195">
        <v>0</v>
      </c>
      <c r="CP93" s="195">
        <v>0</v>
      </c>
      <c r="CQ93" s="195">
        <v>0</v>
      </c>
      <c r="CR93" s="195">
        <v>0</v>
      </c>
      <c r="CS93" s="195">
        <v>0</v>
      </c>
      <c r="CT93" s="195">
        <v>0</v>
      </c>
      <c r="CU93" s="195">
        <v>0</v>
      </c>
      <c r="CV93" s="195">
        <v>0</v>
      </c>
      <c r="CW93" s="195">
        <v>0</v>
      </c>
      <c r="CX93" s="195">
        <v>0</v>
      </c>
      <c r="CY93" s="195">
        <v>0</v>
      </c>
      <c r="CZ93" s="195">
        <v>0</v>
      </c>
      <c r="DA93" s="195">
        <v>0</v>
      </c>
      <c r="DB93" s="195">
        <v>0</v>
      </c>
      <c r="DC93" s="195">
        <v>0</v>
      </c>
      <c r="DE93" s="24">
        <f t="shared" si="47"/>
        <v>0</v>
      </c>
      <c r="DF93" s="24">
        <f t="shared" si="40"/>
        <v>0</v>
      </c>
      <c r="DG93">
        <f t="shared" si="48"/>
        <v>21</v>
      </c>
    </row>
    <row r="94" spans="1:112" ht="15" customHeight="1">
      <c r="A94" s="68">
        <v>82</v>
      </c>
      <c r="B94" s="176" t="str">
        <f>$B$89&amp;"5."</f>
        <v>G.5.</v>
      </c>
      <c r="C94" s="192" t="s">
        <v>184</v>
      </c>
      <c r="D94" s="176"/>
      <c r="E94" s="200">
        <v>0.21</v>
      </c>
      <c r="F94" s="189">
        <f>H94+NPV(FD,I94:INDEX(I94:DC94,PAL))</f>
        <v>0</v>
      </c>
      <c r="G94" s="189">
        <f>SUMIF($H$5:$DC$5,"&lt;="&amp;PAL,$H94:$DC94)</f>
        <v>0</v>
      </c>
      <c r="H94" s="195">
        <v>0</v>
      </c>
      <c r="I94" s="195">
        <v>0</v>
      </c>
      <c r="J94" s="195">
        <v>0</v>
      </c>
      <c r="K94" s="195">
        <v>0</v>
      </c>
      <c r="L94" s="195">
        <v>0</v>
      </c>
      <c r="M94" s="195">
        <v>0</v>
      </c>
      <c r="N94" s="195">
        <v>0</v>
      </c>
      <c r="O94" s="195">
        <v>0</v>
      </c>
      <c r="P94" s="195">
        <v>0</v>
      </c>
      <c r="Q94" s="195">
        <v>0</v>
      </c>
      <c r="R94" s="195">
        <v>0</v>
      </c>
      <c r="S94" s="195">
        <v>0</v>
      </c>
      <c r="T94" s="195">
        <v>0</v>
      </c>
      <c r="U94" s="195">
        <v>0</v>
      </c>
      <c r="V94" s="195">
        <v>0</v>
      </c>
      <c r="W94" s="195">
        <v>0</v>
      </c>
      <c r="X94" s="195">
        <v>0</v>
      </c>
      <c r="Y94" s="195">
        <v>0</v>
      </c>
      <c r="Z94" s="195">
        <v>0</v>
      </c>
      <c r="AA94" s="195">
        <v>0</v>
      </c>
      <c r="AB94" s="195">
        <v>0</v>
      </c>
      <c r="AC94" s="195">
        <v>0</v>
      </c>
      <c r="AD94" s="195">
        <v>0</v>
      </c>
      <c r="AE94" s="195">
        <v>0</v>
      </c>
      <c r="AF94" s="195">
        <v>0</v>
      </c>
      <c r="AG94" s="195">
        <v>0</v>
      </c>
      <c r="AH94" s="195">
        <v>0</v>
      </c>
      <c r="AI94" s="195">
        <v>0</v>
      </c>
      <c r="AJ94" s="195">
        <v>0</v>
      </c>
      <c r="AK94" s="195">
        <v>0</v>
      </c>
      <c r="AL94" s="195">
        <v>0</v>
      </c>
      <c r="AM94" s="195">
        <v>0</v>
      </c>
      <c r="AN94" s="195">
        <v>0</v>
      </c>
      <c r="AO94" s="195">
        <v>0</v>
      </c>
      <c r="AP94" s="195">
        <v>0</v>
      </c>
      <c r="AQ94" s="195">
        <v>0</v>
      </c>
      <c r="AR94" s="195">
        <v>0</v>
      </c>
      <c r="AS94" s="195">
        <v>0</v>
      </c>
      <c r="AT94" s="195">
        <v>0</v>
      </c>
      <c r="AU94" s="195">
        <v>0</v>
      </c>
      <c r="AV94" s="195">
        <v>0</v>
      </c>
      <c r="AW94" s="195">
        <v>0</v>
      </c>
      <c r="AX94" s="195">
        <v>0</v>
      </c>
      <c r="AY94" s="195">
        <v>0</v>
      </c>
      <c r="AZ94" s="195">
        <v>0</v>
      </c>
      <c r="BA94" s="195">
        <v>0</v>
      </c>
      <c r="BB94" s="195">
        <v>0</v>
      </c>
      <c r="BC94" s="195">
        <v>0</v>
      </c>
      <c r="BD94" s="195">
        <v>0</v>
      </c>
      <c r="BE94" s="195">
        <v>0</v>
      </c>
      <c r="BF94" s="195">
        <v>0</v>
      </c>
      <c r="BG94" s="195">
        <v>0</v>
      </c>
      <c r="BH94" s="195">
        <v>0</v>
      </c>
      <c r="BI94" s="195">
        <v>0</v>
      </c>
      <c r="BJ94" s="195">
        <v>0</v>
      </c>
      <c r="BK94" s="195">
        <v>0</v>
      </c>
      <c r="BL94" s="195">
        <v>0</v>
      </c>
      <c r="BM94" s="195">
        <v>0</v>
      </c>
      <c r="BN94" s="195">
        <v>0</v>
      </c>
      <c r="BO94" s="195">
        <v>0</v>
      </c>
      <c r="BP94" s="195">
        <v>0</v>
      </c>
      <c r="BQ94" s="195">
        <v>0</v>
      </c>
      <c r="BR94" s="195">
        <v>0</v>
      </c>
      <c r="BS94" s="195">
        <v>0</v>
      </c>
      <c r="BT94" s="195">
        <v>0</v>
      </c>
      <c r="BU94" s="195">
        <v>0</v>
      </c>
      <c r="BV94" s="195">
        <v>0</v>
      </c>
      <c r="BW94" s="195">
        <v>0</v>
      </c>
      <c r="BX94" s="195">
        <v>0</v>
      </c>
      <c r="BY94" s="195">
        <v>0</v>
      </c>
      <c r="BZ94" s="195">
        <v>0</v>
      </c>
      <c r="CA94" s="195">
        <v>0</v>
      </c>
      <c r="CB94" s="195">
        <v>0</v>
      </c>
      <c r="CC94" s="195">
        <v>0</v>
      </c>
      <c r="CD94" s="195">
        <v>0</v>
      </c>
      <c r="CE94" s="195">
        <v>0</v>
      </c>
      <c r="CF94" s="195">
        <v>0</v>
      </c>
      <c r="CG94" s="195">
        <v>0</v>
      </c>
      <c r="CH94" s="195">
        <v>0</v>
      </c>
      <c r="CI94" s="195">
        <v>0</v>
      </c>
      <c r="CJ94" s="195">
        <v>0</v>
      </c>
      <c r="CK94" s="195">
        <v>0</v>
      </c>
      <c r="CL94" s="195">
        <v>0</v>
      </c>
      <c r="CM94" s="195">
        <v>0</v>
      </c>
      <c r="CN94" s="195">
        <v>0</v>
      </c>
      <c r="CO94" s="195">
        <v>0</v>
      </c>
      <c r="CP94" s="195">
        <v>0</v>
      </c>
      <c r="CQ94" s="195">
        <v>0</v>
      </c>
      <c r="CR94" s="195">
        <v>0</v>
      </c>
      <c r="CS94" s="195">
        <v>0</v>
      </c>
      <c r="CT94" s="195">
        <v>0</v>
      </c>
      <c r="CU94" s="195">
        <v>0</v>
      </c>
      <c r="CV94" s="195">
        <v>0</v>
      </c>
      <c r="CW94" s="195">
        <v>0</v>
      </c>
      <c r="CX94" s="195">
        <v>0</v>
      </c>
      <c r="CY94" s="195">
        <v>0</v>
      </c>
      <c r="CZ94" s="195">
        <v>0</v>
      </c>
      <c r="DA94" s="195">
        <v>0</v>
      </c>
      <c r="DB94" s="195">
        <v>0</v>
      </c>
      <c r="DC94" s="195">
        <v>0</v>
      </c>
      <c r="DE94" s="24">
        <f t="shared" si="47"/>
        <v>0</v>
      </c>
      <c r="DF94" s="24">
        <f t="shared" si="40"/>
        <v>0</v>
      </c>
      <c r="DG94">
        <f t="shared" si="48"/>
        <v>21</v>
      </c>
    </row>
    <row r="95" spans="1:112" ht="29">
      <c r="A95" s="68">
        <v>83</v>
      </c>
      <c r="B95" s="176" t="str">
        <f>$B$89&amp;"6."</f>
        <v>G.6.</v>
      </c>
      <c r="C95" s="192" t="s">
        <v>185</v>
      </c>
      <c r="D95" s="176"/>
      <c r="E95" s="200">
        <v>0.21</v>
      </c>
      <c r="F95" s="189">
        <f>H95+NPV(FD,I95:INDEX(I95:DC95,PAL))</f>
        <v>0</v>
      </c>
      <c r="G95" s="189">
        <f>SUMIF($H$5:$DC$5,"&lt;="&amp;PAL,$H95:$DC95)</f>
        <v>0</v>
      </c>
      <c r="H95" s="195">
        <v>0</v>
      </c>
      <c r="I95" s="195">
        <v>0</v>
      </c>
      <c r="J95" s="195">
        <v>0</v>
      </c>
      <c r="K95" s="195">
        <v>0</v>
      </c>
      <c r="L95" s="195">
        <v>0</v>
      </c>
      <c r="M95" s="195">
        <v>0</v>
      </c>
      <c r="N95" s="195">
        <v>0</v>
      </c>
      <c r="O95" s="195">
        <v>0</v>
      </c>
      <c r="P95" s="195">
        <v>0</v>
      </c>
      <c r="Q95" s="195">
        <v>0</v>
      </c>
      <c r="R95" s="195">
        <v>0</v>
      </c>
      <c r="S95" s="195">
        <v>0</v>
      </c>
      <c r="T95" s="195">
        <v>0</v>
      </c>
      <c r="U95" s="195">
        <v>0</v>
      </c>
      <c r="V95" s="195">
        <v>0</v>
      </c>
      <c r="W95" s="195">
        <v>0</v>
      </c>
      <c r="X95" s="195">
        <v>0</v>
      </c>
      <c r="Y95" s="195">
        <v>0</v>
      </c>
      <c r="Z95" s="195">
        <v>0</v>
      </c>
      <c r="AA95" s="195">
        <v>0</v>
      </c>
      <c r="AB95" s="195">
        <v>0</v>
      </c>
      <c r="AC95" s="195">
        <v>0</v>
      </c>
      <c r="AD95" s="195">
        <v>0</v>
      </c>
      <c r="AE95" s="195">
        <v>0</v>
      </c>
      <c r="AF95" s="195">
        <v>0</v>
      </c>
      <c r="AG95" s="195">
        <v>0</v>
      </c>
      <c r="AH95" s="195">
        <v>0</v>
      </c>
      <c r="AI95" s="195">
        <v>0</v>
      </c>
      <c r="AJ95" s="195">
        <v>0</v>
      </c>
      <c r="AK95" s="195">
        <v>0</v>
      </c>
      <c r="AL95" s="195">
        <v>0</v>
      </c>
      <c r="AM95" s="195">
        <v>0</v>
      </c>
      <c r="AN95" s="195">
        <v>0</v>
      </c>
      <c r="AO95" s="195">
        <v>0</v>
      </c>
      <c r="AP95" s="195">
        <v>0</v>
      </c>
      <c r="AQ95" s="195">
        <v>0</v>
      </c>
      <c r="AR95" s="195">
        <v>0</v>
      </c>
      <c r="AS95" s="195">
        <v>0</v>
      </c>
      <c r="AT95" s="195">
        <v>0</v>
      </c>
      <c r="AU95" s="195">
        <v>0</v>
      </c>
      <c r="AV95" s="195">
        <v>0</v>
      </c>
      <c r="AW95" s="195">
        <v>0</v>
      </c>
      <c r="AX95" s="195">
        <v>0</v>
      </c>
      <c r="AY95" s="195">
        <v>0</v>
      </c>
      <c r="AZ95" s="195">
        <v>0</v>
      </c>
      <c r="BA95" s="195">
        <v>0</v>
      </c>
      <c r="BB95" s="195">
        <v>0</v>
      </c>
      <c r="BC95" s="195">
        <v>0</v>
      </c>
      <c r="BD95" s="195">
        <v>0</v>
      </c>
      <c r="BE95" s="195">
        <v>0</v>
      </c>
      <c r="BF95" s="195">
        <v>0</v>
      </c>
      <c r="BG95" s="195">
        <v>0</v>
      </c>
      <c r="BH95" s="195">
        <v>0</v>
      </c>
      <c r="BI95" s="195">
        <v>0</v>
      </c>
      <c r="BJ95" s="195">
        <v>0</v>
      </c>
      <c r="BK95" s="195">
        <v>0</v>
      </c>
      <c r="BL95" s="195">
        <v>0</v>
      </c>
      <c r="BM95" s="195">
        <v>0</v>
      </c>
      <c r="BN95" s="195">
        <v>0</v>
      </c>
      <c r="BO95" s="195">
        <v>0</v>
      </c>
      <c r="BP95" s="195">
        <v>0</v>
      </c>
      <c r="BQ95" s="195">
        <v>0</v>
      </c>
      <c r="BR95" s="195">
        <v>0</v>
      </c>
      <c r="BS95" s="195">
        <v>0</v>
      </c>
      <c r="BT95" s="195">
        <v>0</v>
      </c>
      <c r="BU95" s="195">
        <v>0</v>
      </c>
      <c r="BV95" s="195">
        <v>0</v>
      </c>
      <c r="BW95" s="195">
        <v>0</v>
      </c>
      <c r="BX95" s="195">
        <v>0</v>
      </c>
      <c r="BY95" s="195">
        <v>0</v>
      </c>
      <c r="BZ95" s="195">
        <v>0</v>
      </c>
      <c r="CA95" s="195">
        <v>0</v>
      </c>
      <c r="CB95" s="195">
        <v>0</v>
      </c>
      <c r="CC95" s="195">
        <v>0</v>
      </c>
      <c r="CD95" s="195">
        <v>0</v>
      </c>
      <c r="CE95" s="195">
        <v>0</v>
      </c>
      <c r="CF95" s="195">
        <v>0</v>
      </c>
      <c r="CG95" s="195">
        <v>0</v>
      </c>
      <c r="CH95" s="195">
        <v>0</v>
      </c>
      <c r="CI95" s="195">
        <v>0</v>
      </c>
      <c r="CJ95" s="195">
        <v>0</v>
      </c>
      <c r="CK95" s="195">
        <v>0</v>
      </c>
      <c r="CL95" s="195">
        <v>0</v>
      </c>
      <c r="CM95" s="195">
        <v>0</v>
      </c>
      <c r="CN95" s="195">
        <v>0</v>
      </c>
      <c r="CO95" s="195">
        <v>0</v>
      </c>
      <c r="CP95" s="195">
        <v>0</v>
      </c>
      <c r="CQ95" s="195">
        <v>0</v>
      </c>
      <c r="CR95" s="195">
        <v>0</v>
      </c>
      <c r="CS95" s="195">
        <v>0</v>
      </c>
      <c r="CT95" s="195">
        <v>0</v>
      </c>
      <c r="CU95" s="195">
        <v>0</v>
      </c>
      <c r="CV95" s="195">
        <v>0</v>
      </c>
      <c r="CW95" s="195">
        <v>0</v>
      </c>
      <c r="CX95" s="195">
        <v>0</v>
      </c>
      <c r="CY95" s="195">
        <v>0</v>
      </c>
      <c r="CZ95" s="195">
        <v>0</v>
      </c>
      <c r="DA95" s="195">
        <v>0</v>
      </c>
      <c r="DB95" s="195">
        <v>0</v>
      </c>
      <c r="DC95" s="195">
        <v>0</v>
      </c>
      <c r="DE95" s="24">
        <f t="shared" si="47"/>
        <v>0</v>
      </c>
      <c r="DF95" s="24">
        <f t="shared" si="40"/>
        <v>0</v>
      </c>
      <c r="DG95">
        <f t="shared" si="48"/>
        <v>21</v>
      </c>
    </row>
    <row r="96" spans="1:112" ht="29">
      <c r="A96" s="68">
        <v>84</v>
      </c>
      <c r="B96" s="176" t="str">
        <f>$B$89&amp;"7."</f>
        <v>G.7.</v>
      </c>
      <c r="C96" s="192" t="s">
        <v>186</v>
      </c>
      <c r="D96" s="176"/>
      <c r="E96" s="200">
        <v>0.21</v>
      </c>
      <c r="F96" s="189">
        <f>H96+NPV(FD,I96:INDEX(I96:DC96,PAL))</f>
        <v>0</v>
      </c>
      <c r="G96" s="189">
        <f>SUMIF($H$5:$DC$5,"&lt;="&amp;PAL,$H96:$DC96)</f>
        <v>0</v>
      </c>
      <c r="H96" s="195">
        <v>0</v>
      </c>
      <c r="I96" s="195">
        <v>0</v>
      </c>
      <c r="J96" s="195">
        <v>0</v>
      </c>
      <c r="K96" s="195">
        <v>0</v>
      </c>
      <c r="L96" s="195">
        <v>0</v>
      </c>
      <c r="M96" s="195">
        <v>0</v>
      </c>
      <c r="N96" s="195">
        <v>0</v>
      </c>
      <c r="O96" s="195">
        <v>0</v>
      </c>
      <c r="P96" s="195">
        <v>0</v>
      </c>
      <c r="Q96" s="195">
        <v>0</v>
      </c>
      <c r="R96" s="195">
        <v>0</v>
      </c>
      <c r="S96" s="195">
        <v>0</v>
      </c>
      <c r="T96" s="195">
        <v>0</v>
      </c>
      <c r="U96" s="195">
        <v>0</v>
      </c>
      <c r="V96" s="195">
        <v>0</v>
      </c>
      <c r="W96" s="195">
        <v>0</v>
      </c>
      <c r="X96" s="195">
        <v>0</v>
      </c>
      <c r="Y96" s="195">
        <v>0</v>
      </c>
      <c r="Z96" s="195">
        <v>0</v>
      </c>
      <c r="AA96" s="195">
        <v>0</v>
      </c>
      <c r="AB96" s="195">
        <v>0</v>
      </c>
      <c r="AC96" s="195">
        <v>0</v>
      </c>
      <c r="AD96" s="195">
        <v>0</v>
      </c>
      <c r="AE96" s="195">
        <v>0</v>
      </c>
      <c r="AF96" s="195">
        <v>0</v>
      </c>
      <c r="AG96" s="195">
        <v>0</v>
      </c>
      <c r="AH96" s="195">
        <v>0</v>
      </c>
      <c r="AI96" s="195">
        <v>0</v>
      </c>
      <c r="AJ96" s="195">
        <v>0</v>
      </c>
      <c r="AK96" s="195">
        <v>0</v>
      </c>
      <c r="AL96" s="195">
        <v>0</v>
      </c>
      <c r="AM96" s="195">
        <v>0</v>
      </c>
      <c r="AN96" s="195">
        <v>0</v>
      </c>
      <c r="AO96" s="195">
        <v>0</v>
      </c>
      <c r="AP96" s="195">
        <v>0</v>
      </c>
      <c r="AQ96" s="195">
        <v>0</v>
      </c>
      <c r="AR96" s="195">
        <v>0</v>
      </c>
      <c r="AS96" s="195">
        <v>0</v>
      </c>
      <c r="AT96" s="195">
        <v>0</v>
      </c>
      <c r="AU96" s="195">
        <v>0</v>
      </c>
      <c r="AV96" s="195">
        <v>0</v>
      </c>
      <c r="AW96" s="195">
        <v>0</v>
      </c>
      <c r="AX96" s="195">
        <v>0</v>
      </c>
      <c r="AY96" s="195">
        <v>0</v>
      </c>
      <c r="AZ96" s="195">
        <v>0</v>
      </c>
      <c r="BA96" s="195">
        <v>0</v>
      </c>
      <c r="BB96" s="195">
        <v>0</v>
      </c>
      <c r="BC96" s="195">
        <v>0</v>
      </c>
      <c r="BD96" s="195">
        <v>0</v>
      </c>
      <c r="BE96" s="195">
        <v>0</v>
      </c>
      <c r="BF96" s="195">
        <v>0</v>
      </c>
      <c r="BG96" s="195">
        <v>0</v>
      </c>
      <c r="BH96" s="195">
        <v>0</v>
      </c>
      <c r="BI96" s="195">
        <v>0</v>
      </c>
      <c r="BJ96" s="195">
        <v>0</v>
      </c>
      <c r="BK96" s="195">
        <v>0</v>
      </c>
      <c r="BL96" s="195">
        <v>0</v>
      </c>
      <c r="BM96" s="195">
        <v>0</v>
      </c>
      <c r="BN96" s="195">
        <v>0</v>
      </c>
      <c r="BO96" s="195">
        <v>0</v>
      </c>
      <c r="BP96" s="195">
        <v>0</v>
      </c>
      <c r="BQ96" s="195">
        <v>0</v>
      </c>
      <c r="BR96" s="195">
        <v>0</v>
      </c>
      <c r="BS96" s="195">
        <v>0</v>
      </c>
      <c r="BT96" s="195">
        <v>0</v>
      </c>
      <c r="BU96" s="195">
        <v>0</v>
      </c>
      <c r="BV96" s="195">
        <v>0</v>
      </c>
      <c r="BW96" s="195">
        <v>0</v>
      </c>
      <c r="BX96" s="195">
        <v>0</v>
      </c>
      <c r="BY96" s="195">
        <v>0</v>
      </c>
      <c r="BZ96" s="195">
        <v>0</v>
      </c>
      <c r="CA96" s="195">
        <v>0</v>
      </c>
      <c r="CB96" s="195">
        <v>0</v>
      </c>
      <c r="CC96" s="195">
        <v>0</v>
      </c>
      <c r="CD96" s="195">
        <v>0</v>
      </c>
      <c r="CE96" s="195">
        <v>0</v>
      </c>
      <c r="CF96" s="195">
        <v>0</v>
      </c>
      <c r="CG96" s="195">
        <v>0</v>
      </c>
      <c r="CH96" s="195">
        <v>0</v>
      </c>
      <c r="CI96" s="195">
        <v>0</v>
      </c>
      <c r="CJ96" s="195">
        <v>0</v>
      </c>
      <c r="CK96" s="195">
        <v>0</v>
      </c>
      <c r="CL96" s="195">
        <v>0</v>
      </c>
      <c r="CM96" s="195">
        <v>0</v>
      </c>
      <c r="CN96" s="195">
        <v>0</v>
      </c>
      <c r="CO96" s="195">
        <v>0</v>
      </c>
      <c r="CP96" s="195">
        <v>0</v>
      </c>
      <c r="CQ96" s="195">
        <v>0</v>
      </c>
      <c r="CR96" s="195">
        <v>0</v>
      </c>
      <c r="CS96" s="195">
        <v>0</v>
      </c>
      <c r="CT96" s="195">
        <v>0</v>
      </c>
      <c r="CU96" s="195">
        <v>0</v>
      </c>
      <c r="CV96" s="195">
        <v>0</v>
      </c>
      <c r="CW96" s="195">
        <v>0</v>
      </c>
      <c r="CX96" s="195">
        <v>0</v>
      </c>
      <c r="CY96" s="195">
        <v>0</v>
      </c>
      <c r="CZ96" s="195">
        <v>0</v>
      </c>
      <c r="DA96" s="195">
        <v>0</v>
      </c>
      <c r="DB96" s="195">
        <v>0</v>
      </c>
      <c r="DC96" s="195">
        <v>0</v>
      </c>
      <c r="DE96" s="24">
        <f t="shared" si="47"/>
        <v>0</v>
      </c>
      <c r="DF96" s="24">
        <f t="shared" si="40"/>
        <v>0</v>
      </c>
      <c r="DG96">
        <f t="shared" si="48"/>
        <v>21</v>
      </c>
    </row>
    <row r="97" spans="1:111" ht="29">
      <c r="A97" s="68">
        <v>85</v>
      </c>
      <c r="B97" s="176" t="str">
        <f>$B$89&amp;"8."</f>
        <v>G.8.</v>
      </c>
      <c r="C97" s="192" t="s">
        <v>187</v>
      </c>
      <c r="D97" s="176"/>
      <c r="E97" s="200">
        <v>0.21</v>
      </c>
      <c r="F97" s="189">
        <f>H97+NPV(FD,I97:INDEX(I97:DC97,PAL))</f>
        <v>0</v>
      </c>
      <c r="G97" s="189">
        <f>SUMIF($H$5:$DC$5,"&lt;="&amp;PAL,$H97:$DC97)</f>
        <v>0</v>
      </c>
      <c r="H97" s="195">
        <v>0</v>
      </c>
      <c r="I97" s="195">
        <v>0</v>
      </c>
      <c r="J97" s="195">
        <v>0</v>
      </c>
      <c r="K97" s="195">
        <v>0</v>
      </c>
      <c r="L97" s="195">
        <v>0</v>
      </c>
      <c r="M97" s="195">
        <v>0</v>
      </c>
      <c r="N97" s="195">
        <v>0</v>
      </c>
      <c r="O97" s="195">
        <v>0</v>
      </c>
      <c r="P97" s="195">
        <v>0</v>
      </c>
      <c r="Q97" s="195">
        <v>0</v>
      </c>
      <c r="R97" s="195">
        <v>0</v>
      </c>
      <c r="S97" s="195">
        <v>0</v>
      </c>
      <c r="T97" s="195">
        <v>0</v>
      </c>
      <c r="U97" s="195">
        <v>0</v>
      </c>
      <c r="V97" s="195">
        <v>0</v>
      </c>
      <c r="W97" s="195">
        <v>0</v>
      </c>
      <c r="X97" s="195">
        <v>0</v>
      </c>
      <c r="Y97" s="195">
        <v>0</v>
      </c>
      <c r="Z97" s="195">
        <v>0</v>
      </c>
      <c r="AA97" s="195">
        <v>0</v>
      </c>
      <c r="AB97" s="195">
        <v>0</v>
      </c>
      <c r="AC97" s="195">
        <v>0</v>
      </c>
      <c r="AD97" s="195">
        <v>0</v>
      </c>
      <c r="AE97" s="195">
        <v>0</v>
      </c>
      <c r="AF97" s="195">
        <v>0</v>
      </c>
      <c r="AG97" s="195">
        <v>0</v>
      </c>
      <c r="AH97" s="195">
        <v>0</v>
      </c>
      <c r="AI97" s="195">
        <v>0</v>
      </c>
      <c r="AJ97" s="195">
        <v>0</v>
      </c>
      <c r="AK97" s="195">
        <v>0</v>
      </c>
      <c r="AL97" s="195">
        <v>0</v>
      </c>
      <c r="AM97" s="195">
        <v>0</v>
      </c>
      <c r="AN97" s="195">
        <v>0</v>
      </c>
      <c r="AO97" s="195">
        <v>0</v>
      </c>
      <c r="AP97" s="195">
        <v>0</v>
      </c>
      <c r="AQ97" s="195">
        <v>0</v>
      </c>
      <c r="AR97" s="195">
        <v>0</v>
      </c>
      <c r="AS97" s="195">
        <v>0</v>
      </c>
      <c r="AT97" s="195">
        <v>0</v>
      </c>
      <c r="AU97" s="195">
        <v>0</v>
      </c>
      <c r="AV97" s="195">
        <v>0</v>
      </c>
      <c r="AW97" s="195">
        <v>0</v>
      </c>
      <c r="AX97" s="195">
        <v>0</v>
      </c>
      <c r="AY97" s="195">
        <v>0</v>
      </c>
      <c r="AZ97" s="195">
        <v>0</v>
      </c>
      <c r="BA97" s="195">
        <v>0</v>
      </c>
      <c r="BB97" s="195">
        <v>0</v>
      </c>
      <c r="BC97" s="195">
        <v>0</v>
      </c>
      <c r="BD97" s="195">
        <v>0</v>
      </c>
      <c r="BE97" s="195">
        <v>0</v>
      </c>
      <c r="BF97" s="195">
        <v>0</v>
      </c>
      <c r="BG97" s="195">
        <v>0</v>
      </c>
      <c r="BH97" s="195">
        <v>0</v>
      </c>
      <c r="BI97" s="195">
        <v>0</v>
      </c>
      <c r="BJ97" s="195">
        <v>0</v>
      </c>
      <c r="BK97" s="195">
        <v>0</v>
      </c>
      <c r="BL97" s="195">
        <v>0</v>
      </c>
      <c r="BM97" s="195">
        <v>0</v>
      </c>
      <c r="BN97" s="195">
        <v>0</v>
      </c>
      <c r="BO97" s="195">
        <v>0</v>
      </c>
      <c r="BP97" s="195">
        <v>0</v>
      </c>
      <c r="BQ97" s="195">
        <v>0</v>
      </c>
      <c r="BR97" s="195">
        <v>0</v>
      </c>
      <c r="BS97" s="195">
        <v>0</v>
      </c>
      <c r="BT97" s="195">
        <v>0</v>
      </c>
      <c r="BU97" s="195">
        <v>0</v>
      </c>
      <c r="BV97" s="195">
        <v>0</v>
      </c>
      <c r="BW97" s="195">
        <v>0</v>
      </c>
      <c r="BX97" s="195">
        <v>0</v>
      </c>
      <c r="BY97" s="195">
        <v>0</v>
      </c>
      <c r="BZ97" s="195">
        <v>0</v>
      </c>
      <c r="CA97" s="195">
        <v>0</v>
      </c>
      <c r="CB97" s="195">
        <v>0</v>
      </c>
      <c r="CC97" s="195">
        <v>0</v>
      </c>
      <c r="CD97" s="195">
        <v>0</v>
      </c>
      <c r="CE97" s="195">
        <v>0</v>
      </c>
      <c r="CF97" s="195">
        <v>0</v>
      </c>
      <c r="CG97" s="195">
        <v>0</v>
      </c>
      <c r="CH97" s="195">
        <v>0</v>
      </c>
      <c r="CI97" s="195">
        <v>0</v>
      </c>
      <c r="CJ97" s="195">
        <v>0</v>
      </c>
      <c r="CK97" s="195">
        <v>0</v>
      </c>
      <c r="CL97" s="195">
        <v>0</v>
      </c>
      <c r="CM97" s="195">
        <v>0</v>
      </c>
      <c r="CN97" s="195">
        <v>0</v>
      </c>
      <c r="CO97" s="195">
        <v>0</v>
      </c>
      <c r="CP97" s="195">
        <v>0</v>
      </c>
      <c r="CQ97" s="195">
        <v>0</v>
      </c>
      <c r="CR97" s="195">
        <v>0</v>
      </c>
      <c r="CS97" s="195">
        <v>0</v>
      </c>
      <c r="CT97" s="195">
        <v>0</v>
      </c>
      <c r="CU97" s="195">
        <v>0</v>
      </c>
      <c r="CV97" s="195">
        <v>0</v>
      </c>
      <c r="CW97" s="195">
        <v>0</v>
      </c>
      <c r="CX97" s="195">
        <v>0</v>
      </c>
      <c r="CY97" s="195">
        <v>0</v>
      </c>
      <c r="CZ97" s="195">
        <v>0</v>
      </c>
      <c r="DA97" s="195">
        <v>0</v>
      </c>
      <c r="DB97" s="195">
        <v>0</v>
      </c>
      <c r="DC97" s="195">
        <v>0</v>
      </c>
      <c r="DE97" s="24">
        <f t="shared" si="47"/>
        <v>0</v>
      </c>
      <c r="DF97" s="24">
        <f t="shared" si="40"/>
        <v>0</v>
      </c>
      <c r="DG97">
        <f t="shared" si="48"/>
        <v>21</v>
      </c>
    </row>
    <row r="98" spans="1:111" ht="29">
      <c r="A98" s="68">
        <v>86</v>
      </c>
      <c r="B98" s="176" t="str">
        <f>$B$89&amp;"9."</f>
        <v>G.9.</v>
      </c>
      <c r="C98" s="192" t="s">
        <v>188</v>
      </c>
      <c r="D98" s="176"/>
      <c r="E98" s="200">
        <v>0.21</v>
      </c>
      <c r="F98" s="189">
        <f>H98+NPV(FD,I98:INDEX(I98:DC98,PAL))</f>
        <v>0</v>
      </c>
      <c r="G98" s="189">
        <f>SUMIF($H$5:$DC$5,"&lt;="&amp;PAL,$H98:$DC98)</f>
        <v>0</v>
      </c>
      <c r="H98" s="195">
        <v>0</v>
      </c>
      <c r="I98" s="195">
        <v>0</v>
      </c>
      <c r="J98" s="195">
        <v>0</v>
      </c>
      <c r="K98" s="195">
        <v>0</v>
      </c>
      <c r="L98" s="195">
        <v>0</v>
      </c>
      <c r="M98" s="195">
        <v>0</v>
      </c>
      <c r="N98" s="195">
        <v>0</v>
      </c>
      <c r="O98" s="195">
        <v>0</v>
      </c>
      <c r="P98" s="195">
        <v>0</v>
      </c>
      <c r="Q98" s="195">
        <v>0</v>
      </c>
      <c r="R98" s="195">
        <v>0</v>
      </c>
      <c r="S98" s="195">
        <v>0</v>
      </c>
      <c r="T98" s="195">
        <v>0</v>
      </c>
      <c r="U98" s="195">
        <v>0</v>
      </c>
      <c r="V98" s="195">
        <v>0</v>
      </c>
      <c r="W98" s="195">
        <v>0</v>
      </c>
      <c r="X98" s="195">
        <v>0</v>
      </c>
      <c r="Y98" s="195">
        <v>0</v>
      </c>
      <c r="Z98" s="195">
        <v>0</v>
      </c>
      <c r="AA98" s="195">
        <v>0</v>
      </c>
      <c r="AB98" s="195">
        <v>0</v>
      </c>
      <c r="AC98" s="195">
        <v>0</v>
      </c>
      <c r="AD98" s="195">
        <v>0</v>
      </c>
      <c r="AE98" s="195">
        <v>0</v>
      </c>
      <c r="AF98" s="195">
        <v>0</v>
      </c>
      <c r="AG98" s="195">
        <v>0</v>
      </c>
      <c r="AH98" s="195">
        <v>0</v>
      </c>
      <c r="AI98" s="195">
        <v>0</v>
      </c>
      <c r="AJ98" s="195">
        <v>0</v>
      </c>
      <c r="AK98" s="195">
        <v>0</v>
      </c>
      <c r="AL98" s="195">
        <v>0</v>
      </c>
      <c r="AM98" s="195">
        <v>0</v>
      </c>
      <c r="AN98" s="195">
        <v>0</v>
      </c>
      <c r="AO98" s="195">
        <v>0</v>
      </c>
      <c r="AP98" s="195">
        <v>0</v>
      </c>
      <c r="AQ98" s="195">
        <v>0</v>
      </c>
      <c r="AR98" s="195">
        <v>0</v>
      </c>
      <c r="AS98" s="195">
        <v>0</v>
      </c>
      <c r="AT98" s="195">
        <v>0</v>
      </c>
      <c r="AU98" s="195">
        <v>0</v>
      </c>
      <c r="AV98" s="195">
        <v>0</v>
      </c>
      <c r="AW98" s="195">
        <v>0</v>
      </c>
      <c r="AX98" s="195">
        <v>0</v>
      </c>
      <c r="AY98" s="195">
        <v>0</v>
      </c>
      <c r="AZ98" s="195">
        <v>0</v>
      </c>
      <c r="BA98" s="195">
        <v>0</v>
      </c>
      <c r="BB98" s="195">
        <v>0</v>
      </c>
      <c r="BC98" s="195">
        <v>0</v>
      </c>
      <c r="BD98" s="195">
        <v>0</v>
      </c>
      <c r="BE98" s="195">
        <v>0</v>
      </c>
      <c r="BF98" s="195">
        <v>0</v>
      </c>
      <c r="BG98" s="195">
        <v>0</v>
      </c>
      <c r="BH98" s="195">
        <v>0</v>
      </c>
      <c r="BI98" s="195">
        <v>0</v>
      </c>
      <c r="BJ98" s="195">
        <v>0</v>
      </c>
      <c r="BK98" s="195">
        <v>0</v>
      </c>
      <c r="BL98" s="195">
        <v>0</v>
      </c>
      <c r="BM98" s="195">
        <v>0</v>
      </c>
      <c r="BN98" s="195">
        <v>0</v>
      </c>
      <c r="BO98" s="195">
        <v>0</v>
      </c>
      <c r="BP98" s="195">
        <v>0</v>
      </c>
      <c r="BQ98" s="195">
        <v>0</v>
      </c>
      <c r="BR98" s="195">
        <v>0</v>
      </c>
      <c r="BS98" s="195">
        <v>0</v>
      </c>
      <c r="BT98" s="195">
        <v>0</v>
      </c>
      <c r="BU98" s="195">
        <v>0</v>
      </c>
      <c r="BV98" s="195">
        <v>0</v>
      </c>
      <c r="BW98" s="195">
        <v>0</v>
      </c>
      <c r="BX98" s="195">
        <v>0</v>
      </c>
      <c r="BY98" s="195">
        <v>0</v>
      </c>
      <c r="BZ98" s="195">
        <v>0</v>
      </c>
      <c r="CA98" s="195">
        <v>0</v>
      </c>
      <c r="CB98" s="195">
        <v>0</v>
      </c>
      <c r="CC98" s="195">
        <v>0</v>
      </c>
      <c r="CD98" s="195">
        <v>0</v>
      </c>
      <c r="CE98" s="195">
        <v>0</v>
      </c>
      <c r="CF98" s="195">
        <v>0</v>
      </c>
      <c r="CG98" s="195">
        <v>0</v>
      </c>
      <c r="CH98" s="195">
        <v>0</v>
      </c>
      <c r="CI98" s="195">
        <v>0</v>
      </c>
      <c r="CJ98" s="195">
        <v>0</v>
      </c>
      <c r="CK98" s="195">
        <v>0</v>
      </c>
      <c r="CL98" s="195">
        <v>0</v>
      </c>
      <c r="CM98" s="195">
        <v>0</v>
      </c>
      <c r="CN98" s="195">
        <v>0</v>
      </c>
      <c r="CO98" s="195">
        <v>0</v>
      </c>
      <c r="CP98" s="195">
        <v>0</v>
      </c>
      <c r="CQ98" s="195">
        <v>0</v>
      </c>
      <c r="CR98" s="195">
        <v>0</v>
      </c>
      <c r="CS98" s="195">
        <v>0</v>
      </c>
      <c r="CT98" s="195">
        <v>0</v>
      </c>
      <c r="CU98" s="195">
        <v>0</v>
      </c>
      <c r="CV98" s="195">
        <v>0</v>
      </c>
      <c r="CW98" s="195">
        <v>0</v>
      </c>
      <c r="CX98" s="195">
        <v>0</v>
      </c>
      <c r="CY98" s="195">
        <v>0</v>
      </c>
      <c r="CZ98" s="195">
        <v>0</v>
      </c>
      <c r="DA98" s="195">
        <v>0</v>
      </c>
      <c r="DB98" s="195">
        <v>0</v>
      </c>
      <c r="DC98" s="195">
        <v>0</v>
      </c>
      <c r="DE98" s="24">
        <f t="shared" si="47"/>
        <v>0</v>
      </c>
      <c r="DF98" s="24">
        <f t="shared" si="40"/>
        <v>0</v>
      </c>
      <c r="DG98">
        <f t="shared" si="48"/>
        <v>21</v>
      </c>
    </row>
    <row r="99" spans="1:111" ht="29">
      <c r="A99" s="68">
        <v>87</v>
      </c>
      <c r="B99" s="176" t="str">
        <f>$B$89&amp;"10."</f>
        <v>G.10.</v>
      </c>
      <c r="C99" s="192" t="s">
        <v>189</v>
      </c>
      <c r="D99" s="176"/>
      <c r="E99" s="200">
        <v>0.21</v>
      </c>
      <c r="F99" s="189">
        <f>H99+NPV(FD,I99:INDEX(I99:DC99,PAL))</f>
        <v>0</v>
      </c>
      <c r="G99" s="189">
        <f>SUMIF($H$5:$DC$5,"&lt;="&amp;PAL,$H99:$DC99)</f>
        <v>0</v>
      </c>
      <c r="H99" s="195">
        <v>0</v>
      </c>
      <c r="I99" s="195">
        <v>0</v>
      </c>
      <c r="J99" s="195">
        <v>0</v>
      </c>
      <c r="K99" s="195">
        <v>0</v>
      </c>
      <c r="L99" s="195">
        <v>0</v>
      </c>
      <c r="M99" s="195">
        <v>0</v>
      </c>
      <c r="N99" s="195">
        <v>0</v>
      </c>
      <c r="O99" s="195">
        <v>0</v>
      </c>
      <c r="P99" s="195">
        <v>0</v>
      </c>
      <c r="Q99" s="195">
        <v>0</v>
      </c>
      <c r="R99" s="195">
        <v>0</v>
      </c>
      <c r="S99" s="195">
        <v>0</v>
      </c>
      <c r="T99" s="195">
        <v>0</v>
      </c>
      <c r="U99" s="195">
        <v>0</v>
      </c>
      <c r="V99" s="195">
        <v>0</v>
      </c>
      <c r="W99" s="195">
        <v>0</v>
      </c>
      <c r="X99" s="195">
        <v>0</v>
      </c>
      <c r="Y99" s="195">
        <v>0</v>
      </c>
      <c r="Z99" s="195">
        <v>0</v>
      </c>
      <c r="AA99" s="195">
        <v>0</v>
      </c>
      <c r="AB99" s="195">
        <v>0</v>
      </c>
      <c r="AC99" s="195">
        <v>0</v>
      </c>
      <c r="AD99" s="195">
        <v>0</v>
      </c>
      <c r="AE99" s="195">
        <v>0</v>
      </c>
      <c r="AF99" s="195">
        <v>0</v>
      </c>
      <c r="AG99" s="195">
        <v>0</v>
      </c>
      <c r="AH99" s="195">
        <v>0</v>
      </c>
      <c r="AI99" s="195">
        <v>0</v>
      </c>
      <c r="AJ99" s="195">
        <v>0</v>
      </c>
      <c r="AK99" s="195">
        <v>0</v>
      </c>
      <c r="AL99" s="195">
        <v>0</v>
      </c>
      <c r="AM99" s="195">
        <v>0</v>
      </c>
      <c r="AN99" s="195">
        <v>0</v>
      </c>
      <c r="AO99" s="195">
        <v>0</v>
      </c>
      <c r="AP99" s="195">
        <v>0</v>
      </c>
      <c r="AQ99" s="195">
        <v>0</v>
      </c>
      <c r="AR99" s="195">
        <v>0</v>
      </c>
      <c r="AS99" s="195">
        <v>0</v>
      </c>
      <c r="AT99" s="195">
        <v>0</v>
      </c>
      <c r="AU99" s="195">
        <v>0</v>
      </c>
      <c r="AV99" s="195">
        <v>0</v>
      </c>
      <c r="AW99" s="195">
        <v>0</v>
      </c>
      <c r="AX99" s="195">
        <v>0</v>
      </c>
      <c r="AY99" s="195">
        <v>0</v>
      </c>
      <c r="AZ99" s="195">
        <v>0</v>
      </c>
      <c r="BA99" s="195">
        <v>0</v>
      </c>
      <c r="BB99" s="195">
        <v>0</v>
      </c>
      <c r="BC99" s="195">
        <v>0</v>
      </c>
      <c r="BD99" s="195">
        <v>0</v>
      </c>
      <c r="BE99" s="195">
        <v>0</v>
      </c>
      <c r="BF99" s="195">
        <v>0</v>
      </c>
      <c r="BG99" s="195">
        <v>0</v>
      </c>
      <c r="BH99" s="195">
        <v>0</v>
      </c>
      <c r="BI99" s="195">
        <v>0</v>
      </c>
      <c r="BJ99" s="195">
        <v>0</v>
      </c>
      <c r="BK99" s="195">
        <v>0</v>
      </c>
      <c r="BL99" s="195">
        <v>0</v>
      </c>
      <c r="BM99" s="195">
        <v>0</v>
      </c>
      <c r="BN99" s="195">
        <v>0</v>
      </c>
      <c r="BO99" s="195">
        <v>0</v>
      </c>
      <c r="BP99" s="195">
        <v>0</v>
      </c>
      <c r="BQ99" s="195">
        <v>0</v>
      </c>
      <c r="BR99" s="195">
        <v>0</v>
      </c>
      <c r="BS99" s="195">
        <v>0</v>
      </c>
      <c r="BT99" s="195">
        <v>0</v>
      </c>
      <c r="BU99" s="195">
        <v>0</v>
      </c>
      <c r="BV99" s="195">
        <v>0</v>
      </c>
      <c r="BW99" s="195">
        <v>0</v>
      </c>
      <c r="BX99" s="195">
        <v>0</v>
      </c>
      <c r="BY99" s="195">
        <v>0</v>
      </c>
      <c r="BZ99" s="195">
        <v>0</v>
      </c>
      <c r="CA99" s="195">
        <v>0</v>
      </c>
      <c r="CB99" s="195">
        <v>0</v>
      </c>
      <c r="CC99" s="195">
        <v>0</v>
      </c>
      <c r="CD99" s="195">
        <v>0</v>
      </c>
      <c r="CE99" s="195">
        <v>0</v>
      </c>
      <c r="CF99" s="195">
        <v>0</v>
      </c>
      <c r="CG99" s="195">
        <v>0</v>
      </c>
      <c r="CH99" s="195">
        <v>0</v>
      </c>
      <c r="CI99" s="195">
        <v>0</v>
      </c>
      <c r="CJ99" s="195">
        <v>0</v>
      </c>
      <c r="CK99" s="195">
        <v>0</v>
      </c>
      <c r="CL99" s="195">
        <v>0</v>
      </c>
      <c r="CM99" s="195">
        <v>0</v>
      </c>
      <c r="CN99" s="195">
        <v>0</v>
      </c>
      <c r="CO99" s="195">
        <v>0</v>
      </c>
      <c r="CP99" s="195">
        <v>0</v>
      </c>
      <c r="CQ99" s="195">
        <v>0</v>
      </c>
      <c r="CR99" s="195">
        <v>0</v>
      </c>
      <c r="CS99" s="195">
        <v>0</v>
      </c>
      <c r="CT99" s="195">
        <v>0</v>
      </c>
      <c r="CU99" s="195">
        <v>0</v>
      </c>
      <c r="CV99" s="195">
        <v>0</v>
      </c>
      <c r="CW99" s="195">
        <v>0</v>
      </c>
      <c r="CX99" s="195">
        <v>0</v>
      </c>
      <c r="CY99" s="195">
        <v>0</v>
      </c>
      <c r="CZ99" s="195">
        <v>0</v>
      </c>
      <c r="DA99" s="195">
        <v>0</v>
      </c>
      <c r="DB99" s="195">
        <v>0</v>
      </c>
      <c r="DC99" s="195">
        <v>0</v>
      </c>
      <c r="DE99" s="24">
        <f t="shared" si="47"/>
        <v>0</v>
      </c>
      <c r="DF99" s="24">
        <f t="shared" si="40"/>
        <v>0</v>
      </c>
      <c r="DG99">
        <f t="shared" si="48"/>
        <v>21</v>
      </c>
    </row>
    <row r="100" spans="1:111" ht="17.25" customHeight="1">
      <c r="A100" s="68">
        <v>88</v>
      </c>
      <c r="B100" s="176" t="s">
        <v>190</v>
      </c>
      <c r="C100" s="188" t="s">
        <v>191</v>
      </c>
      <c r="D100" s="176"/>
      <c r="E100" s="176"/>
      <c r="F100" s="191">
        <f>SUM(F101:F110)</f>
        <v>0</v>
      </c>
      <c r="G100" s="189">
        <f>SUMIF($H$5:$DC$5,"&lt;="&amp;PAL,$H100:$DC100)</f>
        <v>0</v>
      </c>
      <c r="H100" s="191">
        <f t="shared" ref="H100:BR100" si="49">SUM(H101:H110)</f>
        <v>0</v>
      </c>
      <c r="I100" s="191">
        <f t="shared" si="49"/>
        <v>0</v>
      </c>
      <c r="J100" s="191">
        <f t="shared" si="49"/>
        <v>0</v>
      </c>
      <c r="K100" s="191">
        <f t="shared" si="49"/>
        <v>0</v>
      </c>
      <c r="L100" s="191">
        <f t="shared" si="49"/>
        <v>0</v>
      </c>
      <c r="M100" s="191">
        <f t="shared" si="49"/>
        <v>0</v>
      </c>
      <c r="N100" s="191">
        <f t="shared" si="49"/>
        <v>0</v>
      </c>
      <c r="O100" s="191">
        <f t="shared" si="49"/>
        <v>0</v>
      </c>
      <c r="P100" s="191">
        <f t="shared" si="49"/>
        <v>0</v>
      </c>
      <c r="Q100" s="191">
        <f t="shared" si="49"/>
        <v>0</v>
      </c>
      <c r="R100" s="191">
        <f t="shared" si="49"/>
        <v>0</v>
      </c>
      <c r="S100" s="191">
        <f t="shared" si="49"/>
        <v>0</v>
      </c>
      <c r="T100" s="191">
        <f t="shared" si="49"/>
        <v>0</v>
      </c>
      <c r="U100" s="191">
        <f t="shared" si="49"/>
        <v>0</v>
      </c>
      <c r="V100" s="191">
        <f t="shared" si="49"/>
        <v>0</v>
      </c>
      <c r="W100" s="191">
        <f t="shared" si="49"/>
        <v>0</v>
      </c>
      <c r="X100" s="191">
        <f t="shared" si="49"/>
        <v>0</v>
      </c>
      <c r="Y100" s="191">
        <f t="shared" si="49"/>
        <v>0</v>
      </c>
      <c r="Z100" s="191">
        <f t="shared" si="49"/>
        <v>0</v>
      </c>
      <c r="AA100" s="191">
        <f t="shared" si="49"/>
        <v>0</v>
      </c>
      <c r="AB100" s="191">
        <f t="shared" si="49"/>
        <v>0</v>
      </c>
      <c r="AC100" s="191">
        <f t="shared" si="49"/>
        <v>0</v>
      </c>
      <c r="AD100" s="191">
        <f t="shared" si="49"/>
        <v>0</v>
      </c>
      <c r="AE100" s="191">
        <f t="shared" si="49"/>
        <v>0</v>
      </c>
      <c r="AF100" s="191">
        <f t="shared" si="49"/>
        <v>0</v>
      </c>
      <c r="AG100" s="191">
        <f t="shared" si="49"/>
        <v>0</v>
      </c>
      <c r="AH100" s="191">
        <f t="shared" si="49"/>
        <v>0</v>
      </c>
      <c r="AI100" s="191">
        <f t="shared" si="49"/>
        <v>0</v>
      </c>
      <c r="AJ100" s="191">
        <f t="shared" si="49"/>
        <v>0</v>
      </c>
      <c r="AK100" s="191">
        <f t="shared" si="49"/>
        <v>0</v>
      </c>
      <c r="AL100" s="191">
        <f t="shared" si="49"/>
        <v>0</v>
      </c>
      <c r="AM100" s="191">
        <f t="shared" si="49"/>
        <v>0</v>
      </c>
      <c r="AN100" s="191">
        <f t="shared" si="49"/>
        <v>0</v>
      </c>
      <c r="AO100" s="191">
        <f t="shared" si="49"/>
        <v>0</v>
      </c>
      <c r="AP100" s="191">
        <f t="shared" si="49"/>
        <v>0</v>
      </c>
      <c r="AQ100" s="191">
        <f t="shared" si="49"/>
        <v>0</v>
      </c>
      <c r="AR100" s="191">
        <f t="shared" si="49"/>
        <v>0</v>
      </c>
      <c r="AS100" s="191">
        <f t="shared" si="49"/>
        <v>0</v>
      </c>
      <c r="AT100" s="191">
        <f t="shared" si="49"/>
        <v>0</v>
      </c>
      <c r="AU100" s="191">
        <f t="shared" si="49"/>
        <v>0</v>
      </c>
      <c r="AV100" s="191">
        <f t="shared" si="49"/>
        <v>0</v>
      </c>
      <c r="AW100" s="191">
        <f t="shared" si="49"/>
        <v>0</v>
      </c>
      <c r="AX100" s="191">
        <f t="shared" si="49"/>
        <v>0</v>
      </c>
      <c r="AY100" s="191">
        <f t="shared" si="49"/>
        <v>0</v>
      </c>
      <c r="AZ100" s="191">
        <f t="shared" si="49"/>
        <v>0</v>
      </c>
      <c r="BA100" s="191">
        <f t="shared" si="49"/>
        <v>0</v>
      </c>
      <c r="BB100" s="191">
        <f t="shared" si="49"/>
        <v>0</v>
      </c>
      <c r="BC100" s="191">
        <f t="shared" si="49"/>
        <v>0</v>
      </c>
      <c r="BD100" s="191">
        <f t="shared" si="49"/>
        <v>0</v>
      </c>
      <c r="BE100" s="191">
        <f t="shared" si="49"/>
        <v>0</v>
      </c>
      <c r="BF100" s="191">
        <f t="shared" si="49"/>
        <v>0</v>
      </c>
      <c r="BG100" s="191">
        <f t="shared" si="49"/>
        <v>0</v>
      </c>
      <c r="BH100" s="191">
        <f t="shared" si="49"/>
        <v>0</v>
      </c>
      <c r="BI100" s="191">
        <f t="shared" si="49"/>
        <v>0</v>
      </c>
      <c r="BJ100" s="191">
        <f t="shared" si="49"/>
        <v>0</v>
      </c>
      <c r="BK100" s="191">
        <f t="shared" si="49"/>
        <v>0</v>
      </c>
      <c r="BL100" s="191">
        <f t="shared" si="49"/>
        <v>0</v>
      </c>
      <c r="BM100" s="191">
        <f t="shared" si="49"/>
        <v>0</v>
      </c>
      <c r="BN100" s="191">
        <f t="shared" si="49"/>
        <v>0</v>
      </c>
      <c r="BO100" s="191">
        <f t="shared" si="49"/>
        <v>0</v>
      </c>
      <c r="BP100" s="191">
        <f t="shared" si="49"/>
        <v>0</v>
      </c>
      <c r="BQ100" s="191">
        <f t="shared" si="49"/>
        <v>0</v>
      </c>
      <c r="BR100" s="191">
        <f t="shared" si="49"/>
        <v>0</v>
      </c>
      <c r="BS100" s="191">
        <f t="shared" ref="BS100:DC100" si="50">SUM(BS101:BS110)</f>
        <v>0</v>
      </c>
      <c r="BT100" s="191">
        <f t="shared" si="50"/>
        <v>0</v>
      </c>
      <c r="BU100" s="191">
        <f t="shared" si="50"/>
        <v>0</v>
      </c>
      <c r="BV100" s="191">
        <f t="shared" si="50"/>
        <v>0</v>
      </c>
      <c r="BW100" s="191">
        <f t="shared" si="50"/>
        <v>0</v>
      </c>
      <c r="BX100" s="191">
        <f t="shared" si="50"/>
        <v>0</v>
      </c>
      <c r="BY100" s="191">
        <f t="shared" si="50"/>
        <v>0</v>
      </c>
      <c r="BZ100" s="191">
        <f t="shared" si="50"/>
        <v>0</v>
      </c>
      <c r="CA100" s="191">
        <f t="shared" si="50"/>
        <v>0</v>
      </c>
      <c r="CB100" s="191">
        <f t="shared" si="50"/>
        <v>0</v>
      </c>
      <c r="CC100" s="191">
        <f t="shared" si="50"/>
        <v>0</v>
      </c>
      <c r="CD100" s="191">
        <f t="shared" si="50"/>
        <v>0</v>
      </c>
      <c r="CE100" s="191">
        <f t="shared" si="50"/>
        <v>0</v>
      </c>
      <c r="CF100" s="191">
        <f t="shared" si="50"/>
        <v>0</v>
      </c>
      <c r="CG100" s="191">
        <f t="shared" si="50"/>
        <v>0</v>
      </c>
      <c r="CH100" s="191">
        <f t="shared" si="50"/>
        <v>0</v>
      </c>
      <c r="CI100" s="191">
        <f t="shared" si="50"/>
        <v>0</v>
      </c>
      <c r="CJ100" s="191">
        <f t="shared" si="50"/>
        <v>0</v>
      </c>
      <c r="CK100" s="191">
        <f t="shared" si="50"/>
        <v>0</v>
      </c>
      <c r="CL100" s="191">
        <f t="shared" si="50"/>
        <v>0</v>
      </c>
      <c r="CM100" s="191">
        <f t="shared" si="50"/>
        <v>0</v>
      </c>
      <c r="CN100" s="191">
        <f t="shared" si="50"/>
        <v>0</v>
      </c>
      <c r="CO100" s="191">
        <f t="shared" si="50"/>
        <v>0</v>
      </c>
      <c r="CP100" s="191">
        <f t="shared" si="50"/>
        <v>0</v>
      </c>
      <c r="CQ100" s="191">
        <f t="shared" si="50"/>
        <v>0</v>
      </c>
      <c r="CR100" s="191">
        <f t="shared" si="50"/>
        <v>0</v>
      </c>
      <c r="CS100" s="191">
        <f t="shared" si="50"/>
        <v>0</v>
      </c>
      <c r="CT100" s="191">
        <f t="shared" si="50"/>
        <v>0</v>
      </c>
      <c r="CU100" s="191">
        <f t="shared" si="50"/>
        <v>0</v>
      </c>
      <c r="CV100" s="191">
        <f t="shared" si="50"/>
        <v>0</v>
      </c>
      <c r="CW100" s="191">
        <f t="shared" si="50"/>
        <v>0</v>
      </c>
      <c r="CX100" s="191">
        <f t="shared" si="50"/>
        <v>0</v>
      </c>
      <c r="CY100" s="191">
        <f t="shared" si="50"/>
        <v>0</v>
      </c>
      <c r="CZ100" s="191">
        <f t="shared" si="50"/>
        <v>0</v>
      </c>
      <c r="DA100" s="191">
        <f t="shared" si="50"/>
        <v>0</v>
      </c>
      <c r="DB100" s="191">
        <f t="shared" si="50"/>
        <v>0</v>
      </c>
      <c r="DC100" s="191">
        <f t="shared" si="50"/>
        <v>0</v>
      </c>
      <c r="DF100" s="24">
        <f t="shared" si="40"/>
        <v>0</v>
      </c>
    </row>
    <row r="101" spans="1:111" ht="15" customHeight="1">
      <c r="A101" s="68">
        <v>89</v>
      </c>
      <c r="B101" s="176" t="str">
        <f>$B$100&amp;"1."</f>
        <v>H.1.</v>
      </c>
      <c r="C101" s="192" t="s">
        <v>193</v>
      </c>
      <c r="D101" s="176"/>
      <c r="E101" s="201" t="s">
        <v>37</v>
      </c>
      <c r="F101" s="189">
        <f>H101+NPV(FD,I101:INDEX(I101:DC101,PAL))</f>
        <v>0</v>
      </c>
      <c r="G101" s="189">
        <f>SUMIF($H$5:$DC$5,"&lt;="&amp;PAL,$H101:$DC101)</f>
        <v>0</v>
      </c>
      <c r="H101" s="195">
        <v>0</v>
      </c>
      <c r="I101" s="195">
        <v>0</v>
      </c>
      <c r="J101" s="195">
        <v>0</v>
      </c>
      <c r="K101" s="195">
        <v>0</v>
      </c>
      <c r="L101" s="195">
        <v>0</v>
      </c>
      <c r="M101" s="195">
        <v>0</v>
      </c>
      <c r="N101" s="195">
        <v>0</v>
      </c>
      <c r="O101" s="195">
        <v>0</v>
      </c>
      <c r="P101" s="195">
        <v>0</v>
      </c>
      <c r="Q101" s="195">
        <v>0</v>
      </c>
      <c r="R101" s="195">
        <v>0</v>
      </c>
      <c r="S101" s="195">
        <v>0</v>
      </c>
      <c r="T101" s="195">
        <v>0</v>
      </c>
      <c r="U101" s="195">
        <v>0</v>
      </c>
      <c r="V101" s="195">
        <v>0</v>
      </c>
      <c r="W101" s="195">
        <v>0</v>
      </c>
      <c r="X101" s="195">
        <v>0</v>
      </c>
      <c r="Y101" s="195">
        <v>0</v>
      </c>
      <c r="Z101" s="195">
        <v>0</v>
      </c>
      <c r="AA101" s="195">
        <v>0</v>
      </c>
      <c r="AB101" s="195">
        <v>0</v>
      </c>
      <c r="AC101" s="195">
        <v>0</v>
      </c>
      <c r="AD101" s="195">
        <v>0</v>
      </c>
      <c r="AE101" s="195">
        <v>0</v>
      </c>
      <c r="AF101" s="195">
        <v>0</v>
      </c>
      <c r="AG101" s="195">
        <v>0</v>
      </c>
      <c r="AH101" s="195">
        <v>0</v>
      </c>
      <c r="AI101" s="195">
        <v>0</v>
      </c>
      <c r="AJ101" s="195">
        <v>0</v>
      </c>
      <c r="AK101" s="195">
        <v>0</v>
      </c>
      <c r="AL101" s="195">
        <v>0</v>
      </c>
      <c r="AM101" s="195">
        <v>0</v>
      </c>
      <c r="AN101" s="195">
        <v>0</v>
      </c>
      <c r="AO101" s="195">
        <v>0</v>
      </c>
      <c r="AP101" s="195">
        <v>0</v>
      </c>
      <c r="AQ101" s="195">
        <v>0</v>
      </c>
      <c r="AR101" s="195">
        <v>0</v>
      </c>
      <c r="AS101" s="195">
        <v>0</v>
      </c>
      <c r="AT101" s="195">
        <v>0</v>
      </c>
      <c r="AU101" s="195">
        <v>0</v>
      </c>
      <c r="AV101" s="195">
        <v>0</v>
      </c>
      <c r="AW101" s="195">
        <v>0</v>
      </c>
      <c r="AX101" s="195">
        <v>0</v>
      </c>
      <c r="AY101" s="195">
        <v>0</v>
      </c>
      <c r="AZ101" s="195">
        <v>0</v>
      </c>
      <c r="BA101" s="195">
        <v>0</v>
      </c>
      <c r="BB101" s="195">
        <v>0</v>
      </c>
      <c r="BC101" s="195">
        <v>0</v>
      </c>
      <c r="BD101" s="195">
        <v>0</v>
      </c>
      <c r="BE101" s="195">
        <v>0</v>
      </c>
      <c r="BF101" s="195">
        <v>0</v>
      </c>
      <c r="BG101" s="195">
        <v>0</v>
      </c>
      <c r="BH101" s="195">
        <v>0</v>
      </c>
      <c r="BI101" s="195">
        <v>0</v>
      </c>
      <c r="BJ101" s="195">
        <v>0</v>
      </c>
      <c r="BK101" s="195">
        <v>0</v>
      </c>
      <c r="BL101" s="195">
        <v>0</v>
      </c>
      <c r="BM101" s="195">
        <v>0</v>
      </c>
      <c r="BN101" s="195">
        <v>0</v>
      </c>
      <c r="BO101" s="195">
        <v>0</v>
      </c>
      <c r="BP101" s="195">
        <v>0</v>
      </c>
      <c r="BQ101" s="195">
        <v>0</v>
      </c>
      <c r="BR101" s="195">
        <v>0</v>
      </c>
      <c r="BS101" s="195">
        <v>0</v>
      </c>
      <c r="BT101" s="195">
        <v>0</v>
      </c>
      <c r="BU101" s="195">
        <v>0</v>
      </c>
      <c r="BV101" s="195">
        <v>0</v>
      </c>
      <c r="BW101" s="195">
        <v>0</v>
      </c>
      <c r="BX101" s="195">
        <v>0</v>
      </c>
      <c r="BY101" s="195">
        <v>0</v>
      </c>
      <c r="BZ101" s="195">
        <v>0</v>
      </c>
      <c r="CA101" s="195">
        <v>0</v>
      </c>
      <c r="CB101" s="195">
        <v>0</v>
      </c>
      <c r="CC101" s="195">
        <v>0</v>
      </c>
      <c r="CD101" s="195">
        <v>0</v>
      </c>
      <c r="CE101" s="195">
        <v>0</v>
      </c>
      <c r="CF101" s="195">
        <v>0</v>
      </c>
      <c r="CG101" s="195">
        <v>0</v>
      </c>
      <c r="CH101" s="195">
        <v>0</v>
      </c>
      <c r="CI101" s="195">
        <v>0</v>
      </c>
      <c r="CJ101" s="195">
        <v>0</v>
      </c>
      <c r="CK101" s="195">
        <v>0</v>
      </c>
      <c r="CL101" s="195">
        <v>0</v>
      </c>
      <c r="CM101" s="195">
        <v>0</v>
      </c>
      <c r="CN101" s="195">
        <v>0</v>
      </c>
      <c r="CO101" s="195">
        <v>0</v>
      </c>
      <c r="CP101" s="195">
        <v>0</v>
      </c>
      <c r="CQ101" s="195">
        <v>0</v>
      </c>
      <c r="CR101" s="195">
        <v>0</v>
      </c>
      <c r="CS101" s="195">
        <v>0</v>
      </c>
      <c r="CT101" s="195">
        <v>0</v>
      </c>
      <c r="CU101" s="195">
        <v>0</v>
      </c>
      <c r="CV101" s="195">
        <v>0</v>
      </c>
      <c r="CW101" s="195">
        <v>0</v>
      </c>
      <c r="CX101" s="195">
        <v>0</v>
      </c>
      <c r="CY101" s="195">
        <v>0</v>
      </c>
      <c r="CZ101" s="195">
        <v>0</v>
      </c>
      <c r="DA101" s="195">
        <v>0</v>
      </c>
      <c r="DB101" s="195">
        <v>0</v>
      </c>
      <c r="DC101" s="195">
        <v>0</v>
      </c>
      <c r="DE101" s="24">
        <f>COUNTBLANK(H101:DC101)</f>
        <v>0</v>
      </c>
      <c r="DF101" s="24">
        <f t="shared" si="40"/>
        <v>0</v>
      </c>
      <c r="DG101">
        <f t="shared" si="48"/>
        <v>0</v>
      </c>
    </row>
    <row r="102" spans="1:111" ht="15" customHeight="1">
      <c r="A102" s="68">
        <v>90</v>
      </c>
      <c r="B102" s="176" t="str">
        <f>$B$100&amp;"2."</f>
        <v>H.2.</v>
      </c>
      <c r="C102" s="192" t="s">
        <v>194</v>
      </c>
      <c r="D102" s="176"/>
      <c r="E102" s="201" t="s">
        <v>37</v>
      </c>
      <c r="F102" s="189">
        <f>H102+NPV(FD,I102:INDEX(I102:DC102,PAL))</f>
        <v>0</v>
      </c>
      <c r="G102" s="189">
        <f>SUMIF($H$5:$DC$5,"&lt;="&amp;PAL,$H102:$DC102)</f>
        <v>0</v>
      </c>
      <c r="H102" s="195">
        <v>0</v>
      </c>
      <c r="I102" s="195">
        <v>0</v>
      </c>
      <c r="J102" s="195">
        <v>0</v>
      </c>
      <c r="K102" s="195">
        <v>0</v>
      </c>
      <c r="L102" s="195">
        <v>0</v>
      </c>
      <c r="M102" s="195">
        <v>0</v>
      </c>
      <c r="N102" s="195">
        <v>0</v>
      </c>
      <c r="O102" s="195">
        <v>0</v>
      </c>
      <c r="P102" s="195">
        <v>0</v>
      </c>
      <c r="Q102" s="195">
        <v>0</v>
      </c>
      <c r="R102" s="195">
        <v>0</v>
      </c>
      <c r="S102" s="195">
        <v>0</v>
      </c>
      <c r="T102" s="195">
        <v>0</v>
      </c>
      <c r="U102" s="195">
        <v>0</v>
      </c>
      <c r="V102" s="195">
        <v>0</v>
      </c>
      <c r="W102" s="195">
        <v>0</v>
      </c>
      <c r="X102" s="195">
        <v>0</v>
      </c>
      <c r="Y102" s="195">
        <v>0</v>
      </c>
      <c r="Z102" s="195">
        <v>0</v>
      </c>
      <c r="AA102" s="195">
        <v>0</v>
      </c>
      <c r="AB102" s="195">
        <v>0</v>
      </c>
      <c r="AC102" s="195">
        <v>0</v>
      </c>
      <c r="AD102" s="195">
        <v>0</v>
      </c>
      <c r="AE102" s="195">
        <v>0</v>
      </c>
      <c r="AF102" s="195">
        <v>0</v>
      </c>
      <c r="AG102" s="195">
        <v>0</v>
      </c>
      <c r="AH102" s="195">
        <v>0</v>
      </c>
      <c r="AI102" s="195">
        <v>0</v>
      </c>
      <c r="AJ102" s="195">
        <v>0</v>
      </c>
      <c r="AK102" s="195">
        <v>0</v>
      </c>
      <c r="AL102" s="195">
        <v>0</v>
      </c>
      <c r="AM102" s="195">
        <v>0</v>
      </c>
      <c r="AN102" s="195">
        <v>0</v>
      </c>
      <c r="AO102" s="195">
        <v>0</v>
      </c>
      <c r="AP102" s="195">
        <v>0</v>
      </c>
      <c r="AQ102" s="195">
        <v>0</v>
      </c>
      <c r="AR102" s="195">
        <v>0</v>
      </c>
      <c r="AS102" s="195">
        <v>0</v>
      </c>
      <c r="AT102" s="195">
        <v>0</v>
      </c>
      <c r="AU102" s="195">
        <v>0</v>
      </c>
      <c r="AV102" s="195">
        <v>0</v>
      </c>
      <c r="AW102" s="195">
        <v>0</v>
      </c>
      <c r="AX102" s="195">
        <v>0</v>
      </c>
      <c r="AY102" s="195">
        <v>0</v>
      </c>
      <c r="AZ102" s="195">
        <v>0</v>
      </c>
      <c r="BA102" s="195">
        <v>0</v>
      </c>
      <c r="BB102" s="195">
        <v>0</v>
      </c>
      <c r="BC102" s="195">
        <v>0</v>
      </c>
      <c r="BD102" s="195">
        <v>0</v>
      </c>
      <c r="BE102" s="195">
        <v>0</v>
      </c>
      <c r="BF102" s="195">
        <v>0</v>
      </c>
      <c r="BG102" s="195">
        <v>0</v>
      </c>
      <c r="BH102" s="195">
        <v>0</v>
      </c>
      <c r="BI102" s="195">
        <v>0</v>
      </c>
      <c r="BJ102" s="195">
        <v>0</v>
      </c>
      <c r="BK102" s="195">
        <v>0</v>
      </c>
      <c r="BL102" s="195">
        <v>0</v>
      </c>
      <c r="BM102" s="195">
        <v>0</v>
      </c>
      <c r="BN102" s="195">
        <v>0</v>
      </c>
      <c r="BO102" s="195">
        <v>0</v>
      </c>
      <c r="BP102" s="195">
        <v>0</v>
      </c>
      <c r="BQ102" s="195">
        <v>0</v>
      </c>
      <c r="BR102" s="195">
        <v>0</v>
      </c>
      <c r="BS102" s="195">
        <v>0</v>
      </c>
      <c r="BT102" s="195">
        <v>0</v>
      </c>
      <c r="BU102" s="195">
        <v>0</v>
      </c>
      <c r="BV102" s="195">
        <v>0</v>
      </c>
      <c r="BW102" s="195">
        <v>0</v>
      </c>
      <c r="BX102" s="195">
        <v>0</v>
      </c>
      <c r="BY102" s="195">
        <v>0</v>
      </c>
      <c r="BZ102" s="195">
        <v>0</v>
      </c>
      <c r="CA102" s="195">
        <v>0</v>
      </c>
      <c r="CB102" s="195">
        <v>0</v>
      </c>
      <c r="CC102" s="195">
        <v>0</v>
      </c>
      <c r="CD102" s="195">
        <v>0</v>
      </c>
      <c r="CE102" s="195">
        <v>0</v>
      </c>
      <c r="CF102" s="195">
        <v>0</v>
      </c>
      <c r="CG102" s="195">
        <v>0</v>
      </c>
      <c r="CH102" s="195">
        <v>0</v>
      </c>
      <c r="CI102" s="195">
        <v>0</v>
      </c>
      <c r="CJ102" s="195">
        <v>0</v>
      </c>
      <c r="CK102" s="195">
        <v>0</v>
      </c>
      <c r="CL102" s="195">
        <v>0</v>
      </c>
      <c r="CM102" s="195">
        <v>0</v>
      </c>
      <c r="CN102" s="195">
        <v>0</v>
      </c>
      <c r="CO102" s="195">
        <v>0</v>
      </c>
      <c r="CP102" s="195">
        <v>0</v>
      </c>
      <c r="CQ102" s="195">
        <v>0</v>
      </c>
      <c r="CR102" s="195">
        <v>0</v>
      </c>
      <c r="CS102" s="195">
        <v>0</v>
      </c>
      <c r="CT102" s="195">
        <v>0</v>
      </c>
      <c r="CU102" s="195">
        <v>0</v>
      </c>
      <c r="CV102" s="195">
        <v>0</v>
      </c>
      <c r="CW102" s="195">
        <v>0</v>
      </c>
      <c r="CX102" s="195">
        <v>0</v>
      </c>
      <c r="CY102" s="195">
        <v>0</v>
      </c>
      <c r="CZ102" s="195">
        <v>0</v>
      </c>
      <c r="DA102" s="195">
        <v>0</v>
      </c>
      <c r="DB102" s="195">
        <v>0</v>
      </c>
      <c r="DC102" s="195">
        <v>0</v>
      </c>
      <c r="DE102" s="24">
        <f>COUNTBLANK(H102:DC102)</f>
        <v>0</v>
      </c>
      <c r="DF102" s="24">
        <f t="shared" si="40"/>
        <v>0</v>
      </c>
      <c r="DG102">
        <f t="shared" si="48"/>
        <v>0</v>
      </c>
    </row>
    <row r="103" spans="1:111" ht="15" customHeight="1">
      <c r="A103" s="68">
        <v>91</v>
      </c>
      <c r="B103" s="176" t="str">
        <f>$B$100&amp;"3."</f>
        <v>H.3.</v>
      </c>
      <c r="C103" s="192" t="s">
        <v>195</v>
      </c>
      <c r="D103" s="176"/>
      <c r="E103" s="201" t="s">
        <v>37</v>
      </c>
      <c r="F103" s="189">
        <f>H103+NPV(FD,I103:INDEX(I103:DC103,PAL))</f>
        <v>0</v>
      </c>
      <c r="G103" s="189">
        <f>SUMIF($H$5:$DC$5,"&lt;="&amp;PAL,$H103:$DC103)</f>
        <v>0</v>
      </c>
      <c r="H103" s="195">
        <v>0</v>
      </c>
      <c r="I103" s="195">
        <v>0</v>
      </c>
      <c r="J103" s="195">
        <v>0</v>
      </c>
      <c r="K103" s="195">
        <v>0</v>
      </c>
      <c r="L103" s="195">
        <v>0</v>
      </c>
      <c r="M103" s="195">
        <v>0</v>
      </c>
      <c r="N103" s="195">
        <v>0</v>
      </c>
      <c r="O103" s="195">
        <v>0</v>
      </c>
      <c r="P103" s="195">
        <v>0</v>
      </c>
      <c r="Q103" s="195">
        <v>0</v>
      </c>
      <c r="R103" s="195">
        <v>0</v>
      </c>
      <c r="S103" s="195">
        <v>0</v>
      </c>
      <c r="T103" s="195">
        <v>0</v>
      </c>
      <c r="U103" s="195">
        <v>0</v>
      </c>
      <c r="V103" s="195">
        <v>0</v>
      </c>
      <c r="W103" s="195">
        <v>0</v>
      </c>
      <c r="X103" s="195">
        <v>0</v>
      </c>
      <c r="Y103" s="195">
        <v>0</v>
      </c>
      <c r="Z103" s="195">
        <v>0</v>
      </c>
      <c r="AA103" s="195">
        <v>0</v>
      </c>
      <c r="AB103" s="195">
        <v>0</v>
      </c>
      <c r="AC103" s="195">
        <v>0</v>
      </c>
      <c r="AD103" s="195">
        <v>0</v>
      </c>
      <c r="AE103" s="195">
        <v>0</v>
      </c>
      <c r="AF103" s="195">
        <v>0</v>
      </c>
      <c r="AG103" s="195">
        <v>0</v>
      </c>
      <c r="AH103" s="195">
        <v>0</v>
      </c>
      <c r="AI103" s="195">
        <v>0</v>
      </c>
      <c r="AJ103" s="195">
        <v>0</v>
      </c>
      <c r="AK103" s="195">
        <v>0</v>
      </c>
      <c r="AL103" s="195">
        <v>0</v>
      </c>
      <c r="AM103" s="195">
        <v>0</v>
      </c>
      <c r="AN103" s="195">
        <v>0</v>
      </c>
      <c r="AO103" s="195">
        <v>0</v>
      </c>
      <c r="AP103" s="195">
        <v>0</v>
      </c>
      <c r="AQ103" s="195">
        <v>0</v>
      </c>
      <c r="AR103" s="195">
        <v>0</v>
      </c>
      <c r="AS103" s="195">
        <v>0</v>
      </c>
      <c r="AT103" s="195">
        <v>0</v>
      </c>
      <c r="AU103" s="195">
        <v>0</v>
      </c>
      <c r="AV103" s="195">
        <v>0</v>
      </c>
      <c r="AW103" s="195">
        <v>0</v>
      </c>
      <c r="AX103" s="195">
        <v>0</v>
      </c>
      <c r="AY103" s="195">
        <v>0</v>
      </c>
      <c r="AZ103" s="195">
        <v>0</v>
      </c>
      <c r="BA103" s="195">
        <v>0</v>
      </c>
      <c r="BB103" s="195">
        <v>0</v>
      </c>
      <c r="BC103" s="195">
        <v>0</v>
      </c>
      <c r="BD103" s="195">
        <v>0</v>
      </c>
      <c r="BE103" s="195">
        <v>0</v>
      </c>
      <c r="BF103" s="195">
        <v>0</v>
      </c>
      <c r="BG103" s="195">
        <v>0</v>
      </c>
      <c r="BH103" s="195">
        <v>0</v>
      </c>
      <c r="BI103" s="195">
        <v>0</v>
      </c>
      <c r="BJ103" s="195">
        <v>0</v>
      </c>
      <c r="BK103" s="195">
        <v>0</v>
      </c>
      <c r="BL103" s="195">
        <v>0</v>
      </c>
      <c r="BM103" s="195">
        <v>0</v>
      </c>
      <c r="BN103" s="195">
        <v>0</v>
      </c>
      <c r="BO103" s="195">
        <v>0</v>
      </c>
      <c r="BP103" s="195">
        <v>0</v>
      </c>
      <c r="BQ103" s="195">
        <v>0</v>
      </c>
      <c r="BR103" s="195">
        <v>0</v>
      </c>
      <c r="BS103" s="195">
        <v>0</v>
      </c>
      <c r="BT103" s="195">
        <v>0</v>
      </c>
      <c r="BU103" s="195">
        <v>0</v>
      </c>
      <c r="BV103" s="195">
        <v>0</v>
      </c>
      <c r="BW103" s="195">
        <v>0</v>
      </c>
      <c r="BX103" s="195">
        <v>0</v>
      </c>
      <c r="BY103" s="195">
        <v>0</v>
      </c>
      <c r="BZ103" s="195">
        <v>0</v>
      </c>
      <c r="CA103" s="195">
        <v>0</v>
      </c>
      <c r="CB103" s="195">
        <v>0</v>
      </c>
      <c r="CC103" s="195">
        <v>0</v>
      </c>
      <c r="CD103" s="195">
        <v>0</v>
      </c>
      <c r="CE103" s="195">
        <v>0</v>
      </c>
      <c r="CF103" s="195">
        <v>0</v>
      </c>
      <c r="CG103" s="195">
        <v>0</v>
      </c>
      <c r="CH103" s="195">
        <v>0</v>
      </c>
      <c r="CI103" s="195">
        <v>0</v>
      </c>
      <c r="CJ103" s="195">
        <v>0</v>
      </c>
      <c r="CK103" s="195">
        <v>0</v>
      </c>
      <c r="CL103" s="195">
        <v>0</v>
      </c>
      <c r="CM103" s="195">
        <v>0</v>
      </c>
      <c r="CN103" s="195">
        <v>0</v>
      </c>
      <c r="CO103" s="195">
        <v>0</v>
      </c>
      <c r="CP103" s="195">
        <v>0</v>
      </c>
      <c r="CQ103" s="195">
        <v>0</v>
      </c>
      <c r="CR103" s="195">
        <v>0</v>
      </c>
      <c r="CS103" s="195">
        <v>0</v>
      </c>
      <c r="CT103" s="195">
        <v>0</v>
      </c>
      <c r="CU103" s="195">
        <v>0</v>
      </c>
      <c r="CV103" s="195">
        <v>0</v>
      </c>
      <c r="CW103" s="195">
        <v>0</v>
      </c>
      <c r="CX103" s="195">
        <v>0</v>
      </c>
      <c r="CY103" s="195">
        <v>0</v>
      </c>
      <c r="CZ103" s="195">
        <v>0</v>
      </c>
      <c r="DA103" s="195">
        <v>0</v>
      </c>
      <c r="DB103" s="195">
        <v>0</v>
      </c>
      <c r="DC103" s="195">
        <v>0</v>
      </c>
      <c r="DE103" s="24">
        <f>COUNTBLANK(H103:DC103)</f>
        <v>0</v>
      </c>
      <c r="DF103" s="24">
        <f t="shared" si="40"/>
        <v>0</v>
      </c>
      <c r="DG103">
        <f t="shared" si="48"/>
        <v>0</v>
      </c>
    </row>
    <row r="104" spans="1:111" ht="15" customHeight="1">
      <c r="A104" s="68">
        <v>92</v>
      </c>
      <c r="B104" s="176" t="str">
        <f>$B$100&amp;"4."</f>
        <v>H.4.</v>
      </c>
      <c r="C104" s="192" t="s">
        <v>196</v>
      </c>
      <c r="D104" s="176"/>
      <c r="E104" s="201" t="s">
        <v>37</v>
      </c>
      <c r="F104" s="189">
        <f>H104+NPV(FD,I104:INDEX(I104:DC104,PAL))</f>
        <v>0</v>
      </c>
      <c r="G104" s="189">
        <f>SUMIF($H$5:$DC$5,"&lt;="&amp;PAL,$H104:$DC104)</f>
        <v>0</v>
      </c>
      <c r="H104" s="195">
        <v>0</v>
      </c>
      <c r="I104" s="195">
        <v>0</v>
      </c>
      <c r="J104" s="195">
        <v>0</v>
      </c>
      <c r="K104" s="195">
        <v>0</v>
      </c>
      <c r="L104" s="195">
        <v>0</v>
      </c>
      <c r="M104" s="195">
        <v>0</v>
      </c>
      <c r="N104" s="195">
        <v>0</v>
      </c>
      <c r="O104" s="195">
        <v>0</v>
      </c>
      <c r="P104" s="195">
        <v>0</v>
      </c>
      <c r="Q104" s="195">
        <v>0</v>
      </c>
      <c r="R104" s="195">
        <v>0</v>
      </c>
      <c r="S104" s="195">
        <v>0</v>
      </c>
      <c r="T104" s="195">
        <v>0</v>
      </c>
      <c r="U104" s="195">
        <v>0</v>
      </c>
      <c r="V104" s="195">
        <v>0</v>
      </c>
      <c r="W104" s="195">
        <v>0</v>
      </c>
      <c r="X104" s="195">
        <v>0</v>
      </c>
      <c r="Y104" s="195">
        <v>0</v>
      </c>
      <c r="Z104" s="195">
        <v>0</v>
      </c>
      <c r="AA104" s="195">
        <v>0</v>
      </c>
      <c r="AB104" s="195">
        <v>0</v>
      </c>
      <c r="AC104" s="195">
        <v>0</v>
      </c>
      <c r="AD104" s="195">
        <v>0</v>
      </c>
      <c r="AE104" s="195">
        <v>0</v>
      </c>
      <c r="AF104" s="195">
        <v>0</v>
      </c>
      <c r="AG104" s="195">
        <v>0</v>
      </c>
      <c r="AH104" s="195">
        <v>0</v>
      </c>
      <c r="AI104" s="195">
        <v>0</v>
      </c>
      <c r="AJ104" s="195">
        <v>0</v>
      </c>
      <c r="AK104" s="195">
        <v>0</v>
      </c>
      <c r="AL104" s="195">
        <v>0</v>
      </c>
      <c r="AM104" s="195">
        <v>0</v>
      </c>
      <c r="AN104" s="195">
        <v>0</v>
      </c>
      <c r="AO104" s="195">
        <v>0</v>
      </c>
      <c r="AP104" s="195">
        <v>0</v>
      </c>
      <c r="AQ104" s="195">
        <v>0</v>
      </c>
      <c r="AR104" s="195">
        <v>0</v>
      </c>
      <c r="AS104" s="195">
        <v>0</v>
      </c>
      <c r="AT104" s="195">
        <v>0</v>
      </c>
      <c r="AU104" s="195">
        <v>0</v>
      </c>
      <c r="AV104" s="195">
        <v>0</v>
      </c>
      <c r="AW104" s="195">
        <v>0</v>
      </c>
      <c r="AX104" s="195">
        <v>0</v>
      </c>
      <c r="AY104" s="195">
        <v>0</v>
      </c>
      <c r="AZ104" s="195">
        <v>0</v>
      </c>
      <c r="BA104" s="195">
        <v>0</v>
      </c>
      <c r="BB104" s="195">
        <v>0</v>
      </c>
      <c r="BC104" s="195">
        <v>0</v>
      </c>
      <c r="BD104" s="195">
        <v>0</v>
      </c>
      <c r="BE104" s="195">
        <v>0</v>
      </c>
      <c r="BF104" s="195">
        <v>0</v>
      </c>
      <c r="BG104" s="195">
        <v>0</v>
      </c>
      <c r="BH104" s="195">
        <v>0</v>
      </c>
      <c r="BI104" s="195">
        <v>0</v>
      </c>
      <c r="BJ104" s="195">
        <v>0</v>
      </c>
      <c r="BK104" s="195">
        <v>0</v>
      </c>
      <c r="BL104" s="195">
        <v>0</v>
      </c>
      <c r="BM104" s="195">
        <v>0</v>
      </c>
      <c r="BN104" s="195">
        <v>0</v>
      </c>
      <c r="BO104" s="195">
        <v>0</v>
      </c>
      <c r="BP104" s="195">
        <v>0</v>
      </c>
      <c r="BQ104" s="195">
        <v>0</v>
      </c>
      <c r="BR104" s="195">
        <v>0</v>
      </c>
      <c r="BS104" s="195">
        <v>0</v>
      </c>
      <c r="BT104" s="195">
        <v>0</v>
      </c>
      <c r="BU104" s="195">
        <v>0</v>
      </c>
      <c r="BV104" s="195">
        <v>0</v>
      </c>
      <c r="BW104" s="195">
        <v>0</v>
      </c>
      <c r="BX104" s="195">
        <v>0</v>
      </c>
      <c r="BY104" s="195">
        <v>0</v>
      </c>
      <c r="BZ104" s="195">
        <v>0</v>
      </c>
      <c r="CA104" s="195">
        <v>0</v>
      </c>
      <c r="CB104" s="195">
        <v>0</v>
      </c>
      <c r="CC104" s="195">
        <v>0</v>
      </c>
      <c r="CD104" s="195">
        <v>0</v>
      </c>
      <c r="CE104" s="195">
        <v>0</v>
      </c>
      <c r="CF104" s="195">
        <v>0</v>
      </c>
      <c r="CG104" s="195">
        <v>0</v>
      </c>
      <c r="CH104" s="195">
        <v>0</v>
      </c>
      <c r="CI104" s="195">
        <v>0</v>
      </c>
      <c r="CJ104" s="195">
        <v>0</v>
      </c>
      <c r="CK104" s="195">
        <v>0</v>
      </c>
      <c r="CL104" s="195">
        <v>0</v>
      </c>
      <c r="CM104" s="195">
        <v>0</v>
      </c>
      <c r="CN104" s="195">
        <v>0</v>
      </c>
      <c r="CO104" s="195">
        <v>0</v>
      </c>
      <c r="CP104" s="195">
        <v>0</v>
      </c>
      <c r="CQ104" s="195">
        <v>0</v>
      </c>
      <c r="CR104" s="195">
        <v>0</v>
      </c>
      <c r="CS104" s="195">
        <v>0</v>
      </c>
      <c r="CT104" s="195">
        <v>0</v>
      </c>
      <c r="CU104" s="195">
        <v>0</v>
      </c>
      <c r="CV104" s="195">
        <v>0</v>
      </c>
      <c r="CW104" s="195">
        <v>0</v>
      </c>
      <c r="CX104" s="195">
        <v>0</v>
      </c>
      <c r="CY104" s="195">
        <v>0</v>
      </c>
      <c r="CZ104" s="195">
        <v>0</v>
      </c>
      <c r="DA104" s="195">
        <v>0</v>
      </c>
      <c r="DB104" s="195">
        <v>0</v>
      </c>
      <c r="DC104" s="195">
        <v>0</v>
      </c>
      <c r="DE104" s="24">
        <f>COUNTBLANK(H104:DC104)</f>
        <v>0</v>
      </c>
      <c r="DF104" s="24">
        <f t="shared" si="40"/>
        <v>0</v>
      </c>
      <c r="DG104">
        <f t="shared" si="48"/>
        <v>0</v>
      </c>
    </row>
    <row r="105" spans="1:111" ht="15" customHeight="1">
      <c r="A105" s="68">
        <v>93</v>
      </c>
      <c r="B105" s="176" t="str">
        <f>$B$100&amp;"5."</f>
        <v>H.5.</v>
      </c>
      <c r="C105" s="192" t="s">
        <v>197</v>
      </c>
      <c r="D105" s="176"/>
      <c r="E105" s="201" t="s">
        <v>37</v>
      </c>
      <c r="F105" s="189">
        <f>H105+NPV(FD,I105:INDEX(I105:DC105,PAL))</f>
        <v>0</v>
      </c>
      <c r="G105" s="189">
        <f>SUMIF($H$5:$DC$5,"&lt;="&amp;PAL,$H105:$DC105)</f>
        <v>0</v>
      </c>
      <c r="H105" s="195">
        <v>0</v>
      </c>
      <c r="I105" s="195">
        <v>0</v>
      </c>
      <c r="J105" s="195">
        <v>0</v>
      </c>
      <c r="K105" s="195">
        <v>0</v>
      </c>
      <c r="L105" s="195">
        <v>0</v>
      </c>
      <c r="M105" s="195">
        <v>0</v>
      </c>
      <c r="N105" s="195">
        <v>0</v>
      </c>
      <c r="O105" s="195">
        <v>0</v>
      </c>
      <c r="P105" s="195">
        <v>0</v>
      </c>
      <c r="Q105" s="195">
        <v>0</v>
      </c>
      <c r="R105" s="195">
        <v>0</v>
      </c>
      <c r="S105" s="195">
        <v>0</v>
      </c>
      <c r="T105" s="195">
        <v>0</v>
      </c>
      <c r="U105" s="195">
        <v>0</v>
      </c>
      <c r="V105" s="195">
        <v>0</v>
      </c>
      <c r="W105" s="195">
        <v>0</v>
      </c>
      <c r="X105" s="195">
        <v>0</v>
      </c>
      <c r="Y105" s="195">
        <v>0</v>
      </c>
      <c r="Z105" s="195">
        <v>0</v>
      </c>
      <c r="AA105" s="195">
        <v>0</v>
      </c>
      <c r="AB105" s="195">
        <v>0</v>
      </c>
      <c r="AC105" s="195">
        <v>0</v>
      </c>
      <c r="AD105" s="195">
        <v>0</v>
      </c>
      <c r="AE105" s="195">
        <v>0</v>
      </c>
      <c r="AF105" s="195">
        <v>0</v>
      </c>
      <c r="AG105" s="195">
        <v>0</v>
      </c>
      <c r="AH105" s="195">
        <v>0</v>
      </c>
      <c r="AI105" s="195">
        <v>0</v>
      </c>
      <c r="AJ105" s="195">
        <v>0</v>
      </c>
      <c r="AK105" s="195">
        <v>0</v>
      </c>
      <c r="AL105" s="195">
        <v>0</v>
      </c>
      <c r="AM105" s="195">
        <v>0</v>
      </c>
      <c r="AN105" s="195">
        <v>0</v>
      </c>
      <c r="AO105" s="195">
        <v>0</v>
      </c>
      <c r="AP105" s="195">
        <v>0</v>
      </c>
      <c r="AQ105" s="195">
        <v>0</v>
      </c>
      <c r="AR105" s="195">
        <v>0</v>
      </c>
      <c r="AS105" s="195">
        <v>0</v>
      </c>
      <c r="AT105" s="195">
        <v>0</v>
      </c>
      <c r="AU105" s="195">
        <v>0</v>
      </c>
      <c r="AV105" s="195">
        <v>0</v>
      </c>
      <c r="AW105" s="195">
        <v>0</v>
      </c>
      <c r="AX105" s="195">
        <v>0</v>
      </c>
      <c r="AY105" s="195">
        <v>0</v>
      </c>
      <c r="AZ105" s="195">
        <v>0</v>
      </c>
      <c r="BA105" s="195">
        <v>0</v>
      </c>
      <c r="BB105" s="195">
        <v>0</v>
      </c>
      <c r="BC105" s="195">
        <v>0</v>
      </c>
      <c r="BD105" s="195">
        <v>0</v>
      </c>
      <c r="BE105" s="195">
        <v>0</v>
      </c>
      <c r="BF105" s="195">
        <v>0</v>
      </c>
      <c r="BG105" s="195">
        <v>0</v>
      </c>
      <c r="BH105" s="195">
        <v>0</v>
      </c>
      <c r="BI105" s="195">
        <v>0</v>
      </c>
      <c r="BJ105" s="195">
        <v>0</v>
      </c>
      <c r="BK105" s="195">
        <v>0</v>
      </c>
      <c r="BL105" s="195">
        <v>0</v>
      </c>
      <c r="BM105" s="195">
        <v>0</v>
      </c>
      <c r="BN105" s="195">
        <v>0</v>
      </c>
      <c r="BO105" s="195">
        <v>0</v>
      </c>
      <c r="BP105" s="195">
        <v>0</v>
      </c>
      <c r="BQ105" s="195">
        <v>0</v>
      </c>
      <c r="BR105" s="195">
        <v>0</v>
      </c>
      <c r="BS105" s="195">
        <v>0</v>
      </c>
      <c r="BT105" s="195">
        <v>0</v>
      </c>
      <c r="BU105" s="195">
        <v>0</v>
      </c>
      <c r="BV105" s="195">
        <v>0</v>
      </c>
      <c r="BW105" s="195">
        <v>0</v>
      </c>
      <c r="BX105" s="195">
        <v>0</v>
      </c>
      <c r="BY105" s="195">
        <v>0</v>
      </c>
      <c r="BZ105" s="195">
        <v>0</v>
      </c>
      <c r="CA105" s="195">
        <v>0</v>
      </c>
      <c r="CB105" s="195">
        <v>0</v>
      </c>
      <c r="CC105" s="195">
        <v>0</v>
      </c>
      <c r="CD105" s="195">
        <v>0</v>
      </c>
      <c r="CE105" s="195">
        <v>0</v>
      </c>
      <c r="CF105" s="195">
        <v>0</v>
      </c>
      <c r="CG105" s="195">
        <v>0</v>
      </c>
      <c r="CH105" s="195">
        <v>0</v>
      </c>
      <c r="CI105" s="195">
        <v>0</v>
      </c>
      <c r="CJ105" s="195">
        <v>0</v>
      </c>
      <c r="CK105" s="195">
        <v>0</v>
      </c>
      <c r="CL105" s="195">
        <v>0</v>
      </c>
      <c r="CM105" s="195">
        <v>0</v>
      </c>
      <c r="CN105" s="195">
        <v>0</v>
      </c>
      <c r="CO105" s="195">
        <v>0</v>
      </c>
      <c r="CP105" s="195">
        <v>0</v>
      </c>
      <c r="CQ105" s="195">
        <v>0</v>
      </c>
      <c r="CR105" s="195">
        <v>0</v>
      </c>
      <c r="CS105" s="195">
        <v>0</v>
      </c>
      <c r="CT105" s="195">
        <v>0</v>
      </c>
      <c r="CU105" s="195">
        <v>0</v>
      </c>
      <c r="CV105" s="195">
        <v>0</v>
      </c>
      <c r="CW105" s="195">
        <v>0</v>
      </c>
      <c r="CX105" s="195">
        <v>0</v>
      </c>
      <c r="CY105" s="195">
        <v>0</v>
      </c>
      <c r="CZ105" s="195">
        <v>0</v>
      </c>
      <c r="DA105" s="195">
        <v>0</v>
      </c>
      <c r="DB105" s="195">
        <v>0</v>
      </c>
      <c r="DC105" s="195">
        <v>0</v>
      </c>
      <c r="DE105" s="24">
        <f>COUNTBLANK(H105:DC105)</f>
        <v>0</v>
      </c>
      <c r="DF105" s="24">
        <f t="shared" si="40"/>
        <v>0</v>
      </c>
      <c r="DG105">
        <f t="shared" si="48"/>
        <v>0</v>
      </c>
    </row>
    <row r="106" spans="1:111" ht="15" customHeight="1">
      <c r="A106" s="68">
        <v>94</v>
      </c>
      <c r="B106" s="176" t="str">
        <f>$B$100&amp;"6."</f>
        <v>H.6.</v>
      </c>
      <c r="C106" s="192" t="s">
        <v>198</v>
      </c>
      <c r="D106" s="202">
        <f>IF(E106="Be PVM",DI106,E106)</f>
        <v>0</v>
      </c>
      <c r="E106" s="201"/>
      <c r="F106" s="189">
        <f>H106+NPV(FD,I106:INDEX(I106:DC106,PAL))</f>
        <v>0</v>
      </c>
      <c r="G106" s="189">
        <f>SUMIF($H$5:$DC$5,"&lt;="&amp;PAL,$H106:$DC106)</f>
        <v>0</v>
      </c>
      <c r="H106" s="195">
        <v>0</v>
      </c>
      <c r="I106" s="195">
        <v>0</v>
      </c>
      <c r="J106" s="195">
        <v>0</v>
      </c>
      <c r="K106" s="195">
        <v>0</v>
      </c>
      <c r="L106" s="195">
        <v>0</v>
      </c>
      <c r="M106" s="195">
        <v>0</v>
      </c>
      <c r="N106" s="195">
        <v>0</v>
      </c>
      <c r="O106" s="195">
        <v>0</v>
      </c>
      <c r="P106" s="195">
        <v>0</v>
      </c>
      <c r="Q106" s="195">
        <v>0</v>
      </c>
      <c r="R106" s="195">
        <v>0</v>
      </c>
      <c r="S106" s="195">
        <v>0</v>
      </c>
      <c r="T106" s="195">
        <v>0</v>
      </c>
      <c r="U106" s="195">
        <v>0</v>
      </c>
      <c r="V106" s="195">
        <v>0</v>
      </c>
      <c r="W106" s="195">
        <v>0</v>
      </c>
      <c r="X106" s="195">
        <v>0</v>
      </c>
      <c r="Y106" s="195">
        <v>0</v>
      </c>
      <c r="Z106" s="195">
        <v>0</v>
      </c>
      <c r="AA106" s="195">
        <v>0</v>
      </c>
      <c r="AB106" s="195">
        <v>0</v>
      </c>
      <c r="AC106" s="195">
        <v>0</v>
      </c>
      <c r="AD106" s="195">
        <v>0</v>
      </c>
      <c r="AE106" s="195">
        <v>0</v>
      </c>
      <c r="AF106" s="195">
        <v>0</v>
      </c>
      <c r="AG106" s="195">
        <v>0</v>
      </c>
      <c r="AH106" s="195">
        <v>0</v>
      </c>
      <c r="AI106" s="195">
        <v>0</v>
      </c>
      <c r="AJ106" s="195">
        <v>0</v>
      </c>
      <c r="AK106" s="195">
        <v>0</v>
      </c>
      <c r="AL106" s="195">
        <v>0</v>
      </c>
      <c r="AM106" s="195">
        <v>0</v>
      </c>
      <c r="AN106" s="195">
        <v>0</v>
      </c>
      <c r="AO106" s="195">
        <v>0</v>
      </c>
      <c r="AP106" s="195">
        <v>0</v>
      </c>
      <c r="AQ106" s="195">
        <v>0</v>
      </c>
      <c r="AR106" s="195">
        <v>0</v>
      </c>
      <c r="AS106" s="195">
        <v>0</v>
      </c>
      <c r="AT106" s="195">
        <v>0</v>
      </c>
      <c r="AU106" s="195">
        <v>0</v>
      </c>
      <c r="AV106" s="195">
        <v>0</v>
      </c>
      <c r="AW106" s="195">
        <v>0</v>
      </c>
      <c r="AX106" s="195">
        <v>0</v>
      </c>
      <c r="AY106" s="195">
        <v>0</v>
      </c>
      <c r="AZ106" s="195">
        <v>0</v>
      </c>
      <c r="BA106" s="195">
        <v>0</v>
      </c>
      <c r="BB106" s="195">
        <v>0</v>
      </c>
      <c r="BC106" s="195">
        <v>0</v>
      </c>
      <c r="BD106" s="195">
        <v>0</v>
      </c>
      <c r="BE106" s="195">
        <v>0</v>
      </c>
      <c r="BF106" s="195">
        <v>0</v>
      </c>
      <c r="BG106" s="195">
        <v>0</v>
      </c>
      <c r="BH106" s="195">
        <v>0</v>
      </c>
      <c r="BI106" s="195">
        <v>0</v>
      </c>
      <c r="BJ106" s="195">
        <v>0</v>
      </c>
      <c r="BK106" s="195">
        <v>0</v>
      </c>
      <c r="BL106" s="195">
        <v>0</v>
      </c>
      <c r="BM106" s="195">
        <v>0</v>
      </c>
      <c r="BN106" s="195">
        <v>0</v>
      </c>
      <c r="BO106" s="195">
        <v>0</v>
      </c>
      <c r="BP106" s="195">
        <v>0</v>
      </c>
      <c r="BQ106" s="195">
        <v>0</v>
      </c>
      <c r="BR106" s="195">
        <v>0</v>
      </c>
      <c r="BS106" s="195">
        <v>0</v>
      </c>
      <c r="BT106" s="195">
        <v>0</v>
      </c>
      <c r="BU106" s="195">
        <v>0</v>
      </c>
      <c r="BV106" s="195">
        <v>0</v>
      </c>
      <c r="BW106" s="195">
        <v>0</v>
      </c>
      <c r="BX106" s="195">
        <v>0</v>
      </c>
      <c r="BY106" s="195">
        <v>0</v>
      </c>
      <c r="BZ106" s="195">
        <v>0</v>
      </c>
      <c r="CA106" s="195">
        <v>0</v>
      </c>
      <c r="CB106" s="195">
        <v>0</v>
      </c>
      <c r="CC106" s="195">
        <v>0</v>
      </c>
      <c r="CD106" s="195">
        <v>0</v>
      </c>
      <c r="CE106" s="195">
        <v>0</v>
      </c>
      <c r="CF106" s="195">
        <v>0</v>
      </c>
      <c r="CG106" s="195">
        <v>0</v>
      </c>
      <c r="CH106" s="195">
        <v>0</v>
      </c>
      <c r="CI106" s="195">
        <v>0</v>
      </c>
      <c r="CJ106" s="195">
        <v>0</v>
      </c>
      <c r="CK106" s="195">
        <v>0</v>
      </c>
      <c r="CL106" s="195">
        <v>0</v>
      </c>
      <c r="CM106" s="195">
        <v>0</v>
      </c>
      <c r="CN106" s="195">
        <v>0</v>
      </c>
      <c r="CO106" s="195">
        <v>0</v>
      </c>
      <c r="CP106" s="195">
        <v>0</v>
      </c>
      <c r="CQ106" s="195">
        <v>0</v>
      </c>
      <c r="CR106" s="195">
        <v>0</v>
      </c>
      <c r="CS106" s="195">
        <v>0</v>
      </c>
      <c r="CT106" s="195">
        <v>0</v>
      </c>
      <c r="CU106" s="195">
        <v>0</v>
      </c>
      <c r="CV106" s="195">
        <v>0</v>
      </c>
      <c r="CW106" s="195">
        <v>0</v>
      </c>
      <c r="CX106" s="195">
        <v>0</v>
      </c>
      <c r="CY106" s="195">
        <v>0</v>
      </c>
      <c r="CZ106" s="195">
        <v>0</v>
      </c>
      <c r="DA106" s="195">
        <v>0</v>
      </c>
      <c r="DB106" s="195">
        <v>0</v>
      </c>
      <c r="DC106" s="195">
        <v>0</v>
      </c>
      <c r="DE106" s="24">
        <f t="shared" si="47"/>
        <v>0</v>
      </c>
      <c r="DF106" s="24">
        <f t="shared" si="40"/>
        <v>0</v>
      </c>
      <c r="DG106">
        <f t="shared" si="48"/>
        <v>0</v>
      </c>
    </row>
    <row r="107" spans="1:111" ht="15" customHeight="1">
      <c r="A107" s="68">
        <v>95</v>
      </c>
      <c r="B107" s="176" t="str">
        <f>$B$100&amp;"7."</f>
        <v>H.7.</v>
      </c>
      <c r="C107" s="192" t="s">
        <v>199</v>
      </c>
      <c r="D107" s="202">
        <f>IF(E107="Be PVM",DI107,E107)</f>
        <v>0</v>
      </c>
      <c r="E107" s="201"/>
      <c r="F107" s="189">
        <f>H107+NPV(FD,I107:INDEX(I107:DC107,PAL))</f>
        <v>0</v>
      </c>
      <c r="G107" s="189">
        <f>SUMIF($H$5:$DC$5,"&lt;="&amp;PAL,$H107:$DC107)</f>
        <v>0</v>
      </c>
      <c r="H107" s="195">
        <v>0</v>
      </c>
      <c r="I107" s="195">
        <v>0</v>
      </c>
      <c r="J107" s="195">
        <v>0</v>
      </c>
      <c r="K107" s="195">
        <v>0</v>
      </c>
      <c r="L107" s="195">
        <v>0</v>
      </c>
      <c r="M107" s="195">
        <v>0</v>
      </c>
      <c r="N107" s="195">
        <v>0</v>
      </c>
      <c r="O107" s="195">
        <v>0</v>
      </c>
      <c r="P107" s="195">
        <v>0</v>
      </c>
      <c r="Q107" s="195">
        <v>0</v>
      </c>
      <c r="R107" s="195">
        <v>0</v>
      </c>
      <c r="S107" s="195">
        <v>0</v>
      </c>
      <c r="T107" s="195">
        <v>0</v>
      </c>
      <c r="U107" s="195">
        <v>0</v>
      </c>
      <c r="V107" s="195">
        <v>0</v>
      </c>
      <c r="W107" s="195">
        <v>0</v>
      </c>
      <c r="X107" s="195">
        <v>0</v>
      </c>
      <c r="Y107" s="195">
        <v>0</v>
      </c>
      <c r="Z107" s="195">
        <v>0</v>
      </c>
      <c r="AA107" s="195">
        <v>0</v>
      </c>
      <c r="AB107" s="195">
        <v>0</v>
      </c>
      <c r="AC107" s="195">
        <v>0</v>
      </c>
      <c r="AD107" s="195">
        <v>0</v>
      </c>
      <c r="AE107" s="195">
        <v>0</v>
      </c>
      <c r="AF107" s="195">
        <v>0</v>
      </c>
      <c r="AG107" s="195">
        <v>0</v>
      </c>
      <c r="AH107" s="195">
        <v>0</v>
      </c>
      <c r="AI107" s="195">
        <v>0</v>
      </c>
      <c r="AJ107" s="195">
        <v>0</v>
      </c>
      <c r="AK107" s="195">
        <v>0</v>
      </c>
      <c r="AL107" s="195">
        <v>0</v>
      </c>
      <c r="AM107" s="195">
        <v>0</v>
      </c>
      <c r="AN107" s="195">
        <v>0</v>
      </c>
      <c r="AO107" s="195">
        <v>0</v>
      </c>
      <c r="AP107" s="195">
        <v>0</v>
      </c>
      <c r="AQ107" s="195">
        <v>0</v>
      </c>
      <c r="AR107" s="195">
        <v>0</v>
      </c>
      <c r="AS107" s="195">
        <v>0</v>
      </c>
      <c r="AT107" s="195">
        <v>0</v>
      </c>
      <c r="AU107" s="195">
        <v>0</v>
      </c>
      <c r="AV107" s="195">
        <v>0</v>
      </c>
      <c r="AW107" s="195">
        <v>0</v>
      </c>
      <c r="AX107" s="195">
        <v>0</v>
      </c>
      <c r="AY107" s="195">
        <v>0</v>
      </c>
      <c r="AZ107" s="195">
        <v>0</v>
      </c>
      <c r="BA107" s="195">
        <v>0</v>
      </c>
      <c r="BB107" s="195">
        <v>0</v>
      </c>
      <c r="BC107" s="195">
        <v>0</v>
      </c>
      <c r="BD107" s="195">
        <v>0</v>
      </c>
      <c r="BE107" s="195">
        <v>0</v>
      </c>
      <c r="BF107" s="195">
        <v>0</v>
      </c>
      <c r="BG107" s="195">
        <v>0</v>
      </c>
      <c r="BH107" s="195">
        <v>0</v>
      </c>
      <c r="BI107" s="195">
        <v>0</v>
      </c>
      <c r="BJ107" s="195">
        <v>0</v>
      </c>
      <c r="BK107" s="195">
        <v>0</v>
      </c>
      <c r="BL107" s="195">
        <v>0</v>
      </c>
      <c r="BM107" s="195">
        <v>0</v>
      </c>
      <c r="BN107" s="195">
        <v>0</v>
      </c>
      <c r="BO107" s="195">
        <v>0</v>
      </c>
      <c r="BP107" s="195">
        <v>0</v>
      </c>
      <c r="BQ107" s="195">
        <v>0</v>
      </c>
      <c r="BR107" s="195">
        <v>0</v>
      </c>
      <c r="BS107" s="195">
        <v>0</v>
      </c>
      <c r="BT107" s="195">
        <v>0</v>
      </c>
      <c r="BU107" s="195">
        <v>0</v>
      </c>
      <c r="BV107" s="195">
        <v>0</v>
      </c>
      <c r="BW107" s="195">
        <v>0</v>
      </c>
      <c r="BX107" s="195">
        <v>0</v>
      </c>
      <c r="BY107" s="195">
        <v>0</v>
      </c>
      <c r="BZ107" s="195">
        <v>0</v>
      </c>
      <c r="CA107" s="195">
        <v>0</v>
      </c>
      <c r="CB107" s="195">
        <v>0</v>
      </c>
      <c r="CC107" s="195">
        <v>0</v>
      </c>
      <c r="CD107" s="195">
        <v>0</v>
      </c>
      <c r="CE107" s="195">
        <v>0</v>
      </c>
      <c r="CF107" s="195">
        <v>0</v>
      </c>
      <c r="CG107" s="195">
        <v>0</v>
      </c>
      <c r="CH107" s="195">
        <v>0</v>
      </c>
      <c r="CI107" s="195">
        <v>0</v>
      </c>
      <c r="CJ107" s="195">
        <v>0</v>
      </c>
      <c r="CK107" s="195">
        <v>0</v>
      </c>
      <c r="CL107" s="195">
        <v>0</v>
      </c>
      <c r="CM107" s="195">
        <v>0</v>
      </c>
      <c r="CN107" s="195">
        <v>0</v>
      </c>
      <c r="CO107" s="195">
        <v>0</v>
      </c>
      <c r="CP107" s="195">
        <v>0</v>
      </c>
      <c r="CQ107" s="195">
        <v>0</v>
      </c>
      <c r="CR107" s="195">
        <v>0</v>
      </c>
      <c r="CS107" s="195">
        <v>0</v>
      </c>
      <c r="CT107" s="195">
        <v>0</v>
      </c>
      <c r="CU107" s="195">
        <v>0</v>
      </c>
      <c r="CV107" s="195">
        <v>0</v>
      </c>
      <c r="CW107" s="195">
        <v>0</v>
      </c>
      <c r="CX107" s="195">
        <v>0</v>
      </c>
      <c r="CY107" s="195">
        <v>0</v>
      </c>
      <c r="CZ107" s="195">
        <v>0</v>
      </c>
      <c r="DA107" s="195">
        <v>0</v>
      </c>
      <c r="DB107" s="195">
        <v>0</v>
      </c>
      <c r="DC107" s="195">
        <v>0</v>
      </c>
      <c r="DE107" s="24">
        <f t="shared" si="47"/>
        <v>0</v>
      </c>
      <c r="DF107" s="24">
        <f t="shared" si="40"/>
        <v>0</v>
      </c>
      <c r="DG107">
        <f t="shared" si="48"/>
        <v>0</v>
      </c>
    </row>
    <row r="108" spans="1:111" ht="15" customHeight="1">
      <c r="A108" s="68">
        <v>96</v>
      </c>
      <c r="B108" s="176" t="str">
        <f>$B$100&amp;"8."</f>
        <v>H.8.</v>
      </c>
      <c r="C108" s="192" t="s">
        <v>200</v>
      </c>
      <c r="D108" s="202">
        <f t="shared" ref="D108:D110" si="51">IF(E108="Be PVM",DI108,E108)</f>
        <v>0</v>
      </c>
      <c r="E108" s="201"/>
      <c r="F108" s="189">
        <f>H108+NPV(FD,I108:INDEX(I108:DC108,PAL))</f>
        <v>0</v>
      </c>
      <c r="G108" s="189">
        <f>SUMIF($H$5:$DC$5,"&lt;="&amp;PAL,$H108:$DC108)</f>
        <v>0</v>
      </c>
      <c r="H108" s="195">
        <v>0</v>
      </c>
      <c r="I108" s="195">
        <v>0</v>
      </c>
      <c r="J108" s="195">
        <v>0</v>
      </c>
      <c r="K108" s="195">
        <v>0</v>
      </c>
      <c r="L108" s="195">
        <v>0</v>
      </c>
      <c r="M108" s="195">
        <v>0</v>
      </c>
      <c r="N108" s="195">
        <v>0</v>
      </c>
      <c r="O108" s="195">
        <v>0</v>
      </c>
      <c r="P108" s="195">
        <v>0</v>
      </c>
      <c r="Q108" s="195">
        <v>0</v>
      </c>
      <c r="R108" s="195">
        <v>0</v>
      </c>
      <c r="S108" s="195">
        <v>0</v>
      </c>
      <c r="T108" s="195">
        <v>0</v>
      </c>
      <c r="U108" s="195">
        <v>0</v>
      </c>
      <c r="V108" s="195">
        <v>0</v>
      </c>
      <c r="W108" s="195">
        <v>0</v>
      </c>
      <c r="X108" s="195">
        <v>0</v>
      </c>
      <c r="Y108" s="195">
        <v>0</v>
      </c>
      <c r="Z108" s="195">
        <v>0</v>
      </c>
      <c r="AA108" s="195">
        <v>0</v>
      </c>
      <c r="AB108" s="195">
        <v>0</v>
      </c>
      <c r="AC108" s="195">
        <v>0</v>
      </c>
      <c r="AD108" s="195">
        <v>0</v>
      </c>
      <c r="AE108" s="195">
        <v>0</v>
      </c>
      <c r="AF108" s="195">
        <v>0</v>
      </c>
      <c r="AG108" s="195">
        <v>0</v>
      </c>
      <c r="AH108" s="195">
        <v>0</v>
      </c>
      <c r="AI108" s="195">
        <v>0</v>
      </c>
      <c r="AJ108" s="195">
        <v>0</v>
      </c>
      <c r="AK108" s="195">
        <v>0</v>
      </c>
      <c r="AL108" s="195">
        <v>0</v>
      </c>
      <c r="AM108" s="195">
        <v>0</v>
      </c>
      <c r="AN108" s="195">
        <v>0</v>
      </c>
      <c r="AO108" s="195">
        <v>0</v>
      </c>
      <c r="AP108" s="195">
        <v>0</v>
      </c>
      <c r="AQ108" s="195">
        <v>0</v>
      </c>
      <c r="AR108" s="195">
        <v>0</v>
      </c>
      <c r="AS108" s="195">
        <v>0</v>
      </c>
      <c r="AT108" s="195">
        <v>0</v>
      </c>
      <c r="AU108" s="195">
        <v>0</v>
      </c>
      <c r="AV108" s="195">
        <v>0</v>
      </c>
      <c r="AW108" s="195">
        <v>0</v>
      </c>
      <c r="AX108" s="195">
        <v>0</v>
      </c>
      <c r="AY108" s="195">
        <v>0</v>
      </c>
      <c r="AZ108" s="195">
        <v>0</v>
      </c>
      <c r="BA108" s="195">
        <v>0</v>
      </c>
      <c r="BB108" s="195">
        <v>0</v>
      </c>
      <c r="BC108" s="195">
        <v>0</v>
      </c>
      <c r="BD108" s="195">
        <v>0</v>
      </c>
      <c r="BE108" s="195">
        <v>0</v>
      </c>
      <c r="BF108" s="195">
        <v>0</v>
      </c>
      <c r="BG108" s="195">
        <v>0</v>
      </c>
      <c r="BH108" s="195">
        <v>0</v>
      </c>
      <c r="BI108" s="195">
        <v>0</v>
      </c>
      <c r="BJ108" s="195">
        <v>0</v>
      </c>
      <c r="BK108" s="195">
        <v>0</v>
      </c>
      <c r="BL108" s="195">
        <v>0</v>
      </c>
      <c r="BM108" s="195">
        <v>0</v>
      </c>
      <c r="BN108" s="195">
        <v>0</v>
      </c>
      <c r="BO108" s="195">
        <v>0</v>
      </c>
      <c r="BP108" s="195">
        <v>0</v>
      </c>
      <c r="BQ108" s="195">
        <v>0</v>
      </c>
      <c r="BR108" s="195">
        <v>0</v>
      </c>
      <c r="BS108" s="195">
        <v>0</v>
      </c>
      <c r="BT108" s="195">
        <v>0</v>
      </c>
      <c r="BU108" s="195">
        <v>0</v>
      </c>
      <c r="BV108" s="195">
        <v>0</v>
      </c>
      <c r="BW108" s="195">
        <v>0</v>
      </c>
      <c r="BX108" s="195">
        <v>0</v>
      </c>
      <c r="BY108" s="195">
        <v>0</v>
      </c>
      <c r="BZ108" s="195">
        <v>0</v>
      </c>
      <c r="CA108" s="195">
        <v>0</v>
      </c>
      <c r="CB108" s="195">
        <v>0</v>
      </c>
      <c r="CC108" s="195">
        <v>0</v>
      </c>
      <c r="CD108" s="195">
        <v>0</v>
      </c>
      <c r="CE108" s="195">
        <v>0</v>
      </c>
      <c r="CF108" s="195">
        <v>0</v>
      </c>
      <c r="CG108" s="195">
        <v>0</v>
      </c>
      <c r="CH108" s="195">
        <v>0</v>
      </c>
      <c r="CI108" s="195">
        <v>0</v>
      </c>
      <c r="CJ108" s="195">
        <v>0</v>
      </c>
      <c r="CK108" s="195">
        <v>0</v>
      </c>
      <c r="CL108" s="195">
        <v>0</v>
      </c>
      <c r="CM108" s="195">
        <v>0</v>
      </c>
      <c r="CN108" s="195">
        <v>0</v>
      </c>
      <c r="CO108" s="195">
        <v>0</v>
      </c>
      <c r="CP108" s="195">
        <v>0</v>
      </c>
      <c r="CQ108" s="195">
        <v>0</v>
      </c>
      <c r="CR108" s="195">
        <v>0</v>
      </c>
      <c r="CS108" s="195">
        <v>0</v>
      </c>
      <c r="CT108" s="195">
        <v>0</v>
      </c>
      <c r="CU108" s="195">
        <v>0</v>
      </c>
      <c r="CV108" s="195">
        <v>0</v>
      </c>
      <c r="CW108" s="195">
        <v>0</v>
      </c>
      <c r="CX108" s="195">
        <v>0</v>
      </c>
      <c r="CY108" s="195">
        <v>0</v>
      </c>
      <c r="CZ108" s="195">
        <v>0</v>
      </c>
      <c r="DA108" s="195">
        <v>0</v>
      </c>
      <c r="DB108" s="195">
        <v>0</v>
      </c>
      <c r="DC108" s="195">
        <v>0</v>
      </c>
      <c r="DE108" s="24">
        <f t="shared" si="47"/>
        <v>0</v>
      </c>
      <c r="DF108" s="24">
        <f t="shared" si="40"/>
        <v>0</v>
      </c>
      <c r="DG108">
        <f t="shared" si="48"/>
        <v>0</v>
      </c>
    </row>
    <row r="109" spans="1:111" ht="15" customHeight="1">
      <c r="A109" s="68">
        <v>97</v>
      </c>
      <c r="B109" s="176" t="str">
        <f>$B$100&amp;"9."</f>
        <v>H.9.</v>
      </c>
      <c r="C109" s="192" t="s">
        <v>201</v>
      </c>
      <c r="D109" s="202">
        <f t="shared" si="51"/>
        <v>0</v>
      </c>
      <c r="E109" s="201"/>
      <c r="F109" s="189">
        <f>H109+NPV(FD,I109:INDEX(I109:DC109,PAL))</f>
        <v>0</v>
      </c>
      <c r="G109" s="189">
        <f>SUMIF($H$5:$DC$5,"&lt;="&amp;PAL,$H109:$DC109)</f>
        <v>0</v>
      </c>
      <c r="H109" s="195">
        <v>0</v>
      </c>
      <c r="I109" s="195">
        <v>0</v>
      </c>
      <c r="J109" s="195">
        <v>0</v>
      </c>
      <c r="K109" s="195">
        <v>0</v>
      </c>
      <c r="L109" s="195">
        <v>0</v>
      </c>
      <c r="M109" s="195">
        <v>0</v>
      </c>
      <c r="N109" s="195">
        <v>0</v>
      </c>
      <c r="O109" s="195">
        <v>0</v>
      </c>
      <c r="P109" s="195">
        <v>0</v>
      </c>
      <c r="Q109" s="195">
        <v>0</v>
      </c>
      <c r="R109" s="195">
        <v>0</v>
      </c>
      <c r="S109" s="195">
        <v>0</v>
      </c>
      <c r="T109" s="195">
        <v>0</v>
      </c>
      <c r="U109" s="195">
        <v>0</v>
      </c>
      <c r="V109" s="195">
        <v>0</v>
      </c>
      <c r="W109" s="195">
        <v>0</v>
      </c>
      <c r="X109" s="195">
        <v>0</v>
      </c>
      <c r="Y109" s="195">
        <v>0</v>
      </c>
      <c r="Z109" s="195">
        <v>0</v>
      </c>
      <c r="AA109" s="195">
        <v>0</v>
      </c>
      <c r="AB109" s="195">
        <v>0</v>
      </c>
      <c r="AC109" s="195">
        <v>0</v>
      </c>
      <c r="AD109" s="195">
        <v>0</v>
      </c>
      <c r="AE109" s="195">
        <v>0</v>
      </c>
      <c r="AF109" s="195">
        <v>0</v>
      </c>
      <c r="AG109" s="195">
        <v>0</v>
      </c>
      <c r="AH109" s="195">
        <v>0</v>
      </c>
      <c r="AI109" s="195">
        <v>0</v>
      </c>
      <c r="AJ109" s="195">
        <v>0</v>
      </c>
      <c r="AK109" s="195">
        <v>0</v>
      </c>
      <c r="AL109" s="195">
        <v>0</v>
      </c>
      <c r="AM109" s="195">
        <v>0</v>
      </c>
      <c r="AN109" s="195">
        <v>0</v>
      </c>
      <c r="AO109" s="195">
        <v>0</v>
      </c>
      <c r="AP109" s="195">
        <v>0</v>
      </c>
      <c r="AQ109" s="195">
        <v>0</v>
      </c>
      <c r="AR109" s="195">
        <v>0</v>
      </c>
      <c r="AS109" s="195">
        <v>0</v>
      </c>
      <c r="AT109" s="195">
        <v>0</v>
      </c>
      <c r="AU109" s="195">
        <v>0</v>
      </c>
      <c r="AV109" s="195">
        <v>0</v>
      </c>
      <c r="AW109" s="195">
        <v>0</v>
      </c>
      <c r="AX109" s="195">
        <v>0</v>
      </c>
      <c r="AY109" s="195">
        <v>0</v>
      </c>
      <c r="AZ109" s="195">
        <v>0</v>
      </c>
      <c r="BA109" s="195">
        <v>0</v>
      </c>
      <c r="BB109" s="195">
        <v>0</v>
      </c>
      <c r="BC109" s="195">
        <v>0</v>
      </c>
      <c r="BD109" s="195">
        <v>0</v>
      </c>
      <c r="BE109" s="195">
        <v>0</v>
      </c>
      <c r="BF109" s="195">
        <v>0</v>
      </c>
      <c r="BG109" s="195">
        <v>0</v>
      </c>
      <c r="BH109" s="195">
        <v>0</v>
      </c>
      <c r="BI109" s="195">
        <v>0</v>
      </c>
      <c r="BJ109" s="195">
        <v>0</v>
      </c>
      <c r="BK109" s="195">
        <v>0</v>
      </c>
      <c r="BL109" s="195">
        <v>0</v>
      </c>
      <c r="BM109" s="195">
        <v>0</v>
      </c>
      <c r="BN109" s="195">
        <v>0</v>
      </c>
      <c r="BO109" s="195">
        <v>0</v>
      </c>
      <c r="BP109" s="195">
        <v>0</v>
      </c>
      <c r="BQ109" s="195">
        <v>0</v>
      </c>
      <c r="BR109" s="195">
        <v>0</v>
      </c>
      <c r="BS109" s="195">
        <v>0</v>
      </c>
      <c r="BT109" s="195">
        <v>0</v>
      </c>
      <c r="BU109" s="195">
        <v>0</v>
      </c>
      <c r="BV109" s="195">
        <v>0</v>
      </c>
      <c r="BW109" s="195">
        <v>0</v>
      </c>
      <c r="BX109" s="195">
        <v>0</v>
      </c>
      <c r="BY109" s="195">
        <v>0</v>
      </c>
      <c r="BZ109" s="195">
        <v>0</v>
      </c>
      <c r="CA109" s="195">
        <v>0</v>
      </c>
      <c r="CB109" s="195">
        <v>0</v>
      </c>
      <c r="CC109" s="195">
        <v>0</v>
      </c>
      <c r="CD109" s="195">
        <v>0</v>
      </c>
      <c r="CE109" s="195">
        <v>0</v>
      </c>
      <c r="CF109" s="195">
        <v>0</v>
      </c>
      <c r="CG109" s="195">
        <v>0</v>
      </c>
      <c r="CH109" s="195">
        <v>0</v>
      </c>
      <c r="CI109" s="195">
        <v>0</v>
      </c>
      <c r="CJ109" s="195">
        <v>0</v>
      </c>
      <c r="CK109" s="195">
        <v>0</v>
      </c>
      <c r="CL109" s="195">
        <v>0</v>
      </c>
      <c r="CM109" s="195">
        <v>0</v>
      </c>
      <c r="CN109" s="195">
        <v>0</v>
      </c>
      <c r="CO109" s="195">
        <v>0</v>
      </c>
      <c r="CP109" s="195">
        <v>0</v>
      </c>
      <c r="CQ109" s="195">
        <v>0</v>
      </c>
      <c r="CR109" s="195">
        <v>0</v>
      </c>
      <c r="CS109" s="195">
        <v>0</v>
      </c>
      <c r="CT109" s="195">
        <v>0</v>
      </c>
      <c r="CU109" s="195">
        <v>0</v>
      </c>
      <c r="CV109" s="195">
        <v>0</v>
      </c>
      <c r="CW109" s="195">
        <v>0</v>
      </c>
      <c r="CX109" s="195">
        <v>0</v>
      </c>
      <c r="CY109" s="195">
        <v>0</v>
      </c>
      <c r="CZ109" s="195">
        <v>0</v>
      </c>
      <c r="DA109" s="195">
        <v>0</v>
      </c>
      <c r="DB109" s="195">
        <v>0</v>
      </c>
      <c r="DC109" s="195">
        <v>0</v>
      </c>
      <c r="DE109" s="24">
        <f t="shared" si="47"/>
        <v>0</v>
      </c>
      <c r="DF109" s="24">
        <f t="shared" si="40"/>
        <v>0</v>
      </c>
      <c r="DG109">
        <f t="shared" si="48"/>
        <v>0</v>
      </c>
    </row>
    <row r="110" spans="1:111" ht="15" customHeight="1">
      <c r="A110" s="68">
        <v>98</v>
      </c>
      <c r="B110" s="176" t="str">
        <f>$B$100&amp;"10."</f>
        <v>H.10.</v>
      </c>
      <c r="C110" s="192" t="s">
        <v>202</v>
      </c>
      <c r="D110" s="202">
        <f t="shared" si="51"/>
        <v>0</v>
      </c>
      <c r="E110" s="201"/>
      <c r="F110" s="189">
        <f>H110+NPV(FD,I110:INDEX(I110:DC110,PAL))</f>
        <v>0</v>
      </c>
      <c r="G110" s="189">
        <f>SUMIF($H$5:$DC$5,"&lt;="&amp;PAL,$H110:$DC110)</f>
        <v>0</v>
      </c>
      <c r="H110" s="195">
        <v>0</v>
      </c>
      <c r="I110" s="195">
        <v>0</v>
      </c>
      <c r="J110" s="195">
        <v>0</v>
      </c>
      <c r="K110" s="195">
        <v>0</v>
      </c>
      <c r="L110" s="195">
        <v>0</v>
      </c>
      <c r="M110" s="195">
        <v>0</v>
      </c>
      <c r="N110" s="195">
        <v>0</v>
      </c>
      <c r="O110" s="195">
        <v>0</v>
      </c>
      <c r="P110" s="195">
        <v>0</v>
      </c>
      <c r="Q110" s="195">
        <v>0</v>
      </c>
      <c r="R110" s="195">
        <v>0</v>
      </c>
      <c r="S110" s="195">
        <v>0</v>
      </c>
      <c r="T110" s="195">
        <v>0</v>
      </c>
      <c r="U110" s="195">
        <v>0</v>
      </c>
      <c r="V110" s="195">
        <v>0</v>
      </c>
      <c r="W110" s="195">
        <v>0</v>
      </c>
      <c r="X110" s="195">
        <v>0</v>
      </c>
      <c r="Y110" s="195">
        <v>0</v>
      </c>
      <c r="Z110" s="195">
        <v>0</v>
      </c>
      <c r="AA110" s="195">
        <v>0</v>
      </c>
      <c r="AB110" s="195">
        <v>0</v>
      </c>
      <c r="AC110" s="195">
        <v>0</v>
      </c>
      <c r="AD110" s="195">
        <v>0</v>
      </c>
      <c r="AE110" s="195">
        <v>0</v>
      </c>
      <c r="AF110" s="195">
        <v>0</v>
      </c>
      <c r="AG110" s="195">
        <v>0</v>
      </c>
      <c r="AH110" s="195">
        <v>0</v>
      </c>
      <c r="AI110" s="195">
        <v>0</v>
      </c>
      <c r="AJ110" s="195">
        <v>0</v>
      </c>
      <c r="AK110" s="195">
        <v>0</v>
      </c>
      <c r="AL110" s="195">
        <v>0</v>
      </c>
      <c r="AM110" s="195">
        <v>0</v>
      </c>
      <c r="AN110" s="195">
        <v>0</v>
      </c>
      <c r="AO110" s="195">
        <v>0</v>
      </c>
      <c r="AP110" s="195">
        <v>0</v>
      </c>
      <c r="AQ110" s="195">
        <v>0</v>
      </c>
      <c r="AR110" s="195">
        <v>0</v>
      </c>
      <c r="AS110" s="195">
        <v>0</v>
      </c>
      <c r="AT110" s="195">
        <v>0</v>
      </c>
      <c r="AU110" s="195">
        <v>0</v>
      </c>
      <c r="AV110" s="195">
        <v>0</v>
      </c>
      <c r="AW110" s="195">
        <v>0</v>
      </c>
      <c r="AX110" s="195">
        <v>0</v>
      </c>
      <c r="AY110" s="195">
        <v>0</v>
      </c>
      <c r="AZ110" s="195">
        <v>0</v>
      </c>
      <c r="BA110" s="195">
        <v>0</v>
      </c>
      <c r="BB110" s="195">
        <v>0</v>
      </c>
      <c r="BC110" s="195">
        <v>0</v>
      </c>
      <c r="BD110" s="195">
        <v>0</v>
      </c>
      <c r="BE110" s="195">
        <v>0</v>
      </c>
      <c r="BF110" s="195">
        <v>0</v>
      </c>
      <c r="BG110" s="195">
        <v>0</v>
      </c>
      <c r="BH110" s="195">
        <v>0</v>
      </c>
      <c r="BI110" s="195">
        <v>0</v>
      </c>
      <c r="BJ110" s="195">
        <v>0</v>
      </c>
      <c r="BK110" s="195">
        <v>0</v>
      </c>
      <c r="BL110" s="195">
        <v>0</v>
      </c>
      <c r="BM110" s="195">
        <v>0</v>
      </c>
      <c r="BN110" s="195">
        <v>0</v>
      </c>
      <c r="BO110" s="195">
        <v>0</v>
      </c>
      <c r="BP110" s="195">
        <v>0</v>
      </c>
      <c r="BQ110" s="195">
        <v>0</v>
      </c>
      <c r="BR110" s="195">
        <v>0</v>
      </c>
      <c r="BS110" s="195">
        <v>0</v>
      </c>
      <c r="BT110" s="195">
        <v>0</v>
      </c>
      <c r="BU110" s="195">
        <v>0</v>
      </c>
      <c r="BV110" s="195">
        <v>0</v>
      </c>
      <c r="BW110" s="195">
        <v>0</v>
      </c>
      <c r="BX110" s="195">
        <v>0</v>
      </c>
      <c r="BY110" s="195">
        <v>0</v>
      </c>
      <c r="BZ110" s="195">
        <v>0</v>
      </c>
      <c r="CA110" s="195">
        <v>0</v>
      </c>
      <c r="CB110" s="195">
        <v>0</v>
      </c>
      <c r="CC110" s="195">
        <v>0</v>
      </c>
      <c r="CD110" s="195">
        <v>0</v>
      </c>
      <c r="CE110" s="195">
        <v>0</v>
      </c>
      <c r="CF110" s="195">
        <v>0</v>
      </c>
      <c r="CG110" s="195">
        <v>0</v>
      </c>
      <c r="CH110" s="195">
        <v>0</v>
      </c>
      <c r="CI110" s="195">
        <v>0</v>
      </c>
      <c r="CJ110" s="195">
        <v>0</v>
      </c>
      <c r="CK110" s="195">
        <v>0</v>
      </c>
      <c r="CL110" s="195">
        <v>0</v>
      </c>
      <c r="CM110" s="195">
        <v>0</v>
      </c>
      <c r="CN110" s="195">
        <v>0</v>
      </c>
      <c r="CO110" s="195">
        <v>0</v>
      </c>
      <c r="CP110" s="195">
        <v>0</v>
      </c>
      <c r="CQ110" s="195">
        <v>0</v>
      </c>
      <c r="CR110" s="195">
        <v>0</v>
      </c>
      <c r="CS110" s="195">
        <v>0</v>
      </c>
      <c r="CT110" s="195">
        <v>0</v>
      </c>
      <c r="CU110" s="195">
        <v>0</v>
      </c>
      <c r="CV110" s="195">
        <v>0</v>
      </c>
      <c r="CW110" s="195">
        <v>0</v>
      </c>
      <c r="CX110" s="195">
        <v>0</v>
      </c>
      <c r="CY110" s="195">
        <v>0</v>
      </c>
      <c r="CZ110" s="195">
        <v>0</v>
      </c>
      <c r="DA110" s="195">
        <v>0</v>
      </c>
      <c r="DB110" s="195">
        <v>0</v>
      </c>
      <c r="DC110" s="195">
        <v>0</v>
      </c>
      <c r="DE110" s="24">
        <f t="shared" si="47"/>
        <v>0</v>
      </c>
      <c r="DF110" s="24">
        <f t="shared" si="40"/>
        <v>0</v>
      </c>
      <c r="DG110">
        <f t="shared" si="48"/>
        <v>0</v>
      </c>
    </row>
    <row r="111" spans="1:111" ht="14.5">
      <c r="A111" s="68">
        <v>99</v>
      </c>
      <c r="B111" s="176" t="s">
        <v>203</v>
      </c>
      <c r="C111" s="188" t="s">
        <v>204</v>
      </c>
      <c r="D111" s="190"/>
      <c r="E111" s="190"/>
      <c r="F111" s="189">
        <f>H111+NPV(FD,I111:INDEX(I111:DC111,PAL))</f>
        <v>0</v>
      </c>
      <c r="G111" s="189">
        <f>SUMIF($H$5:$DC$5,"&lt;="&amp;PAL,$H111:$DC111)</f>
        <v>0</v>
      </c>
      <c r="H111" s="195">
        <v>0</v>
      </c>
      <c r="I111" s="195">
        <v>0</v>
      </c>
      <c r="J111" s="195">
        <v>0</v>
      </c>
      <c r="K111" s="195">
        <v>0</v>
      </c>
      <c r="L111" s="195">
        <v>0</v>
      </c>
      <c r="M111" s="195">
        <v>0</v>
      </c>
      <c r="N111" s="195">
        <v>0</v>
      </c>
      <c r="O111" s="195">
        <v>0</v>
      </c>
      <c r="P111" s="195">
        <v>0</v>
      </c>
      <c r="Q111" s="195">
        <v>0</v>
      </c>
      <c r="R111" s="195">
        <v>0</v>
      </c>
      <c r="S111" s="195">
        <v>0</v>
      </c>
      <c r="T111" s="195">
        <v>0</v>
      </c>
      <c r="U111" s="195">
        <v>0</v>
      </c>
      <c r="V111" s="195">
        <v>0</v>
      </c>
      <c r="W111" s="195">
        <v>0</v>
      </c>
      <c r="X111" s="195">
        <v>0</v>
      </c>
      <c r="Y111" s="195">
        <v>0</v>
      </c>
      <c r="Z111" s="195">
        <v>0</v>
      </c>
      <c r="AA111" s="195">
        <v>0</v>
      </c>
      <c r="AB111" s="195">
        <v>0</v>
      </c>
      <c r="AC111" s="195">
        <v>0</v>
      </c>
      <c r="AD111" s="195">
        <v>0</v>
      </c>
      <c r="AE111" s="195">
        <v>0</v>
      </c>
      <c r="AF111" s="195">
        <v>0</v>
      </c>
      <c r="AG111" s="195">
        <v>0</v>
      </c>
      <c r="AH111" s="195">
        <v>0</v>
      </c>
      <c r="AI111" s="195">
        <v>0</v>
      </c>
      <c r="AJ111" s="195">
        <v>0</v>
      </c>
      <c r="AK111" s="195">
        <v>0</v>
      </c>
      <c r="AL111" s="195">
        <v>0</v>
      </c>
      <c r="AM111" s="195">
        <v>0</v>
      </c>
      <c r="AN111" s="195">
        <v>0</v>
      </c>
      <c r="AO111" s="195">
        <v>0</v>
      </c>
      <c r="AP111" s="195">
        <v>0</v>
      </c>
      <c r="AQ111" s="195">
        <v>0</v>
      </c>
      <c r="AR111" s="195">
        <v>0</v>
      </c>
      <c r="AS111" s="195">
        <v>0</v>
      </c>
      <c r="AT111" s="195">
        <v>0</v>
      </c>
      <c r="AU111" s="195">
        <v>0</v>
      </c>
      <c r="AV111" s="195">
        <v>0</v>
      </c>
      <c r="AW111" s="195">
        <v>0</v>
      </c>
      <c r="AX111" s="195">
        <v>0</v>
      </c>
      <c r="AY111" s="195">
        <v>0</v>
      </c>
      <c r="AZ111" s="195">
        <v>0</v>
      </c>
      <c r="BA111" s="195">
        <v>0</v>
      </c>
      <c r="BB111" s="195">
        <v>0</v>
      </c>
      <c r="BC111" s="195">
        <v>0</v>
      </c>
      <c r="BD111" s="195">
        <v>0</v>
      </c>
      <c r="BE111" s="195">
        <v>0</v>
      </c>
      <c r="BF111" s="195">
        <v>0</v>
      </c>
      <c r="BG111" s="195">
        <v>0</v>
      </c>
      <c r="BH111" s="195">
        <v>0</v>
      </c>
      <c r="BI111" s="195">
        <v>0</v>
      </c>
      <c r="BJ111" s="195">
        <v>0</v>
      </c>
      <c r="BK111" s="195">
        <v>0</v>
      </c>
      <c r="BL111" s="195">
        <v>0</v>
      </c>
      <c r="BM111" s="195">
        <v>0</v>
      </c>
      <c r="BN111" s="195">
        <v>0</v>
      </c>
      <c r="BO111" s="195">
        <v>0</v>
      </c>
      <c r="BP111" s="195">
        <v>0</v>
      </c>
      <c r="BQ111" s="195">
        <v>0</v>
      </c>
      <c r="BR111" s="195">
        <v>0</v>
      </c>
      <c r="BS111" s="195">
        <v>0</v>
      </c>
      <c r="BT111" s="195">
        <v>0</v>
      </c>
      <c r="BU111" s="195">
        <v>0</v>
      </c>
      <c r="BV111" s="195">
        <v>0</v>
      </c>
      <c r="BW111" s="195">
        <v>0</v>
      </c>
      <c r="BX111" s="195">
        <v>0</v>
      </c>
      <c r="BY111" s="195">
        <v>0</v>
      </c>
      <c r="BZ111" s="195">
        <v>0</v>
      </c>
      <c r="CA111" s="195">
        <v>0</v>
      </c>
      <c r="CB111" s="195">
        <v>0</v>
      </c>
      <c r="CC111" s="195">
        <v>0</v>
      </c>
      <c r="CD111" s="195">
        <v>0</v>
      </c>
      <c r="CE111" s="195">
        <v>0</v>
      </c>
      <c r="CF111" s="195">
        <v>0</v>
      </c>
      <c r="CG111" s="195">
        <v>0</v>
      </c>
      <c r="CH111" s="195">
        <v>0</v>
      </c>
      <c r="CI111" s="195">
        <v>0</v>
      </c>
      <c r="CJ111" s="195">
        <v>0</v>
      </c>
      <c r="CK111" s="195">
        <v>0</v>
      </c>
      <c r="CL111" s="195">
        <v>0</v>
      </c>
      <c r="CM111" s="195">
        <v>0</v>
      </c>
      <c r="CN111" s="195">
        <v>0</v>
      </c>
      <c r="CO111" s="195">
        <v>0</v>
      </c>
      <c r="CP111" s="195">
        <v>0</v>
      </c>
      <c r="CQ111" s="195">
        <v>0</v>
      </c>
      <c r="CR111" s="195">
        <v>0</v>
      </c>
      <c r="CS111" s="195">
        <v>0</v>
      </c>
      <c r="CT111" s="195">
        <v>0</v>
      </c>
      <c r="CU111" s="195">
        <v>0</v>
      </c>
      <c r="CV111" s="195">
        <v>0</v>
      </c>
      <c r="CW111" s="195">
        <v>0</v>
      </c>
      <c r="CX111" s="195">
        <v>0</v>
      </c>
      <c r="CY111" s="195">
        <v>0</v>
      </c>
      <c r="CZ111" s="195">
        <v>0</v>
      </c>
      <c r="DA111" s="195">
        <v>0</v>
      </c>
      <c r="DB111" s="195">
        <v>0</v>
      </c>
      <c r="DC111" s="195">
        <v>0</v>
      </c>
      <c r="DE111" s="24">
        <f>COUNTBLANK(H111:DC111)</f>
        <v>0</v>
      </c>
      <c r="DF111" s="24">
        <f t="shared" si="40"/>
        <v>0</v>
      </c>
    </row>
    <row r="112" spans="1:111" ht="27.75" customHeight="1">
      <c r="A112" s="68">
        <v>102</v>
      </c>
      <c r="B112" s="176" t="s">
        <v>205</v>
      </c>
      <c r="C112" s="188" t="s">
        <v>206</v>
      </c>
      <c r="D112" s="188"/>
      <c r="E112" s="190"/>
      <c r="F112" s="191">
        <f>F113+F114-F115</f>
        <v>0</v>
      </c>
      <c r="G112" s="189">
        <f>SUMIF($H$5:$DC$5,"&lt;="&amp;PAL,$H112:$DC112)</f>
        <v>0</v>
      </c>
      <c r="H112" s="191">
        <f>H113+H114-H115</f>
        <v>0</v>
      </c>
      <c r="I112" s="191">
        <f t="shared" ref="I112:BR112" si="52">I113+I114-I115</f>
        <v>0</v>
      </c>
      <c r="J112" s="191">
        <f t="shared" si="52"/>
        <v>0</v>
      </c>
      <c r="K112" s="191">
        <f t="shared" si="52"/>
        <v>0</v>
      </c>
      <c r="L112" s="191">
        <f t="shared" si="52"/>
        <v>0</v>
      </c>
      <c r="M112" s="191">
        <f t="shared" si="52"/>
        <v>0</v>
      </c>
      <c r="N112" s="191">
        <f t="shared" si="52"/>
        <v>0</v>
      </c>
      <c r="O112" s="191">
        <f t="shared" si="52"/>
        <v>0</v>
      </c>
      <c r="P112" s="191">
        <f t="shared" si="52"/>
        <v>0</v>
      </c>
      <c r="Q112" s="191">
        <f t="shared" si="52"/>
        <v>0</v>
      </c>
      <c r="R112" s="191">
        <f t="shared" si="52"/>
        <v>0</v>
      </c>
      <c r="S112" s="191">
        <f t="shared" si="52"/>
        <v>0</v>
      </c>
      <c r="T112" s="191">
        <f t="shared" si="52"/>
        <v>0</v>
      </c>
      <c r="U112" s="191">
        <f t="shared" si="52"/>
        <v>0</v>
      </c>
      <c r="V112" s="191">
        <f t="shared" si="52"/>
        <v>0</v>
      </c>
      <c r="W112" s="191">
        <f t="shared" si="52"/>
        <v>0</v>
      </c>
      <c r="X112" s="191">
        <f t="shared" si="52"/>
        <v>0</v>
      </c>
      <c r="Y112" s="191">
        <f t="shared" si="52"/>
        <v>0</v>
      </c>
      <c r="Z112" s="191">
        <f t="shared" si="52"/>
        <v>0</v>
      </c>
      <c r="AA112" s="191">
        <f t="shared" si="52"/>
        <v>0</v>
      </c>
      <c r="AB112" s="191">
        <f t="shared" si="52"/>
        <v>0</v>
      </c>
      <c r="AC112" s="191">
        <f t="shared" si="52"/>
        <v>0</v>
      </c>
      <c r="AD112" s="191">
        <f t="shared" si="52"/>
        <v>0</v>
      </c>
      <c r="AE112" s="191">
        <f t="shared" si="52"/>
        <v>0</v>
      </c>
      <c r="AF112" s="191">
        <f t="shared" si="52"/>
        <v>0</v>
      </c>
      <c r="AG112" s="191">
        <f t="shared" si="52"/>
        <v>0</v>
      </c>
      <c r="AH112" s="191">
        <f t="shared" si="52"/>
        <v>0</v>
      </c>
      <c r="AI112" s="191">
        <f t="shared" si="52"/>
        <v>0</v>
      </c>
      <c r="AJ112" s="191">
        <f t="shared" si="52"/>
        <v>0</v>
      </c>
      <c r="AK112" s="191">
        <f t="shared" si="52"/>
        <v>0</v>
      </c>
      <c r="AL112" s="191">
        <f t="shared" si="52"/>
        <v>0</v>
      </c>
      <c r="AM112" s="191">
        <f t="shared" si="52"/>
        <v>0</v>
      </c>
      <c r="AN112" s="191">
        <f t="shared" si="52"/>
        <v>0</v>
      </c>
      <c r="AO112" s="191">
        <f t="shared" si="52"/>
        <v>0</v>
      </c>
      <c r="AP112" s="191">
        <f t="shared" si="52"/>
        <v>0</v>
      </c>
      <c r="AQ112" s="191">
        <f t="shared" si="52"/>
        <v>0</v>
      </c>
      <c r="AR112" s="191">
        <f t="shared" si="52"/>
        <v>0</v>
      </c>
      <c r="AS112" s="191">
        <f t="shared" si="52"/>
        <v>0</v>
      </c>
      <c r="AT112" s="191">
        <f t="shared" si="52"/>
        <v>0</v>
      </c>
      <c r="AU112" s="191">
        <f t="shared" si="52"/>
        <v>0</v>
      </c>
      <c r="AV112" s="191">
        <f t="shared" si="52"/>
        <v>0</v>
      </c>
      <c r="AW112" s="191">
        <f t="shared" si="52"/>
        <v>0</v>
      </c>
      <c r="AX112" s="191">
        <f t="shared" si="52"/>
        <v>0</v>
      </c>
      <c r="AY112" s="191">
        <f t="shared" si="52"/>
        <v>0</v>
      </c>
      <c r="AZ112" s="191">
        <f t="shared" si="52"/>
        <v>0</v>
      </c>
      <c r="BA112" s="191">
        <f t="shared" si="52"/>
        <v>0</v>
      </c>
      <c r="BB112" s="191">
        <f t="shared" si="52"/>
        <v>0</v>
      </c>
      <c r="BC112" s="191">
        <f t="shared" si="52"/>
        <v>0</v>
      </c>
      <c r="BD112" s="191">
        <f t="shared" si="52"/>
        <v>0</v>
      </c>
      <c r="BE112" s="191">
        <f t="shared" si="52"/>
        <v>0</v>
      </c>
      <c r="BF112" s="191">
        <f t="shared" si="52"/>
        <v>0</v>
      </c>
      <c r="BG112" s="191">
        <f t="shared" si="52"/>
        <v>0</v>
      </c>
      <c r="BH112" s="191">
        <f t="shared" si="52"/>
        <v>0</v>
      </c>
      <c r="BI112" s="191">
        <f t="shared" si="52"/>
        <v>0</v>
      </c>
      <c r="BJ112" s="191">
        <f t="shared" si="52"/>
        <v>0</v>
      </c>
      <c r="BK112" s="191">
        <f t="shared" si="52"/>
        <v>0</v>
      </c>
      <c r="BL112" s="191">
        <f t="shared" si="52"/>
        <v>0</v>
      </c>
      <c r="BM112" s="191">
        <f t="shared" si="52"/>
        <v>0</v>
      </c>
      <c r="BN112" s="191">
        <f t="shared" si="52"/>
        <v>0</v>
      </c>
      <c r="BO112" s="191">
        <f t="shared" si="52"/>
        <v>0</v>
      </c>
      <c r="BP112" s="191">
        <f t="shared" si="52"/>
        <v>0</v>
      </c>
      <c r="BQ112" s="191">
        <f t="shared" si="52"/>
        <v>0</v>
      </c>
      <c r="BR112" s="191">
        <f t="shared" si="52"/>
        <v>0</v>
      </c>
      <c r="BS112" s="191">
        <f t="shared" ref="BS112:DC112" si="53">BS113+BS114-BS115</f>
        <v>0</v>
      </c>
      <c r="BT112" s="191">
        <f t="shared" si="53"/>
        <v>0</v>
      </c>
      <c r="BU112" s="191">
        <f t="shared" si="53"/>
        <v>0</v>
      </c>
      <c r="BV112" s="191">
        <f t="shared" si="53"/>
        <v>0</v>
      </c>
      <c r="BW112" s="191">
        <f t="shared" si="53"/>
        <v>0</v>
      </c>
      <c r="BX112" s="191">
        <f t="shared" si="53"/>
        <v>0</v>
      </c>
      <c r="BY112" s="191">
        <f t="shared" si="53"/>
        <v>0</v>
      </c>
      <c r="BZ112" s="191">
        <f t="shared" si="53"/>
        <v>0</v>
      </c>
      <c r="CA112" s="191">
        <f t="shared" si="53"/>
        <v>0</v>
      </c>
      <c r="CB112" s="191">
        <f t="shared" si="53"/>
        <v>0</v>
      </c>
      <c r="CC112" s="191">
        <f t="shared" si="53"/>
        <v>0</v>
      </c>
      <c r="CD112" s="191">
        <f t="shared" si="53"/>
        <v>0</v>
      </c>
      <c r="CE112" s="191">
        <f t="shared" si="53"/>
        <v>0</v>
      </c>
      <c r="CF112" s="191">
        <f t="shared" si="53"/>
        <v>0</v>
      </c>
      <c r="CG112" s="191">
        <f t="shared" si="53"/>
        <v>0</v>
      </c>
      <c r="CH112" s="191">
        <f t="shared" si="53"/>
        <v>0</v>
      </c>
      <c r="CI112" s="191">
        <f t="shared" si="53"/>
        <v>0</v>
      </c>
      <c r="CJ112" s="191">
        <f t="shared" si="53"/>
        <v>0</v>
      </c>
      <c r="CK112" s="191">
        <f t="shared" si="53"/>
        <v>0</v>
      </c>
      <c r="CL112" s="191">
        <f t="shared" si="53"/>
        <v>0</v>
      </c>
      <c r="CM112" s="191">
        <f t="shared" si="53"/>
        <v>0</v>
      </c>
      <c r="CN112" s="191">
        <f t="shared" si="53"/>
        <v>0</v>
      </c>
      <c r="CO112" s="191">
        <f t="shared" si="53"/>
        <v>0</v>
      </c>
      <c r="CP112" s="191">
        <f t="shared" si="53"/>
        <v>0</v>
      </c>
      <c r="CQ112" s="191">
        <f t="shared" si="53"/>
        <v>0</v>
      </c>
      <c r="CR112" s="191">
        <f t="shared" si="53"/>
        <v>0</v>
      </c>
      <c r="CS112" s="191">
        <f t="shared" si="53"/>
        <v>0</v>
      </c>
      <c r="CT112" s="191">
        <f t="shared" si="53"/>
        <v>0</v>
      </c>
      <c r="CU112" s="191">
        <f t="shared" si="53"/>
        <v>0</v>
      </c>
      <c r="CV112" s="191">
        <f t="shared" si="53"/>
        <v>0</v>
      </c>
      <c r="CW112" s="191">
        <f t="shared" si="53"/>
        <v>0</v>
      </c>
      <c r="CX112" s="191">
        <f t="shared" si="53"/>
        <v>0</v>
      </c>
      <c r="CY112" s="191">
        <f t="shared" si="53"/>
        <v>0</v>
      </c>
      <c r="CZ112" s="191">
        <f t="shared" si="53"/>
        <v>0</v>
      </c>
      <c r="DA112" s="191">
        <f t="shared" si="53"/>
        <v>0</v>
      </c>
      <c r="DB112" s="191">
        <f t="shared" si="53"/>
        <v>0</v>
      </c>
      <c r="DC112" s="191">
        <f t="shared" si="53"/>
        <v>0</v>
      </c>
      <c r="DF112" s="24">
        <f t="shared" si="40"/>
        <v>0</v>
      </c>
    </row>
    <row r="113" spans="1:110" ht="15" customHeight="1">
      <c r="A113" s="68">
        <v>103</v>
      </c>
      <c r="B113" s="176" t="s">
        <v>207</v>
      </c>
      <c r="C113" s="193" t="s">
        <v>208</v>
      </c>
      <c r="D113" s="176"/>
      <c r="E113" s="176"/>
      <c r="F113" s="189">
        <f>H113+NPV(FD,I113:INDEX(I113:DC113,PAL))</f>
        <v>0</v>
      </c>
      <c r="G113" s="189">
        <f>SUMIF($H$5:$DC$5,"&lt;="&amp;PAL,$H113:$DC113)</f>
        <v>0</v>
      </c>
      <c r="H113" s="203">
        <f t="shared" ref="H113:AM113" si="54">SUMPRODUCT($DG12:$DG20,H12:H20,1/($DG12:$DG20+100))+SUMPRODUCT($DG23:$DG31,H23:H31,1/($DG23:$DG31+100))+SUMPRODUCT($DG34:$DG42,H34:H42,1/($DG34:$DG42+100))+SUMPRODUCT($DG46:$DG54,H46:H54,1/($DG46:$DG54+100))+SUMPRODUCT($DG57:$DG65,H57:H65,1/($DG57:$DG65+100))+SUMPRODUCT($DG68:$DG76,H68:H76,1/($DG68:$DG76+100))+SUMPRODUCT($DG79:$DG87,H79:H87,1/($DG79:$DG87+100))</f>
        <v>0</v>
      </c>
      <c r="I113" s="203">
        <f t="shared" si="54"/>
        <v>0</v>
      </c>
      <c r="J113" s="203">
        <f t="shared" si="54"/>
        <v>0</v>
      </c>
      <c r="K113" s="203">
        <f t="shared" si="54"/>
        <v>0</v>
      </c>
      <c r="L113" s="203">
        <f t="shared" si="54"/>
        <v>0</v>
      </c>
      <c r="M113" s="203">
        <f t="shared" si="54"/>
        <v>0</v>
      </c>
      <c r="N113" s="203">
        <f t="shared" si="54"/>
        <v>0</v>
      </c>
      <c r="O113" s="203">
        <f t="shared" si="54"/>
        <v>0</v>
      </c>
      <c r="P113" s="203">
        <f t="shared" si="54"/>
        <v>0</v>
      </c>
      <c r="Q113" s="203">
        <f t="shared" si="54"/>
        <v>0</v>
      </c>
      <c r="R113" s="203">
        <f t="shared" si="54"/>
        <v>0</v>
      </c>
      <c r="S113" s="203">
        <f t="shared" si="54"/>
        <v>0</v>
      </c>
      <c r="T113" s="203">
        <f t="shared" si="54"/>
        <v>0</v>
      </c>
      <c r="U113" s="203">
        <f t="shared" si="54"/>
        <v>0</v>
      </c>
      <c r="V113" s="203">
        <f t="shared" si="54"/>
        <v>0</v>
      </c>
      <c r="W113" s="203">
        <f t="shared" si="54"/>
        <v>0</v>
      </c>
      <c r="X113" s="203">
        <f t="shared" si="54"/>
        <v>0</v>
      </c>
      <c r="Y113" s="203">
        <f t="shared" si="54"/>
        <v>0</v>
      </c>
      <c r="Z113" s="203">
        <f t="shared" si="54"/>
        <v>0</v>
      </c>
      <c r="AA113" s="203">
        <f t="shared" si="54"/>
        <v>0</v>
      </c>
      <c r="AB113" s="203">
        <f t="shared" si="54"/>
        <v>0</v>
      </c>
      <c r="AC113" s="203">
        <f t="shared" si="54"/>
        <v>0</v>
      </c>
      <c r="AD113" s="203">
        <f t="shared" si="54"/>
        <v>0</v>
      </c>
      <c r="AE113" s="203">
        <f t="shared" si="54"/>
        <v>0</v>
      </c>
      <c r="AF113" s="203">
        <f t="shared" si="54"/>
        <v>0</v>
      </c>
      <c r="AG113" s="203">
        <f t="shared" si="54"/>
        <v>0</v>
      </c>
      <c r="AH113" s="203">
        <f t="shared" si="54"/>
        <v>0</v>
      </c>
      <c r="AI113" s="203">
        <f t="shared" si="54"/>
        <v>0</v>
      </c>
      <c r="AJ113" s="203">
        <f t="shared" si="54"/>
        <v>0</v>
      </c>
      <c r="AK113" s="203">
        <f t="shared" si="54"/>
        <v>0</v>
      </c>
      <c r="AL113" s="203">
        <f t="shared" si="54"/>
        <v>0</v>
      </c>
      <c r="AM113" s="203">
        <f t="shared" si="54"/>
        <v>0</v>
      </c>
      <c r="AN113" s="203">
        <f t="shared" ref="AN113:BS113" si="55">SUMPRODUCT($DG12:$DG20,AN12:AN20,1/($DG12:$DG20+100))+SUMPRODUCT($DG23:$DG31,AN23:AN31,1/($DG23:$DG31+100))+SUMPRODUCT($DG34:$DG42,AN34:AN42,1/($DG34:$DG42+100))+SUMPRODUCT($DG46:$DG54,AN46:AN54,1/($DG46:$DG54+100))+SUMPRODUCT($DG57:$DG65,AN57:AN65,1/($DG57:$DG65+100))+SUMPRODUCT($DG68:$DG76,AN68:AN76,1/($DG68:$DG76+100))+SUMPRODUCT($DG79:$DG87,AN79:AN87,1/($DG79:$DG87+100))</f>
        <v>0</v>
      </c>
      <c r="AO113" s="203">
        <f t="shared" si="55"/>
        <v>0</v>
      </c>
      <c r="AP113" s="203">
        <f t="shared" si="55"/>
        <v>0</v>
      </c>
      <c r="AQ113" s="203">
        <f t="shared" si="55"/>
        <v>0</v>
      </c>
      <c r="AR113" s="203">
        <f t="shared" si="55"/>
        <v>0</v>
      </c>
      <c r="AS113" s="203">
        <f t="shared" si="55"/>
        <v>0</v>
      </c>
      <c r="AT113" s="203">
        <f t="shared" si="55"/>
        <v>0</v>
      </c>
      <c r="AU113" s="203">
        <f t="shared" si="55"/>
        <v>0</v>
      </c>
      <c r="AV113" s="203">
        <f t="shared" si="55"/>
        <v>0</v>
      </c>
      <c r="AW113" s="203">
        <f t="shared" si="55"/>
        <v>0</v>
      </c>
      <c r="AX113" s="203">
        <f t="shared" si="55"/>
        <v>0</v>
      </c>
      <c r="AY113" s="203">
        <f t="shared" si="55"/>
        <v>0</v>
      </c>
      <c r="AZ113" s="203">
        <f t="shared" si="55"/>
        <v>0</v>
      </c>
      <c r="BA113" s="203">
        <f t="shared" si="55"/>
        <v>0</v>
      </c>
      <c r="BB113" s="203">
        <f t="shared" si="55"/>
        <v>0</v>
      </c>
      <c r="BC113" s="203">
        <f t="shared" si="55"/>
        <v>0</v>
      </c>
      <c r="BD113" s="203">
        <f t="shared" si="55"/>
        <v>0</v>
      </c>
      <c r="BE113" s="203">
        <f t="shared" si="55"/>
        <v>0</v>
      </c>
      <c r="BF113" s="203">
        <f t="shared" si="55"/>
        <v>0</v>
      </c>
      <c r="BG113" s="203">
        <f t="shared" si="55"/>
        <v>0</v>
      </c>
      <c r="BH113" s="203">
        <f t="shared" si="55"/>
        <v>0</v>
      </c>
      <c r="BI113" s="203">
        <f t="shared" si="55"/>
        <v>0</v>
      </c>
      <c r="BJ113" s="203">
        <f t="shared" si="55"/>
        <v>0</v>
      </c>
      <c r="BK113" s="203">
        <f t="shared" si="55"/>
        <v>0</v>
      </c>
      <c r="BL113" s="203">
        <f t="shared" si="55"/>
        <v>0</v>
      </c>
      <c r="BM113" s="203">
        <f t="shared" si="55"/>
        <v>0</v>
      </c>
      <c r="BN113" s="203">
        <f t="shared" si="55"/>
        <v>0</v>
      </c>
      <c r="BO113" s="203">
        <f t="shared" si="55"/>
        <v>0</v>
      </c>
      <c r="BP113" s="203">
        <f t="shared" si="55"/>
        <v>0</v>
      </c>
      <c r="BQ113" s="203">
        <f t="shared" si="55"/>
        <v>0</v>
      </c>
      <c r="BR113" s="203">
        <f t="shared" si="55"/>
        <v>0</v>
      </c>
      <c r="BS113" s="203">
        <f t="shared" si="55"/>
        <v>0</v>
      </c>
      <c r="BT113" s="203">
        <f t="shared" ref="BT113:DC113" si="56">SUMPRODUCT($DG12:$DG20,BT12:BT20,1/($DG12:$DG20+100))+SUMPRODUCT($DG23:$DG31,BT23:BT31,1/($DG23:$DG31+100))+SUMPRODUCT($DG34:$DG42,BT34:BT42,1/($DG34:$DG42+100))+SUMPRODUCT($DG46:$DG54,BT46:BT54,1/($DG46:$DG54+100))+SUMPRODUCT($DG57:$DG65,BT57:BT65,1/($DG57:$DG65+100))+SUMPRODUCT($DG68:$DG76,BT68:BT76,1/($DG68:$DG76+100))+SUMPRODUCT($DG79:$DG87,BT79:BT87,1/($DG79:$DG87+100))</f>
        <v>0</v>
      </c>
      <c r="BU113" s="203">
        <f t="shared" si="56"/>
        <v>0</v>
      </c>
      <c r="BV113" s="203">
        <f t="shared" si="56"/>
        <v>0</v>
      </c>
      <c r="BW113" s="203">
        <f t="shared" si="56"/>
        <v>0</v>
      </c>
      <c r="BX113" s="203">
        <f t="shared" si="56"/>
        <v>0</v>
      </c>
      <c r="BY113" s="203">
        <f t="shared" si="56"/>
        <v>0</v>
      </c>
      <c r="BZ113" s="203">
        <f t="shared" si="56"/>
        <v>0</v>
      </c>
      <c r="CA113" s="203">
        <f t="shared" si="56"/>
        <v>0</v>
      </c>
      <c r="CB113" s="203">
        <f t="shared" si="56"/>
        <v>0</v>
      </c>
      <c r="CC113" s="203">
        <f t="shared" si="56"/>
        <v>0</v>
      </c>
      <c r="CD113" s="203">
        <f t="shared" si="56"/>
        <v>0</v>
      </c>
      <c r="CE113" s="203">
        <f t="shared" si="56"/>
        <v>0</v>
      </c>
      <c r="CF113" s="203">
        <f t="shared" si="56"/>
        <v>0</v>
      </c>
      <c r="CG113" s="203">
        <f t="shared" si="56"/>
        <v>0</v>
      </c>
      <c r="CH113" s="203">
        <f t="shared" si="56"/>
        <v>0</v>
      </c>
      <c r="CI113" s="203">
        <f t="shared" si="56"/>
        <v>0</v>
      </c>
      <c r="CJ113" s="203">
        <f t="shared" si="56"/>
        <v>0</v>
      </c>
      <c r="CK113" s="203">
        <f t="shared" si="56"/>
        <v>0</v>
      </c>
      <c r="CL113" s="203">
        <f t="shared" si="56"/>
        <v>0</v>
      </c>
      <c r="CM113" s="203">
        <f t="shared" si="56"/>
        <v>0</v>
      </c>
      <c r="CN113" s="203">
        <f t="shared" si="56"/>
        <v>0</v>
      </c>
      <c r="CO113" s="203">
        <f t="shared" si="56"/>
        <v>0</v>
      </c>
      <c r="CP113" s="203">
        <f t="shared" si="56"/>
        <v>0</v>
      </c>
      <c r="CQ113" s="203">
        <f t="shared" si="56"/>
        <v>0</v>
      </c>
      <c r="CR113" s="203">
        <f t="shared" si="56"/>
        <v>0</v>
      </c>
      <c r="CS113" s="203">
        <f t="shared" si="56"/>
        <v>0</v>
      </c>
      <c r="CT113" s="203">
        <f t="shared" si="56"/>
        <v>0</v>
      </c>
      <c r="CU113" s="203">
        <f t="shared" si="56"/>
        <v>0</v>
      </c>
      <c r="CV113" s="203">
        <f t="shared" si="56"/>
        <v>0</v>
      </c>
      <c r="CW113" s="203">
        <f t="shared" si="56"/>
        <v>0</v>
      </c>
      <c r="CX113" s="203">
        <f t="shared" si="56"/>
        <v>0</v>
      </c>
      <c r="CY113" s="203">
        <f t="shared" si="56"/>
        <v>0</v>
      </c>
      <c r="CZ113" s="203">
        <f t="shared" si="56"/>
        <v>0</v>
      </c>
      <c r="DA113" s="203">
        <f t="shared" si="56"/>
        <v>0</v>
      </c>
      <c r="DB113" s="203">
        <f t="shared" si="56"/>
        <v>0</v>
      </c>
      <c r="DC113" s="203">
        <f t="shared" si="56"/>
        <v>0</v>
      </c>
      <c r="DF113" s="24">
        <f t="shared" si="40"/>
        <v>0</v>
      </c>
    </row>
    <row r="114" spans="1:110" ht="15" customHeight="1">
      <c r="A114" s="68">
        <v>104</v>
      </c>
      <c r="B114" s="176" t="s">
        <v>209</v>
      </c>
      <c r="C114" s="193" t="s">
        <v>221</v>
      </c>
      <c r="D114" s="176"/>
      <c r="E114" s="176"/>
      <c r="F114" s="189">
        <f>H114+NPV(FD,I114:INDEX(I114:DC114,PAL))</f>
        <v>0</v>
      </c>
      <c r="G114" s="189">
        <f>SUMIF($H$5:$DC$5,"&lt;="&amp;PAL,$H114:$DC114)</f>
        <v>0</v>
      </c>
      <c r="H114" s="203">
        <f t="shared" ref="H114:AM114" si="57">SUMPRODUCT($DG90:$DG99,H90:H99,1/($DG90:$DG99+100))</f>
        <v>0</v>
      </c>
      <c r="I114" s="203">
        <f t="shared" si="57"/>
        <v>0</v>
      </c>
      <c r="J114" s="203">
        <f t="shared" si="57"/>
        <v>0</v>
      </c>
      <c r="K114" s="203">
        <f t="shared" si="57"/>
        <v>0</v>
      </c>
      <c r="L114" s="203">
        <f t="shared" si="57"/>
        <v>0</v>
      </c>
      <c r="M114" s="203">
        <f t="shared" si="57"/>
        <v>0</v>
      </c>
      <c r="N114" s="203">
        <f t="shared" si="57"/>
        <v>0</v>
      </c>
      <c r="O114" s="203">
        <f t="shared" si="57"/>
        <v>0</v>
      </c>
      <c r="P114" s="203">
        <f t="shared" si="57"/>
        <v>0</v>
      </c>
      <c r="Q114" s="203">
        <f t="shared" si="57"/>
        <v>0</v>
      </c>
      <c r="R114" s="203">
        <f t="shared" si="57"/>
        <v>0</v>
      </c>
      <c r="S114" s="203">
        <f t="shared" si="57"/>
        <v>0</v>
      </c>
      <c r="T114" s="203">
        <f t="shared" si="57"/>
        <v>0</v>
      </c>
      <c r="U114" s="203">
        <f t="shared" si="57"/>
        <v>0</v>
      </c>
      <c r="V114" s="203">
        <f t="shared" si="57"/>
        <v>0</v>
      </c>
      <c r="W114" s="203">
        <f t="shared" si="57"/>
        <v>0</v>
      </c>
      <c r="X114" s="203">
        <f t="shared" si="57"/>
        <v>0</v>
      </c>
      <c r="Y114" s="203">
        <f t="shared" si="57"/>
        <v>0</v>
      </c>
      <c r="Z114" s="203">
        <f t="shared" si="57"/>
        <v>0</v>
      </c>
      <c r="AA114" s="203">
        <f t="shared" si="57"/>
        <v>0</v>
      </c>
      <c r="AB114" s="203">
        <f t="shared" si="57"/>
        <v>0</v>
      </c>
      <c r="AC114" s="203">
        <f t="shared" si="57"/>
        <v>0</v>
      </c>
      <c r="AD114" s="203">
        <f t="shared" si="57"/>
        <v>0</v>
      </c>
      <c r="AE114" s="203">
        <f t="shared" si="57"/>
        <v>0</v>
      </c>
      <c r="AF114" s="203">
        <f t="shared" si="57"/>
        <v>0</v>
      </c>
      <c r="AG114" s="203">
        <f t="shared" si="57"/>
        <v>0</v>
      </c>
      <c r="AH114" s="203">
        <f t="shared" si="57"/>
        <v>0</v>
      </c>
      <c r="AI114" s="203">
        <f t="shared" si="57"/>
        <v>0</v>
      </c>
      <c r="AJ114" s="203">
        <f t="shared" si="57"/>
        <v>0</v>
      </c>
      <c r="AK114" s="203">
        <f t="shared" si="57"/>
        <v>0</v>
      </c>
      <c r="AL114" s="203">
        <f t="shared" si="57"/>
        <v>0</v>
      </c>
      <c r="AM114" s="203">
        <f t="shared" si="57"/>
        <v>0</v>
      </c>
      <c r="AN114" s="203">
        <f t="shared" ref="AN114:BS114" si="58">SUMPRODUCT($DG90:$DG99,AN90:AN99,1/($DG90:$DG99+100))</f>
        <v>0</v>
      </c>
      <c r="AO114" s="203">
        <f t="shared" si="58"/>
        <v>0</v>
      </c>
      <c r="AP114" s="203">
        <f t="shared" si="58"/>
        <v>0</v>
      </c>
      <c r="AQ114" s="203">
        <f t="shared" si="58"/>
        <v>0</v>
      </c>
      <c r="AR114" s="203">
        <f t="shared" si="58"/>
        <v>0</v>
      </c>
      <c r="AS114" s="203">
        <f t="shared" si="58"/>
        <v>0</v>
      </c>
      <c r="AT114" s="203">
        <f t="shared" si="58"/>
        <v>0</v>
      </c>
      <c r="AU114" s="203">
        <f t="shared" si="58"/>
        <v>0</v>
      </c>
      <c r="AV114" s="203">
        <f t="shared" si="58"/>
        <v>0</v>
      </c>
      <c r="AW114" s="203">
        <f t="shared" si="58"/>
        <v>0</v>
      </c>
      <c r="AX114" s="203">
        <f t="shared" si="58"/>
        <v>0</v>
      </c>
      <c r="AY114" s="203">
        <f t="shared" si="58"/>
        <v>0</v>
      </c>
      <c r="AZ114" s="203">
        <f t="shared" si="58"/>
        <v>0</v>
      </c>
      <c r="BA114" s="203">
        <f t="shared" si="58"/>
        <v>0</v>
      </c>
      <c r="BB114" s="203">
        <f t="shared" si="58"/>
        <v>0</v>
      </c>
      <c r="BC114" s="203">
        <f t="shared" si="58"/>
        <v>0</v>
      </c>
      <c r="BD114" s="203">
        <f t="shared" si="58"/>
        <v>0</v>
      </c>
      <c r="BE114" s="203">
        <f t="shared" si="58"/>
        <v>0</v>
      </c>
      <c r="BF114" s="203">
        <f t="shared" si="58"/>
        <v>0</v>
      </c>
      <c r="BG114" s="203">
        <f t="shared" si="58"/>
        <v>0</v>
      </c>
      <c r="BH114" s="203">
        <f t="shared" si="58"/>
        <v>0</v>
      </c>
      <c r="BI114" s="203">
        <f t="shared" si="58"/>
        <v>0</v>
      </c>
      <c r="BJ114" s="203">
        <f t="shared" si="58"/>
        <v>0</v>
      </c>
      <c r="BK114" s="203">
        <f t="shared" si="58"/>
        <v>0</v>
      </c>
      <c r="BL114" s="203">
        <f t="shared" si="58"/>
        <v>0</v>
      </c>
      <c r="BM114" s="203">
        <f t="shared" si="58"/>
        <v>0</v>
      </c>
      <c r="BN114" s="203">
        <f t="shared" si="58"/>
        <v>0</v>
      </c>
      <c r="BO114" s="203">
        <f t="shared" si="58"/>
        <v>0</v>
      </c>
      <c r="BP114" s="203">
        <f t="shared" si="58"/>
        <v>0</v>
      </c>
      <c r="BQ114" s="203">
        <f t="shared" si="58"/>
        <v>0</v>
      </c>
      <c r="BR114" s="203">
        <f t="shared" si="58"/>
        <v>0</v>
      </c>
      <c r="BS114" s="203">
        <f t="shared" si="58"/>
        <v>0</v>
      </c>
      <c r="BT114" s="203">
        <f t="shared" ref="BT114:DC114" si="59">SUMPRODUCT($DG90:$DG99,BT90:BT99,1/($DG90:$DG99+100))</f>
        <v>0</v>
      </c>
      <c r="BU114" s="203">
        <f t="shared" si="59"/>
        <v>0</v>
      </c>
      <c r="BV114" s="203">
        <f t="shared" si="59"/>
        <v>0</v>
      </c>
      <c r="BW114" s="203">
        <f t="shared" si="59"/>
        <v>0</v>
      </c>
      <c r="BX114" s="203">
        <f t="shared" si="59"/>
        <v>0</v>
      </c>
      <c r="BY114" s="203">
        <f t="shared" si="59"/>
        <v>0</v>
      </c>
      <c r="BZ114" s="203">
        <f t="shared" si="59"/>
        <v>0</v>
      </c>
      <c r="CA114" s="203">
        <f t="shared" si="59"/>
        <v>0</v>
      </c>
      <c r="CB114" s="203">
        <f t="shared" si="59"/>
        <v>0</v>
      </c>
      <c r="CC114" s="203">
        <f t="shared" si="59"/>
        <v>0</v>
      </c>
      <c r="CD114" s="203">
        <f t="shared" si="59"/>
        <v>0</v>
      </c>
      <c r="CE114" s="203">
        <f t="shared" si="59"/>
        <v>0</v>
      </c>
      <c r="CF114" s="203">
        <f t="shared" si="59"/>
        <v>0</v>
      </c>
      <c r="CG114" s="203">
        <f t="shared" si="59"/>
        <v>0</v>
      </c>
      <c r="CH114" s="203">
        <f t="shared" si="59"/>
        <v>0</v>
      </c>
      <c r="CI114" s="203">
        <f t="shared" si="59"/>
        <v>0</v>
      </c>
      <c r="CJ114" s="203">
        <f t="shared" si="59"/>
        <v>0</v>
      </c>
      <c r="CK114" s="203">
        <f t="shared" si="59"/>
        <v>0</v>
      </c>
      <c r="CL114" s="203">
        <f t="shared" si="59"/>
        <v>0</v>
      </c>
      <c r="CM114" s="203">
        <f t="shared" si="59"/>
        <v>0</v>
      </c>
      <c r="CN114" s="203">
        <f t="shared" si="59"/>
        <v>0</v>
      </c>
      <c r="CO114" s="203">
        <f t="shared" si="59"/>
        <v>0</v>
      </c>
      <c r="CP114" s="203">
        <f t="shared" si="59"/>
        <v>0</v>
      </c>
      <c r="CQ114" s="203">
        <f t="shared" si="59"/>
        <v>0</v>
      </c>
      <c r="CR114" s="203">
        <f t="shared" si="59"/>
        <v>0</v>
      </c>
      <c r="CS114" s="203">
        <f t="shared" si="59"/>
        <v>0</v>
      </c>
      <c r="CT114" s="203">
        <f t="shared" si="59"/>
        <v>0</v>
      </c>
      <c r="CU114" s="203">
        <f t="shared" si="59"/>
        <v>0</v>
      </c>
      <c r="CV114" s="203">
        <f t="shared" si="59"/>
        <v>0</v>
      </c>
      <c r="CW114" s="203">
        <f t="shared" si="59"/>
        <v>0</v>
      </c>
      <c r="CX114" s="203">
        <f t="shared" si="59"/>
        <v>0</v>
      </c>
      <c r="CY114" s="203">
        <f t="shared" si="59"/>
        <v>0</v>
      </c>
      <c r="CZ114" s="203">
        <f t="shared" si="59"/>
        <v>0</v>
      </c>
      <c r="DA114" s="203">
        <f t="shared" si="59"/>
        <v>0</v>
      </c>
      <c r="DB114" s="203">
        <f t="shared" si="59"/>
        <v>0</v>
      </c>
      <c r="DC114" s="203">
        <f t="shared" si="59"/>
        <v>0</v>
      </c>
      <c r="DD114" s="37"/>
      <c r="DF114" s="24">
        <f t="shared" si="40"/>
        <v>0</v>
      </c>
    </row>
    <row r="115" spans="1:110" ht="15" customHeight="1">
      <c r="A115" s="68">
        <v>105</v>
      </c>
      <c r="B115" s="176" t="s">
        <v>211</v>
      </c>
      <c r="C115" s="193" t="s">
        <v>212</v>
      </c>
      <c r="D115" s="193"/>
      <c r="E115" s="176"/>
      <c r="F115" s="189">
        <f>H115+NPV(FD,I115:INDEX(I115:DC115,PAL))</f>
        <v>0</v>
      </c>
      <c r="G115" s="189">
        <f>SUMIF($H$5:$DC$5,"&lt;="&amp;PAL,$H115:$DC115)</f>
        <v>0</v>
      </c>
      <c r="H115" s="203">
        <f>SUMPRODUCT($DG101:$DG110,H101:H110,1/($DG101:$DG110+100))</f>
        <v>0</v>
      </c>
      <c r="I115" s="203">
        <f t="shared" ref="I115:BT115" si="60">SUMPRODUCT($DG101:$DG110,I101:I110,1/($DG101:$DG110+100))</f>
        <v>0</v>
      </c>
      <c r="J115" s="203">
        <f t="shared" si="60"/>
        <v>0</v>
      </c>
      <c r="K115" s="203">
        <f t="shared" si="60"/>
        <v>0</v>
      </c>
      <c r="L115" s="203">
        <f t="shared" si="60"/>
        <v>0</v>
      </c>
      <c r="M115" s="203">
        <f t="shared" si="60"/>
        <v>0</v>
      </c>
      <c r="N115" s="203">
        <f t="shared" si="60"/>
        <v>0</v>
      </c>
      <c r="O115" s="203">
        <f t="shared" si="60"/>
        <v>0</v>
      </c>
      <c r="P115" s="203">
        <f t="shared" si="60"/>
        <v>0</v>
      </c>
      <c r="Q115" s="203">
        <f t="shared" si="60"/>
        <v>0</v>
      </c>
      <c r="R115" s="203">
        <f t="shared" si="60"/>
        <v>0</v>
      </c>
      <c r="S115" s="203">
        <f t="shared" si="60"/>
        <v>0</v>
      </c>
      <c r="T115" s="203">
        <f t="shared" si="60"/>
        <v>0</v>
      </c>
      <c r="U115" s="203">
        <f t="shared" si="60"/>
        <v>0</v>
      </c>
      <c r="V115" s="203">
        <f t="shared" si="60"/>
        <v>0</v>
      </c>
      <c r="W115" s="203">
        <f t="shared" si="60"/>
        <v>0</v>
      </c>
      <c r="X115" s="203">
        <f t="shared" si="60"/>
        <v>0</v>
      </c>
      <c r="Y115" s="203">
        <f t="shared" si="60"/>
        <v>0</v>
      </c>
      <c r="Z115" s="203">
        <f t="shared" si="60"/>
        <v>0</v>
      </c>
      <c r="AA115" s="203">
        <f t="shared" si="60"/>
        <v>0</v>
      </c>
      <c r="AB115" s="203">
        <f t="shared" si="60"/>
        <v>0</v>
      </c>
      <c r="AC115" s="203">
        <f t="shared" si="60"/>
        <v>0</v>
      </c>
      <c r="AD115" s="203">
        <f t="shared" si="60"/>
        <v>0</v>
      </c>
      <c r="AE115" s="203">
        <f t="shared" si="60"/>
        <v>0</v>
      </c>
      <c r="AF115" s="203">
        <f t="shared" si="60"/>
        <v>0</v>
      </c>
      <c r="AG115" s="203">
        <f t="shared" si="60"/>
        <v>0</v>
      </c>
      <c r="AH115" s="203">
        <f t="shared" si="60"/>
        <v>0</v>
      </c>
      <c r="AI115" s="203">
        <f t="shared" si="60"/>
        <v>0</v>
      </c>
      <c r="AJ115" s="203">
        <f t="shared" si="60"/>
        <v>0</v>
      </c>
      <c r="AK115" s="203">
        <f t="shared" si="60"/>
        <v>0</v>
      </c>
      <c r="AL115" s="203">
        <f t="shared" si="60"/>
        <v>0</v>
      </c>
      <c r="AM115" s="203">
        <f t="shared" si="60"/>
        <v>0</v>
      </c>
      <c r="AN115" s="203">
        <f t="shared" si="60"/>
        <v>0</v>
      </c>
      <c r="AO115" s="203">
        <f t="shared" si="60"/>
        <v>0</v>
      </c>
      <c r="AP115" s="203">
        <f t="shared" si="60"/>
        <v>0</v>
      </c>
      <c r="AQ115" s="203">
        <f t="shared" si="60"/>
        <v>0</v>
      </c>
      <c r="AR115" s="203">
        <f t="shared" si="60"/>
        <v>0</v>
      </c>
      <c r="AS115" s="203">
        <f t="shared" si="60"/>
        <v>0</v>
      </c>
      <c r="AT115" s="203">
        <f t="shared" si="60"/>
        <v>0</v>
      </c>
      <c r="AU115" s="203">
        <f t="shared" si="60"/>
        <v>0</v>
      </c>
      <c r="AV115" s="203">
        <f t="shared" si="60"/>
        <v>0</v>
      </c>
      <c r="AW115" s="203">
        <f t="shared" si="60"/>
        <v>0</v>
      </c>
      <c r="AX115" s="203">
        <f t="shared" si="60"/>
        <v>0</v>
      </c>
      <c r="AY115" s="203">
        <f t="shared" si="60"/>
        <v>0</v>
      </c>
      <c r="AZ115" s="203">
        <f t="shared" si="60"/>
        <v>0</v>
      </c>
      <c r="BA115" s="203">
        <f t="shared" si="60"/>
        <v>0</v>
      </c>
      <c r="BB115" s="203">
        <f t="shared" si="60"/>
        <v>0</v>
      </c>
      <c r="BC115" s="203">
        <f t="shared" si="60"/>
        <v>0</v>
      </c>
      <c r="BD115" s="203">
        <f t="shared" si="60"/>
        <v>0</v>
      </c>
      <c r="BE115" s="203">
        <f t="shared" si="60"/>
        <v>0</v>
      </c>
      <c r="BF115" s="203">
        <f t="shared" si="60"/>
        <v>0</v>
      </c>
      <c r="BG115" s="203">
        <f t="shared" si="60"/>
        <v>0</v>
      </c>
      <c r="BH115" s="203">
        <f t="shared" si="60"/>
        <v>0</v>
      </c>
      <c r="BI115" s="203">
        <f t="shared" si="60"/>
        <v>0</v>
      </c>
      <c r="BJ115" s="203">
        <f t="shared" si="60"/>
        <v>0</v>
      </c>
      <c r="BK115" s="203">
        <f t="shared" si="60"/>
        <v>0</v>
      </c>
      <c r="BL115" s="203">
        <f t="shared" si="60"/>
        <v>0</v>
      </c>
      <c r="BM115" s="203">
        <f t="shared" si="60"/>
        <v>0</v>
      </c>
      <c r="BN115" s="203">
        <f t="shared" si="60"/>
        <v>0</v>
      </c>
      <c r="BO115" s="203">
        <f t="shared" si="60"/>
        <v>0</v>
      </c>
      <c r="BP115" s="203">
        <f t="shared" si="60"/>
        <v>0</v>
      </c>
      <c r="BQ115" s="203">
        <f t="shared" si="60"/>
        <v>0</v>
      </c>
      <c r="BR115" s="203">
        <f t="shared" si="60"/>
        <v>0</v>
      </c>
      <c r="BS115" s="203">
        <f t="shared" si="60"/>
        <v>0</v>
      </c>
      <c r="BT115" s="203">
        <f t="shared" si="60"/>
        <v>0</v>
      </c>
      <c r="BU115" s="203">
        <f t="shared" ref="BU115:DC115" si="61">SUMPRODUCT($DG101:$DG110,BU101:BU110,1/($DG101:$DG110+100))</f>
        <v>0</v>
      </c>
      <c r="BV115" s="203">
        <f t="shared" si="61"/>
        <v>0</v>
      </c>
      <c r="BW115" s="203">
        <f t="shared" si="61"/>
        <v>0</v>
      </c>
      <c r="BX115" s="203">
        <f t="shared" si="61"/>
        <v>0</v>
      </c>
      <c r="BY115" s="203">
        <f t="shared" si="61"/>
        <v>0</v>
      </c>
      <c r="BZ115" s="203">
        <f t="shared" si="61"/>
        <v>0</v>
      </c>
      <c r="CA115" s="203">
        <f t="shared" si="61"/>
        <v>0</v>
      </c>
      <c r="CB115" s="203">
        <f t="shared" si="61"/>
        <v>0</v>
      </c>
      <c r="CC115" s="203">
        <f t="shared" si="61"/>
        <v>0</v>
      </c>
      <c r="CD115" s="203">
        <f t="shared" si="61"/>
        <v>0</v>
      </c>
      <c r="CE115" s="203">
        <f t="shared" si="61"/>
        <v>0</v>
      </c>
      <c r="CF115" s="203">
        <f t="shared" si="61"/>
        <v>0</v>
      </c>
      <c r="CG115" s="203">
        <f t="shared" si="61"/>
        <v>0</v>
      </c>
      <c r="CH115" s="203">
        <f t="shared" si="61"/>
        <v>0</v>
      </c>
      <c r="CI115" s="203">
        <f t="shared" si="61"/>
        <v>0</v>
      </c>
      <c r="CJ115" s="203">
        <f t="shared" si="61"/>
        <v>0</v>
      </c>
      <c r="CK115" s="203">
        <f t="shared" si="61"/>
        <v>0</v>
      </c>
      <c r="CL115" s="203">
        <f t="shared" si="61"/>
        <v>0</v>
      </c>
      <c r="CM115" s="203">
        <f t="shared" si="61"/>
        <v>0</v>
      </c>
      <c r="CN115" s="203">
        <f t="shared" si="61"/>
        <v>0</v>
      </c>
      <c r="CO115" s="203">
        <f t="shared" si="61"/>
        <v>0</v>
      </c>
      <c r="CP115" s="203">
        <f t="shared" si="61"/>
        <v>0</v>
      </c>
      <c r="CQ115" s="203">
        <f t="shared" si="61"/>
        <v>0</v>
      </c>
      <c r="CR115" s="203">
        <f t="shared" si="61"/>
        <v>0</v>
      </c>
      <c r="CS115" s="203">
        <f t="shared" si="61"/>
        <v>0</v>
      </c>
      <c r="CT115" s="203">
        <f t="shared" si="61"/>
        <v>0</v>
      </c>
      <c r="CU115" s="203">
        <f t="shared" si="61"/>
        <v>0</v>
      </c>
      <c r="CV115" s="203">
        <f t="shared" si="61"/>
        <v>0</v>
      </c>
      <c r="CW115" s="203">
        <f t="shared" si="61"/>
        <v>0</v>
      </c>
      <c r="CX115" s="203">
        <f t="shared" si="61"/>
        <v>0</v>
      </c>
      <c r="CY115" s="203">
        <f t="shared" si="61"/>
        <v>0</v>
      </c>
      <c r="CZ115" s="203">
        <f t="shared" si="61"/>
        <v>0</v>
      </c>
      <c r="DA115" s="203">
        <f t="shared" si="61"/>
        <v>0</v>
      </c>
      <c r="DB115" s="203">
        <f t="shared" si="61"/>
        <v>0</v>
      </c>
      <c r="DC115" s="203">
        <f t="shared" si="61"/>
        <v>0</v>
      </c>
      <c r="DE115" s="24">
        <f>COUNTBLANK(H115:DC115)</f>
        <v>0</v>
      </c>
      <c r="DF115" s="24">
        <f t="shared" si="40"/>
        <v>0</v>
      </c>
    </row>
    <row r="116" spans="1:110" ht="31.5" customHeight="1">
      <c r="A116" s="68">
        <v>106</v>
      </c>
      <c r="B116" s="176" t="s">
        <v>213</v>
      </c>
      <c r="C116" s="204" t="str">
        <f>CONCATENATE("SIEKIAMAS REZULTATAS: ",IF(Result=0,"",Result),", matavimo vienetas: ",IF(Result_mat=0,"",Result_mat))</f>
        <v>SIEKIAMAS REZULTATAS: Dviračiams skirtos infrastruktūros metinis naudotojų skaičius , matavimo vienetas: Naudotojai per metus</v>
      </c>
      <c r="D116" s="193"/>
      <c r="E116" s="176"/>
      <c r="F116" s="189">
        <f>H116+NPV(FD,I116:INDEX(I116:DC116,PAL))</f>
        <v>0</v>
      </c>
      <c r="G116" s="189">
        <f>SUMIF($H$5:$DC$5,"&lt;="&amp;PAL,$H116:$DC116)</f>
        <v>0</v>
      </c>
      <c r="H116" s="195">
        <v>0</v>
      </c>
      <c r="I116" s="195">
        <v>0</v>
      </c>
      <c r="J116" s="195">
        <v>0</v>
      </c>
      <c r="K116" s="195">
        <v>0</v>
      </c>
      <c r="L116" s="195">
        <v>0</v>
      </c>
      <c r="M116" s="195">
        <v>0</v>
      </c>
      <c r="N116" s="195">
        <v>0</v>
      </c>
      <c r="O116" s="195">
        <v>0</v>
      </c>
      <c r="P116" s="195">
        <v>0</v>
      </c>
      <c r="Q116" s="195">
        <v>0</v>
      </c>
      <c r="R116" s="195">
        <v>0</v>
      </c>
      <c r="S116" s="195">
        <v>0</v>
      </c>
      <c r="T116" s="195">
        <v>0</v>
      </c>
      <c r="U116" s="195">
        <v>0</v>
      </c>
      <c r="V116" s="195">
        <v>0</v>
      </c>
      <c r="W116" s="195">
        <v>0</v>
      </c>
      <c r="X116" s="195">
        <v>0</v>
      </c>
      <c r="Y116" s="195">
        <v>0</v>
      </c>
      <c r="Z116" s="195">
        <v>0</v>
      </c>
      <c r="AA116" s="195">
        <v>0</v>
      </c>
      <c r="AB116" s="195">
        <v>0</v>
      </c>
      <c r="AC116" s="195">
        <v>0</v>
      </c>
      <c r="AD116" s="195">
        <v>0</v>
      </c>
      <c r="AE116" s="195">
        <v>0</v>
      </c>
      <c r="AF116" s="195">
        <v>0</v>
      </c>
      <c r="AG116" s="195">
        <v>0</v>
      </c>
      <c r="AH116" s="195">
        <v>0</v>
      </c>
      <c r="AI116" s="195">
        <v>0</v>
      </c>
      <c r="AJ116" s="195">
        <v>0</v>
      </c>
      <c r="AK116" s="195">
        <v>0</v>
      </c>
      <c r="AL116" s="195">
        <v>0</v>
      </c>
      <c r="AM116" s="195">
        <v>0</v>
      </c>
      <c r="AN116" s="195">
        <v>0</v>
      </c>
      <c r="AO116" s="195">
        <v>0</v>
      </c>
      <c r="AP116" s="195">
        <v>0</v>
      </c>
      <c r="AQ116" s="195">
        <v>0</v>
      </c>
      <c r="AR116" s="195">
        <v>0</v>
      </c>
      <c r="AS116" s="195">
        <v>0</v>
      </c>
      <c r="AT116" s="195">
        <v>0</v>
      </c>
      <c r="AU116" s="195">
        <v>0</v>
      </c>
      <c r="AV116" s="195">
        <v>0</v>
      </c>
      <c r="AW116" s="195">
        <v>0</v>
      </c>
      <c r="AX116" s="195">
        <v>0</v>
      </c>
      <c r="AY116" s="195">
        <v>0</v>
      </c>
      <c r="AZ116" s="195">
        <v>0</v>
      </c>
      <c r="BA116" s="195">
        <v>0</v>
      </c>
      <c r="BB116" s="195">
        <v>0</v>
      </c>
      <c r="BC116" s="195">
        <v>0</v>
      </c>
      <c r="BD116" s="195">
        <v>0</v>
      </c>
      <c r="BE116" s="195">
        <v>0</v>
      </c>
      <c r="BF116" s="195">
        <v>0</v>
      </c>
      <c r="BG116" s="195">
        <v>0</v>
      </c>
      <c r="BH116" s="195">
        <v>0</v>
      </c>
      <c r="BI116" s="195">
        <v>0</v>
      </c>
      <c r="BJ116" s="195">
        <v>0</v>
      </c>
      <c r="BK116" s="195">
        <v>0</v>
      </c>
      <c r="BL116" s="195">
        <v>0</v>
      </c>
      <c r="BM116" s="195">
        <v>0</v>
      </c>
      <c r="BN116" s="195">
        <v>0</v>
      </c>
      <c r="BO116" s="195">
        <v>0</v>
      </c>
      <c r="BP116" s="195">
        <v>0</v>
      </c>
      <c r="BQ116" s="195">
        <v>0</v>
      </c>
      <c r="BR116" s="195">
        <v>0</v>
      </c>
      <c r="BS116" s="195">
        <v>0</v>
      </c>
      <c r="BT116" s="195">
        <v>0</v>
      </c>
      <c r="BU116" s="195">
        <v>0</v>
      </c>
      <c r="BV116" s="195">
        <v>0</v>
      </c>
      <c r="BW116" s="195">
        <v>0</v>
      </c>
      <c r="BX116" s="195">
        <v>0</v>
      </c>
      <c r="BY116" s="195">
        <v>0</v>
      </c>
      <c r="BZ116" s="195">
        <v>0</v>
      </c>
      <c r="CA116" s="195">
        <v>0</v>
      </c>
      <c r="CB116" s="195">
        <v>0</v>
      </c>
      <c r="CC116" s="195">
        <v>0</v>
      </c>
      <c r="CD116" s="195">
        <v>0</v>
      </c>
      <c r="CE116" s="195">
        <v>0</v>
      </c>
      <c r="CF116" s="195">
        <v>0</v>
      </c>
      <c r="CG116" s="195">
        <v>0</v>
      </c>
      <c r="CH116" s="195">
        <v>0</v>
      </c>
      <c r="CI116" s="195">
        <v>0</v>
      </c>
      <c r="CJ116" s="195">
        <v>0</v>
      </c>
      <c r="CK116" s="195">
        <v>0</v>
      </c>
      <c r="CL116" s="195">
        <v>0</v>
      </c>
      <c r="CM116" s="195">
        <v>0</v>
      </c>
      <c r="CN116" s="195">
        <v>0</v>
      </c>
      <c r="CO116" s="195">
        <v>0</v>
      </c>
      <c r="CP116" s="195">
        <v>0</v>
      </c>
      <c r="CQ116" s="195">
        <v>0</v>
      </c>
      <c r="CR116" s="195">
        <v>0</v>
      </c>
      <c r="CS116" s="195">
        <v>0</v>
      </c>
      <c r="CT116" s="195">
        <v>0</v>
      </c>
      <c r="CU116" s="195">
        <v>0</v>
      </c>
      <c r="CV116" s="195">
        <v>0</v>
      </c>
      <c r="CW116" s="195">
        <v>0</v>
      </c>
      <c r="CX116" s="195">
        <v>0</v>
      </c>
      <c r="CY116" s="195">
        <v>0</v>
      </c>
      <c r="CZ116" s="195">
        <v>0</v>
      </c>
      <c r="DA116" s="195">
        <v>0</v>
      </c>
      <c r="DB116" s="195">
        <v>0</v>
      </c>
      <c r="DC116" s="195">
        <v>0</v>
      </c>
      <c r="DE116" s="24">
        <f t="shared" si="47"/>
        <v>0</v>
      </c>
      <c r="DF116" s="24">
        <f t="shared" si="40"/>
        <v>0</v>
      </c>
    </row>
    <row r="117" spans="1:110" ht="14.5">
      <c r="A117" s="68">
        <v>107</v>
      </c>
      <c r="B117" s="176" t="s">
        <v>214</v>
      </c>
      <c r="C117" s="188" t="s">
        <v>215</v>
      </c>
      <c r="D117" s="193"/>
      <c r="E117" s="176"/>
      <c r="F117" s="191">
        <f>SUM(F118-F126)</f>
        <v>0</v>
      </c>
      <c r="G117" s="189">
        <f>SUMIF($H$5:$DC$5,"&lt;="&amp;PAL,$H117:$DC117)</f>
        <v>0</v>
      </c>
      <c r="H117" s="191">
        <f>SUM(H118-H126)</f>
        <v>0</v>
      </c>
      <c r="I117" s="191">
        <f t="shared" ref="I117:BT117" si="62">SUM(I118-I126)</f>
        <v>0</v>
      </c>
      <c r="J117" s="191">
        <f t="shared" si="62"/>
        <v>0</v>
      </c>
      <c r="K117" s="191">
        <f t="shared" si="62"/>
        <v>0</v>
      </c>
      <c r="L117" s="191">
        <f t="shared" si="62"/>
        <v>0</v>
      </c>
      <c r="M117" s="191">
        <f t="shared" si="62"/>
        <v>0</v>
      </c>
      <c r="N117" s="191">
        <f t="shared" si="62"/>
        <v>0</v>
      </c>
      <c r="O117" s="191">
        <f t="shared" si="62"/>
        <v>0</v>
      </c>
      <c r="P117" s="191">
        <f t="shared" si="62"/>
        <v>0</v>
      </c>
      <c r="Q117" s="191">
        <f t="shared" si="62"/>
        <v>0</v>
      </c>
      <c r="R117" s="191">
        <f t="shared" si="62"/>
        <v>0</v>
      </c>
      <c r="S117" s="191">
        <f t="shared" si="62"/>
        <v>0</v>
      </c>
      <c r="T117" s="191">
        <f t="shared" si="62"/>
        <v>0</v>
      </c>
      <c r="U117" s="191">
        <f t="shared" si="62"/>
        <v>0</v>
      </c>
      <c r="V117" s="191">
        <f t="shared" si="62"/>
        <v>0</v>
      </c>
      <c r="W117" s="191">
        <f t="shared" si="62"/>
        <v>0</v>
      </c>
      <c r="X117" s="191">
        <f t="shared" si="62"/>
        <v>0</v>
      </c>
      <c r="Y117" s="191">
        <f t="shared" si="62"/>
        <v>0</v>
      </c>
      <c r="Z117" s="191">
        <f t="shared" si="62"/>
        <v>0</v>
      </c>
      <c r="AA117" s="191">
        <f t="shared" si="62"/>
        <v>0</v>
      </c>
      <c r="AB117" s="191">
        <f t="shared" si="62"/>
        <v>0</v>
      </c>
      <c r="AC117" s="191">
        <f t="shared" si="62"/>
        <v>0</v>
      </c>
      <c r="AD117" s="191">
        <f t="shared" si="62"/>
        <v>0</v>
      </c>
      <c r="AE117" s="191">
        <f t="shared" si="62"/>
        <v>0</v>
      </c>
      <c r="AF117" s="191">
        <f t="shared" si="62"/>
        <v>0</v>
      </c>
      <c r="AG117" s="191">
        <f t="shared" si="62"/>
        <v>0</v>
      </c>
      <c r="AH117" s="191">
        <f t="shared" si="62"/>
        <v>0</v>
      </c>
      <c r="AI117" s="191">
        <f t="shared" si="62"/>
        <v>0</v>
      </c>
      <c r="AJ117" s="191">
        <f t="shared" si="62"/>
        <v>0</v>
      </c>
      <c r="AK117" s="191">
        <f t="shared" si="62"/>
        <v>0</v>
      </c>
      <c r="AL117" s="191">
        <f t="shared" si="62"/>
        <v>0</v>
      </c>
      <c r="AM117" s="191">
        <f t="shared" si="62"/>
        <v>0</v>
      </c>
      <c r="AN117" s="191">
        <f t="shared" si="62"/>
        <v>0</v>
      </c>
      <c r="AO117" s="191">
        <f t="shared" si="62"/>
        <v>0</v>
      </c>
      <c r="AP117" s="191">
        <f t="shared" si="62"/>
        <v>0</v>
      </c>
      <c r="AQ117" s="191">
        <f t="shared" si="62"/>
        <v>0</v>
      </c>
      <c r="AR117" s="191">
        <f t="shared" si="62"/>
        <v>0</v>
      </c>
      <c r="AS117" s="191">
        <f t="shared" si="62"/>
        <v>0</v>
      </c>
      <c r="AT117" s="191">
        <f t="shared" si="62"/>
        <v>0</v>
      </c>
      <c r="AU117" s="191">
        <f t="shared" si="62"/>
        <v>0</v>
      </c>
      <c r="AV117" s="191">
        <f t="shared" si="62"/>
        <v>0</v>
      </c>
      <c r="AW117" s="191">
        <f t="shared" si="62"/>
        <v>0</v>
      </c>
      <c r="AX117" s="191">
        <f t="shared" si="62"/>
        <v>0</v>
      </c>
      <c r="AY117" s="191">
        <f t="shared" si="62"/>
        <v>0</v>
      </c>
      <c r="AZ117" s="191">
        <f t="shared" si="62"/>
        <v>0</v>
      </c>
      <c r="BA117" s="191">
        <f t="shared" si="62"/>
        <v>0</v>
      </c>
      <c r="BB117" s="191">
        <f t="shared" si="62"/>
        <v>0</v>
      </c>
      <c r="BC117" s="191">
        <f t="shared" si="62"/>
        <v>0</v>
      </c>
      <c r="BD117" s="191">
        <f t="shared" si="62"/>
        <v>0</v>
      </c>
      <c r="BE117" s="191">
        <f t="shared" si="62"/>
        <v>0</v>
      </c>
      <c r="BF117" s="191">
        <f t="shared" si="62"/>
        <v>0</v>
      </c>
      <c r="BG117" s="191">
        <f t="shared" si="62"/>
        <v>0</v>
      </c>
      <c r="BH117" s="191">
        <f t="shared" si="62"/>
        <v>0</v>
      </c>
      <c r="BI117" s="191">
        <f t="shared" si="62"/>
        <v>0</v>
      </c>
      <c r="BJ117" s="191">
        <f t="shared" si="62"/>
        <v>0</v>
      </c>
      <c r="BK117" s="191">
        <f t="shared" si="62"/>
        <v>0</v>
      </c>
      <c r="BL117" s="191">
        <f t="shared" si="62"/>
        <v>0</v>
      </c>
      <c r="BM117" s="191">
        <f t="shared" si="62"/>
        <v>0</v>
      </c>
      <c r="BN117" s="191">
        <f t="shared" si="62"/>
        <v>0</v>
      </c>
      <c r="BO117" s="191">
        <f t="shared" si="62"/>
        <v>0</v>
      </c>
      <c r="BP117" s="191">
        <f t="shared" si="62"/>
        <v>0</v>
      </c>
      <c r="BQ117" s="191">
        <f t="shared" si="62"/>
        <v>0</v>
      </c>
      <c r="BR117" s="191">
        <f t="shared" si="62"/>
        <v>0</v>
      </c>
      <c r="BS117" s="191">
        <f t="shared" si="62"/>
        <v>0</v>
      </c>
      <c r="BT117" s="191">
        <f t="shared" si="62"/>
        <v>0</v>
      </c>
      <c r="BU117" s="191">
        <f t="shared" ref="BU117:DC117" si="63">SUM(BU118-BU126)</f>
        <v>0</v>
      </c>
      <c r="BV117" s="191">
        <f t="shared" si="63"/>
        <v>0</v>
      </c>
      <c r="BW117" s="191">
        <f t="shared" si="63"/>
        <v>0</v>
      </c>
      <c r="BX117" s="191">
        <f t="shared" si="63"/>
        <v>0</v>
      </c>
      <c r="BY117" s="191">
        <f t="shared" si="63"/>
        <v>0</v>
      </c>
      <c r="BZ117" s="191">
        <f t="shared" si="63"/>
        <v>0</v>
      </c>
      <c r="CA117" s="191">
        <f t="shared" si="63"/>
        <v>0</v>
      </c>
      <c r="CB117" s="191">
        <f t="shared" si="63"/>
        <v>0</v>
      </c>
      <c r="CC117" s="191">
        <f t="shared" si="63"/>
        <v>0</v>
      </c>
      <c r="CD117" s="191">
        <f t="shared" si="63"/>
        <v>0</v>
      </c>
      <c r="CE117" s="191">
        <f t="shared" si="63"/>
        <v>0</v>
      </c>
      <c r="CF117" s="191">
        <f t="shared" si="63"/>
        <v>0</v>
      </c>
      <c r="CG117" s="191">
        <f t="shared" si="63"/>
        <v>0</v>
      </c>
      <c r="CH117" s="191">
        <f t="shared" si="63"/>
        <v>0</v>
      </c>
      <c r="CI117" s="191">
        <f t="shared" si="63"/>
        <v>0</v>
      </c>
      <c r="CJ117" s="191">
        <f t="shared" si="63"/>
        <v>0</v>
      </c>
      <c r="CK117" s="191">
        <f t="shared" si="63"/>
        <v>0</v>
      </c>
      <c r="CL117" s="191">
        <f t="shared" si="63"/>
        <v>0</v>
      </c>
      <c r="CM117" s="191">
        <f t="shared" si="63"/>
        <v>0</v>
      </c>
      <c r="CN117" s="191">
        <f t="shared" si="63"/>
        <v>0</v>
      </c>
      <c r="CO117" s="191">
        <f t="shared" si="63"/>
        <v>0</v>
      </c>
      <c r="CP117" s="191">
        <f t="shared" si="63"/>
        <v>0</v>
      </c>
      <c r="CQ117" s="191">
        <f t="shared" si="63"/>
        <v>0</v>
      </c>
      <c r="CR117" s="191">
        <f t="shared" si="63"/>
        <v>0</v>
      </c>
      <c r="CS117" s="191">
        <f t="shared" si="63"/>
        <v>0</v>
      </c>
      <c r="CT117" s="191">
        <f t="shared" si="63"/>
        <v>0</v>
      </c>
      <c r="CU117" s="191">
        <f t="shared" si="63"/>
        <v>0</v>
      </c>
      <c r="CV117" s="191">
        <f t="shared" si="63"/>
        <v>0</v>
      </c>
      <c r="CW117" s="191">
        <f t="shared" si="63"/>
        <v>0</v>
      </c>
      <c r="CX117" s="191">
        <f t="shared" si="63"/>
        <v>0</v>
      </c>
      <c r="CY117" s="191">
        <f t="shared" si="63"/>
        <v>0</v>
      </c>
      <c r="CZ117" s="191">
        <f t="shared" si="63"/>
        <v>0</v>
      </c>
      <c r="DA117" s="191">
        <f t="shared" si="63"/>
        <v>0</v>
      </c>
      <c r="DB117" s="191">
        <f t="shared" si="63"/>
        <v>0</v>
      </c>
      <c r="DC117" s="191">
        <f t="shared" si="63"/>
        <v>0</v>
      </c>
      <c r="DF117" s="24">
        <f t="shared" si="40"/>
        <v>0</v>
      </c>
    </row>
    <row r="118" spans="1:110" ht="14.5">
      <c r="A118" s="68">
        <v>108</v>
      </c>
      <c r="B118" s="176" t="s">
        <v>216</v>
      </c>
      <c r="C118" s="193" t="s">
        <v>217</v>
      </c>
      <c r="D118" s="193"/>
      <c r="E118" s="176"/>
      <c r="F118" s="191">
        <f>SUM(F119:F125)</f>
        <v>0</v>
      </c>
      <c r="G118" s="189">
        <f>SUMIF($H$5:$DC$5,"&lt;="&amp;PAL,$H118:$DC118)</f>
        <v>0</v>
      </c>
      <c r="H118" s="191">
        <f>SUM(H119:H125)</f>
        <v>0</v>
      </c>
      <c r="I118" s="191">
        <f t="shared" ref="I118:BT118" si="64">SUM(I119:I125)</f>
        <v>0</v>
      </c>
      <c r="J118" s="191">
        <f t="shared" si="64"/>
        <v>0</v>
      </c>
      <c r="K118" s="191">
        <f t="shared" si="64"/>
        <v>0</v>
      </c>
      <c r="L118" s="191">
        <f t="shared" si="64"/>
        <v>0</v>
      </c>
      <c r="M118" s="191">
        <f t="shared" si="64"/>
        <v>0</v>
      </c>
      <c r="N118" s="191">
        <f t="shared" si="64"/>
        <v>0</v>
      </c>
      <c r="O118" s="191">
        <f t="shared" si="64"/>
        <v>0</v>
      </c>
      <c r="P118" s="191">
        <f t="shared" si="64"/>
        <v>0</v>
      </c>
      <c r="Q118" s="191">
        <f t="shared" si="64"/>
        <v>0</v>
      </c>
      <c r="R118" s="191">
        <f t="shared" si="64"/>
        <v>0</v>
      </c>
      <c r="S118" s="191">
        <f t="shared" si="64"/>
        <v>0</v>
      </c>
      <c r="T118" s="191">
        <f t="shared" si="64"/>
        <v>0</v>
      </c>
      <c r="U118" s="191">
        <f t="shared" si="64"/>
        <v>0</v>
      </c>
      <c r="V118" s="191">
        <f t="shared" si="64"/>
        <v>0</v>
      </c>
      <c r="W118" s="191">
        <f t="shared" si="64"/>
        <v>0</v>
      </c>
      <c r="X118" s="191">
        <f t="shared" si="64"/>
        <v>0</v>
      </c>
      <c r="Y118" s="191">
        <f t="shared" si="64"/>
        <v>0</v>
      </c>
      <c r="Z118" s="191">
        <f t="shared" si="64"/>
        <v>0</v>
      </c>
      <c r="AA118" s="191">
        <f t="shared" si="64"/>
        <v>0</v>
      </c>
      <c r="AB118" s="191">
        <f t="shared" si="64"/>
        <v>0</v>
      </c>
      <c r="AC118" s="191">
        <f t="shared" si="64"/>
        <v>0</v>
      </c>
      <c r="AD118" s="191">
        <f t="shared" si="64"/>
        <v>0</v>
      </c>
      <c r="AE118" s="191">
        <f t="shared" si="64"/>
        <v>0</v>
      </c>
      <c r="AF118" s="191">
        <f t="shared" si="64"/>
        <v>0</v>
      </c>
      <c r="AG118" s="191">
        <f t="shared" si="64"/>
        <v>0</v>
      </c>
      <c r="AH118" s="191">
        <f t="shared" si="64"/>
        <v>0</v>
      </c>
      <c r="AI118" s="191">
        <f t="shared" si="64"/>
        <v>0</v>
      </c>
      <c r="AJ118" s="191">
        <f t="shared" si="64"/>
        <v>0</v>
      </c>
      <c r="AK118" s="191">
        <f t="shared" si="64"/>
        <v>0</v>
      </c>
      <c r="AL118" s="191">
        <f t="shared" si="64"/>
        <v>0</v>
      </c>
      <c r="AM118" s="191">
        <f t="shared" si="64"/>
        <v>0</v>
      </c>
      <c r="AN118" s="191">
        <f t="shared" si="64"/>
        <v>0</v>
      </c>
      <c r="AO118" s="191">
        <f t="shared" si="64"/>
        <v>0</v>
      </c>
      <c r="AP118" s="191">
        <f t="shared" si="64"/>
        <v>0</v>
      </c>
      <c r="AQ118" s="191">
        <f t="shared" si="64"/>
        <v>0</v>
      </c>
      <c r="AR118" s="191">
        <f t="shared" si="64"/>
        <v>0</v>
      </c>
      <c r="AS118" s="191">
        <f t="shared" si="64"/>
        <v>0</v>
      </c>
      <c r="AT118" s="191">
        <f t="shared" si="64"/>
        <v>0</v>
      </c>
      <c r="AU118" s="191">
        <f t="shared" si="64"/>
        <v>0</v>
      </c>
      <c r="AV118" s="191">
        <f t="shared" si="64"/>
        <v>0</v>
      </c>
      <c r="AW118" s="191">
        <f t="shared" si="64"/>
        <v>0</v>
      </c>
      <c r="AX118" s="191">
        <f t="shared" si="64"/>
        <v>0</v>
      </c>
      <c r="AY118" s="191">
        <f t="shared" si="64"/>
        <v>0</v>
      </c>
      <c r="AZ118" s="191">
        <f t="shared" si="64"/>
        <v>0</v>
      </c>
      <c r="BA118" s="191">
        <f t="shared" si="64"/>
        <v>0</v>
      </c>
      <c r="BB118" s="191">
        <f t="shared" si="64"/>
        <v>0</v>
      </c>
      <c r="BC118" s="191">
        <f t="shared" si="64"/>
        <v>0</v>
      </c>
      <c r="BD118" s="191">
        <f t="shared" si="64"/>
        <v>0</v>
      </c>
      <c r="BE118" s="191">
        <f t="shared" si="64"/>
        <v>0</v>
      </c>
      <c r="BF118" s="191">
        <f t="shared" si="64"/>
        <v>0</v>
      </c>
      <c r="BG118" s="191">
        <f t="shared" si="64"/>
        <v>0</v>
      </c>
      <c r="BH118" s="191">
        <f t="shared" si="64"/>
        <v>0</v>
      </c>
      <c r="BI118" s="191">
        <f t="shared" si="64"/>
        <v>0</v>
      </c>
      <c r="BJ118" s="191">
        <f t="shared" si="64"/>
        <v>0</v>
      </c>
      <c r="BK118" s="191">
        <f t="shared" si="64"/>
        <v>0</v>
      </c>
      <c r="BL118" s="191">
        <f t="shared" si="64"/>
        <v>0</v>
      </c>
      <c r="BM118" s="191">
        <f t="shared" si="64"/>
        <v>0</v>
      </c>
      <c r="BN118" s="191">
        <f t="shared" si="64"/>
        <v>0</v>
      </c>
      <c r="BO118" s="191">
        <f t="shared" si="64"/>
        <v>0</v>
      </c>
      <c r="BP118" s="191">
        <f t="shared" si="64"/>
        <v>0</v>
      </c>
      <c r="BQ118" s="191">
        <f t="shared" si="64"/>
        <v>0</v>
      </c>
      <c r="BR118" s="191">
        <f t="shared" si="64"/>
        <v>0</v>
      </c>
      <c r="BS118" s="191">
        <f t="shared" si="64"/>
        <v>0</v>
      </c>
      <c r="BT118" s="191">
        <f t="shared" si="64"/>
        <v>0</v>
      </c>
      <c r="BU118" s="191">
        <f t="shared" ref="BU118:DC118" si="65">SUM(BU119:BU125)</f>
        <v>0</v>
      </c>
      <c r="BV118" s="191">
        <f t="shared" si="65"/>
        <v>0</v>
      </c>
      <c r="BW118" s="191">
        <f t="shared" si="65"/>
        <v>0</v>
      </c>
      <c r="BX118" s="191">
        <f t="shared" si="65"/>
        <v>0</v>
      </c>
      <c r="BY118" s="191">
        <f t="shared" si="65"/>
        <v>0</v>
      </c>
      <c r="BZ118" s="191">
        <f t="shared" si="65"/>
        <v>0</v>
      </c>
      <c r="CA118" s="191">
        <f t="shared" si="65"/>
        <v>0</v>
      </c>
      <c r="CB118" s="191">
        <f t="shared" si="65"/>
        <v>0</v>
      </c>
      <c r="CC118" s="191">
        <f t="shared" si="65"/>
        <v>0</v>
      </c>
      <c r="CD118" s="191">
        <f t="shared" si="65"/>
        <v>0</v>
      </c>
      <c r="CE118" s="191">
        <f t="shared" si="65"/>
        <v>0</v>
      </c>
      <c r="CF118" s="191">
        <f t="shared" si="65"/>
        <v>0</v>
      </c>
      <c r="CG118" s="191">
        <f t="shared" si="65"/>
        <v>0</v>
      </c>
      <c r="CH118" s="191">
        <f t="shared" si="65"/>
        <v>0</v>
      </c>
      <c r="CI118" s="191">
        <f t="shared" si="65"/>
        <v>0</v>
      </c>
      <c r="CJ118" s="191">
        <f t="shared" si="65"/>
        <v>0</v>
      </c>
      <c r="CK118" s="191">
        <f t="shared" si="65"/>
        <v>0</v>
      </c>
      <c r="CL118" s="191">
        <f t="shared" si="65"/>
        <v>0</v>
      </c>
      <c r="CM118" s="191">
        <f t="shared" si="65"/>
        <v>0</v>
      </c>
      <c r="CN118" s="191">
        <f t="shared" si="65"/>
        <v>0</v>
      </c>
      <c r="CO118" s="191">
        <f t="shared" si="65"/>
        <v>0</v>
      </c>
      <c r="CP118" s="191">
        <f t="shared" si="65"/>
        <v>0</v>
      </c>
      <c r="CQ118" s="191">
        <f t="shared" si="65"/>
        <v>0</v>
      </c>
      <c r="CR118" s="191">
        <f t="shared" si="65"/>
        <v>0</v>
      </c>
      <c r="CS118" s="191">
        <f t="shared" si="65"/>
        <v>0</v>
      </c>
      <c r="CT118" s="191">
        <f t="shared" si="65"/>
        <v>0</v>
      </c>
      <c r="CU118" s="191">
        <f t="shared" si="65"/>
        <v>0</v>
      </c>
      <c r="CV118" s="191">
        <f t="shared" si="65"/>
        <v>0</v>
      </c>
      <c r="CW118" s="191">
        <f t="shared" si="65"/>
        <v>0</v>
      </c>
      <c r="CX118" s="191">
        <f t="shared" si="65"/>
        <v>0</v>
      </c>
      <c r="CY118" s="191">
        <f t="shared" si="65"/>
        <v>0</v>
      </c>
      <c r="CZ118" s="191">
        <f t="shared" si="65"/>
        <v>0</v>
      </c>
      <c r="DA118" s="191">
        <f t="shared" si="65"/>
        <v>0</v>
      </c>
      <c r="DB118" s="191">
        <f t="shared" si="65"/>
        <v>0</v>
      </c>
      <c r="DC118" s="191">
        <f t="shared" si="65"/>
        <v>0</v>
      </c>
      <c r="DF118" s="24">
        <f t="shared" si="40"/>
        <v>0</v>
      </c>
    </row>
    <row r="119" spans="1:110" ht="14.5">
      <c r="A119" s="68">
        <v>109</v>
      </c>
      <c r="B119" s="176" t="str">
        <f>$B$118&amp;"1."</f>
        <v>L.1.1.</v>
      </c>
      <c r="C119" s="205"/>
      <c r="D119" s="193"/>
      <c r="E119" s="176"/>
      <c r="F119" s="189">
        <f>H119+NPV(SD,I119:INDEX(I119:DC119,PAL))</f>
        <v>0</v>
      </c>
      <c r="G119" s="189">
        <f>SUMIF($H$5:$DC$5,"&lt;="&amp;PAL,$H119:$DC119)</f>
        <v>0</v>
      </c>
      <c r="H119" s="195">
        <v>0</v>
      </c>
      <c r="I119" s="195">
        <v>0</v>
      </c>
      <c r="J119" s="195">
        <v>0</v>
      </c>
      <c r="K119" s="195">
        <v>0</v>
      </c>
      <c r="L119" s="195">
        <v>0</v>
      </c>
      <c r="M119" s="195">
        <v>0</v>
      </c>
      <c r="N119" s="195">
        <v>0</v>
      </c>
      <c r="O119" s="195">
        <v>0</v>
      </c>
      <c r="P119" s="195">
        <v>0</v>
      </c>
      <c r="Q119" s="195">
        <v>0</v>
      </c>
      <c r="R119" s="195">
        <v>0</v>
      </c>
      <c r="S119" s="195">
        <v>0</v>
      </c>
      <c r="T119" s="195">
        <v>0</v>
      </c>
      <c r="U119" s="195">
        <v>0</v>
      </c>
      <c r="V119" s="195">
        <v>0</v>
      </c>
      <c r="W119" s="195">
        <v>0</v>
      </c>
      <c r="X119" s="195">
        <v>0</v>
      </c>
      <c r="Y119" s="195">
        <v>0</v>
      </c>
      <c r="Z119" s="195">
        <v>0</v>
      </c>
      <c r="AA119" s="195">
        <v>0</v>
      </c>
      <c r="AB119" s="195">
        <v>0</v>
      </c>
      <c r="AC119" s="195">
        <v>0</v>
      </c>
      <c r="AD119" s="195">
        <v>0</v>
      </c>
      <c r="AE119" s="195">
        <v>0</v>
      </c>
      <c r="AF119" s="195">
        <v>0</v>
      </c>
      <c r="AG119" s="195">
        <v>0</v>
      </c>
      <c r="AH119" s="195">
        <v>0</v>
      </c>
      <c r="AI119" s="195">
        <v>0</v>
      </c>
      <c r="AJ119" s="195">
        <v>0</v>
      </c>
      <c r="AK119" s="195">
        <v>0</v>
      </c>
      <c r="AL119" s="195">
        <v>0</v>
      </c>
      <c r="AM119" s="195">
        <v>0</v>
      </c>
      <c r="AN119" s="195">
        <v>0</v>
      </c>
      <c r="AO119" s="195">
        <v>0</v>
      </c>
      <c r="AP119" s="195">
        <v>0</v>
      </c>
      <c r="AQ119" s="195">
        <v>0</v>
      </c>
      <c r="AR119" s="195">
        <v>0</v>
      </c>
      <c r="AS119" s="195">
        <v>0</v>
      </c>
      <c r="AT119" s="195">
        <v>0</v>
      </c>
      <c r="AU119" s="195">
        <v>0</v>
      </c>
      <c r="AV119" s="195">
        <v>0</v>
      </c>
      <c r="AW119" s="195">
        <v>0</v>
      </c>
      <c r="AX119" s="195">
        <v>0</v>
      </c>
      <c r="AY119" s="195">
        <v>0</v>
      </c>
      <c r="AZ119" s="195">
        <v>0</v>
      </c>
      <c r="BA119" s="195">
        <v>0</v>
      </c>
      <c r="BB119" s="195">
        <v>0</v>
      </c>
      <c r="BC119" s="195">
        <v>0</v>
      </c>
      <c r="BD119" s="195">
        <v>0</v>
      </c>
      <c r="BE119" s="195">
        <v>0</v>
      </c>
      <c r="BF119" s="195">
        <v>0</v>
      </c>
      <c r="BG119" s="195">
        <v>0</v>
      </c>
      <c r="BH119" s="195">
        <v>0</v>
      </c>
      <c r="BI119" s="195">
        <v>0</v>
      </c>
      <c r="BJ119" s="195">
        <v>0</v>
      </c>
      <c r="BK119" s="195">
        <v>0</v>
      </c>
      <c r="BL119" s="195">
        <v>0</v>
      </c>
      <c r="BM119" s="195">
        <v>0</v>
      </c>
      <c r="BN119" s="195">
        <v>0</v>
      </c>
      <c r="BO119" s="195">
        <v>0</v>
      </c>
      <c r="BP119" s="195">
        <v>0</v>
      </c>
      <c r="BQ119" s="195">
        <v>0</v>
      </c>
      <c r="BR119" s="195">
        <v>0</v>
      </c>
      <c r="BS119" s="195">
        <v>0</v>
      </c>
      <c r="BT119" s="195">
        <v>0</v>
      </c>
      <c r="BU119" s="195">
        <v>0</v>
      </c>
      <c r="BV119" s="195">
        <v>0</v>
      </c>
      <c r="BW119" s="195">
        <v>0</v>
      </c>
      <c r="BX119" s="195">
        <v>0</v>
      </c>
      <c r="BY119" s="195">
        <v>0</v>
      </c>
      <c r="BZ119" s="195">
        <v>0</v>
      </c>
      <c r="CA119" s="195">
        <v>0</v>
      </c>
      <c r="CB119" s="195">
        <v>0</v>
      </c>
      <c r="CC119" s="195">
        <v>0</v>
      </c>
      <c r="CD119" s="195">
        <v>0</v>
      </c>
      <c r="CE119" s="195">
        <v>0</v>
      </c>
      <c r="CF119" s="195">
        <v>0</v>
      </c>
      <c r="CG119" s="195">
        <v>0</v>
      </c>
      <c r="CH119" s="195">
        <v>0</v>
      </c>
      <c r="CI119" s="195">
        <v>0</v>
      </c>
      <c r="CJ119" s="195">
        <v>0</v>
      </c>
      <c r="CK119" s="195">
        <v>0</v>
      </c>
      <c r="CL119" s="195">
        <v>0</v>
      </c>
      <c r="CM119" s="195">
        <v>0</v>
      </c>
      <c r="CN119" s="195">
        <v>0</v>
      </c>
      <c r="CO119" s="195">
        <v>0</v>
      </c>
      <c r="CP119" s="195">
        <v>0</v>
      </c>
      <c r="CQ119" s="195">
        <v>0</v>
      </c>
      <c r="CR119" s="195">
        <v>0</v>
      </c>
      <c r="CS119" s="195">
        <v>0</v>
      </c>
      <c r="CT119" s="195">
        <v>0</v>
      </c>
      <c r="CU119" s="195">
        <v>0</v>
      </c>
      <c r="CV119" s="195">
        <v>0</v>
      </c>
      <c r="CW119" s="195">
        <v>0</v>
      </c>
      <c r="CX119" s="195">
        <v>0</v>
      </c>
      <c r="CY119" s="195">
        <v>0</v>
      </c>
      <c r="CZ119" s="195">
        <v>0</v>
      </c>
      <c r="DA119" s="195">
        <v>0</v>
      </c>
      <c r="DB119" s="195">
        <v>0</v>
      </c>
      <c r="DC119" s="195">
        <v>0</v>
      </c>
      <c r="DE119" s="24">
        <f t="shared" ref="DE119:DE129" si="66">COUNTBLANK(H119:DC119)</f>
        <v>0</v>
      </c>
      <c r="DF119" s="24">
        <f t="shared" si="40"/>
        <v>0</v>
      </c>
    </row>
    <row r="120" spans="1:110" ht="15" customHeight="1">
      <c r="A120" s="68">
        <v>110</v>
      </c>
      <c r="B120" s="176" t="str">
        <f>$B$118&amp;"2."</f>
        <v>L.1.2.</v>
      </c>
      <c r="C120" s="205"/>
      <c r="D120" s="193"/>
      <c r="E120" s="176"/>
      <c r="F120" s="189">
        <f>H120+NPV(SD,I120:INDEX(I120:DC120,PAL))</f>
        <v>0</v>
      </c>
      <c r="G120" s="189">
        <f>SUMIF($H$5:$DC$5,"&lt;="&amp;PAL,$H120:$DC120)</f>
        <v>0</v>
      </c>
      <c r="H120" s="195">
        <v>0</v>
      </c>
      <c r="I120" s="195">
        <v>0</v>
      </c>
      <c r="J120" s="195">
        <v>0</v>
      </c>
      <c r="K120" s="195">
        <v>0</v>
      </c>
      <c r="L120" s="195">
        <v>0</v>
      </c>
      <c r="M120" s="195">
        <v>0</v>
      </c>
      <c r="N120" s="195">
        <v>0</v>
      </c>
      <c r="O120" s="195">
        <v>0</v>
      </c>
      <c r="P120" s="195">
        <v>0</v>
      </c>
      <c r="Q120" s="195">
        <v>0</v>
      </c>
      <c r="R120" s="195">
        <v>0</v>
      </c>
      <c r="S120" s="195">
        <v>0</v>
      </c>
      <c r="T120" s="195">
        <v>0</v>
      </c>
      <c r="U120" s="195">
        <v>0</v>
      </c>
      <c r="V120" s="195">
        <v>0</v>
      </c>
      <c r="W120" s="195">
        <v>0</v>
      </c>
      <c r="X120" s="195">
        <v>0</v>
      </c>
      <c r="Y120" s="195">
        <v>0</v>
      </c>
      <c r="Z120" s="195">
        <v>0</v>
      </c>
      <c r="AA120" s="195">
        <v>0</v>
      </c>
      <c r="AB120" s="195">
        <v>0</v>
      </c>
      <c r="AC120" s="195">
        <v>0</v>
      </c>
      <c r="AD120" s="195">
        <v>0</v>
      </c>
      <c r="AE120" s="195">
        <v>0</v>
      </c>
      <c r="AF120" s="195">
        <v>0</v>
      </c>
      <c r="AG120" s="195">
        <v>0</v>
      </c>
      <c r="AH120" s="195">
        <v>0</v>
      </c>
      <c r="AI120" s="195">
        <v>0</v>
      </c>
      <c r="AJ120" s="195">
        <v>0</v>
      </c>
      <c r="AK120" s="195">
        <v>0</v>
      </c>
      <c r="AL120" s="195">
        <v>0</v>
      </c>
      <c r="AM120" s="195">
        <v>0</v>
      </c>
      <c r="AN120" s="195">
        <v>0</v>
      </c>
      <c r="AO120" s="195">
        <v>0</v>
      </c>
      <c r="AP120" s="195">
        <v>0</v>
      </c>
      <c r="AQ120" s="195">
        <v>0</v>
      </c>
      <c r="AR120" s="195">
        <v>0</v>
      </c>
      <c r="AS120" s="195">
        <v>0</v>
      </c>
      <c r="AT120" s="195">
        <v>0</v>
      </c>
      <c r="AU120" s="195">
        <v>0</v>
      </c>
      <c r="AV120" s="195">
        <v>0</v>
      </c>
      <c r="AW120" s="195">
        <v>0</v>
      </c>
      <c r="AX120" s="195">
        <v>0</v>
      </c>
      <c r="AY120" s="195">
        <v>0</v>
      </c>
      <c r="AZ120" s="195">
        <v>0</v>
      </c>
      <c r="BA120" s="195">
        <v>0</v>
      </c>
      <c r="BB120" s="195">
        <v>0</v>
      </c>
      <c r="BC120" s="195">
        <v>0</v>
      </c>
      <c r="BD120" s="195">
        <v>0</v>
      </c>
      <c r="BE120" s="195">
        <v>0</v>
      </c>
      <c r="BF120" s="195">
        <v>0</v>
      </c>
      <c r="BG120" s="195">
        <v>0</v>
      </c>
      <c r="BH120" s="195">
        <v>0</v>
      </c>
      <c r="BI120" s="195">
        <v>0</v>
      </c>
      <c r="BJ120" s="195">
        <v>0</v>
      </c>
      <c r="BK120" s="195">
        <v>0</v>
      </c>
      <c r="BL120" s="195">
        <v>0</v>
      </c>
      <c r="BM120" s="195">
        <v>0</v>
      </c>
      <c r="BN120" s="195">
        <v>0</v>
      </c>
      <c r="BO120" s="195">
        <v>0</v>
      </c>
      <c r="BP120" s="195">
        <v>0</v>
      </c>
      <c r="BQ120" s="195">
        <v>0</v>
      </c>
      <c r="BR120" s="195">
        <v>0</v>
      </c>
      <c r="BS120" s="195">
        <v>0</v>
      </c>
      <c r="BT120" s="195">
        <v>0</v>
      </c>
      <c r="BU120" s="195">
        <v>0</v>
      </c>
      <c r="BV120" s="195">
        <v>0</v>
      </c>
      <c r="BW120" s="195">
        <v>0</v>
      </c>
      <c r="BX120" s="195">
        <v>0</v>
      </c>
      <c r="BY120" s="195">
        <v>0</v>
      </c>
      <c r="BZ120" s="195">
        <v>0</v>
      </c>
      <c r="CA120" s="195">
        <v>0</v>
      </c>
      <c r="CB120" s="195">
        <v>0</v>
      </c>
      <c r="CC120" s="195">
        <v>0</v>
      </c>
      <c r="CD120" s="195">
        <v>0</v>
      </c>
      <c r="CE120" s="195">
        <v>0</v>
      </c>
      <c r="CF120" s="195">
        <v>0</v>
      </c>
      <c r="CG120" s="195">
        <v>0</v>
      </c>
      <c r="CH120" s="195">
        <v>0</v>
      </c>
      <c r="CI120" s="195">
        <v>0</v>
      </c>
      <c r="CJ120" s="195">
        <v>0</v>
      </c>
      <c r="CK120" s="195">
        <v>0</v>
      </c>
      <c r="CL120" s="195">
        <v>0</v>
      </c>
      <c r="CM120" s="195">
        <v>0</v>
      </c>
      <c r="CN120" s="195">
        <v>0</v>
      </c>
      <c r="CO120" s="195">
        <v>0</v>
      </c>
      <c r="CP120" s="195">
        <v>0</v>
      </c>
      <c r="CQ120" s="195">
        <v>0</v>
      </c>
      <c r="CR120" s="195">
        <v>0</v>
      </c>
      <c r="CS120" s="195">
        <v>0</v>
      </c>
      <c r="CT120" s="195">
        <v>0</v>
      </c>
      <c r="CU120" s="195">
        <v>0</v>
      </c>
      <c r="CV120" s="195">
        <v>0</v>
      </c>
      <c r="CW120" s="195">
        <v>0</v>
      </c>
      <c r="CX120" s="195">
        <v>0</v>
      </c>
      <c r="CY120" s="195">
        <v>0</v>
      </c>
      <c r="CZ120" s="195">
        <v>0</v>
      </c>
      <c r="DA120" s="195">
        <v>0</v>
      </c>
      <c r="DB120" s="195">
        <v>0</v>
      </c>
      <c r="DC120" s="195">
        <v>0</v>
      </c>
      <c r="DE120" s="24">
        <f t="shared" si="66"/>
        <v>0</v>
      </c>
      <c r="DF120" s="24">
        <f t="shared" si="40"/>
        <v>0</v>
      </c>
    </row>
    <row r="121" spans="1:110" ht="15" customHeight="1">
      <c r="A121" s="68">
        <v>111</v>
      </c>
      <c r="B121" s="176" t="str">
        <f>$B$118&amp;"3."</f>
        <v>L.1.3.</v>
      </c>
      <c r="C121" s="205"/>
      <c r="D121" s="193"/>
      <c r="E121" s="176"/>
      <c r="F121" s="189">
        <f>H121+NPV(SD,I121:INDEX(I121:DC121,PAL))</f>
        <v>0</v>
      </c>
      <c r="G121" s="189">
        <f>SUMIF($H$5:$DC$5,"&lt;="&amp;PAL,$H121:$DC121)</f>
        <v>0</v>
      </c>
      <c r="H121" s="195">
        <v>0</v>
      </c>
      <c r="I121" s="195">
        <v>0</v>
      </c>
      <c r="J121" s="195">
        <v>0</v>
      </c>
      <c r="K121" s="195">
        <v>0</v>
      </c>
      <c r="L121" s="195">
        <v>0</v>
      </c>
      <c r="M121" s="195">
        <v>0</v>
      </c>
      <c r="N121" s="195">
        <v>0</v>
      </c>
      <c r="O121" s="195">
        <v>0</v>
      </c>
      <c r="P121" s="195">
        <v>0</v>
      </c>
      <c r="Q121" s="195">
        <v>0</v>
      </c>
      <c r="R121" s="195">
        <v>0</v>
      </c>
      <c r="S121" s="195">
        <v>0</v>
      </c>
      <c r="T121" s="195">
        <v>0</v>
      </c>
      <c r="U121" s="195">
        <v>0</v>
      </c>
      <c r="V121" s="195">
        <v>0</v>
      </c>
      <c r="W121" s="195">
        <v>0</v>
      </c>
      <c r="X121" s="195">
        <v>0</v>
      </c>
      <c r="Y121" s="195">
        <v>0</v>
      </c>
      <c r="Z121" s="195">
        <v>0</v>
      </c>
      <c r="AA121" s="195">
        <v>0</v>
      </c>
      <c r="AB121" s="195">
        <v>0</v>
      </c>
      <c r="AC121" s="195">
        <v>0</v>
      </c>
      <c r="AD121" s="195">
        <v>0</v>
      </c>
      <c r="AE121" s="195">
        <v>0</v>
      </c>
      <c r="AF121" s="195">
        <v>0</v>
      </c>
      <c r="AG121" s="195">
        <v>0</v>
      </c>
      <c r="AH121" s="195">
        <v>0</v>
      </c>
      <c r="AI121" s="195">
        <v>0</v>
      </c>
      <c r="AJ121" s="195">
        <v>0</v>
      </c>
      <c r="AK121" s="195">
        <v>0</v>
      </c>
      <c r="AL121" s="195">
        <v>0</v>
      </c>
      <c r="AM121" s="195">
        <v>0</v>
      </c>
      <c r="AN121" s="195">
        <v>0</v>
      </c>
      <c r="AO121" s="195">
        <v>0</v>
      </c>
      <c r="AP121" s="195">
        <v>0</v>
      </c>
      <c r="AQ121" s="195">
        <v>0</v>
      </c>
      <c r="AR121" s="195">
        <v>0</v>
      </c>
      <c r="AS121" s="195">
        <v>0</v>
      </c>
      <c r="AT121" s="195">
        <v>0</v>
      </c>
      <c r="AU121" s="195">
        <v>0</v>
      </c>
      <c r="AV121" s="195">
        <v>0</v>
      </c>
      <c r="AW121" s="195">
        <v>0</v>
      </c>
      <c r="AX121" s="195">
        <v>0</v>
      </c>
      <c r="AY121" s="195">
        <v>0</v>
      </c>
      <c r="AZ121" s="195">
        <v>0</v>
      </c>
      <c r="BA121" s="195">
        <v>0</v>
      </c>
      <c r="BB121" s="195">
        <v>0</v>
      </c>
      <c r="BC121" s="195">
        <v>0</v>
      </c>
      <c r="BD121" s="195">
        <v>0</v>
      </c>
      <c r="BE121" s="195">
        <v>0</v>
      </c>
      <c r="BF121" s="195">
        <v>0</v>
      </c>
      <c r="BG121" s="195">
        <v>0</v>
      </c>
      <c r="BH121" s="195">
        <v>0</v>
      </c>
      <c r="BI121" s="195">
        <v>0</v>
      </c>
      <c r="BJ121" s="195">
        <v>0</v>
      </c>
      <c r="BK121" s="195">
        <v>0</v>
      </c>
      <c r="BL121" s="195">
        <v>0</v>
      </c>
      <c r="BM121" s="195">
        <v>0</v>
      </c>
      <c r="BN121" s="195">
        <v>0</v>
      </c>
      <c r="BO121" s="195">
        <v>0</v>
      </c>
      <c r="BP121" s="195">
        <v>0</v>
      </c>
      <c r="BQ121" s="195">
        <v>0</v>
      </c>
      <c r="BR121" s="195">
        <v>0</v>
      </c>
      <c r="BS121" s="195">
        <v>0</v>
      </c>
      <c r="BT121" s="195">
        <v>0</v>
      </c>
      <c r="BU121" s="195">
        <v>0</v>
      </c>
      <c r="BV121" s="195">
        <v>0</v>
      </c>
      <c r="BW121" s="195">
        <v>0</v>
      </c>
      <c r="BX121" s="195">
        <v>0</v>
      </c>
      <c r="BY121" s="195">
        <v>0</v>
      </c>
      <c r="BZ121" s="195">
        <v>0</v>
      </c>
      <c r="CA121" s="195">
        <v>0</v>
      </c>
      <c r="CB121" s="195">
        <v>0</v>
      </c>
      <c r="CC121" s="195">
        <v>0</v>
      </c>
      <c r="CD121" s="195">
        <v>0</v>
      </c>
      <c r="CE121" s="195">
        <v>0</v>
      </c>
      <c r="CF121" s="195">
        <v>0</v>
      </c>
      <c r="CG121" s="195">
        <v>0</v>
      </c>
      <c r="CH121" s="195">
        <v>0</v>
      </c>
      <c r="CI121" s="195">
        <v>0</v>
      </c>
      <c r="CJ121" s="195">
        <v>0</v>
      </c>
      <c r="CK121" s="195">
        <v>0</v>
      </c>
      <c r="CL121" s="195">
        <v>0</v>
      </c>
      <c r="CM121" s="195">
        <v>0</v>
      </c>
      <c r="CN121" s="195">
        <v>0</v>
      </c>
      <c r="CO121" s="195">
        <v>0</v>
      </c>
      <c r="CP121" s="195">
        <v>0</v>
      </c>
      <c r="CQ121" s="195">
        <v>0</v>
      </c>
      <c r="CR121" s="195">
        <v>0</v>
      </c>
      <c r="CS121" s="195">
        <v>0</v>
      </c>
      <c r="CT121" s="195">
        <v>0</v>
      </c>
      <c r="CU121" s="195">
        <v>0</v>
      </c>
      <c r="CV121" s="195">
        <v>0</v>
      </c>
      <c r="CW121" s="195">
        <v>0</v>
      </c>
      <c r="CX121" s="195">
        <v>0</v>
      </c>
      <c r="CY121" s="195">
        <v>0</v>
      </c>
      <c r="CZ121" s="195">
        <v>0</v>
      </c>
      <c r="DA121" s="195">
        <v>0</v>
      </c>
      <c r="DB121" s="195">
        <v>0</v>
      </c>
      <c r="DC121" s="195">
        <v>0</v>
      </c>
      <c r="DE121" s="24">
        <f t="shared" si="66"/>
        <v>0</v>
      </c>
      <c r="DF121" s="24">
        <f t="shared" si="40"/>
        <v>0</v>
      </c>
    </row>
    <row r="122" spans="1:110" ht="15" customHeight="1">
      <c r="A122" s="68">
        <v>112</v>
      </c>
      <c r="B122" s="176" t="str">
        <f>$B$118&amp;"4."</f>
        <v>L.1.4.</v>
      </c>
      <c r="C122" s="205"/>
      <c r="D122" s="193"/>
      <c r="E122" s="176"/>
      <c r="F122" s="189">
        <f>H122+NPV(SD,I122:INDEX(I122:DC122,PAL))</f>
        <v>0</v>
      </c>
      <c r="G122" s="189">
        <f>SUMIF($H$5:$DC$5,"&lt;="&amp;PAL,$H122:$DC122)</f>
        <v>0</v>
      </c>
      <c r="H122" s="195">
        <v>0</v>
      </c>
      <c r="I122" s="195">
        <v>0</v>
      </c>
      <c r="J122" s="195">
        <v>0</v>
      </c>
      <c r="K122" s="195">
        <v>0</v>
      </c>
      <c r="L122" s="195">
        <v>0</v>
      </c>
      <c r="M122" s="195">
        <v>0</v>
      </c>
      <c r="N122" s="195">
        <v>0</v>
      </c>
      <c r="O122" s="195">
        <v>0</v>
      </c>
      <c r="P122" s="195">
        <v>0</v>
      </c>
      <c r="Q122" s="195">
        <v>0</v>
      </c>
      <c r="R122" s="195">
        <v>0</v>
      </c>
      <c r="S122" s="195">
        <v>0</v>
      </c>
      <c r="T122" s="195">
        <v>0</v>
      </c>
      <c r="U122" s="195">
        <v>0</v>
      </c>
      <c r="V122" s="195">
        <v>0</v>
      </c>
      <c r="W122" s="195">
        <v>0</v>
      </c>
      <c r="X122" s="195">
        <v>0</v>
      </c>
      <c r="Y122" s="195">
        <v>0</v>
      </c>
      <c r="Z122" s="195">
        <v>0</v>
      </c>
      <c r="AA122" s="195">
        <v>0</v>
      </c>
      <c r="AB122" s="195">
        <v>0</v>
      </c>
      <c r="AC122" s="195">
        <v>0</v>
      </c>
      <c r="AD122" s="195">
        <v>0</v>
      </c>
      <c r="AE122" s="195">
        <v>0</v>
      </c>
      <c r="AF122" s="195">
        <v>0</v>
      </c>
      <c r="AG122" s="195">
        <v>0</v>
      </c>
      <c r="AH122" s="195">
        <v>0</v>
      </c>
      <c r="AI122" s="195">
        <v>0</v>
      </c>
      <c r="AJ122" s="195">
        <v>0</v>
      </c>
      <c r="AK122" s="195">
        <v>0</v>
      </c>
      <c r="AL122" s="195">
        <v>0</v>
      </c>
      <c r="AM122" s="195">
        <v>0</v>
      </c>
      <c r="AN122" s="195">
        <v>0</v>
      </c>
      <c r="AO122" s="195">
        <v>0</v>
      </c>
      <c r="AP122" s="195">
        <v>0</v>
      </c>
      <c r="AQ122" s="195">
        <v>0</v>
      </c>
      <c r="AR122" s="195">
        <v>0</v>
      </c>
      <c r="AS122" s="195">
        <v>0</v>
      </c>
      <c r="AT122" s="195">
        <v>0</v>
      </c>
      <c r="AU122" s="195">
        <v>0</v>
      </c>
      <c r="AV122" s="195">
        <v>0</v>
      </c>
      <c r="AW122" s="195">
        <v>0</v>
      </c>
      <c r="AX122" s="195">
        <v>0</v>
      </c>
      <c r="AY122" s="195">
        <v>0</v>
      </c>
      <c r="AZ122" s="195">
        <v>0</v>
      </c>
      <c r="BA122" s="195">
        <v>0</v>
      </c>
      <c r="BB122" s="195">
        <v>0</v>
      </c>
      <c r="BC122" s="195">
        <v>0</v>
      </c>
      <c r="BD122" s="195">
        <v>0</v>
      </c>
      <c r="BE122" s="195">
        <v>0</v>
      </c>
      <c r="BF122" s="195">
        <v>0</v>
      </c>
      <c r="BG122" s="195">
        <v>0</v>
      </c>
      <c r="BH122" s="195">
        <v>0</v>
      </c>
      <c r="BI122" s="195">
        <v>0</v>
      </c>
      <c r="BJ122" s="195">
        <v>0</v>
      </c>
      <c r="BK122" s="195">
        <v>0</v>
      </c>
      <c r="BL122" s="195">
        <v>0</v>
      </c>
      <c r="BM122" s="195">
        <v>0</v>
      </c>
      <c r="BN122" s="195">
        <v>0</v>
      </c>
      <c r="BO122" s="195">
        <v>0</v>
      </c>
      <c r="BP122" s="195">
        <v>0</v>
      </c>
      <c r="BQ122" s="195">
        <v>0</v>
      </c>
      <c r="BR122" s="195">
        <v>0</v>
      </c>
      <c r="BS122" s="195">
        <v>0</v>
      </c>
      <c r="BT122" s="195">
        <v>0</v>
      </c>
      <c r="BU122" s="195">
        <v>0</v>
      </c>
      <c r="BV122" s="195">
        <v>0</v>
      </c>
      <c r="BW122" s="195">
        <v>0</v>
      </c>
      <c r="BX122" s="195">
        <v>0</v>
      </c>
      <c r="BY122" s="195">
        <v>0</v>
      </c>
      <c r="BZ122" s="195">
        <v>0</v>
      </c>
      <c r="CA122" s="195">
        <v>0</v>
      </c>
      <c r="CB122" s="195">
        <v>0</v>
      </c>
      <c r="CC122" s="195">
        <v>0</v>
      </c>
      <c r="CD122" s="195">
        <v>0</v>
      </c>
      <c r="CE122" s="195">
        <v>0</v>
      </c>
      <c r="CF122" s="195">
        <v>0</v>
      </c>
      <c r="CG122" s="195">
        <v>0</v>
      </c>
      <c r="CH122" s="195">
        <v>0</v>
      </c>
      <c r="CI122" s="195">
        <v>0</v>
      </c>
      <c r="CJ122" s="195">
        <v>0</v>
      </c>
      <c r="CK122" s="195">
        <v>0</v>
      </c>
      <c r="CL122" s="195">
        <v>0</v>
      </c>
      <c r="CM122" s="195">
        <v>0</v>
      </c>
      <c r="CN122" s="195">
        <v>0</v>
      </c>
      <c r="CO122" s="195">
        <v>0</v>
      </c>
      <c r="CP122" s="195">
        <v>0</v>
      </c>
      <c r="CQ122" s="195">
        <v>0</v>
      </c>
      <c r="CR122" s="195">
        <v>0</v>
      </c>
      <c r="CS122" s="195">
        <v>0</v>
      </c>
      <c r="CT122" s="195">
        <v>0</v>
      </c>
      <c r="CU122" s="195">
        <v>0</v>
      </c>
      <c r="CV122" s="195">
        <v>0</v>
      </c>
      <c r="CW122" s="195">
        <v>0</v>
      </c>
      <c r="CX122" s="195">
        <v>0</v>
      </c>
      <c r="CY122" s="195">
        <v>0</v>
      </c>
      <c r="CZ122" s="195">
        <v>0</v>
      </c>
      <c r="DA122" s="195">
        <v>0</v>
      </c>
      <c r="DB122" s="195">
        <v>0</v>
      </c>
      <c r="DC122" s="195">
        <v>0</v>
      </c>
      <c r="DE122" s="24">
        <f t="shared" si="66"/>
        <v>0</v>
      </c>
      <c r="DF122" s="24">
        <f t="shared" si="40"/>
        <v>0</v>
      </c>
    </row>
    <row r="123" spans="1:110" ht="15" customHeight="1">
      <c r="A123" s="68">
        <v>113</v>
      </c>
      <c r="B123" s="176" t="str">
        <f>$B$118&amp;"5."</f>
        <v>L.1.5.</v>
      </c>
      <c r="C123" s="205"/>
      <c r="D123" s="193"/>
      <c r="E123" s="176"/>
      <c r="F123" s="189">
        <f>H123+NPV(SD,I123:INDEX(I123:DC123,PAL))</f>
        <v>0</v>
      </c>
      <c r="G123" s="189">
        <f>SUMIF($H$5:$DC$5,"&lt;="&amp;PAL,$H123:$DC123)</f>
        <v>0</v>
      </c>
      <c r="H123" s="195">
        <v>0</v>
      </c>
      <c r="I123" s="195">
        <v>0</v>
      </c>
      <c r="J123" s="195">
        <v>0</v>
      </c>
      <c r="K123" s="195">
        <v>0</v>
      </c>
      <c r="L123" s="195">
        <v>0</v>
      </c>
      <c r="M123" s="195">
        <v>0</v>
      </c>
      <c r="N123" s="195">
        <v>0</v>
      </c>
      <c r="O123" s="195">
        <v>0</v>
      </c>
      <c r="P123" s="195">
        <v>0</v>
      </c>
      <c r="Q123" s="195">
        <v>0</v>
      </c>
      <c r="R123" s="195">
        <v>0</v>
      </c>
      <c r="S123" s="195">
        <v>0</v>
      </c>
      <c r="T123" s="195">
        <v>0</v>
      </c>
      <c r="U123" s="195">
        <v>0</v>
      </c>
      <c r="V123" s="195">
        <v>0</v>
      </c>
      <c r="W123" s="195">
        <v>0</v>
      </c>
      <c r="X123" s="195">
        <v>0</v>
      </c>
      <c r="Y123" s="195">
        <v>0</v>
      </c>
      <c r="Z123" s="195">
        <v>0</v>
      </c>
      <c r="AA123" s="195">
        <v>0</v>
      </c>
      <c r="AB123" s="195">
        <v>0</v>
      </c>
      <c r="AC123" s="195">
        <v>0</v>
      </c>
      <c r="AD123" s="195">
        <v>0</v>
      </c>
      <c r="AE123" s="195">
        <v>0</v>
      </c>
      <c r="AF123" s="195">
        <v>0</v>
      </c>
      <c r="AG123" s="195">
        <v>0</v>
      </c>
      <c r="AH123" s="195">
        <v>0</v>
      </c>
      <c r="AI123" s="195">
        <v>0</v>
      </c>
      <c r="AJ123" s="195">
        <v>0</v>
      </c>
      <c r="AK123" s="195">
        <v>0</v>
      </c>
      <c r="AL123" s="195">
        <v>0</v>
      </c>
      <c r="AM123" s="195">
        <v>0</v>
      </c>
      <c r="AN123" s="195">
        <v>0</v>
      </c>
      <c r="AO123" s="195">
        <v>0</v>
      </c>
      <c r="AP123" s="195">
        <v>0</v>
      </c>
      <c r="AQ123" s="195">
        <v>0</v>
      </c>
      <c r="AR123" s="195">
        <v>0</v>
      </c>
      <c r="AS123" s="195">
        <v>0</v>
      </c>
      <c r="AT123" s="195">
        <v>0</v>
      </c>
      <c r="AU123" s="195">
        <v>0</v>
      </c>
      <c r="AV123" s="195">
        <v>0</v>
      </c>
      <c r="AW123" s="195">
        <v>0</v>
      </c>
      <c r="AX123" s="195">
        <v>0</v>
      </c>
      <c r="AY123" s="195">
        <v>0</v>
      </c>
      <c r="AZ123" s="195">
        <v>0</v>
      </c>
      <c r="BA123" s="195">
        <v>0</v>
      </c>
      <c r="BB123" s="195">
        <v>0</v>
      </c>
      <c r="BC123" s="195">
        <v>0</v>
      </c>
      <c r="BD123" s="195">
        <v>0</v>
      </c>
      <c r="BE123" s="195">
        <v>0</v>
      </c>
      <c r="BF123" s="195">
        <v>0</v>
      </c>
      <c r="BG123" s="195">
        <v>0</v>
      </c>
      <c r="BH123" s="195">
        <v>0</v>
      </c>
      <c r="BI123" s="195">
        <v>0</v>
      </c>
      <c r="BJ123" s="195">
        <v>0</v>
      </c>
      <c r="BK123" s="195">
        <v>0</v>
      </c>
      <c r="BL123" s="195">
        <v>0</v>
      </c>
      <c r="BM123" s="195">
        <v>0</v>
      </c>
      <c r="BN123" s="195">
        <v>0</v>
      </c>
      <c r="BO123" s="195">
        <v>0</v>
      </c>
      <c r="BP123" s="195">
        <v>0</v>
      </c>
      <c r="BQ123" s="195">
        <v>0</v>
      </c>
      <c r="BR123" s="195">
        <v>0</v>
      </c>
      <c r="BS123" s="195">
        <v>0</v>
      </c>
      <c r="BT123" s="195">
        <v>0</v>
      </c>
      <c r="BU123" s="195">
        <v>0</v>
      </c>
      <c r="BV123" s="195">
        <v>0</v>
      </c>
      <c r="BW123" s="195">
        <v>0</v>
      </c>
      <c r="BX123" s="195">
        <v>0</v>
      </c>
      <c r="BY123" s="195">
        <v>0</v>
      </c>
      <c r="BZ123" s="195">
        <v>0</v>
      </c>
      <c r="CA123" s="195">
        <v>0</v>
      </c>
      <c r="CB123" s="195">
        <v>0</v>
      </c>
      <c r="CC123" s="195">
        <v>0</v>
      </c>
      <c r="CD123" s="195">
        <v>0</v>
      </c>
      <c r="CE123" s="195">
        <v>0</v>
      </c>
      <c r="CF123" s="195">
        <v>0</v>
      </c>
      <c r="CG123" s="195">
        <v>0</v>
      </c>
      <c r="CH123" s="195">
        <v>0</v>
      </c>
      <c r="CI123" s="195">
        <v>0</v>
      </c>
      <c r="CJ123" s="195">
        <v>0</v>
      </c>
      <c r="CK123" s="195">
        <v>0</v>
      </c>
      <c r="CL123" s="195">
        <v>0</v>
      </c>
      <c r="CM123" s="195">
        <v>0</v>
      </c>
      <c r="CN123" s="195">
        <v>0</v>
      </c>
      <c r="CO123" s="195">
        <v>0</v>
      </c>
      <c r="CP123" s="195">
        <v>0</v>
      </c>
      <c r="CQ123" s="195">
        <v>0</v>
      </c>
      <c r="CR123" s="195">
        <v>0</v>
      </c>
      <c r="CS123" s="195">
        <v>0</v>
      </c>
      <c r="CT123" s="195">
        <v>0</v>
      </c>
      <c r="CU123" s="195">
        <v>0</v>
      </c>
      <c r="CV123" s="195">
        <v>0</v>
      </c>
      <c r="CW123" s="195">
        <v>0</v>
      </c>
      <c r="CX123" s="195">
        <v>0</v>
      </c>
      <c r="CY123" s="195">
        <v>0</v>
      </c>
      <c r="CZ123" s="195">
        <v>0</v>
      </c>
      <c r="DA123" s="195">
        <v>0</v>
      </c>
      <c r="DB123" s="195">
        <v>0</v>
      </c>
      <c r="DC123" s="195">
        <v>0</v>
      </c>
      <c r="DE123" s="24">
        <f t="shared" si="66"/>
        <v>0</v>
      </c>
      <c r="DF123" s="24">
        <f t="shared" si="40"/>
        <v>0</v>
      </c>
    </row>
    <row r="124" spans="1:110" ht="15" customHeight="1">
      <c r="A124" s="68">
        <v>114</v>
      </c>
      <c r="B124" s="176" t="str">
        <f>$B$118&amp;"6."</f>
        <v>L.1.6.</v>
      </c>
      <c r="C124" s="205"/>
      <c r="D124" s="193"/>
      <c r="E124" s="176"/>
      <c r="F124" s="189">
        <f>H124+NPV(SD,I124:INDEX(I124:DC124,PAL))</f>
        <v>0</v>
      </c>
      <c r="G124" s="189">
        <f>SUMIF($H$5:$DC$5,"&lt;="&amp;PAL,$H124:$DC124)</f>
        <v>0</v>
      </c>
      <c r="H124" s="195">
        <v>0</v>
      </c>
      <c r="I124" s="195">
        <v>0</v>
      </c>
      <c r="J124" s="195">
        <v>0</v>
      </c>
      <c r="K124" s="195">
        <v>0</v>
      </c>
      <c r="L124" s="195">
        <v>0</v>
      </c>
      <c r="M124" s="195">
        <v>0</v>
      </c>
      <c r="N124" s="195">
        <v>0</v>
      </c>
      <c r="O124" s="195">
        <v>0</v>
      </c>
      <c r="P124" s="195">
        <v>0</v>
      </c>
      <c r="Q124" s="195">
        <v>0</v>
      </c>
      <c r="R124" s="195">
        <v>0</v>
      </c>
      <c r="S124" s="195">
        <v>0</v>
      </c>
      <c r="T124" s="195">
        <v>0</v>
      </c>
      <c r="U124" s="195">
        <v>0</v>
      </c>
      <c r="V124" s="195">
        <v>0</v>
      </c>
      <c r="W124" s="195">
        <v>0</v>
      </c>
      <c r="X124" s="195">
        <v>0</v>
      </c>
      <c r="Y124" s="195">
        <v>0</v>
      </c>
      <c r="Z124" s="195">
        <v>0</v>
      </c>
      <c r="AA124" s="195">
        <v>0</v>
      </c>
      <c r="AB124" s="195">
        <v>0</v>
      </c>
      <c r="AC124" s="195">
        <v>0</v>
      </c>
      <c r="AD124" s="195">
        <v>0</v>
      </c>
      <c r="AE124" s="195">
        <v>0</v>
      </c>
      <c r="AF124" s="195">
        <v>0</v>
      </c>
      <c r="AG124" s="195">
        <v>0</v>
      </c>
      <c r="AH124" s="195">
        <v>0</v>
      </c>
      <c r="AI124" s="195">
        <v>0</v>
      </c>
      <c r="AJ124" s="195">
        <v>0</v>
      </c>
      <c r="AK124" s="195">
        <v>0</v>
      </c>
      <c r="AL124" s="195">
        <v>0</v>
      </c>
      <c r="AM124" s="195">
        <v>0</v>
      </c>
      <c r="AN124" s="195">
        <v>0</v>
      </c>
      <c r="AO124" s="195">
        <v>0</v>
      </c>
      <c r="AP124" s="195">
        <v>0</v>
      </c>
      <c r="AQ124" s="195">
        <v>0</v>
      </c>
      <c r="AR124" s="195">
        <v>0</v>
      </c>
      <c r="AS124" s="195">
        <v>0</v>
      </c>
      <c r="AT124" s="195">
        <v>0</v>
      </c>
      <c r="AU124" s="195">
        <v>0</v>
      </c>
      <c r="AV124" s="195">
        <v>0</v>
      </c>
      <c r="AW124" s="195">
        <v>0</v>
      </c>
      <c r="AX124" s="195">
        <v>0</v>
      </c>
      <c r="AY124" s="195">
        <v>0</v>
      </c>
      <c r="AZ124" s="195">
        <v>0</v>
      </c>
      <c r="BA124" s="195">
        <v>0</v>
      </c>
      <c r="BB124" s="195">
        <v>0</v>
      </c>
      <c r="BC124" s="195">
        <v>0</v>
      </c>
      <c r="BD124" s="195">
        <v>0</v>
      </c>
      <c r="BE124" s="195">
        <v>0</v>
      </c>
      <c r="BF124" s="195">
        <v>0</v>
      </c>
      <c r="BG124" s="195">
        <v>0</v>
      </c>
      <c r="BH124" s="195">
        <v>0</v>
      </c>
      <c r="BI124" s="195">
        <v>0</v>
      </c>
      <c r="BJ124" s="195">
        <v>0</v>
      </c>
      <c r="BK124" s="195">
        <v>0</v>
      </c>
      <c r="BL124" s="195">
        <v>0</v>
      </c>
      <c r="BM124" s="195">
        <v>0</v>
      </c>
      <c r="BN124" s="195">
        <v>0</v>
      </c>
      <c r="BO124" s="195">
        <v>0</v>
      </c>
      <c r="BP124" s="195">
        <v>0</v>
      </c>
      <c r="BQ124" s="195">
        <v>0</v>
      </c>
      <c r="BR124" s="195">
        <v>0</v>
      </c>
      <c r="BS124" s="195">
        <v>0</v>
      </c>
      <c r="BT124" s="195">
        <v>0</v>
      </c>
      <c r="BU124" s="195">
        <v>0</v>
      </c>
      <c r="BV124" s="195">
        <v>0</v>
      </c>
      <c r="BW124" s="195">
        <v>0</v>
      </c>
      <c r="BX124" s="195">
        <v>0</v>
      </c>
      <c r="BY124" s="195">
        <v>0</v>
      </c>
      <c r="BZ124" s="195">
        <v>0</v>
      </c>
      <c r="CA124" s="195">
        <v>0</v>
      </c>
      <c r="CB124" s="195">
        <v>0</v>
      </c>
      <c r="CC124" s="195">
        <v>0</v>
      </c>
      <c r="CD124" s="195">
        <v>0</v>
      </c>
      <c r="CE124" s="195">
        <v>0</v>
      </c>
      <c r="CF124" s="195">
        <v>0</v>
      </c>
      <c r="CG124" s="195">
        <v>0</v>
      </c>
      <c r="CH124" s="195">
        <v>0</v>
      </c>
      <c r="CI124" s="195">
        <v>0</v>
      </c>
      <c r="CJ124" s="195">
        <v>0</v>
      </c>
      <c r="CK124" s="195">
        <v>0</v>
      </c>
      <c r="CL124" s="195">
        <v>0</v>
      </c>
      <c r="CM124" s="195">
        <v>0</v>
      </c>
      <c r="CN124" s="195">
        <v>0</v>
      </c>
      <c r="CO124" s="195">
        <v>0</v>
      </c>
      <c r="CP124" s="195">
        <v>0</v>
      </c>
      <c r="CQ124" s="195">
        <v>0</v>
      </c>
      <c r="CR124" s="195">
        <v>0</v>
      </c>
      <c r="CS124" s="195">
        <v>0</v>
      </c>
      <c r="CT124" s="195">
        <v>0</v>
      </c>
      <c r="CU124" s="195">
        <v>0</v>
      </c>
      <c r="CV124" s="195">
        <v>0</v>
      </c>
      <c r="CW124" s="195">
        <v>0</v>
      </c>
      <c r="CX124" s="195">
        <v>0</v>
      </c>
      <c r="CY124" s="195">
        <v>0</v>
      </c>
      <c r="CZ124" s="195">
        <v>0</v>
      </c>
      <c r="DA124" s="195">
        <v>0</v>
      </c>
      <c r="DB124" s="195">
        <v>0</v>
      </c>
      <c r="DC124" s="195">
        <v>0</v>
      </c>
      <c r="DE124" s="24">
        <f t="shared" si="66"/>
        <v>0</v>
      </c>
      <c r="DF124" s="24">
        <f t="shared" si="40"/>
        <v>0</v>
      </c>
    </row>
    <row r="125" spans="1:110" ht="15" customHeight="1">
      <c r="A125" s="68">
        <v>115</v>
      </c>
      <c r="B125" s="176" t="str">
        <f>$B$118&amp;"7."</f>
        <v>L.1.7.</v>
      </c>
      <c r="C125" s="205"/>
      <c r="D125" s="193"/>
      <c r="E125" s="176"/>
      <c r="F125" s="189">
        <f>H125+NPV(SD,I125:INDEX(I125:DC125,PAL))</f>
        <v>0</v>
      </c>
      <c r="G125" s="189">
        <f>SUMIF($H$5:$DC$5,"&lt;="&amp;PAL,$H125:$DC125)</f>
        <v>0</v>
      </c>
      <c r="H125" s="195">
        <v>0</v>
      </c>
      <c r="I125" s="195">
        <v>0</v>
      </c>
      <c r="J125" s="195">
        <v>0</v>
      </c>
      <c r="K125" s="195">
        <v>0</v>
      </c>
      <c r="L125" s="195">
        <v>0</v>
      </c>
      <c r="M125" s="195">
        <v>0</v>
      </c>
      <c r="N125" s="195">
        <v>0</v>
      </c>
      <c r="O125" s="195">
        <v>0</v>
      </c>
      <c r="P125" s="195">
        <v>0</v>
      </c>
      <c r="Q125" s="195">
        <v>0</v>
      </c>
      <c r="R125" s="195">
        <v>0</v>
      </c>
      <c r="S125" s="195">
        <v>0</v>
      </c>
      <c r="T125" s="195">
        <v>0</v>
      </c>
      <c r="U125" s="195">
        <v>0</v>
      </c>
      <c r="V125" s="195">
        <v>0</v>
      </c>
      <c r="W125" s="195">
        <v>0</v>
      </c>
      <c r="X125" s="195">
        <v>0</v>
      </c>
      <c r="Y125" s="195">
        <v>0</v>
      </c>
      <c r="Z125" s="195">
        <v>0</v>
      </c>
      <c r="AA125" s="195">
        <v>0</v>
      </c>
      <c r="AB125" s="195">
        <v>0</v>
      </c>
      <c r="AC125" s="195">
        <v>0</v>
      </c>
      <c r="AD125" s="195">
        <v>0</v>
      </c>
      <c r="AE125" s="195">
        <v>0</v>
      </c>
      <c r="AF125" s="195">
        <v>0</v>
      </c>
      <c r="AG125" s="195">
        <v>0</v>
      </c>
      <c r="AH125" s="195">
        <v>0</v>
      </c>
      <c r="AI125" s="195">
        <v>0</v>
      </c>
      <c r="AJ125" s="195">
        <v>0</v>
      </c>
      <c r="AK125" s="195">
        <v>0</v>
      </c>
      <c r="AL125" s="195">
        <v>0</v>
      </c>
      <c r="AM125" s="195">
        <v>0</v>
      </c>
      <c r="AN125" s="195">
        <v>0</v>
      </c>
      <c r="AO125" s="195">
        <v>0</v>
      </c>
      <c r="AP125" s="195">
        <v>0</v>
      </c>
      <c r="AQ125" s="195">
        <v>0</v>
      </c>
      <c r="AR125" s="195">
        <v>0</v>
      </c>
      <c r="AS125" s="195">
        <v>0</v>
      </c>
      <c r="AT125" s="195">
        <v>0</v>
      </c>
      <c r="AU125" s="195">
        <v>0</v>
      </c>
      <c r="AV125" s="195">
        <v>0</v>
      </c>
      <c r="AW125" s="195">
        <v>0</v>
      </c>
      <c r="AX125" s="195">
        <v>0</v>
      </c>
      <c r="AY125" s="195">
        <v>0</v>
      </c>
      <c r="AZ125" s="195">
        <v>0</v>
      </c>
      <c r="BA125" s="195">
        <v>0</v>
      </c>
      <c r="BB125" s="195">
        <v>0</v>
      </c>
      <c r="BC125" s="195">
        <v>0</v>
      </c>
      <c r="BD125" s="195">
        <v>0</v>
      </c>
      <c r="BE125" s="195">
        <v>0</v>
      </c>
      <c r="BF125" s="195">
        <v>0</v>
      </c>
      <c r="BG125" s="195">
        <v>0</v>
      </c>
      <c r="BH125" s="195">
        <v>0</v>
      </c>
      <c r="BI125" s="195">
        <v>0</v>
      </c>
      <c r="BJ125" s="195">
        <v>0</v>
      </c>
      <c r="BK125" s="195">
        <v>0</v>
      </c>
      <c r="BL125" s="195">
        <v>0</v>
      </c>
      <c r="BM125" s="195">
        <v>0</v>
      </c>
      <c r="BN125" s="195">
        <v>0</v>
      </c>
      <c r="BO125" s="195">
        <v>0</v>
      </c>
      <c r="BP125" s="195">
        <v>0</v>
      </c>
      <c r="BQ125" s="195">
        <v>0</v>
      </c>
      <c r="BR125" s="195">
        <v>0</v>
      </c>
      <c r="BS125" s="195">
        <v>0</v>
      </c>
      <c r="BT125" s="195">
        <v>0</v>
      </c>
      <c r="BU125" s="195">
        <v>0</v>
      </c>
      <c r="BV125" s="195">
        <v>0</v>
      </c>
      <c r="BW125" s="195">
        <v>0</v>
      </c>
      <c r="BX125" s="195">
        <v>0</v>
      </c>
      <c r="BY125" s="195">
        <v>0</v>
      </c>
      <c r="BZ125" s="195">
        <v>0</v>
      </c>
      <c r="CA125" s="195">
        <v>0</v>
      </c>
      <c r="CB125" s="195">
        <v>0</v>
      </c>
      <c r="CC125" s="195">
        <v>0</v>
      </c>
      <c r="CD125" s="195">
        <v>0</v>
      </c>
      <c r="CE125" s="195">
        <v>0</v>
      </c>
      <c r="CF125" s="195">
        <v>0</v>
      </c>
      <c r="CG125" s="195">
        <v>0</v>
      </c>
      <c r="CH125" s="195">
        <v>0</v>
      </c>
      <c r="CI125" s="195">
        <v>0</v>
      </c>
      <c r="CJ125" s="195">
        <v>0</v>
      </c>
      <c r="CK125" s="195">
        <v>0</v>
      </c>
      <c r="CL125" s="195">
        <v>0</v>
      </c>
      <c r="CM125" s="195">
        <v>0</v>
      </c>
      <c r="CN125" s="195">
        <v>0</v>
      </c>
      <c r="CO125" s="195">
        <v>0</v>
      </c>
      <c r="CP125" s="195">
        <v>0</v>
      </c>
      <c r="CQ125" s="195">
        <v>0</v>
      </c>
      <c r="CR125" s="195">
        <v>0</v>
      </c>
      <c r="CS125" s="195">
        <v>0</v>
      </c>
      <c r="CT125" s="195">
        <v>0</v>
      </c>
      <c r="CU125" s="195">
        <v>0</v>
      </c>
      <c r="CV125" s="195">
        <v>0</v>
      </c>
      <c r="CW125" s="195">
        <v>0</v>
      </c>
      <c r="CX125" s="195">
        <v>0</v>
      </c>
      <c r="CY125" s="195">
        <v>0</v>
      </c>
      <c r="CZ125" s="195">
        <v>0</v>
      </c>
      <c r="DA125" s="195">
        <v>0</v>
      </c>
      <c r="DB125" s="195">
        <v>0</v>
      </c>
      <c r="DC125" s="195">
        <v>0</v>
      </c>
      <c r="DE125" s="24">
        <f t="shared" si="66"/>
        <v>0</v>
      </c>
      <c r="DF125" s="24">
        <f t="shared" si="40"/>
        <v>0</v>
      </c>
    </row>
    <row r="126" spans="1:110" ht="14.5">
      <c r="A126" s="68">
        <v>116</v>
      </c>
      <c r="B126" s="176" t="s">
        <v>218</v>
      </c>
      <c r="C126" s="193" t="s">
        <v>219</v>
      </c>
      <c r="D126" s="193"/>
      <c r="E126" s="176"/>
      <c r="F126" s="191">
        <f>SUM(F127:F129)</f>
        <v>0</v>
      </c>
      <c r="G126" s="189">
        <f>SUMIF($H$5:$DC$5,"&lt;="&amp;PAL,$H126:$DC126)</f>
        <v>0</v>
      </c>
      <c r="H126" s="191">
        <f>SUM(H127:H129)</f>
        <v>0</v>
      </c>
      <c r="I126" s="191">
        <f t="shared" ref="I126:BT126" si="67">SUM(I127:I129)</f>
        <v>0</v>
      </c>
      <c r="J126" s="191">
        <f t="shared" si="67"/>
        <v>0</v>
      </c>
      <c r="K126" s="191">
        <f t="shared" si="67"/>
        <v>0</v>
      </c>
      <c r="L126" s="191">
        <f t="shared" si="67"/>
        <v>0</v>
      </c>
      <c r="M126" s="191">
        <f t="shared" si="67"/>
        <v>0</v>
      </c>
      <c r="N126" s="191">
        <f t="shared" si="67"/>
        <v>0</v>
      </c>
      <c r="O126" s="191">
        <f t="shared" si="67"/>
        <v>0</v>
      </c>
      <c r="P126" s="191">
        <f t="shared" si="67"/>
        <v>0</v>
      </c>
      <c r="Q126" s="191">
        <f t="shared" si="67"/>
        <v>0</v>
      </c>
      <c r="R126" s="191">
        <f t="shared" si="67"/>
        <v>0</v>
      </c>
      <c r="S126" s="191">
        <f t="shared" si="67"/>
        <v>0</v>
      </c>
      <c r="T126" s="191">
        <f t="shared" si="67"/>
        <v>0</v>
      </c>
      <c r="U126" s="191">
        <f t="shared" si="67"/>
        <v>0</v>
      </c>
      <c r="V126" s="191">
        <f t="shared" si="67"/>
        <v>0</v>
      </c>
      <c r="W126" s="191">
        <f t="shared" si="67"/>
        <v>0</v>
      </c>
      <c r="X126" s="191">
        <f t="shared" si="67"/>
        <v>0</v>
      </c>
      <c r="Y126" s="191">
        <f t="shared" si="67"/>
        <v>0</v>
      </c>
      <c r="Z126" s="191">
        <f t="shared" si="67"/>
        <v>0</v>
      </c>
      <c r="AA126" s="191">
        <f t="shared" si="67"/>
        <v>0</v>
      </c>
      <c r="AB126" s="191">
        <f t="shared" si="67"/>
        <v>0</v>
      </c>
      <c r="AC126" s="191">
        <f t="shared" si="67"/>
        <v>0</v>
      </c>
      <c r="AD126" s="191">
        <f t="shared" si="67"/>
        <v>0</v>
      </c>
      <c r="AE126" s="191">
        <f t="shared" si="67"/>
        <v>0</v>
      </c>
      <c r="AF126" s="191">
        <f t="shared" si="67"/>
        <v>0</v>
      </c>
      <c r="AG126" s="191">
        <f t="shared" si="67"/>
        <v>0</v>
      </c>
      <c r="AH126" s="191">
        <f t="shared" si="67"/>
        <v>0</v>
      </c>
      <c r="AI126" s="191">
        <f t="shared" si="67"/>
        <v>0</v>
      </c>
      <c r="AJ126" s="191">
        <f t="shared" si="67"/>
        <v>0</v>
      </c>
      <c r="AK126" s="191">
        <f t="shared" si="67"/>
        <v>0</v>
      </c>
      <c r="AL126" s="191">
        <f t="shared" si="67"/>
        <v>0</v>
      </c>
      <c r="AM126" s="191">
        <f t="shared" si="67"/>
        <v>0</v>
      </c>
      <c r="AN126" s="191">
        <f t="shared" si="67"/>
        <v>0</v>
      </c>
      <c r="AO126" s="191">
        <f t="shared" si="67"/>
        <v>0</v>
      </c>
      <c r="AP126" s="191">
        <f t="shared" si="67"/>
        <v>0</v>
      </c>
      <c r="AQ126" s="191">
        <f t="shared" si="67"/>
        <v>0</v>
      </c>
      <c r="AR126" s="191">
        <f t="shared" si="67"/>
        <v>0</v>
      </c>
      <c r="AS126" s="191">
        <f t="shared" si="67"/>
        <v>0</v>
      </c>
      <c r="AT126" s="191">
        <f t="shared" si="67"/>
        <v>0</v>
      </c>
      <c r="AU126" s="191">
        <f t="shared" si="67"/>
        <v>0</v>
      </c>
      <c r="AV126" s="191">
        <f t="shared" si="67"/>
        <v>0</v>
      </c>
      <c r="AW126" s="191">
        <f t="shared" si="67"/>
        <v>0</v>
      </c>
      <c r="AX126" s="191">
        <f t="shared" si="67"/>
        <v>0</v>
      </c>
      <c r="AY126" s="191">
        <f t="shared" si="67"/>
        <v>0</v>
      </c>
      <c r="AZ126" s="191">
        <f t="shared" si="67"/>
        <v>0</v>
      </c>
      <c r="BA126" s="191">
        <f t="shared" si="67"/>
        <v>0</v>
      </c>
      <c r="BB126" s="191">
        <f t="shared" si="67"/>
        <v>0</v>
      </c>
      <c r="BC126" s="191">
        <f t="shared" si="67"/>
        <v>0</v>
      </c>
      <c r="BD126" s="191">
        <f t="shared" si="67"/>
        <v>0</v>
      </c>
      <c r="BE126" s="191">
        <f t="shared" si="67"/>
        <v>0</v>
      </c>
      <c r="BF126" s="191">
        <f t="shared" si="67"/>
        <v>0</v>
      </c>
      <c r="BG126" s="191">
        <f t="shared" si="67"/>
        <v>0</v>
      </c>
      <c r="BH126" s="191">
        <f t="shared" si="67"/>
        <v>0</v>
      </c>
      <c r="BI126" s="191">
        <f t="shared" si="67"/>
        <v>0</v>
      </c>
      <c r="BJ126" s="191">
        <f t="shared" si="67"/>
        <v>0</v>
      </c>
      <c r="BK126" s="191">
        <f t="shared" si="67"/>
        <v>0</v>
      </c>
      <c r="BL126" s="191">
        <f t="shared" si="67"/>
        <v>0</v>
      </c>
      <c r="BM126" s="191">
        <f t="shared" si="67"/>
        <v>0</v>
      </c>
      <c r="BN126" s="191">
        <f t="shared" si="67"/>
        <v>0</v>
      </c>
      <c r="BO126" s="191">
        <f t="shared" si="67"/>
        <v>0</v>
      </c>
      <c r="BP126" s="191">
        <f t="shared" si="67"/>
        <v>0</v>
      </c>
      <c r="BQ126" s="191">
        <f t="shared" si="67"/>
        <v>0</v>
      </c>
      <c r="BR126" s="191">
        <f t="shared" si="67"/>
        <v>0</v>
      </c>
      <c r="BS126" s="191">
        <f t="shared" si="67"/>
        <v>0</v>
      </c>
      <c r="BT126" s="191">
        <f t="shared" si="67"/>
        <v>0</v>
      </c>
      <c r="BU126" s="191">
        <f t="shared" ref="BU126:DC126" si="68">SUM(BU127:BU129)</f>
        <v>0</v>
      </c>
      <c r="BV126" s="191">
        <f t="shared" si="68"/>
        <v>0</v>
      </c>
      <c r="BW126" s="191">
        <f t="shared" si="68"/>
        <v>0</v>
      </c>
      <c r="BX126" s="191">
        <f t="shared" si="68"/>
        <v>0</v>
      </c>
      <c r="BY126" s="191">
        <f t="shared" si="68"/>
        <v>0</v>
      </c>
      <c r="BZ126" s="191">
        <f t="shared" si="68"/>
        <v>0</v>
      </c>
      <c r="CA126" s="191">
        <f t="shared" si="68"/>
        <v>0</v>
      </c>
      <c r="CB126" s="191">
        <f t="shared" si="68"/>
        <v>0</v>
      </c>
      <c r="CC126" s="191">
        <f t="shared" si="68"/>
        <v>0</v>
      </c>
      <c r="CD126" s="191">
        <f t="shared" si="68"/>
        <v>0</v>
      </c>
      <c r="CE126" s="191">
        <f t="shared" si="68"/>
        <v>0</v>
      </c>
      <c r="CF126" s="191">
        <f t="shared" si="68"/>
        <v>0</v>
      </c>
      <c r="CG126" s="191">
        <f t="shared" si="68"/>
        <v>0</v>
      </c>
      <c r="CH126" s="191">
        <f t="shared" si="68"/>
        <v>0</v>
      </c>
      <c r="CI126" s="191">
        <f t="shared" si="68"/>
        <v>0</v>
      </c>
      <c r="CJ126" s="191">
        <f t="shared" si="68"/>
        <v>0</v>
      </c>
      <c r="CK126" s="191">
        <f t="shared" si="68"/>
        <v>0</v>
      </c>
      <c r="CL126" s="191">
        <f t="shared" si="68"/>
        <v>0</v>
      </c>
      <c r="CM126" s="191">
        <f t="shared" si="68"/>
        <v>0</v>
      </c>
      <c r="CN126" s="191">
        <f t="shared" si="68"/>
        <v>0</v>
      </c>
      <c r="CO126" s="191">
        <f t="shared" si="68"/>
        <v>0</v>
      </c>
      <c r="CP126" s="191">
        <f t="shared" si="68"/>
        <v>0</v>
      </c>
      <c r="CQ126" s="191">
        <f t="shared" si="68"/>
        <v>0</v>
      </c>
      <c r="CR126" s="191">
        <f t="shared" si="68"/>
        <v>0</v>
      </c>
      <c r="CS126" s="191">
        <f t="shared" si="68"/>
        <v>0</v>
      </c>
      <c r="CT126" s="191">
        <f t="shared" si="68"/>
        <v>0</v>
      </c>
      <c r="CU126" s="191">
        <f t="shared" si="68"/>
        <v>0</v>
      </c>
      <c r="CV126" s="191">
        <f t="shared" si="68"/>
        <v>0</v>
      </c>
      <c r="CW126" s="191">
        <f t="shared" si="68"/>
        <v>0</v>
      </c>
      <c r="CX126" s="191">
        <f t="shared" si="68"/>
        <v>0</v>
      </c>
      <c r="CY126" s="191">
        <f t="shared" si="68"/>
        <v>0</v>
      </c>
      <c r="CZ126" s="191">
        <f t="shared" si="68"/>
        <v>0</v>
      </c>
      <c r="DA126" s="191">
        <f t="shared" si="68"/>
        <v>0</v>
      </c>
      <c r="DB126" s="191">
        <f t="shared" si="68"/>
        <v>0</v>
      </c>
      <c r="DC126" s="191">
        <f t="shared" si="68"/>
        <v>0</v>
      </c>
      <c r="DF126" s="24">
        <f t="shared" si="40"/>
        <v>0</v>
      </c>
    </row>
    <row r="127" spans="1:110" ht="15" customHeight="1">
      <c r="A127" s="68">
        <v>117</v>
      </c>
      <c r="B127" s="176" t="str">
        <f>$B$126&amp;"1."</f>
        <v>L.2.1.</v>
      </c>
      <c r="C127" s="205"/>
      <c r="D127" s="193"/>
      <c r="E127" s="176"/>
      <c r="F127" s="189">
        <f>H127+NPV(SD,I127:INDEX(I127:DC127,PAL))</f>
        <v>0</v>
      </c>
      <c r="G127" s="189">
        <f>SUMIF($H$5:$DC$5,"&lt;="&amp;PAL,$H127:$DC127)</f>
        <v>0</v>
      </c>
      <c r="H127" s="195">
        <v>0</v>
      </c>
      <c r="I127" s="195">
        <v>0</v>
      </c>
      <c r="J127" s="195">
        <v>0</v>
      </c>
      <c r="K127" s="195">
        <v>0</v>
      </c>
      <c r="L127" s="195">
        <v>0</v>
      </c>
      <c r="M127" s="195">
        <v>0</v>
      </c>
      <c r="N127" s="195">
        <v>0</v>
      </c>
      <c r="O127" s="195">
        <v>0</v>
      </c>
      <c r="P127" s="195">
        <v>0</v>
      </c>
      <c r="Q127" s="195">
        <v>0</v>
      </c>
      <c r="R127" s="195">
        <v>0</v>
      </c>
      <c r="S127" s="195">
        <v>0</v>
      </c>
      <c r="T127" s="195">
        <v>0</v>
      </c>
      <c r="U127" s="195">
        <v>0</v>
      </c>
      <c r="V127" s="195">
        <v>0</v>
      </c>
      <c r="W127" s="195">
        <v>0</v>
      </c>
      <c r="X127" s="195">
        <v>0</v>
      </c>
      <c r="Y127" s="195">
        <v>0</v>
      </c>
      <c r="Z127" s="195">
        <v>0</v>
      </c>
      <c r="AA127" s="195">
        <v>0</v>
      </c>
      <c r="AB127" s="195">
        <v>0</v>
      </c>
      <c r="AC127" s="195">
        <v>0</v>
      </c>
      <c r="AD127" s="195">
        <v>0</v>
      </c>
      <c r="AE127" s="195">
        <v>0</v>
      </c>
      <c r="AF127" s="195">
        <v>0</v>
      </c>
      <c r="AG127" s="195">
        <v>0</v>
      </c>
      <c r="AH127" s="195">
        <v>0</v>
      </c>
      <c r="AI127" s="195">
        <v>0</v>
      </c>
      <c r="AJ127" s="195">
        <v>0</v>
      </c>
      <c r="AK127" s="195">
        <v>0</v>
      </c>
      <c r="AL127" s="195">
        <v>0</v>
      </c>
      <c r="AM127" s="195">
        <v>0</v>
      </c>
      <c r="AN127" s="195">
        <v>0</v>
      </c>
      <c r="AO127" s="195">
        <v>0</v>
      </c>
      <c r="AP127" s="195">
        <v>0</v>
      </c>
      <c r="AQ127" s="195">
        <v>0</v>
      </c>
      <c r="AR127" s="195">
        <v>0</v>
      </c>
      <c r="AS127" s="195">
        <v>0</v>
      </c>
      <c r="AT127" s="195">
        <v>0</v>
      </c>
      <c r="AU127" s="195">
        <v>0</v>
      </c>
      <c r="AV127" s="195">
        <v>0</v>
      </c>
      <c r="AW127" s="195">
        <v>0</v>
      </c>
      <c r="AX127" s="195">
        <v>0</v>
      </c>
      <c r="AY127" s="195">
        <v>0</v>
      </c>
      <c r="AZ127" s="195">
        <v>0</v>
      </c>
      <c r="BA127" s="195">
        <v>0</v>
      </c>
      <c r="BB127" s="195">
        <v>0</v>
      </c>
      <c r="BC127" s="195">
        <v>0</v>
      </c>
      <c r="BD127" s="195">
        <v>0</v>
      </c>
      <c r="BE127" s="195">
        <v>0</v>
      </c>
      <c r="BF127" s="195">
        <v>0</v>
      </c>
      <c r="BG127" s="195">
        <v>0</v>
      </c>
      <c r="BH127" s="195">
        <v>0</v>
      </c>
      <c r="BI127" s="195">
        <v>0</v>
      </c>
      <c r="BJ127" s="195">
        <v>0</v>
      </c>
      <c r="BK127" s="195">
        <v>0</v>
      </c>
      <c r="BL127" s="195">
        <v>0</v>
      </c>
      <c r="BM127" s="195">
        <v>0</v>
      </c>
      <c r="BN127" s="195">
        <v>0</v>
      </c>
      <c r="BO127" s="195">
        <v>0</v>
      </c>
      <c r="BP127" s="195">
        <v>0</v>
      </c>
      <c r="BQ127" s="195">
        <v>0</v>
      </c>
      <c r="BR127" s="195">
        <v>0</v>
      </c>
      <c r="BS127" s="195">
        <v>0</v>
      </c>
      <c r="BT127" s="195">
        <v>0</v>
      </c>
      <c r="BU127" s="195">
        <v>0</v>
      </c>
      <c r="BV127" s="195">
        <v>0</v>
      </c>
      <c r="BW127" s="195">
        <v>0</v>
      </c>
      <c r="BX127" s="195">
        <v>0</v>
      </c>
      <c r="BY127" s="195">
        <v>0</v>
      </c>
      <c r="BZ127" s="195">
        <v>0</v>
      </c>
      <c r="CA127" s="195">
        <v>0</v>
      </c>
      <c r="CB127" s="195">
        <v>0</v>
      </c>
      <c r="CC127" s="195">
        <v>0</v>
      </c>
      <c r="CD127" s="195">
        <v>0</v>
      </c>
      <c r="CE127" s="195">
        <v>0</v>
      </c>
      <c r="CF127" s="195">
        <v>0</v>
      </c>
      <c r="CG127" s="195">
        <v>0</v>
      </c>
      <c r="CH127" s="195">
        <v>0</v>
      </c>
      <c r="CI127" s="195">
        <v>0</v>
      </c>
      <c r="CJ127" s="195">
        <v>0</v>
      </c>
      <c r="CK127" s="195">
        <v>0</v>
      </c>
      <c r="CL127" s="195">
        <v>0</v>
      </c>
      <c r="CM127" s="195">
        <v>0</v>
      </c>
      <c r="CN127" s="195">
        <v>0</v>
      </c>
      <c r="CO127" s="195">
        <v>0</v>
      </c>
      <c r="CP127" s="195">
        <v>0</v>
      </c>
      <c r="CQ127" s="195">
        <v>0</v>
      </c>
      <c r="CR127" s="195">
        <v>0</v>
      </c>
      <c r="CS127" s="195">
        <v>0</v>
      </c>
      <c r="CT127" s="195">
        <v>0</v>
      </c>
      <c r="CU127" s="195">
        <v>0</v>
      </c>
      <c r="CV127" s="195">
        <v>0</v>
      </c>
      <c r="CW127" s="195">
        <v>0</v>
      </c>
      <c r="CX127" s="195">
        <v>0</v>
      </c>
      <c r="CY127" s="195">
        <v>0</v>
      </c>
      <c r="CZ127" s="195">
        <v>0</v>
      </c>
      <c r="DA127" s="195">
        <v>0</v>
      </c>
      <c r="DB127" s="195">
        <v>0</v>
      </c>
      <c r="DC127" s="195">
        <v>0</v>
      </c>
      <c r="DE127" s="24">
        <f t="shared" si="66"/>
        <v>0</v>
      </c>
      <c r="DF127" s="24">
        <f t="shared" si="40"/>
        <v>0</v>
      </c>
    </row>
    <row r="128" spans="1:110" ht="15" customHeight="1">
      <c r="A128" s="68">
        <v>118</v>
      </c>
      <c r="B128" s="176" t="str">
        <f>$B$126&amp;"2."</f>
        <v>L.2.2.</v>
      </c>
      <c r="C128" s="205"/>
      <c r="D128" s="193"/>
      <c r="E128" s="176"/>
      <c r="F128" s="189">
        <f>H128+NPV(SD,I128:INDEX(I128:DC128,PAL))</f>
        <v>0</v>
      </c>
      <c r="G128" s="189">
        <f>SUMIF($H$5:$DC$5,"&lt;="&amp;PAL,$H128:$DC128)</f>
        <v>0</v>
      </c>
      <c r="H128" s="195">
        <v>0</v>
      </c>
      <c r="I128" s="195">
        <v>0</v>
      </c>
      <c r="J128" s="195">
        <v>0</v>
      </c>
      <c r="K128" s="195">
        <v>0</v>
      </c>
      <c r="L128" s="195">
        <v>0</v>
      </c>
      <c r="M128" s="195">
        <v>0</v>
      </c>
      <c r="N128" s="195">
        <v>0</v>
      </c>
      <c r="O128" s="195">
        <v>0</v>
      </c>
      <c r="P128" s="195">
        <v>0</v>
      </c>
      <c r="Q128" s="195">
        <v>0</v>
      </c>
      <c r="R128" s="195">
        <v>0</v>
      </c>
      <c r="S128" s="195">
        <v>0</v>
      </c>
      <c r="T128" s="195">
        <v>0</v>
      </c>
      <c r="U128" s="195">
        <v>0</v>
      </c>
      <c r="V128" s="195">
        <v>0</v>
      </c>
      <c r="W128" s="195">
        <v>0</v>
      </c>
      <c r="X128" s="195">
        <v>0</v>
      </c>
      <c r="Y128" s="195">
        <v>0</v>
      </c>
      <c r="Z128" s="195">
        <v>0</v>
      </c>
      <c r="AA128" s="195">
        <v>0</v>
      </c>
      <c r="AB128" s="195">
        <v>0</v>
      </c>
      <c r="AC128" s="195">
        <v>0</v>
      </c>
      <c r="AD128" s="195">
        <v>0</v>
      </c>
      <c r="AE128" s="195">
        <v>0</v>
      </c>
      <c r="AF128" s="195">
        <v>0</v>
      </c>
      <c r="AG128" s="195">
        <v>0</v>
      </c>
      <c r="AH128" s="195">
        <v>0</v>
      </c>
      <c r="AI128" s="195">
        <v>0</v>
      </c>
      <c r="AJ128" s="195">
        <v>0</v>
      </c>
      <c r="AK128" s="195">
        <v>0</v>
      </c>
      <c r="AL128" s="195">
        <v>0</v>
      </c>
      <c r="AM128" s="195">
        <v>0</v>
      </c>
      <c r="AN128" s="195">
        <v>0</v>
      </c>
      <c r="AO128" s="195">
        <v>0</v>
      </c>
      <c r="AP128" s="195">
        <v>0</v>
      </c>
      <c r="AQ128" s="195">
        <v>0</v>
      </c>
      <c r="AR128" s="195">
        <v>0</v>
      </c>
      <c r="AS128" s="195">
        <v>0</v>
      </c>
      <c r="AT128" s="195">
        <v>0</v>
      </c>
      <c r="AU128" s="195">
        <v>0</v>
      </c>
      <c r="AV128" s="195">
        <v>0</v>
      </c>
      <c r="AW128" s="195">
        <v>0</v>
      </c>
      <c r="AX128" s="195">
        <v>0</v>
      </c>
      <c r="AY128" s="195">
        <v>0</v>
      </c>
      <c r="AZ128" s="195">
        <v>0</v>
      </c>
      <c r="BA128" s="195">
        <v>0</v>
      </c>
      <c r="BB128" s="195">
        <v>0</v>
      </c>
      <c r="BC128" s="195">
        <v>0</v>
      </c>
      <c r="BD128" s="195">
        <v>0</v>
      </c>
      <c r="BE128" s="195">
        <v>0</v>
      </c>
      <c r="BF128" s="195">
        <v>0</v>
      </c>
      <c r="BG128" s="195">
        <v>0</v>
      </c>
      <c r="BH128" s="195">
        <v>0</v>
      </c>
      <c r="BI128" s="195">
        <v>0</v>
      </c>
      <c r="BJ128" s="195">
        <v>0</v>
      </c>
      <c r="BK128" s="195">
        <v>0</v>
      </c>
      <c r="BL128" s="195">
        <v>0</v>
      </c>
      <c r="BM128" s="195">
        <v>0</v>
      </c>
      <c r="BN128" s="195">
        <v>0</v>
      </c>
      <c r="BO128" s="195">
        <v>0</v>
      </c>
      <c r="BP128" s="195">
        <v>0</v>
      </c>
      <c r="BQ128" s="195">
        <v>0</v>
      </c>
      <c r="BR128" s="195">
        <v>0</v>
      </c>
      <c r="BS128" s="195">
        <v>0</v>
      </c>
      <c r="BT128" s="195">
        <v>0</v>
      </c>
      <c r="BU128" s="195">
        <v>0</v>
      </c>
      <c r="BV128" s="195">
        <v>0</v>
      </c>
      <c r="BW128" s="195">
        <v>0</v>
      </c>
      <c r="BX128" s="195">
        <v>0</v>
      </c>
      <c r="BY128" s="195">
        <v>0</v>
      </c>
      <c r="BZ128" s="195">
        <v>0</v>
      </c>
      <c r="CA128" s="195">
        <v>0</v>
      </c>
      <c r="CB128" s="195">
        <v>0</v>
      </c>
      <c r="CC128" s="195">
        <v>0</v>
      </c>
      <c r="CD128" s="195">
        <v>0</v>
      </c>
      <c r="CE128" s="195">
        <v>0</v>
      </c>
      <c r="CF128" s="195">
        <v>0</v>
      </c>
      <c r="CG128" s="195">
        <v>0</v>
      </c>
      <c r="CH128" s="195">
        <v>0</v>
      </c>
      <c r="CI128" s="195">
        <v>0</v>
      </c>
      <c r="CJ128" s="195">
        <v>0</v>
      </c>
      <c r="CK128" s="195">
        <v>0</v>
      </c>
      <c r="CL128" s="195">
        <v>0</v>
      </c>
      <c r="CM128" s="195">
        <v>0</v>
      </c>
      <c r="CN128" s="195">
        <v>0</v>
      </c>
      <c r="CO128" s="195">
        <v>0</v>
      </c>
      <c r="CP128" s="195">
        <v>0</v>
      </c>
      <c r="CQ128" s="195">
        <v>0</v>
      </c>
      <c r="CR128" s="195">
        <v>0</v>
      </c>
      <c r="CS128" s="195">
        <v>0</v>
      </c>
      <c r="CT128" s="195">
        <v>0</v>
      </c>
      <c r="CU128" s="195">
        <v>0</v>
      </c>
      <c r="CV128" s="195">
        <v>0</v>
      </c>
      <c r="CW128" s="195">
        <v>0</v>
      </c>
      <c r="CX128" s="195">
        <v>0</v>
      </c>
      <c r="CY128" s="195">
        <v>0</v>
      </c>
      <c r="CZ128" s="195">
        <v>0</v>
      </c>
      <c r="DA128" s="195">
        <v>0</v>
      </c>
      <c r="DB128" s="195">
        <v>0</v>
      </c>
      <c r="DC128" s="195">
        <v>0</v>
      </c>
      <c r="DE128" s="24">
        <f t="shared" si="66"/>
        <v>0</v>
      </c>
      <c r="DF128" s="24">
        <f t="shared" si="40"/>
        <v>0</v>
      </c>
    </row>
    <row r="129" spans="1:110" ht="15" customHeight="1">
      <c r="A129" s="68">
        <v>119</v>
      </c>
      <c r="B129" s="176" t="str">
        <f>$B$126&amp;"3."</f>
        <v>L.2.3.</v>
      </c>
      <c r="C129" s="205"/>
      <c r="D129" s="193"/>
      <c r="E129" s="176"/>
      <c r="F129" s="189">
        <f>H129+NPV(SD,I129:INDEX(I129:DC129,PAL))</f>
        <v>0</v>
      </c>
      <c r="G129" s="189">
        <f>SUMIF($H$5:$DC$5,"&lt;="&amp;PAL,$H129:$DC129)</f>
        <v>0</v>
      </c>
      <c r="H129" s="195">
        <v>0</v>
      </c>
      <c r="I129" s="195">
        <v>0</v>
      </c>
      <c r="J129" s="195">
        <v>0</v>
      </c>
      <c r="K129" s="195">
        <v>0</v>
      </c>
      <c r="L129" s="195">
        <v>0</v>
      </c>
      <c r="M129" s="195">
        <v>0</v>
      </c>
      <c r="N129" s="195">
        <v>0</v>
      </c>
      <c r="O129" s="195">
        <v>0</v>
      </c>
      <c r="P129" s="195">
        <v>0</v>
      </c>
      <c r="Q129" s="195">
        <v>0</v>
      </c>
      <c r="R129" s="195">
        <v>0</v>
      </c>
      <c r="S129" s="195">
        <v>0</v>
      </c>
      <c r="T129" s="195">
        <v>0</v>
      </c>
      <c r="U129" s="195">
        <v>0</v>
      </c>
      <c r="V129" s="195">
        <v>0</v>
      </c>
      <c r="W129" s="195">
        <v>0</v>
      </c>
      <c r="X129" s="195">
        <v>0</v>
      </c>
      <c r="Y129" s="195">
        <v>0</v>
      </c>
      <c r="Z129" s="195">
        <v>0</v>
      </c>
      <c r="AA129" s="195">
        <v>0</v>
      </c>
      <c r="AB129" s="195">
        <v>0</v>
      </c>
      <c r="AC129" s="195">
        <v>0</v>
      </c>
      <c r="AD129" s="195">
        <v>0</v>
      </c>
      <c r="AE129" s="195">
        <v>0</v>
      </c>
      <c r="AF129" s="195">
        <v>0</v>
      </c>
      <c r="AG129" s="195">
        <v>0</v>
      </c>
      <c r="AH129" s="195">
        <v>0</v>
      </c>
      <c r="AI129" s="195">
        <v>0</v>
      </c>
      <c r="AJ129" s="195">
        <v>0</v>
      </c>
      <c r="AK129" s="195">
        <v>0</v>
      </c>
      <c r="AL129" s="195">
        <v>0</v>
      </c>
      <c r="AM129" s="195">
        <v>0</v>
      </c>
      <c r="AN129" s="195">
        <v>0</v>
      </c>
      <c r="AO129" s="195">
        <v>0</v>
      </c>
      <c r="AP129" s="195">
        <v>0</v>
      </c>
      <c r="AQ129" s="195">
        <v>0</v>
      </c>
      <c r="AR129" s="195">
        <v>0</v>
      </c>
      <c r="AS129" s="195">
        <v>0</v>
      </c>
      <c r="AT129" s="195">
        <v>0</v>
      </c>
      <c r="AU129" s="195">
        <v>0</v>
      </c>
      <c r="AV129" s="195">
        <v>0</v>
      </c>
      <c r="AW129" s="195">
        <v>0</v>
      </c>
      <c r="AX129" s="195">
        <v>0</v>
      </c>
      <c r="AY129" s="195">
        <v>0</v>
      </c>
      <c r="AZ129" s="195">
        <v>0</v>
      </c>
      <c r="BA129" s="195">
        <v>0</v>
      </c>
      <c r="BB129" s="195">
        <v>0</v>
      </c>
      <c r="BC129" s="195">
        <v>0</v>
      </c>
      <c r="BD129" s="195">
        <v>0</v>
      </c>
      <c r="BE129" s="195">
        <v>0</v>
      </c>
      <c r="BF129" s="195">
        <v>0</v>
      </c>
      <c r="BG129" s="195">
        <v>0</v>
      </c>
      <c r="BH129" s="195">
        <v>0</v>
      </c>
      <c r="BI129" s="195">
        <v>0</v>
      </c>
      <c r="BJ129" s="195">
        <v>0</v>
      </c>
      <c r="BK129" s="195">
        <v>0</v>
      </c>
      <c r="BL129" s="195">
        <v>0</v>
      </c>
      <c r="BM129" s="195">
        <v>0</v>
      </c>
      <c r="BN129" s="195">
        <v>0</v>
      </c>
      <c r="BO129" s="195">
        <v>0</v>
      </c>
      <c r="BP129" s="195">
        <v>0</v>
      </c>
      <c r="BQ129" s="195">
        <v>0</v>
      </c>
      <c r="BR129" s="195">
        <v>0</v>
      </c>
      <c r="BS129" s="195">
        <v>0</v>
      </c>
      <c r="BT129" s="195">
        <v>0</v>
      </c>
      <c r="BU129" s="195">
        <v>0</v>
      </c>
      <c r="BV129" s="195">
        <v>0</v>
      </c>
      <c r="BW129" s="195">
        <v>0</v>
      </c>
      <c r="BX129" s="195">
        <v>0</v>
      </c>
      <c r="BY129" s="195">
        <v>0</v>
      </c>
      <c r="BZ129" s="195">
        <v>0</v>
      </c>
      <c r="CA129" s="195">
        <v>0</v>
      </c>
      <c r="CB129" s="195">
        <v>0</v>
      </c>
      <c r="CC129" s="195">
        <v>0</v>
      </c>
      <c r="CD129" s="195">
        <v>0</v>
      </c>
      <c r="CE129" s="195">
        <v>0</v>
      </c>
      <c r="CF129" s="195">
        <v>0</v>
      </c>
      <c r="CG129" s="195">
        <v>0</v>
      </c>
      <c r="CH129" s="195">
        <v>0</v>
      </c>
      <c r="CI129" s="195">
        <v>0</v>
      </c>
      <c r="CJ129" s="195">
        <v>0</v>
      </c>
      <c r="CK129" s="195">
        <v>0</v>
      </c>
      <c r="CL129" s="195">
        <v>0</v>
      </c>
      <c r="CM129" s="195">
        <v>0</v>
      </c>
      <c r="CN129" s="195">
        <v>0</v>
      </c>
      <c r="CO129" s="195">
        <v>0</v>
      </c>
      <c r="CP129" s="195">
        <v>0</v>
      </c>
      <c r="CQ129" s="195">
        <v>0</v>
      </c>
      <c r="CR129" s="195">
        <v>0</v>
      </c>
      <c r="CS129" s="195">
        <v>0</v>
      </c>
      <c r="CT129" s="195">
        <v>0</v>
      </c>
      <c r="CU129" s="195">
        <v>0</v>
      </c>
      <c r="CV129" s="195">
        <v>0</v>
      </c>
      <c r="CW129" s="195">
        <v>0</v>
      </c>
      <c r="CX129" s="195">
        <v>0</v>
      </c>
      <c r="CY129" s="195">
        <v>0</v>
      </c>
      <c r="CZ129" s="195">
        <v>0</v>
      </c>
      <c r="DA129" s="195">
        <v>0</v>
      </c>
      <c r="DB129" s="195">
        <v>0</v>
      </c>
      <c r="DC129" s="195">
        <v>0</v>
      </c>
      <c r="DE129" s="24">
        <f t="shared" si="66"/>
        <v>0</v>
      </c>
      <c r="DF129" s="24">
        <f t="shared" si="40"/>
        <v>0</v>
      </c>
    </row>
    <row r="130" spans="1:110" ht="20.25" customHeight="1">
      <c r="D130" s="1"/>
      <c r="F130" s="20"/>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row>
    <row r="131" spans="1:110" ht="16.25" hidden="1" customHeight="1">
      <c r="D131" s="1"/>
      <c r="F131" s="20"/>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row>
  </sheetData>
  <sheetProtection algorithmName="SHA-512" hashValue="cToiH4K33quG69WR6MrI315JzjXEnz+A/pJrTgfLRT+zFeyZUVLEcjEVaKcHGl3j5yuYzhSy17jZkdk3w73zsQ==" saltValue="qkinwgSK2sgSNdn2kFE2jw==" spinCount="100000" sheet="1" objects="1" scenarios="1"/>
  <customSheetViews>
    <customSheetView guid="{B7831A28-C714-4DC9-BB36-A1304866CBB0}" scale="90" showPageBreaks="1" fitToPage="1" hiddenColumns="1">
      <pane xSplit="6" ySplit="8" topLeftCell="G64" activePane="bottomRight" state="frozenSplit"/>
      <selection pane="bottomRight" activeCell="C69" sqref="C69"/>
      <pageMargins left="0" right="0" top="0" bottom="0" header="0" footer="0"/>
      <pageSetup paperSize="9" scale="14" fitToWidth="2" orientation="landscape" horizontalDpi="300" verticalDpi="300" r:id="rId1"/>
    </customSheetView>
  </customSheetViews>
  <mergeCells count="1">
    <mergeCell ref="F5:G5"/>
  </mergeCells>
  <conditionalFormatting sqref="H111:DC111">
    <cfRule type="containsBlanks" dxfId="51" priority="16">
      <formula>LEN(TRIM(H111))=0</formula>
    </cfRule>
  </conditionalFormatting>
  <conditionalFormatting sqref="F7">
    <cfRule type="containsBlanks" dxfId="50" priority="14">
      <formula>LEN(TRIM(F7))=0</formula>
    </cfRule>
  </conditionalFormatting>
  <conditionalFormatting sqref="F8">
    <cfRule type="containsBlanks" dxfId="49" priority="13">
      <formula>LEN(TRIM(F8))=0</formula>
    </cfRule>
  </conditionalFormatting>
  <conditionalFormatting sqref="L106:DC110 H37:DC45 AB34:DC36 H112:DC114 H7:DC11 I22:DC22 R46:DC53 H55:V55 X54:DC55 H95:DC100 H13:DC21 H23:DC33 H56:DC89">
    <cfRule type="containsBlanks" dxfId="48" priority="22">
      <formula>LEN(TRIM(H7))=0</formula>
    </cfRule>
  </conditionalFormatting>
  <conditionalFormatting sqref="I116:J116 L116:DC116 H117:DC129">
    <cfRule type="containsBlanks" dxfId="47" priority="21">
      <formula>LEN(TRIM(H116))=0</formula>
    </cfRule>
  </conditionalFormatting>
  <conditionalFormatting sqref="H90:DC99">
    <cfRule type="containsBlanks" dxfId="46" priority="20">
      <formula>LEN(TRIM(H90))=0</formula>
    </cfRule>
  </conditionalFormatting>
  <conditionalFormatting sqref="H101:DC111">
    <cfRule type="containsBlanks" dxfId="45" priority="19">
      <formula>LEN(TRIM(H101))=0</formula>
    </cfRule>
  </conditionalFormatting>
  <conditionalFormatting sqref="H34:DC41">
    <cfRule type="containsBlanks" dxfId="44" priority="18">
      <formula>LEN(TRIM(H34))=0</formula>
    </cfRule>
  </conditionalFormatting>
  <conditionalFormatting sqref="K79">
    <cfRule type="containsBlanks" dxfId="43" priority="17">
      <formula>LEN(TRIM(K79))=0</formula>
    </cfRule>
  </conditionalFormatting>
  <conditionalFormatting sqref="H22:DC22">
    <cfRule type="containsBlanks" dxfId="42" priority="12">
      <formula>LEN(TRIM(H22))=0</formula>
    </cfRule>
  </conditionalFormatting>
  <conditionalFormatting sqref="D106:D110">
    <cfRule type="expression" dxfId="41" priority="11">
      <formula>AND($F106&lt;&gt;0,$E106="")</formula>
    </cfRule>
  </conditionalFormatting>
  <conditionalFormatting sqref="E106:E110">
    <cfRule type="expression" dxfId="40" priority="10">
      <formula>AND($F106&lt;&gt;0,$E106="")</formula>
    </cfRule>
  </conditionalFormatting>
  <conditionalFormatting sqref="H115:DC115">
    <cfRule type="containsBlanks" dxfId="39" priority="9">
      <formula>LEN(TRIM(H115))=0</formula>
    </cfRule>
  </conditionalFormatting>
  <conditionalFormatting sqref="I115:DC115">
    <cfRule type="containsBlanks" dxfId="38" priority="8">
      <formula>LEN(TRIM(I115))=0</formula>
    </cfRule>
  </conditionalFormatting>
  <conditionalFormatting sqref="H54:W54 W55 H46:DC53">
    <cfRule type="containsBlanks" dxfId="37" priority="7">
      <formula>LEN(TRIM(H46))=0</formula>
    </cfRule>
  </conditionalFormatting>
  <conditionalFormatting sqref="K116">
    <cfRule type="containsBlanks" dxfId="36" priority="6">
      <formula>LEN(TRIM(K116))=0</formula>
    </cfRule>
  </conditionalFormatting>
  <conditionalFormatting sqref="H116:DC116">
    <cfRule type="containsBlanks" dxfId="35" priority="5">
      <formula>LEN(TRIM(H116))=0</formula>
    </cfRule>
  </conditionalFormatting>
  <conditionalFormatting sqref="H12:DC19">
    <cfRule type="containsBlanks" dxfId="34" priority="2">
      <formula>LEN(TRIM(H12))=0</formula>
    </cfRule>
  </conditionalFormatting>
  <dataValidations count="6">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89" xr:uid="{00000000-0002-0000-0600-000000000000}"/>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600-000001000000}"/>
    <dataValidation type="list" allowBlank="1" showInputMessage="1" showErrorMessage="1" sqref="C119:C125" xr:uid="{00000000-0002-0000-0600-000002000000}">
      <formula1>Naudos</formula1>
    </dataValidation>
    <dataValidation type="list" allowBlank="1" showInputMessage="1" showErrorMessage="1" sqref="C127:C129" xr:uid="{00000000-0002-0000-0600-000003000000}">
      <formula1>Zalos</formula1>
    </dataValidation>
    <dataValidation allowBlank="1" promptTitle="Finansiniai srautai" prompt="Nurodomi finansiniai srautai realia verte, t.y. laikant, kad nėra infliacijos. Nominalus alternatyvos biudžetas, t.y. su infliacija, automatiškai apskaičiuojamas sekančioje lentelėje." sqref="D7:E7" xr:uid="{00000000-0002-0000-0600-000004000000}"/>
    <dataValidation allowBlank="1" sqref="C12:C19" xr:uid="{00000000-0002-0000-0600-000005000000}"/>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38913" r:id="rId5" name="Button 1">
              <controlPr defaultSize="0" print="0" autoFill="0" autoPict="0" macro="[0]!Button12_Click">
                <anchor moveWithCells="1" sizeWithCells="1">
                  <from>
                    <xdr:col>3</xdr:col>
                    <xdr:colOff>25400</xdr:colOff>
                    <xdr:row>10</xdr:row>
                    <xdr:rowOff>0</xdr:rowOff>
                  </from>
                  <to>
                    <xdr:col>3</xdr:col>
                    <xdr:colOff>304800</xdr:colOff>
                    <xdr:row>10</xdr:row>
                    <xdr:rowOff>184150</xdr:rowOff>
                  </to>
                </anchor>
              </controlPr>
            </control>
          </mc:Choice>
        </mc:AlternateContent>
        <mc:AlternateContent xmlns:mc="http://schemas.openxmlformats.org/markup-compatibility/2006">
          <mc:Choice Requires="x14">
            <control shapeId="38914" r:id="rId6" name="Button 2">
              <controlPr defaultSize="0" print="0" autoFill="0" autoPict="0" macro="[0]!Button11_Click">
                <anchor moveWithCells="1" sizeWithCells="1">
                  <from>
                    <xdr:col>3</xdr:col>
                    <xdr:colOff>6350</xdr:colOff>
                    <xdr:row>6</xdr:row>
                    <xdr:rowOff>6350</xdr:rowOff>
                  </from>
                  <to>
                    <xdr:col>3</xdr:col>
                    <xdr:colOff>298450</xdr:colOff>
                    <xdr:row>6</xdr:row>
                    <xdr:rowOff>190500</xdr:rowOff>
                  </to>
                </anchor>
              </controlPr>
            </control>
          </mc:Choice>
        </mc:AlternateContent>
        <mc:AlternateContent xmlns:mc="http://schemas.openxmlformats.org/markup-compatibility/2006">
          <mc:Choice Requires="x14">
            <control shapeId="38915" r:id="rId7" name="Button 12">
              <controlPr defaultSize="0" print="0" autoFill="0" autoPict="0" macro="[0]!Button13_Click">
                <anchor moveWithCells="1" sizeWithCells="1">
                  <from>
                    <xdr:col>3</xdr:col>
                    <xdr:colOff>6350</xdr:colOff>
                    <xdr:row>88</xdr:row>
                    <xdr:rowOff>0</xdr:rowOff>
                  </from>
                  <to>
                    <xdr:col>3</xdr:col>
                    <xdr:colOff>298450</xdr:colOff>
                    <xdr:row>89</xdr:row>
                    <xdr:rowOff>6350</xdr:rowOff>
                  </to>
                </anchor>
              </controlPr>
            </control>
          </mc:Choice>
        </mc:AlternateContent>
        <mc:AlternateContent xmlns:mc="http://schemas.openxmlformats.org/markup-compatibility/2006">
          <mc:Choice Requires="x14">
            <control shapeId="38916" r:id="rId8" name="Button 13">
              <controlPr defaultSize="0" print="0" autoFill="0" autoPict="0" macro="[0]!Button16_Click">
                <anchor moveWithCells="1" sizeWithCells="1">
                  <from>
                    <xdr:col>3</xdr:col>
                    <xdr:colOff>6350</xdr:colOff>
                    <xdr:row>99</xdr:row>
                    <xdr:rowOff>31750</xdr:rowOff>
                  </from>
                  <to>
                    <xdr:col>3</xdr:col>
                    <xdr:colOff>298450</xdr:colOff>
                    <xdr:row>99</xdr:row>
                    <xdr:rowOff>215900</xdr:rowOff>
                  </to>
                </anchor>
              </controlPr>
            </control>
          </mc:Choice>
        </mc:AlternateContent>
        <mc:AlternateContent xmlns:mc="http://schemas.openxmlformats.org/markup-compatibility/2006">
          <mc:Choice Requires="x14">
            <control shapeId="38917" r:id="rId9" name="Button 15">
              <controlPr defaultSize="0" print="0" autoFill="0" autoPict="0" macro="[0]!Button18_Click">
                <anchor moveWithCells="1" sizeWithCells="1">
                  <from>
                    <xdr:col>3</xdr:col>
                    <xdr:colOff>6350</xdr:colOff>
                    <xdr:row>116</xdr:row>
                    <xdr:rowOff>6350</xdr:rowOff>
                  </from>
                  <to>
                    <xdr:col>3</xdr:col>
                    <xdr:colOff>298450</xdr:colOff>
                    <xdr:row>117</xdr:row>
                    <xdr:rowOff>0</xdr:rowOff>
                  </to>
                </anchor>
              </controlPr>
            </control>
          </mc:Choice>
        </mc:AlternateContent>
        <mc:AlternateContent xmlns:mc="http://schemas.openxmlformats.org/markup-compatibility/2006">
          <mc:Choice Requires="x14">
            <control shapeId="38918" r:id="rId10" name="Button 10">
              <controlPr defaultSize="0" print="0" autoFill="0" autoPict="0" macro="[0]!Button10_Click">
                <anchor moveWithCells="1" sizeWithCells="1">
                  <from>
                    <xdr:col>4</xdr:col>
                    <xdr:colOff>82550</xdr:colOff>
                    <xdr:row>4</xdr:row>
                    <xdr:rowOff>0</xdr:rowOff>
                  </from>
                  <to>
                    <xdr:col>4</xdr:col>
                    <xdr:colOff>349250</xdr:colOff>
                    <xdr:row>4</xdr:row>
                    <xdr:rowOff>184150</xdr:rowOff>
                  </to>
                </anchor>
              </controlPr>
            </control>
          </mc:Choice>
        </mc:AlternateContent>
        <mc:AlternateContent xmlns:mc="http://schemas.openxmlformats.org/markup-compatibility/2006">
          <mc:Choice Requires="x14">
            <control shapeId="38919" r:id="rId11" name="Button 11">
              <controlPr defaultSize="0" print="0" autoFill="0" autoPict="0" macro="[0]!tuscios_veiklos">
                <anchor moveWithCells="1" sizeWithCells="1">
                  <from>
                    <xdr:col>5</xdr:col>
                    <xdr:colOff>38100</xdr:colOff>
                    <xdr:row>1</xdr:row>
                    <xdr:rowOff>139700</xdr:rowOff>
                  </from>
                  <to>
                    <xdr:col>6</xdr:col>
                    <xdr:colOff>723900</xdr:colOff>
                    <xdr:row>2</xdr:row>
                    <xdr:rowOff>184150</xdr:rowOff>
                  </to>
                </anchor>
              </controlPr>
            </control>
          </mc:Choice>
        </mc:AlternateContent>
        <mc:AlternateContent xmlns:mc="http://schemas.openxmlformats.org/markup-compatibility/2006">
          <mc:Choice Requires="x14">
            <control shapeId="38920" r:id="rId12" name="Button 8">
              <controlPr defaultSize="0" print="0" autoFill="0" autoPict="0" macro="[0]!Button97_Click">
                <anchor moveWithCells="1">
                  <from>
                    <xdr:col>0</xdr:col>
                    <xdr:colOff>82550</xdr:colOff>
                    <xdr:row>10</xdr:row>
                    <xdr:rowOff>31750</xdr:rowOff>
                  </from>
                  <to>
                    <xdr:col>0</xdr:col>
                    <xdr:colOff>222250</xdr:colOff>
                    <xdr:row>10</xdr:row>
                    <xdr:rowOff>158750</xdr:rowOff>
                  </to>
                </anchor>
              </controlPr>
            </control>
          </mc:Choice>
        </mc:AlternateContent>
        <mc:AlternateContent xmlns:mc="http://schemas.openxmlformats.org/markup-compatibility/2006">
          <mc:Choice Requires="x14">
            <control shapeId="38921" r:id="rId13" name="Button 9">
              <controlPr defaultSize="0" print="0" autoFill="0" autoPict="0" macro="[0]!Button97_Click">
                <anchor moveWithCells="1">
                  <from>
                    <xdr:col>0</xdr:col>
                    <xdr:colOff>82550</xdr:colOff>
                    <xdr:row>21</xdr:row>
                    <xdr:rowOff>25400</xdr:rowOff>
                  </from>
                  <to>
                    <xdr:col>0</xdr:col>
                    <xdr:colOff>215900</xdr:colOff>
                    <xdr:row>21</xdr:row>
                    <xdr:rowOff>152400</xdr:rowOff>
                  </to>
                </anchor>
              </controlPr>
            </control>
          </mc:Choice>
        </mc:AlternateContent>
        <mc:AlternateContent xmlns:mc="http://schemas.openxmlformats.org/markup-compatibility/2006">
          <mc:Choice Requires="x14">
            <control shapeId="38923" r:id="rId14" name="Button 106">
              <controlPr defaultSize="0" print="0" autoFill="0" autoPict="0" macro="[0]!Button97_Click">
                <anchor moveWithCells="1" sizeWithCells="1">
                  <from>
                    <xdr:col>0</xdr:col>
                    <xdr:colOff>76200</xdr:colOff>
                    <xdr:row>44</xdr:row>
                    <xdr:rowOff>31750</xdr:rowOff>
                  </from>
                  <to>
                    <xdr:col>0</xdr:col>
                    <xdr:colOff>196850</xdr:colOff>
                    <xdr:row>44</xdr:row>
                    <xdr:rowOff>177800</xdr:rowOff>
                  </to>
                </anchor>
              </controlPr>
            </control>
          </mc:Choice>
        </mc:AlternateContent>
        <mc:AlternateContent xmlns:mc="http://schemas.openxmlformats.org/markup-compatibility/2006">
          <mc:Choice Requires="x14">
            <control shapeId="38924" r:id="rId15" name="Button 107">
              <controlPr defaultSize="0" print="0" autoFill="0" autoPict="0" macro="[0]!Button97_Click">
                <anchor moveWithCells="1" sizeWithCells="1">
                  <from>
                    <xdr:col>0</xdr:col>
                    <xdr:colOff>76200</xdr:colOff>
                    <xdr:row>55</xdr:row>
                    <xdr:rowOff>31750</xdr:rowOff>
                  </from>
                  <to>
                    <xdr:col>0</xdr:col>
                    <xdr:colOff>196850</xdr:colOff>
                    <xdr:row>55</xdr:row>
                    <xdr:rowOff>177800</xdr:rowOff>
                  </to>
                </anchor>
              </controlPr>
            </control>
          </mc:Choice>
        </mc:AlternateContent>
        <mc:AlternateContent xmlns:mc="http://schemas.openxmlformats.org/markup-compatibility/2006">
          <mc:Choice Requires="x14">
            <control shapeId="38925" r:id="rId16" name="Button 108">
              <controlPr defaultSize="0" print="0" autoFill="0" autoPict="0" macro="[0]!Button97_Click">
                <anchor moveWithCells="1" sizeWithCells="1">
                  <from>
                    <xdr:col>0</xdr:col>
                    <xdr:colOff>76200</xdr:colOff>
                    <xdr:row>66</xdr:row>
                    <xdr:rowOff>25400</xdr:rowOff>
                  </from>
                  <to>
                    <xdr:col>0</xdr:col>
                    <xdr:colOff>196850</xdr:colOff>
                    <xdr:row>66</xdr:row>
                    <xdr:rowOff>152400</xdr:rowOff>
                  </to>
                </anchor>
              </controlPr>
            </control>
          </mc:Choice>
        </mc:AlternateContent>
        <mc:AlternateContent xmlns:mc="http://schemas.openxmlformats.org/markup-compatibility/2006">
          <mc:Choice Requires="x14">
            <control shapeId="38926" r:id="rId17" name="Button 109">
              <controlPr defaultSize="0" print="0" autoFill="0" autoPict="0" macro="[0]!Button97_Click">
                <anchor moveWithCells="1" sizeWithCells="1">
                  <from>
                    <xdr:col>0</xdr:col>
                    <xdr:colOff>76200</xdr:colOff>
                    <xdr:row>77</xdr:row>
                    <xdr:rowOff>31750</xdr:rowOff>
                  </from>
                  <to>
                    <xdr:col>0</xdr:col>
                    <xdr:colOff>196850</xdr:colOff>
                    <xdr:row>77</xdr:row>
                    <xdr:rowOff>158750</xdr:rowOff>
                  </to>
                </anchor>
              </controlPr>
            </control>
          </mc:Choice>
        </mc:AlternateContent>
        <mc:AlternateContent xmlns:mc="http://schemas.openxmlformats.org/markup-compatibility/2006">
          <mc:Choice Requires="x14">
            <control shapeId="38929" r:id="rId18" name="Button 110">
              <controlPr defaultSize="0" print="0" autoFill="0" autoPict="0" macro="[0]!Button97_Click">
                <anchor moveWithCells="1" sizeWithCells="1">
                  <from>
                    <xdr:col>0</xdr:col>
                    <xdr:colOff>76200</xdr:colOff>
                    <xdr:row>88</xdr:row>
                    <xdr:rowOff>25400</xdr:rowOff>
                  </from>
                  <to>
                    <xdr:col>0</xdr:col>
                    <xdr:colOff>196850</xdr:colOff>
                    <xdr:row>88</xdr:row>
                    <xdr:rowOff>158750</xdr:rowOff>
                  </to>
                </anchor>
              </controlPr>
            </control>
          </mc:Choice>
        </mc:AlternateContent>
        <mc:AlternateContent xmlns:mc="http://schemas.openxmlformats.org/markup-compatibility/2006">
          <mc:Choice Requires="x14">
            <control shapeId="38930" r:id="rId19" name="Button 111">
              <controlPr defaultSize="0" print="0" autoFill="0" autoPict="0" macro="[0]!Button97_Click">
                <anchor moveWithCells="1" sizeWithCells="1">
                  <from>
                    <xdr:col>0</xdr:col>
                    <xdr:colOff>69850</xdr:colOff>
                    <xdr:row>99</xdr:row>
                    <xdr:rowOff>38100</xdr:rowOff>
                  </from>
                  <to>
                    <xdr:col>0</xdr:col>
                    <xdr:colOff>190500</xdr:colOff>
                    <xdr:row>99</xdr:row>
                    <xdr:rowOff>177800</xdr:rowOff>
                  </to>
                </anchor>
              </controlPr>
            </control>
          </mc:Choice>
        </mc:AlternateContent>
        <mc:AlternateContent xmlns:mc="http://schemas.openxmlformats.org/markup-compatibility/2006">
          <mc:Choice Requires="x14">
            <control shapeId="38931" r:id="rId20" name="Button 14">
              <controlPr defaultSize="0" print="0" autoFill="0" autoPict="0" macro="[0]!Button14_Click">
                <anchor moveWithCells="1" sizeWithCells="1">
                  <from>
                    <xdr:col>3</xdr:col>
                    <xdr:colOff>6350</xdr:colOff>
                    <xdr:row>110</xdr:row>
                    <xdr:rowOff>6350</xdr:rowOff>
                  </from>
                  <to>
                    <xdr:col>3</xdr:col>
                    <xdr:colOff>298450</xdr:colOff>
                    <xdr:row>111</xdr:row>
                    <xdr:rowOff>0</xdr:rowOff>
                  </to>
                </anchor>
              </controlPr>
            </control>
          </mc:Choice>
        </mc:AlternateContent>
        <mc:AlternateContent xmlns:mc="http://schemas.openxmlformats.org/markup-compatibility/2006">
          <mc:Choice Requires="x14">
            <control shapeId="38933" r:id="rId21" name="Button 21">
              <controlPr defaultSize="0" print="0" autoFill="0" autoPict="0" macro="[0]!Button97_Click">
                <anchor moveWithCells="1">
                  <from>
                    <xdr:col>0</xdr:col>
                    <xdr:colOff>82550</xdr:colOff>
                    <xdr:row>32</xdr:row>
                    <xdr:rowOff>31750</xdr:rowOff>
                  </from>
                  <to>
                    <xdr:col>0</xdr:col>
                    <xdr:colOff>222250</xdr:colOff>
                    <xdr:row>32</xdr:row>
                    <xdr:rowOff>158750</xdr:rowOff>
                  </to>
                </anchor>
              </controlPr>
            </control>
          </mc:Choice>
        </mc:AlternateContent>
        <mc:AlternateContent xmlns:mc="http://schemas.openxmlformats.org/markup-compatibility/2006">
          <mc:Choice Requires="x14">
            <control shapeId="38934" r:id="rId22" name="Button 22">
              <controlPr defaultSize="0" print="0" autoFill="0" autoPict="0" macro="[0]!Button98_Click">
                <anchor moveWithCells="1">
                  <from>
                    <xdr:col>0</xdr:col>
                    <xdr:colOff>0</xdr:colOff>
                    <xdr:row>43</xdr:row>
                    <xdr:rowOff>38100</xdr:rowOff>
                  </from>
                  <to>
                    <xdr:col>0</xdr:col>
                    <xdr:colOff>254000</xdr:colOff>
                    <xdr:row>43</xdr:row>
                    <xdr:rowOff>158750</xdr:rowOff>
                  </to>
                </anchor>
              </controlPr>
            </control>
          </mc:Choice>
        </mc:AlternateContent>
        <mc:AlternateContent xmlns:mc="http://schemas.openxmlformats.org/markup-compatibility/2006">
          <mc:Choice Requires="x14">
            <control shapeId="38935" r:id="rId23" name="Button 23">
              <controlPr defaultSize="0" print="0" autoFill="0" autoPict="0" macro="[0]!Button98_Click">
                <anchor moveWithCells="1">
                  <from>
                    <xdr:col>0</xdr:col>
                    <xdr:colOff>6350</xdr:colOff>
                    <xdr:row>9</xdr:row>
                    <xdr:rowOff>25400</xdr:rowOff>
                  </from>
                  <to>
                    <xdr:col>0</xdr:col>
                    <xdr:colOff>254000</xdr:colOff>
                    <xdr:row>9</xdr:row>
                    <xdr:rowOff>152400</xdr:rowOff>
                  </to>
                </anchor>
              </controlPr>
            </control>
          </mc:Choice>
        </mc:AlternateContent>
        <mc:AlternateContent xmlns:mc="http://schemas.openxmlformats.org/markup-compatibility/2006">
          <mc:Choice Requires="x14">
            <control shapeId="38936" r:id="rId24" name="Button 24">
              <controlPr defaultSize="0" print="0" autoFill="0" autoPict="0" macro="[0]!Button148_Click">
                <anchor moveWithCells="1" sizeWithCells="1">
                  <from>
                    <xdr:col>3</xdr:col>
                    <xdr:colOff>6350</xdr:colOff>
                    <xdr:row>8</xdr:row>
                    <xdr:rowOff>6350</xdr:rowOff>
                  </from>
                  <to>
                    <xdr:col>3</xdr:col>
                    <xdr:colOff>298450</xdr:colOff>
                    <xdr:row>9</xdr:row>
                    <xdr:rowOff>0</xdr:rowOff>
                  </to>
                </anchor>
              </controlPr>
            </control>
          </mc:Choice>
        </mc:AlternateContent>
        <mc:AlternateContent xmlns:mc="http://schemas.openxmlformats.org/markup-compatibility/2006">
          <mc:Choice Requires="x14">
            <control shapeId="38937" r:id="rId25" name="Button 25">
              <controlPr defaultSize="0" print="0" autoFill="0" autoPict="0" macro="[0]!Button27_Click">
                <anchor moveWithCells="1" sizeWithCells="1">
                  <from>
                    <xdr:col>3</xdr:col>
                    <xdr:colOff>25400</xdr:colOff>
                    <xdr:row>21</xdr:row>
                    <xdr:rowOff>0</xdr:rowOff>
                  </from>
                  <to>
                    <xdr:col>4</xdr:col>
                    <xdr:colOff>0</xdr:colOff>
                    <xdr:row>21</xdr:row>
                    <xdr:rowOff>184150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6000000}">
          <x14:formula1>
            <xm:f>Data1!$K$2:$K$6</xm:f>
          </x14:formula1>
          <xm:sqref>E79:E88 E90:E99 E23:E32 E34:E43 E46:E55 E57:E66 E68:E77 E12:E21</xm:sqref>
        </x14:dataValidation>
        <x14:dataValidation type="list" allowBlank="1" showInputMessage="1" showErrorMessage="1" xr:uid="{00000000-0002-0000-0600-000007000000}">
          <x14:formula1>
            <xm:f>Data1!$L$2:$L$6</xm:f>
          </x14:formula1>
          <xm:sqref>E101:E110</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4">
    <pageSetUpPr fitToPage="1"/>
  </sheetPr>
  <dimension ref="A1:DI131"/>
  <sheetViews>
    <sheetView showGridLines="0" showRowColHeaders="0" zoomScale="90" zoomScaleNormal="90" workbookViewId="0">
      <pane xSplit="7" ySplit="6" topLeftCell="H7" activePane="bottomRight" state="frozenSplit"/>
      <selection pane="topRight" activeCell="C1" sqref="C1"/>
      <selection pane="bottomLeft" activeCell="A6" sqref="A6"/>
      <selection pane="bottomRight"/>
    </sheetView>
  </sheetViews>
  <sheetFormatPr defaultColWidth="0" defaultRowHeight="16.25" customHeight="1" zeroHeight="1"/>
  <cols>
    <col min="1" max="1" width="3.6328125" style="44" customWidth="1"/>
    <col min="2" max="2" width="6.54296875" customWidth="1"/>
    <col min="3" max="3" width="65.90625" style="1" customWidth="1"/>
    <col min="4" max="4" width="4.54296875" customWidth="1"/>
    <col min="5" max="5" width="8" customWidth="1"/>
    <col min="6" max="7" width="16.36328125" customWidth="1"/>
    <col min="8" max="33" width="13.6328125" customWidth="1"/>
    <col min="34" max="107" width="13.6328125" hidden="1" customWidth="1"/>
    <col min="108" max="108" width="9.08984375" customWidth="1"/>
    <col min="109" max="109" width="9.08984375" style="24" hidden="1" customWidth="1"/>
    <col min="110" max="111" width="9.08984375" hidden="1" customWidth="1"/>
    <col min="112" max="112" width="13.6328125" hidden="1" customWidth="1"/>
    <col min="113" max="16384" width="8.90625" hidden="1"/>
  </cols>
  <sheetData>
    <row r="1" spans="1:112" ht="9" customHeight="1"/>
    <row r="2" spans="1:112" ht="14.5">
      <c r="B2" s="6" t="s">
        <v>224</v>
      </c>
      <c r="C2"/>
    </row>
    <row r="3" spans="1:112" ht="14.5">
      <c r="B3" s="182" t="str">
        <f>IF(INDEX(A5_pav,1,1)=0,"",INDEX(A5_pav,1,1))</f>
        <v/>
      </c>
      <c r="C3" s="183"/>
      <c r="D3" s="183"/>
      <c r="E3" s="184"/>
      <c r="F3" s="85"/>
      <c r="G3" s="1"/>
    </row>
    <row r="4" spans="1:112" ht="15" customHeight="1">
      <c r="B4" s="71"/>
      <c r="C4" s="71"/>
      <c r="D4" s="3"/>
      <c r="E4" s="90"/>
      <c r="F4" s="3"/>
    </row>
    <row r="5" spans="1:112" ht="14.5">
      <c r="B5" s="6" t="s">
        <v>141</v>
      </c>
      <c r="C5" s="71"/>
      <c r="F5" s="957" t="s">
        <v>142</v>
      </c>
      <c r="G5" s="958"/>
      <c r="H5" s="185">
        <v>0</v>
      </c>
      <c r="I5" s="185">
        <v>1</v>
      </c>
      <c r="J5" s="185">
        <v>2</v>
      </c>
      <c r="K5" s="185">
        <v>3</v>
      </c>
      <c r="L5" s="185">
        <v>4</v>
      </c>
      <c r="M5" s="185">
        <v>5</v>
      </c>
      <c r="N5" s="185">
        <v>6</v>
      </c>
      <c r="O5" s="185">
        <v>7</v>
      </c>
      <c r="P5" s="185">
        <v>8</v>
      </c>
      <c r="Q5" s="185">
        <v>9</v>
      </c>
      <c r="R5" s="185">
        <v>10</v>
      </c>
      <c r="S5" s="185">
        <v>11</v>
      </c>
      <c r="T5" s="185">
        <v>12</v>
      </c>
      <c r="U5" s="185">
        <v>13</v>
      </c>
      <c r="V5" s="185">
        <v>14</v>
      </c>
      <c r="W5" s="185">
        <v>15</v>
      </c>
      <c r="X5" s="185">
        <v>16</v>
      </c>
      <c r="Y5" s="185">
        <v>17</v>
      </c>
      <c r="Z5" s="185">
        <v>18</v>
      </c>
      <c r="AA5" s="185">
        <v>19</v>
      </c>
      <c r="AB5" s="185">
        <v>20</v>
      </c>
      <c r="AC5" s="185">
        <v>21</v>
      </c>
      <c r="AD5" s="185">
        <v>22</v>
      </c>
      <c r="AE5" s="185">
        <v>23</v>
      </c>
      <c r="AF5" s="185">
        <v>24</v>
      </c>
      <c r="AG5" s="185">
        <v>25</v>
      </c>
      <c r="AH5" s="185">
        <v>26</v>
      </c>
      <c r="AI5" s="185">
        <v>27</v>
      </c>
      <c r="AJ5" s="185">
        <v>28</v>
      </c>
      <c r="AK5" s="185">
        <v>29</v>
      </c>
      <c r="AL5" s="185">
        <v>30</v>
      </c>
      <c r="AM5" s="185">
        <v>31</v>
      </c>
      <c r="AN5" s="185">
        <v>32</v>
      </c>
      <c r="AO5" s="185">
        <v>33</v>
      </c>
      <c r="AP5" s="185">
        <v>34</v>
      </c>
      <c r="AQ5" s="185">
        <v>35</v>
      </c>
      <c r="AR5" s="185">
        <v>36</v>
      </c>
      <c r="AS5" s="185">
        <v>37</v>
      </c>
      <c r="AT5" s="185">
        <v>38</v>
      </c>
      <c r="AU5" s="185">
        <v>39</v>
      </c>
      <c r="AV5" s="185">
        <v>40</v>
      </c>
      <c r="AW5" s="185">
        <v>41</v>
      </c>
      <c r="AX5" s="185">
        <v>42</v>
      </c>
      <c r="AY5" s="185">
        <v>43</v>
      </c>
      <c r="AZ5" s="185">
        <v>44</v>
      </c>
      <c r="BA5" s="185">
        <v>45</v>
      </c>
      <c r="BB5" s="185">
        <v>46</v>
      </c>
      <c r="BC5" s="185">
        <v>47</v>
      </c>
      <c r="BD5" s="185">
        <v>48</v>
      </c>
      <c r="BE5" s="185">
        <v>49</v>
      </c>
      <c r="BF5" s="185">
        <v>50</v>
      </c>
      <c r="BG5" s="185">
        <v>51</v>
      </c>
      <c r="BH5" s="185">
        <v>52</v>
      </c>
      <c r="BI5" s="185">
        <v>53</v>
      </c>
      <c r="BJ5" s="185">
        <v>54</v>
      </c>
      <c r="BK5" s="185">
        <v>55</v>
      </c>
      <c r="BL5" s="185">
        <v>56</v>
      </c>
      <c r="BM5" s="185">
        <v>57</v>
      </c>
      <c r="BN5" s="185">
        <v>58</v>
      </c>
      <c r="BO5" s="185">
        <v>59</v>
      </c>
      <c r="BP5" s="185">
        <v>60</v>
      </c>
      <c r="BQ5" s="185">
        <v>61</v>
      </c>
      <c r="BR5" s="185">
        <v>62</v>
      </c>
      <c r="BS5" s="185">
        <v>63</v>
      </c>
      <c r="BT5" s="185">
        <v>64</v>
      </c>
      <c r="BU5" s="185">
        <v>65</v>
      </c>
      <c r="BV5" s="185">
        <v>66</v>
      </c>
      <c r="BW5" s="185">
        <v>67</v>
      </c>
      <c r="BX5" s="185">
        <v>68</v>
      </c>
      <c r="BY5" s="185">
        <v>69</v>
      </c>
      <c r="BZ5" s="185">
        <v>70</v>
      </c>
      <c r="CA5" s="185">
        <v>71</v>
      </c>
      <c r="CB5" s="185">
        <v>72</v>
      </c>
      <c r="CC5" s="185">
        <v>73</v>
      </c>
      <c r="CD5" s="185">
        <v>74</v>
      </c>
      <c r="CE5" s="185">
        <v>75</v>
      </c>
      <c r="CF5" s="185">
        <v>76</v>
      </c>
      <c r="CG5" s="185">
        <v>77</v>
      </c>
      <c r="CH5" s="185">
        <v>78</v>
      </c>
      <c r="CI5" s="185">
        <v>79</v>
      </c>
      <c r="CJ5" s="185">
        <v>80</v>
      </c>
      <c r="CK5" s="185">
        <v>81</v>
      </c>
      <c r="CL5" s="185">
        <v>82</v>
      </c>
      <c r="CM5" s="185">
        <v>83</v>
      </c>
      <c r="CN5" s="185">
        <v>84</v>
      </c>
      <c r="CO5" s="185">
        <v>85</v>
      </c>
      <c r="CP5" s="185">
        <v>86</v>
      </c>
      <c r="CQ5" s="185">
        <v>87</v>
      </c>
      <c r="CR5" s="185">
        <v>88</v>
      </c>
      <c r="CS5" s="185">
        <v>89</v>
      </c>
      <c r="CT5" s="185">
        <v>90</v>
      </c>
      <c r="CU5" s="185">
        <v>91</v>
      </c>
      <c r="CV5" s="185">
        <v>92</v>
      </c>
      <c r="CW5" s="185">
        <v>93</v>
      </c>
      <c r="CX5" s="185">
        <v>94</v>
      </c>
      <c r="CY5" s="185">
        <v>95</v>
      </c>
      <c r="CZ5" s="185">
        <v>96</v>
      </c>
      <c r="DA5" s="185">
        <v>97</v>
      </c>
      <c r="DB5" s="185">
        <v>98</v>
      </c>
      <c r="DC5" s="185">
        <v>99</v>
      </c>
    </row>
    <row r="6" spans="1:112" s="12" customFormat="1" ht="32.25" customHeight="1">
      <c r="A6" s="83"/>
      <c r="B6" s="186" t="s">
        <v>143</v>
      </c>
      <c r="C6" s="187" t="s">
        <v>144</v>
      </c>
      <c r="D6" s="187"/>
      <c r="E6" s="187" t="s">
        <v>145</v>
      </c>
      <c r="F6" s="187" t="s">
        <v>146</v>
      </c>
      <c r="G6" s="186" t="s">
        <v>147</v>
      </c>
      <c r="H6" s="186" t="str">
        <f ca="1">IF(PVP="",TEXT(TODAY(),"yyyy"),TEXT(PVP,"yyyy"))</f>
        <v>2024</v>
      </c>
      <c r="I6" s="186">
        <f ca="1">$H$6+I5</f>
        <v>2025</v>
      </c>
      <c r="J6" s="186">
        <f t="shared" ref="J6:BU6" ca="1" si="0">$H$6+J5</f>
        <v>2026</v>
      </c>
      <c r="K6" s="186">
        <f t="shared" ca="1" si="0"/>
        <v>2027</v>
      </c>
      <c r="L6" s="186">
        <f t="shared" ca="1" si="0"/>
        <v>2028</v>
      </c>
      <c r="M6" s="186">
        <f t="shared" ca="1" si="0"/>
        <v>2029</v>
      </c>
      <c r="N6" s="186">
        <f t="shared" ca="1" si="0"/>
        <v>2030</v>
      </c>
      <c r="O6" s="186">
        <f t="shared" ca="1" si="0"/>
        <v>2031</v>
      </c>
      <c r="P6" s="186">
        <f t="shared" ca="1" si="0"/>
        <v>2032</v>
      </c>
      <c r="Q6" s="186">
        <f t="shared" ca="1" si="0"/>
        <v>2033</v>
      </c>
      <c r="R6" s="186">
        <f t="shared" ca="1" si="0"/>
        <v>2034</v>
      </c>
      <c r="S6" s="186">
        <f t="shared" ca="1" si="0"/>
        <v>2035</v>
      </c>
      <c r="T6" s="186">
        <f t="shared" ca="1" si="0"/>
        <v>2036</v>
      </c>
      <c r="U6" s="186">
        <f t="shared" ca="1" si="0"/>
        <v>2037</v>
      </c>
      <c r="V6" s="186">
        <f t="shared" ca="1" si="0"/>
        <v>2038</v>
      </c>
      <c r="W6" s="186">
        <f t="shared" ca="1" si="0"/>
        <v>2039</v>
      </c>
      <c r="X6" s="186">
        <f t="shared" ca="1" si="0"/>
        <v>2040</v>
      </c>
      <c r="Y6" s="186">
        <f t="shared" ca="1" si="0"/>
        <v>2041</v>
      </c>
      <c r="Z6" s="186">
        <f t="shared" ca="1" si="0"/>
        <v>2042</v>
      </c>
      <c r="AA6" s="186">
        <f t="shared" ca="1" si="0"/>
        <v>2043</v>
      </c>
      <c r="AB6" s="186">
        <f t="shared" ca="1" si="0"/>
        <v>2044</v>
      </c>
      <c r="AC6" s="186">
        <f t="shared" ca="1" si="0"/>
        <v>2045</v>
      </c>
      <c r="AD6" s="186">
        <f t="shared" ca="1" si="0"/>
        <v>2046</v>
      </c>
      <c r="AE6" s="186">
        <f t="shared" ca="1" si="0"/>
        <v>2047</v>
      </c>
      <c r="AF6" s="186">
        <f t="shared" ca="1" si="0"/>
        <v>2048</v>
      </c>
      <c r="AG6" s="186">
        <f t="shared" ca="1" si="0"/>
        <v>2049</v>
      </c>
      <c r="AH6" s="186">
        <f t="shared" ca="1" si="0"/>
        <v>2050</v>
      </c>
      <c r="AI6" s="186">
        <f t="shared" ca="1" si="0"/>
        <v>2051</v>
      </c>
      <c r="AJ6" s="186">
        <f t="shared" ca="1" si="0"/>
        <v>2052</v>
      </c>
      <c r="AK6" s="186">
        <f t="shared" ca="1" si="0"/>
        <v>2053</v>
      </c>
      <c r="AL6" s="186">
        <f t="shared" ca="1" si="0"/>
        <v>2054</v>
      </c>
      <c r="AM6" s="186">
        <f t="shared" ca="1" si="0"/>
        <v>2055</v>
      </c>
      <c r="AN6" s="186">
        <f t="shared" ca="1" si="0"/>
        <v>2056</v>
      </c>
      <c r="AO6" s="186">
        <f t="shared" ca="1" si="0"/>
        <v>2057</v>
      </c>
      <c r="AP6" s="186">
        <f t="shared" ca="1" si="0"/>
        <v>2058</v>
      </c>
      <c r="AQ6" s="186">
        <f t="shared" ca="1" si="0"/>
        <v>2059</v>
      </c>
      <c r="AR6" s="186">
        <f t="shared" ca="1" si="0"/>
        <v>2060</v>
      </c>
      <c r="AS6" s="186">
        <f t="shared" ca="1" si="0"/>
        <v>2061</v>
      </c>
      <c r="AT6" s="186">
        <f t="shared" ca="1" si="0"/>
        <v>2062</v>
      </c>
      <c r="AU6" s="186">
        <f t="shared" ca="1" si="0"/>
        <v>2063</v>
      </c>
      <c r="AV6" s="186">
        <f t="shared" ca="1" si="0"/>
        <v>2064</v>
      </c>
      <c r="AW6" s="186">
        <f t="shared" ca="1" si="0"/>
        <v>2065</v>
      </c>
      <c r="AX6" s="186">
        <f t="shared" ca="1" si="0"/>
        <v>2066</v>
      </c>
      <c r="AY6" s="186">
        <f t="shared" ca="1" si="0"/>
        <v>2067</v>
      </c>
      <c r="AZ6" s="186">
        <f t="shared" ca="1" si="0"/>
        <v>2068</v>
      </c>
      <c r="BA6" s="186">
        <f t="shared" ca="1" si="0"/>
        <v>2069</v>
      </c>
      <c r="BB6" s="186">
        <f t="shared" ca="1" si="0"/>
        <v>2070</v>
      </c>
      <c r="BC6" s="186">
        <f t="shared" ca="1" si="0"/>
        <v>2071</v>
      </c>
      <c r="BD6" s="186">
        <f t="shared" ca="1" si="0"/>
        <v>2072</v>
      </c>
      <c r="BE6" s="186">
        <f t="shared" ca="1" si="0"/>
        <v>2073</v>
      </c>
      <c r="BF6" s="186">
        <f t="shared" ca="1" si="0"/>
        <v>2074</v>
      </c>
      <c r="BG6" s="186">
        <f t="shared" ca="1" si="0"/>
        <v>2075</v>
      </c>
      <c r="BH6" s="186">
        <f t="shared" ca="1" si="0"/>
        <v>2076</v>
      </c>
      <c r="BI6" s="186">
        <f t="shared" ca="1" si="0"/>
        <v>2077</v>
      </c>
      <c r="BJ6" s="186">
        <f t="shared" ca="1" si="0"/>
        <v>2078</v>
      </c>
      <c r="BK6" s="186">
        <f t="shared" ca="1" si="0"/>
        <v>2079</v>
      </c>
      <c r="BL6" s="186">
        <f t="shared" ca="1" si="0"/>
        <v>2080</v>
      </c>
      <c r="BM6" s="186">
        <f t="shared" ca="1" si="0"/>
        <v>2081</v>
      </c>
      <c r="BN6" s="186">
        <f t="shared" ca="1" si="0"/>
        <v>2082</v>
      </c>
      <c r="BO6" s="186">
        <f t="shared" ca="1" si="0"/>
        <v>2083</v>
      </c>
      <c r="BP6" s="186">
        <f t="shared" ca="1" si="0"/>
        <v>2084</v>
      </c>
      <c r="BQ6" s="186">
        <f t="shared" ca="1" si="0"/>
        <v>2085</v>
      </c>
      <c r="BR6" s="186">
        <f t="shared" ca="1" si="0"/>
        <v>2086</v>
      </c>
      <c r="BS6" s="186">
        <f t="shared" ca="1" si="0"/>
        <v>2087</v>
      </c>
      <c r="BT6" s="186">
        <f t="shared" ca="1" si="0"/>
        <v>2088</v>
      </c>
      <c r="BU6" s="186">
        <f t="shared" ca="1" si="0"/>
        <v>2089</v>
      </c>
      <c r="BV6" s="186">
        <f t="shared" ref="BV6:DC6" ca="1" si="1">$H$6+BV5</f>
        <v>2090</v>
      </c>
      <c r="BW6" s="186">
        <f t="shared" ca="1" si="1"/>
        <v>2091</v>
      </c>
      <c r="BX6" s="186">
        <f t="shared" ca="1" si="1"/>
        <v>2092</v>
      </c>
      <c r="BY6" s="186">
        <f t="shared" ca="1" si="1"/>
        <v>2093</v>
      </c>
      <c r="BZ6" s="186">
        <f t="shared" ca="1" si="1"/>
        <v>2094</v>
      </c>
      <c r="CA6" s="186">
        <f t="shared" ca="1" si="1"/>
        <v>2095</v>
      </c>
      <c r="CB6" s="186">
        <f t="shared" ca="1" si="1"/>
        <v>2096</v>
      </c>
      <c r="CC6" s="186">
        <f t="shared" ca="1" si="1"/>
        <v>2097</v>
      </c>
      <c r="CD6" s="186">
        <f t="shared" ca="1" si="1"/>
        <v>2098</v>
      </c>
      <c r="CE6" s="186">
        <f t="shared" ca="1" si="1"/>
        <v>2099</v>
      </c>
      <c r="CF6" s="186">
        <f t="shared" ca="1" si="1"/>
        <v>2100</v>
      </c>
      <c r="CG6" s="186">
        <f t="shared" ca="1" si="1"/>
        <v>2101</v>
      </c>
      <c r="CH6" s="186">
        <f t="shared" ca="1" si="1"/>
        <v>2102</v>
      </c>
      <c r="CI6" s="186">
        <f t="shared" ca="1" si="1"/>
        <v>2103</v>
      </c>
      <c r="CJ6" s="186">
        <f t="shared" ca="1" si="1"/>
        <v>2104</v>
      </c>
      <c r="CK6" s="186">
        <f t="shared" ca="1" si="1"/>
        <v>2105</v>
      </c>
      <c r="CL6" s="186">
        <f t="shared" ca="1" si="1"/>
        <v>2106</v>
      </c>
      <c r="CM6" s="186">
        <f t="shared" ca="1" si="1"/>
        <v>2107</v>
      </c>
      <c r="CN6" s="186">
        <f t="shared" ca="1" si="1"/>
        <v>2108</v>
      </c>
      <c r="CO6" s="186">
        <f t="shared" ca="1" si="1"/>
        <v>2109</v>
      </c>
      <c r="CP6" s="186">
        <f t="shared" ca="1" si="1"/>
        <v>2110</v>
      </c>
      <c r="CQ6" s="186">
        <f t="shared" ca="1" si="1"/>
        <v>2111</v>
      </c>
      <c r="CR6" s="186">
        <f t="shared" ca="1" si="1"/>
        <v>2112</v>
      </c>
      <c r="CS6" s="186">
        <f t="shared" ca="1" si="1"/>
        <v>2113</v>
      </c>
      <c r="CT6" s="186">
        <f t="shared" ca="1" si="1"/>
        <v>2114</v>
      </c>
      <c r="CU6" s="186">
        <f t="shared" ca="1" si="1"/>
        <v>2115</v>
      </c>
      <c r="CV6" s="186">
        <f t="shared" ca="1" si="1"/>
        <v>2116</v>
      </c>
      <c r="CW6" s="186">
        <f t="shared" ca="1" si="1"/>
        <v>2117</v>
      </c>
      <c r="CX6" s="186">
        <f t="shared" ca="1" si="1"/>
        <v>2118</v>
      </c>
      <c r="CY6" s="186">
        <f t="shared" ca="1" si="1"/>
        <v>2119</v>
      </c>
      <c r="CZ6" s="186">
        <f t="shared" ca="1" si="1"/>
        <v>2120</v>
      </c>
      <c r="DA6" s="186">
        <f t="shared" ca="1" si="1"/>
        <v>2121</v>
      </c>
      <c r="DB6" s="186">
        <f t="shared" ca="1" si="1"/>
        <v>2122</v>
      </c>
      <c r="DC6" s="186">
        <f t="shared" ca="1" si="1"/>
        <v>2123</v>
      </c>
      <c r="DE6" s="25">
        <f>SUM(DE7:DE117)</f>
        <v>0</v>
      </c>
      <c r="DF6" s="25">
        <f>SUM(DF7:DF117)</f>
        <v>0</v>
      </c>
      <c r="DG6" s="12" t="s">
        <v>148</v>
      </c>
      <c r="DH6" s="12" t="s">
        <v>149</v>
      </c>
    </row>
    <row r="7" spans="1:112" ht="14.5">
      <c r="B7" s="176" t="s">
        <v>150</v>
      </c>
      <c r="C7" s="188" t="s">
        <v>151</v>
      </c>
      <c r="D7" s="176"/>
      <c r="E7" s="176"/>
      <c r="F7" s="189">
        <f>F8+F9+F89-F100-F111</f>
        <v>0</v>
      </c>
      <c r="G7" s="189">
        <f>SUMIF($H$5:$DC$5,"&lt;="&amp;PAL,$H7:$DC7)</f>
        <v>0</v>
      </c>
      <c r="H7" s="189">
        <f>H8+H9+H89-H100-H111</f>
        <v>0</v>
      </c>
      <c r="I7" s="189">
        <f t="shared" ref="I7:BT7" si="2">I8+I9+I89-I100-I111</f>
        <v>0</v>
      </c>
      <c r="J7" s="189">
        <f t="shared" si="2"/>
        <v>0</v>
      </c>
      <c r="K7" s="189">
        <f t="shared" si="2"/>
        <v>0</v>
      </c>
      <c r="L7" s="189">
        <f t="shared" si="2"/>
        <v>0</v>
      </c>
      <c r="M7" s="189">
        <f t="shared" si="2"/>
        <v>0</v>
      </c>
      <c r="N7" s="189">
        <f t="shared" si="2"/>
        <v>0</v>
      </c>
      <c r="O7" s="189">
        <f t="shared" si="2"/>
        <v>0</v>
      </c>
      <c r="P7" s="189">
        <f t="shared" si="2"/>
        <v>0</v>
      </c>
      <c r="Q7" s="189">
        <f t="shared" si="2"/>
        <v>0</v>
      </c>
      <c r="R7" s="189">
        <f t="shared" si="2"/>
        <v>0</v>
      </c>
      <c r="S7" s="189">
        <f t="shared" si="2"/>
        <v>0</v>
      </c>
      <c r="T7" s="189">
        <f t="shared" si="2"/>
        <v>0</v>
      </c>
      <c r="U7" s="189">
        <f t="shared" si="2"/>
        <v>0</v>
      </c>
      <c r="V7" s="189">
        <f t="shared" si="2"/>
        <v>0</v>
      </c>
      <c r="W7" s="189">
        <f t="shared" si="2"/>
        <v>0</v>
      </c>
      <c r="X7" s="189">
        <f t="shared" si="2"/>
        <v>0</v>
      </c>
      <c r="Y7" s="189">
        <f t="shared" si="2"/>
        <v>0</v>
      </c>
      <c r="Z7" s="189">
        <f t="shared" si="2"/>
        <v>0</v>
      </c>
      <c r="AA7" s="189">
        <f t="shared" si="2"/>
        <v>0</v>
      </c>
      <c r="AB7" s="189">
        <f t="shared" si="2"/>
        <v>0</v>
      </c>
      <c r="AC7" s="189">
        <f t="shared" si="2"/>
        <v>0</v>
      </c>
      <c r="AD7" s="189">
        <f t="shared" si="2"/>
        <v>0</v>
      </c>
      <c r="AE7" s="189">
        <f t="shared" si="2"/>
        <v>0</v>
      </c>
      <c r="AF7" s="189">
        <f t="shared" si="2"/>
        <v>0</v>
      </c>
      <c r="AG7" s="189">
        <f t="shared" si="2"/>
        <v>0</v>
      </c>
      <c r="AH7" s="189">
        <f t="shared" si="2"/>
        <v>0</v>
      </c>
      <c r="AI7" s="189">
        <f t="shared" si="2"/>
        <v>0</v>
      </c>
      <c r="AJ7" s="189">
        <f t="shared" si="2"/>
        <v>0</v>
      </c>
      <c r="AK7" s="189">
        <f t="shared" si="2"/>
        <v>0</v>
      </c>
      <c r="AL7" s="189">
        <f t="shared" si="2"/>
        <v>0</v>
      </c>
      <c r="AM7" s="189">
        <f t="shared" si="2"/>
        <v>0</v>
      </c>
      <c r="AN7" s="189">
        <f t="shared" si="2"/>
        <v>0</v>
      </c>
      <c r="AO7" s="189">
        <f t="shared" si="2"/>
        <v>0</v>
      </c>
      <c r="AP7" s="189">
        <f t="shared" si="2"/>
        <v>0</v>
      </c>
      <c r="AQ7" s="189">
        <f t="shared" si="2"/>
        <v>0</v>
      </c>
      <c r="AR7" s="189">
        <f t="shared" si="2"/>
        <v>0</v>
      </c>
      <c r="AS7" s="189">
        <f t="shared" si="2"/>
        <v>0</v>
      </c>
      <c r="AT7" s="189">
        <f t="shared" si="2"/>
        <v>0</v>
      </c>
      <c r="AU7" s="189">
        <f t="shared" si="2"/>
        <v>0</v>
      </c>
      <c r="AV7" s="189">
        <f t="shared" si="2"/>
        <v>0</v>
      </c>
      <c r="AW7" s="189">
        <f t="shared" si="2"/>
        <v>0</v>
      </c>
      <c r="AX7" s="189">
        <f t="shared" si="2"/>
        <v>0</v>
      </c>
      <c r="AY7" s="189">
        <f t="shared" si="2"/>
        <v>0</v>
      </c>
      <c r="AZ7" s="189">
        <f t="shared" si="2"/>
        <v>0</v>
      </c>
      <c r="BA7" s="189">
        <f t="shared" si="2"/>
        <v>0</v>
      </c>
      <c r="BB7" s="189">
        <f t="shared" si="2"/>
        <v>0</v>
      </c>
      <c r="BC7" s="189">
        <f t="shared" si="2"/>
        <v>0</v>
      </c>
      <c r="BD7" s="189">
        <f t="shared" si="2"/>
        <v>0</v>
      </c>
      <c r="BE7" s="189">
        <f t="shared" si="2"/>
        <v>0</v>
      </c>
      <c r="BF7" s="189">
        <f t="shared" si="2"/>
        <v>0</v>
      </c>
      <c r="BG7" s="189">
        <f t="shared" si="2"/>
        <v>0</v>
      </c>
      <c r="BH7" s="189">
        <f t="shared" si="2"/>
        <v>0</v>
      </c>
      <c r="BI7" s="189">
        <f t="shared" si="2"/>
        <v>0</v>
      </c>
      <c r="BJ7" s="189">
        <f t="shared" si="2"/>
        <v>0</v>
      </c>
      <c r="BK7" s="189">
        <f t="shared" si="2"/>
        <v>0</v>
      </c>
      <c r="BL7" s="189">
        <f t="shared" si="2"/>
        <v>0</v>
      </c>
      <c r="BM7" s="189">
        <f t="shared" si="2"/>
        <v>0</v>
      </c>
      <c r="BN7" s="189">
        <f t="shared" si="2"/>
        <v>0</v>
      </c>
      <c r="BO7" s="189">
        <f t="shared" si="2"/>
        <v>0</v>
      </c>
      <c r="BP7" s="189">
        <f t="shared" si="2"/>
        <v>0</v>
      </c>
      <c r="BQ7" s="189">
        <f t="shared" si="2"/>
        <v>0</v>
      </c>
      <c r="BR7" s="189">
        <f t="shared" si="2"/>
        <v>0</v>
      </c>
      <c r="BS7" s="189">
        <f t="shared" si="2"/>
        <v>0</v>
      </c>
      <c r="BT7" s="189">
        <f t="shared" si="2"/>
        <v>0</v>
      </c>
      <c r="BU7" s="189">
        <f t="shared" ref="BU7:DC7" si="3">BU8+BU9+BU89-BU100-BU111</f>
        <v>0</v>
      </c>
      <c r="BV7" s="189">
        <f t="shared" si="3"/>
        <v>0</v>
      </c>
      <c r="BW7" s="189">
        <f t="shared" si="3"/>
        <v>0</v>
      </c>
      <c r="BX7" s="189">
        <f t="shared" si="3"/>
        <v>0</v>
      </c>
      <c r="BY7" s="189">
        <f t="shared" si="3"/>
        <v>0</v>
      </c>
      <c r="BZ7" s="189">
        <f t="shared" si="3"/>
        <v>0</v>
      </c>
      <c r="CA7" s="189">
        <f t="shared" si="3"/>
        <v>0</v>
      </c>
      <c r="CB7" s="189">
        <f t="shared" si="3"/>
        <v>0</v>
      </c>
      <c r="CC7" s="189">
        <f t="shared" si="3"/>
        <v>0</v>
      </c>
      <c r="CD7" s="189">
        <f t="shared" si="3"/>
        <v>0</v>
      </c>
      <c r="CE7" s="189">
        <f t="shared" si="3"/>
        <v>0</v>
      </c>
      <c r="CF7" s="189">
        <f t="shared" si="3"/>
        <v>0</v>
      </c>
      <c r="CG7" s="189">
        <f t="shared" si="3"/>
        <v>0</v>
      </c>
      <c r="CH7" s="189">
        <f t="shared" si="3"/>
        <v>0</v>
      </c>
      <c r="CI7" s="189">
        <f t="shared" si="3"/>
        <v>0</v>
      </c>
      <c r="CJ7" s="189">
        <f t="shared" si="3"/>
        <v>0</v>
      </c>
      <c r="CK7" s="189">
        <f t="shared" si="3"/>
        <v>0</v>
      </c>
      <c r="CL7" s="189">
        <f t="shared" si="3"/>
        <v>0</v>
      </c>
      <c r="CM7" s="189">
        <f t="shared" si="3"/>
        <v>0</v>
      </c>
      <c r="CN7" s="189">
        <f t="shared" si="3"/>
        <v>0</v>
      </c>
      <c r="CO7" s="189">
        <f t="shared" si="3"/>
        <v>0</v>
      </c>
      <c r="CP7" s="189">
        <f t="shared" si="3"/>
        <v>0</v>
      </c>
      <c r="CQ7" s="189">
        <f t="shared" si="3"/>
        <v>0</v>
      </c>
      <c r="CR7" s="189">
        <f t="shared" si="3"/>
        <v>0</v>
      </c>
      <c r="CS7" s="189">
        <f t="shared" si="3"/>
        <v>0</v>
      </c>
      <c r="CT7" s="189">
        <f t="shared" si="3"/>
        <v>0</v>
      </c>
      <c r="CU7" s="189">
        <f t="shared" si="3"/>
        <v>0</v>
      </c>
      <c r="CV7" s="189">
        <f t="shared" si="3"/>
        <v>0</v>
      </c>
      <c r="CW7" s="189">
        <f t="shared" si="3"/>
        <v>0</v>
      </c>
      <c r="CX7" s="189">
        <f t="shared" si="3"/>
        <v>0</v>
      </c>
      <c r="CY7" s="189">
        <f t="shared" si="3"/>
        <v>0</v>
      </c>
      <c r="CZ7" s="189">
        <f t="shared" si="3"/>
        <v>0</v>
      </c>
      <c r="DA7" s="189">
        <f t="shared" si="3"/>
        <v>0</v>
      </c>
      <c r="DB7" s="189">
        <f t="shared" si="3"/>
        <v>0</v>
      </c>
      <c r="DC7" s="189">
        <f t="shared" si="3"/>
        <v>0</v>
      </c>
      <c r="DF7" s="24">
        <f t="shared" ref="DF7:DF11" si="4">COUNTIF($H7:$DC7,"&lt;&gt;0")</f>
        <v>0</v>
      </c>
    </row>
    <row r="8" spans="1:112" ht="14.5">
      <c r="B8" s="176" t="s">
        <v>152</v>
      </c>
      <c r="C8" s="188" t="s">
        <v>153</v>
      </c>
      <c r="D8" s="188"/>
      <c r="E8" s="190"/>
      <c r="F8" s="191">
        <f>SUM(F20,F31,F42,F54,F65,F76,F87)</f>
        <v>0</v>
      </c>
      <c r="G8" s="189">
        <f>SUMIF($H$5:$DC$5,"&lt;="&amp;PAL,$H8:$DC8)</f>
        <v>0</v>
      </c>
      <c r="H8" s="191">
        <f>SUM(H20,H31,H42,H54,H65,H76,H87)</f>
        <v>0</v>
      </c>
      <c r="I8" s="191">
        <f t="shared" ref="I8:BT8" si="5">SUM(I20,I31,I42,I54,I65,I76,I87)</f>
        <v>0</v>
      </c>
      <c r="J8" s="191">
        <f t="shared" si="5"/>
        <v>0</v>
      </c>
      <c r="K8" s="191">
        <f t="shared" si="5"/>
        <v>0</v>
      </c>
      <c r="L8" s="191">
        <f t="shared" si="5"/>
        <v>0</v>
      </c>
      <c r="M8" s="191">
        <f t="shared" si="5"/>
        <v>0</v>
      </c>
      <c r="N8" s="191">
        <f t="shared" si="5"/>
        <v>0</v>
      </c>
      <c r="O8" s="191">
        <f t="shared" si="5"/>
        <v>0</v>
      </c>
      <c r="P8" s="191">
        <f t="shared" si="5"/>
        <v>0</v>
      </c>
      <c r="Q8" s="191">
        <f t="shared" si="5"/>
        <v>0</v>
      </c>
      <c r="R8" s="191">
        <f t="shared" si="5"/>
        <v>0</v>
      </c>
      <c r="S8" s="191">
        <f t="shared" si="5"/>
        <v>0</v>
      </c>
      <c r="T8" s="191">
        <f t="shared" si="5"/>
        <v>0</v>
      </c>
      <c r="U8" s="191">
        <f t="shared" si="5"/>
        <v>0</v>
      </c>
      <c r="V8" s="191">
        <f t="shared" si="5"/>
        <v>0</v>
      </c>
      <c r="W8" s="191">
        <f t="shared" si="5"/>
        <v>0</v>
      </c>
      <c r="X8" s="191">
        <f t="shared" si="5"/>
        <v>0</v>
      </c>
      <c r="Y8" s="191">
        <f t="shared" si="5"/>
        <v>0</v>
      </c>
      <c r="Z8" s="191">
        <f t="shared" si="5"/>
        <v>0</v>
      </c>
      <c r="AA8" s="191">
        <f t="shared" si="5"/>
        <v>0</v>
      </c>
      <c r="AB8" s="191">
        <f t="shared" si="5"/>
        <v>0</v>
      </c>
      <c r="AC8" s="191">
        <f t="shared" si="5"/>
        <v>0</v>
      </c>
      <c r="AD8" s="191">
        <f t="shared" si="5"/>
        <v>0</v>
      </c>
      <c r="AE8" s="191">
        <f t="shared" si="5"/>
        <v>0</v>
      </c>
      <c r="AF8" s="191">
        <f t="shared" si="5"/>
        <v>0</v>
      </c>
      <c r="AG8" s="191">
        <f t="shared" si="5"/>
        <v>0</v>
      </c>
      <c r="AH8" s="191">
        <f t="shared" si="5"/>
        <v>0</v>
      </c>
      <c r="AI8" s="191">
        <f t="shared" si="5"/>
        <v>0</v>
      </c>
      <c r="AJ8" s="191">
        <f t="shared" si="5"/>
        <v>0</v>
      </c>
      <c r="AK8" s="191">
        <f t="shared" si="5"/>
        <v>0</v>
      </c>
      <c r="AL8" s="191">
        <f t="shared" si="5"/>
        <v>0</v>
      </c>
      <c r="AM8" s="191">
        <f t="shared" si="5"/>
        <v>0</v>
      </c>
      <c r="AN8" s="191">
        <f t="shared" si="5"/>
        <v>0</v>
      </c>
      <c r="AO8" s="191">
        <f t="shared" si="5"/>
        <v>0</v>
      </c>
      <c r="AP8" s="191">
        <f t="shared" si="5"/>
        <v>0</v>
      </c>
      <c r="AQ8" s="191">
        <f t="shared" si="5"/>
        <v>0</v>
      </c>
      <c r="AR8" s="191">
        <f t="shared" si="5"/>
        <v>0</v>
      </c>
      <c r="AS8" s="191">
        <f t="shared" si="5"/>
        <v>0</v>
      </c>
      <c r="AT8" s="191">
        <f t="shared" si="5"/>
        <v>0</v>
      </c>
      <c r="AU8" s="191">
        <f t="shared" si="5"/>
        <v>0</v>
      </c>
      <c r="AV8" s="191">
        <f t="shared" si="5"/>
        <v>0</v>
      </c>
      <c r="AW8" s="191">
        <f t="shared" si="5"/>
        <v>0</v>
      </c>
      <c r="AX8" s="191">
        <f t="shared" si="5"/>
        <v>0</v>
      </c>
      <c r="AY8" s="191">
        <f t="shared" si="5"/>
        <v>0</v>
      </c>
      <c r="AZ8" s="191">
        <f t="shared" si="5"/>
        <v>0</v>
      </c>
      <c r="BA8" s="191">
        <f t="shared" si="5"/>
        <v>0</v>
      </c>
      <c r="BB8" s="191">
        <f t="shared" si="5"/>
        <v>0</v>
      </c>
      <c r="BC8" s="191">
        <f t="shared" si="5"/>
        <v>0</v>
      </c>
      <c r="BD8" s="191">
        <f t="shared" si="5"/>
        <v>0</v>
      </c>
      <c r="BE8" s="191">
        <f t="shared" si="5"/>
        <v>0</v>
      </c>
      <c r="BF8" s="191">
        <f t="shared" si="5"/>
        <v>0</v>
      </c>
      <c r="BG8" s="191">
        <f t="shared" si="5"/>
        <v>0</v>
      </c>
      <c r="BH8" s="191">
        <f t="shared" si="5"/>
        <v>0</v>
      </c>
      <c r="BI8" s="191">
        <f t="shared" si="5"/>
        <v>0</v>
      </c>
      <c r="BJ8" s="191">
        <f t="shared" si="5"/>
        <v>0</v>
      </c>
      <c r="BK8" s="191">
        <f t="shared" si="5"/>
        <v>0</v>
      </c>
      <c r="BL8" s="191">
        <f t="shared" si="5"/>
        <v>0</v>
      </c>
      <c r="BM8" s="191">
        <f t="shared" si="5"/>
        <v>0</v>
      </c>
      <c r="BN8" s="191">
        <f t="shared" si="5"/>
        <v>0</v>
      </c>
      <c r="BO8" s="191">
        <f t="shared" si="5"/>
        <v>0</v>
      </c>
      <c r="BP8" s="191">
        <f t="shared" si="5"/>
        <v>0</v>
      </c>
      <c r="BQ8" s="191">
        <f t="shared" si="5"/>
        <v>0</v>
      </c>
      <c r="BR8" s="191">
        <f t="shared" si="5"/>
        <v>0</v>
      </c>
      <c r="BS8" s="191">
        <f t="shared" si="5"/>
        <v>0</v>
      </c>
      <c r="BT8" s="191">
        <f t="shared" si="5"/>
        <v>0</v>
      </c>
      <c r="BU8" s="191">
        <f t="shared" ref="BU8:DC8" si="6">SUM(BU20,BU31,BU42,BU54,BU65,BU76,BU87)</f>
        <v>0</v>
      </c>
      <c r="BV8" s="191">
        <f t="shared" si="6"/>
        <v>0</v>
      </c>
      <c r="BW8" s="191">
        <f t="shared" si="6"/>
        <v>0</v>
      </c>
      <c r="BX8" s="191">
        <f t="shared" si="6"/>
        <v>0</v>
      </c>
      <c r="BY8" s="191">
        <f t="shared" si="6"/>
        <v>0</v>
      </c>
      <c r="BZ8" s="191">
        <f t="shared" si="6"/>
        <v>0</v>
      </c>
      <c r="CA8" s="191">
        <f t="shared" si="6"/>
        <v>0</v>
      </c>
      <c r="CB8" s="191">
        <f t="shared" si="6"/>
        <v>0</v>
      </c>
      <c r="CC8" s="191">
        <f t="shared" si="6"/>
        <v>0</v>
      </c>
      <c r="CD8" s="191">
        <f t="shared" si="6"/>
        <v>0</v>
      </c>
      <c r="CE8" s="191">
        <f t="shared" si="6"/>
        <v>0</v>
      </c>
      <c r="CF8" s="191">
        <f t="shared" si="6"/>
        <v>0</v>
      </c>
      <c r="CG8" s="191">
        <f t="shared" si="6"/>
        <v>0</v>
      </c>
      <c r="CH8" s="191">
        <f t="shared" si="6"/>
        <v>0</v>
      </c>
      <c r="CI8" s="191">
        <f t="shared" si="6"/>
        <v>0</v>
      </c>
      <c r="CJ8" s="191">
        <f t="shared" si="6"/>
        <v>0</v>
      </c>
      <c r="CK8" s="191">
        <f t="shared" si="6"/>
        <v>0</v>
      </c>
      <c r="CL8" s="191">
        <f t="shared" si="6"/>
        <v>0</v>
      </c>
      <c r="CM8" s="191">
        <f t="shared" si="6"/>
        <v>0</v>
      </c>
      <c r="CN8" s="191">
        <f t="shared" si="6"/>
        <v>0</v>
      </c>
      <c r="CO8" s="191">
        <f t="shared" si="6"/>
        <v>0</v>
      </c>
      <c r="CP8" s="191">
        <f t="shared" si="6"/>
        <v>0</v>
      </c>
      <c r="CQ8" s="191">
        <f t="shared" si="6"/>
        <v>0</v>
      </c>
      <c r="CR8" s="191">
        <f t="shared" si="6"/>
        <v>0</v>
      </c>
      <c r="CS8" s="191">
        <f t="shared" si="6"/>
        <v>0</v>
      </c>
      <c r="CT8" s="191">
        <f t="shared" si="6"/>
        <v>0</v>
      </c>
      <c r="CU8" s="191">
        <f t="shared" si="6"/>
        <v>0</v>
      </c>
      <c r="CV8" s="191">
        <f t="shared" si="6"/>
        <v>0</v>
      </c>
      <c r="CW8" s="191">
        <f t="shared" si="6"/>
        <v>0</v>
      </c>
      <c r="CX8" s="191">
        <f t="shared" si="6"/>
        <v>0</v>
      </c>
      <c r="CY8" s="191">
        <f t="shared" si="6"/>
        <v>0</v>
      </c>
      <c r="CZ8" s="191">
        <f t="shared" si="6"/>
        <v>0</v>
      </c>
      <c r="DA8" s="191">
        <f t="shared" si="6"/>
        <v>0</v>
      </c>
      <c r="DB8" s="191">
        <f t="shared" si="6"/>
        <v>0</v>
      </c>
      <c r="DC8" s="191">
        <f t="shared" si="6"/>
        <v>0</v>
      </c>
      <c r="DF8" s="24">
        <f t="shared" si="4"/>
        <v>0</v>
      </c>
    </row>
    <row r="9" spans="1:112" ht="14.5">
      <c r="B9" s="149" t="s">
        <v>154</v>
      </c>
      <c r="C9" s="150" t="s">
        <v>155</v>
      </c>
      <c r="D9" s="151"/>
      <c r="E9" s="151"/>
      <c r="F9" s="152">
        <f>F10+F44+F78-F8</f>
        <v>0</v>
      </c>
      <c r="G9" s="189">
        <f>SUMIF($H$5:$DC$5,"&lt;="&amp;PAL,$H9:$DC9)</f>
        <v>0</v>
      </c>
      <c r="H9" s="152">
        <f t="shared" ref="H9:AM9" si="7">H10+H44+H78-H8</f>
        <v>0</v>
      </c>
      <c r="I9" s="152">
        <f t="shared" si="7"/>
        <v>0</v>
      </c>
      <c r="J9" s="152">
        <f t="shared" si="7"/>
        <v>0</v>
      </c>
      <c r="K9" s="152">
        <f t="shared" si="7"/>
        <v>0</v>
      </c>
      <c r="L9" s="152">
        <f t="shared" si="7"/>
        <v>0</v>
      </c>
      <c r="M9" s="152">
        <f t="shared" si="7"/>
        <v>0</v>
      </c>
      <c r="N9" s="152">
        <f t="shared" si="7"/>
        <v>0</v>
      </c>
      <c r="O9" s="152">
        <f t="shared" si="7"/>
        <v>0</v>
      </c>
      <c r="P9" s="152">
        <f t="shared" si="7"/>
        <v>0</v>
      </c>
      <c r="Q9" s="152">
        <f t="shared" si="7"/>
        <v>0</v>
      </c>
      <c r="R9" s="152">
        <f t="shared" si="7"/>
        <v>0</v>
      </c>
      <c r="S9" s="152">
        <f t="shared" si="7"/>
        <v>0</v>
      </c>
      <c r="T9" s="152">
        <f t="shared" si="7"/>
        <v>0</v>
      </c>
      <c r="U9" s="152">
        <f t="shared" si="7"/>
        <v>0</v>
      </c>
      <c r="V9" s="152">
        <f t="shared" si="7"/>
        <v>0</v>
      </c>
      <c r="W9" s="152">
        <f t="shared" si="7"/>
        <v>0</v>
      </c>
      <c r="X9" s="152">
        <f t="shared" si="7"/>
        <v>0</v>
      </c>
      <c r="Y9" s="152">
        <f t="shared" si="7"/>
        <v>0</v>
      </c>
      <c r="Z9" s="152">
        <f t="shared" si="7"/>
        <v>0</v>
      </c>
      <c r="AA9" s="152">
        <f t="shared" si="7"/>
        <v>0</v>
      </c>
      <c r="AB9" s="152">
        <f t="shared" si="7"/>
        <v>0</v>
      </c>
      <c r="AC9" s="152">
        <f t="shared" si="7"/>
        <v>0</v>
      </c>
      <c r="AD9" s="152">
        <f t="shared" si="7"/>
        <v>0</v>
      </c>
      <c r="AE9" s="152">
        <f t="shared" si="7"/>
        <v>0</v>
      </c>
      <c r="AF9" s="152">
        <f t="shared" si="7"/>
        <v>0</v>
      </c>
      <c r="AG9" s="152">
        <f t="shared" si="7"/>
        <v>0</v>
      </c>
      <c r="AH9" s="152">
        <f t="shared" si="7"/>
        <v>0</v>
      </c>
      <c r="AI9" s="152">
        <f t="shared" si="7"/>
        <v>0</v>
      </c>
      <c r="AJ9" s="152">
        <f t="shared" si="7"/>
        <v>0</v>
      </c>
      <c r="AK9" s="152">
        <f t="shared" si="7"/>
        <v>0</v>
      </c>
      <c r="AL9" s="152">
        <f t="shared" si="7"/>
        <v>0</v>
      </c>
      <c r="AM9" s="152">
        <f t="shared" si="7"/>
        <v>0</v>
      </c>
      <c r="AN9" s="152">
        <f t="shared" ref="AN9:BS9" si="8">AN10+AN44+AN78-AN8</f>
        <v>0</v>
      </c>
      <c r="AO9" s="152">
        <f t="shared" si="8"/>
        <v>0</v>
      </c>
      <c r="AP9" s="152">
        <f t="shared" si="8"/>
        <v>0</v>
      </c>
      <c r="AQ9" s="152">
        <f t="shared" si="8"/>
        <v>0</v>
      </c>
      <c r="AR9" s="152">
        <f t="shared" si="8"/>
        <v>0</v>
      </c>
      <c r="AS9" s="152">
        <f t="shared" si="8"/>
        <v>0</v>
      </c>
      <c r="AT9" s="152">
        <f t="shared" si="8"/>
        <v>0</v>
      </c>
      <c r="AU9" s="152">
        <f t="shared" si="8"/>
        <v>0</v>
      </c>
      <c r="AV9" s="152">
        <f t="shared" si="8"/>
        <v>0</v>
      </c>
      <c r="AW9" s="152">
        <f t="shared" si="8"/>
        <v>0</v>
      </c>
      <c r="AX9" s="152">
        <f t="shared" si="8"/>
        <v>0</v>
      </c>
      <c r="AY9" s="152">
        <f t="shared" si="8"/>
        <v>0</v>
      </c>
      <c r="AZ9" s="152">
        <f t="shared" si="8"/>
        <v>0</v>
      </c>
      <c r="BA9" s="152">
        <f t="shared" si="8"/>
        <v>0</v>
      </c>
      <c r="BB9" s="152">
        <f t="shared" si="8"/>
        <v>0</v>
      </c>
      <c r="BC9" s="152">
        <f t="shared" si="8"/>
        <v>0</v>
      </c>
      <c r="BD9" s="152">
        <f t="shared" si="8"/>
        <v>0</v>
      </c>
      <c r="BE9" s="152">
        <f t="shared" si="8"/>
        <v>0</v>
      </c>
      <c r="BF9" s="152">
        <f t="shared" si="8"/>
        <v>0</v>
      </c>
      <c r="BG9" s="152">
        <f t="shared" si="8"/>
        <v>0</v>
      </c>
      <c r="BH9" s="152">
        <f t="shared" si="8"/>
        <v>0</v>
      </c>
      <c r="BI9" s="152">
        <f t="shared" si="8"/>
        <v>0</v>
      </c>
      <c r="BJ9" s="152">
        <f t="shared" si="8"/>
        <v>0</v>
      </c>
      <c r="BK9" s="152">
        <f t="shared" si="8"/>
        <v>0</v>
      </c>
      <c r="BL9" s="152">
        <f t="shared" si="8"/>
        <v>0</v>
      </c>
      <c r="BM9" s="152">
        <f t="shared" si="8"/>
        <v>0</v>
      </c>
      <c r="BN9" s="152">
        <f t="shared" si="8"/>
        <v>0</v>
      </c>
      <c r="BO9" s="152">
        <f t="shared" si="8"/>
        <v>0</v>
      </c>
      <c r="BP9" s="152">
        <f t="shared" si="8"/>
        <v>0</v>
      </c>
      <c r="BQ9" s="152">
        <f t="shared" si="8"/>
        <v>0</v>
      </c>
      <c r="BR9" s="152">
        <f t="shared" si="8"/>
        <v>0</v>
      </c>
      <c r="BS9" s="152">
        <f t="shared" si="8"/>
        <v>0</v>
      </c>
      <c r="BT9" s="152">
        <f t="shared" ref="BT9:CY9" si="9">BT10+BT44+BT78-BT8</f>
        <v>0</v>
      </c>
      <c r="BU9" s="152">
        <f t="shared" si="9"/>
        <v>0</v>
      </c>
      <c r="BV9" s="152">
        <f t="shared" si="9"/>
        <v>0</v>
      </c>
      <c r="BW9" s="152">
        <f t="shared" si="9"/>
        <v>0</v>
      </c>
      <c r="BX9" s="152">
        <f t="shared" si="9"/>
        <v>0</v>
      </c>
      <c r="BY9" s="152">
        <f t="shared" si="9"/>
        <v>0</v>
      </c>
      <c r="BZ9" s="152">
        <f t="shared" si="9"/>
        <v>0</v>
      </c>
      <c r="CA9" s="152">
        <f t="shared" si="9"/>
        <v>0</v>
      </c>
      <c r="CB9" s="152">
        <f t="shared" si="9"/>
        <v>0</v>
      </c>
      <c r="CC9" s="152">
        <f t="shared" si="9"/>
        <v>0</v>
      </c>
      <c r="CD9" s="152">
        <f t="shared" si="9"/>
        <v>0</v>
      </c>
      <c r="CE9" s="152">
        <f t="shared" si="9"/>
        <v>0</v>
      </c>
      <c r="CF9" s="152">
        <f t="shared" si="9"/>
        <v>0</v>
      </c>
      <c r="CG9" s="152">
        <f t="shared" si="9"/>
        <v>0</v>
      </c>
      <c r="CH9" s="152">
        <f t="shared" si="9"/>
        <v>0</v>
      </c>
      <c r="CI9" s="152">
        <f t="shared" si="9"/>
        <v>0</v>
      </c>
      <c r="CJ9" s="152">
        <f t="shared" si="9"/>
        <v>0</v>
      </c>
      <c r="CK9" s="152">
        <f t="shared" si="9"/>
        <v>0</v>
      </c>
      <c r="CL9" s="152">
        <f t="shared" si="9"/>
        <v>0</v>
      </c>
      <c r="CM9" s="152">
        <f t="shared" si="9"/>
        <v>0</v>
      </c>
      <c r="CN9" s="152">
        <f t="shared" si="9"/>
        <v>0</v>
      </c>
      <c r="CO9" s="152">
        <f t="shared" si="9"/>
        <v>0</v>
      </c>
      <c r="CP9" s="152">
        <f t="shared" si="9"/>
        <v>0</v>
      </c>
      <c r="CQ9" s="152">
        <f t="shared" si="9"/>
        <v>0</v>
      </c>
      <c r="CR9" s="152">
        <f t="shared" si="9"/>
        <v>0</v>
      </c>
      <c r="CS9" s="152">
        <f t="shared" si="9"/>
        <v>0</v>
      </c>
      <c r="CT9" s="152">
        <f t="shared" si="9"/>
        <v>0</v>
      </c>
      <c r="CU9" s="152">
        <f t="shared" si="9"/>
        <v>0</v>
      </c>
      <c r="CV9" s="152">
        <f t="shared" si="9"/>
        <v>0</v>
      </c>
      <c r="CW9" s="152">
        <f t="shared" si="9"/>
        <v>0</v>
      </c>
      <c r="CX9" s="152">
        <f t="shared" si="9"/>
        <v>0</v>
      </c>
      <c r="CY9" s="152">
        <f t="shared" si="9"/>
        <v>0</v>
      </c>
      <c r="CZ9" s="152">
        <f t="shared" ref="CZ9:DC9" si="10">CZ10+CZ44+CZ78-CZ8</f>
        <v>0</v>
      </c>
      <c r="DA9" s="152">
        <f t="shared" si="10"/>
        <v>0</v>
      </c>
      <c r="DB9" s="152">
        <f t="shared" si="10"/>
        <v>0</v>
      </c>
      <c r="DC9" s="152">
        <f t="shared" si="10"/>
        <v>0</v>
      </c>
      <c r="DF9" s="24">
        <f t="shared" si="4"/>
        <v>0</v>
      </c>
    </row>
    <row r="10" spans="1:112" ht="14.5">
      <c r="B10" s="176" t="s">
        <v>156</v>
      </c>
      <c r="C10" s="188" t="s">
        <v>157</v>
      </c>
      <c r="D10" s="190"/>
      <c r="E10" s="190"/>
      <c r="F10" s="191">
        <f>F11+F22+F33</f>
        <v>0</v>
      </c>
      <c r="G10" s="189">
        <f>SUMIF($H$5:$DC$5,"&lt;="&amp;PAL,$H10:$DC10)</f>
        <v>0</v>
      </c>
      <c r="H10" s="191">
        <f>H11+H22+H33</f>
        <v>0</v>
      </c>
      <c r="I10" s="191">
        <f t="shared" ref="I10:BT10" si="11">I11+I22+I33</f>
        <v>0</v>
      </c>
      <c r="J10" s="191">
        <f t="shared" si="11"/>
        <v>0</v>
      </c>
      <c r="K10" s="191">
        <f t="shared" si="11"/>
        <v>0</v>
      </c>
      <c r="L10" s="191">
        <f t="shared" si="11"/>
        <v>0</v>
      </c>
      <c r="M10" s="191">
        <f t="shared" si="11"/>
        <v>0</v>
      </c>
      <c r="N10" s="191">
        <f t="shared" si="11"/>
        <v>0</v>
      </c>
      <c r="O10" s="191">
        <f t="shared" si="11"/>
        <v>0</v>
      </c>
      <c r="P10" s="191">
        <f t="shared" si="11"/>
        <v>0</v>
      </c>
      <c r="Q10" s="191">
        <f t="shared" si="11"/>
        <v>0</v>
      </c>
      <c r="R10" s="191">
        <f t="shared" si="11"/>
        <v>0</v>
      </c>
      <c r="S10" s="191">
        <f t="shared" si="11"/>
        <v>0</v>
      </c>
      <c r="T10" s="191">
        <f t="shared" si="11"/>
        <v>0</v>
      </c>
      <c r="U10" s="191">
        <f t="shared" si="11"/>
        <v>0</v>
      </c>
      <c r="V10" s="191">
        <f t="shared" si="11"/>
        <v>0</v>
      </c>
      <c r="W10" s="191">
        <f t="shared" si="11"/>
        <v>0</v>
      </c>
      <c r="X10" s="191">
        <f t="shared" si="11"/>
        <v>0</v>
      </c>
      <c r="Y10" s="191">
        <f t="shared" si="11"/>
        <v>0</v>
      </c>
      <c r="Z10" s="191">
        <f t="shared" si="11"/>
        <v>0</v>
      </c>
      <c r="AA10" s="191">
        <f t="shared" si="11"/>
        <v>0</v>
      </c>
      <c r="AB10" s="191">
        <f t="shared" si="11"/>
        <v>0</v>
      </c>
      <c r="AC10" s="191">
        <f t="shared" si="11"/>
        <v>0</v>
      </c>
      <c r="AD10" s="191">
        <f t="shared" si="11"/>
        <v>0</v>
      </c>
      <c r="AE10" s="191">
        <f t="shared" si="11"/>
        <v>0</v>
      </c>
      <c r="AF10" s="191">
        <f t="shared" si="11"/>
        <v>0</v>
      </c>
      <c r="AG10" s="191">
        <f t="shared" si="11"/>
        <v>0</v>
      </c>
      <c r="AH10" s="191">
        <f t="shared" si="11"/>
        <v>0</v>
      </c>
      <c r="AI10" s="191">
        <f t="shared" si="11"/>
        <v>0</v>
      </c>
      <c r="AJ10" s="191">
        <f t="shared" si="11"/>
        <v>0</v>
      </c>
      <c r="AK10" s="191">
        <f t="shared" si="11"/>
        <v>0</v>
      </c>
      <c r="AL10" s="191">
        <f t="shared" si="11"/>
        <v>0</v>
      </c>
      <c r="AM10" s="191">
        <f t="shared" si="11"/>
        <v>0</v>
      </c>
      <c r="AN10" s="191">
        <f t="shared" si="11"/>
        <v>0</v>
      </c>
      <c r="AO10" s="191">
        <f t="shared" si="11"/>
        <v>0</v>
      </c>
      <c r="AP10" s="191">
        <f t="shared" si="11"/>
        <v>0</v>
      </c>
      <c r="AQ10" s="191">
        <f t="shared" si="11"/>
        <v>0</v>
      </c>
      <c r="AR10" s="191">
        <f t="shared" si="11"/>
        <v>0</v>
      </c>
      <c r="AS10" s="191">
        <f t="shared" si="11"/>
        <v>0</v>
      </c>
      <c r="AT10" s="191">
        <f t="shared" si="11"/>
        <v>0</v>
      </c>
      <c r="AU10" s="191">
        <f t="shared" si="11"/>
        <v>0</v>
      </c>
      <c r="AV10" s="191">
        <f t="shared" si="11"/>
        <v>0</v>
      </c>
      <c r="AW10" s="191">
        <f t="shared" si="11"/>
        <v>0</v>
      </c>
      <c r="AX10" s="191">
        <f t="shared" si="11"/>
        <v>0</v>
      </c>
      <c r="AY10" s="191">
        <f t="shared" si="11"/>
        <v>0</v>
      </c>
      <c r="AZ10" s="191">
        <f t="shared" si="11"/>
        <v>0</v>
      </c>
      <c r="BA10" s="191">
        <f t="shared" si="11"/>
        <v>0</v>
      </c>
      <c r="BB10" s="191">
        <f t="shared" si="11"/>
        <v>0</v>
      </c>
      <c r="BC10" s="191">
        <f t="shared" si="11"/>
        <v>0</v>
      </c>
      <c r="BD10" s="191">
        <f t="shared" si="11"/>
        <v>0</v>
      </c>
      <c r="BE10" s="191">
        <f t="shared" si="11"/>
        <v>0</v>
      </c>
      <c r="BF10" s="191">
        <f t="shared" si="11"/>
        <v>0</v>
      </c>
      <c r="BG10" s="191">
        <f t="shared" si="11"/>
        <v>0</v>
      </c>
      <c r="BH10" s="191">
        <f t="shared" si="11"/>
        <v>0</v>
      </c>
      <c r="BI10" s="191">
        <f t="shared" si="11"/>
        <v>0</v>
      </c>
      <c r="BJ10" s="191">
        <f t="shared" si="11"/>
        <v>0</v>
      </c>
      <c r="BK10" s="191">
        <f t="shared" si="11"/>
        <v>0</v>
      </c>
      <c r="BL10" s="191">
        <f t="shared" si="11"/>
        <v>0</v>
      </c>
      <c r="BM10" s="191">
        <f t="shared" si="11"/>
        <v>0</v>
      </c>
      <c r="BN10" s="191">
        <f t="shared" si="11"/>
        <v>0</v>
      </c>
      <c r="BO10" s="191">
        <f t="shared" si="11"/>
        <v>0</v>
      </c>
      <c r="BP10" s="191">
        <f t="shared" si="11"/>
        <v>0</v>
      </c>
      <c r="BQ10" s="191">
        <f t="shared" si="11"/>
        <v>0</v>
      </c>
      <c r="BR10" s="191">
        <f t="shared" si="11"/>
        <v>0</v>
      </c>
      <c r="BS10" s="191">
        <f t="shared" si="11"/>
        <v>0</v>
      </c>
      <c r="BT10" s="191">
        <f t="shared" si="11"/>
        <v>0</v>
      </c>
      <c r="BU10" s="191">
        <f t="shared" ref="BU10:DC10" si="12">BU11+BU22+BU33</f>
        <v>0</v>
      </c>
      <c r="BV10" s="191">
        <f t="shared" si="12"/>
        <v>0</v>
      </c>
      <c r="BW10" s="191">
        <f t="shared" si="12"/>
        <v>0</v>
      </c>
      <c r="BX10" s="191">
        <f t="shared" si="12"/>
        <v>0</v>
      </c>
      <c r="BY10" s="191">
        <f t="shared" si="12"/>
        <v>0</v>
      </c>
      <c r="BZ10" s="191">
        <f t="shared" si="12"/>
        <v>0</v>
      </c>
      <c r="CA10" s="191">
        <f t="shared" si="12"/>
        <v>0</v>
      </c>
      <c r="CB10" s="191">
        <f t="shared" si="12"/>
        <v>0</v>
      </c>
      <c r="CC10" s="191">
        <f t="shared" si="12"/>
        <v>0</v>
      </c>
      <c r="CD10" s="191">
        <f t="shared" si="12"/>
        <v>0</v>
      </c>
      <c r="CE10" s="191">
        <f t="shared" si="12"/>
        <v>0</v>
      </c>
      <c r="CF10" s="191">
        <f t="shared" si="12"/>
        <v>0</v>
      </c>
      <c r="CG10" s="191">
        <f t="shared" si="12"/>
        <v>0</v>
      </c>
      <c r="CH10" s="191">
        <f t="shared" si="12"/>
        <v>0</v>
      </c>
      <c r="CI10" s="191">
        <f t="shared" si="12"/>
        <v>0</v>
      </c>
      <c r="CJ10" s="191">
        <f t="shared" si="12"/>
        <v>0</v>
      </c>
      <c r="CK10" s="191">
        <f t="shared" si="12"/>
        <v>0</v>
      </c>
      <c r="CL10" s="191">
        <f t="shared" si="12"/>
        <v>0</v>
      </c>
      <c r="CM10" s="191">
        <f t="shared" si="12"/>
        <v>0</v>
      </c>
      <c r="CN10" s="191">
        <f t="shared" si="12"/>
        <v>0</v>
      </c>
      <c r="CO10" s="191">
        <f t="shared" si="12"/>
        <v>0</v>
      </c>
      <c r="CP10" s="191">
        <f t="shared" si="12"/>
        <v>0</v>
      </c>
      <c r="CQ10" s="191">
        <f t="shared" si="12"/>
        <v>0</v>
      </c>
      <c r="CR10" s="191">
        <f t="shared" si="12"/>
        <v>0</v>
      </c>
      <c r="CS10" s="191">
        <f t="shared" si="12"/>
        <v>0</v>
      </c>
      <c r="CT10" s="191">
        <f t="shared" si="12"/>
        <v>0</v>
      </c>
      <c r="CU10" s="191">
        <f t="shared" si="12"/>
        <v>0</v>
      </c>
      <c r="CV10" s="191">
        <f t="shared" si="12"/>
        <v>0</v>
      </c>
      <c r="CW10" s="191">
        <f t="shared" si="12"/>
        <v>0</v>
      </c>
      <c r="CX10" s="191">
        <f t="shared" si="12"/>
        <v>0</v>
      </c>
      <c r="CY10" s="191">
        <f t="shared" si="12"/>
        <v>0</v>
      </c>
      <c r="CZ10" s="191">
        <f t="shared" si="12"/>
        <v>0</v>
      </c>
      <c r="DA10" s="191">
        <f t="shared" si="12"/>
        <v>0</v>
      </c>
      <c r="DB10" s="191">
        <f t="shared" si="12"/>
        <v>0</v>
      </c>
      <c r="DC10" s="191">
        <f t="shared" si="12"/>
        <v>0</v>
      </c>
      <c r="DF10" s="24">
        <f t="shared" si="4"/>
        <v>0</v>
      </c>
    </row>
    <row r="11" spans="1:112" ht="14.5">
      <c r="B11" s="176" t="s">
        <v>158</v>
      </c>
      <c r="C11" s="188" t="s">
        <v>159</v>
      </c>
      <c r="D11" s="190"/>
      <c r="E11" s="190"/>
      <c r="F11" s="191">
        <f>SUM(F12:F19)+F20</f>
        <v>0</v>
      </c>
      <c r="G11" s="189">
        <f>SUMIF($H$5:$DC$5,"&lt;="&amp;PAL,$H11:$DC11)</f>
        <v>0</v>
      </c>
      <c r="H11" s="191">
        <f>SUM(H12:H19)+H20</f>
        <v>0</v>
      </c>
      <c r="I11" s="191">
        <f t="shared" ref="I11:BT11" si="13">SUM(I12:I19)+I20</f>
        <v>0</v>
      </c>
      <c r="J11" s="191">
        <f t="shared" si="13"/>
        <v>0</v>
      </c>
      <c r="K11" s="191">
        <f t="shared" si="13"/>
        <v>0</v>
      </c>
      <c r="L11" s="191">
        <f t="shared" si="13"/>
        <v>0</v>
      </c>
      <c r="M11" s="191">
        <f t="shared" si="13"/>
        <v>0</v>
      </c>
      <c r="N11" s="191">
        <f t="shared" si="13"/>
        <v>0</v>
      </c>
      <c r="O11" s="191">
        <f t="shared" si="13"/>
        <v>0</v>
      </c>
      <c r="P11" s="191">
        <f t="shared" si="13"/>
        <v>0</v>
      </c>
      <c r="Q11" s="191">
        <f t="shared" si="13"/>
        <v>0</v>
      </c>
      <c r="R11" s="191">
        <f t="shared" si="13"/>
        <v>0</v>
      </c>
      <c r="S11" s="191">
        <f t="shared" si="13"/>
        <v>0</v>
      </c>
      <c r="T11" s="191">
        <f t="shared" si="13"/>
        <v>0</v>
      </c>
      <c r="U11" s="191">
        <f t="shared" si="13"/>
        <v>0</v>
      </c>
      <c r="V11" s="191">
        <f t="shared" si="13"/>
        <v>0</v>
      </c>
      <c r="W11" s="191">
        <f t="shared" si="13"/>
        <v>0</v>
      </c>
      <c r="X11" s="191">
        <f t="shared" si="13"/>
        <v>0</v>
      </c>
      <c r="Y11" s="191">
        <f t="shared" si="13"/>
        <v>0</v>
      </c>
      <c r="Z11" s="191">
        <f t="shared" si="13"/>
        <v>0</v>
      </c>
      <c r="AA11" s="191">
        <f t="shared" si="13"/>
        <v>0</v>
      </c>
      <c r="AB11" s="191">
        <f t="shared" si="13"/>
        <v>0</v>
      </c>
      <c r="AC11" s="191">
        <f t="shared" si="13"/>
        <v>0</v>
      </c>
      <c r="AD11" s="191">
        <f t="shared" si="13"/>
        <v>0</v>
      </c>
      <c r="AE11" s="191">
        <f t="shared" si="13"/>
        <v>0</v>
      </c>
      <c r="AF11" s="191">
        <f t="shared" si="13"/>
        <v>0</v>
      </c>
      <c r="AG11" s="191">
        <f t="shared" si="13"/>
        <v>0</v>
      </c>
      <c r="AH11" s="191">
        <f t="shared" si="13"/>
        <v>0</v>
      </c>
      <c r="AI11" s="191">
        <f t="shared" si="13"/>
        <v>0</v>
      </c>
      <c r="AJ11" s="191">
        <f t="shared" si="13"/>
        <v>0</v>
      </c>
      <c r="AK11" s="191">
        <f t="shared" si="13"/>
        <v>0</v>
      </c>
      <c r="AL11" s="191">
        <f t="shared" si="13"/>
        <v>0</v>
      </c>
      <c r="AM11" s="191">
        <f t="shared" si="13"/>
        <v>0</v>
      </c>
      <c r="AN11" s="191">
        <f t="shared" si="13"/>
        <v>0</v>
      </c>
      <c r="AO11" s="191">
        <f t="shared" si="13"/>
        <v>0</v>
      </c>
      <c r="AP11" s="191">
        <f t="shared" si="13"/>
        <v>0</v>
      </c>
      <c r="AQ11" s="191">
        <f t="shared" si="13"/>
        <v>0</v>
      </c>
      <c r="AR11" s="191">
        <f t="shared" si="13"/>
        <v>0</v>
      </c>
      <c r="AS11" s="191">
        <f t="shared" si="13"/>
        <v>0</v>
      </c>
      <c r="AT11" s="191">
        <f t="shared" si="13"/>
        <v>0</v>
      </c>
      <c r="AU11" s="191">
        <f t="shared" si="13"/>
        <v>0</v>
      </c>
      <c r="AV11" s="191">
        <f t="shared" si="13"/>
        <v>0</v>
      </c>
      <c r="AW11" s="191">
        <f t="shared" si="13"/>
        <v>0</v>
      </c>
      <c r="AX11" s="191">
        <f t="shared" si="13"/>
        <v>0</v>
      </c>
      <c r="AY11" s="191">
        <f t="shared" si="13"/>
        <v>0</v>
      </c>
      <c r="AZ11" s="191">
        <f t="shared" si="13"/>
        <v>0</v>
      </c>
      <c r="BA11" s="191">
        <f t="shared" si="13"/>
        <v>0</v>
      </c>
      <c r="BB11" s="191">
        <f t="shared" si="13"/>
        <v>0</v>
      </c>
      <c r="BC11" s="191">
        <f t="shared" si="13"/>
        <v>0</v>
      </c>
      <c r="BD11" s="191">
        <f t="shared" si="13"/>
        <v>0</v>
      </c>
      <c r="BE11" s="191">
        <f t="shared" si="13"/>
        <v>0</v>
      </c>
      <c r="BF11" s="191">
        <f t="shared" si="13"/>
        <v>0</v>
      </c>
      <c r="BG11" s="191">
        <f t="shared" si="13"/>
        <v>0</v>
      </c>
      <c r="BH11" s="191">
        <f t="shared" si="13"/>
        <v>0</v>
      </c>
      <c r="BI11" s="191">
        <f t="shared" si="13"/>
        <v>0</v>
      </c>
      <c r="BJ11" s="191">
        <f t="shared" si="13"/>
        <v>0</v>
      </c>
      <c r="BK11" s="191">
        <f t="shared" si="13"/>
        <v>0</v>
      </c>
      <c r="BL11" s="191">
        <f t="shared" si="13"/>
        <v>0</v>
      </c>
      <c r="BM11" s="191">
        <f t="shared" si="13"/>
        <v>0</v>
      </c>
      <c r="BN11" s="191">
        <f t="shared" si="13"/>
        <v>0</v>
      </c>
      <c r="BO11" s="191">
        <f t="shared" si="13"/>
        <v>0</v>
      </c>
      <c r="BP11" s="191">
        <f t="shared" si="13"/>
        <v>0</v>
      </c>
      <c r="BQ11" s="191">
        <f t="shared" si="13"/>
        <v>0</v>
      </c>
      <c r="BR11" s="191">
        <f t="shared" si="13"/>
        <v>0</v>
      </c>
      <c r="BS11" s="191">
        <f t="shared" si="13"/>
        <v>0</v>
      </c>
      <c r="BT11" s="191">
        <f t="shared" si="13"/>
        <v>0</v>
      </c>
      <c r="BU11" s="191">
        <f t="shared" ref="BU11:DC11" si="14">SUM(BU12:BU19)+BU20</f>
        <v>0</v>
      </c>
      <c r="BV11" s="191">
        <f t="shared" si="14"/>
        <v>0</v>
      </c>
      <c r="BW11" s="191">
        <f t="shared" si="14"/>
        <v>0</v>
      </c>
      <c r="BX11" s="191">
        <f t="shared" si="14"/>
        <v>0</v>
      </c>
      <c r="BY11" s="191">
        <f t="shared" si="14"/>
        <v>0</v>
      </c>
      <c r="BZ11" s="191">
        <f t="shared" si="14"/>
        <v>0</v>
      </c>
      <c r="CA11" s="191">
        <f t="shared" si="14"/>
        <v>0</v>
      </c>
      <c r="CB11" s="191">
        <f t="shared" si="14"/>
        <v>0</v>
      </c>
      <c r="CC11" s="191">
        <f t="shared" si="14"/>
        <v>0</v>
      </c>
      <c r="CD11" s="191">
        <f t="shared" si="14"/>
        <v>0</v>
      </c>
      <c r="CE11" s="191">
        <f t="shared" si="14"/>
        <v>0</v>
      </c>
      <c r="CF11" s="191">
        <f t="shared" si="14"/>
        <v>0</v>
      </c>
      <c r="CG11" s="191">
        <f t="shared" si="14"/>
        <v>0</v>
      </c>
      <c r="CH11" s="191">
        <f t="shared" si="14"/>
        <v>0</v>
      </c>
      <c r="CI11" s="191">
        <f t="shared" si="14"/>
        <v>0</v>
      </c>
      <c r="CJ11" s="191">
        <f t="shared" si="14"/>
        <v>0</v>
      </c>
      <c r="CK11" s="191">
        <f t="shared" si="14"/>
        <v>0</v>
      </c>
      <c r="CL11" s="191">
        <f t="shared" si="14"/>
        <v>0</v>
      </c>
      <c r="CM11" s="191">
        <f t="shared" si="14"/>
        <v>0</v>
      </c>
      <c r="CN11" s="191">
        <f t="shared" si="14"/>
        <v>0</v>
      </c>
      <c r="CO11" s="191">
        <f t="shared" si="14"/>
        <v>0</v>
      </c>
      <c r="CP11" s="191">
        <f t="shared" si="14"/>
        <v>0</v>
      </c>
      <c r="CQ11" s="191">
        <f t="shared" si="14"/>
        <v>0</v>
      </c>
      <c r="CR11" s="191">
        <f t="shared" si="14"/>
        <v>0</v>
      </c>
      <c r="CS11" s="191">
        <f t="shared" si="14"/>
        <v>0</v>
      </c>
      <c r="CT11" s="191">
        <f t="shared" si="14"/>
        <v>0</v>
      </c>
      <c r="CU11" s="191">
        <f t="shared" si="14"/>
        <v>0</v>
      </c>
      <c r="CV11" s="191">
        <f t="shared" si="14"/>
        <v>0</v>
      </c>
      <c r="CW11" s="191">
        <f t="shared" si="14"/>
        <v>0</v>
      </c>
      <c r="CX11" s="191">
        <f t="shared" si="14"/>
        <v>0</v>
      </c>
      <c r="CY11" s="191">
        <f t="shared" si="14"/>
        <v>0</v>
      </c>
      <c r="CZ11" s="191">
        <f t="shared" si="14"/>
        <v>0</v>
      </c>
      <c r="DA11" s="191">
        <f t="shared" si="14"/>
        <v>0</v>
      </c>
      <c r="DB11" s="191">
        <f t="shared" si="14"/>
        <v>0</v>
      </c>
      <c r="DC11" s="191">
        <f t="shared" si="14"/>
        <v>0</v>
      </c>
      <c r="DF11" s="24">
        <f t="shared" si="4"/>
        <v>0</v>
      </c>
    </row>
    <row r="12" spans="1:112" ht="29">
      <c r="A12" s="68">
        <v>0</v>
      </c>
      <c r="B12" s="176" t="str">
        <f>$B$11&amp;"1."</f>
        <v>D.1.1.</v>
      </c>
      <c r="C12" s="192" t="s">
        <v>160</v>
      </c>
      <c r="D12" s="193"/>
      <c r="E12" s="194">
        <v>0.21</v>
      </c>
      <c r="F12" s="189">
        <f>H12+NPV(FD,I12:INDEX(I12:DC12,PAL))</f>
        <v>0</v>
      </c>
      <c r="G12" s="189">
        <f>SUMIF($H$5:$DC$5,"&lt;="&amp;PAL,$H12:$DC12)</f>
        <v>0</v>
      </c>
      <c r="H12" s="195">
        <v>0</v>
      </c>
      <c r="I12" s="195">
        <v>0</v>
      </c>
      <c r="J12" s="195">
        <v>0</v>
      </c>
      <c r="K12" s="195">
        <v>0</v>
      </c>
      <c r="L12" s="195">
        <v>0</v>
      </c>
      <c r="M12" s="195">
        <v>0</v>
      </c>
      <c r="N12" s="195">
        <v>0</v>
      </c>
      <c r="O12" s="195">
        <v>0</v>
      </c>
      <c r="P12" s="195">
        <v>0</v>
      </c>
      <c r="Q12" s="195">
        <v>0</v>
      </c>
      <c r="R12" s="195">
        <v>0</v>
      </c>
      <c r="S12" s="195">
        <v>0</v>
      </c>
      <c r="T12" s="195">
        <v>0</v>
      </c>
      <c r="U12" s="195">
        <v>0</v>
      </c>
      <c r="V12" s="195">
        <v>0</v>
      </c>
      <c r="W12" s="195">
        <v>0</v>
      </c>
      <c r="X12" s="195">
        <v>0</v>
      </c>
      <c r="Y12" s="195">
        <v>0</v>
      </c>
      <c r="Z12" s="195">
        <v>0</v>
      </c>
      <c r="AA12" s="195">
        <v>0</v>
      </c>
      <c r="AB12" s="195">
        <v>0</v>
      </c>
      <c r="AC12" s="195">
        <v>0</v>
      </c>
      <c r="AD12" s="195">
        <v>0</v>
      </c>
      <c r="AE12" s="195">
        <v>0</v>
      </c>
      <c r="AF12" s="195">
        <v>0</v>
      </c>
      <c r="AG12" s="195">
        <v>0</v>
      </c>
      <c r="AH12" s="195">
        <v>0</v>
      </c>
      <c r="AI12" s="195">
        <v>0</v>
      </c>
      <c r="AJ12" s="195">
        <v>0</v>
      </c>
      <c r="AK12" s="195">
        <v>0</v>
      </c>
      <c r="AL12" s="195">
        <v>0</v>
      </c>
      <c r="AM12" s="195">
        <v>0</v>
      </c>
      <c r="AN12" s="195">
        <v>0</v>
      </c>
      <c r="AO12" s="195">
        <v>0</v>
      </c>
      <c r="AP12" s="195">
        <v>0</v>
      </c>
      <c r="AQ12" s="195">
        <v>0</v>
      </c>
      <c r="AR12" s="195">
        <v>0</v>
      </c>
      <c r="AS12" s="195">
        <v>0</v>
      </c>
      <c r="AT12" s="195">
        <v>0</v>
      </c>
      <c r="AU12" s="195">
        <v>0</v>
      </c>
      <c r="AV12" s="195">
        <v>0</v>
      </c>
      <c r="AW12" s="195">
        <v>0</v>
      </c>
      <c r="AX12" s="195">
        <v>0</v>
      </c>
      <c r="AY12" s="195">
        <v>0</v>
      </c>
      <c r="AZ12" s="195">
        <v>0</v>
      </c>
      <c r="BA12" s="195">
        <v>0</v>
      </c>
      <c r="BB12" s="195">
        <v>0</v>
      </c>
      <c r="BC12" s="195">
        <v>0</v>
      </c>
      <c r="BD12" s="195">
        <v>0</v>
      </c>
      <c r="BE12" s="195">
        <v>0</v>
      </c>
      <c r="BF12" s="195">
        <v>0</v>
      </c>
      <c r="BG12" s="195">
        <v>0</v>
      </c>
      <c r="BH12" s="195">
        <v>0</v>
      </c>
      <c r="BI12" s="195">
        <v>0</v>
      </c>
      <c r="BJ12" s="195">
        <v>0</v>
      </c>
      <c r="BK12" s="195">
        <v>0</v>
      </c>
      <c r="BL12" s="195">
        <v>0</v>
      </c>
      <c r="BM12" s="195">
        <v>0</v>
      </c>
      <c r="BN12" s="195">
        <v>0</v>
      </c>
      <c r="BO12" s="195">
        <v>0</v>
      </c>
      <c r="BP12" s="195">
        <v>0</v>
      </c>
      <c r="BQ12" s="195">
        <v>0</v>
      </c>
      <c r="BR12" s="195">
        <v>0</v>
      </c>
      <c r="BS12" s="195">
        <v>0</v>
      </c>
      <c r="BT12" s="195">
        <v>0</v>
      </c>
      <c r="BU12" s="195">
        <v>0</v>
      </c>
      <c r="BV12" s="195">
        <v>0</v>
      </c>
      <c r="BW12" s="195">
        <v>0</v>
      </c>
      <c r="BX12" s="195">
        <v>0</v>
      </c>
      <c r="BY12" s="195">
        <v>0</v>
      </c>
      <c r="BZ12" s="195">
        <v>0</v>
      </c>
      <c r="CA12" s="195">
        <v>0</v>
      </c>
      <c r="CB12" s="195">
        <v>0</v>
      </c>
      <c r="CC12" s="195">
        <v>0</v>
      </c>
      <c r="CD12" s="195">
        <v>0</v>
      </c>
      <c r="CE12" s="195">
        <v>0</v>
      </c>
      <c r="CF12" s="195">
        <v>0</v>
      </c>
      <c r="CG12" s="195">
        <v>0</v>
      </c>
      <c r="CH12" s="195">
        <v>0</v>
      </c>
      <c r="CI12" s="195">
        <v>0</v>
      </c>
      <c r="CJ12" s="195">
        <v>0</v>
      </c>
      <c r="CK12" s="195">
        <v>0</v>
      </c>
      <c r="CL12" s="195">
        <v>0</v>
      </c>
      <c r="CM12" s="195">
        <v>0</v>
      </c>
      <c r="CN12" s="195">
        <v>0</v>
      </c>
      <c r="CO12" s="195">
        <v>0</v>
      </c>
      <c r="CP12" s="195">
        <v>0</v>
      </c>
      <c r="CQ12" s="195">
        <v>0</v>
      </c>
      <c r="CR12" s="195">
        <v>0</v>
      </c>
      <c r="CS12" s="195">
        <v>0</v>
      </c>
      <c r="CT12" s="195">
        <v>0</v>
      </c>
      <c r="CU12" s="195">
        <v>0</v>
      </c>
      <c r="CV12" s="195">
        <v>0</v>
      </c>
      <c r="CW12" s="195">
        <v>0</v>
      </c>
      <c r="CX12" s="195">
        <v>0</v>
      </c>
      <c r="CY12" s="195">
        <v>0</v>
      </c>
      <c r="CZ12" s="195">
        <v>0</v>
      </c>
      <c r="DA12" s="195">
        <v>0</v>
      </c>
      <c r="DB12" s="195">
        <v>0</v>
      </c>
      <c r="DC12" s="195">
        <v>0</v>
      </c>
      <c r="DE12" s="24">
        <f>COUNTBLANK($H12:$DC12)</f>
        <v>0</v>
      </c>
      <c r="DF12" s="24">
        <f>COUNTIF($H12:$DC12,"&lt;&gt;0")</f>
        <v>0</v>
      </c>
      <c r="DG12">
        <f t="shared" ref="DG12:DG21" si="15">IF(ISNUMBER(E12),E12*100,0)</f>
        <v>21</v>
      </c>
      <c r="DH12">
        <v>0</v>
      </c>
    </row>
    <row r="13" spans="1:112" ht="14.5">
      <c r="A13" s="68">
        <v>1</v>
      </c>
      <c r="B13" s="176" t="str">
        <f>$B$11&amp;"2."</f>
        <v>D.1.2.</v>
      </c>
      <c r="C13" s="192" t="s">
        <v>161</v>
      </c>
      <c r="D13" s="193"/>
      <c r="E13" s="194">
        <v>0.21</v>
      </c>
      <c r="F13" s="189">
        <f>H13+NPV(FD,I13:INDEX(I13:DC13,PAL))</f>
        <v>0</v>
      </c>
      <c r="G13" s="189">
        <f>SUMIF($H$5:$DC$5,"&lt;="&amp;PAL,$H13:$DC13)</f>
        <v>0</v>
      </c>
      <c r="H13" s="195">
        <v>0</v>
      </c>
      <c r="I13" s="195">
        <v>0</v>
      </c>
      <c r="J13" s="195">
        <v>0</v>
      </c>
      <c r="K13" s="195">
        <v>0</v>
      </c>
      <c r="L13" s="195">
        <v>0</v>
      </c>
      <c r="M13" s="195">
        <v>0</v>
      </c>
      <c r="N13" s="195">
        <v>0</v>
      </c>
      <c r="O13" s="195">
        <v>0</v>
      </c>
      <c r="P13" s="195">
        <v>0</v>
      </c>
      <c r="Q13" s="195">
        <v>0</v>
      </c>
      <c r="R13" s="195">
        <v>0</v>
      </c>
      <c r="S13" s="195">
        <v>0</v>
      </c>
      <c r="T13" s="195">
        <v>0</v>
      </c>
      <c r="U13" s="195">
        <v>0</v>
      </c>
      <c r="V13" s="195">
        <v>0</v>
      </c>
      <c r="W13" s="195">
        <v>0</v>
      </c>
      <c r="X13" s="195">
        <v>0</v>
      </c>
      <c r="Y13" s="195">
        <v>0</v>
      </c>
      <c r="Z13" s="195">
        <v>0</v>
      </c>
      <c r="AA13" s="195">
        <v>0</v>
      </c>
      <c r="AB13" s="195">
        <v>0</v>
      </c>
      <c r="AC13" s="195">
        <v>0</v>
      </c>
      <c r="AD13" s="195">
        <v>0</v>
      </c>
      <c r="AE13" s="195">
        <v>0</v>
      </c>
      <c r="AF13" s="195">
        <v>0</v>
      </c>
      <c r="AG13" s="195">
        <v>0</v>
      </c>
      <c r="AH13" s="195">
        <v>0</v>
      </c>
      <c r="AI13" s="195">
        <v>0</v>
      </c>
      <c r="AJ13" s="195">
        <v>0</v>
      </c>
      <c r="AK13" s="195">
        <v>0</v>
      </c>
      <c r="AL13" s="195">
        <v>0</v>
      </c>
      <c r="AM13" s="195">
        <v>0</v>
      </c>
      <c r="AN13" s="195">
        <v>0</v>
      </c>
      <c r="AO13" s="195">
        <v>0</v>
      </c>
      <c r="AP13" s="195">
        <v>0</v>
      </c>
      <c r="AQ13" s="195">
        <v>0</v>
      </c>
      <c r="AR13" s="195">
        <v>0</v>
      </c>
      <c r="AS13" s="195">
        <v>0</v>
      </c>
      <c r="AT13" s="195">
        <v>0</v>
      </c>
      <c r="AU13" s="195">
        <v>0</v>
      </c>
      <c r="AV13" s="195">
        <v>0</v>
      </c>
      <c r="AW13" s="195">
        <v>0</v>
      </c>
      <c r="AX13" s="195">
        <v>0</v>
      </c>
      <c r="AY13" s="195">
        <v>0</v>
      </c>
      <c r="AZ13" s="195">
        <v>0</v>
      </c>
      <c r="BA13" s="195">
        <v>0</v>
      </c>
      <c r="BB13" s="195">
        <v>0</v>
      </c>
      <c r="BC13" s="195">
        <v>0</v>
      </c>
      <c r="BD13" s="195">
        <v>0</v>
      </c>
      <c r="BE13" s="195">
        <v>0</v>
      </c>
      <c r="BF13" s="195">
        <v>0</v>
      </c>
      <c r="BG13" s="195">
        <v>0</v>
      </c>
      <c r="BH13" s="195">
        <v>0</v>
      </c>
      <c r="BI13" s="195">
        <v>0</v>
      </c>
      <c r="BJ13" s="195">
        <v>0</v>
      </c>
      <c r="BK13" s="195">
        <v>0</v>
      </c>
      <c r="BL13" s="195">
        <v>0</v>
      </c>
      <c r="BM13" s="195">
        <v>0</v>
      </c>
      <c r="BN13" s="195">
        <v>0</v>
      </c>
      <c r="BO13" s="195">
        <v>0</v>
      </c>
      <c r="BP13" s="195">
        <v>0</v>
      </c>
      <c r="BQ13" s="195">
        <v>0</v>
      </c>
      <c r="BR13" s="195">
        <v>0</v>
      </c>
      <c r="BS13" s="195">
        <v>0</v>
      </c>
      <c r="BT13" s="195">
        <v>0</v>
      </c>
      <c r="BU13" s="195">
        <v>0</v>
      </c>
      <c r="BV13" s="195">
        <v>0</v>
      </c>
      <c r="BW13" s="195">
        <v>0</v>
      </c>
      <c r="BX13" s="195">
        <v>0</v>
      </c>
      <c r="BY13" s="195">
        <v>0</v>
      </c>
      <c r="BZ13" s="195">
        <v>0</v>
      </c>
      <c r="CA13" s="195">
        <v>0</v>
      </c>
      <c r="CB13" s="195">
        <v>0</v>
      </c>
      <c r="CC13" s="195">
        <v>0</v>
      </c>
      <c r="CD13" s="195">
        <v>0</v>
      </c>
      <c r="CE13" s="195">
        <v>0</v>
      </c>
      <c r="CF13" s="195">
        <v>0</v>
      </c>
      <c r="CG13" s="195">
        <v>0</v>
      </c>
      <c r="CH13" s="195">
        <v>0</v>
      </c>
      <c r="CI13" s="195">
        <v>0</v>
      </c>
      <c r="CJ13" s="195">
        <v>0</v>
      </c>
      <c r="CK13" s="195">
        <v>0</v>
      </c>
      <c r="CL13" s="195">
        <v>0</v>
      </c>
      <c r="CM13" s="195">
        <v>0</v>
      </c>
      <c r="CN13" s="195">
        <v>0</v>
      </c>
      <c r="CO13" s="195">
        <v>0</v>
      </c>
      <c r="CP13" s="195">
        <v>0</v>
      </c>
      <c r="CQ13" s="195">
        <v>0</v>
      </c>
      <c r="CR13" s="195">
        <v>0</v>
      </c>
      <c r="CS13" s="195">
        <v>0</v>
      </c>
      <c r="CT13" s="195">
        <v>0</v>
      </c>
      <c r="CU13" s="195">
        <v>0</v>
      </c>
      <c r="CV13" s="195">
        <v>0</v>
      </c>
      <c r="CW13" s="195">
        <v>0</v>
      </c>
      <c r="CX13" s="195">
        <v>0</v>
      </c>
      <c r="CY13" s="195">
        <v>0</v>
      </c>
      <c r="CZ13" s="195">
        <v>0</v>
      </c>
      <c r="DA13" s="195">
        <v>0</v>
      </c>
      <c r="DB13" s="195">
        <v>0</v>
      </c>
      <c r="DC13" s="195">
        <v>0</v>
      </c>
      <c r="DE13" s="24">
        <f t="shared" ref="DE13:DE21" si="16">COUNTBLANK(H13:DC13)</f>
        <v>0</v>
      </c>
      <c r="DF13" s="24">
        <f t="shared" ref="DF13:DF76" si="17">COUNTIF($H13:$DC13,"&lt;&gt;0")</f>
        <v>0</v>
      </c>
      <c r="DG13">
        <f t="shared" si="15"/>
        <v>21</v>
      </c>
      <c r="DH13">
        <v>0</v>
      </c>
    </row>
    <row r="14" spans="1:112" ht="14.5">
      <c r="A14" s="68">
        <v>2</v>
      </c>
      <c r="B14" s="176" t="str">
        <f>$B$11&amp;"3."</f>
        <v>D.1.3.</v>
      </c>
      <c r="C14" s="192" t="s">
        <v>161</v>
      </c>
      <c r="D14" s="193"/>
      <c r="E14" s="194">
        <v>0.21</v>
      </c>
      <c r="F14" s="189">
        <f>H14+NPV(FD,I14:INDEX(I14:DC14,PAL))</f>
        <v>0</v>
      </c>
      <c r="G14" s="189">
        <f>SUMIF($H$5:$DC$5,"&lt;="&amp;PAL,$H14:$DC14)</f>
        <v>0</v>
      </c>
      <c r="H14" s="195">
        <v>0</v>
      </c>
      <c r="I14" s="195">
        <v>0</v>
      </c>
      <c r="J14" s="195">
        <v>0</v>
      </c>
      <c r="K14" s="195">
        <v>0</v>
      </c>
      <c r="L14" s="195">
        <v>0</v>
      </c>
      <c r="M14" s="195">
        <v>0</v>
      </c>
      <c r="N14" s="195">
        <v>0</v>
      </c>
      <c r="O14" s="195">
        <v>0</v>
      </c>
      <c r="P14" s="195">
        <v>0</v>
      </c>
      <c r="Q14" s="195">
        <v>0</v>
      </c>
      <c r="R14" s="195">
        <v>0</v>
      </c>
      <c r="S14" s="195">
        <v>0</v>
      </c>
      <c r="T14" s="195">
        <v>0</v>
      </c>
      <c r="U14" s="195">
        <v>0</v>
      </c>
      <c r="V14" s="195">
        <v>0</v>
      </c>
      <c r="W14" s="195">
        <v>0</v>
      </c>
      <c r="X14" s="195">
        <v>0</v>
      </c>
      <c r="Y14" s="195">
        <v>0</v>
      </c>
      <c r="Z14" s="195">
        <v>0</v>
      </c>
      <c r="AA14" s="195">
        <v>0</v>
      </c>
      <c r="AB14" s="195">
        <v>0</v>
      </c>
      <c r="AC14" s="195">
        <v>0</v>
      </c>
      <c r="AD14" s="195">
        <v>0</v>
      </c>
      <c r="AE14" s="195">
        <v>0</v>
      </c>
      <c r="AF14" s="195">
        <v>0</v>
      </c>
      <c r="AG14" s="195">
        <v>0</v>
      </c>
      <c r="AH14" s="195">
        <v>0</v>
      </c>
      <c r="AI14" s="195">
        <v>0</v>
      </c>
      <c r="AJ14" s="195">
        <v>0</v>
      </c>
      <c r="AK14" s="195">
        <v>0</v>
      </c>
      <c r="AL14" s="195">
        <v>0</v>
      </c>
      <c r="AM14" s="195">
        <v>0</v>
      </c>
      <c r="AN14" s="195">
        <v>0</v>
      </c>
      <c r="AO14" s="195">
        <v>0</v>
      </c>
      <c r="AP14" s="195">
        <v>0</v>
      </c>
      <c r="AQ14" s="195">
        <v>0</v>
      </c>
      <c r="AR14" s="195">
        <v>0</v>
      </c>
      <c r="AS14" s="195">
        <v>0</v>
      </c>
      <c r="AT14" s="195">
        <v>0</v>
      </c>
      <c r="AU14" s="195">
        <v>0</v>
      </c>
      <c r="AV14" s="195">
        <v>0</v>
      </c>
      <c r="AW14" s="195">
        <v>0</v>
      </c>
      <c r="AX14" s="195">
        <v>0</v>
      </c>
      <c r="AY14" s="195">
        <v>0</v>
      </c>
      <c r="AZ14" s="195">
        <v>0</v>
      </c>
      <c r="BA14" s="195">
        <v>0</v>
      </c>
      <c r="BB14" s="195">
        <v>0</v>
      </c>
      <c r="BC14" s="195">
        <v>0</v>
      </c>
      <c r="BD14" s="195">
        <v>0</v>
      </c>
      <c r="BE14" s="195">
        <v>0</v>
      </c>
      <c r="BF14" s="195">
        <v>0</v>
      </c>
      <c r="BG14" s="195">
        <v>0</v>
      </c>
      <c r="BH14" s="195">
        <v>0</v>
      </c>
      <c r="BI14" s="195">
        <v>0</v>
      </c>
      <c r="BJ14" s="195">
        <v>0</v>
      </c>
      <c r="BK14" s="195">
        <v>0</v>
      </c>
      <c r="BL14" s="195">
        <v>0</v>
      </c>
      <c r="BM14" s="195">
        <v>0</v>
      </c>
      <c r="BN14" s="195">
        <v>0</v>
      </c>
      <c r="BO14" s="195">
        <v>0</v>
      </c>
      <c r="BP14" s="195">
        <v>0</v>
      </c>
      <c r="BQ14" s="195">
        <v>0</v>
      </c>
      <c r="BR14" s="195">
        <v>0</v>
      </c>
      <c r="BS14" s="195">
        <v>0</v>
      </c>
      <c r="BT14" s="195">
        <v>0</v>
      </c>
      <c r="BU14" s="195">
        <v>0</v>
      </c>
      <c r="BV14" s="195">
        <v>0</v>
      </c>
      <c r="BW14" s="195">
        <v>0</v>
      </c>
      <c r="BX14" s="195">
        <v>0</v>
      </c>
      <c r="BY14" s="195">
        <v>0</v>
      </c>
      <c r="BZ14" s="195">
        <v>0</v>
      </c>
      <c r="CA14" s="195">
        <v>0</v>
      </c>
      <c r="CB14" s="195">
        <v>0</v>
      </c>
      <c r="CC14" s="195">
        <v>0</v>
      </c>
      <c r="CD14" s="195">
        <v>0</v>
      </c>
      <c r="CE14" s="195">
        <v>0</v>
      </c>
      <c r="CF14" s="195">
        <v>0</v>
      </c>
      <c r="CG14" s="195">
        <v>0</v>
      </c>
      <c r="CH14" s="195">
        <v>0</v>
      </c>
      <c r="CI14" s="195">
        <v>0</v>
      </c>
      <c r="CJ14" s="195">
        <v>0</v>
      </c>
      <c r="CK14" s="195">
        <v>0</v>
      </c>
      <c r="CL14" s="195">
        <v>0</v>
      </c>
      <c r="CM14" s="195">
        <v>0</v>
      </c>
      <c r="CN14" s="195">
        <v>0</v>
      </c>
      <c r="CO14" s="195">
        <v>0</v>
      </c>
      <c r="CP14" s="195">
        <v>0</v>
      </c>
      <c r="CQ14" s="195">
        <v>0</v>
      </c>
      <c r="CR14" s="195">
        <v>0</v>
      </c>
      <c r="CS14" s="195">
        <v>0</v>
      </c>
      <c r="CT14" s="195">
        <v>0</v>
      </c>
      <c r="CU14" s="195">
        <v>0</v>
      </c>
      <c r="CV14" s="195">
        <v>0</v>
      </c>
      <c r="CW14" s="195">
        <v>0</v>
      </c>
      <c r="CX14" s="195">
        <v>0</v>
      </c>
      <c r="CY14" s="195">
        <v>0</v>
      </c>
      <c r="CZ14" s="195">
        <v>0</v>
      </c>
      <c r="DA14" s="195">
        <v>0</v>
      </c>
      <c r="DB14" s="195">
        <v>0</v>
      </c>
      <c r="DC14" s="195">
        <v>0</v>
      </c>
      <c r="DE14" s="24">
        <f t="shared" si="16"/>
        <v>0</v>
      </c>
      <c r="DF14" s="24">
        <f t="shared" si="17"/>
        <v>0</v>
      </c>
      <c r="DG14">
        <f t="shared" si="15"/>
        <v>21</v>
      </c>
      <c r="DH14">
        <v>0</v>
      </c>
    </row>
    <row r="15" spans="1:112" ht="14.5">
      <c r="A15" s="68">
        <v>3</v>
      </c>
      <c r="B15" s="176" t="str">
        <f>$B$11&amp;"4."</f>
        <v>D.1.4.</v>
      </c>
      <c r="C15" s="192" t="s">
        <v>161</v>
      </c>
      <c r="D15" s="193"/>
      <c r="E15" s="194">
        <v>0.21</v>
      </c>
      <c r="F15" s="189">
        <f>H15+NPV(FD,I15:INDEX(I15:DC15,PAL))</f>
        <v>0</v>
      </c>
      <c r="G15" s="189">
        <f>SUMIF($H$5:$DC$5,"&lt;="&amp;PAL,$H15:$DC15)</f>
        <v>0</v>
      </c>
      <c r="H15" s="195">
        <v>0</v>
      </c>
      <c r="I15" s="195">
        <v>0</v>
      </c>
      <c r="J15" s="195">
        <v>0</v>
      </c>
      <c r="K15" s="195">
        <v>0</v>
      </c>
      <c r="L15" s="195">
        <v>0</v>
      </c>
      <c r="M15" s="195">
        <v>0</v>
      </c>
      <c r="N15" s="195">
        <v>0</v>
      </c>
      <c r="O15" s="195">
        <v>0</v>
      </c>
      <c r="P15" s="195">
        <v>0</v>
      </c>
      <c r="Q15" s="195">
        <v>0</v>
      </c>
      <c r="R15" s="195">
        <v>0</v>
      </c>
      <c r="S15" s="195">
        <v>0</v>
      </c>
      <c r="T15" s="195">
        <v>0</v>
      </c>
      <c r="U15" s="195">
        <v>0</v>
      </c>
      <c r="V15" s="195">
        <v>0</v>
      </c>
      <c r="W15" s="195">
        <v>0</v>
      </c>
      <c r="X15" s="195">
        <v>0</v>
      </c>
      <c r="Y15" s="195">
        <v>0</v>
      </c>
      <c r="Z15" s="195">
        <v>0</v>
      </c>
      <c r="AA15" s="195">
        <v>0</v>
      </c>
      <c r="AB15" s="195">
        <v>0</v>
      </c>
      <c r="AC15" s="195">
        <v>0</v>
      </c>
      <c r="AD15" s="195">
        <v>0</v>
      </c>
      <c r="AE15" s="195">
        <v>0</v>
      </c>
      <c r="AF15" s="195">
        <v>0</v>
      </c>
      <c r="AG15" s="195">
        <v>0</v>
      </c>
      <c r="AH15" s="195">
        <v>0</v>
      </c>
      <c r="AI15" s="195">
        <v>0</v>
      </c>
      <c r="AJ15" s="195">
        <v>0</v>
      </c>
      <c r="AK15" s="195">
        <v>0</v>
      </c>
      <c r="AL15" s="195">
        <v>0</v>
      </c>
      <c r="AM15" s="195">
        <v>0</v>
      </c>
      <c r="AN15" s="195">
        <v>0</v>
      </c>
      <c r="AO15" s="195">
        <v>0</v>
      </c>
      <c r="AP15" s="195">
        <v>0</v>
      </c>
      <c r="AQ15" s="195">
        <v>0</v>
      </c>
      <c r="AR15" s="195">
        <v>0</v>
      </c>
      <c r="AS15" s="195">
        <v>0</v>
      </c>
      <c r="AT15" s="195">
        <v>0</v>
      </c>
      <c r="AU15" s="195">
        <v>0</v>
      </c>
      <c r="AV15" s="195">
        <v>0</v>
      </c>
      <c r="AW15" s="195">
        <v>0</v>
      </c>
      <c r="AX15" s="195">
        <v>0</v>
      </c>
      <c r="AY15" s="195">
        <v>0</v>
      </c>
      <c r="AZ15" s="195">
        <v>0</v>
      </c>
      <c r="BA15" s="195">
        <v>0</v>
      </c>
      <c r="BB15" s="195">
        <v>0</v>
      </c>
      <c r="BC15" s="195">
        <v>0</v>
      </c>
      <c r="BD15" s="195">
        <v>0</v>
      </c>
      <c r="BE15" s="195">
        <v>0</v>
      </c>
      <c r="BF15" s="195">
        <v>0</v>
      </c>
      <c r="BG15" s="195">
        <v>0</v>
      </c>
      <c r="BH15" s="195">
        <v>0</v>
      </c>
      <c r="BI15" s="195">
        <v>0</v>
      </c>
      <c r="BJ15" s="195">
        <v>0</v>
      </c>
      <c r="BK15" s="195">
        <v>0</v>
      </c>
      <c r="BL15" s="195">
        <v>0</v>
      </c>
      <c r="BM15" s="195">
        <v>0</v>
      </c>
      <c r="BN15" s="195">
        <v>0</v>
      </c>
      <c r="BO15" s="195">
        <v>0</v>
      </c>
      <c r="BP15" s="195">
        <v>0</v>
      </c>
      <c r="BQ15" s="195">
        <v>0</v>
      </c>
      <c r="BR15" s="195">
        <v>0</v>
      </c>
      <c r="BS15" s="195">
        <v>0</v>
      </c>
      <c r="BT15" s="195">
        <v>0</v>
      </c>
      <c r="BU15" s="195">
        <v>0</v>
      </c>
      <c r="BV15" s="195">
        <v>0</v>
      </c>
      <c r="BW15" s="195">
        <v>0</v>
      </c>
      <c r="BX15" s="195">
        <v>0</v>
      </c>
      <c r="BY15" s="195">
        <v>0</v>
      </c>
      <c r="BZ15" s="195">
        <v>0</v>
      </c>
      <c r="CA15" s="195">
        <v>0</v>
      </c>
      <c r="CB15" s="195">
        <v>0</v>
      </c>
      <c r="CC15" s="195">
        <v>0</v>
      </c>
      <c r="CD15" s="195">
        <v>0</v>
      </c>
      <c r="CE15" s="195">
        <v>0</v>
      </c>
      <c r="CF15" s="195">
        <v>0</v>
      </c>
      <c r="CG15" s="195">
        <v>0</v>
      </c>
      <c r="CH15" s="195">
        <v>0</v>
      </c>
      <c r="CI15" s="195">
        <v>0</v>
      </c>
      <c r="CJ15" s="195">
        <v>0</v>
      </c>
      <c r="CK15" s="195">
        <v>0</v>
      </c>
      <c r="CL15" s="195">
        <v>0</v>
      </c>
      <c r="CM15" s="195">
        <v>0</v>
      </c>
      <c r="CN15" s="195">
        <v>0</v>
      </c>
      <c r="CO15" s="195">
        <v>0</v>
      </c>
      <c r="CP15" s="195">
        <v>0</v>
      </c>
      <c r="CQ15" s="195">
        <v>0</v>
      </c>
      <c r="CR15" s="195">
        <v>0</v>
      </c>
      <c r="CS15" s="195">
        <v>0</v>
      </c>
      <c r="CT15" s="195">
        <v>0</v>
      </c>
      <c r="CU15" s="195">
        <v>0</v>
      </c>
      <c r="CV15" s="195">
        <v>0</v>
      </c>
      <c r="CW15" s="195">
        <v>0</v>
      </c>
      <c r="CX15" s="195">
        <v>0</v>
      </c>
      <c r="CY15" s="195">
        <v>0</v>
      </c>
      <c r="CZ15" s="195">
        <v>0</v>
      </c>
      <c r="DA15" s="195">
        <v>0</v>
      </c>
      <c r="DB15" s="195">
        <v>0</v>
      </c>
      <c r="DC15" s="195">
        <v>0</v>
      </c>
      <c r="DE15" s="24">
        <f t="shared" si="16"/>
        <v>0</v>
      </c>
      <c r="DF15" s="24">
        <f t="shared" si="17"/>
        <v>0</v>
      </c>
      <c r="DG15">
        <f t="shared" si="15"/>
        <v>21</v>
      </c>
      <c r="DH15">
        <v>0</v>
      </c>
    </row>
    <row r="16" spans="1:112" ht="14.5">
      <c r="A16" s="68">
        <v>4</v>
      </c>
      <c r="B16" s="176" t="str">
        <f>$B$11&amp;"5."</f>
        <v>D.1.5.</v>
      </c>
      <c r="C16" s="192" t="s">
        <v>161</v>
      </c>
      <c r="D16" s="193"/>
      <c r="E16" s="194">
        <v>0.21</v>
      </c>
      <c r="F16" s="189">
        <f>H16+NPV(FD,I16:INDEX(I16:DC16,PAL))</f>
        <v>0</v>
      </c>
      <c r="G16" s="189">
        <f>SUMIF($H$5:$DC$5,"&lt;="&amp;PAL,$H16:$DC16)</f>
        <v>0</v>
      </c>
      <c r="H16" s="195">
        <v>0</v>
      </c>
      <c r="I16" s="195">
        <v>0</v>
      </c>
      <c r="J16" s="195">
        <v>0</v>
      </c>
      <c r="K16" s="195">
        <v>0</v>
      </c>
      <c r="L16" s="195">
        <v>0</v>
      </c>
      <c r="M16" s="195">
        <v>0</v>
      </c>
      <c r="N16" s="195">
        <v>0</v>
      </c>
      <c r="O16" s="195">
        <v>0</v>
      </c>
      <c r="P16" s="195">
        <v>0</v>
      </c>
      <c r="Q16" s="195">
        <v>0</v>
      </c>
      <c r="R16" s="195">
        <v>0</v>
      </c>
      <c r="S16" s="195">
        <v>0</v>
      </c>
      <c r="T16" s="195">
        <v>0</v>
      </c>
      <c r="U16" s="195">
        <v>0</v>
      </c>
      <c r="V16" s="195">
        <v>0</v>
      </c>
      <c r="W16" s="195">
        <v>0</v>
      </c>
      <c r="X16" s="195">
        <v>0</v>
      </c>
      <c r="Y16" s="195">
        <v>0</v>
      </c>
      <c r="Z16" s="195">
        <v>0</v>
      </c>
      <c r="AA16" s="195">
        <v>0</v>
      </c>
      <c r="AB16" s="195">
        <v>0</v>
      </c>
      <c r="AC16" s="195">
        <v>0</v>
      </c>
      <c r="AD16" s="195">
        <v>0</v>
      </c>
      <c r="AE16" s="195">
        <v>0</v>
      </c>
      <c r="AF16" s="195">
        <v>0</v>
      </c>
      <c r="AG16" s="195">
        <v>0</v>
      </c>
      <c r="AH16" s="195">
        <v>0</v>
      </c>
      <c r="AI16" s="195">
        <v>0</v>
      </c>
      <c r="AJ16" s="195">
        <v>0</v>
      </c>
      <c r="AK16" s="195">
        <v>0</v>
      </c>
      <c r="AL16" s="195">
        <v>0</v>
      </c>
      <c r="AM16" s="195">
        <v>0</v>
      </c>
      <c r="AN16" s="195">
        <v>0</v>
      </c>
      <c r="AO16" s="195">
        <v>0</v>
      </c>
      <c r="AP16" s="195">
        <v>0</v>
      </c>
      <c r="AQ16" s="195">
        <v>0</v>
      </c>
      <c r="AR16" s="195">
        <v>0</v>
      </c>
      <c r="AS16" s="195">
        <v>0</v>
      </c>
      <c r="AT16" s="195">
        <v>0</v>
      </c>
      <c r="AU16" s="195">
        <v>0</v>
      </c>
      <c r="AV16" s="195">
        <v>0</v>
      </c>
      <c r="AW16" s="195">
        <v>0</v>
      </c>
      <c r="AX16" s="195">
        <v>0</v>
      </c>
      <c r="AY16" s="195">
        <v>0</v>
      </c>
      <c r="AZ16" s="195">
        <v>0</v>
      </c>
      <c r="BA16" s="195">
        <v>0</v>
      </c>
      <c r="BB16" s="195">
        <v>0</v>
      </c>
      <c r="BC16" s="195">
        <v>0</v>
      </c>
      <c r="BD16" s="195">
        <v>0</v>
      </c>
      <c r="BE16" s="195">
        <v>0</v>
      </c>
      <c r="BF16" s="195">
        <v>0</v>
      </c>
      <c r="BG16" s="195">
        <v>0</v>
      </c>
      <c r="BH16" s="195">
        <v>0</v>
      </c>
      <c r="BI16" s="195">
        <v>0</v>
      </c>
      <c r="BJ16" s="195">
        <v>0</v>
      </c>
      <c r="BK16" s="195">
        <v>0</v>
      </c>
      <c r="BL16" s="195">
        <v>0</v>
      </c>
      <c r="BM16" s="195">
        <v>0</v>
      </c>
      <c r="BN16" s="195">
        <v>0</v>
      </c>
      <c r="BO16" s="195">
        <v>0</v>
      </c>
      <c r="BP16" s="195">
        <v>0</v>
      </c>
      <c r="BQ16" s="195">
        <v>0</v>
      </c>
      <c r="BR16" s="195">
        <v>0</v>
      </c>
      <c r="BS16" s="195">
        <v>0</v>
      </c>
      <c r="BT16" s="195">
        <v>0</v>
      </c>
      <c r="BU16" s="195">
        <v>0</v>
      </c>
      <c r="BV16" s="195">
        <v>0</v>
      </c>
      <c r="BW16" s="195">
        <v>0</v>
      </c>
      <c r="BX16" s="195">
        <v>0</v>
      </c>
      <c r="BY16" s="195">
        <v>0</v>
      </c>
      <c r="BZ16" s="195">
        <v>0</v>
      </c>
      <c r="CA16" s="195">
        <v>0</v>
      </c>
      <c r="CB16" s="195">
        <v>0</v>
      </c>
      <c r="CC16" s="195">
        <v>0</v>
      </c>
      <c r="CD16" s="195">
        <v>0</v>
      </c>
      <c r="CE16" s="195">
        <v>0</v>
      </c>
      <c r="CF16" s="195">
        <v>0</v>
      </c>
      <c r="CG16" s="195">
        <v>0</v>
      </c>
      <c r="CH16" s="195">
        <v>0</v>
      </c>
      <c r="CI16" s="195">
        <v>0</v>
      </c>
      <c r="CJ16" s="195">
        <v>0</v>
      </c>
      <c r="CK16" s="195">
        <v>0</v>
      </c>
      <c r="CL16" s="195">
        <v>0</v>
      </c>
      <c r="CM16" s="195">
        <v>0</v>
      </c>
      <c r="CN16" s="195">
        <v>0</v>
      </c>
      <c r="CO16" s="195">
        <v>0</v>
      </c>
      <c r="CP16" s="195">
        <v>0</v>
      </c>
      <c r="CQ16" s="195">
        <v>0</v>
      </c>
      <c r="CR16" s="195">
        <v>0</v>
      </c>
      <c r="CS16" s="195">
        <v>0</v>
      </c>
      <c r="CT16" s="195">
        <v>0</v>
      </c>
      <c r="CU16" s="195">
        <v>0</v>
      </c>
      <c r="CV16" s="195">
        <v>0</v>
      </c>
      <c r="CW16" s="195">
        <v>0</v>
      </c>
      <c r="CX16" s="195">
        <v>0</v>
      </c>
      <c r="CY16" s="195">
        <v>0</v>
      </c>
      <c r="CZ16" s="195">
        <v>0</v>
      </c>
      <c r="DA16" s="195">
        <v>0</v>
      </c>
      <c r="DB16" s="195">
        <v>0</v>
      </c>
      <c r="DC16" s="195">
        <v>0</v>
      </c>
      <c r="DE16" s="24">
        <f t="shared" si="16"/>
        <v>0</v>
      </c>
      <c r="DF16" s="24">
        <f t="shared" si="17"/>
        <v>0</v>
      </c>
      <c r="DG16">
        <f t="shared" si="15"/>
        <v>21</v>
      </c>
      <c r="DH16">
        <v>0</v>
      </c>
    </row>
    <row r="17" spans="1:112" ht="14.5">
      <c r="A17" s="68">
        <v>5</v>
      </c>
      <c r="B17" s="176" t="str">
        <f>$B$11&amp;"6."</f>
        <v>D.1.6.</v>
      </c>
      <c r="C17" s="192" t="s">
        <v>161</v>
      </c>
      <c r="D17" s="193"/>
      <c r="E17" s="194">
        <v>0.21</v>
      </c>
      <c r="F17" s="189">
        <f>H17+NPV(FD,I17:INDEX(I17:DC17,PAL))</f>
        <v>0</v>
      </c>
      <c r="G17" s="189">
        <f>SUMIF($H$5:$DC$5,"&lt;="&amp;PAL,$H17:$DC17)</f>
        <v>0</v>
      </c>
      <c r="H17" s="195">
        <v>0</v>
      </c>
      <c r="I17" s="195">
        <v>0</v>
      </c>
      <c r="J17" s="195">
        <v>0</v>
      </c>
      <c r="K17" s="195">
        <v>0</v>
      </c>
      <c r="L17" s="195">
        <v>0</v>
      </c>
      <c r="M17" s="195">
        <v>0</v>
      </c>
      <c r="N17" s="195">
        <v>0</v>
      </c>
      <c r="O17" s="195">
        <v>0</v>
      </c>
      <c r="P17" s="195">
        <v>0</v>
      </c>
      <c r="Q17" s="195">
        <v>0</v>
      </c>
      <c r="R17" s="195">
        <v>0</v>
      </c>
      <c r="S17" s="195">
        <v>0</v>
      </c>
      <c r="T17" s="195">
        <v>0</v>
      </c>
      <c r="U17" s="195">
        <v>0</v>
      </c>
      <c r="V17" s="195">
        <v>0</v>
      </c>
      <c r="W17" s="195">
        <v>0</v>
      </c>
      <c r="X17" s="195">
        <v>0</v>
      </c>
      <c r="Y17" s="195">
        <v>0</v>
      </c>
      <c r="Z17" s="195">
        <v>0</v>
      </c>
      <c r="AA17" s="195">
        <v>0</v>
      </c>
      <c r="AB17" s="195">
        <v>0</v>
      </c>
      <c r="AC17" s="195">
        <v>0</v>
      </c>
      <c r="AD17" s="195">
        <v>0</v>
      </c>
      <c r="AE17" s="195">
        <v>0</v>
      </c>
      <c r="AF17" s="195">
        <v>0</v>
      </c>
      <c r="AG17" s="195">
        <v>0</v>
      </c>
      <c r="AH17" s="195">
        <v>0</v>
      </c>
      <c r="AI17" s="195">
        <v>0</v>
      </c>
      <c r="AJ17" s="195">
        <v>0</v>
      </c>
      <c r="AK17" s="195">
        <v>0</v>
      </c>
      <c r="AL17" s="195">
        <v>0</v>
      </c>
      <c r="AM17" s="195">
        <v>0</v>
      </c>
      <c r="AN17" s="195">
        <v>0</v>
      </c>
      <c r="AO17" s="195">
        <v>0</v>
      </c>
      <c r="AP17" s="195">
        <v>0</v>
      </c>
      <c r="AQ17" s="195">
        <v>0</v>
      </c>
      <c r="AR17" s="195">
        <v>0</v>
      </c>
      <c r="AS17" s="195">
        <v>0</v>
      </c>
      <c r="AT17" s="195">
        <v>0</v>
      </c>
      <c r="AU17" s="195">
        <v>0</v>
      </c>
      <c r="AV17" s="195">
        <v>0</v>
      </c>
      <c r="AW17" s="195">
        <v>0</v>
      </c>
      <c r="AX17" s="195">
        <v>0</v>
      </c>
      <c r="AY17" s="195">
        <v>0</v>
      </c>
      <c r="AZ17" s="195">
        <v>0</v>
      </c>
      <c r="BA17" s="195">
        <v>0</v>
      </c>
      <c r="BB17" s="195">
        <v>0</v>
      </c>
      <c r="BC17" s="195">
        <v>0</v>
      </c>
      <c r="BD17" s="195">
        <v>0</v>
      </c>
      <c r="BE17" s="195">
        <v>0</v>
      </c>
      <c r="BF17" s="195">
        <v>0</v>
      </c>
      <c r="BG17" s="195">
        <v>0</v>
      </c>
      <c r="BH17" s="195">
        <v>0</v>
      </c>
      <c r="BI17" s="195">
        <v>0</v>
      </c>
      <c r="BJ17" s="195">
        <v>0</v>
      </c>
      <c r="BK17" s="195">
        <v>0</v>
      </c>
      <c r="BL17" s="195">
        <v>0</v>
      </c>
      <c r="BM17" s="195">
        <v>0</v>
      </c>
      <c r="BN17" s="195">
        <v>0</v>
      </c>
      <c r="BO17" s="195">
        <v>0</v>
      </c>
      <c r="BP17" s="195">
        <v>0</v>
      </c>
      <c r="BQ17" s="195">
        <v>0</v>
      </c>
      <c r="BR17" s="195">
        <v>0</v>
      </c>
      <c r="BS17" s="195">
        <v>0</v>
      </c>
      <c r="BT17" s="195">
        <v>0</v>
      </c>
      <c r="BU17" s="195">
        <v>0</v>
      </c>
      <c r="BV17" s="195">
        <v>0</v>
      </c>
      <c r="BW17" s="195">
        <v>0</v>
      </c>
      <c r="BX17" s="195">
        <v>0</v>
      </c>
      <c r="BY17" s="195">
        <v>0</v>
      </c>
      <c r="BZ17" s="195">
        <v>0</v>
      </c>
      <c r="CA17" s="195">
        <v>0</v>
      </c>
      <c r="CB17" s="195">
        <v>0</v>
      </c>
      <c r="CC17" s="195">
        <v>0</v>
      </c>
      <c r="CD17" s="195">
        <v>0</v>
      </c>
      <c r="CE17" s="195">
        <v>0</v>
      </c>
      <c r="CF17" s="195">
        <v>0</v>
      </c>
      <c r="CG17" s="195">
        <v>0</v>
      </c>
      <c r="CH17" s="195">
        <v>0</v>
      </c>
      <c r="CI17" s="195">
        <v>0</v>
      </c>
      <c r="CJ17" s="195">
        <v>0</v>
      </c>
      <c r="CK17" s="195">
        <v>0</v>
      </c>
      <c r="CL17" s="195">
        <v>0</v>
      </c>
      <c r="CM17" s="195">
        <v>0</v>
      </c>
      <c r="CN17" s="195">
        <v>0</v>
      </c>
      <c r="CO17" s="195">
        <v>0</v>
      </c>
      <c r="CP17" s="195">
        <v>0</v>
      </c>
      <c r="CQ17" s="195">
        <v>0</v>
      </c>
      <c r="CR17" s="195">
        <v>0</v>
      </c>
      <c r="CS17" s="195">
        <v>0</v>
      </c>
      <c r="CT17" s="195">
        <v>0</v>
      </c>
      <c r="CU17" s="195">
        <v>0</v>
      </c>
      <c r="CV17" s="195">
        <v>0</v>
      </c>
      <c r="CW17" s="195">
        <v>0</v>
      </c>
      <c r="CX17" s="195">
        <v>0</v>
      </c>
      <c r="CY17" s="195">
        <v>0</v>
      </c>
      <c r="CZ17" s="195">
        <v>0</v>
      </c>
      <c r="DA17" s="195">
        <v>0</v>
      </c>
      <c r="DB17" s="195">
        <v>0</v>
      </c>
      <c r="DC17" s="195">
        <v>0</v>
      </c>
      <c r="DE17" s="24">
        <f t="shared" si="16"/>
        <v>0</v>
      </c>
      <c r="DF17" s="24">
        <f t="shared" si="17"/>
        <v>0</v>
      </c>
      <c r="DG17">
        <f t="shared" si="15"/>
        <v>21</v>
      </c>
      <c r="DH17">
        <v>0</v>
      </c>
    </row>
    <row r="18" spans="1:112" ht="14.5">
      <c r="A18" s="68">
        <v>6</v>
      </c>
      <c r="B18" s="176" t="str">
        <f>$B$11&amp;"7."</f>
        <v>D.1.7.</v>
      </c>
      <c r="C18" s="192" t="s">
        <v>161</v>
      </c>
      <c r="D18" s="193"/>
      <c r="E18" s="194">
        <v>0.21</v>
      </c>
      <c r="F18" s="189">
        <f>H18+NPV(FD,I18:INDEX(I18:DC18,PAL))</f>
        <v>0</v>
      </c>
      <c r="G18" s="189">
        <f>SUMIF($H$5:$DC$5,"&lt;="&amp;PAL,$H18:$DC18)</f>
        <v>0</v>
      </c>
      <c r="H18" s="195">
        <v>0</v>
      </c>
      <c r="I18" s="195">
        <v>0</v>
      </c>
      <c r="J18" s="195">
        <v>0</v>
      </c>
      <c r="K18" s="195">
        <v>0</v>
      </c>
      <c r="L18" s="195">
        <v>0</v>
      </c>
      <c r="M18" s="195">
        <v>0</v>
      </c>
      <c r="N18" s="195">
        <v>0</v>
      </c>
      <c r="O18" s="195">
        <v>0</v>
      </c>
      <c r="P18" s="195">
        <v>0</v>
      </c>
      <c r="Q18" s="195">
        <v>0</v>
      </c>
      <c r="R18" s="195">
        <v>0</v>
      </c>
      <c r="S18" s="195">
        <v>0</v>
      </c>
      <c r="T18" s="195">
        <v>0</v>
      </c>
      <c r="U18" s="195">
        <v>0</v>
      </c>
      <c r="V18" s="195">
        <v>0</v>
      </c>
      <c r="W18" s="195">
        <v>0</v>
      </c>
      <c r="X18" s="195">
        <v>0</v>
      </c>
      <c r="Y18" s="195">
        <v>0</v>
      </c>
      <c r="Z18" s="195">
        <v>0</v>
      </c>
      <c r="AA18" s="195">
        <v>0</v>
      </c>
      <c r="AB18" s="195">
        <v>0</v>
      </c>
      <c r="AC18" s="195">
        <v>0</v>
      </c>
      <c r="AD18" s="195">
        <v>0</v>
      </c>
      <c r="AE18" s="195">
        <v>0</v>
      </c>
      <c r="AF18" s="195">
        <v>0</v>
      </c>
      <c r="AG18" s="195">
        <v>0</v>
      </c>
      <c r="AH18" s="195">
        <v>0</v>
      </c>
      <c r="AI18" s="195">
        <v>0</v>
      </c>
      <c r="AJ18" s="195">
        <v>0</v>
      </c>
      <c r="AK18" s="195">
        <v>0</v>
      </c>
      <c r="AL18" s="195">
        <v>0</v>
      </c>
      <c r="AM18" s="195">
        <v>0</v>
      </c>
      <c r="AN18" s="195">
        <v>0</v>
      </c>
      <c r="AO18" s="195">
        <v>0</v>
      </c>
      <c r="AP18" s="195">
        <v>0</v>
      </c>
      <c r="AQ18" s="195">
        <v>0</v>
      </c>
      <c r="AR18" s="195">
        <v>0</v>
      </c>
      <c r="AS18" s="195">
        <v>0</v>
      </c>
      <c r="AT18" s="195">
        <v>0</v>
      </c>
      <c r="AU18" s="195">
        <v>0</v>
      </c>
      <c r="AV18" s="195">
        <v>0</v>
      </c>
      <c r="AW18" s="195">
        <v>0</v>
      </c>
      <c r="AX18" s="195">
        <v>0</v>
      </c>
      <c r="AY18" s="195">
        <v>0</v>
      </c>
      <c r="AZ18" s="195">
        <v>0</v>
      </c>
      <c r="BA18" s="195">
        <v>0</v>
      </c>
      <c r="BB18" s="195">
        <v>0</v>
      </c>
      <c r="BC18" s="195">
        <v>0</v>
      </c>
      <c r="BD18" s="195">
        <v>0</v>
      </c>
      <c r="BE18" s="195">
        <v>0</v>
      </c>
      <c r="BF18" s="195">
        <v>0</v>
      </c>
      <c r="BG18" s="195">
        <v>0</v>
      </c>
      <c r="BH18" s="195">
        <v>0</v>
      </c>
      <c r="BI18" s="195">
        <v>0</v>
      </c>
      <c r="BJ18" s="195">
        <v>0</v>
      </c>
      <c r="BK18" s="195">
        <v>0</v>
      </c>
      <c r="BL18" s="195">
        <v>0</v>
      </c>
      <c r="BM18" s="195">
        <v>0</v>
      </c>
      <c r="BN18" s="195">
        <v>0</v>
      </c>
      <c r="BO18" s="195">
        <v>0</v>
      </c>
      <c r="BP18" s="195">
        <v>0</v>
      </c>
      <c r="BQ18" s="195">
        <v>0</v>
      </c>
      <c r="BR18" s="195">
        <v>0</v>
      </c>
      <c r="BS18" s="195">
        <v>0</v>
      </c>
      <c r="BT18" s="195">
        <v>0</v>
      </c>
      <c r="BU18" s="195">
        <v>0</v>
      </c>
      <c r="BV18" s="195">
        <v>0</v>
      </c>
      <c r="BW18" s="195">
        <v>0</v>
      </c>
      <c r="BX18" s="195">
        <v>0</v>
      </c>
      <c r="BY18" s="195">
        <v>0</v>
      </c>
      <c r="BZ18" s="195">
        <v>0</v>
      </c>
      <c r="CA18" s="195">
        <v>0</v>
      </c>
      <c r="CB18" s="195">
        <v>0</v>
      </c>
      <c r="CC18" s="195">
        <v>0</v>
      </c>
      <c r="CD18" s="195">
        <v>0</v>
      </c>
      <c r="CE18" s="195">
        <v>0</v>
      </c>
      <c r="CF18" s="195">
        <v>0</v>
      </c>
      <c r="CG18" s="195">
        <v>0</v>
      </c>
      <c r="CH18" s="195">
        <v>0</v>
      </c>
      <c r="CI18" s="195">
        <v>0</v>
      </c>
      <c r="CJ18" s="195">
        <v>0</v>
      </c>
      <c r="CK18" s="195">
        <v>0</v>
      </c>
      <c r="CL18" s="195">
        <v>0</v>
      </c>
      <c r="CM18" s="195">
        <v>0</v>
      </c>
      <c r="CN18" s="195">
        <v>0</v>
      </c>
      <c r="CO18" s="195">
        <v>0</v>
      </c>
      <c r="CP18" s="195">
        <v>0</v>
      </c>
      <c r="CQ18" s="195">
        <v>0</v>
      </c>
      <c r="CR18" s="195">
        <v>0</v>
      </c>
      <c r="CS18" s="195">
        <v>0</v>
      </c>
      <c r="CT18" s="195">
        <v>0</v>
      </c>
      <c r="CU18" s="195">
        <v>0</v>
      </c>
      <c r="CV18" s="195">
        <v>0</v>
      </c>
      <c r="CW18" s="195">
        <v>0</v>
      </c>
      <c r="CX18" s="195">
        <v>0</v>
      </c>
      <c r="CY18" s="195">
        <v>0</v>
      </c>
      <c r="CZ18" s="195">
        <v>0</v>
      </c>
      <c r="DA18" s="195">
        <v>0</v>
      </c>
      <c r="DB18" s="195">
        <v>0</v>
      </c>
      <c r="DC18" s="195">
        <v>0</v>
      </c>
      <c r="DE18" s="24">
        <f t="shared" si="16"/>
        <v>0</v>
      </c>
      <c r="DF18" s="24">
        <f t="shared" si="17"/>
        <v>0</v>
      </c>
      <c r="DG18">
        <f t="shared" si="15"/>
        <v>21</v>
      </c>
      <c r="DH18">
        <v>0</v>
      </c>
    </row>
    <row r="19" spans="1:112" ht="14.5">
      <c r="A19" s="68">
        <v>7</v>
      </c>
      <c r="B19" s="176" t="str">
        <f>$B$11&amp;"8."</f>
        <v>D.1.8.</v>
      </c>
      <c r="C19" s="192" t="s">
        <v>161</v>
      </c>
      <c r="D19" s="193"/>
      <c r="E19" s="194">
        <v>0.21</v>
      </c>
      <c r="F19" s="189">
        <f>H19+NPV(FD,I19:INDEX(I19:DC19,PAL))</f>
        <v>0</v>
      </c>
      <c r="G19" s="189">
        <f>SUMIF($H$5:$DC$5,"&lt;="&amp;PAL,$H19:$DC19)</f>
        <v>0</v>
      </c>
      <c r="H19" s="195">
        <v>0</v>
      </c>
      <c r="I19" s="195">
        <v>0</v>
      </c>
      <c r="J19" s="195">
        <v>0</v>
      </c>
      <c r="K19" s="195">
        <v>0</v>
      </c>
      <c r="L19" s="195">
        <v>0</v>
      </c>
      <c r="M19" s="195">
        <v>0</v>
      </c>
      <c r="N19" s="195">
        <v>0</v>
      </c>
      <c r="O19" s="195">
        <v>0</v>
      </c>
      <c r="P19" s="195">
        <v>0</v>
      </c>
      <c r="Q19" s="195">
        <v>0</v>
      </c>
      <c r="R19" s="195">
        <v>0</v>
      </c>
      <c r="S19" s="195">
        <v>0</v>
      </c>
      <c r="T19" s="195">
        <v>0</v>
      </c>
      <c r="U19" s="195">
        <v>0</v>
      </c>
      <c r="V19" s="195">
        <v>0</v>
      </c>
      <c r="W19" s="195">
        <v>0</v>
      </c>
      <c r="X19" s="195">
        <v>0</v>
      </c>
      <c r="Y19" s="195">
        <v>0</v>
      </c>
      <c r="Z19" s="195">
        <v>0</v>
      </c>
      <c r="AA19" s="195">
        <v>0</v>
      </c>
      <c r="AB19" s="195">
        <v>0</v>
      </c>
      <c r="AC19" s="195">
        <v>0</v>
      </c>
      <c r="AD19" s="195">
        <v>0</v>
      </c>
      <c r="AE19" s="195">
        <v>0</v>
      </c>
      <c r="AF19" s="195">
        <v>0</v>
      </c>
      <c r="AG19" s="195">
        <v>0</v>
      </c>
      <c r="AH19" s="195">
        <v>0</v>
      </c>
      <c r="AI19" s="195">
        <v>0</v>
      </c>
      <c r="AJ19" s="195">
        <v>0</v>
      </c>
      <c r="AK19" s="195">
        <v>0</v>
      </c>
      <c r="AL19" s="195">
        <v>0</v>
      </c>
      <c r="AM19" s="195">
        <v>0</v>
      </c>
      <c r="AN19" s="195">
        <v>0</v>
      </c>
      <c r="AO19" s="195">
        <v>0</v>
      </c>
      <c r="AP19" s="195">
        <v>0</v>
      </c>
      <c r="AQ19" s="195">
        <v>0</v>
      </c>
      <c r="AR19" s="195">
        <v>0</v>
      </c>
      <c r="AS19" s="195">
        <v>0</v>
      </c>
      <c r="AT19" s="195">
        <v>0</v>
      </c>
      <c r="AU19" s="195">
        <v>0</v>
      </c>
      <c r="AV19" s="195">
        <v>0</v>
      </c>
      <c r="AW19" s="195">
        <v>0</v>
      </c>
      <c r="AX19" s="195">
        <v>0</v>
      </c>
      <c r="AY19" s="195">
        <v>0</v>
      </c>
      <c r="AZ19" s="195">
        <v>0</v>
      </c>
      <c r="BA19" s="195">
        <v>0</v>
      </c>
      <c r="BB19" s="195">
        <v>0</v>
      </c>
      <c r="BC19" s="195">
        <v>0</v>
      </c>
      <c r="BD19" s="195">
        <v>0</v>
      </c>
      <c r="BE19" s="195">
        <v>0</v>
      </c>
      <c r="BF19" s="195">
        <v>0</v>
      </c>
      <c r="BG19" s="195">
        <v>0</v>
      </c>
      <c r="BH19" s="195">
        <v>0</v>
      </c>
      <c r="BI19" s="195">
        <v>0</v>
      </c>
      <c r="BJ19" s="195">
        <v>0</v>
      </c>
      <c r="BK19" s="195">
        <v>0</v>
      </c>
      <c r="BL19" s="195">
        <v>0</v>
      </c>
      <c r="BM19" s="195">
        <v>0</v>
      </c>
      <c r="BN19" s="195">
        <v>0</v>
      </c>
      <c r="BO19" s="195">
        <v>0</v>
      </c>
      <c r="BP19" s="195">
        <v>0</v>
      </c>
      <c r="BQ19" s="195">
        <v>0</v>
      </c>
      <c r="BR19" s="195">
        <v>0</v>
      </c>
      <c r="BS19" s="195">
        <v>0</v>
      </c>
      <c r="BT19" s="195">
        <v>0</v>
      </c>
      <c r="BU19" s="195">
        <v>0</v>
      </c>
      <c r="BV19" s="195">
        <v>0</v>
      </c>
      <c r="BW19" s="195">
        <v>0</v>
      </c>
      <c r="BX19" s="195">
        <v>0</v>
      </c>
      <c r="BY19" s="195">
        <v>0</v>
      </c>
      <c r="BZ19" s="195">
        <v>0</v>
      </c>
      <c r="CA19" s="195">
        <v>0</v>
      </c>
      <c r="CB19" s="195">
        <v>0</v>
      </c>
      <c r="CC19" s="195">
        <v>0</v>
      </c>
      <c r="CD19" s="195">
        <v>0</v>
      </c>
      <c r="CE19" s="195">
        <v>0</v>
      </c>
      <c r="CF19" s="195">
        <v>0</v>
      </c>
      <c r="CG19" s="195">
        <v>0</v>
      </c>
      <c r="CH19" s="195">
        <v>0</v>
      </c>
      <c r="CI19" s="195">
        <v>0</v>
      </c>
      <c r="CJ19" s="195">
        <v>0</v>
      </c>
      <c r="CK19" s="195">
        <v>0</v>
      </c>
      <c r="CL19" s="195">
        <v>0</v>
      </c>
      <c r="CM19" s="195">
        <v>0</v>
      </c>
      <c r="CN19" s="195">
        <v>0</v>
      </c>
      <c r="CO19" s="195">
        <v>0</v>
      </c>
      <c r="CP19" s="195">
        <v>0</v>
      </c>
      <c r="CQ19" s="195">
        <v>0</v>
      </c>
      <c r="CR19" s="195">
        <v>0</v>
      </c>
      <c r="CS19" s="195">
        <v>0</v>
      </c>
      <c r="CT19" s="195">
        <v>0</v>
      </c>
      <c r="CU19" s="195">
        <v>0</v>
      </c>
      <c r="CV19" s="195">
        <v>0</v>
      </c>
      <c r="CW19" s="195">
        <v>0</v>
      </c>
      <c r="CX19" s="195">
        <v>0</v>
      </c>
      <c r="CY19" s="195">
        <v>0</v>
      </c>
      <c r="CZ19" s="195">
        <v>0</v>
      </c>
      <c r="DA19" s="195">
        <v>0</v>
      </c>
      <c r="DB19" s="195">
        <v>0</v>
      </c>
      <c r="DC19" s="195">
        <v>0</v>
      </c>
      <c r="DE19" s="24">
        <f t="shared" si="16"/>
        <v>0</v>
      </c>
      <c r="DF19" s="24">
        <f t="shared" si="17"/>
        <v>0</v>
      </c>
      <c r="DG19">
        <f t="shared" si="15"/>
        <v>21</v>
      </c>
      <c r="DH19">
        <v>0</v>
      </c>
    </row>
    <row r="20" spans="1:112" ht="14.5">
      <c r="A20" s="68">
        <v>8</v>
      </c>
      <c r="B20" s="176" t="str">
        <f>$B$11&amp;"9."</f>
        <v>D.1.9.</v>
      </c>
      <c r="C20" s="196" t="s">
        <v>162</v>
      </c>
      <c r="D20" s="193"/>
      <c r="E20" s="194">
        <v>0.21</v>
      </c>
      <c r="F20" s="189">
        <f>H20+NPV(FD,I20:INDEX(I20:DC20,PAL))</f>
        <v>0</v>
      </c>
      <c r="G20" s="189">
        <f>SUMIF($H$5:$DC$5,"&lt;="&amp;PAL,$H20:$DC20)</f>
        <v>0</v>
      </c>
      <c r="H20" s="197">
        <v>0</v>
      </c>
      <c r="I20" s="197">
        <v>0</v>
      </c>
      <c r="J20" s="197">
        <v>0</v>
      </c>
      <c r="K20" s="197">
        <v>0</v>
      </c>
      <c r="L20" s="197">
        <v>0</v>
      </c>
      <c r="M20" s="197">
        <v>0</v>
      </c>
      <c r="N20" s="197">
        <v>0</v>
      </c>
      <c r="O20" s="197">
        <v>0</v>
      </c>
      <c r="P20" s="197">
        <v>0</v>
      </c>
      <c r="Q20" s="197">
        <v>0</v>
      </c>
      <c r="R20" s="197">
        <v>0</v>
      </c>
      <c r="S20" s="198">
        <v>0</v>
      </c>
      <c r="T20" s="198">
        <v>0</v>
      </c>
      <c r="U20" s="198">
        <v>0</v>
      </c>
      <c r="V20" s="198">
        <v>0</v>
      </c>
      <c r="W20" s="198">
        <v>0</v>
      </c>
      <c r="X20" s="198">
        <v>0</v>
      </c>
      <c r="Y20" s="198">
        <v>0</v>
      </c>
      <c r="Z20" s="198">
        <v>0</v>
      </c>
      <c r="AA20" s="198">
        <v>0</v>
      </c>
      <c r="AB20" s="198">
        <v>0</v>
      </c>
      <c r="AC20" s="198">
        <v>0</v>
      </c>
      <c r="AD20" s="198">
        <v>0</v>
      </c>
      <c r="AE20" s="198">
        <v>0</v>
      </c>
      <c r="AF20" s="198">
        <v>0</v>
      </c>
      <c r="AG20" s="198">
        <v>0</v>
      </c>
      <c r="AH20" s="198">
        <v>0</v>
      </c>
      <c r="AI20" s="198">
        <v>0</v>
      </c>
      <c r="AJ20" s="198">
        <v>0</v>
      </c>
      <c r="AK20" s="198">
        <v>0</v>
      </c>
      <c r="AL20" s="198">
        <v>0</v>
      </c>
      <c r="AM20" s="198">
        <v>0</v>
      </c>
      <c r="AN20" s="198">
        <v>0</v>
      </c>
      <c r="AO20" s="198">
        <v>0</v>
      </c>
      <c r="AP20" s="198">
        <v>0</v>
      </c>
      <c r="AQ20" s="198">
        <v>0</v>
      </c>
      <c r="AR20" s="198">
        <v>0</v>
      </c>
      <c r="AS20" s="198">
        <v>0</v>
      </c>
      <c r="AT20" s="198">
        <v>0</v>
      </c>
      <c r="AU20" s="198">
        <v>0</v>
      </c>
      <c r="AV20" s="198">
        <v>0</v>
      </c>
      <c r="AW20" s="198">
        <v>0</v>
      </c>
      <c r="AX20" s="198">
        <v>0</v>
      </c>
      <c r="AY20" s="198">
        <v>0</v>
      </c>
      <c r="AZ20" s="198">
        <v>0</v>
      </c>
      <c r="BA20" s="198">
        <v>0</v>
      </c>
      <c r="BB20" s="198">
        <v>0</v>
      </c>
      <c r="BC20" s="198">
        <v>0</v>
      </c>
      <c r="BD20" s="198">
        <v>0</v>
      </c>
      <c r="BE20" s="198">
        <v>0</v>
      </c>
      <c r="BF20" s="198">
        <v>0</v>
      </c>
      <c r="BG20" s="198">
        <v>0</v>
      </c>
      <c r="BH20" s="198">
        <v>0</v>
      </c>
      <c r="BI20" s="198">
        <v>0</v>
      </c>
      <c r="BJ20" s="198">
        <v>0</v>
      </c>
      <c r="BK20" s="198">
        <v>0</v>
      </c>
      <c r="BL20" s="198">
        <v>0</v>
      </c>
      <c r="BM20" s="198">
        <v>0</v>
      </c>
      <c r="BN20" s="198">
        <v>0</v>
      </c>
      <c r="BO20" s="198">
        <v>0</v>
      </c>
      <c r="BP20" s="198">
        <v>0</v>
      </c>
      <c r="BQ20" s="198">
        <v>0</v>
      </c>
      <c r="BR20" s="198">
        <v>0</v>
      </c>
      <c r="BS20" s="198">
        <v>0</v>
      </c>
      <c r="BT20" s="198">
        <v>0</v>
      </c>
      <c r="BU20" s="198">
        <v>0</v>
      </c>
      <c r="BV20" s="198">
        <v>0</v>
      </c>
      <c r="BW20" s="198">
        <v>0</v>
      </c>
      <c r="BX20" s="198">
        <v>0</v>
      </c>
      <c r="BY20" s="198">
        <v>0</v>
      </c>
      <c r="BZ20" s="198">
        <v>0</v>
      </c>
      <c r="CA20" s="198">
        <v>0</v>
      </c>
      <c r="CB20" s="198">
        <v>0</v>
      </c>
      <c r="CC20" s="198">
        <v>0</v>
      </c>
      <c r="CD20" s="198">
        <v>0</v>
      </c>
      <c r="CE20" s="198">
        <v>0</v>
      </c>
      <c r="CF20" s="198">
        <v>0</v>
      </c>
      <c r="CG20" s="198">
        <v>0</v>
      </c>
      <c r="CH20" s="198">
        <v>0</v>
      </c>
      <c r="CI20" s="198">
        <v>0</v>
      </c>
      <c r="CJ20" s="198">
        <v>0</v>
      </c>
      <c r="CK20" s="198">
        <v>0</v>
      </c>
      <c r="CL20" s="198">
        <v>0</v>
      </c>
      <c r="CM20" s="198">
        <v>0</v>
      </c>
      <c r="CN20" s="198">
        <v>0</v>
      </c>
      <c r="CO20" s="198">
        <v>0</v>
      </c>
      <c r="CP20" s="198">
        <v>0</v>
      </c>
      <c r="CQ20" s="198">
        <v>0</v>
      </c>
      <c r="CR20" s="198">
        <v>0</v>
      </c>
      <c r="CS20" s="198">
        <v>0</v>
      </c>
      <c r="CT20" s="198">
        <v>0</v>
      </c>
      <c r="CU20" s="198">
        <v>0</v>
      </c>
      <c r="CV20" s="198">
        <v>0</v>
      </c>
      <c r="CW20" s="198">
        <v>0</v>
      </c>
      <c r="CX20" s="198">
        <v>0</v>
      </c>
      <c r="CY20" s="198">
        <v>0</v>
      </c>
      <c r="CZ20" s="198">
        <v>0</v>
      </c>
      <c r="DA20" s="198">
        <v>0</v>
      </c>
      <c r="DB20" s="198">
        <v>0</v>
      </c>
      <c r="DC20" s="198">
        <v>0</v>
      </c>
      <c r="DE20" s="24">
        <f t="shared" si="16"/>
        <v>0</v>
      </c>
      <c r="DF20" s="24">
        <f t="shared" si="17"/>
        <v>0</v>
      </c>
      <c r="DG20">
        <f t="shared" si="15"/>
        <v>21</v>
      </c>
      <c r="DH20">
        <v>0</v>
      </c>
    </row>
    <row r="21" spans="1:112" ht="14.5">
      <c r="A21" s="68">
        <v>9</v>
      </c>
      <c r="B21" s="176" t="str">
        <f>$B$11&amp;"L."</f>
        <v>D.1.L.</v>
      </c>
      <c r="C21" s="196" t="s">
        <v>163</v>
      </c>
      <c r="D21" s="193"/>
      <c r="E21" s="194">
        <v>0.21</v>
      </c>
      <c r="F21" s="189">
        <f>H21+NPV(FD,I21:INDEX(I21:DC21,PAL))</f>
        <v>0</v>
      </c>
      <c r="G21" s="189">
        <f>SUMIF($H$5:$DC$5,"&lt;="&amp;PAL,$H21:$DC21)</f>
        <v>0</v>
      </c>
      <c r="H21" s="197">
        <v>0</v>
      </c>
      <c r="I21" s="197">
        <v>0</v>
      </c>
      <c r="J21" s="197">
        <v>0</v>
      </c>
      <c r="K21" s="197">
        <v>0</v>
      </c>
      <c r="L21" s="197">
        <v>0</v>
      </c>
      <c r="M21" s="197">
        <v>0</v>
      </c>
      <c r="N21" s="197">
        <v>0</v>
      </c>
      <c r="O21" s="197">
        <v>0</v>
      </c>
      <c r="P21" s="197">
        <v>0</v>
      </c>
      <c r="Q21" s="197">
        <v>0</v>
      </c>
      <c r="R21" s="197">
        <v>0</v>
      </c>
      <c r="S21" s="197">
        <v>0</v>
      </c>
      <c r="T21" s="197">
        <v>0</v>
      </c>
      <c r="U21" s="197">
        <v>0</v>
      </c>
      <c r="V21" s="197">
        <v>0</v>
      </c>
      <c r="W21" s="197">
        <v>0</v>
      </c>
      <c r="X21" s="197">
        <v>0</v>
      </c>
      <c r="Y21" s="197">
        <v>0</v>
      </c>
      <c r="Z21" s="197">
        <v>0</v>
      </c>
      <c r="AA21" s="197">
        <v>0</v>
      </c>
      <c r="AB21" s="197">
        <v>0</v>
      </c>
      <c r="AC21" s="197">
        <v>0</v>
      </c>
      <c r="AD21" s="197">
        <v>0</v>
      </c>
      <c r="AE21" s="197">
        <v>0</v>
      </c>
      <c r="AF21" s="197">
        <v>0</v>
      </c>
      <c r="AG21" s="198">
        <v>0</v>
      </c>
      <c r="AH21" s="197">
        <v>0</v>
      </c>
      <c r="AI21" s="197">
        <v>0</v>
      </c>
      <c r="AJ21" s="197">
        <v>0</v>
      </c>
      <c r="AK21" s="197">
        <v>0</v>
      </c>
      <c r="AL21" s="197">
        <v>0</v>
      </c>
      <c r="AM21" s="197">
        <v>0</v>
      </c>
      <c r="AN21" s="197">
        <v>0</v>
      </c>
      <c r="AO21" s="197">
        <v>0</v>
      </c>
      <c r="AP21" s="197">
        <v>0</v>
      </c>
      <c r="AQ21" s="197">
        <v>0</v>
      </c>
      <c r="AR21" s="197">
        <v>0</v>
      </c>
      <c r="AS21" s="197">
        <v>0</v>
      </c>
      <c r="AT21" s="197">
        <v>0</v>
      </c>
      <c r="AU21" s="197">
        <v>0</v>
      </c>
      <c r="AV21" s="197">
        <v>0</v>
      </c>
      <c r="AW21" s="197">
        <v>0</v>
      </c>
      <c r="AX21" s="197">
        <v>0</v>
      </c>
      <c r="AY21" s="197">
        <v>0</v>
      </c>
      <c r="AZ21" s="197">
        <v>0</v>
      </c>
      <c r="BA21" s="197">
        <v>0</v>
      </c>
      <c r="BB21" s="197">
        <v>0</v>
      </c>
      <c r="BC21" s="197">
        <v>0</v>
      </c>
      <c r="BD21" s="197">
        <v>0</v>
      </c>
      <c r="BE21" s="197">
        <v>0</v>
      </c>
      <c r="BF21" s="197">
        <v>0</v>
      </c>
      <c r="BG21" s="197">
        <v>0</v>
      </c>
      <c r="BH21" s="197">
        <v>0</v>
      </c>
      <c r="BI21" s="197">
        <v>0</v>
      </c>
      <c r="BJ21" s="197">
        <v>0</v>
      </c>
      <c r="BK21" s="197">
        <v>0</v>
      </c>
      <c r="BL21" s="197">
        <v>0</v>
      </c>
      <c r="BM21" s="197">
        <v>0</v>
      </c>
      <c r="BN21" s="197">
        <v>0</v>
      </c>
      <c r="BO21" s="197">
        <v>0</v>
      </c>
      <c r="BP21" s="197">
        <v>0</v>
      </c>
      <c r="BQ21" s="197">
        <v>0</v>
      </c>
      <c r="BR21" s="197">
        <v>0</v>
      </c>
      <c r="BS21" s="197">
        <v>0</v>
      </c>
      <c r="BT21" s="197">
        <v>0</v>
      </c>
      <c r="BU21" s="197">
        <v>0</v>
      </c>
      <c r="BV21" s="197">
        <v>0</v>
      </c>
      <c r="BW21" s="197">
        <v>0</v>
      </c>
      <c r="BX21" s="197">
        <v>0</v>
      </c>
      <c r="BY21" s="197">
        <v>0</v>
      </c>
      <c r="BZ21" s="197">
        <v>0</v>
      </c>
      <c r="CA21" s="197">
        <v>0</v>
      </c>
      <c r="CB21" s="197">
        <v>0</v>
      </c>
      <c r="CC21" s="197">
        <v>0</v>
      </c>
      <c r="CD21" s="197">
        <v>0</v>
      </c>
      <c r="CE21" s="197">
        <v>0</v>
      </c>
      <c r="CF21" s="197">
        <v>0</v>
      </c>
      <c r="CG21" s="197">
        <v>0</v>
      </c>
      <c r="CH21" s="197">
        <v>0</v>
      </c>
      <c r="CI21" s="197">
        <v>0</v>
      </c>
      <c r="CJ21" s="197">
        <v>0</v>
      </c>
      <c r="CK21" s="197">
        <v>0</v>
      </c>
      <c r="CL21" s="197">
        <v>0</v>
      </c>
      <c r="CM21" s="197">
        <v>0</v>
      </c>
      <c r="CN21" s="197">
        <v>0</v>
      </c>
      <c r="CO21" s="197">
        <v>0</v>
      </c>
      <c r="CP21" s="197">
        <v>0</v>
      </c>
      <c r="CQ21" s="197">
        <v>0</v>
      </c>
      <c r="CR21" s="197">
        <v>0</v>
      </c>
      <c r="CS21" s="197">
        <v>0</v>
      </c>
      <c r="CT21" s="197">
        <v>0</v>
      </c>
      <c r="CU21" s="197">
        <v>0</v>
      </c>
      <c r="CV21" s="197">
        <v>0</v>
      </c>
      <c r="CW21" s="197">
        <v>0</v>
      </c>
      <c r="CX21" s="197">
        <v>0</v>
      </c>
      <c r="CY21" s="197">
        <v>0</v>
      </c>
      <c r="CZ21" s="197">
        <v>0</v>
      </c>
      <c r="DA21" s="197">
        <v>0</v>
      </c>
      <c r="DB21" s="197">
        <v>0</v>
      </c>
      <c r="DC21" s="198">
        <v>0</v>
      </c>
      <c r="DE21" s="24">
        <f t="shared" si="16"/>
        <v>0</v>
      </c>
      <c r="DF21" s="24">
        <f t="shared" si="17"/>
        <v>0</v>
      </c>
      <c r="DG21">
        <f t="shared" si="15"/>
        <v>21</v>
      </c>
      <c r="DH21">
        <f>DG21/(100+DG21)</f>
        <v>0.17355371900826447</v>
      </c>
    </row>
    <row r="22" spans="1:112" ht="14.5">
      <c r="A22" s="68">
        <v>10</v>
      </c>
      <c r="B22" s="176" t="s">
        <v>164</v>
      </c>
      <c r="C22" s="188" t="s">
        <v>165</v>
      </c>
      <c r="D22" s="190"/>
      <c r="E22" s="190"/>
      <c r="F22" s="191">
        <f>SUM(F23:F30)+F31</f>
        <v>0</v>
      </c>
      <c r="G22" s="189">
        <f>SUMIF($H$5:$DC$5,"&lt;="&amp;PAL,$H22:$DC22)</f>
        <v>0</v>
      </c>
      <c r="H22" s="191">
        <f>SUM(H23:H30)+H31</f>
        <v>0</v>
      </c>
      <c r="I22" s="191">
        <f t="shared" ref="I22:BT22" si="18">SUM(I23:I30)+I31</f>
        <v>0</v>
      </c>
      <c r="J22" s="191">
        <f t="shared" si="18"/>
        <v>0</v>
      </c>
      <c r="K22" s="191">
        <f t="shared" si="18"/>
        <v>0</v>
      </c>
      <c r="L22" s="191">
        <f t="shared" si="18"/>
        <v>0</v>
      </c>
      <c r="M22" s="191">
        <f t="shared" si="18"/>
        <v>0</v>
      </c>
      <c r="N22" s="191">
        <f t="shared" si="18"/>
        <v>0</v>
      </c>
      <c r="O22" s="191">
        <f t="shared" si="18"/>
        <v>0</v>
      </c>
      <c r="P22" s="191">
        <f t="shared" si="18"/>
        <v>0</v>
      </c>
      <c r="Q22" s="191">
        <f t="shared" si="18"/>
        <v>0</v>
      </c>
      <c r="R22" s="191">
        <f t="shared" si="18"/>
        <v>0</v>
      </c>
      <c r="S22" s="191">
        <f t="shared" si="18"/>
        <v>0</v>
      </c>
      <c r="T22" s="191">
        <f t="shared" si="18"/>
        <v>0</v>
      </c>
      <c r="U22" s="191">
        <f t="shared" si="18"/>
        <v>0</v>
      </c>
      <c r="V22" s="191">
        <f t="shared" si="18"/>
        <v>0</v>
      </c>
      <c r="W22" s="191">
        <f t="shared" si="18"/>
        <v>0</v>
      </c>
      <c r="X22" s="191">
        <f t="shared" si="18"/>
        <v>0</v>
      </c>
      <c r="Y22" s="191">
        <f t="shared" si="18"/>
        <v>0</v>
      </c>
      <c r="Z22" s="191">
        <f t="shared" si="18"/>
        <v>0</v>
      </c>
      <c r="AA22" s="191">
        <f t="shared" si="18"/>
        <v>0</v>
      </c>
      <c r="AB22" s="191">
        <f t="shared" si="18"/>
        <v>0</v>
      </c>
      <c r="AC22" s="191">
        <f t="shared" si="18"/>
        <v>0</v>
      </c>
      <c r="AD22" s="191">
        <f t="shared" si="18"/>
        <v>0</v>
      </c>
      <c r="AE22" s="191">
        <f t="shared" si="18"/>
        <v>0</v>
      </c>
      <c r="AF22" s="191">
        <f t="shared" si="18"/>
        <v>0</v>
      </c>
      <c r="AG22" s="191">
        <f t="shared" si="18"/>
        <v>0</v>
      </c>
      <c r="AH22" s="191">
        <f t="shared" si="18"/>
        <v>0</v>
      </c>
      <c r="AI22" s="191">
        <f t="shared" si="18"/>
        <v>0</v>
      </c>
      <c r="AJ22" s="191">
        <f t="shared" si="18"/>
        <v>0</v>
      </c>
      <c r="AK22" s="191">
        <f t="shared" si="18"/>
        <v>0</v>
      </c>
      <c r="AL22" s="191">
        <f t="shared" si="18"/>
        <v>0</v>
      </c>
      <c r="AM22" s="191">
        <f t="shared" si="18"/>
        <v>0</v>
      </c>
      <c r="AN22" s="191">
        <f t="shared" si="18"/>
        <v>0</v>
      </c>
      <c r="AO22" s="191">
        <f t="shared" si="18"/>
        <v>0</v>
      </c>
      <c r="AP22" s="191">
        <f t="shared" si="18"/>
        <v>0</v>
      </c>
      <c r="AQ22" s="191">
        <f t="shared" si="18"/>
        <v>0</v>
      </c>
      <c r="AR22" s="191">
        <f t="shared" si="18"/>
        <v>0</v>
      </c>
      <c r="AS22" s="191">
        <f t="shared" si="18"/>
        <v>0</v>
      </c>
      <c r="AT22" s="191">
        <f t="shared" si="18"/>
        <v>0</v>
      </c>
      <c r="AU22" s="191">
        <f t="shared" si="18"/>
        <v>0</v>
      </c>
      <c r="AV22" s="191">
        <f t="shared" si="18"/>
        <v>0</v>
      </c>
      <c r="AW22" s="191">
        <f t="shared" si="18"/>
        <v>0</v>
      </c>
      <c r="AX22" s="191">
        <f t="shared" si="18"/>
        <v>0</v>
      </c>
      <c r="AY22" s="191">
        <f t="shared" si="18"/>
        <v>0</v>
      </c>
      <c r="AZ22" s="191">
        <f t="shared" si="18"/>
        <v>0</v>
      </c>
      <c r="BA22" s="191">
        <f t="shared" si="18"/>
        <v>0</v>
      </c>
      <c r="BB22" s="191">
        <f t="shared" si="18"/>
        <v>0</v>
      </c>
      <c r="BC22" s="191">
        <f t="shared" si="18"/>
        <v>0</v>
      </c>
      <c r="BD22" s="191">
        <f t="shared" si="18"/>
        <v>0</v>
      </c>
      <c r="BE22" s="191">
        <f t="shared" si="18"/>
        <v>0</v>
      </c>
      <c r="BF22" s="191">
        <f t="shared" si="18"/>
        <v>0</v>
      </c>
      <c r="BG22" s="191">
        <f t="shared" si="18"/>
        <v>0</v>
      </c>
      <c r="BH22" s="191">
        <f t="shared" si="18"/>
        <v>0</v>
      </c>
      <c r="BI22" s="191">
        <f t="shared" si="18"/>
        <v>0</v>
      </c>
      <c r="BJ22" s="191">
        <f t="shared" si="18"/>
        <v>0</v>
      </c>
      <c r="BK22" s="191">
        <f t="shared" si="18"/>
        <v>0</v>
      </c>
      <c r="BL22" s="191">
        <f t="shared" si="18"/>
        <v>0</v>
      </c>
      <c r="BM22" s="191">
        <f t="shared" si="18"/>
        <v>0</v>
      </c>
      <c r="BN22" s="191">
        <f t="shared" si="18"/>
        <v>0</v>
      </c>
      <c r="BO22" s="191">
        <f t="shared" si="18"/>
        <v>0</v>
      </c>
      <c r="BP22" s="191">
        <f t="shared" si="18"/>
        <v>0</v>
      </c>
      <c r="BQ22" s="191">
        <f t="shared" si="18"/>
        <v>0</v>
      </c>
      <c r="BR22" s="191">
        <f t="shared" si="18"/>
        <v>0</v>
      </c>
      <c r="BS22" s="191">
        <f t="shared" si="18"/>
        <v>0</v>
      </c>
      <c r="BT22" s="191">
        <f t="shared" si="18"/>
        <v>0</v>
      </c>
      <c r="BU22" s="191">
        <f t="shared" ref="BU22:DC22" si="19">SUM(BU23:BU30)+BU31</f>
        <v>0</v>
      </c>
      <c r="BV22" s="191">
        <f t="shared" si="19"/>
        <v>0</v>
      </c>
      <c r="BW22" s="191">
        <f t="shared" si="19"/>
        <v>0</v>
      </c>
      <c r="BX22" s="191">
        <f t="shared" si="19"/>
        <v>0</v>
      </c>
      <c r="BY22" s="191">
        <f t="shared" si="19"/>
        <v>0</v>
      </c>
      <c r="BZ22" s="191">
        <f t="shared" si="19"/>
        <v>0</v>
      </c>
      <c r="CA22" s="191">
        <f t="shared" si="19"/>
        <v>0</v>
      </c>
      <c r="CB22" s="191">
        <f t="shared" si="19"/>
        <v>0</v>
      </c>
      <c r="CC22" s="191">
        <f t="shared" si="19"/>
        <v>0</v>
      </c>
      <c r="CD22" s="191">
        <f t="shared" si="19"/>
        <v>0</v>
      </c>
      <c r="CE22" s="191">
        <f t="shared" si="19"/>
        <v>0</v>
      </c>
      <c r="CF22" s="191">
        <f t="shared" si="19"/>
        <v>0</v>
      </c>
      <c r="CG22" s="191">
        <f t="shared" si="19"/>
        <v>0</v>
      </c>
      <c r="CH22" s="191">
        <f t="shared" si="19"/>
        <v>0</v>
      </c>
      <c r="CI22" s="191">
        <f t="shared" si="19"/>
        <v>0</v>
      </c>
      <c r="CJ22" s="191">
        <f t="shared" si="19"/>
        <v>0</v>
      </c>
      <c r="CK22" s="191">
        <f t="shared" si="19"/>
        <v>0</v>
      </c>
      <c r="CL22" s="191">
        <f t="shared" si="19"/>
        <v>0</v>
      </c>
      <c r="CM22" s="191">
        <f t="shared" si="19"/>
        <v>0</v>
      </c>
      <c r="CN22" s="191">
        <f t="shared" si="19"/>
        <v>0</v>
      </c>
      <c r="CO22" s="191">
        <f t="shared" si="19"/>
        <v>0</v>
      </c>
      <c r="CP22" s="191">
        <f t="shared" si="19"/>
        <v>0</v>
      </c>
      <c r="CQ22" s="191">
        <f t="shared" si="19"/>
        <v>0</v>
      </c>
      <c r="CR22" s="191">
        <f t="shared" si="19"/>
        <v>0</v>
      </c>
      <c r="CS22" s="191">
        <f t="shared" si="19"/>
        <v>0</v>
      </c>
      <c r="CT22" s="191">
        <f t="shared" si="19"/>
        <v>0</v>
      </c>
      <c r="CU22" s="191">
        <f t="shared" si="19"/>
        <v>0</v>
      </c>
      <c r="CV22" s="191">
        <f t="shared" si="19"/>
        <v>0</v>
      </c>
      <c r="CW22" s="191">
        <f t="shared" si="19"/>
        <v>0</v>
      </c>
      <c r="CX22" s="191">
        <f t="shared" si="19"/>
        <v>0</v>
      </c>
      <c r="CY22" s="191">
        <f t="shared" si="19"/>
        <v>0</v>
      </c>
      <c r="CZ22" s="191">
        <f t="shared" si="19"/>
        <v>0</v>
      </c>
      <c r="DA22" s="191">
        <f t="shared" si="19"/>
        <v>0</v>
      </c>
      <c r="DB22" s="191">
        <f t="shared" si="19"/>
        <v>0</v>
      </c>
      <c r="DC22" s="191">
        <f t="shared" si="19"/>
        <v>0</v>
      </c>
      <c r="DF22" s="24">
        <f t="shared" si="17"/>
        <v>0</v>
      </c>
    </row>
    <row r="23" spans="1:112" ht="14.5">
      <c r="A23" s="68">
        <v>11</v>
      </c>
      <c r="B23" s="176" t="str">
        <f>$B$22&amp;"1."</f>
        <v>D.2.1.</v>
      </c>
      <c r="C23" s="192" t="s">
        <v>161</v>
      </c>
      <c r="D23" s="199"/>
      <c r="E23" s="194">
        <v>0.21</v>
      </c>
      <c r="F23" s="189">
        <f>H23+NPV(FD,I23:INDEX(I23:DC23,PAL))</f>
        <v>0</v>
      </c>
      <c r="G23" s="189">
        <f>SUMIF($H$5:$DC$5,"&lt;="&amp;PAL,$H23:$DC23)</f>
        <v>0</v>
      </c>
      <c r="H23" s="195">
        <v>0</v>
      </c>
      <c r="I23" s="195">
        <v>0</v>
      </c>
      <c r="J23" s="195">
        <v>0</v>
      </c>
      <c r="K23" s="195">
        <v>0</v>
      </c>
      <c r="L23" s="195">
        <v>0</v>
      </c>
      <c r="M23" s="195">
        <v>0</v>
      </c>
      <c r="N23" s="195">
        <v>0</v>
      </c>
      <c r="O23" s="195">
        <v>0</v>
      </c>
      <c r="P23" s="195">
        <v>0</v>
      </c>
      <c r="Q23" s="195">
        <v>0</v>
      </c>
      <c r="R23" s="195">
        <v>0</v>
      </c>
      <c r="S23" s="195">
        <v>0</v>
      </c>
      <c r="T23" s="195">
        <v>0</v>
      </c>
      <c r="U23" s="195">
        <v>0</v>
      </c>
      <c r="V23" s="195">
        <v>0</v>
      </c>
      <c r="W23" s="195">
        <v>0</v>
      </c>
      <c r="X23" s="195">
        <v>0</v>
      </c>
      <c r="Y23" s="195">
        <v>0</v>
      </c>
      <c r="Z23" s="195">
        <v>0</v>
      </c>
      <c r="AA23" s="195">
        <v>0</v>
      </c>
      <c r="AB23" s="195">
        <v>0</v>
      </c>
      <c r="AC23" s="195">
        <v>0</v>
      </c>
      <c r="AD23" s="195">
        <v>0</v>
      </c>
      <c r="AE23" s="195">
        <v>0</v>
      </c>
      <c r="AF23" s="195">
        <v>0</v>
      </c>
      <c r="AG23" s="195">
        <v>0</v>
      </c>
      <c r="AH23" s="195">
        <v>0</v>
      </c>
      <c r="AI23" s="195">
        <v>0</v>
      </c>
      <c r="AJ23" s="195">
        <v>0</v>
      </c>
      <c r="AK23" s="195">
        <v>0</v>
      </c>
      <c r="AL23" s="195">
        <v>0</v>
      </c>
      <c r="AM23" s="195">
        <v>0</v>
      </c>
      <c r="AN23" s="195">
        <v>0</v>
      </c>
      <c r="AO23" s="195">
        <v>0</v>
      </c>
      <c r="AP23" s="195">
        <v>0</v>
      </c>
      <c r="AQ23" s="195">
        <v>0</v>
      </c>
      <c r="AR23" s="195">
        <v>0</v>
      </c>
      <c r="AS23" s="195">
        <v>0</v>
      </c>
      <c r="AT23" s="195">
        <v>0</v>
      </c>
      <c r="AU23" s="195">
        <v>0</v>
      </c>
      <c r="AV23" s="195">
        <v>0</v>
      </c>
      <c r="AW23" s="195">
        <v>0</v>
      </c>
      <c r="AX23" s="195">
        <v>0</v>
      </c>
      <c r="AY23" s="195">
        <v>0</v>
      </c>
      <c r="AZ23" s="195">
        <v>0</v>
      </c>
      <c r="BA23" s="195">
        <v>0</v>
      </c>
      <c r="BB23" s="195">
        <v>0</v>
      </c>
      <c r="BC23" s="195">
        <v>0</v>
      </c>
      <c r="BD23" s="195">
        <v>0</v>
      </c>
      <c r="BE23" s="195">
        <v>0</v>
      </c>
      <c r="BF23" s="195">
        <v>0</v>
      </c>
      <c r="BG23" s="195">
        <v>0</v>
      </c>
      <c r="BH23" s="195">
        <v>0</v>
      </c>
      <c r="BI23" s="195">
        <v>0</v>
      </c>
      <c r="BJ23" s="195">
        <v>0</v>
      </c>
      <c r="BK23" s="195">
        <v>0</v>
      </c>
      <c r="BL23" s="195">
        <v>0</v>
      </c>
      <c r="BM23" s="195">
        <v>0</v>
      </c>
      <c r="BN23" s="195">
        <v>0</v>
      </c>
      <c r="BO23" s="195">
        <v>0</v>
      </c>
      <c r="BP23" s="195">
        <v>0</v>
      </c>
      <c r="BQ23" s="195">
        <v>0</v>
      </c>
      <c r="BR23" s="195">
        <v>0</v>
      </c>
      <c r="BS23" s="195">
        <v>0</v>
      </c>
      <c r="BT23" s="195">
        <v>0</v>
      </c>
      <c r="BU23" s="195">
        <v>0</v>
      </c>
      <c r="BV23" s="195">
        <v>0</v>
      </c>
      <c r="BW23" s="195">
        <v>0</v>
      </c>
      <c r="BX23" s="195">
        <v>0</v>
      </c>
      <c r="BY23" s="195">
        <v>0</v>
      </c>
      <c r="BZ23" s="195">
        <v>0</v>
      </c>
      <c r="CA23" s="195">
        <v>0</v>
      </c>
      <c r="CB23" s="195">
        <v>0</v>
      </c>
      <c r="CC23" s="195">
        <v>0</v>
      </c>
      <c r="CD23" s="195">
        <v>0</v>
      </c>
      <c r="CE23" s="195">
        <v>0</v>
      </c>
      <c r="CF23" s="195">
        <v>0</v>
      </c>
      <c r="CG23" s="195">
        <v>0</v>
      </c>
      <c r="CH23" s="195">
        <v>0</v>
      </c>
      <c r="CI23" s="195">
        <v>0</v>
      </c>
      <c r="CJ23" s="195">
        <v>0</v>
      </c>
      <c r="CK23" s="195">
        <v>0</v>
      </c>
      <c r="CL23" s="195">
        <v>0</v>
      </c>
      <c r="CM23" s="195">
        <v>0</v>
      </c>
      <c r="CN23" s="195">
        <v>0</v>
      </c>
      <c r="CO23" s="195">
        <v>0</v>
      </c>
      <c r="CP23" s="195">
        <v>0</v>
      </c>
      <c r="CQ23" s="195">
        <v>0</v>
      </c>
      <c r="CR23" s="195">
        <v>0</v>
      </c>
      <c r="CS23" s="195">
        <v>0</v>
      </c>
      <c r="CT23" s="195">
        <v>0</v>
      </c>
      <c r="CU23" s="195">
        <v>0</v>
      </c>
      <c r="CV23" s="195">
        <v>0</v>
      </c>
      <c r="CW23" s="195">
        <v>0</v>
      </c>
      <c r="CX23" s="195">
        <v>0</v>
      </c>
      <c r="CY23" s="195">
        <v>0</v>
      </c>
      <c r="CZ23" s="195">
        <v>0</v>
      </c>
      <c r="DA23" s="195">
        <v>0</v>
      </c>
      <c r="DB23" s="195">
        <v>0</v>
      </c>
      <c r="DC23" s="195">
        <v>0</v>
      </c>
      <c r="DE23" s="24">
        <f>COUNTBLANK(H23:DC23)</f>
        <v>0</v>
      </c>
      <c r="DF23" s="24">
        <f t="shared" si="17"/>
        <v>0</v>
      </c>
      <c r="DG23">
        <f t="shared" ref="DG23:DG32" si="20">IF(ISNUMBER(E23),E23*100,0)</f>
        <v>21</v>
      </c>
      <c r="DH23">
        <v>0</v>
      </c>
    </row>
    <row r="24" spans="1:112" ht="14.5">
      <c r="A24" s="68">
        <v>12</v>
      </c>
      <c r="B24" s="176" t="str">
        <f>$B$22&amp;"2."</f>
        <v>D.2.2.</v>
      </c>
      <c r="C24" s="192" t="s">
        <v>161</v>
      </c>
      <c r="D24" s="199"/>
      <c r="E24" s="194">
        <v>0.21</v>
      </c>
      <c r="F24" s="189">
        <f>H24+NPV(FD,I24:INDEX(I24:DC24,PAL))</f>
        <v>0</v>
      </c>
      <c r="G24" s="189">
        <f>SUMIF($H$5:$DC$5,"&lt;="&amp;PAL,$H24:$DC24)</f>
        <v>0</v>
      </c>
      <c r="H24" s="195">
        <v>0</v>
      </c>
      <c r="I24" s="195">
        <v>0</v>
      </c>
      <c r="J24" s="195">
        <v>0</v>
      </c>
      <c r="K24" s="195">
        <v>0</v>
      </c>
      <c r="L24" s="195">
        <v>0</v>
      </c>
      <c r="M24" s="195">
        <v>0</v>
      </c>
      <c r="N24" s="195">
        <v>0</v>
      </c>
      <c r="O24" s="195">
        <v>0</v>
      </c>
      <c r="P24" s="195">
        <v>0</v>
      </c>
      <c r="Q24" s="195">
        <v>0</v>
      </c>
      <c r="R24" s="195">
        <v>0</v>
      </c>
      <c r="S24" s="195">
        <v>0</v>
      </c>
      <c r="T24" s="195">
        <v>0</v>
      </c>
      <c r="U24" s="195">
        <v>0</v>
      </c>
      <c r="V24" s="195">
        <v>0</v>
      </c>
      <c r="W24" s="195">
        <v>0</v>
      </c>
      <c r="X24" s="195">
        <v>0</v>
      </c>
      <c r="Y24" s="195">
        <v>0</v>
      </c>
      <c r="Z24" s="195">
        <v>0</v>
      </c>
      <c r="AA24" s="195">
        <v>0</v>
      </c>
      <c r="AB24" s="195">
        <v>0</v>
      </c>
      <c r="AC24" s="195">
        <v>0</v>
      </c>
      <c r="AD24" s="195">
        <v>0</v>
      </c>
      <c r="AE24" s="195">
        <v>0</v>
      </c>
      <c r="AF24" s="195">
        <v>0</v>
      </c>
      <c r="AG24" s="195">
        <v>0</v>
      </c>
      <c r="AH24" s="195">
        <v>0</v>
      </c>
      <c r="AI24" s="195">
        <v>0</v>
      </c>
      <c r="AJ24" s="195">
        <v>0</v>
      </c>
      <c r="AK24" s="195">
        <v>0</v>
      </c>
      <c r="AL24" s="195">
        <v>0</v>
      </c>
      <c r="AM24" s="195">
        <v>0</v>
      </c>
      <c r="AN24" s="195">
        <v>0</v>
      </c>
      <c r="AO24" s="195">
        <v>0</v>
      </c>
      <c r="AP24" s="195">
        <v>0</v>
      </c>
      <c r="AQ24" s="195">
        <v>0</v>
      </c>
      <c r="AR24" s="195">
        <v>0</v>
      </c>
      <c r="AS24" s="195">
        <v>0</v>
      </c>
      <c r="AT24" s="195">
        <v>0</v>
      </c>
      <c r="AU24" s="195">
        <v>0</v>
      </c>
      <c r="AV24" s="195">
        <v>0</v>
      </c>
      <c r="AW24" s="195">
        <v>0</v>
      </c>
      <c r="AX24" s="195">
        <v>0</v>
      </c>
      <c r="AY24" s="195">
        <v>0</v>
      </c>
      <c r="AZ24" s="195">
        <v>0</v>
      </c>
      <c r="BA24" s="195">
        <v>0</v>
      </c>
      <c r="BB24" s="195">
        <v>0</v>
      </c>
      <c r="BC24" s="195">
        <v>0</v>
      </c>
      <c r="BD24" s="195">
        <v>0</v>
      </c>
      <c r="BE24" s="195">
        <v>0</v>
      </c>
      <c r="BF24" s="195">
        <v>0</v>
      </c>
      <c r="BG24" s="195">
        <v>0</v>
      </c>
      <c r="BH24" s="195">
        <v>0</v>
      </c>
      <c r="BI24" s="195">
        <v>0</v>
      </c>
      <c r="BJ24" s="195">
        <v>0</v>
      </c>
      <c r="BK24" s="195">
        <v>0</v>
      </c>
      <c r="BL24" s="195">
        <v>0</v>
      </c>
      <c r="BM24" s="195">
        <v>0</v>
      </c>
      <c r="BN24" s="195">
        <v>0</v>
      </c>
      <c r="BO24" s="195">
        <v>0</v>
      </c>
      <c r="BP24" s="195">
        <v>0</v>
      </c>
      <c r="BQ24" s="195">
        <v>0</v>
      </c>
      <c r="BR24" s="195">
        <v>0</v>
      </c>
      <c r="BS24" s="195">
        <v>0</v>
      </c>
      <c r="BT24" s="195">
        <v>0</v>
      </c>
      <c r="BU24" s="195">
        <v>0</v>
      </c>
      <c r="BV24" s="195">
        <v>0</v>
      </c>
      <c r="BW24" s="195">
        <v>0</v>
      </c>
      <c r="BX24" s="195">
        <v>0</v>
      </c>
      <c r="BY24" s="195">
        <v>0</v>
      </c>
      <c r="BZ24" s="195">
        <v>0</v>
      </c>
      <c r="CA24" s="195">
        <v>0</v>
      </c>
      <c r="CB24" s="195">
        <v>0</v>
      </c>
      <c r="CC24" s="195">
        <v>0</v>
      </c>
      <c r="CD24" s="195">
        <v>0</v>
      </c>
      <c r="CE24" s="195">
        <v>0</v>
      </c>
      <c r="CF24" s="195">
        <v>0</v>
      </c>
      <c r="CG24" s="195">
        <v>0</v>
      </c>
      <c r="CH24" s="195">
        <v>0</v>
      </c>
      <c r="CI24" s="195">
        <v>0</v>
      </c>
      <c r="CJ24" s="195">
        <v>0</v>
      </c>
      <c r="CK24" s="195">
        <v>0</v>
      </c>
      <c r="CL24" s="195">
        <v>0</v>
      </c>
      <c r="CM24" s="195">
        <v>0</v>
      </c>
      <c r="CN24" s="195">
        <v>0</v>
      </c>
      <c r="CO24" s="195">
        <v>0</v>
      </c>
      <c r="CP24" s="195">
        <v>0</v>
      </c>
      <c r="CQ24" s="195">
        <v>0</v>
      </c>
      <c r="CR24" s="195">
        <v>0</v>
      </c>
      <c r="CS24" s="195">
        <v>0</v>
      </c>
      <c r="CT24" s="195">
        <v>0</v>
      </c>
      <c r="CU24" s="195">
        <v>0</v>
      </c>
      <c r="CV24" s="195">
        <v>0</v>
      </c>
      <c r="CW24" s="195">
        <v>0</v>
      </c>
      <c r="CX24" s="195">
        <v>0</v>
      </c>
      <c r="CY24" s="195">
        <v>0</v>
      </c>
      <c r="CZ24" s="195">
        <v>0</v>
      </c>
      <c r="DA24" s="195">
        <v>0</v>
      </c>
      <c r="DB24" s="195">
        <v>0</v>
      </c>
      <c r="DC24" s="195">
        <v>0</v>
      </c>
      <c r="DE24" s="24">
        <f t="shared" ref="DE24:DE32" si="21">COUNTBLANK(H24:DC24)</f>
        <v>0</v>
      </c>
      <c r="DF24" s="24">
        <f t="shared" si="17"/>
        <v>0</v>
      </c>
      <c r="DG24">
        <f t="shared" si="20"/>
        <v>21</v>
      </c>
      <c r="DH24">
        <v>0</v>
      </c>
    </row>
    <row r="25" spans="1:112" ht="14.5">
      <c r="A25" s="68">
        <v>13</v>
      </c>
      <c r="B25" s="176" t="str">
        <f>$B$22&amp;"3."</f>
        <v>D.2.3.</v>
      </c>
      <c r="C25" s="192" t="s">
        <v>161</v>
      </c>
      <c r="D25" s="199"/>
      <c r="E25" s="194">
        <v>0.21</v>
      </c>
      <c r="F25" s="189">
        <f>H25+NPV(FD,I25:INDEX(I25:DC25,PAL))</f>
        <v>0</v>
      </c>
      <c r="G25" s="189">
        <f>SUMIF($H$5:$DC$5,"&lt;="&amp;PAL,$H25:$DC25)</f>
        <v>0</v>
      </c>
      <c r="H25" s="195">
        <v>0</v>
      </c>
      <c r="I25" s="195">
        <v>0</v>
      </c>
      <c r="J25" s="195">
        <v>0</v>
      </c>
      <c r="K25" s="195">
        <v>0</v>
      </c>
      <c r="L25" s="195">
        <v>0</v>
      </c>
      <c r="M25" s="195">
        <v>0</v>
      </c>
      <c r="N25" s="195">
        <v>0</v>
      </c>
      <c r="O25" s="195">
        <v>0</v>
      </c>
      <c r="P25" s="195">
        <v>0</v>
      </c>
      <c r="Q25" s="195">
        <v>0</v>
      </c>
      <c r="R25" s="195">
        <v>0</v>
      </c>
      <c r="S25" s="195">
        <v>0</v>
      </c>
      <c r="T25" s="195">
        <v>0</v>
      </c>
      <c r="U25" s="195">
        <v>0</v>
      </c>
      <c r="V25" s="195">
        <v>0</v>
      </c>
      <c r="W25" s="195">
        <v>0</v>
      </c>
      <c r="X25" s="195">
        <v>0</v>
      </c>
      <c r="Y25" s="195">
        <v>0</v>
      </c>
      <c r="Z25" s="195">
        <v>0</v>
      </c>
      <c r="AA25" s="195">
        <v>0</v>
      </c>
      <c r="AB25" s="195">
        <v>0</v>
      </c>
      <c r="AC25" s="195">
        <v>0</v>
      </c>
      <c r="AD25" s="195">
        <v>0</v>
      </c>
      <c r="AE25" s="195">
        <v>0</v>
      </c>
      <c r="AF25" s="195">
        <v>0</v>
      </c>
      <c r="AG25" s="195">
        <v>0</v>
      </c>
      <c r="AH25" s="195">
        <v>0</v>
      </c>
      <c r="AI25" s="195">
        <v>0</v>
      </c>
      <c r="AJ25" s="195">
        <v>0</v>
      </c>
      <c r="AK25" s="195">
        <v>0</v>
      </c>
      <c r="AL25" s="195">
        <v>0</v>
      </c>
      <c r="AM25" s="195">
        <v>0</v>
      </c>
      <c r="AN25" s="195">
        <v>0</v>
      </c>
      <c r="AO25" s="195">
        <v>0</v>
      </c>
      <c r="AP25" s="195">
        <v>0</v>
      </c>
      <c r="AQ25" s="195">
        <v>0</v>
      </c>
      <c r="AR25" s="195">
        <v>0</v>
      </c>
      <c r="AS25" s="195">
        <v>0</v>
      </c>
      <c r="AT25" s="195">
        <v>0</v>
      </c>
      <c r="AU25" s="195">
        <v>0</v>
      </c>
      <c r="AV25" s="195">
        <v>0</v>
      </c>
      <c r="AW25" s="195">
        <v>0</v>
      </c>
      <c r="AX25" s="195">
        <v>0</v>
      </c>
      <c r="AY25" s="195">
        <v>0</v>
      </c>
      <c r="AZ25" s="195">
        <v>0</v>
      </c>
      <c r="BA25" s="195">
        <v>0</v>
      </c>
      <c r="BB25" s="195">
        <v>0</v>
      </c>
      <c r="BC25" s="195">
        <v>0</v>
      </c>
      <c r="BD25" s="195">
        <v>0</v>
      </c>
      <c r="BE25" s="195">
        <v>0</v>
      </c>
      <c r="BF25" s="195">
        <v>0</v>
      </c>
      <c r="BG25" s="195">
        <v>0</v>
      </c>
      <c r="BH25" s="195">
        <v>0</v>
      </c>
      <c r="BI25" s="195">
        <v>0</v>
      </c>
      <c r="BJ25" s="195">
        <v>0</v>
      </c>
      <c r="BK25" s="195">
        <v>0</v>
      </c>
      <c r="BL25" s="195">
        <v>0</v>
      </c>
      <c r="BM25" s="195">
        <v>0</v>
      </c>
      <c r="BN25" s="195">
        <v>0</v>
      </c>
      <c r="BO25" s="195">
        <v>0</v>
      </c>
      <c r="BP25" s="195">
        <v>0</v>
      </c>
      <c r="BQ25" s="195">
        <v>0</v>
      </c>
      <c r="BR25" s="195">
        <v>0</v>
      </c>
      <c r="BS25" s="195">
        <v>0</v>
      </c>
      <c r="BT25" s="195">
        <v>0</v>
      </c>
      <c r="BU25" s="195">
        <v>0</v>
      </c>
      <c r="BV25" s="195">
        <v>0</v>
      </c>
      <c r="BW25" s="195">
        <v>0</v>
      </c>
      <c r="BX25" s="195">
        <v>0</v>
      </c>
      <c r="BY25" s="195">
        <v>0</v>
      </c>
      <c r="BZ25" s="195">
        <v>0</v>
      </c>
      <c r="CA25" s="195">
        <v>0</v>
      </c>
      <c r="CB25" s="195">
        <v>0</v>
      </c>
      <c r="CC25" s="195">
        <v>0</v>
      </c>
      <c r="CD25" s="195">
        <v>0</v>
      </c>
      <c r="CE25" s="195">
        <v>0</v>
      </c>
      <c r="CF25" s="195">
        <v>0</v>
      </c>
      <c r="CG25" s="195">
        <v>0</v>
      </c>
      <c r="CH25" s="195">
        <v>0</v>
      </c>
      <c r="CI25" s="195">
        <v>0</v>
      </c>
      <c r="CJ25" s="195">
        <v>0</v>
      </c>
      <c r="CK25" s="195">
        <v>0</v>
      </c>
      <c r="CL25" s="195">
        <v>0</v>
      </c>
      <c r="CM25" s="195">
        <v>0</v>
      </c>
      <c r="CN25" s="195">
        <v>0</v>
      </c>
      <c r="CO25" s="195">
        <v>0</v>
      </c>
      <c r="CP25" s="195">
        <v>0</v>
      </c>
      <c r="CQ25" s="195">
        <v>0</v>
      </c>
      <c r="CR25" s="195">
        <v>0</v>
      </c>
      <c r="CS25" s="195">
        <v>0</v>
      </c>
      <c r="CT25" s="195">
        <v>0</v>
      </c>
      <c r="CU25" s="195">
        <v>0</v>
      </c>
      <c r="CV25" s="195">
        <v>0</v>
      </c>
      <c r="CW25" s="195">
        <v>0</v>
      </c>
      <c r="CX25" s="195">
        <v>0</v>
      </c>
      <c r="CY25" s="195">
        <v>0</v>
      </c>
      <c r="CZ25" s="195">
        <v>0</v>
      </c>
      <c r="DA25" s="195">
        <v>0</v>
      </c>
      <c r="DB25" s="195">
        <v>0</v>
      </c>
      <c r="DC25" s="195">
        <v>0</v>
      </c>
      <c r="DE25" s="24">
        <f t="shared" si="21"/>
        <v>0</v>
      </c>
      <c r="DF25" s="24">
        <f t="shared" si="17"/>
        <v>0</v>
      </c>
      <c r="DG25">
        <f t="shared" si="20"/>
        <v>21</v>
      </c>
      <c r="DH25">
        <v>0</v>
      </c>
    </row>
    <row r="26" spans="1:112" ht="14.5">
      <c r="A26" s="68">
        <v>14</v>
      </c>
      <c r="B26" s="176" t="str">
        <f>$B$22&amp;"4."</f>
        <v>D.2.4.</v>
      </c>
      <c r="C26" s="192" t="s">
        <v>161</v>
      </c>
      <c r="D26" s="199"/>
      <c r="E26" s="194">
        <v>0.21</v>
      </c>
      <c r="F26" s="189">
        <f>H26+NPV(FD,I26:INDEX(I26:DC26,PAL))</f>
        <v>0</v>
      </c>
      <c r="G26" s="189">
        <f>SUMIF($H$5:$DC$5,"&lt;="&amp;PAL,$H26:$DC26)</f>
        <v>0</v>
      </c>
      <c r="H26" s="195">
        <v>0</v>
      </c>
      <c r="I26" s="195">
        <v>0</v>
      </c>
      <c r="J26" s="195">
        <v>0</v>
      </c>
      <c r="K26" s="195">
        <v>0</v>
      </c>
      <c r="L26" s="195">
        <v>0</v>
      </c>
      <c r="M26" s="195">
        <v>0</v>
      </c>
      <c r="N26" s="195">
        <v>0</v>
      </c>
      <c r="O26" s="195">
        <v>0</v>
      </c>
      <c r="P26" s="195">
        <v>0</v>
      </c>
      <c r="Q26" s="195">
        <v>0</v>
      </c>
      <c r="R26" s="195">
        <v>0</v>
      </c>
      <c r="S26" s="195">
        <v>0</v>
      </c>
      <c r="T26" s="195">
        <v>0</v>
      </c>
      <c r="U26" s="195">
        <v>0</v>
      </c>
      <c r="V26" s="195">
        <v>0</v>
      </c>
      <c r="W26" s="195">
        <v>0</v>
      </c>
      <c r="X26" s="195">
        <v>0</v>
      </c>
      <c r="Y26" s="195">
        <v>0</v>
      </c>
      <c r="Z26" s="195">
        <v>0</v>
      </c>
      <c r="AA26" s="195">
        <v>0</v>
      </c>
      <c r="AB26" s="195">
        <v>0</v>
      </c>
      <c r="AC26" s="195">
        <v>0</v>
      </c>
      <c r="AD26" s="195">
        <v>0</v>
      </c>
      <c r="AE26" s="195">
        <v>0</v>
      </c>
      <c r="AF26" s="195">
        <v>0</v>
      </c>
      <c r="AG26" s="195">
        <v>0</v>
      </c>
      <c r="AH26" s="195">
        <v>0</v>
      </c>
      <c r="AI26" s="195">
        <v>0</v>
      </c>
      <c r="AJ26" s="195">
        <v>0</v>
      </c>
      <c r="AK26" s="195">
        <v>0</v>
      </c>
      <c r="AL26" s="195">
        <v>0</v>
      </c>
      <c r="AM26" s="195">
        <v>0</v>
      </c>
      <c r="AN26" s="195">
        <v>0</v>
      </c>
      <c r="AO26" s="195">
        <v>0</v>
      </c>
      <c r="AP26" s="195">
        <v>0</v>
      </c>
      <c r="AQ26" s="195">
        <v>0</v>
      </c>
      <c r="AR26" s="195">
        <v>0</v>
      </c>
      <c r="AS26" s="195">
        <v>0</v>
      </c>
      <c r="AT26" s="195">
        <v>0</v>
      </c>
      <c r="AU26" s="195">
        <v>0</v>
      </c>
      <c r="AV26" s="195">
        <v>0</v>
      </c>
      <c r="AW26" s="195">
        <v>0</v>
      </c>
      <c r="AX26" s="195">
        <v>0</v>
      </c>
      <c r="AY26" s="195">
        <v>0</v>
      </c>
      <c r="AZ26" s="195">
        <v>0</v>
      </c>
      <c r="BA26" s="195">
        <v>0</v>
      </c>
      <c r="BB26" s="195">
        <v>0</v>
      </c>
      <c r="BC26" s="195">
        <v>0</v>
      </c>
      <c r="BD26" s="195">
        <v>0</v>
      </c>
      <c r="BE26" s="195">
        <v>0</v>
      </c>
      <c r="BF26" s="195">
        <v>0</v>
      </c>
      <c r="BG26" s="195">
        <v>0</v>
      </c>
      <c r="BH26" s="195">
        <v>0</v>
      </c>
      <c r="BI26" s="195">
        <v>0</v>
      </c>
      <c r="BJ26" s="195">
        <v>0</v>
      </c>
      <c r="BK26" s="195">
        <v>0</v>
      </c>
      <c r="BL26" s="195">
        <v>0</v>
      </c>
      <c r="BM26" s="195">
        <v>0</v>
      </c>
      <c r="BN26" s="195">
        <v>0</v>
      </c>
      <c r="BO26" s="195">
        <v>0</v>
      </c>
      <c r="BP26" s="195">
        <v>0</v>
      </c>
      <c r="BQ26" s="195">
        <v>0</v>
      </c>
      <c r="BR26" s="195">
        <v>0</v>
      </c>
      <c r="BS26" s="195">
        <v>0</v>
      </c>
      <c r="BT26" s="195">
        <v>0</v>
      </c>
      <c r="BU26" s="195">
        <v>0</v>
      </c>
      <c r="BV26" s="195">
        <v>0</v>
      </c>
      <c r="BW26" s="195">
        <v>0</v>
      </c>
      <c r="BX26" s="195">
        <v>0</v>
      </c>
      <c r="BY26" s="195">
        <v>0</v>
      </c>
      <c r="BZ26" s="195">
        <v>0</v>
      </c>
      <c r="CA26" s="195">
        <v>0</v>
      </c>
      <c r="CB26" s="195">
        <v>0</v>
      </c>
      <c r="CC26" s="195">
        <v>0</v>
      </c>
      <c r="CD26" s="195">
        <v>0</v>
      </c>
      <c r="CE26" s="195">
        <v>0</v>
      </c>
      <c r="CF26" s="195">
        <v>0</v>
      </c>
      <c r="CG26" s="195">
        <v>0</v>
      </c>
      <c r="CH26" s="195">
        <v>0</v>
      </c>
      <c r="CI26" s="195">
        <v>0</v>
      </c>
      <c r="CJ26" s="195">
        <v>0</v>
      </c>
      <c r="CK26" s="195">
        <v>0</v>
      </c>
      <c r="CL26" s="195">
        <v>0</v>
      </c>
      <c r="CM26" s="195">
        <v>0</v>
      </c>
      <c r="CN26" s="195">
        <v>0</v>
      </c>
      <c r="CO26" s="195">
        <v>0</v>
      </c>
      <c r="CP26" s="195">
        <v>0</v>
      </c>
      <c r="CQ26" s="195">
        <v>0</v>
      </c>
      <c r="CR26" s="195">
        <v>0</v>
      </c>
      <c r="CS26" s="195">
        <v>0</v>
      </c>
      <c r="CT26" s="195">
        <v>0</v>
      </c>
      <c r="CU26" s="195">
        <v>0</v>
      </c>
      <c r="CV26" s="195">
        <v>0</v>
      </c>
      <c r="CW26" s="195">
        <v>0</v>
      </c>
      <c r="CX26" s="195">
        <v>0</v>
      </c>
      <c r="CY26" s="195">
        <v>0</v>
      </c>
      <c r="CZ26" s="195">
        <v>0</v>
      </c>
      <c r="DA26" s="195">
        <v>0</v>
      </c>
      <c r="DB26" s="195">
        <v>0</v>
      </c>
      <c r="DC26" s="195">
        <v>0</v>
      </c>
      <c r="DE26" s="24">
        <f t="shared" si="21"/>
        <v>0</v>
      </c>
      <c r="DF26" s="24">
        <f t="shared" si="17"/>
        <v>0</v>
      </c>
      <c r="DG26">
        <f t="shared" si="20"/>
        <v>21</v>
      </c>
      <c r="DH26">
        <v>0</v>
      </c>
    </row>
    <row r="27" spans="1:112" ht="14.5">
      <c r="A27" s="68">
        <v>15</v>
      </c>
      <c r="B27" s="176" t="str">
        <f>$B$22&amp;"5."</f>
        <v>D.2.5.</v>
      </c>
      <c r="C27" s="192" t="s">
        <v>161</v>
      </c>
      <c r="D27" s="199"/>
      <c r="E27" s="194">
        <v>0.21</v>
      </c>
      <c r="F27" s="189">
        <f>H27+NPV(FD,I27:INDEX(I27:DC27,PAL))</f>
        <v>0</v>
      </c>
      <c r="G27" s="189">
        <f>SUMIF($H$5:$DC$5,"&lt;="&amp;PAL,$H27:$DC27)</f>
        <v>0</v>
      </c>
      <c r="H27" s="195">
        <v>0</v>
      </c>
      <c r="I27" s="195">
        <v>0</v>
      </c>
      <c r="J27" s="195">
        <v>0</v>
      </c>
      <c r="K27" s="195">
        <v>0</v>
      </c>
      <c r="L27" s="195">
        <v>0</v>
      </c>
      <c r="M27" s="195">
        <v>0</v>
      </c>
      <c r="N27" s="195">
        <v>0</v>
      </c>
      <c r="O27" s="195">
        <v>0</v>
      </c>
      <c r="P27" s="195">
        <v>0</v>
      </c>
      <c r="Q27" s="195">
        <v>0</v>
      </c>
      <c r="R27" s="195">
        <v>0</v>
      </c>
      <c r="S27" s="195">
        <v>0</v>
      </c>
      <c r="T27" s="195">
        <v>0</v>
      </c>
      <c r="U27" s="195">
        <v>0</v>
      </c>
      <c r="V27" s="195">
        <v>0</v>
      </c>
      <c r="W27" s="195">
        <v>0</v>
      </c>
      <c r="X27" s="195">
        <v>0</v>
      </c>
      <c r="Y27" s="195">
        <v>0</v>
      </c>
      <c r="Z27" s="195">
        <v>0</v>
      </c>
      <c r="AA27" s="195">
        <v>0</v>
      </c>
      <c r="AB27" s="195">
        <v>0</v>
      </c>
      <c r="AC27" s="195">
        <v>0</v>
      </c>
      <c r="AD27" s="195">
        <v>0</v>
      </c>
      <c r="AE27" s="195">
        <v>0</v>
      </c>
      <c r="AF27" s="195">
        <v>0</v>
      </c>
      <c r="AG27" s="195">
        <v>0</v>
      </c>
      <c r="AH27" s="195">
        <v>0</v>
      </c>
      <c r="AI27" s="195">
        <v>0</v>
      </c>
      <c r="AJ27" s="195">
        <v>0</v>
      </c>
      <c r="AK27" s="195">
        <v>0</v>
      </c>
      <c r="AL27" s="195">
        <v>0</v>
      </c>
      <c r="AM27" s="195">
        <v>0</v>
      </c>
      <c r="AN27" s="195">
        <v>0</v>
      </c>
      <c r="AO27" s="195">
        <v>0</v>
      </c>
      <c r="AP27" s="195">
        <v>0</v>
      </c>
      <c r="AQ27" s="195">
        <v>0</v>
      </c>
      <c r="AR27" s="195">
        <v>0</v>
      </c>
      <c r="AS27" s="195">
        <v>0</v>
      </c>
      <c r="AT27" s="195">
        <v>0</v>
      </c>
      <c r="AU27" s="195">
        <v>0</v>
      </c>
      <c r="AV27" s="195">
        <v>0</v>
      </c>
      <c r="AW27" s="195">
        <v>0</v>
      </c>
      <c r="AX27" s="195">
        <v>0</v>
      </c>
      <c r="AY27" s="195">
        <v>0</v>
      </c>
      <c r="AZ27" s="195">
        <v>0</v>
      </c>
      <c r="BA27" s="195">
        <v>0</v>
      </c>
      <c r="BB27" s="195">
        <v>0</v>
      </c>
      <c r="BC27" s="195">
        <v>0</v>
      </c>
      <c r="BD27" s="195">
        <v>0</v>
      </c>
      <c r="BE27" s="195">
        <v>0</v>
      </c>
      <c r="BF27" s="195">
        <v>0</v>
      </c>
      <c r="BG27" s="195">
        <v>0</v>
      </c>
      <c r="BH27" s="195">
        <v>0</v>
      </c>
      <c r="BI27" s="195">
        <v>0</v>
      </c>
      <c r="BJ27" s="195">
        <v>0</v>
      </c>
      <c r="BK27" s="195">
        <v>0</v>
      </c>
      <c r="BL27" s="195">
        <v>0</v>
      </c>
      <c r="BM27" s="195">
        <v>0</v>
      </c>
      <c r="BN27" s="195">
        <v>0</v>
      </c>
      <c r="BO27" s="195">
        <v>0</v>
      </c>
      <c r="BP27" s="195">
        <v>0</v>
      </c>
      <c r="BQ27" s="195">
        <v>0</v>
      </c>
      <c r="BR27" s="195">
        <v>0</v>
      </c>
      <c r="BS27" s="195">
        <v>0</v>
      </c>
      <c r="BT27" s="195">
        <v>0</v>
      </c>
      <c r="BU27" s="195">
        <v>0</v>
      </c>
      <c r="BV27" s="195">
        <v>0</v>
      </c>
      <c r="BW27" s="195">
        <v>0</v>
      </c>
      <c r="BX27" s="195">
        <v>0</v>
      </c>
      <c r="BY27" s="195">
        <v>0</v>
      </c>
      <c r="BZ27" s="195">
        <v>0</v>
      </c>
      <c r="CA27" s="195">
        <v>0</v>
      </c>
      <c r="CB27" s="195">
        <v>0</v>
      </c>
      <c r="CC27" s="195">
        <v>0</v>
      </c>
      <c r="CD27" s="195">
        <v>0</v>
      </c>
      <c r="CE27" s="195">
        <v>0</v>
      </c>
      <c r="CF27" s="195">
        <v>0</v>
      </c>
      <c r="CG27" s="195">
        <v>0</v>
      </c>
      <c r="CH27" s="195">
        <v>0</v>
      </c>
      <c r="CI27" s="195">
        <v>0</v>
      </c>
      <c r="CJ27" s="195">
        <v>0</v>
      </c>
      <c r="CK27" s="195">
        <v>0</v>
      </c>
      <c r="CL27" s="195">
        <v>0</v>
      </c>
      <c r="CM27" s="195">
        <v>0</v>
      </c>
      <c r="CN27" s="195">
        <v>0</v>
      </c>
      <c r="CO27" s="195">
        <v>0</v>
      </c>
      <c r="CP27" s="195">
        <v>0</v>
      </c>
      <c r="CQ27" s="195">
        <v>0</v>
      </c>
      <c r="CR27" s="195">
        <v>0</v>
      </c>
      <c r="CS27" s="195">
        <v>0</v>
      </c>
      <c r="CT27" s="195">
        <v>0</v>
      </c>
      <c r="CU27" s="195">
        <v>0</v>
      </c>
      <c r="CV27" s="195">
        <v>0</v>
      </c>
      <c r="CW27" s="195">
        <v>0</v>
      </c>
      <c r="CX27" s="195">
        <v>0</v>
      </c>
      <c r="CY27" s="195">
        <v>0</v>
      </c>
      <c r="CZ27" s="195">
        <v>0</v>
      </c>
      <c r="DA27" s="195">
        <v>0</v>
      </c>
      <c r="DB27" s="195">
        <v>0</v>
      </c>
      <c r="DC27" s="195">
        <v>0</v>
      </c>
      <c r="DE27" s="24">
        <f t="shared" si="21"/>
        <v>0</v>
      </c>
      <c r="DF27" s="24">
        <f t="shared" si="17"/>
        <v>0</v>
      </c>
      <c r="DG27">
        <f t="shared" si="20"/>
        <v>21</v>
      </c>
      <c r="DH27">
        <v>0</v>
      </c>
    </row>
    <row r="28" spans="1:112" ht="14.5">
      <c r="A28" s="68">
        <v>16</v>
      </c>
      <c r="B28" s="176" t="str">
        <f>$B$22&amp;"6."</f>
        <v>D.2.6.</v>
      </c>
      <c r="C28" s="192" t="s">
        <v>161</v>
      </c>
      <c r="D28" s="199"/>
      <c r="E28" s="194">
        <v>0.21</v>
      </c>
      <c r="F28" s="189">
        <f>H28+NPV(FD,I28:INDEX(I28:DC28,PAL))</f>
        <v>0</v>
      </c>
      <c r="G28" s="189">
        <f>SUMIF($H$5:$DC$5,"&lt;="&amp;PAL,$H28:$DC28)</f>
        <v>0</v>
      </c>
      <c r="H28" s="195">
        <v>0</v>
      </c>
      <c r="I28" s="195">
        <v>0</v>
      </c>
      <c r="J28" s="195">
        <v>0</v>
      </c>
      <c r="K28" s="195">
        <v>0</v>
      </c>
      <c r="L28" s="195">
        <v>0</v>
      </c>
      <c r="M28" s="195">
        <v>0</v>
      </c>
      <c r="N28" s="195">
        <v>0</v>
      </c>
      <c r="O28" s="195">
        <v>0</v>
      </c>
      <c r="P28" s="195">
        <v>0</v>
      </c>
      <c r="Q28" s="195">
        <v>0</v>
      </c>
      <c r="R28" s="195">
        <v>0</v>
      </c>
      <c r="S28" s="195">
        <v>0</v>
      </c>
      <c r="T28" s="195">
        <v>0</v>
      </c>
      <c r="U28" s="195">
        <v>0</v>
      </c>
      <c r="V28" s="195">
        <v>0</v>
      </c>
      <c r="W28" s="195">
        <v>0</v>
      </c>
      <c r="X28" s="195">
        <v>0</v>
      </c>
      <c r="Y28" s="195">
        <v>0</v>
      </c>
      <c r="Z28" s="195">
        <v>0</v>
      </c>
      <c r="AA28" s="195">
        <v>0</v>
      </c>
      <c r="AB28" s="195">
        <v>0</v>
      </c>
      <c r="AC28" s="195">
        <v>0</v>
      </c>
      <c r="AD28" s="195">
        <v>0</v>
      </c>
      <c r="AE28" s="195">
        <v>0</v>
      </c>
      <c r="AF28" s="195">
        <v>0</v>
      </c>
      <c r="AG28" s="195">
        <v>0</v>
      </c>
      <c r="AH28" s="195">
        <v>0</v>
      </c>
      <c r="AI28" s="195">
        <v>0</v>
      </c>
      <c r="AJ28" s="195">
        <v>0</v>
      </c>
      <c r="AK28" s="195">
        <v>0</v>
      </c>
      <c r="AL28" s="195">
        <v>0</v>
      </c>
      <c r="AM28" s="195">
        <v>0</v>
      </c>
      <c r="AN28" s="195">
        <v>0</v>
      </c>
      <c r="AO28" s="195">
        <v>0</v>
      </c>
      <c r="AP28" s="195">
        <v>0</v>
      </c>
      <c r="AQ28" s="195">
        <v>0</v>
      </c>
      <c r="AR28" s="195">
        <v>0</v>
      </c>
      <c r="AS28" s="195">
        <v>0</v>
      </c>
      <c r="AT28" s="195">
        <v>0</v>
      </c>
      <c r="AU28" s="195">
        <v>0</v>
      </c>
      <c r="AV28" s="195">
        <v>0</v>
      </c>
      <c r="AW28" s="195">
        <v>0</v>
      </c>
      <c r="AX28" s="195">
        <v>0</v>
      </c>
      <c r="AY28" s="195">
        <v>0</v>
      </c>
      <c r="AZ28" s="195">
        <v>0</v>
      </c>
      <c r="BA28" s="195">
        <v>0</v>
      </c>
      <c r="BB28" s="195">
        <v>0</v>
      </c>
      <c r="BC28" s="195">
        <v>0</v>
      </c>
      <c r="BD28" s="195">
        <v>0</v>
      </c>
      <c r="BE28" s="195">
        <v>0</v>
      </c>
      <c r="BF28" s="195">
        <v>0</v>
      </c>
      <c r="BG28" s="195">
        <v>0</v>
      </c>
      <c r="BH28" s="195">
        <v>0</v>
      </c>
      <c r="BI28" s="195">
        <v>0</v>
      </c>
      <c r="BJ28" s="195">
        <v>0</v>
      </c>
      <c r="BK28" s="195">
        <v>0</v>
      </c>
      <c r="BL28" s="195">
        <v>0</v>
      </c>
      <c r="BM28" s="195">
        <v>0</v>
      </c>
      <c r="BN28" s="195">
        <v>0</v>
      </c>
      <c r="BO28" s="195">
        <v>0</v>
      </c>
      <c r="BP28" s="195">
        <v>0</v>
      </c>
      <c r="BQ28" s="195">
        <v>0</v>
      </c>
      <c r="BR28" s="195">
        <v>0</v>
      </c>
      <c r="BS28" s="195">
        <v>0</v>
      </c>
      <c r="BT28" s="195">
        <v>0</v>
      </c>
      <c r="BU28" s="195">
        <v>0</v>
      </c>
      <c r="BV28" s="195">
        <v>0</v>
      </c>
      <c r="BW28" s="195">
        <v>0</v>
      </c>
      <c r="BX28" s="195">
        <v>0</v>
      </c>
      <c r="BY28" s="195">
        <v>0</v>
      </c>
      <c r="BZ28" s="195">
        <v>0</v>
      </c>
      <c r="CA28" s="195">
        <v>0</v>
      </c>
      <c r="CB28" s="195">
        <v>0</v>
      </c>
      <c r="CC28" s="195">
        <v>0</v>
      </c>
      <c r="CD28" s="195">
        <v>0</v>
      </c>
      <c r="CE28" s="195">
        <v>0</v>
      </c>
      <c r="CF28" s="195">
        <v>0</v>
      </c>
      <c r="CG28" s="195">
        <v>0</v>
      </c>
      <c r="CH28" s="195">
        <v>0</v>
      </c>
      <c r="CI28" s="195">
        <v>0</v>
      </c>
      <c r="CJ28" s="195">
        <v>0</v>
      </c>
      <c r="CK28" s="195">
        <v>0</v>
      </c>
      <c r="CL28" s="195">
        <v>0</v>
      </c>
      <c r="CM28" s="195">
        <v>0</v>
      </c>
      <c r="CN28" s="195">
        <v>0</v>
      </c>
      <c r="CO28" s="195">
        <v>0</v>
      </c>
      <c r="CP28" s="195">
        <v>0</v>
      </c>
      <c r="CQ28" s="195">
        <v>0</v>
      </c>
      <c r="CR28" s="195">
        <v>0</v>
      </c>
      <c r="CS28" s="195">
        <v>0</v>
      </c>
      <c r="CT28" s="195">
        <v>0</v>
      </c>
      <c r="CU28" s="195">
        <v>0</v>
      </c>
      <c r="CV28" s="195">
        <v>0</v>
      </c>
      <c r="CW28" s="195">
        <v>0</v>
      </c>
      <c r="CX28" s="195">
        <v>0</v>
      </c>
      <c r="CY28" s="195">
        <v>0</v>
      </c>
      <c r="CZ28" s="195">
        <v>0</v>
      </c>
      <c r="DA28" s="195">
        <v>0</v>
      </c>
      <c r="DB28" s="195">
        <v>0</v>
      </c>
      <c r="DC28" s="195">
        <v>0</v>
      </c>
      <c r="DE28" s="24">
        <f t="shared" si="21"/>
        <v>0</v>
      </c>
      <c r="DF28" s="24">
        <f t="shared" si="17"/>
        <v>0</v>
      </c>
      <c r="DG28">
        <f t="shared" si="20"/>
        <v>21</v>
      </c>
      <c r="DH28">
        <v>0</v>
      </c>
    </row>
    <row r="29" spans="1:112" ht="14.5">
      <c r="A29" s="68">
        <v>17</v>
      </c>
      <c r="B29" s="176" t="str">
        <f>$B$22&amp;"7."</f>
        <v>D.2.7.</v>
      </c>
      <c r="C29" s="192" t="s">
        <v>161</v>
      </c>
      <c r="D29" s="199"/>
      <c r="E29" s="194">
        <v>0.21</v>
      </c>
      <c r="F29" s="189">
        <f>H29+NPV(FD,I29:INDEX(I29:DC29,PAL))</f>
        <v>0</v>
      </c>
      <c r="G29" s="189">
        <f>SUMIF($H$5:$DC$5,"&lt;="&amp;PAL,$H29:$DC29)</f>
        <v>0</v>
      </c>
      <c r="H29" s="195">
        <v>0</v>
      </c>
      <c r="I29" s="195">
        <v>0</v>
      </c>
      <c r="J29" s="195">
        <v>0</v>
      </c>
      <c r="K29" s="195">
        <v>0</v>
      </c>
      <c r="L29" s="195">
        <v>0</v>
      </c>
      <c r="M29" s="195">
        <v>0</v>
      </c>
      <c r="N29" s="195">
        <v>0</v>
      </c>
      <c r="O29" s="195">
        <v>0</v>
      </c>
      <c r="P29" s="195">
        <v>0</v>
      </c>
      <c r="Q29" s="195">
        <v>0</v>
      </c>
      <c r="R29" s="195">
        <v>0</v>
      </c>
      <c r="S29" s="195">
        <v>0</v>
      </c>
      <c r="T29" s="195">
        <v>0</v>
      </c>
      <c r="U29" s="195">
        <v>0</v>
      </c>
      <c r="V29" s="195">
        <v>0</v>
      </c>
      <c r="W29" s="195">
        <v>0</v>
      </c>
      <c r="X29" s="195">
        <v>0</v>
      </c>
      <c r="Y29" s="195">
        <v>0</v>
      </c>
      <c r="Z29" s="195">
        <v>0</v>
      </c>
      <c r="AA29" s="195">
        <v>0</v>
      </c>
      <c r="AB29" s="195">
        <v>0</v>
      </c>
      <c r="AC29" s="195">
        <v>0</v>
      </c>
      <c r="AD29" s="195">
        <v>0</v>
      </c>
      <c r="AE29" s="195">
        <v>0</v>
      </c>
      <c r="AF29" s="195">
        <v>0</v>
      </c>
      <c r="AG29" s="195">
        <v>0</v>
      </c>
      <c r="AH29" s="195">
        <v>0</v>
      </c>
      <c r="AI29" s="195">
        <v>0</v>
      </c>
      <c r="AJ29" s="195">
        <v>0</v>
      </c>
      <c r="AK29" s="195">
        <v>0</v>
      </c>
      <c r="AL29" s="195">
        <v>0</v>
      </c>
      <c r="AM29" s="195">
        <v>0</v>
      </c>
      <c r="AN29" s="195">
        <v>0</v>
      </c>
      <c r="AO29" s="195">
        <v>0</v>
      </c>
      <c r="AP29" s="195">
        <v>0</v>
      </c>
      <c r="AQ29" s="195">
        <v>0</v>
      </c>
      <c r="AR29" s="195">
        <v>0</v>
      </c>
      <c r="AS29" s="195">
        <v>0</v>
      </c>
      <c r="AT29" s="195">
        <v>0</v>
      </c>
      <c r="AU29" s="195">
        <v>0</v>
      </c>
      <c r="AV29" s="195">
        <v>0</v>
      </c>
      <c r="AW29" s="195">
        <v>0</v>
      </c>
      <c r="AX29" s="195">
        <v>0</v>
      </c>
      <c r="AY29" s="195">
        <v>0</v>
      </c>
      <c r="AZ29" s="195">
        <v>0</v>
      </c>
      <c r="BA29" s="195">
        <v>0</v>
      </c>
      <c r="BB29" s="195">
        <v>0</v>
      </c>
      <c r="BC29" s="195">
        <v>0</v>
      </c>
      <c r="BD29" s="195">
        <v>0</v>
      </c>
      <c r="BE29" s="195">
        <v>0</v>
      </c>
      <c r="BF29" s="195">
        <v>0</v>
      </c>
      <c r="BG29" s="195">
        <v>0</v>
      </c>
      <c r="BH29" s="195">
        <v>0</v>
      </c>
      <c r="BI29" s="195">
        <v>0</v>
      </c>
      <c r="BJ29" s="195">
        <v>0</v>
      </c>
      <c r="BK29" s="195">
        <v>0</v>
      </c>
      <c r="BL29" s="195">
        <v>0</v>
      </c>
      <c r="BM29" s="195">
        <v>0</v>
      </c>
      <c r="BN29" s="195">
        <v>0</v>
      </c>
      <c r="BO29" s="195">
        <v>0</v>
      </c>
      <c r="BP29" s="195">
        <v>0</v>
      </c>
      <c r="BQ29" s="195">
        <v>0</v>
      </c>
      <c r="BR29" s="195">
        <v>0</v>
      </c>
      <c r="BS29" s="195">
        <v>0</v>
      </c>
      <c r="BT29" s="195">
        <v>0</v>
      </c>
      <c r="BU29" s="195">
        <v>0</v>
      </c>
      <c r="BV29" s="195">
        <v>0</v>
      </c>
      <c r="BW29" s="195">
        <v>0</v>
      </c>
      <c r="BX29" s="195">
        <v>0</v>
      </c>
      <c r="BY29" s="195">
        <v>0</v>
      </c>
      <c r="BZ29" s="195">
        <v>0</v>
      </c>
      <c r="CA29" s="195">
        <v>0</v>
      </c>
      <c r="CB29" s="195">
        <v>0</v>
      </c>
      <c r="CC29" s="195">
        <v>0</v>
      </c>
      <c r="CD29" s="195">
        <v>0</v>
      </c>
      <c r="CE29" s="195">
        <v>0</v>
      </c>
      <c r="CF29" s="195">
        <v>0</v>
      </c>
      <c r="CG29" s="195">
        <v>0</v>
      </c>
      <c r="CH29" s="195">
        <v>0</v>
      </c>
      <c r="CI29" s="195">
        <v>0</v>
      </c>
      <c r="CJ29" s="195">
        <v>0</v>
      </c>
      <c r="CK29" s="195">
        <v>0</v>
      </c>
      <c r="CL29" s="195">
        <v>0</v>
      </c>
      <c r="CM29" s="195">
        <v>0</v>
      </c>
      <c r="CN29" s="195">
        <v>0</v>
      </c>
      <c r="CO29" s="195">
        <v>0</v>
      </c>
      <c r="CP29" s="195">
        <v>0</v>
      </c>
      <c r="CQ29" s="195">
        <v>0</v>
      </c>
      <c r="CR29" s="195">
        <v>0</v>
      </c>
      <c r="CS29" s="195">
        <v>0</v>
      </c>
      <c r="CT29" s="195">
        <v>0</v>
      </c>
      <c r="CU29" s="195">
        <v>0</v>
      </c>
      <c r="CV29" s="195">
        <v>0</v>
      </c>
      <c r="CW29" s="195">
        <v>0</v>
      </c>
      <c r="CX29" s="195">
        <v>0</v>
      </c>
      <c r="CY29" s="195">
        <v>0</v>
      </c>
      <c r="CZ29" s="195">
        <v>0</v>
      </c>
      <c r="DA29" s="195">
        <v>0</v>
      </c>
      <c r="DB29" s="195">
        <v>0</v>
      </c>
      <c r="DC29" s="195">
        <v>0</v>
      </c>
      <c r="DE29" s="24">
        <f t="shared" si="21"/>
        <v>0</v>
      </c>
      <c r="DF29" s="24">
        <f t="shared" si="17"/>
        <v>0</v>
      </c>
      <c r="DG29">
        <f t="shared" si="20"/>
        <v>21</v>
      </c>
      <c r="DH29">
        <v>0</v>
      </c>
    </row>
    <row r="30" spans="1:112" ht="14.5">
      <c r="A30" s="68">
        <v>18</v>
      </c>
      <c r="B30" s="176" t="str">
        <f>$B$22&amp;"8."</f>
        <v>D.2.8.</v>
      </c>
      <c r="C30" s="192" t="s">
        <v>161</v>
      </c>
      <c r="D30" s="196"/>
      <c r="E30" s="194">
        <v>0.21</v>
      </c>
      <c r="F30" s="189">
        <f>H30+NPV(FD,I30:INDEX(I30:DC30,PAL))</f>
        <v>0</v>
      </c>
      <c r="G30" s="189">
        <f>SUMIF($H$5:$DC$5,"&lt;="&amp;PAL,$H30:$DC30)</f>
        <v>0</v>
      </c>
      <c r="H30" s="195">
        <v>0</v>
      </c>
      <c r="I30" s="195">
        <v>0</v>
      </c>
      <c r="J30" s="195">
        <v>0</v>
      </c>
      <c r="K30" s="195">
        <v>0</v>
      </c>
      <c r="L30" s="195">
        <v>0</v>
      </c>
      <c r="M30" s="195">
        <v>0</v>
      </c>
      <c r="N30" s="195">
        <v>0</v>
      </c>
      <c r="O30" s="195">
        <v>0</v>
      </c>
      <c r="P30" s="195">
        <v>0</v>
      </c>
      <c r="Q30" s="195">
        <v>0</v>
      </c>
      <c r="R30" s="195">
        <v>0</v>
      </c>
      <c r="S30" s="195">
        <v>0</v>
      </c>
      <c r="T30" s="195">
        <v>0</v>
      </c>
      <c r="U30" s="195">
        <v>0</v>
      </c>
      <c r="V30" s="195">
        <v>0</v>
      </c>
      <c r="W30" s="195">
        <v>0</v>
      </c>
      <c r="X30" s="195">
        <v>0</v>
      </c>
      <c r="Y30" s="195">
        <v>0</v>
      </c>
      <c r="Z30" s="195">
        <v>0</v>
      </c>
      <c r="AA30" s="195">
        <v>0</v>
      </c>
      <c r="AB30" s="195">
        <v>0</v>
      </c>
      <c r="AC30" s="195">
        <v>0</v>
      </c>
      <c r="AD30" s="195">
        <v>0</v>
      </c>
      <c r="AE30" s="195">
        <v>0</v>
      </c>
      <c r="AF30" s="195">
        <v>0</v>
      </c>
      <c r="AG30" s="195">
        <v>0</v>
      </c>
      <c r="AH30" s="195">
        <v>0</v>
      </c>
      <c r="AI30" s="195">
        <v>0</v>
      </c>
      <c r="AJ30" s="195">
        <v>0</v>
      </c>
      <c r="AK30" s="195">
        <v>0</v>
      </c>
      <c r="AL30" s="195">
        <v>0</v>
      </c>
      <c r="AM30" s="195">
        <v>0</v>
      </c>
      <c r="AN30" s="195">
        <v>0</v>
      </c>
      <c r="AO30" s="195">
        <v>0</v>
      </c>
      <c r="AP30" s="195">
        <v>0</v>
      </c>
      <c r="AQ30" s="195">
        <v>0</v>
      </c>
      <c r="AR30" s="195">
        <v>0</v>
      </c>
      <c r="AS30" s="195">
        <v>0</v>
      </c>
      <c r="AT30" s="195">
        <v>0</v>
      </c>
      <c r="AU30" s="195">
        <v>0</v>
      </c>
      <c r="AV30" s="195">
        <v>0</v>
      </c>
      <c r="AW30" s="195">
        <v>0</v>
      </c>
      <c r="AX30" s="195">
        <v>0</v>
      </c>
      <c r="AY30" s="195">
        <v>0</v>
      </c>
      <c r="AZ30" s="195">
        <v>0</v>
      </c>
      <c r="BA30" s="195">
        <v>0</v>
      </c>
      <c r="BB30" s="195">
        <v>0</v>
      </c>
      <c r="BC30" s="195">
        <v>0</v>
      </c>
      <c r="BD30" s="195">
        <v>0</v>
      </c>
      <c r="BE30" s="195">
        <v>0</v>
      </c>
      <c r="BF30" s="195">
        <v>0</v>
      </c>
      <c r="BG30" s="195">
        <v>0</v>
      </c>
      <c r="BH30" s="195">
        <v>0</v>
      </c>
      <c r="BI30" s="195">
        <v>0</v>
      </c>
      <c r="BJ30" s="195">
        <v>0</v>
      </c>
      <c r="BK30" s="195">
        <v>0</v>
      </c>
      <c r="BL30" s="195">
        <v>0</v>
      </c>
      <c r="BM30" s="195">
        <v>0</v>
      </c>
      <c r="BN30" s="195">
        <v>0</v>
      </c>
      <c r="BO30" s="195">
        <v>0</v>
      </c>
      <c r="BP30" s="195">
        <v>0</v>
      </c>
      <c r="BQ30" s="195">
        <v>0</v>
      </c>
      <c r="BR30" s="195">
        <v>0</v>
      </c>
      <c r="BS30" s="195">
        <v>0</v>
      </c>
      <c r="BT30" s="195">
        <v>0</v>
      </c>
      <c r="BU30" s="195">
        <v>0</v>
      </c>
      <c r="BV30" s="195">
        <v>0</v>
      </c>
      <c r="BW30" s="195">
        <v>0</v>
      </c>
      <c r="BX30" s="195">
        <v>0</v>
      </c>
      <c r="BY30" s="195">
        <v>0</v>
      </c>
      <c r="BZ30" s="195">
        <v>0</v>
      </c>
      <c r="CA30" s="195">
        <v>0</v>
      </c>
      <c r="CB30" s="195">
        <v>0</v>
      </c>
      <c r="CC30" s="195">
        <v>0</v>
      </c>
      <c r="CD30" s="195">
        <v>0</v>
      </c>
      <c r="CE30" s="195">
        <v>0</v>
      </c>
      <c r="CF30" s="195">
        <v>0</v>
      </c>
      <c r="CG30" s="195">
        <v>0</v>
      </c>
      <c r="CH30" s="195">
        <v>0</v>
      </c>
      <c r="CI30" s="195">
        <v>0</v>
      </c>
      <c r="CJ30" s="195">
        <v>0</v>
      </c>
      <c r="CK30" s="195">
        <v>0</v>
      </c>
      <c r="CL30" s="195">
        <v>0</v>
      </c>
      <c r="CM30" s="195">
        <v>0</v>
      </c>
      <c r="CN30" s="195">
        <v>0</v>
      </c>
      <c r="CO30" s="195">
        <v>0</v>
      </c>
      <c r="CP30" s="195">
        <v>0</v>
      </c>
      <c r="CQ30" s="195">
        <v>0</v>
      </c>
      <c r="CR30" s="195">
        <v>0</v>
      </c>
      <c r="CS30" s="195">
        <v>0</v>
      </c>
      <c r="CT30" s="195">
        <v>0</v>
      </c>
      <c r="CU30" s="195">
        <v>0</v>
      </c>
      <c r="CV30" s="195">
        <v>0</v>
      </c>
      <c r="CW30" s="195">
        <v>0</v>
      </c>
      <c r="CX30" s="195">
        <v>0</v>
      </c>
      <c r="CY30" s="195">
        <v>0</v>
      </c>
      <c r="CZ30" s="195">
        <v>0</v>
      </c>
      <c r="DA30" s="195">
        <v>0</v>
      </c>
      <c r="DB30" s="195">
        <v>0</v>
      </c>
      <c r="DC30" s="195">
        <v>0</v>
      </c>
      <c r="DE30" s="24">
        <f t="shared" si="21"/>
        <v>0</v>
      </c>
      <c r="DF30" s="24">
        <f t="shared" si="17"/>
        <v>0</v>
      </c>
      <c r="DG30">
        <f t="shared" si="20"/>
        <v>21</v>
      </c>
      <c r="DH30">
        <v>0</v>
      </c>
    </row>
    <row r="31" spans="1:112" ht="14.5">
      <c r="A31" s="68">
        <v>19</v>
      </c>
      <c r="B31" s="176" t="str">
        <f>$B$22&amp;"9."</f>
        <v>D.2.9.</v>
      </c>
      <c r="C31" s="196" t="s">
        <v>162</v>
      </c>
      <c r="D31" s="196"/>
      <c r="E31" s="194">
        <v>0.21</v>
      </c>
      <c r="F31" s="189">
        <f>H31+NPV(FD,I31:INDEX(I31:DC31,PAL))</f>
        <v>0</v>
      </c>
      <c r="G31" s="189">
        <f>SUMIF($H$5:$DC$5,"&lt;="&amp;PAL,$H31:$DC31)</f>
        <v>0</v>
      </c>
      <c r="H31" s="197">
        <v>0</v>
      </c>
      <c r="I31" s="197">
        <v>0</v>
      </c>
      <c r="J31" s="197">
        <v>0</v>
      </c>
      <c r="K31" s="197">
        <v>0</v>
      </c>
      <c r="L31" s="197">
        <v>0</v>
      </c>
      <c r="M31" s="197">
        <v>0</v>
      </c>
      <c r="N31" s="197">
        <v>0</v>
      </c>
      <c r="O31" s="197">
        <v>0</v>
      </c>
      <c r="P31" s="197">
        <v>0</v>
      </c>
      <c r="Q31" s="197">
        <v>0</v>
      </c>
      <c r="R31" s="197">
        <v>0</v>
      </c>
      <c r="S31" s="198">
        <v>0</v>
      </c>
      <c r="T31" s="198">
        <v>0</v>
      </c>
      <c r="U31" s="198">
        <v>0</v>
      </c>
      <c r="V31" s="198">
        <v>0</v>
      </c>
      <c r="W31" s="198">
        <v>0</v>
      </c>
      <c r="X31" s="198">
        <v>0</v>
      </c>
      <c r="Y31" s="198">
        <v>0</v>
      </c>
      <c r="Z31" s="198">
        <v>0</v>
      </c>
      <c r="AA31" s="198">
        <v>0</v>
      </c>
      <c r="AB31" s="198">
        <v>0</v>
      </c>
      <c r="AC31" s="198">
        <v>0</v>
      </c>
      <c r="AD31" s="198">
        <v>0</v>
      </c>
      <c r="AE31" s="198">
        <v>0</v>
      </c>
      <c r="AF31" s="198">
        <v>0</v>
      </c>
      <c r="AG31" s="198">
        <v>0</v>
      </c>
      <c r="AH31" s="198">
        <v>0</v>
      </c>
      <c r="AI31" s="198">
        <v>0</v>
      </c>
      <c r="AJ31" s="198">
        <v>0</v>
      </c>
      <c r="AK31" s="198">
        <v>0</v>
      </c>
      <c r="AL31" s="198">
        <v>0</v>
      </c>
      <c r="AM31" s="198">
        <v>0</v>
      </c>
      <c r="AN31" s="198">
        <v>0</v>
      </c>
      <c r="AO31" s="198">
        <v>0</v>
      </c>
      <c r="AP31" s="198">
        <v>0</v>
      </c>
      <c r="AQ31" s="198">
        <v>0</v>
      </c>
      <c r="AR31" s="198">
        <v>0</v>
      </c>
      <c r="AS31" s="198">
        <v>0</v>
      </c>
      <c r="AT31" s="198">
        <v>0</v>
      </c>
      <c r="AU31" s="198">
        <v>0</v>
      </c>
      <c r="AV31" s="198">
        <v>0</v>
      </c>
      <c r="AW31" s="198">
        <v>0</v>
      </c>
      <c r="AX31" s="198">
        <v>0</v>
      </c>
      <c r="AY31" s="198">
        <v>0</v>
      </c>
      <c r="AZ31" s="198">
        <v>0</v>
      </c>
      <c r="BA31" s="198">
        <v>0</v>
      </c>
      <c r="BB31" s="198">
        <v>0</v>
      </c>
      <c r="BC31" s="198">
        <v>0</v>
      </c>
      <c r="BD31" s="198">
        <v>0</v>
      </c>
      <c r="BE31" s="198">
        <v>0</v>
      </c>
      <c r="BF31" s="198">
        <v>0</v>
      </c>
      <c r="BG31" s="198">
        <v>0</v>
      </c>
      <c r="BH31" s="198">
        <v>0</v>
      </c>
      <c r="BI31" s="198">
        <v>0</v>
      </c>
      <c r="BJ31" s="198">
        <v>0</v>
      </c>
      <c r="BK31" s="198">
        <v>0</v>
      </c>
      <c r="BL31" s="198">
        <v>0</v>
      </c>
      <c r="BM31" s="198">
        <v>0</v>
      </c>
      <c r="BN31" s="198">
        <v>0</v>
      </c>
      <c r="BO31" s="198">
        <v>0</v>
      </c>
      <c r="BP31" s="198">
        <v>0</v>
      </c>
      <c r="BQ31" s="198">
        <v>0</v>
      </c>
      <c r="BR31" s="198">
        <v>0</v>
      </c>
      <c r="BS31" s="198">
        <v>0</v>
      </c>
      <c r="BT31" s="198">
        <v>0</v>
      </c>
      <c r="BU31" s="198">
        <v>0</v>
      </c>
      <c r="BV31" s="198">
        <v>0</v>
      </c>
      <c r="BW31" s="198">
        <v>0</v>
      </c>
      <c r="BX31" s="198">
        <v>0</v>
      </c>
      <c r="BY31" s="198">
        <v>0</v>
      </c>
      <c r="BZ31" s="198">
        <v>0</v>
      </c>
      <c r="CA31" s="198">
        <v>0</v>
      </c>
      <c r="CB31" s="198">
        <v>0</v>
      </c>
      <c r="CC31" s="198">
        <v>0</v>
      </c>
      <c r="CD31" s="198">
        <v>0</v>
      </c>
      <c r="CE31" s="198">
        <v>0</v>
      </c>
      <c r="CF31" s="198">
        <v>0</v>
      </c>
      <c r="CG31" s="198">
        <v>0</v>
      </c>
      <c r="CH31" s="198">
        <v>0</v>
      </c>
      <c r="CI31" s="198">
        <v>0</v>
      </c>
      <c r="CJ31" s="198">
        <v>0</v>
      </c>
      <c r="CK31" s="198">
        <v>0</v>
      </c>
      <c r="CL31" s="198">
        <v>0</v>
      </c>
      <c r="CM31" s="198">
        <v>0</v>
      </c>
      <c r="CN31" s="198">
        <v>0</v>
      </c>
      <c r="CO31" s="198">
        <v>0</v>
      </c>
      <c r="CP31" s="198">
        <v>0</v>
      </c>
      <c r="CQ31" s="198">
        <v>0</v>
      </c>
      <c r="CR31" s="198">
        <v>0</v>
      </c>
      <c r="CS31" s="198">
        <v>0</v>
      </c>
      <c r="CT31" s="198">
        <v>0</v>
      </c>
      <c r="CU31" s="198">
        <v>0</v>
      </c>
      <c r="CV31" s="198">
        <v>0</v>
      </c>
      <c r="CW31" s="198">
        <v>0</v>
      </c>
      <c r="CX31" s="198">
        <v>0</v>
      </c>
      <c r="CY31" s="198">
        <v>0</v>
      </c>
      <c r="CZ31" s="198">
        <v>0</v>
      </c>
      <c r="DA31" s="198">
        <v>0</v>
      </c>
      <c r="DB31" s="198">
        <v>0</v>
      </c>
      <c r="DC31" s="198">
        <v>0</v>
      </c>
      <c r="DE31" s="24">
        <f t="shared" si="21"/>
        <v>0</v>
      </c>
      <c r="DF31" s="24">
        <f t="shared" si="17"/>
        <v>0</v>
      </c>
      <c r="DG31">
        <f t="shared" si="20"/>
        <v>21</v>
      </c>
      <c r="DH31">
        <v>0</v>
      </c>
    </row>
    <row r="32" spans="1:112" ht="14.5">
      <c r="A32" s="68">
        <v>20</v>
      </c>
      <c r="B32" s="176" t="str">
        <f>$B$22&amp;"L."</f>
        <v>D.2.L.</v>
      </c>
      <c r="C32" s="196" t="s">
        <v>163</v>
      </c>
      <c r="D32" s="196"/>
      <c r="E32" s="194">
        <v>0.21</v>
      </c>
      <c r="F32" s="189">
        <f>H32+NPV(FD,I32:INDEX(I32:DC32,PAL))</f>
        <v>0</v>
      </c>
      <c r="G32" s="189">
        <f>SUMIF($H$5:$DC$5,"&lt;="&amp;PAL,$H32:$DC32)</f>
        <v>0</v>
      </c>
      <c r="H32" s="197">
        <v>0</v>
      </c>
      <c r="I32" s="197">
        <v>0</v>
      </c>
      <c r="J32" s="197">
        <v>0</v>
      </c>
      <c r="K32" s="197">
        <v>0</v>
      </c>
      <c r="L32" s="197">
        <v>0</v>
      </c>
      <c r="M32" s="197">
        <v>0</v>
      </c>
      <c r="N32" s="197">
        <v>0</v>
      </c>
      <c r="O32" s="197">
        <v>0</v>
      </c>
      <c r="P32" s="197">
        <v>0</v>
      </c>
      <c r="Q32" s="197">
        <v>0</v>
      </c>
      <c r="R32" s="197">
        <v>0</v>
      </c>
      <c r="S32" s="197">
        <v>0</v>
      </c>
      <c r="T32" s="197">
        <v>0</v>
      </c>
      <c r="U32" s="197">
        <v>0</v>
      </c>
      <c r="V32" s="197">
        <v>0</v>
      </c>
      <c r="W32" s="197">
        <v>0</v>
      </c>
      <c r="X32" s="197">
        <v>0</v>
      </c>
      <c r="Y32" s="197">
        <v>0</v>
      </c>
      <c r="Z32" s="197">
        <v>0</v>
      </c>
      <c r="AA32" s="197">
        <v>0</v>
      </c>
      <c r="AB32" s="197">
        <v>0</v>
      </c>
      <c r="AC32" s="197">
        <v>0</v>
      </c>
      <c r="AD32" s="197">
        <v>0</v>
      </c>
      <c r="AE32" s="197">
        <v>0</v>
      </c>
      <c r="AF32" s="197">
        <v>0</v>
      </c>
      <c r="AG32" s="198">
        <v>0</v>
      </c>
      <c r="AH32" s="197">
        <v>0</v>
      </c>
      <c r="AI32" s="197">
        <v>0</v>
      </c>
      <c r="AJ32" s="197">
        <v>0</v>
      </c>
      <c r="AK32" s="197">
        <v>0</v>
      </c>
      <c r="AL32" s="197">
        <v>0</v>
      </c>
      <c r="AM32" s="197">
        <v>0</v>
      </c>
      <c r="AN32" s="197">
        <v>0</v>
      </c>
      <c r="AO32" s="197">
        <v>0</v>
      </c>
      <c r="AP32" s="197">
        <v>0</v>
      </c>
      <c r="AQ32" s="197">
        <v>0</v>
      </c>
      <c r="AR32" s="197">
        <v>0</v>
      </c>
      <c r="AS32" s="197">
        <v>0</v>
      </c>
      <c r="AT32" s="197">
        <v>0</v>
      </c>
      <c r="AU32" s="197">
        <v>0</v>
      </c>
      <c r="AV32" s="197">
        <v>0</v>
      </c>
      <c r="AW32" s="197">
        <v>0</v>
      </c>
      <c r="AX32" s="197">
        <v>0</v>
      </c>
      <c r="AY32" s="197">
        <v>0</v>
      </c>
      <c r="AZ32" s="197">
        <v>0</v>
      </c>
      <c r="BA32" s="197">
        <v>0</v>
      </c>
      <c r="BB32" s="197">
        <v>0</v>
      </c>
      <c r="BC32" s="197">
        <v>0</v>
      </c>
      <c r="BD32" s="197">
        <v>0</v>
      </c>
      <c r="BE32" s="197">
        <v>0</v>
      </c>
      <c r="BF32" s="197">
        <v>0</v>
      </c>
      <c r="BG32" s="197">
        <v>0</v>
      </c>
      <c r="BH32" s="197">
        <v>0</v>
      </c>
      <c r="BI32" s="197">
        <v>0</v>
      </c>
      <c r="BJ32" s="197">
        <v>0</v>
      </c>
      <c r="BK32" s="197">
        <v>0</v>
      </c>
      <c r="BL32" s="197">
        <v>0</v>
      </c>
      <c r="BM32" s="197">
        <v>0</v>
      </c>
      <c r="BN32" s="197">
        <v>0</v>
      </c>
      <c r="BO32" s="197">
        <v>0</v>
      </c>
      <c r="BP32" s="197">
        <v>0</v>
      </c>
      <c r="BQ32" s="197">
        <v>0</v>
      </c>
      <c r="BR32" s="197">
        <v>0</v>
      </c>
      <c r="BS32" s="197">
        <v>0</v>
      </c>
      <c r="BT32" s="197">
        <v>0</v>
      </c>
      <c r="BU32" s="197">
        <v>0</v>
      </c>
      <c r="BV32" s="197">
        <v>0</v>
      </c>
      <c r="BW32" s="197">
        <v>0</v>
      </c>
      <c r="BX32" s="197">
        <v>0</v>
      </c>
      <c r="BY32" s="197">
        <v>0</v>
      </c>
      <c r="BZ32" s="197">
        <v>0</v>
      </c>
      <c r="CA32" s="197">
        <v>0</v>
      </c>
      <c r="CB32" s="197">
        <v>0</v>
      </c>
      <c r="CC32" s="197">
        <v>0</v>
      </c>
      <c r="CD32" s="197">
        <v>0</v>
      </c>
      <c r="CE32" s="197">
        <v>0</v>
      </c>
      <c r="CF32" s="197">
        <v>0</v>
      </c>
      <c r="CG32" s="197">
        <v>0</v>
      </c>
      <c r="CH32" s="197">
        <v>0</v>
      </c>
      <c r="CI32" s="197">
        <v>0</v>
      </c>
      <c r="CJ32" s="197">
        <v>0</v>
      </c>
      <c r="CK32" s="197">
        <v>0</v>
      </c>
      <c r="CL32" s="197">
        <v>0</v>
      </c>
      <c r="CM32" s="197">
        <v>0</v>
      </c>
      <c r="CN32" s="197">
        <v>0</v>
      </c>
      <c r="CO32" s="197">
        <v>0</v>
      </c>
      <c r="CP32" s="197">
        <v>0</v>
      </c>
      <c r="CQ32" s="197">
        <v>0</v>
      </c>
      <c r="CR32" s="197">
        <v>0</v>
      </c>
      <c r="CS32" s="197">
        <v>0</v>
      </c>
      <c r="CT32" s="197">
        <v>0</v>
      </c>
      <c r="CU32" s="197">
        <v>0</v>
      </c>
      <c r="CV32" s="197">
        <v>0</v>
      </c>
      <c r="CW32" s="197">
        <v>0</v>
      </c>
      <c r="CX32" s="197">
        <v>0</v>
      </c>
      <c r="CY32" s="197">
        <v>0</v>
      </c>
      <c r="CZ32" s="197">
        <v>0</v>
      </c>
      <c r="DA32" s="197">
        <v>0</v>
      </c>
      <c r="DB32" s="197">
        <v>0</v>
      </c>
      <c r="DC32" s="198">
        <v>0</v>
      </c>
      <c r="DE32" s="24">
        <f t="shared" si="21"/>
        <v>0</v>
      </c>
      <c r="DF32" s="24">
        <f t="shared" si="17"/>
        <v>0</v>
      </c>
      <c r="DG32">
        <f t="shared" si="20"/>
        <v>21</v>
      </c>
      <c r="DH32">
        <f>DG32/(100+DG32)</f>
        <v>0.17355371900826447</v>
      </c>
    </row>
    <row r="33" spans="1:112" ht="14.5">
      <c r="A33" s="68">
        <v>21</v>
      </c>
      <c r="B33" s="176" t="s">
        <v>166</v>
      </c>
      <c r="C33" s="188" t="s">
        <v>167</v>
      </c>
      <c r="D33" s="190"/>
      <c r="E33" s="190"/>
      <c r="F33" s="191">
        <f>SUM(F34:F41)+F42</f>
        <v>0</v>
      </c>
      <c r="G33" s="189">
        <f>SUMIF($H$5:$DC$5,"&lt;="&amp;PAL,$H33:$DC33)</f>
        <v>0</v>
      </c>
      <c r="H33" s="191">
        <f>SUM(H34:H41)+H42</f>
        <v>0</v>
      </c>
      <c r="I33" s="191">
        <f t="shared" ref="I33:BT33" si="22">SUM(I34:I41)+I42</f>
        <v>0</v>
      </c>
      <c r="J33" s="191">
        <f t="shared" si="22"/>
        <v>0</v>
      </c>
      <c r="K33" s="191">
        <f t="shared" si="22"/>
        <v>0</v>
      </c>
      <c r="L33" s="191">
        <f t="shared" si="22"/>
        <v>0</v>
      </c>
      <c r="M33" s="191">
        <f t="shared" si="22"/>
        <v>0</v>
      </c>
      <c r="N33" s="191">
        <f t="shared" si="22"/>
        <v>0</v>
      </c>
      <c r="O33" s="191">
        <f t="shared" si="22"/>
        <v>0</v>
      </c>
      <c r="P33" s="191">
        <f t="shared" si="22"/>
        <v>0</v>
      </c>
      <c r="Q33" s="191">
        <f t="shared" si="22"/>
        <v>0</v>
      </c>
      <c r="R33" s="191">
        <f t="shared" si="22"/>
        <v>0</v>
      </c>
      <c r="S33" s="191">
        <f t="shared" si="22"/>
        <v>0</v>
      </c>
      <c r="T33" s="191">
        <f t="shared" si="22"/>
        <v>0</v>
      </c>
      <c r="U33" s="191">
        <f t="shared" si="22"/>
        <v>0</v>
      </c>
      <c r="V33" s="191">
        <f t="shared" si="22"/>
        <v>0</v>
      </c>
      <c r="W33" s="191">
        <f t="shared" si="22"/>
        <v>0</v>
      </c>
      <c r="X33" s="191">
        <f t="shared" si="22"/>
        <v>0</v>
      </c>
      <c r="Y33" s="191">
        <f t="shared" si="22"/>
        <v>0</v>
      </c>
      <c r="Z33" s="191">
        <f t="shared" si="22"/>
        <v>0</v>
      </c>
      <c r="AA33" s="191">
        <f t="shared" si="22"/>
        <v>0</v>
      </c>
      <c r="AB33" s="191">
        <f t="shared" si="22"/>
        <v>0</v>
      </c>
      <c r="AC33" s="191">
        <f t="shared" si="22"/>
        <v>0</v>
      </c>
      <c r="AD33" s="191">
        <f t="shared" si="22"/>
        <v>0</v>
      </c>
      <c r="AE33" s="191">
        <f t="shared" si="22"/>
        <v>0</v>
      </c>
      <c r="AF33" s="191">
        <f t="shared" si="22"/>
        <v>0</v>
      </c>
      <c r="AG33" s="191">
        <f t="shared" si="22"/>
        <v>0</v>
      </c>
      <c r="AH33" s="191">
        <f t="shared" si="22"/>
        <v>0</v>
      </c>
      <c r="AI33" s="191">
        <f t="shared" si="22"/>
        <v>0</v>
      </c>
      <c r="AJ33" s="191">
        <f t="shared" si="22"/>
        <v>0</v>
      </c>
      <c r="AK33" s="191">
        <f t="shared" si="22"/>
        <v>0</v>
      </c>
      <c r="AL33" s="191">
        <f t="shared" si="22"/>
        <v>0</v>
      </c>
      <c r="AM33" s="191">
        <f t="shared" si="22"/>
        <v>0</v>
      </c>
      <c r="AN33" s="191">
        <f t="shared" si="22"/>
        <v>0</v>
      </c>
      <c r="AO33" s="191">
        <f t="shared" si="22"/>
        <v>0</v>
      </c>
      <c r="AP33" s="191">
        <f t="shared" si="22"/>
        <v>0</v>
      </c>
      <c r="AQ33" s="191">
        <f t="shared" si="22"/>
        <v>0</v>
      </c>
      <c r="AR33" s="191">
        <f t="shared" si="22"/>
        <v>0</v>
      </c>
      <c r="AS33" s="191">
        <f t="shared" si="22"/>
        <v>0</v>
      </c>
      <c r="AT33" s="191">
        <f t="shared" si="22"/>
        <v>0</v>
      </c>
      <c r="AU33" s="191">
        <f t="shared" si="22"/>
        <v>0</v>
      </c>
      <c r="AV33" s="191">
        <f t="shared" si="22"/>
        <v>0</v>
      </c>
      <c r="AW33" s="191">
        <f t="shared" si="22"/>
        <v>0</v>
      </c>
      <c r="AX33" s="191">
        <f t="shared" si="22"/>
        <v>0</v>
      </c>
      <c r="AY33" s="191">
        <f t="shared" si="22"/>
        <v>0</v>
      </c>
      <c r="AZ33" s="191">
        <f t="shared" si="22"/>
        <v>0</v>
      </c>
      <c r="BA33" s="191">
        <f t="shared" si="22"/>
        <v>0</v>
      </c>
      <c r="BB33" s="191">
        <f t="shared" si="22"/>
        <v>0</v>
      </c>
      <c r="BC33" s="191">
        <f t="shared" si="22"/>
        <v>0</v>
      </c>
      <c r="BD33" s="191">
        <f t="shared" si="22"/>
        <v>0</v>
      </c>
      <c r="BE33" s="191">
        <f t="shared" si="22"/>
        <v>0</v>
      </c>
      <c r="BF33" s="191">
        <f t="shared" si="22"/>
        <v>0</v>
      </c>
      <c r="BG33" s="191">
        <f t="shared" si="22"/>
        <v>0</v>
      </c>
      <c r="BH33" s="191">
        <f t="shared" si="22"/>
        <v>0</v>
      </c>
      <c r="BI33" s="191">
        <f t="shared" si="22"/>
        <v>0</v>
      </c>
      <c r="BJ33" s="191">
        <f t="shared" si="22"/>
        <v>0</v>
      </c>
      <c r="BK33" s="191">
        <f t="shared" si="22"/>
        <v>0</v>
      </c>
      <c r="BL33" s="191">
        <f t="shared" si="22"/>
        <v>0</v>
      </c>
      <c r="BM33" s="191">
        <f t="shared" si="22"/>
        <v>0</v>
      </c>
      <c r="BN33" s="191">
        <f t="shared" si="22"/>
        <v>0</v>
      </c>
      <c r="BO33" s="191">
        <f t="shared" si="22"/>
        <v>0</v>
      </c>
      <c r="BP33" s="191">
        <f t="shared" si="22"/>
        <v>0</v>
      </c>
      <c r="BQ33" s="191">
        <f t="shared" si="22"/>
        <v>0</v>
      </c>
      <c r="BR33" s="191">
        <f t="shared" si="22"/>
        <v>0</v>
      </c>
      <c r="BS33" s="191">
        <f t="shared" si="22"/>
        <v>0</v>
      </c>
      <c r="BT33" s="191">
        <f t="shared" si="22"/>
        <v>0</v>
      </c>
      <c r="BU33" s="191">
        <f t="shared" ref="BU33:DC33" si="23">SUM(BU34:BU41)+BU42</f>
        <v>0</v>
      </c>
      <c r="BV33" s="191">
        <f t="shared" si="23"/>
        <v>0</v>
      </c>
      <c r="BW33" s="191">
        <f t="shared" si="23"/>
        <v>0</v>
      </c>
      <c r="BX33" s="191">
        <f t="shared" si="23"/>
        <v>0</v>
      </c>
      <c r="BY33" s="191">
        <f t="shared" si="23"/>
        <v>0</v>
      </c>
      <c r="BZ33" s="191">
        <f t="shared" si="23"/>
        <v>0</v>
      </c>
      <c r="CA33" s="191">
        <f t="shared" si="23"/>
        <v>0</v>
      </c>
      <c r="CB33" s="191">
        <f t="shared" si="23"/>
        <v>0</v>
      </c>
      <c r="CC33" s="191">
        <f t="shared" si="23"/>
        <v>0</v>
      </c>
      <c r="CD33" s="191">
        <f t="shared" si="23"/>
        <v>0</v>
      </c>
      <c r="CE33" s="191">
        <f t="shared" si="23"/>
        <v>0</v>
      </c>
      <c r="CF33" s="191">
        <f t="shared" si="23"/>
        <v>0</v>
      </c>
      <c r="CG33" s="191">
        <f t="shared" si="23"/>
        <v>0</v>
      </c>
      <c r="CH33" s="191">
        <f t="shared" si="23"/>
        <v>0</v>
      </c>
      <c r="CI33" s="191">
        <f t="shared" si="23"/>
        <v>0</v>
      </c>
      <c r="CJ33" s="191">
        <f t="shared" si="23"/>
        <v>0</v>
      </c>
      <c r="CK33" s="191">
        <f t="shared" si="23"/>
        <v>0</v>
      </c>
      <c r="CL33" s="191">
        <f t="shared" si="23"/>
        <v>0</v>
      </c>
      <c r="CM33" s="191">
        <f t="shared" si="23"/>
        <v>0</v>
      </c>
      <c r="CN33" s="191">
        <f t="shared" si="23"/>
        <v>0</v>
      </c>
      <c r="CO33" s="191">
        <f t="shared" si="23"/>
        <v>0</v>
      </c>
      <c r="CP33" s="191">
        <f t="shared" si="23"/>
        <v>0</v>
      </c>
      <c r="CQ33" s="191">
        <f t="shared" si="23"/>
        <v>0</v>
      </c>
      <c r="CR33" s="191">
        <f t="shared" si="23"/>
        <v>0</v>
      </c>
      <c r="CS33" s="191">
        <f t="shared" si="23"/>
        <v>0</v>
      </c>
      <c r="CT33" s="191">
        <f t="shared" si="23"/>
        <v>0</v>
      </c>
      <c r="CU33" s="191">
        <f t="shared" si="23"/>
        <v>0</v>
      </c>
      <c r="CV33" s="191">
        <f t="shared" si="23"/>
        <v>0</v>
      </c>
      <c r="CW33" s="191">
        <f t="shared" si="23"/>
        <v>0</v>
      </c>
      <c r="CX33" s="191">
        <f t="shared" si="23"/>
        <v>0</v>
      </c>
      <c r="CY33" s="191">
        <f t="shared" si="23"/>
        <v>0</v>
      </c>
      <c r="CZ33" s="191">
        <f t="shared" si="23"/>
        <v>0</v>
      </c>
      <c r="DA33" s="191">
        <f t="shared" si="23"/>
        <v>0</v>
      </c>
      <c r="DB33" s="191">
        <f t="shared" si="23"/>
        <v>0</v>
      </c>
      <c r="DC33" s="191">
        <f t="shared" si="23"/>
        <v>0</v>
      </c>
      <c r="DF33" s="24">
        <f t="shared" si="17"/>
        <v>0</v>
      </c>
    </row>
    <row r="34" spans="1:112" ht="14.5">
      <c r="A34" s="68">
        <v>22</v>
      </c>
      <c r="B34" s="176" t="str">
        <f>$B$33&amp;"1."</f>
        <v>D.3.1.</v>
      </c>
      <c r="C34" s="192" t="s">
        <v>161</v>
      </c>
      <c r="D34" s="199"/>
      <c r="E34" s="194">
        <v>0.21</v>
      </c>
      <c r="F34" s="189">
        <f>H34+NPV(FD,I34:INDEX(I34:DC34,PAL))</f>
        <v>0</v>
      </c>
      <c r="G34" s="189">
        <f>SUMIF($H$5:$DC$5,"&lt;="&amp;PAL,$H34:$DC34)</f>
        <v>0</v>
      </c>
      <c r="H34" s="195">
        <v>0</v>
      </c>
      <c r="I34" s="195">
        <v>0</v>
      </c>
      <c r="J34" s="195">
        <v>0</v>
      </c>
      <c r="K34" s="195">
        <v>0</v>
      </c>
      <c r="L34" s="195">
        <v>0</v>
      </c>
      <c r="M34" s="195">
        <v>0</v>
      </c>
      <c r="N34" s="195">
        <v>0</v>
      </c>
      <c r="O34" s="195">
        <v>0</v>
      </c>
      <c r="P34" s="195">
        <v>0</v>
      </c>
      <c r="Q34" s="195">
        <v>0</v>
      </c>
      <c r="R34" s="195">
        <v>0</v>
      </c>
      <c r="S34" s="195">
        <v>0</v>
      </c>
      <c r="T34" s="195">
        <v>0</v>
      </c>
      <c r="U34" s="195">
        <v>0</v>
      </c>
      <c r="V34" s="195">
        <v>0</v>
      </c>
      <c r="W34" s="195">
        <v>0</v>
      </c>
      <c r="X34" s="195">
        <v>0</v>
      </c>
      <c r="Y34" s="195">
        <v>0</v>
      </c>
      <c r="Z34" s="195">
        <v>0</v>
      </c>
      <c r="AA34" s="195">
        <v>0</v>
      </c>
      <c r="AB34" s="195">
        <v>0</v>
      </c>
      <c r="AC34" s="195">
        <v>0</v>
      </c>
      <c r="AD34" s="195">
        <v>0</v>
      </c>
      <c r="AE34" s="195">
        <v>0</v>
      </c>
      <c r="AF34" s="195">
        <v>0</v>
      </c>
      <c r="AG34" s="195">
        <v>0</v>
      </c>
      <c r="AH34" s="195">
        <v>0</v>
      </c>
      <c r="AI34" s="195">
        <v>0</v>
      </c>
      <c r="AJ34" s="195">
        <v>0</v>
      </c>
      <c r="AK34" s="195">
        <v>0</v>
      </c>
      <c r="AL34" s="195">
        <v>0</v>
      </c>
      <c r="AM34" s="195">
        <v>0</v>
      </c>
      <c r="AN34" s="195">
        <v>0</v>
      </c>
      <c r="AO34" s="195">
        <v>0</v>
      </c>
      <c r="AP34" s="195">
        <v>0</v>
      </c>
      <c r="AQ34" s="195">
        <v>0</v>
      </c>
      <c r="AR34" s="195">
        <v>0</v>
      </c>
      <c r="AS34" s="195">
        <v>0</v>
      </c>
      <c r="AT34" s="195">
        <v>0</v>
      </c>
      <c r="AU34" s="195">
        <v>0</v>
      </c>
      <c r="AV34" s="195">
        <v>0</v>
      </c>
      <c r="AW34" s="195">
        <v>0</v>
      </c>
      <c r="AX34" s="195">
        <v>0</v>
      </c>
      <c r="AY34" s="195">
        <v>0</v>
      </c>
      <c r="AZ34" s="195">
        <v>0</v>
      </c>
      <c r="BA34" s="195">
        <v>0</v>
      </c>
      <c r="BB34" s="195">
        <v>0</v>
      </c>
      <c r="BC34" s="195">
        <v>0</v>
      </c>
      <c r="BD34" s="195">
        <v>0</v>
      </c>
      <c r="BE34" s="195">
        <v>0</v>
      </c>
      <c r="BF34" s="195">
        <v>0</v>
      </c>
      <c r="BG34" s="195">
        <v>0</v>
      </c>
      <c r="BH34" s="195">
        <v>0</v>
      </c>
      <c r="BI34" s="195">
        <v>0</v>
      </c>
      <c r="BJ34" s="195">
        <v>0</v>
      </c>
      <c r="BK34" s="195">
        <v>0</v>
      </c>
      <c r="BL34" s="195">
        <v>0</v>
      </c>
      <c r="BM34" s="195">
        <v>0</v>
      </c>
      <c r="BN34" s="195">
        <v>0</v>
      </c>
      <c r="BO34" s="195">
        <v>0</v>
      </c>
      <c r="BP34" s="195">
        <v>0</v>
      </c>
      <c r="BQ34" s="195">
        <v>0</v>
      </c>
      <c r="BR34" s="195">
        <v>0</v>
      </c>
      <c r="BS34" s="195">
        <v>0</v>
      </c>
      <c r="BT34" s="195">
        <v>0</v>
      </c>
      <c r="BU34" s="195">
        <v>0</v>
      </c>
      <c r="BV34" s="195">
        <v>0</v>
      </c>
      <c r="BW34" s="195">
        <v>0</v>
      </c>
      <c r="BX34" s="195">
        <v>0</v>
      </c>
      <c r="BY34" s="195">
        <v>0</v>
      </c>
      <c r="BZ34" s="195">
        <v>0</v>
      </c>
      <c r="CA34" s="195">
        <v>0</v>
      </c>
      <c r="CB34" s="195">
        <v>0</v>
      </c>
      <c r="CC34" s="195">
        <v>0</v>
      </c>
      <c r="CD34" s="195">
        <v>0</v>
      </c>
      <c r="CE34" s="195">
        <v>0</v>
      </c>
      <c r="CF34" s="195">
        <v>0</v>
      </c>
      <c r="CG34" s="195">
        <v>0</v>
      </c>
      <c r="CH34" s="195">
        <v>0</v>
      </c>
      <c r="CI34" s="195">
        <v>0</v>
      </c>
      <c r="CJ34" s="195">
        <v>0</v>
      </c>
      <c r="CK34" s="195">
        <v>0</v>
      </c>
      <c r="CL34" s="195">
        <v>0</v>
      </c>
      <c r="CM34" s="195">
        <v>0</v>
      </c>
      <c r="CN34" s="195">
        <v>0</v>
      </c>
      <c r="CO34" s="195">
        <v>0</v>
      </c>
      <c r="CP34" s="195">
        <v>0</v>
      </c>
      <c r="CQ34" s="195">
        <v>0</v>
      </c>
      <c r="CR34" s="195">
        <v>0</v>
      </c>
      <c r="CS34" s="195">
        <v>0</v>
      </c>
      <c r="CT34" s="195">
        <v>0</v>
      </c>
      <c r="CU34" s="195">
        <v>0</v>
      </c>
      <c r="CV34" s="195">
        <v>0</v>
      </c>
      <c r="CW34" s="195">
        <v>0</v>
      </c>
      <c r="CX34" s="195">
        <v>0</v>
      </c>
      <c r="CY34" s="195">
        <v>0</v>
      </c>
      <c r="CZ34" s="195">
        <v>0</v>
      </c>
      <c r="DA34" s="195">
        <v>0</v>
      </c>
      <c r="DB34" s="195">
        <v>0</v>
      </c>
      <c r="DC34" s="195">
        <v>0</v>
      </c>
      <c r="DE34" s="24">
        <f>COUNTBLANK(H34:DC34)</f>
        <v>0</v>
      </c>
      <c r="DF34" s="24">
        <f t="shared" si="17"/>
        <v>0</v>
      </c>
      <c r="DG34">
        <f t="shared" ref="DG34:DG43" si="24">IF(ISNUMBER(E34),E34*100,0)</f>
        <v>21</v>
      </c>
      <c r="DH34">
        <v>0</v>
      </c>
    </row>
    <row r="35" spans="1:112" ht="14.5">
      <c r="A35" s="68">
        <v>23</v>
      </c>
      <c r="B35" s="176" t="str">
        <f>$B$33&amp;"2."</f>
        <v>D.3.2.</v>
      </c>
      <c r="C35" s="192" t="s">
        <v>161</v>
      </c>
      <c r="D35" s="199"/>
      <c r="E35" s="194">
        <v>0.21</v>
      </c>
      <c r="F35" s="189">
        <f>H35+NPV(FD,I35:INDEX(I35:DC35,PAL))</f>
        <v>0</v>
      </c>
      <c r="G35" s="189">
        <f>SUMIF($H$5:$DC$5,"&lt;="&amp;PAL,$H35:$DC35)</f>
        <v>0</v>
      </c>
      <c r="H35" s="195">
        <v>0</v>
      </c>
      <c r="I35" s="195">
        <v>0</v>
      </c>
      <c r="J35" s="195">
        <v>0</v>
      </c>
      <c r="K35" s="195">
        <v>0</v>
      </c>
      <c r="L35" s="195">
        <v>0</v>
      </c>
      <c r="M35" s="195">
        <v>0</v>
      </c>
      <c r="N35" s="195">
        <v>0</v>
      </c>
      <c r="O35" s="195">
        <v>0</v>
      </c>
      <c r="P35" s="195">
        <v>0</v>
      </c>
      <c r="Q35" s="195">
        <v>0</v>
      </c>
      <c r="R35" s="195">
        <v>0</v>
      </c>
      <c r="S35" s="195">
        <v>0</v>
      </c>
      <c r="T35" s="195">
        <v>0</v>
      </c>
      <c r="U35" s="195">
        <v>0</v>
      </c>
      <c r="V35" s="195">
        <v>0</v>
      </c>
      <c r="W35" s="195">
        <v>0</v>
      </c>
      <c r="X35" s="195">
        <v>0</v>
      </c>
      <c r="Y35" s="195">
        <v>0</v>
      </c>
      <c r="Z35" s="195">
        <v>0</v>
      </c>
      <c r="AA35" s="195">
        <v>0</v>
      </c>
      <c r="AB35" s="195">
        <v>0</v>
      </c>
      <c r="AC35" s="195">
        <v>0</v>
      </c>
      <c r="AD35" s="195">
        <v>0</v>
      </c>
      <c r="AE35" s="195">
        <v>0</v>
      </c>
      <c r="AF35" s="195">
        <v>0</v>
      </c>
      <c r="AG35" s="195">
        <v>0</v>
      </c>
      <c r="AH35" s="195">
        <v>0</v>
      </c>
      <c r="AI35" s="195">
        <v>0</v>
      </c>
      <c r="AJ35" s="195">
        <v>0</v>
      </c>
      <c r="AK35" s="195">
        <v>0</v>
      </c>
      <c r="AL35" s="195">
        <v>0</v>
      </c>
      <c r="AM35" s="195">
        <v>0</v>
      </c>
      <c r="AN35" s="195">
        <v>0</v>
      </c>
      <c r="AO35" s="195">
        <v>0</v>
      </c>
      <c r="AP35" s="195">
        <v>0</v>
      </c>
      <c r="AQ35" s="195">
        <v>0</v>
      </c>
      <c r="AR35" s="195">
        <v>0</v>
      </c>
      <c r="AS35" s="195">
        <v>0</v>
      </c>
      <c r="AT35" s="195">
        <v>0</v>
      </c>
      <c r="AU35" s="195">
        <v>0</v>
      </c>
      <c r="AV35" s="195">
        <v>0</v>
      </c>
      <c r="AW35" s="195">
        <v>0</v>
      </c>
      <c r="AX35" s="195">
        <v>0</v>
      </c>
      <c r="AY35" s="195">
        <v>0</v>
      </c>
      <c r="AZ35" s="195">
        <v>0</v>
      </c>
      <c r="BA35" s="195">
        <v>0</v>
      </c>
      <c r="BB35" s="195">
        <v>0</v>
      </c>
      <c r="BC35" s="195">
        <v>0</v>
      </c>
      <c r="BD35" s="195">
        <v>0</v>
      </c>
      <c r="BE35" s="195">
        <v>0</v>
      </c>
      <c r="BF35" s="195">
        <v>0</v>
      </c>
      <c r="BG35" s="195">
        <v>0</v>
      </c>
      <c r="BH35" s="195">
        <v>0</v>
      </c>
      <c r="BI35" s="195">
        <v>0</v>
      </c>
      <c r="BJ35" s="195">
        <v>0</v>
      </c>
      <c r="BK35" s="195">
        <v>0</v>
      </c>
      <c r="BL35" s="195">
        <v>0</v>
      </c>
      <c r="BM35" s="195">
        <v>0</v>
      </c>
      <c r="BN35" s="195">
        <v>0</v>
      </c>
      <c r="BO35" s="195">
        <v>0</v>
      </c>
      <c r="BP35" s="195">
        <v>0</v>
      </c>
      <c r="BQ35" s="195">
        <v>0</v>
      </c>
      <c r="BR35" s="195">
        <v>0</v>
      </c>
      <c r="BS35" s="195">
        <v>0</v>
      </c>
      <c r="BT35" s="195">
        <v>0</v>
      </c>
      <c r="BU35" s="195">
        <v>0</v>
      </c>
      <c r="BV35" s="195">
        <v>0</v>
      </c>
      <c r="BW35" s="195">
        <v>0</v>
      </c>
      <c r="BX35" s="195">
        <v>0</v>
      </c>
      <c r="BY35" s="195">
        <v>0</v>
      </c>
      <c r="BZ35" s="195">
        <v>0</v>
      </c>
      <c r="CA35" s="195">
        <v>0</v>
      </c>
      <c r="CB35" s="195">
        <v>0</v>
      </c>
      <c r="CC35" s="195">
        <v>0</v>
      </c>
      <c r="CD35" s="195">
        <v>0</v>
      </c>
      <c r="CE35" s="195">
        <v>0</v>
      </c>
      <c r="CF35" s="195">
        <v>0</v>
      </c>
      <c r="CG35" s="195">
        <v>0</v>
      </c>
      <c r="CH35" s="195">
        <v>0</v>
      </c>
      <c r="CI35" s="195">
        <v>0</v>
      </c>
      <c r="CJ35" s="195">
        <v>0</v>
      </c>
      <c r="CK35" s="195">
        <v>0</v>
      </c>
      <c r="CL35" s="195">
        <v>0</v>
      </c>
      <c r="CM35" s="195">
        <v>0</v>
      </c>
      <c r="CN35" s="195">
        <v>0</v>
      </c>
      <c r="CO35" s="195">
        <v>0</v>
      </c>
      <c r="CP35" s="195">
        <v>0</v>
      </c>
      <c r="CQ35" s="195">
        <v>0</v>
      </c>
      <c r="CR35" s="195">
        <v>0</v>
      </c>
      <c r="CS35" s="195">
        <v>0</v>
      </c>
      <c r="CT35" s="195">
        <v>0</v>
      </c>
      <c r="CU35" s="195">
        <v>0</v>
      </c>
      <c r="CV35" s="195">
        <v>0</v>
      </c>
      <c r="CW35" s="195">
        <v>0</v>
      </c>
      <c r="CX35" s="195">
        <v>0</v>
      </c>
      <c r="CY35" s="195">
        <v>0</v>
      </c>
      <c r="CZ35" s="195">
        <v>0</v>
      </c>
      <c r="DA35" s="195">
        <v>0</v>
      </c>
      <c r="DB35" s="195">
        <v>0</v>
      </c>
      <c r="DC35" s="195">
        <v>0</v>
      </c>
      <c r="DE35" s="24">
        <f t="shared" ref="DE35:DE43" si="25">COUNTBLANK(H35:DC35)</f>
        <v>0</v>
      </c>
      <c r="DF35" s="24">
        <f t="shared" si="17"/>
        <v>0</v>
      </c>
      <c r="DG35">
        <f t="shared" si="24"/>
        <v>21</v>
      </c>
      <c r="DH35">
        <v>0</v>
      </c>
    </row>
    <row r="36" spans="1:112" ht="14.5">
      <c r="A36" s="68">
        <v>24</v>
      </c>
      <c r="B36" s="176" t="str">
        <f>$B$33&amp;"3."</f>
        <v>D.3.3.</v>
      </c>
      <c r="C36" s="192" t="s">
        <v>161</v>
      </c>
      <c r="D36" s="199"/>
      <c r="E36" s="194">
        <v>0.21</v>
      </c>
      <c r="F36" s="189">
        <f>H36+NPV(FD,I36:INDEX(I36:DC36,PAL))</f>
        <v>0</v>
      </c>
      <c r="G36" s="189">
        <f>SUMIF($H$5:$DC$5,"&lt;="&amp;PAL,$H36:$DC36)</f>
        <v>0</v>
      </c>
      <c r="H36" s="195">
        <v>0</v>
      </c>
      <c r="I36" s="195">
        <v>0</v>
      </c>
      <c r="J36" s="195">
        <v>0</v>
      </c>
      <c r="K36" s="195">
        <v>0</v>
      </c>
      <c r="L36" s="195">
        <v>0</v>
      </c>
      <c r="M36" s="195">
        <v>0</v>
      </c>
      <c r="N36" s="195">
        <v>0</v>
      </c>
      <c r="O36" s="195">
        <v>0</v>
      </c>
      <c r="P36" s="195">
        <v>0</v>
      </c>
      <c r="Q36" s="195">
        <v>0</v>
      </c>
      <c r="R36" s="195">
        <v>0</v>
      </c>
      <c r="S36" s="195">
        <v>0</v>
      </c>
      <c r="T36" s="195">
        <v>0</v>
      </c>
      <c r="U36" s="195">
        <v>0</v>
      </c>
      <c r="V36" s="195">
        <v>0</v>
      </c>
      <c r="W36" s="195">
        <v>0</v>
      </c>
      <c r="X36" s="195">
        <v>0</v>
      </c>
      <c r="Y36" s="195">
        <v>0</v>
      </c>
      <c r="Z36" s="195">
        <v>0</v>
      </c>
      <c r="AA36" s="195">
        <v>0</v>
      </c>
      <c r="AB36" s="195">
        <v>0</v>
      </c>
      <c r="AC36" s="195">
        <v>0</v>
      </c>
      <c r="AD36" s="195">
        <v>0</v>
      </c>
      <c r="AE36" s="195">
        <v>0</v>
      </c>
      <c r="AF36" s="195">
        <v>0</v>
      </c>
      <c r="AG36" s="195">
        <v>0</v>
      </c>
      <c r="AH36" s="195">
        <v>0</v>
      </c>
      <c r="AI36" s="195">
        <v>0</v>
      </c>
      <c r="AJ36" s="195">
        <v>0</v>
      </c>
      <c r="AK36" s="195">
        <v>0</v>
      </c>
      <c r="AL36" s="195">
        <v>0</v>
      </c>
      <c r="AM36" s="195">
        <v>0</v>
      </c>
      <c r="AN36" s="195">
        <v>0</v>
      </c>
      <c r="AO36" s="195">
        <v>0</v>
      </c>
      <c r="AP36" s="195">
        <v>0</v>
      </c>
      <c r="AQ36" s="195">
        <v>0</v>
      </c>
      <c r="AR36" s="195">
        <v>0</v>
      </c>
      <c r="AS36" s="195">
        <v>0</v>
      </c>
      <c r="AT36" s="195">
        <v>0</v>
      </c>
      <c r="AU36" s="195">
        <v>0</v>
      </c>
      <c r="AV36" s="195">
        <v>0</v>
      </c>
      <c r="AW36" s="195">
        <v>0</v>
      </c>
      <c r="AX36" s="195">
        <v>0</v>
      </c>
      <c r="AY36" s="195">
        <v>0</v>
      </c>
      <c r="AZ36" s="195">
        <v>0</v>
      </c>
      <c r="BA36" s="195">
        <v>0</v>
      </c>
      <c r="BB36" s="195">
        <v>0</v>
      </c>
      <c r="BC36" s="195">
        <v>0</v>
      </c>
      <c r="BD36" s="195">
        <v>0</v>
      </c>
      <c r="BE36" s="195">
        <v>0</v>
      </c>
      <c r="BF36" s="195">
        <v>0</v>
      </c>
      <c r="BG36" s="195">
        <v>0</v>
      </c>
      <c r="BH36" s="195">
        <v>0</v>
      </c>
      <c r="BI36" s="195">
        <v>0</v>
      </c>
      <c r="BJ36" s="195">
        <v>0</v>
      </c>
      <c r="BK36" s="195">
        <v>0</v>
      </c>
      <c r="BL36" s="195">
        <v>0</v>
      </c>
      <c r="BM36" s="195">
        <v>0</v>
      </c>
      <c r="BN36" s="195">
        <v>0</v>
      </c>
      <c r="BO36" s="195">
        <v>0</v>
      </c>
      <c r="BP36" s="195">
        <v>0</v>
      </c>
      <c r="BQ36" s="195">
        <v>0</v>
      </c>
      <c r="BR36" s="195">
        <v>0</v>
      </c>
      <c r="BS36" s="195">
        <v>0</v>
      </c>
      <c r="BT36" s="195">
        <v>0</v>
      </c>
      <c r="BU36" s="195">
        <v>0</v>
      </c>
      <c r="BV36" s="195">
        <v>0</v>
      </c>
      <c r="BW36" s="195">
        <v>0</v>
      </c>
      <c r="BX36" s="195">
        <v>0</v>
      </c>
      <c r="BY36" s="195">
        <v>0</v>
      </c>
      <c r="BZ36" s="195">
        <v>0</v>
      </c>
      <c r="CA36" s="195">
        <v>0</v>
      </c>
      <c r="CB36" s="195">
        <v>0</v>
      </c>
      <c r="CC36" s="195">
        <v>0</v>
      </c>
      <c r="CD36" s="195">
        <v>0</v>
      </c>
      <c r="CE36" s="195">
        <v>0</v>
      </c>
      <c r="CF36" s="195">
        <v>0</v>
      </c>
      <c r="CG36" s="195">
        <v>0</v>
      </c>
      <c r="CH36" s="195">
        <v>0</v>
      </c>
      <c r="CI36" s="195">
        <v>0</v>
      </c>
      <c r="CJ36" s="195">
        <v>0</v>
      </c>
      <c r="CK36" s="195">
        <v>0</v>
      </c>
      <c r="CL36" s="195">
        <v>0</v>
      </c>
      <c r="CM36" s="195">
        <v>0</v>
      </c>
      <c r="CN36" s="195">
        <v>0</v>
      </c>
      <c r="CO36" s="195">
        <v>0</v>
      </c>
      <c r="CP36" s="195">
        <v>0</v>
      </c>
      <c r="CQ36" s="195">
        <v>0</v>
      </c>
      <c r="CR36" s="195">
        <v>0</v>
      </c>
      <c r="CS36" s="195">
        <v>0</v>
      </c>
      <c r="CT36" s="195">
        <v>0</v>
      </c>
      <c r="CU36" s="195">
        <v>0</v>
      </c>
      <c r="CV36" s="195">
        <v>0</v>
      </c>
      <c r="CW36" s="195">
        <v>0</v>
      </c>
      <c r="CX36" s="195">
        <v>0</v>
      </c>
      <c r="CY36" s="195">
        <v>0</v>
      </c>
      <c r="CZ36" s="195">
        <v>0</v>
      </c>
      <c r="DA36" s="195">
        <v>0</v>
      </c>
      <c r="DB36" s="195">
        <v>0</v>
      </c>
      <c r="DC36" s="195">
        <v>0</v>
      </c>
      <c r="DE36" s="24">
        <f t="shared" si="25"/>
        <v>0</v>
      </c>
      <c r="DF36" s="24">
        <f t="shared" si="17"/>
        <v>0</v>
      </c>
      <c r="DG36">
        <f t="shared" si="24"/>
        <v>21</v>
      </c>
      <c r="DH36">
        <v>0</v>
      </c>
    </row>
    <row r="37" spans="1:112" ht="14.5">
      <c r="A37" s="68">
        <v>25</v>
      </c>
      <c r="B37" s="176" t="str">
        <f>$B$33&amp;"4."</f>
        <v>D.3.4.</v>
      </c>
      <c r="C37" s="192" t="s">
        <v>161</v>
      </c>
      <c r="D37" s="199"/>
      <c r="E37" s="194">
        <v>0.21</v>
      </c>
      <c r="F37" s="189">
        <f>H37+NPV(FD,I37:INDEX(I37:DC37,PAL))</f>
        <v>0</v>
      </c>
      <c r="G37" s="189">
        <f>SUMIF($H$5:$DC$5,"&lt;="&amp;PAL,$H37:$DC37)</f>
        <v>0</v>
      </c>
      <c r="H37" s="195">
        <v>0</v>
      </c>
      <c r="I37" s="195">
        <v>0</v>
      </c>
      <c r="J37" s="195">
        <v>0</v>
      </c>
      <c r="K37" s="195">
        <v>0</v>
      </c>
      <c r="L37" s="195">
        <v>0</v>
      </c>
      <c r="M37" s="195">
        <v>0</v>
      </c>
      <c r="N37" s="195">
        <v>0</v>
      </c>
      <c r="O37" s="195">
        <v>0</v>
      </c>
      <c r="P37" s="195">
        <v>0</v>
      </c>
      <c r="Q37" s="195">
        <v>0</v>
      </c>
      <c r="R37" s="195">
        <v>0</v>
      </c>
      <c r="S37" s="195">
        <v>0</v>
      </c>
      <c r="T37" s="195">
        <v>0</v>
      </c>
      <c r="U37" s="195">
        <v>0</v>
      </c>
      <c r="V37" s="195">
        <v>0</v>
      </c>
      <c r="W37" s="195">
        <v>0</v>
      </c>
      <c r="X37" s="195">
        <v>0</v>
      </c>
      <c r="Y37" s="195">
        <v>0</v>
      </c>
      <c r="Z37" s="195">
        <v>0</v>
      </c>
      <c r="AA37" s="195">
        <v>0</v>
      </c>
      <c r="AB37" s="195">
        <v>0</v>
      </c>
      <c r="AC37" s="195">
        <v>0</v>
      </c>
      <c r="AD37" s="195">
        <v>0</v>
      </c>
      <c r="AE37" s="195">
        <v>0</v>
      </c>
      <c r="AF37" s="195">
        <v>0</v>
      </c>
      <c r="AG37" s="195">
        <v>0</v>
      </c>
      <c r="AH37" s="195">
        <v>0</v>
      </c>
      <c r="AI37" s="195">
        <v>0</v>
      </c>
      <c r="AJ37" s="195">
        <v>0</v>
      </c>
      <c r="AK37" s="195">
        <v>0</v>
      </c>
      <c r="AL37" s="195">
        <v>0</v>
      </c>
      <c r="AM37" s="195">
        <v>0</v>
      </c>
      <c r="AN37" s="195">
        <v>0</v>
      </c>
      <c r="AO37" s="195">
        <v>0</v>
      </c>
      <c r="AP37" s="195">
        <v>0</v>
      </c>
      <c r="AQ37" s="195">
        <v>0</v>
      </c>
      <c r="AR37" s="195">
        <v>0</v>
      </c>
      <c r="AS37" s="195">
        <v>0</v>
      </c>
      <c r="AT37" s="195">
        <v>0</v>
      </c>
      <c r="AU37" s="195">
        <v>0</v>
      </c>
      <c r="AV37" s="195">
        <v>0</v>
      </c>
      <c r="AW37" s="195">
        <v>0</v>
      </c>
      <c r="AX37" s="195">
        <v>0</v>
      </c>
      <c r="AY37" s="195">
        <v>0</v>
      </c>
      <c r="AZ37" s="195">
        <v>0</v>
      </c>
      <c r="BA37" s="195">
        <v>0</v>
      </c>
      <c r="BB37" s="195">
        <v>0</v>
      </c>
      <c r="BC37" s="195">
        <v>0</v>
      </c>
      <c r="BD37" s="195">
        <v>0</v>
      </c>
      <c r="BE37" s="195">
        <v>0</v>
      </c>
      <c r="BF37" s="195">
        <v>0</v>
      </c>
      <c r="BG37" s="195">
        <v>0</v>
      </c>
      <c r="BH37" s="195">
        <v>0</v>
      </c>
      <c r="BI37" s="195">
        <v>0</v>
      </c>
      <c r="BJ37" s="195">
        <v>0</v>
      </c>
      <c r="BK37" s="195">
        <v>0</v>
      </c>
      <c r="BL37" s="195">
        <v>0</v>
      </c>
      <c r="BM37" s="195">
        <v>0</v>
      </c>
      <c r="BN37" s="195">
        <v>0</v>
      </c>
      <c r="BO37" s="195">
        <v>0</v>
      </c>
      <c r="BP37" s="195">
        <v>0</v>
      </c>
      <c r="BQ37" s="195">
        <v>0</v>
      </c>
      <c r="BR37" s="195">
        <v>0</v>
      </c>
      <c r="BS37" s="195">
        <v>0</v>
      </c>
      <c r="BT37" s="195">
        <v>0</v>
      </c>
      <c r="BU37" s="195">
        <v>0</v>
      </c>
      <c r="BV37" s="195">
        <v>0</v>
      </c>
      <c r="BW37" s="195">
        <v>0</v>
      </c>
      <c r="BX37" s="195">
        <v>0</v>
      </c>
      <c r="BY37" s="195">
        <v>0</v>
      </c>
      <c r="BZ37" s="195">
        <v>0</v>
      </c>
      <c r="CA37" s="195">
        <v>0</v>
      </c>
      <c r="CB37" s="195">
        <v>0</v>
      </c>
      <c r="CC37" s="195">
        <v>0</v>
      </c>
      <c r="CD37" s="195">
        <v>0</v>
      </c>
      <c r="CE37" s="195">
        <v>0</v>
      </c>
      <c r="CF37" s="195">
        <v>0</v>
      </c>
      <c r="CG37" s="195">
        <v>0</v>
      </c>
      <c r="CH37" s="195">
        <v>0</v>
      </c>
      <c r="CI37" s="195">
        <v>0</v>
      </c>
      <c r="CJ37" s="195">
        <v>0</v>
      </c>
      <c r="CK37" s="195">
        <v>0</v>
      </c>
      <c r="CL37" s="195">
        <v>0</v>
      </c>
      <c r="CM37" s="195">
        <v>0</v>
      </c>
      <c r="CN37" s="195">
        <v>0</v>
      </c>
      <c r="CO37" s="195">
        <v>0</v>
      </c>
      <c r="CP37" s="195">
        <v>0</v>
      </c>
      <c r="CQ37" s="195">
        <v>0</v>
      </c>
      <c r="CR37" s="195">
        <v>0</v>
      </c>
      <c r="CS37" s="195">
        <v>0</v>
      </c>
      <c r="CT37" s="195">
        <v>0</v>
      </c>
      <c r="CU37" s="195">
        <v>0</v>
      </c>
      <c r="CV37" s="195">
        <v>0</v>
      </c>
      <c r="CW37" s="195">
        <v>0</v>
      </c>
      <c r="CX37" s="195">
        <v>0</v>
      </c>
      <c r="CY37" s="195">
        <v>0</v>
      </c>
      <c r="CZ37" s="195">
        <v>0</v>
      </c>
      <c r="DA37" s="195">
        <v>0</v>
      </c>
      <c r="DB37" s="195">
        <v>0</v>
      </c>
      <c r="DC37" s="195">
        <v>0</v>
      </c>
      <c r="DE37" s="24">
        <f t="shared" si="25"/>
        <v>0</v>
      </c>
      <c r="DF37" s="24">
        <f t="shared" si="17"/>
        <v>0</v>
      </c>
      <c r="DG37">
        <f t="shared" si="24"/>
        <v>21</v>
      </c>
      <c r="DH37">
        <v>0</v>
      </c>
    </row>
    <row r="38" spans="1:112" ht="14.5">
      <c r="A38" s="68">
        <v>26</v>
      </c>
      <c r="B38" s="176" t="str">
        <f>$B$33&amp;"5."</f>
        <v>D.3.5.</v>
      </c>
      <c r="C38" s="192" t="s">
        <v>161</v>
      </c>
      <c r="D38" s="199"/>
      <c r="E38" s="194">
        <v>0.21</v>
      </c>
      <c r="F38" s="189">
        <f>H38+NPV(FD,I38:INDEX(I38:DC38,PAL))</f>
        <v>0</v>
      </c>
      <c r="G38" s="189">
        <f>SUMIF($H$5:$DC$5,"&lt;="&amp;PAL,$H38:$DC38)</f>
        <v>0</v>
      </c>
      <c r="H38" s="195">
        <v>0</v>
      </c>
      <c r="I38" s="195">
        <v>0</v>
      </c>
      <c r="J38" s="195">
        <v>0</v>
      </c>
      <c r="K38" s="195">
        <v>0</v>
      </c>
      <c r="L38" s="195">
        <v>0</v>
      </c>
      <c r="M38" s="195">
        <v>0</v>
      </c>
      <c r="N38" s="195">
        <v>0</v>
      </c>
      <c r="O38" s="195">
        <v>0</v>
      </c>
      <c r="P38" s="195">
        <v>0</v>
      </c>
      <c r="Q38" s="195">
        <v>0</v>
      </c>
      <c r="R38" s="195">
        <v>0</v>
      </c>
      <c r="S38" s="195">
        <v>0</v>
      </c>
      <c r="T38" s="195">
        <v>0</v>
      </c>
      <c r="U38" s="195">
        <v>0</v>
      </c>
      <c r="V38" s="195">
        <v>0</v>
      </c>
      <c r="W38" s="195">
        <v>0</v>
      </c>
      <c r="X38" s="195">
        <v>0</v>
      </c>
      <c r="Y38" s="195">
        <v>0</v>
      </c>
      <c r="Z38" s="195">
        <v>0</v>
      </c>
      <c r="AA38" s="195">
        <v>0</v>
      </c>
      <c r="AB38" s="195">
        <v>0</v>
      </c>
      <c r="AC38" s="195">
        <v>0</v>
      </c>
      <c r="AD38" s="195">
        <v>0</v>
      </c>
      <c r="AE38" s="195">
        <v>0</v>
      </c>
      <c r="AF38" s="195">
        <v>0</v>
      </c>
      <c r="AG38" s="195">
        <v>0</v>
      </c>
      <c r="AH38" s="195">
        <v>0</v>
      </c>
      <c r="AI38" s="195">
        <v>0</v>
      </c>
      <c r="AJ38" s="195">
        <v>0</v>
      </c>
      <c r="AK38" s="195">
        <v>0</v>
      </c>
      <c r="AL38" s="195">
        <v>0</v>
      </c>
      <c r="AM38" s="195">
        <v>0</v>
      </c>
      <c r="AN38" s="195">
        <v>0</v>
      </c>
      <c r="AO38" s="195">
        <v>0</v>
      </c>
      <c r="AP38" s="195">
        <v>0</v>
      </c>
      <c r="AQ38" s="195">
        <v>0</v>
      </c>
      <c r="AR38" s="195">
        <v>0</v>
      </c>
      <c r="AS38" s="195">
        <v>0</v>
      </c>
      <c r="AT38" s="195">
        <v>0</v>
      </c>
      <c r="AU38" s="195">
        <v>0</v>
      </c>
      <c r="AV38" s="195">
        <v>0</v>
      </c>
      <c r="AW38" s="195">
        <v>0</v>
      </c>
      <c r="AX38" s="195">
        <v>0</v>
      </c>
      <c r="AY38" s="195">
        <v>0</v>
      </c>
      <c r="AZ38" s="195">
        <v>0</v>
      </c>
      <c r="BA38" s="195">
        <v>0</v>
      </c>
      <c r="BB38" s="195">
        <v>0</v>
      </c>
      <c r="BC38" s="195">
        <v>0</v>
      </c>
      <c r="BD38" s="195">
        <v>0</v>
      </c>
      <c r="BE38" s="195">
        <v>0</v>
      </c>
      <c r="BF38" s="195">
        <v>0</v>
      </c>
      <c r="BG38" s="195">
        <v>0</v>
      </c>
      <c r="BH38" s="195">
        <v>0</v>
      </c>
      <c r="BI38" s="195">
        <v>0</v>
      </c>
      <c r="BJ38" s="195">
        <v>0</v>
      </c>
      <c r="BK38" s="195">
        <v>0</v>
      </c>
      <c r="BL38" s="195">
        <v>0</v>
      </c>
      <c r="BM38" s="195">
        <v>0</v>
      </c>
      <c r="BN38" s="195">
        <v>0</v>
      </c>
      <c r="BO38" s="195">
        <v>0</v>
      </c>
      <c r="BP38" s="195">
        <v>0</v>
      </c>
      <c r="BQ38" s="195">
        <v>0</v>
      </c>
      <c r="BR38" s="195">
        <v>0</v>
      </c>
      <c r="BS38" s="195">
        <v>0</v>
      </c>
      <c r="BT38" s="195">
        <v>0</v>
      </c>
      <c r="BU38" s="195">
        <v>0</v>
      </c>
      <c r="BV38" s="195">
        <v>0</v>
      </c>
      <c r="BW38" s="195">
        <v>0</v>
      </c>
      <c r="BX38" s="195">
        <v>0</v>
      </c>
      <c r="BY38" s="195">
        <v>0</v>
      </c>
      <c r="BZ38" s="195">
        <v>0</v>
      </c>
      <c r="CA38" s="195">
        <v>0</v>
      </c>
      <c r="CB38" s="195">
        <v>0</v>
      </c>
      <c r="CC38" s="195">
        <v>0</v>
      </c>
      <c r="CD38" s="195">
        <v>0</v>
      </c>
      <c r="CE38" s="195">
        <v>0</v>
      </c>
      <c r="CF38" s="195">
        <v>0</v>
      </c>
      <c r="CG38" s="195">
        <v>0</v>
      </c>
      <c r="CH38" s="195">
        <v>0</v>
      </c>
      <c r="CI38" s="195">
        <v>0</v>
      </c>
      <c r="CJ38" s="195">
        <v>0</v>
      </c>
      <c r="CK38" s="195">
        <v>0</v>
      </c>
      <c r="CL38" s="195">
        <v>0</v>
      </c>
      <c r="CM38" s="195">
        <v>0</v>
      </c>
      <c r="CN38" s="195">
        <v>0</v>
      </c>
      <c r="CO38" s="195">
        <v>0</v>
      </c>
      <c r="CP38" s="195">
        <v>0</v>
      </c>
      <c r="CQ38" s="195">
        <v>0</v>
      </c>
      <c r="CR38" s="195">
        <v>0</v>
      </c>
      <c r="CS38" s="195">
        <v>0</v>
      </c>
      <c r="CT38" s="195">
        <v>0</v>
      </c>
      <c r="CU38" s="195">
        <v>0</v>
      </c>
      <c r="CV38" s="195">
        <v>0</v>
      </c>
      <c r="CW38" s="195">
        <v>0</v>
      </c>
      <c r="CX38" s="195">
        <v>0</v>
      </c>
      <c r="CY38" s="195">
        <v>0</v>
      </c>
      <c r="CZ38" s="195">
        <v>0</v>
      </c>
      <c r="DA38" s="195">
        <v>0</v>
      </c>
      <c r="DB38" s="195">
        <v>0</v>
      </c>
      <c r="DC38" s="195">
        <v>0</v>
      </c>
      <c r="DE38" s="24">
        <f t="shared" si="25"/>
        <v>0</v>
      </c>
      <c r="DF38" s="24">
        <f t="shared" si="17"/>
        <v>0</v>
      </c>
      <c r="DG38">
        <f t="shared" si="24"/>
        <v>21</v>
      </c>
      <c r="DH38">
        <v>0</v>
      </c>
    </row>
    <row r="39" spans="1:112" ht="14.5">
      <c r="A39" s="68">
        <v>27</v>
      </c>
      <c r="B39" s="176" t="str">
        <f>$B$33&amp;"6."</f>
        <v>D.3.6.</v>
      </c>
      <c r="C39" s="192" t="s">
        <v>161</v>
      </c>
      <c r="D39" s="199"/>
      <c r="E39" s="194">
        <v>0.21</v>
      </c>
      <c r="F39" s="189">
        <f>H39+NPV(FD,I39:INDEX(I39:DC39,PAL))</f>
        <v>0</v>
      </c>
      <c r="G39" s="189">
        <f>SUMIF($H$5:$DC$5,"&lt;="&amp;PAL,$H39:$DC39)</f>
        <v>0</v>
      </c>
      <c r="H39" s="195">
        <v>0</v>
      </c>
      <c r="I39" s="195">
        <v>0</v>
      </c>
      <c r="J39" s="195">
        <v>0</v>
      </c>
      <c r="K39" s="195">
        <v>0</v>
      </c>
      <c r="L39" s="195">
        <v>0</v>
      </c>
      <c r="M39" s="195">
        <v>0</v>
      </c>
      <c r="N39" s="195">
        <v>0</v>
      </c>
      <c r="O39" s="195">
        <v>0</v>
      </c>
      <c r="P39" s="195">
        <v>0</v>
      </c>
      <c r="Q39" s="195">
        <v>0</v>
      </c>
      <c r="R39" s="195">
        <v>0</v>
      </c>
      <c r="S39" s="195">
        <v>0</v>
      </c>
      <c r="T39" s="195">
        <v>0</v>
      </c>
      <c r="U39" s="195">
        <v>0</v>
      </c>
      <c r="V39" s="195">
        <v>0</v>
      </c>
      <c r="W39" s="195">
        <v>0</v>
      </c>
      <c r="X39" s="195">
        <v>0</v>
      </c>
      <c r="Y39" s="195">
        <v>0</v>
      </c>
      <c r="Z39" s="195">
        <v>0</v>
      </c>
      <c r="AA39" s="195">
        <v>0</v>
      </c>
      <c r="AB39" s="195">
        <v>0</v>
      </c>
      <c r="AC39" s="195">
        <v>0</v>
      </c>
      <c r="AD39" s="195">
        <v>0</v>
      </c>
      <c r="AE39" s="195">
        <v>0</v>
      </c>
      <c r="AF39" s="195">
        <v>0</v>
      </c>
      <c r="AG39" s="195">
        <v>0</v>
      </c>
      <c r="AH39" s="195">
        <v>0</v>
      </c>
      <c r="AI39" s="195">
        <v>0</v>
      </c>
      <c r="AJ39" s="195">
        <v>0</v>
      </c>
      <c r="AK39" s="195">
        <v>0</v>
      </c>
      <c r="AL39" s="195">
        <v>0</v>
      </c>
      <c r="AM39" s="195">
        <v>0</v>
      </c>
      <c r="AN39" s="195">
        <v>0</v>
      </c>
      <c r="AO39" s="195">
        <v>0</v>
      </c>
      <c r="AP39" s="195">
        <v>0</v>
      </c>
      <c r="AQ39" s="195">
        <v>0</v>
      </c>
      <c r="AR39" s="195">
        <v>0</v>
      </c>
      <c r="AS39" s="195">
        <v>0</v>
      </c>
      <c r="AT39" s="195">
        <v>0</v>
      </c>
      <c r="AU39" s="195">
        <v>0</v>
      </c>
      <c r="AV39" s="195">
        <v>0</v>
      </c>
      <c r="AW39" s="195">
        <v>0</v>
      </c>
      <c r="AX39" s="195">
        <v>0</v>
      </c>
      <c r="AY39" s="195">
        <v>0</v>
      </c>
      <c r="AZ39" s="195">
        <v>0</v>
      </c>
      <c r="BA39" s="195">
        <v>0</v>
      </c>
      <c r="BB39" s="195">
        <v>0</v>
      </c>
      <c r="BC39" s="195">
        <v>0</v>
      </c>
      <c r="BD39" s="195">
        <v>0</v>
      </c>
      <c r="BE39" s="195">
        <v>0</v>
      </c>
      <c r="BF39" s="195">
        <v>0</v>
      </c>
      <c r="BG39" s="195">
        <v>0</v>
      </c>
      <c r="BH39" s="195">
        <v>0</v>
      </c>
      <c r="BI39" s="195">
        <v>0</v>
      </c>
      <c r="BJ39" s="195">
        <v>0</v>
      </c>
      <c r="BK39" s="195">
        <v>0</v>
      </c>
      <c r="BL39" s="195">
        <v>0</v>
      </c>
      <c r="BM39" s="195">
        <v>0</v>
      </c>
      <c r="BN39" s="195">
        <v>0</v>
      </c>
      <c r="BO39" s="195">
        <v>0</v>
      </c>
      <c r="BP39" s="195">
        <v>0</v>
      </c>
      <c r="BQ39" s="195">
        <v>0</v>
      </c>
      <c r="BR39" s="195">
        <v>0</v>
      </c>
      <c r="BS39" s="195">
        <v>0</v>
      </c>
      <c r="BT39" s="195">
        <v>0</v>
      </c>
      <c r="BU39" s="195">
        <v>0</v>
      </c>
      <c r="BV39" s="195">
        <v>0</v>
      </c>
      <c r="BW39" s="195">
        <v>0</v>
      </c>
      <c r="BX39" s="195">
        <v>0</v>
      </c>
      <c r="BY39" s="195">
        <v>0</v>
      </c>
      <c r="BZ39" s="195">
        <v>0</v>
      </c>
      <c r="CA39" s="195">
        <v>0</v>
      </c>
      <c r="CB39" s="195">
        <v>0</v>
      </c>
      <c r="CC39" s="195">
        <v>0</v>
      </c>
      <c r="CD39" s="195">
        <v>0</v>
      </c>
      <c r="CE39" s="195">
        <v>0</v>
      </c>
      <c r="CF39" s="195">
        <v>0</v>
      </c>
      <c r="CG39" s="195">
        <v>0</v>
      </c>
      <c r="CH39" s="195">
        <v>0</v>
      </c>
      <c r="CI39" s="195">
        <v>0</v>
      </c>
      <c r="CJ39" s="195">
        <v>0</v>
      </c>
      <c r="CK39" s="195">
        <v>0</v>
      </c>
      <c r="CL39" s="195">
        <v>0</v>
      </c>
      <c r="CM39" s="195">
        <v>0</v>
      </c>
      <c r="CN39" s="195">
        <v>0</v>
      </c>
      <c r="CO39" s="195">
        <v>0</v>
      </c>
      <c r="CP39" s="195">
        <v>0</v>
      </c>
      <c r="CQ39" s="195">
        <v>0</v>
      </c>
      <c r="CR39" s="195">
        <v>0</v>
      </c>
      <c r="CS39" s="195">
        <v>0</v>
      </c>
      <c r="CT39" s="195">
        <v>0</v>
      </c>
      <c r="CU39" s="195">
        <v>0</v>
      </c>
      <c r="CV39" s="195">
        <v>0</v>
      </c>
      <c r="CW39" s="195">
        <v>0</v>
      </c>
      <c r="CX39" s="195">
        <v>0</v>
      </c>
      <c r="CY39" s="195">
        <v>0</v>
      </c>
      <c r="CZ39" s="195">
        <v>0</v>
      </c>
      <c r="DA39" s="195">
        <v>0</v>
      </c>
      <c r="DB39" s="195">
        <v>0</v>
      </c>
      <c r="DC39" s="195">
        <v>0</v>
      </c>
      <c r="DE39" s="24">
        <f t="shared" si="25"/>
        <v>0</v>
      </c>
      <c r="DF39" s="24">
        <f t="shared" si="17"/>
        <v>0</v>
      </c>
      <c r="DG39">
        <f t="shared" si="24"/>
        <v>21</v>
      </c>
      <c r="DH39">
        <v>0</v>
      </c>
    </row>
    <row r="40" spans="1:112" ht="14.5">
      <c r="A40" s="68">
        <v>28</v>
      </c>
      <c r="B40" s="176" t="str">
        <f>$B$33&amp;"7."</f>
        <v>D.3.7.</v>
      </c>
      <c r="C40" s="192" t="s">
        <v>161</v>
      </c>
      <c r="D40" s="199"/>
      <c r="E40" s="194">
        <v>0.21</v>
      </c>
      <c r="F40" s="189">
        <f>H40+NPV(FD,I40:INDEX(I40:DC40,PAL))</f>
        <v>0</v>
      </c>
      <c r="G40" s="189">
        <f>SUMIF($H$5:$DC$5,"&lt;="&amp;PAL,$H40:$DC40)</f>
        <v>0</v>
      </c>
      <c r="H40" s="195">
        <v>0</v>
      </c>
      <c r="I40" s="195">
        <v>0</v>
      </c>
      <c r="J40" s="195">
        <v>0</v>
      </c>
      <c r="K40" s="195">
        <v>0</v>
      </c>
      <c r="L40" s="195">
        <v>0</v>
      </c>
      <c r="M40" s="195">
        <v>0</v>
      </c>
      <c r="N40" s="195">
        <v>0</v>
      </c>
      <c r="O40" s="195">
        <v>0</v>
      </c>
      <c r="P40" s="195">
        <v>0</v>
      </c>
      <c r="Q40" s="195">
        <v>0</v>
      </c>
      <c r="R40" s="195">
        <v>0</v>
      </c>
      <c r="S40" s="195">
        <v>0</v>
      </c>
      <c r="T40" s="195">
        <v>0</v>
      </c>
      <c r="U40" s="195">
        <v>0</v>
      </c>
      <c r="V40" s="195">
        <v>0</v>
      </c>
      <c r="W40" s="195">
        <v>0</v>
      </c>
      <c r="X40" s="195">
        <v>0</v>
      </c>
      <c r="Y40" s="195">
        <v>0</v>
      </c>
      <c r="Z40" s="195">
        <v>0</v>
      </c>
      <c r="AA40" s="195">
        <v>0</v>
      </c>
      <c r="AB40" s="195">
        <v>0</v>
      </c>
      <c r="AC40" s="195">
        <v>0</v>
      </c>
      <c r="AD40" s="195">
        <v>0</v>
      </c>
      <c r="AE40" s="195">
        <v>0</v>
      </c>
      <c r="AF40" s="195">
        <v>0</v>
      </c>
      <c r="AG40" s="195">
        <v>0</v>
      </c>
      <c r="AH40" s="195">
        <v>0</v>
      </c>
      <c r="AI40" s="195">
        <v>0</v>
      </c>
      <c r="AJ40" s="195">
        <v>0</v>
      </c>
      <c r="AK40" s="195">
        <v>0</v>
      </c>
      <c r="AL40" s="195">
        <v>0</v>
      </c>
      <c r="AM40" s="195">
        <v>0</v>
      </c>
      <c r="AN40" s="195">
        <v>0</v>
      </c>
      <c r="AO40" s="195">
        <v>0</v>
      </c>
      <c r="AP40" s="195">
        <v>0</v>
      </c>
      <c r="AQ40" s="195">
        <v>0</v>
      </c>
      <c r="AR40" s="195">
        <v>0</v>
      </c>
      <c r="AS40" s="195">
        <v>0</v>
      </c>
      <c r="AT40" s="195">
        <v>0</v>
      </c>
      <c r="AU40" s="195">
        <v>0</v>
      </c>
      <c r="AV40" s="195">
        <v>0</v>
      </c>
      <c r="AW40" s="195">
        <v>0</v>
      </c>
      <c r="AX40" s="195">
        <v>0</v>
      </c>
      <c r="AY40" s="195">
        <v>0</v>
      </c>
      <c r="AZ40" s="195">
        <v>0</v>
      </c>
      <c r="BA40" s="195">
        <v>0</v>
      </c>
      <c r="BB40" s="195">
        <v>0</v>
      </c>
      <c r="BC40" s="195">
        <v>0</v>
      </c>
      <c r="BD40" s="195">
        <v>0</v>
      </c>
      <c r="BE40" s="195">
        <v>0</v>
      </c>
      <c r="BF40" s="195">
        <v>0</v>
      </c>
      <c r="BG40" s="195">
        <v>0</v>
      </c>
      <c r="BH40" s="195">
        <v>0</v>
      </c>
      <c r="BI40" s="195">
        <v>0</v>
      </c>
      <c r="BJ40" s="195">
        <v>0</v>
      </c>
      <c r="BK40" s="195">
        <v>0</v>
      </c>
      <c r="BL40" s="195">
        <v>0</v>
      </c>
      <c r="BM40" s="195">
        <v>0</v>
      </c>
      <c r="BN40" s="195">
        <v>0</v>
      </c>
      <c r="BO40" s="195">
        <v>0</v>
      </c>
      <c r="BP40" s="195">
        <v>0</v>
      </c>
      <c r="BQ40" s="195">
        <v>0</v>
      </c>
      <c r="BR40" s="195">
        <v>0</v>
      </c>
      <c r="BS40" s="195">
        <v>0</v>
      </c>
      <c r="BT40" s="195">
        <v>0</v>
      </c>
      <c r="BU40" s="195">
        <v>0</v>
      </c>
      <c r="BV40" s="195">
        <v>0</v>
      </c>
      <c r="BW40" s="195">
        <v>0</v>
      </c>
      <c r="BX40" s="195">
        <v>0</v>
      </c>
      <c r="BY40" s="195">
        <v>0</v>
      </c>
      <c r="BZ40" s="195">
        <v>0</v>
      </c>
      <c r="CA40" s="195">
        <v>0</v>
      </c>
      <c r="CB40" s="195">
        <v>0</v>
      </c>
      <c r="CC40" s="195">
        <v>0</v>
      </c>
      <c r="CD40" s="195">
        <v>0</v>
      </c>
      <c r="CE40" s="195">
        <v>0</v>
      </c>
      <c r="CF40" s="195">
        <v>0</v>
      </c>
      <c r="CG40" s="195">
        <v>0</v>
      </c>
      <c r="CH40" s="195">
        <v>0</v>
      </c>
      <c r="CI40" s="195">
        <v>0</v>
      </c>
      <c r="CJ40" s="195">
        <v>0</v>
      </c>
      <c r="CK40" s="195">
        <v>0</v>
      </c>
      <c r="CL40" s="195">
        <v>0</v>
      </c>
      <c r="CM40" s="195">
        <v>0</v>
      </c>
      <c r="CN40" s="195">
        <v>0</v>
      </c>
      <c r="CO40" s="195">
        <v>0</v>
      </c>
      <c r="CP40" s="195">
        <v>0</v>
      </c>
      <c r="CQ40" s="195">
        <v>0</v>
      </c>
      <c r="CR40" s="195">
        <v>0</v>
      </c>
      <c r="CS40" s="195">
        <v>0</v>
      </c>
      <c r="CT40" s="195">
        <v>0</v>
      </c>
      <c r="CU40" s="195">
        <v>0</v>
      </c>
      <c r="CV40" s="195">
        <v>0</v>
      </c>
      <c r="CW40" s="195">
        <v>0</v>
      </c>
      <c r="CX40" s="195">
        <v>0</v>
      </c>
      <c r="CY40" s="195">
        <v>0</v>
      </c>
      <c r="CZ40" s="195">
        <v>0</v>
      </c>
      <c r="DA40" s="195">
        <v>0</v>
      </c>
      <c r="DB40" s="195">
        <v>0</v>
      </c>
      <c r="DC40" s="195">
        <v>0</v>
      </c>
      <c r="DE40" s="24">
        <f t="shared" si="25"/>
        <v>0</v>
      </c>
      <c r="DF40" s="24">
        <f t="shared" si="17"/>
        <v>0</v>
      </c>
      <c r="DG40">
        <f t="shared" si="24"/>
        <v>21</v>
      </c>
      <c r="DH40">
        <v>0</v>
      </c>
    </row>
    <row r="41" spans="1:112" ht="14.5">
      <c r="A41" s="68">
        <v>29</v>
      </c>
      <c r="B41" s="176" t="str">
        <f>$B$33&amp;"8."</f>
        <v>D.3.8.</v>
      </c>
      <c r="C41" s="192" t="s">
        <v>161</v>
      </c>
      <c r="D41" s="196"/>
      <c r="E41" s="194">
        <v>0.21</v>
      </c>
      <c r="F41" s="189">
        <f>H41+NPV(FD,I41:INDEX(I41:DC41,PAL))</f>
        <v>0</v>
      </c>
      <c r="G41" s="189">
        <f>SUMIF($H$5:$DC$5,"&lt;="&amp;PAL,$H41:$DC41)</f>
        <v>0</v>
      </c>
      <c r="H41" s="195">
        <v>0</v>
      </c>
      <c r="I41" s="195">
        <v>0</v>
      </c>
      <c r="J41" s="195">
        <v>0</v>
      </c>
      <c r="K41" s="195">
        <v>0</v>
      </c>
      <c r="L41" s="195">
        <v>0</v>
      </c>
      <c r="M41" s="195">
        <v>0</v>
      </c>
      <c r="N41" s="195">
        <v>0</v>
      </c>
      <c r="O41" s="195">
        <v>0</v>
      </c>
      <c r="P41" s="195">
        <v>0</v>
      </c>
      <c r="Q41" s="195">
        <v>0</v>
      </c>
      <c r="R41" s="195">
        <v>0</v>
      </c>
      <c r="S41" s="195">
        <v>0</v>
      </c>
      <c r="T41" s="195">
        <v>0</v>
      </c>
      <c r="U41" s="195">
        <v>0</v>
      </c>
      <c r="V41" s="195">
        <v>0</v>
      </c>
      <c r="W41" s="195">
        <v>0</v>
      </c>
      <c r="X41" s="195">
        <v>0</v>
      </c>
      <c r="Y41" s="195">
        <v>0</v>
      </c>
      <c r="Z41" s="195">
        <v>0</v>
      </c>
      <c r="AA41" s="195">
        <v>0</v>
      </c>
      <c r="AB41" s="195">
        <v>0</v>
      </c>
      <c r="AC41" s="195">
        <v>0</v>
      </c>
      <c r="AD41" s="195">
        <v>0</v>
      </c>
      <c r="AE41" s="195">
        <v>0</v>
      </c>
      <c r="AF41" s="195">
        <v>0</v>
      </c>
      <c r="AG41" s="195">
        <v>0</v>
      </c>
      <c r="AH41" s="195">
        <v>0</v>
      </c>
      <c r="AI41" s="195">
        <v>0</v>
      </c>
      <c r="AJ41" s="195">
        <v>0</v>
      </c>
      <c r="AK41" s="195">
        <v>0</v>
      </c>
      <c r="AL41" s="195">
        <v>0</v>
      </c>
      <c r="AM41" s="195">
        <v>0</v>
      </c>
      <c r="AN41" s="195">
        <v>0</v>
      </c>
      <c r="AO41" s="195">
        <v>0</v>
      </c>
      <c r="AP41" s="195">
        <v>0</v>
      </c>
      <c r="AQ41" s="195">
        <v>0</v>
      </c>
      <c r="AR41" s="195">
        <v>0</v>
      </c>
      <c r="AS41" s="195">
        <v>0</v>
      </c>
      <c r="AT41" s="195">
        <v>0</v>
      </c>
      <c r="AU41" s="195">
        <v>0</v>
      </c>
      <c r="AV41" s="195">
        <v>0</v>
      </c>
      <c r="AW41" s="195">
        <v>0</v>
      </c>
      <c r="AX41" s="195">
        <v>0</v>
      </c>
      <c r="AY41" s="195">
        <v>0</v>
      </c>
      <c r="AZ41" s="195">
        <v>0</v>
      </c>
      <c r="BA41" s="195">
        <v>0</v>
      </c>
      <c r="BB41" s="195">
        <v>0</v>
      </c>
      <c r="BC41" s="195">
        <v>0</v>
      </c>
      <c r="BD41" s="195">
        <v>0</v>
      </c>
      <c r="BE41" s="195">
        <v>0</v>
      </c>
      <c r="BF41" s="195">
        <v>0</v>
      </c>
      <c r="BG41" s="195">
        <v>0</v>
      </c>
      <c r="BH41" s="195">
        <v>0</v>
      </c>
      <c r="BI41" s="195">
        <v>0</v>
      </c>
      <c r="BJ41" s="195">
        <v>0</v>
      </c>
      <c r="BK41" s="195">
        <v>0</v>
      </c>
      <c r="BL41" s="195">
        <v>0</v>
      </c>
      <c r="BM41" s="195">
        <v>0</v>
      </c>
      <c r="BN41" s="195">
        <v>0</v>
      </c>
      <c r="BO41" s="195">
        <v>0</v>
      </c>
      <c r="BP41" s="195">
        <v>0</v>
      </c>
      <c r="BQ41" s="195">
        <v>0</v>
      </c>
      <c r="BR41" s="195">
        <v>0</v>
      </c>
      <c r="BS41" s="195">
        <v>0</v>
      </c>
      <c r="BT41" s="195">
        <v>0</v>
      </c>
      <c r="BU41" s="195">
        <v>0</v>
      </c>
      <c r="BV41" s="195">
        <v>0</v>
      </c>
      <c r="BW41" s="195">
        <v>0</v>
      </c>
      <c r="BX41" s="195">
        <v>0</v>
      </c>
      <c r="BY41" s="195">
        <v>0</v>
      </c>
      <c r="BZ41" s="195">
        <v>0</v>
      </c>
      <c r="CA41" s="195">
        <v>0</v>
      </c>
      <c r="CB41" s="195">
        <v>0</v>
      </c>
      <c r="CC41" s="195">
        <v>0</v>
      </c>
      <c r="CD41" s="195">
        <v>0</v>
      </c>
      <c r="CE41" s="195">
        <v>0</v>
      </c>
      <c r="CF41" s="195">
        <v>0</v>
      </c>
      <c r="CG41" s="195">
        <v>0</v>
      </c>
      <c r="CH41" s="195">
        <v>0</v>
      </c>
      <c r="CI41" s="195">
        <v>0</v>
      </c>
      <c r="CJ41" s="195">
        <v>0</v>
      </c>
      <c r="CK41" s="195">
        <v>0</v>
      </c>
      <c r="CL41" s="195">
        <v>0</v>
      </c>
      <c r="CM41" s="195">
        <v>0</v>
      </c>
      <c r="CN41" s="195">
        <v>0</v>
      </c>
      <c r="CO41" s="195">
        <v>0</v>
      </c>
      <c r="CP41" s="195">
        <v>0</v>
      </c>
      <c r="CQ41" s="195">
        <v>0</v>
      </c>
      <c r="CR41" s="195">
        <v>0</v>
      </c>
      <c r="CS41" s="195">
        <v>0</v>
      </c>
      <c r="CT41" s="195">
        <v>0</v>
      </c>
      <c r="CU41" s="195">
        <v>0</v>
      </c>
      <c r="CV41" s="195">
        <v>0</v>
      </c>
      <c r="CW41" s="195">
        <v>0</v>
      </c>
      <c r="CX41" s="195">
        <v>0</v>
      </c>
      <c r="CY41" s="195">
        <v>0</v>
      </c>
      <c r="CZ41" s="195">
        <v>0</v>
      </c>
      <c r="DA41" s="195">
        <v>0</v>
      </c>
      <c r="DB41" s="195">
        <v>0</v>
      </c>
      <c r="DC41" s="195">
        <v>0</v>
      </c>
      <c r="DE41" s="24">
        <f t="shared" si="25"/>
        <v>0</v>
      </c>
      <c r="DF41" s="24">
        <f t="shared" si="17"/>
        <v>0</v>
      </c>
      <c r="DG41">
        <f t="shared" si="24"/>
        <v>21</v>
      </c>
      <c r="DH41">
        <v>0</v>
      </c>
    </row>
    <row r="42" spans="1:112" ht="14.5">
      <c r="A42" s="68">
        <v>30</v>
      </c>
      <c r="B42" s="176" t="str">
        <f>$B$33&amp;"9."</f>
        <v>D.3.9.</v>
      </c>
      <c r="C42" s="196" t="s">
        <v>162</v>
      </c>
      <c r="D42" s="196"/>
      <c r="E42" s="194">
        <v>0.21</v>
      </c>
      <c r="F42" s="189">
        <f>H42+NPV(FD,I42:INDEX(I42:DC42,PAL))</f>
        <v>0</v>
      </c>
      <c r="G42" s="189">
        <f>SUMIF($H$5:$DC$5,"&lt;="&amp;PAL,$H42:$DC42)</f>
        <v>0</v>
      </c>
      <c r="H42" s="197">
        <v>0</v>
      </c>
      <c r="I42" s="197">
        <v>0</v>
      </c>
      <c r="J42" s="197">
        <v>0</v>
      </c>
      <c r="K42" s="197">
        <v>0</v>
      </c>
      <c r="L42" s="197">
        <v>0</v>
      </c>
      <c r="M42" s="197">
        <v>0</v>
      </c>
      <c r="N42" s="197">
        <v>0</v>
      </c>
      <c r="O42" s="197">
        <v>0</v>
      </c>
      <c r="P42" s="197">
        <v>0</v>
      </c>
      <c r="Q42" s="197">
        <v>0</v>
      </c>
      <c r="R42" s="197">
        <v>0</v>
      </c>
      <c r="S42" s="198">
        <v>0</v>
      </c>
      <c r="T42" s="198">
        <v>0</v>
      </c>
      <c r="U42" s="198">
        <v>0</v>
      </c>
      <c r="V42" s="198">
        <v>0</v>
      </c>
      <c r="W42" s="198">
        <v>0</v>
      </c>
      <c r="X42" s="198">
        <v>0</v>
      </c>
      <c r="Y42" s="198">
        <v>0</v>
      </c>
      <c r="Z42" s="198">
        <v>0</v>
      </c>
      <c r="AA42" s="198">
        <v>0</v>
      </c>
      <c r="AB42" s="198">
        <v>0</v>
      </c>
      <c r="AC42" s="198">
        <v>0</v>
      </c>
      <c r="AD42" s="198">
        <v>0</v>
      </c>
      <c r="AE42" s="198">
        <v>0</v>
      </c>
      <c r="AF42" s="198">
        <v>0</v>
      </c>
      <c r="AG42" s="198">
        <v>0</v>
      </c>
      <c r="AH42" s="198">
        <v>0</v>
      </c>
      <c r="AI42" s="198">
        <v>0</v>
      </c>
      <c r="AJ42" s="198">
        <v>0</v>
      </c>
      <c r="AK42" s="198">
        <v>0</v>
      </c>
      <c r="AL42" s="198">
        <v>0</v>
      </c>
      <c r="AM42" s="198">
        <v>0</v>
      </c>
      <c r="AN42" s="198">
        <v>0</v>
      </c>
      <c r="AO42" s="198">
        <v>0</v>
      </c>
      <c r="AP42" s="198">
        <v>0</v>
      </c>
      <c r="AQ42" s="198">
        <v>0</v>
      </c>
      <c r="AR42" s="198">
        <v>0</v>
      </c>
      <c r="AS42" s="198">
        <v>0</v>
      </c>
      <c r="AT42" s="198">
        <v>0</v>
      </c>
      <c r="AU42" s="198">
        <v>0</v>
      </c>
      <c r="AV42" s="198">
        <v>0</v>
      </c>
      <c r="AW42" s="198">
        <v>0</v>
      </c>
      <c r="AX42" s="198">
        <v>0</v>
      </c>
      <c r="AY42" s="198">
        <v>0</v>
      </c>
      <c r="AZ42" s="198">
        <v>0</v>
      </c>
      <c r="BA42" s="198">
        <v>0</v>
      </c>
      <c r="BB42" s="198">
        <v>0</v>
      </c>
      <c r="BC42" s="198">
        <v>0</v>
      </c>
      <c r="BD42" s="198">
        <v>0</v>
      </c>
      <c r="BE42" s="198">
        <v>0</v>
      </c>
      <c r="BF42" s="198">
        <v>0</v>
      </c>
      <c r="BG42" s="198">
        <v>0</v>
      </c>
      <c r="BH42" s="198">
        <v>0</v>
      </c>
      <c r="BI42" s="198">
        <v>0</v>
      </c>
      <c r="BJ42" s="198">
        <v>0</v>
      </c>
      <c r="BK42" s="198">
        <v>0</v>
      </c>
      <c r="BL42" s="198">
        <v>0</v>
      </c>
      <c r="BM42" s="198">
        <v>0</v>
      </c>
      <c r="BN42" s="198">
        <v>0</v>
      </c>
      <c r="BO42" s="198">
        <v>0</v>
      </c>
      <c r="BP42" s="198">
        <v>0</v>
      </c>
      <c r="BQ42" s="198">
        <v>0</v>
      </c>
      <c r="BR42" s="198">
        <v>0</v>
      </c>
      <c r="BS42" s="198">
        <v>0</v>
      </c>
      <c r="BT42" s="198">
        <v>0</v>
      </c>
      <c r="BU42" s="198">
        <v>0</v>
      </c>
      <c r="BV42" s="198">
        <v>0</v>
      </c>
      <c r="BW42" s="198">
        <v>0</v>
      </c>
      <c r="BX42" s="198">
        <v>0</v>
      </c>
      <c r="BY42" s="198">
        <v>0</v>
      </c>
      <c r="BZ42" s="198">
        <v>0</v>
      </c>
      <c r="CA42" s="198">
        <v>0</v>
      </c>
      <c r="CB42" s="198">
        <v>0</v>
      </c>
      <c r="CC42" s="198">
        <v>0</v>
      </c>
      <c r="CD42" s="198">
        <v>0</v>
      </c>
      <c r="CE42" s="198">
        <v>0</v>
      </c>
      <c r="CF42" s="198">
        <v>0</v>
      </c>
      <c r="CG42" s="198">
        <v>0</v>
      </c>
      <c r="CH42" s="198">
        <v>0</v>
      </c>
      <c r="CI42" s="198">
        <v>0</v>
      </c>
      <c r="CJ42" s="198">
        <v>0</v>
      </c>
      <c r="CK42" s="198">
        <v>0</v>
      </c>
      <c r="CL42" s="198">
        <v>0</v>
      </c>
      <c r="CM42" s="198">
        <v>0</v>
      </c>
      <c r="CN42" s="198">
        <v>0</v>
      </c>
      <c r="CO42" s="198">
        <v>0</v>
      </c>
      <c r="CP42" s="198">
        <v>0</v>
      </c>
      <c r="CQ42" s="198">
        <v>0</v>
      </c>
      <c r="CR42" s="198">
        <v>0</v>
      </c>
      <c r="CS42" s="198">
        <v>0</v>
      </c>
      <c r="CT42" s="198">
        <v>0</v>
      </c>
      <c r="CU42" s="198">
        <v>0</v>
      </c>
      <c r="CV42" s="198">
        <v>0</v>
      </c>
      <c r="CW42" s="198">
        <v>0</v>
      </c>
      <c r="CX42" s="198">
        <v>0</v>
      </c>
      <c r="CY42" s="198">
        <v>0</v>
      </c>
      <c r="CZ42" s="198">
        <v>0</v>
      </c>
      <c r="DA42" s="198">
        <v>0</v>
      </c>
      <c r="DB42" s="198">
        <v>0</v>
      </c>
      <c r="DC42" s="198">
        <v>0</v>
      </c>
      <c r="DE42" s="24">
        <f t="shared" si="25"/>
        <v>0</v>
      </c>
      <c r="DF42" s="24">
        <f t="shared" si="17"/>
        <v>0</v>
      </c>
      <c r="DG42">
        <f t="shared" si="24"/>
        <v>21</v>
      </c>
      <c r="DH42">
        <v>0</v>
      </c>
    </row>
    <row r="43" spans="1:112" ht="14.5">
      <c r="A43" s="68">
        <v>31</v>
      </c>
      <c r="B43" s="176" t="str">
        <f>$B$33&amp;"L."</f>
        <v>D.3.L.</v>
      </c>
      <c r="C43" s="196" t="s">
        <v>163</v>
      </c>
      <c r="D43" s="196"/>
      <c r="E43" s="194">
        <v>0.21</v>
      </c>
      <c r="F43" s="189">
        <f>H43+NPV(FD,I43:INDEX(I43:DC43,PAL))</f>
        <v>0</v>
      </c>
      <c r="G43" s="189">
        <f>SUMIF($H$5:$DC$5,"&lt;="&amp;PAL,$H43:$DC43)</f>
        <v>0</v>
      </c>
      <c r="H43" s="197">
        <v>0</v>
      </c>
      <c r="I43" s="197">
        <v>0</v>
      </c>
      <c r="J43" s="197">
        <v>0</v>
      </c>
      <c r="K43" s="197">
        <v>0</v>
      </c>
      <c r="L43" s="197">
        <v>0</v>
      </c>
      <c r="M43" s="197">
        <v>0</v>
      </c>
      <c r="N43" s="197">
        <v>0</v>
      </c>
      <c r="O43" s="197">
        <v>0</v>
      </c>
      <c r="P43" s="197">
        <v>0</v>
      </c>
      <c r="Q43" s="197">
        <v>0</v>
      </c>
      <c r="R43" s="197">
        <v>0</v>
      </c>
      <c r="S43" s="197">
        <v>0</v>
      </c>
      <c r="T43" s="197">
        <v>0</v>
      </c>
      <c r="U43" s="197">
        <v>0</v>
      </c>
      <c r="V43" s="197">
        <v>0</v>
      </c>
      <c r="W43" s="197">
        <v>0</v>
      </c>
      <c r="X43" s="197">
        <v>0</v>
      </c>
      <c r="Y43" s="197">
        <v>0</v>
      </c>
      <c r="Z43" s="197">
        <v>0</v>
      </c>
      <c r="AA43" s="197">
        <v>0</v>
      </c>
      <c r="AB43" s="197">
        <v>0</v>
      </c>
      <c r="AC43" s="197">
        <v>0</v>
      </c>
      <c r="AD43" s="197">
        <v>0</v>
      </c>
      <c r="AE43" s="197">
        <v>0</v>
      </c>
      <c r="AF43" s="197">
        <v>0</v>
      </c>
      <c r="AG43" s="198">
        <v>0</v>
      </c>
      <c r="AH43" s="197">
        <v>0</v>
      </c>
      <c r="AI43" s="197">
        <v>0</v>
      </c>
      <c r="AJ43" s="197">
        <v>0</v>
      </c>
      <c r="AK43" s="197">
        <v>0</v>
      </c>
      <c r="AL43" s="197">
        <v>0</v>
      </c>
      <c r="AM43" s="197">
        <v>0</v>
      </c>
      <c r="AN43" s="197">
        <v>0</v>
      </c>
      <c r="AO43" s="197">
        <v>0</v>
      </c>
      <c r="AP43" s="197">
        <v>0</v>
      </c>
      <c r="AQ43" s="197">
        <v>0</v>
      </c>
      <c r="AR43" s="197">
        <v>0</v>
      </c>
      <c r="AS43" s="197">
        <v>0</v>
      </c>
      <c r="AT43" s="197">
        <v>0</v>
      </c>
      <c r="AU43" s="197">
        <v>0</v>
      </c>
      <c r="AV43" s="197">
        <v>0</v>
      </c>
      <c r="AW43" s="197">
        <v>0</v>
      </c>
      <c r="AX43" s="197">
        <v>0</v>
      </c>
      <c r="AY43" s="197">
        <v>0</v>
      </c>
      <c r="AZ43" s="197">
        <v>0</v>
      </c>
      <c r="BA43" s="197">
        <v>0</v>
      </c>
      <c r="BB43" s="197">
        <v>0</v>
      </c>
      <c r="BC43" s="197">
        <v>0</v>
      </c>
      <c r="BD43" s="197">
        <v>0</v>
      </c>
      <c r="BE43" s="197">
        <v>0</v>
      </c>
      <c r="BF43" s="197">
        <v>0</v>
      </c>
      <c r="BG43" s="197">
        <v>0</v>
      </c>
      <c r="BH43" s="197">
        <v>0</v>
      </c>
      <c r="BI43" s="197">
        <v>0</v>
      </c>
      <c r="BJ43" s="197">
        <v>0</v>
      </c>
      <c r="BK43" s="197">
        <v>0</v>
      </c>
      <c r="BL43" s="197">
        <v>0</v>
      </c>
      <c r="BM43" s="197">
        <v>0</v>
      </c>
      <c r="BN43" s="197">
        <v>0</v>
      </c>
      <c r="BO43" s="197">
        <v>0</v>
      </c>
      <c r="BP43" s="197">
        <v>0</v>
      </c>
      <c r="BQ43" s="197">
        <v>0</v>
      </c>
      <c r="BR43" s="197">
        <v>0</v>
      </c>
      <c r="BS43" s="197">
        <v>0</v>
      </c>
      <c r="BT43" s="197">
        <v>0</v>
      </c>
      <c r="BU43" s="197">
        <v>0</v>
      </c>
      <c r="BV43" s="197">
        <v>0</v>
      </c>
      <c r="BW43" s="197">
        <v>0</v>
      </c>
      <c r="BX43" s="197">
        <v>0</v>
      </c>
      <c r="BY43" s="197">
        <v>0</v>
      </c>
      <c r="BZ43" s="197">
        <v>0</v>
      </c>
      <c r="CA43" s="197">
        <v>0</v>
      </c>
      <c r="CB43" s="197">
        <v>0</v>
      </c>
      <c r="CC43" s="197">
        <v>0</v>
      </c>
      <c r="CD43" s="197">
        <v>0</v>
      </c>
      <c r="CE43" s="197">
        <v>0</v>
      </c>
      <c r="CF43" s="197">
        <v>0</v>
      </c>
      <c r="CG43" s="197">
        <v>0</v>
      </c>
      <c r="CH43" s="197">
        <v>0</v>
      </c>
      <c r="CI43" s="197">
        <v>0</v>
      </c>
      <c r="CJ43" s="197">
        <v>0</v>
      </c>
      <c r="CK43" s="197">
        <v>0</v>
      </c>
      <c r="CL43" s="197">
        <v>0</v>
      </c>
      <c r="CM43" s="197">
        <v>0</v>
      </c>
      <c r="CN43" s="197">
        <v>0</v>
      </c>
      <c r="CO43" s="197">
        <v>0</v>
      </c>
      <c r="CP43" s="197">
        <v>0</v>
      </c>
      <c r="CQ43" s="197">
        <v>0</v>
      </c>
      <c r="CR43" s="197">
        <v>0</v>
      </c>
      <c r="CS43" s="197">
        <v>0</v>
      </c>
      <c r="CT43" s="197">
        <v>0</v>
      </c>
      <c r="CU43" s="197">
        <v>0</v>
      </c>
      <c r="CV43" s="197">
        <v>0</v>
      </c>
      <c r="CW43" s="197">
        <v>0</v>
      </c>
      <c r="CX43" s="197">
        <v>0</v>
      </c>
      <c r="CY43" s="197">
        <v>0</v>
      </c>
      <c r="CZ43" s="197">
        <v>0</v>
      </c>
      <c r="DA43" s="197">
        <v>0</v>
      </c>
      <c r="DB43" s="197">
        <v>0</v>
      </c>
      <c r="DC43" s="198">
        <v>0</v>
      </c>
      <c r="DE43" s="24">
        <f t="shared" si="25"/>
        <v>0</v>
      </c>
      <c r="DF43" s="24">
        <f t="shared" si="17"/>
        <v>0</v>
      </c>
      <c r="DG43">
        <f t="shared" si="24"/>
        <v>21</v>
      </c>
      <c r="DH43">
        <f>DG43/(100+DG43)</f>
        <v>0.17355371900826447</v>
      </c>
    </row>
    <row r="44" spans="1:112" ht="14.5">
      <c r="A44" s="68">
        <v>32</v>
      </c>
      <c r="B44" s="176" t="s">
        <v>168</v>
      </c>
      <c r="C44" s="188" t="s">
        <v>169</v>
      </c>
      <c r="D44" s="190"/>
      <c r="E44" s="190"/>
      <c r="F44" s="191">
        <f>F45+F56+F67</f>
        <v>0</v>
      </c>
      <c r="G44" s="189">
        <f>SUMIF($H$5:$DC$5,"&lt;="&amp;PAL,$H44:$DC44)</f>
        <v>0</v>
      </c>
      <c r="H44" s="191">
        <f>H45+H56+H67</f>
        <v>0</v>
      </c>
      <c r="I44" s="191">
        <f t="shared" ref="I44:BT44" si="26">I45+I56+I67</f>
        <v>0</v>
      </c>
      <c r="J44" s="191">
        <f t="shared" si="26"/>
        <v>0</v>
      </c>
      <c r="K44" s="191">
        <f t="shared" si="26"/>
        <v>0</v>
      </c>
      <c r="L44" s="191">
        <f t="shared" si="26"/>
        <v>0</v>
      </c>
      <c r="M44" s="191">
        <f t="shared" si="26"/>
        <v>0</v>
      </c>
      <c r="N44" s="191">
        <f t="shared" si="26"/>
        <v>0</v>
      </c>
      <c r="O44" s="191">
        <f t="shared" si="26"/>
        <v>0</v>
      </c>
      <c r="P44" s="191">
        <f t="shared" si="26"/>
        <v>0</v>
      </c>
      <c r="Q44" s="191">
        <f t="shared" si="26"/>
        <v>0</v>
      </c>
      <c r="R44" s="191">
        <f t="shared" si="26"/>
        <v>0</v>
      </c>
      <c r="S44" s="191">
        <f t="shared" si="26"/>
        <v>0</v>
      </c>
      <c r="T44" s="191">
        <f t="shared" si="26"/>
        <v>0</v>
      </c>
      <c r="U44" s="191">
        <f t="shared" si="26"/>
        <v>0</v>
      </c>
      <c r="V44" s="191">
        <f t="shared" si="26"/>
        <v>0</v>
      </c>
      <c r="W44" s="191">
        <f t="shared" si="26"/>
        <v>0</v>
      </c>
      <c r="X44" s="191">
        <f t="shared" si="26"/>
        <v>0</v>
      </c>
      <c r="Y44" s="191">
        <f t="shared" si="26"/>
        <v>0</v>
      </c>
      <c r="Z44" s="191">
        <f t="shared" si="26"/>
        <v>0</v>
      </c>
      <c r="AA44" s="191">
        <f t="shared" si="26"/>
        <v>0</v>
      </c>
      <c r="AB44" s="191">
        <f t="shared" si="26"/>
        <v>0</v>
      </c>
      <c r="AC44" s="191">
        <f t="shared" si="26"/>
        <v>0</v>
      </c>
      <c r="AD44" s="191">
        <f t="shared" si="26"/>
        <v>0</v>
      </c>
      <c r="AE44" s="191">
        <f t="shared" si="26"/>
        <v>0</v>
      </c>
      <c r="AF44" s="191">
        <f t="shared" si="26"/>
        <v>0</v>
      </c>
      <c r="AG44" s="191">
        <f t="shared" si="26"/>
        <v>0</v>
      </c>
      <c r="AH44" s="191">
        <f t="shared" si="26"/>
        <v>0</v>
      </c>
      <c r="AI44" s="191">
        <f t="shared" si="26"/>
        <v>0</v>
      </c>
      <c r="AJ44" s="191">
        <f t="shared" si="26"/>
        <v>0</v>
      </c>
      <c r="AK44" s="191">
        <f t="shared" si="26"/>
        <v>0</v>
      </c>
      <c r="AL44" s="191">
        <f t="shared" si="26"/>
        <v>0</v>
      </c>
      <c r="AM44" s="191">
        <f t="shared" si="26"/>
        <v>0</v>
      </c>
      <c r="AN44" s="191">
        <f t="shared" si="26"/>
        <v>0</v>
      </c>
      <c r="AO44" s="191">
        <f t="shared" si="26"/>
        <v>0</v>
      </c>
      <c r="AP44" s="191">
        <f t="shared" si="26"/>
        <v>0</v>
      </c>
      <c r="AQ44" s="191">
        <f t="shared" si="26"/>
        <v>0</v>
      </c>
      <c r="AR44" s="191">
        <f t="shared" si="26"/>
        <v>0</v>
      </c>
      <c r="AS44" s="191">
        <f t="shared" si="26"/>
        <v>0</v>
      </c>
      <c r="AT44" s="191">
        <f t="shared" si="26"/>
        <v>0</v>
      </c>
      <c r="AU44" s="191">
        <f t="shared" si="26"/>
        <v>0</v>
      </c>
      <c r="AV44" s="191">
        <f t="shared" si="26"/>
        <v>0</v>
      </c>
      <c r="AW44" s="191">
        <f t="shared" si="26"/>
        <v>0</v>
      </c>
      <c r="AX44" s="191">
        <f t="shared" si="26"/>
        <v>0</v>
      </c>
      <c r="AY44" s="191">
        <f t="shared" si="26"/>
        <v>0</v>
      </c>
      <c r="AZ44" s="191">
        <f t="shared" si="26"/>
        <v>0</v>
      </c>
      <c r="BA44" s="191">
        <f t="shared" si="26"/>
        <v>0</v>
      </c>
      <c r="BB44" s="191">
        <f t="shared" si="26"/>
        <v>0</v>
      </c>
      <c r="BC44" s="191">
        <f t="shared" si="26"/>
        <v>0</v>
      </c>
      <c r="BD44" s="191">
        <f t="shared" si="26"/>
        <v>0</v>
      </c>
      <c r="BE44" s="191">
        <f t="shared" si="26"/>
        <v>0</v>
      </c>
      <c r="BF44" s="191">
        <f t="shared" si="26"/>
        <v>0</v>
      </c>
      <c r="BG44" s="191">
        <f t="shared" si="26"/>
        <v>0</v>
      </c>
      <c r="BH44" s="191">
        <f t="shared" si="26"/>
        <v>0</v>
      </c>
      <c r="BI44" s="191">
        <f t="shared" si="26"/>
        <v>0</v>
      </c>
      <c r="BJ44" s="191">
        <f t="shared" si="26"/>
        <v>0</v>
      </c>
      <c r="BK44" s="191">
        <f t="shared" si="26"/>
        <v>0</v>
      </c>
      <c r="BL44" s="191">
        <f t="shared" si="26"/>
        <v>0</v>
      </c>
      <c r="BM44" s="191">
        <f t="shared" si="26"/>
        <v>0</v>
      </c>
      <c r="BN44" s="191">
        <f t="shared" si="26"/>
        <v>0</v>
      </c>
      <c r="BO44" s="191">
        <f t="shared" si="26"/>
        <v>0</v>
      </c>
      <c r="BP44" s="191">
        <f t="shared" si="26"/>
        <v>0</v>
      </c>
      <c r="BQ44" s="191">
        <f t="shared" si="26"/>
        <v>0</v>
      </c>
      <c r="BR44" s="191">
        <f t="shared" si="26"/>
        <v>0</v>
      </c>
      <c r="BS44" s="191">
        <f t="shared" si="26"/>
        <v>0</v>
      </c>
      <c r="BT44" s="191">
        <f t="shared" si="26"/>
        <v>0</v>
      </c>
      <c r="BU44" s="191">
        <f t="shared" ref="BU44:DC44" si="27">BU45+BU56+BU67</f>
        <v>0</v>
      </c>
      <c r="BV44" s="191">
        <f t="shared" si="27"/>
        <v>0</v>
      </c>
      <c r="BW44" s="191">
        <f t="shared" si="27"/>
        <v>0</v>
      </c>
      <c r="BX44" s="191">
        <f t="shared" si="27"/>
        <v>0</v>
      </c>
      <c r="BY44" s="191">
        <f t="shared" si="27"/>
        <v>0</v>
      </c>
      <c r="BZ44" s="191">
        <f t="shared" si="27"/>
        <v>0</v>
      </c>
      <c r="CA44" s="191">
        <f t="shared" si="27"/>
        <v>0</v>
      </c>
      <c r="CB44" s="191">
        <f t="shared" si="27"/>
        <v>0</v>
      </c>
      <c r="CC44" s="191">
        <f t="shared" si="27"/>
        <v>0</v>
      </c>
      <c r="CD44" s="191">
        <f t="shared" si="27"/>
        <v>0</v>
      </c>
      <c r="CE44" s="191">
        <f t="shared" si="27"/>
        <v>0</v>
      </c>
      <c r="CF44" s="191">
        <f t="shared" si="27"/>
        <v>0</v>
      </c>
      <c r="CG44" s="191">
        <f t="shared" si="27"/>
        <v>0</v>
      </c>
      <c r="CH44" s="191">
        <f t="shared" si="27"/>
        <v>0</v>
      </c>
      <c r="CI44" s="191">
        <f t="shared" si="27"/>
        <v>0</v>
      </c>
      <c r="CJ44" s="191">
        <f t="shared" si="27"/>
        <v>0</v>
      </c>
      <c r="CK44" s="191">
        <f t="shared" si="27"/>
        <v>0</v>
      </c>
      <c r="CL44" s="191">
        <f t="shared" si="27"/>
        <v>0</v>
      </c>
      <c r="CM44" s="191">
        <f t="shared" si="27"/>
        <v>0</v>
      </c>
      <c r="CN44" s="191">
        <f t="shared" si="27"/>
        <v>0</v>
      </c>
      <c r="CO44" s="191">
        <f t="shared" si="27"/>
        <v>0</v>
      </c>
      <c r="CP44" s="191">
        <f t="shared" si="27"/>
        <v>0</v>
      </c>
      <c r="CQ44" s="191">
        <f t="shared" si="27"/>
        <v>0</v>
      </c>
      <c r="CR44" s="191">
        <f t="shared" si="27"/>
        <v>0</v>
      </c>
      <c r="CS44" s="191">
        <f t="shared" si="27"/>
        <v>0</v>
      </c>
      <c r="CT44" s="191">
        <f t="shared" si="27"/>
        <v>0</v>
      </c>
      <c r="CU44" s="191">
        <f t="shared" si="27"/>
        <v>0</v>
      </c>
      <c r="CV44" s="191">
        <f t="shared" si="27"/>
        <v>0</v>
      </c>
      <c r="CW44" s="191">
        <f t="shared" si="27"/>
        <v>0</v>
      </c>
      <c r="CX44" s="191">
        <f t="shared" si="27"/>
        <v>0</v>
      </c>
      <c r="CY44" s="191">
        <f t="shared" si="27"/>
        <v>0</v>
      </c>
      <c r="CZ44" s="191">
        <f t="shared" si="27"/>
        <v>0</v>
      </c>
      <c r="DA44" s="191">
        <f t="shared" si="27"/>
        <v>0</v>
      </c>
      <c r="DB44" s="191">
        <f t="shared" si="27"/>
        <v>0</v>
      </c>
      <c r="DC44" s="191">
        <f t="shared" si="27"/>
        <v>0</v>
      </c>
      <c r="DF44" s="24">
        <f t="shared" si="17"/>
        <v>0</v>
      </c>
    </row>
    <row r="45" spans="1:112" ht="14.5">
      <c r="A45" s="68">
        <v>33</v>
      </c>
      <c r="B45" s="176" t="s">
        <v>170</v>
      </c>
      <c r="C45" s="188" t="s">
        <v>171</v>
      </c>
      <c r="D45" s="190"/>
      <c r="E45" s="190"/>
      <c r="F45" s="191">
        <f>SUM(F46:F53)+F54</f>
        <v>0</v>
      </c>
      <c r="G45" s="189">
        <f>SUMIF($H$5:$DC$5,"&lt;="&amp;PAL,$H45:$DC45)</f>
        <v>0</v>
      </c>
      <c r="H45" s="191">
        <f>SUM(H46:H53)+H54</f>
        <v>0</v>
      </c>
      <c r="I45" s="191">
        <f t="shared" ref="I45:BT45" si="28">SUM(I46:I53)+I54</f>
        <v>0</v>
      </c>
      <c r="J45" s="191">
        <f t="shared" si="28"/>
        <v>0</v>
      </c>
      <c r="K45" s="191">
        <f t="shared" si="28"/>
        <v>0</v>
      </c>
      <c r="L45" s="191">
        <f t="shared" si="28"/>
        <v>0</v>
      </c>
      <c r="M45" s="191">
        <f t="shared" si="28"/>
        <v>0</v>
      </c>
      <c r="N45" s="191">
        <f t="shared" si="28"/>
        <v>0</v>
      </c>
      <c r="O45" s="191">
        <f t="shared" si="28"/>
        <v>0</v>
      </c>
      <c r="P45" s="191">
        <f t="shared" si="28"/>
        <v>0</v>
      </c>
      <c r="Q45" s="191">
        <f t="shared" si="28"/>
        <v>0</v>
      </c>
      <c r="R45" s="191">
        <f t="shared" si="28"/>
        <v>0</v>
      </c>
      <c r="S45" s="191">
        <f t="shared" si="28"/>
        <v>0</v>
      </c>
      <c r="T45" s="191">
        <f t="shared" si="28"/>
        <v>0</v>
      </c>
      <c r="U45" s="191">
        <f t="shared" si="28"/>
        <v>0</v>
      </c>
      <c r="V45" s="191">
        <f t="shared" si="28"/>
        <v>0</v>
      </c>
      <c r="W45" s="191">
        <f t="shared" si="28"/>
        <v>0</v>
      </c>
      <c r="X45" s="191">
        <f t="shared" si="28"/>
        <v>0</v>
      </c>
      <c r="Y45" s="191">
        <f t="shared" si="28"/>
        <v>0</v>
      </c>
      <c r="Z45" s="191">
        <f t="shared" si="28"/>
        <v>0</v>
      </c>
      <c r="AA45" s="191">
        <f t="shared" si="28"/>
        <v>0</v>
      </c>
      <c r="AB45" s="191">
        <f t="shared" si="28"/>
        <v>0</v>
      </c>
      <c r="AC45" s="191">
        <f t="shared" si="28"/>
        <v>0</v>
      </c>
      <c r="AD45" s="191">
        <f t="shared" si="28"/>
        <v>0</v>
      </c>
      <c r="AE45" s="191">
        <f t="shared" si="28"/>
        <v>0</v>
      </c>
      <c r="AF45" s="191">
        <f t="shared" si="28"/>
        <v>0</v>
      </c>
      <c r="AG45" s="191">
        <f t="shared" si="28"/>
        <v>0</v>
      </c>
      <c r="AH45" s="191">
        <f t="shared" si="28"/>
        <v>0</v>
      </c>
      <c r="AI45" s="191">
        <f t="shared" si="28"/>
        <v>0</v>
      </c>
      <c r="AJ45" s="191">
        <f t="shared" si="28"/>
        <v>0</v>
      </c>
      <c r="AK45" s="191">
        <f t="shared" si="28"/>
        <v>0</v>
      </c>
      <c r="AL45" s="191">
        <f t="shared" si="28"/>
        <v>0</v>
      </c>
      <c r="AM45" s="191">
        <f t="shared" si="28"/>
        <v>0</v>
      </c>
      <c r="AN45" s="191">
        <f t="shared" si="28"/>
        <v>0</v>
      </c>
      <c r="AO45" s="191">
        <f t="shared" si="28"/>
        <v>0</v>
      </c>
      <c r="AP45" s="191">
        <f t="shared" si="28"/>
        <v>0</v>
      </c>
      <c r="AQ45" s="191">
        <f t="shared" si="28"/>
        <v>0</v>
      </c>
      <c r="AR45" s="191">
        <f t="shared" si="28"/>
        <v>0</v>
      </c>
      <c r="AS45" s="191">
        <f t="shared" si="28"/>
        <v>0</v>
      </c>
      <c r="AT45" s="191">
        <f t="shared" si="28"/>
        <v>0</v>
      </c>
      <c r="AU45" s="191">
        <f t="shared" si="28"/>
        <v>0</v>
      </c>
      <c r="AV45" s="191">
        <f t="shared" si="28"/>
        <v>0</v>
      </c>
      <c r="AW45" s="191">
        <f t="shared" si="28"/>
        <v>0</v>
      </c>
      <c r="AX45" s="191">
        <f t="shared" si="28"/>
        <v>0</v>
      </c>
      <c r="AY45" s="191">
        <f t="shared" si="28"/>
        <v>0</v>
      </c>
      <c r="AZ45" s="191">
        <f t="shared" si="28"/>
        <v>0</v>
      </c>
      <c r="BA45" s="191">
        <f t="shared" si="28"/>
        <v>0</v>
      </c>
      <c r="BB45" s="191">
        <f t="shared" si="28"/>
        <v>0</v>
      </c>
      <c r="BC45" s="191">
        <f t="shared" si="28"/>
        <v>0</v>
      </c>
      <c r="BD45" s="191">
        <f t="shared" si="28"/>
        <v>0</v>
      </c>
      <c r="BE45" s="191">
        <f t="shared" si="28"/>
        <v>0</v>
      </c>
      <c r="BF45" s="191">
        <f t="shared" si="28"/>
        <v>0</v>
      </c>
      <c r="BG45" s="191">
        <f t="shared" si="28"/>
        <v>0</v>
      </c>
      <c r="BH45" s="191">
        <f t="shared" si="28"/>
        <v>0</v>
      </c>
      <c r="BI45" s="191">
        <f t="shared" si="28"/>
        <v>0</v>
      </c>
      <c r="BJ45" s="191">
        <f t="shared" si="28"/>
        <v>0</v>
      </c>
      <c r="BK45" s="191">
        <f t="shared" si="28"/>
        <v>0</v>
      </c>
      <c r="BL45" s="191">
        <f t="shared" si="28"/>
        <v>0</v>
      </c>
      <c r="BM45" s="191">
        <f t="shared" si="28"/>
        <v>0</v>
      </c>
      <c r="BN45" s="191">
        <f t="shared" si="28"/>
        <v>0</v>
      </c>
      <c r="BO45" s="191">
        <f t="shared" si="28"/>
        <v>0</v>
      </c>
      <c r="BP45" s="191">
        <f t="shared" si="28"/>
        <v>0</v>
      </c>
      <c r="BQ45" s="191">
        <f t="shared" si="28"/>
        <v>0</v>
      </c>
      <c r="BR45" s="191">
        <f t="shared" si="28"/>
        <v>0</v>
      </c>
      <c r="BS45" s="191">
        <f t="shared" si="28"/>
        <v>0</v>
      </c>
      <c r="BT45" s="191">
        <f t="shared" si="28"/>
        <v>0</v>
      </c>
      <c r="BU45" s="191">
        <f t="shared" ref="BU45:DC45" si="29">SUM(BU46:BU53)+BU54</f>
        <v>0</v>
      </c>
      <c r="BV45" s="191">
        <f t="shared" si="29"/>
        <v>0</v>
      </c>
      <c r="BW45" s="191">
        <f t="shared" si="29"/>
        <v>0</v>
      </c>
      <c r="BX45" s="191">
        <f t="shared" si="29"/>
        <v>0</v>
      </c>
      <c r="BY45" s="191">
        <f t="shared" si="29"/>
        <v>0</v>
      </c>
      <c r="BZ45" s="191">
        <f t="shared" si="29"/>
        <v>0</v>
      </c>
      <c r="CA45" s="191">
        <f t="shared" si="29"/>
        <v>0</v>
      </c>
      <c r="CB45" s="191">
        <f t="shared" si="29"/>
        <v>0</v>
      </c>
      <c r="CC45" s="191">
        <f t="shared" si="29"/>
        <v>0</v>
      </c>
      <c r="CD45" s="191">
        <f t="shared" si="29"/>
        <v>0</v>
      </c>
      <c r="CE45" s="191">
        <f t="shared" si="29"/>
        <v>0</v>
      </c>
      <c r="CF45" s="191">
        <f t="shared" si="29"/>
        <v>0</v>
      </c>
      <c r="CG45" s="191">
        <f t="shared" si="29"/>
        <v>0</v>
      </c>
      <c r="CH45" s="191">
        <f t="shared" si="29"/>
        <v>0</v>
      </c>
      <c r="CI45" s="191">
        <f t="shared" si="29"/>
        <v>0</v>
      </c>
      <c r="CJ45" s="191">
        <f t="shared" si="29"/>
        <v>0</v>
      </c>
      <c r="CK45" s="191">
        <f t="shared" si="29"/>
        <v>0</v>
      </c>
      <c r="CL45" s="191">
        <f t="shared" si="29"/>
        <v>0</v>
      </c>
      <c r="CM45" s="191">
        <f t="shared" si="29"/>
        <v>0</v>
      </c>
      <c r="CN45" s="191">
        <f t="shared" si="29"/>
        <v>0</v>
      </c>
      <c r="CO45" s="191">
        <f t="shared" si="29"/>
        <v>0</v>
      </c>
      <c r="CP45" s="191">
        <f t="shared" si="29"/>
        <v>0</v>
      </c>
      <c r="CQ45" s="191">
        <f t="shared" si="29"/>
        <v>0</v>
      </c>
      <c r="CR45" s="191">
        <f t="shared" si="29"/>
        <v>0</v>
      </c>
      <c r="CS45" s="191">
        <f t="shared" si="29"/>
        <v>0</v>
      </c>
      <c r="CT45" s="191">
        <f t="shared" si="29"/>
        <v>0</v>
      </c>
      <c r="CU45" s="191">
        <f t="shared" si="29"/>
        <v>0</v>
      </c>
      <c r="CV45" s="191">
        <f t="shared" si="29"/>
        <v>0</v>
      </c>
      <c r="CW45" s="191">
        <f t="shared" si="29"/>
        <v>0</v>
      </c>
      <c r="CX45" s="191">
        <f t="shared" si="29"/>
        <v>0</v>
      </c>
      <c r="CY45" s="191">
        <f t="shared" si="29"/>
        <v>0</v>
      </c>
      <c r="CZ45" s="191">
        <f t="shared" si="29"/>
        <v>0</v>
      </c>
      <c r="DA45" s="191">
        <f t="shared" si="29"/>
        <v>0</v>
      </c>
      <c r="DB45" s="191">
        <f t="shared" si="29"/>
        <v>0</v>
      </c>
      <c r="DC45" s="191">
        <f t="shared" si="29"/>
        <v>0</v>
      </c>
      <c r="DF45" s="24">
        <f t="shared" si="17"/>
        <v>0</v>
      </c>
    </row>
    <row r="46" spans="1:112" ht="14.5">
      <c r="A46" s="68">
        <v>34</v>
      </c>
      <c r="B46" s="176" t="str">
        <f>$B$45&amp;"1."</f>
        <v>E.1.1.</v>
      </c>
      <c r="C46" s="192" t="s">
        <v>161</v>
      </c>
      <c r="D46" s="199"/>
      <c r="E46" s="194">
        <v>0.21</v>
      </c>
      <c r="F46" s="189">
        <f>H46+NPV(FD,I46:INDEX(I46:DC46,PAL))</f>
        <v>0</v>
      </c>
      <c r="G46" s="189">
        <f>SUMIF($H$5:$DC$5,"&lt;="&amp;PAL,$H46:$DC46)</f>
        <v>0</v>
      </c>
      <c r="H46" s="195">
        <v>0</v>
      </c>
      <c r="I46" s="195">
        <v>0</v>
      </c>
      <c r="J46" s="195">
        <v>0</v>
      </c>
      <c r="K46" s="195">
        <v>0</v>
      </c>
      <c r="L46" s="195">
        <v>0</v>
      </c>
      <c r="M46" s="195">
        <v>0</v>
      </c>
      <c r="N46" s="195">
        <v>0</v>
      </c>
      <c r="O46" s="195">
        <v>0</v>
      </c>
      <c r="P46" s="195">
        <v>0</v>
      </c>
      <c r="Q46" s="195">
        <v>0</v>
      </c>
      <c r="R46" s="195">
        <v>0</v>
      </c>
      <c r="S46" s="195">
        <v>0</v>
      </c>
      <c r="T46" s="195">
        <v>0</v>
      </c>
      <c r="U46" s="195">
        <v>0</v>
      </c>
      <c r="V46" s="195">
        <v>0</v>
      </c>
      <c r="W46" s="195">
        <v>0</v>
      </c>
      <c r="X46" s="195">
        <v>0</v>
      </c>
      <c r="Y46" s="195">
        <v>0</v>
      </c>
      <c r="Z46" s="195">
        <v>0</v>
      </c>
      <c r="AA46" s="195">
        <v>0</v>
      </c>
      <c r="AB46" s="195">
        <v>0</v>
      </c>
      <c r="AC46" s="195">
        <v>0</v>
      </c>
      <c r="AD46" s="195">
        <v>0</v>
      </c>
      <c r="AE46" s="195">
        <v>0</v>
      </c>
      <c r="AF46" s="195">
        <v>0</v>
      </c>
      <c r="AG46" s="195">
        <v>0</v>
      </c>
      <c r="AH46" s="195">
        <v>0</v>
      </c>
      <c r="AI46" s="195">
        <v>0</v>
      </c>
      <c r="AJ46" s="195">
        <v>0</v>
      </c>
      <c r="AK46" s="195">
        <v>0</v>
      </c>
      <c r="AL46" s="195">
        <v>0</v>
      </c>
      <c r="AM46" s="195">
        <v>0</v>
      </c>
      <c r="AN46" s="195">
        <v>0</v>
      </c>
      <c r="AO46" s="195">
        <v>0</v>
      </c>
      <c r="AP46" s="195">
        <v>0</v>
      </c>
      <c r="AQ46" s="195">
        <v>0</v>
      </c>
      <c r="AR46" s="195">
        <v>0</v>
      </c>
      <c r="AS46" s="195">
        <v>0</v>
      </c>
      <c r="AT46" s="195">
        <v>0</v>
      </c>
      <c r="AU46" s="195">
        <v>0</v>
      </c>
      <c r="AV46" s="195">
        <v>0</v>
      </c>
      <c r="AW46" s="195">
        <v>0</v>
      </c>
      <c r="AX46" s="195">
        <v>0</v>
      </c>
      <c r="AY46" s="195">
        <v>0</v>
      </c>
      <c r="AZ46" s="195">
        <v>0</v>
      </c>
      <c r="BA46" s="195">
        <v>0</v>
      </c>
      <c r="BB46" s="195">
        <v>0</v>
      </c>
      <c r="BC46" s="195">
        <v>0</v>
      </c>
      <c r="BD46" s="195">
        <v>0</v>
      </c>
      <c r="BE46" s="195">
        <v>0</v>
      </c>
      <c r="BF46" s="195">
        <v>0</v>
      </c>
      <c r="BG46" s="195">
        <v>0</v>
      </c>
      <c r="BH46" s="195">
        <v>0</v>
      </c>
      <c r="BI46" s="195">
        <v>0</v>
      </c>
      <c r="BJ46" s="195">
        <v>0</v>
      </c>
      <c r="BK46" s="195">
        <v>0</v>
      </c>
      <c r="BL46" s="195">
        <v>0</v>
      </c>
      <c r="BM46" s="195">
        <v>0</v>
      </c>
      <c r="BN46" s="195">
        <v>0</v>
      </c>
      <c r="BO46" s="195">
        <v>0</v>
      </c>
      <c r="BP46" s="195">
        <v>0</v>
      </c>
      <c r="BQ46" s="195">
        <v>0</v>
      </c>
      <c r="BR46" s="195">
        <v>0</v>
      </c>
      <c r="BS46" s="195">
        <v>0</v>
      </c>
      <c r="BT46" s="195">
        <v>0</v>
      </c>
      <c r="BU46" s="195">
        <v>0</v>
      </c>
      <c r="BV46" s="195">
        <v>0</v>
      </c>
      <c r="BW46" s="195">
        <v>0</v>
      </c>
      <c r="BX46" s="195">
        <v>0</v>
      </c>
      <c r="BY46" s="195">
        <v>0</v>
      </c>
      <c r="BZ46" s="195">
        <v>0</v>
      </c>
      <c r="CA46" s="195">
        <v>0</v>
      </c>
      <c r="CB46" s="195">
        <v>0</v>
      </c>
      <c r="CC46" s="195">
        <v>0</v>
      </c>
      <c r="CD46" s="195">
        <v>0</v>
      </c>
      <c r="CE46" s="195">
        <v>0</v>
      </c>
      <c r="CF46" s="195">
        <v>0</v>
      </c>
      <c r="CG46" s="195">
        <v>0</v>
      </c>
      <c r="CH46" s="195">
        <v>0</v>
      </c>
      <c r="CI46" s="195">
        <v>0</v>
      </c>
      <c r="CJ46" s="195">
        <v>0</v>
      </c>
      <c r="CK46" s="195">
        <v>0</v>
      </c>
      <c r="CL46" s="195">
        <v>0</v>
      </c>
      <c r="CM46" s="195">
        <v>0</v>
      </c>
      <c r="CN46" s="195">
        <v>0</v>
      </c>
      <c r="CO46" s="195">
        <v>0</v>
      </c>
      <c r="CP46" s="195">
        <v>0</v>
      </c>
      <c r="CQ46" s="195">
        <v>0</v>
      </c>
      <c r="CR46" s="195">
        <v>0</v>
      </c>
      <c r="CS46" s="195">
        <v>0</v>
      </c>
      <c r="CT46" s="195">
        <v>0</v>
      </c>
      <c r="CU46" s="195">
        <v>0</v>
      </c>
      <c r="CV46" s="195">
        <v>0</v>
      </c>
      <c r="CW46" s="195">
        <v>0</v>
      </c>
      <c r="CX46" s="195">
        <v>0</v>
      </c>
      <c r="CY46" s="195">
        <v>0</v>
      </c>
      <c r="CZ46" s="195">
        <v>0</v>
      </c>
      <c r="DA46" s="195">
        <v>0</v>
      </c>
      <c r="DB46" s="195">
        <v>0</v>
      </c>
      <c r="DC46" s="195">
        <v>0</v>
      </c>
      <c r="DE46" s="24">
        <f>COUNTBLANK(H46:DC46)</f>
        <v>0</v>
      </c>
      <c r="DF46" s="24">
        <f t="shared" si="17"/>
        <v>0</v>
      </c>
      <c r="DG46">
        <f t="shared" ref="DG46:DG55" si="30">IF(ISNUMBER(E46),E46*100,0)</f>
        <v>21</v>
      </c>
      <c r="DH46">
        <v>0</v>
      </c>
    </row>
    <row r="47" spans="1:112" ht="14.5">
      <c r="A47" s="68">
        <v>35</v>
      </c>
      <c r="B47" s="176" t="str">
        <f>$B$45&amp;"2."</f>
        <v>E.1.2.</v>
      </c>
      <c r="C47" s="192" t="s">
        <v>161</v>
      </c>
      <c r="D47" s="199"/>
      <c r="E47" s="194">
        <v>0.21</v>
      </c>
      <c r="F47" s="189">
        <f>H47+NPV(FD,I47:INDEX(I47:DC47,PAL))</f>
        <v>0</v>
      </c>
      <c r="G47" s="189">
        <f>SUMIF($H$5:$DC$5,"&lt;="&amp;PAL,$H47:$DC47)</f>
        <v>0</v>
      </c>
      <c r="H47" s="195">
        <v>0</v>
      </c>
      <c r="I47" s="195">
        <v>0</v>
      </c>
      <c r="J47" s="195">
        <v>0</v>
      </c>
      <c r="K47" s="195">
        <v>0</v>
      </c>
      <c r="L47" s="195">
        <v>0</v>
      </c>
      <c r="M47" s="195">
        <v>0</v>
      </c>
      <c r="N47" s="195">
        <v>0</v>
      </c>
      <c r="O47" s="195">
        <v>0</v>
      </c>
      <c r="P47" s="195">
        <v>0</v>
      </c>
      <c r="Q47" s="195">
        <v>0</v>
      </c>
      <c r="R47" s="195">
        <v>0</v>
      </c>
      <c r="S47" s="195">
        <v>0</v>
      </c>
      <c r="T47" s="195">
        <v>0</v>
      </c>
      <c r="U47" s="195">
        <v>0</v>
      </c>
      <c r="V47" s="195">
        <v>0</v>
      </c>
      <c r="W47" s="195">
        <v>0</v>
      </c>
      <c r="X47" s="195">
        <v>0</v>
      </c>
      <c r="Y47" s="195">
        <v>0</v>
      </c>
      <c r="Z47" s="195">
        <v>0</v>
      </c>
      <c r="AA47" s="195">
        <v>0</v>
      </c>
      <c r="AB47" s="195">
        <v>0</v>
      </c>
      <c r="AC47" s="195">
        <v>0</v>
      </c>
      <c r="AD47" s="195">
        <v>0</v>
      </c>
      <c r="AE47" s="195">
        <v>0</v>
      </c>
      <c r="AF47" s="195">
        <v>0</v>
      </c>
      <c r="AG47" s="195">
        <v>0</v>
      </c>
      <c r="AH47" s="195">
        <v>0</v>
      </c>
      <c r="AI47" s="195">
        <v>0</v>
      </c>
      <c r="AJ47" s="195">
        <v>0</v>
      </c>
      <c r="AK47" s="195">
        <v>0</v>
      </c>
      <c r="AL47" s="195">
        <v>0</v>
      </c>
      <c r="AM47" s="195">
        <v>0</v>
      </c>
      <c r="AN47" s="195">
        <v>0</v>
      </c>
      <c r="AO47" s="195">
        <v>0</v>
      </c>
      <c r="AP47" s="195">
        <v>0</v>
      </c>
      <c r="AQ47" s="195">
        <v>0</v>
      </c>
      <c r="AR47" s="195">
        <v>0</v>
      </c>
      <c r="AS47" s="195">
        <v>0</v>
      </c>
      <c r="AT47" s="195">
        <v>0</v>
      </c>
      <c r="AU47" s="195">
        <v>0</v>
      </c>
      <c r="AV47" s="195">
        <v>0</v>
      </c>
      <c r="AW47" s="195">
        <v>0</v>
      </c>
      <c r="AX47" s="195">
        <v>0</v>
      </c>
      <c r="AY47" s="195">
        <v>0</v>
      </c>
      <c r="AZ47" s="195">
        <v>0</v>
      </c>
      <c r="BA47" s="195">
        <v>0</v>
      </c>
      <c r="BB47" s="195">
        <v>0</v>
      </c>
      <c r="BC47" s="195">
        <v>0</v>
      </c>
      <c r="BD47" s="195">
        <v>0</v>
      </c>
      <c r="BE47" s="195">
        <v>0</v>
      </c>
      <c r="BF47" s="195">
        <v>0</v>
      </c>
      <c r="BG47" s="195">
        <v>0</v>
      </c>
      <c r="BH47" s="195">
        <v>0</v>
      </c>
      <c r="BI47" s="195">
        <v>0</v>
      </c>
      <c r="BJ47" s="195">
        <v>0</v>
      </c>
      <c r="BK47" s="195">
        <v>0</v>
      </c>
      <c r="BL47" s="195">
        <v>0</v>
      </c>
      <c r="BM47" s="195">
        <v>0</v>
      </c>
      <c r="BN47" s="195">
        <v>0</v>
      </c>
      <c r="BO47" s="195">
        <v>0</v>
      </c>
      <c r="BP47" s="195">
        <v>0</v>
      </c>
      <c r="BQ47" s="195">
        <v>0</v>
      </c>
      <c r="BR47" s="195">
        <v>0</v>
      </c>
      <c r="BS47" s="195">
        <v>0</v>
      </c>
      <c r="BT47" s="195">
        <v>0</v>
      </c>
      <c r="BU47" s="195">
        <v>0</v>
      </c>
      <c r="BV47" s="195">
        <v>0</v>
      </c>
      <c r="BW47" s="195">
        <v>0</v>
      </c>
      <c r="BX47" s="195">
        <v>0</v>
      </c>
      <c r="BY47" s="195">
        <v>0</v>
      </c>
      <c r="BZ47" s="195">
        <v>0</v>
      </c>
      <c r="CA47" s="195">
        <v>0</v>
      </c>
      <c r="CB47" s="195">
        <v>0</v>
      </c>
      <c r="CC47" s="195">
        <v>0</v>
      </c>
      <c r="CD47" s="195">
        <v>0</v>
      </c>
      <c r="CE47" s="195">
        <v>0</v>
      </c>
      <c r="CF47" s="195">
        <v>0</v>
      </c>
      <c r="CG47" s="195">
        <v>0</v>
      </c>
      <c r="CH47" s="195">
        <v>0</v>
      </c>
      <c r="CI47" s="195">
        <v>0</v>
      </c>
      <c r="CJ47" s="195">
        <v>0</v>
      </c>
      <c r="CK47" s="195">
        <v>0</v>
      </c>
      <c r="CL47" s="195">
        <v>0</v>
      </c>
      <c r="CM47" s="195">
        <v>0</v>
      </c>
      <c r="CN47" s="195">
        <v>0</v>
      </c>
      <c r="CO47" s="195">
        <v>0</v>
      </c>
      <c r="CP47" s="195">
        <v>0</v>
      </c>
      <c r="CQ47" s="195">
        <v>0</v>
      </c>
      <c r="CR47" s="195">
        <v>0</v>
      </c>
      <c r="CS47" s="195">
        <v>0</v>
      </c>
      <c r="CT47" s="195">
        <v>0</v>
      </c>
      <c r="CU47" s="195">
        <v>0</v>
      </c>
      <c r="CV47" s="195">
        <v>0</v>
      </c>
      <c r="CW47" s="195">
        <v>0</v>
      </c>
      <c r="CX47" s="195">
        <v>0</v>
      </c>
      <c r="CY47" s="195">
        <v>0</v>
      </c>
      <c r="CZ47" s="195">
        <v>0</v>
      </c>
      <c r="DA47" s="195">
        <v>0</v>
      </c>
      <c r="DB47" s="195">
        <v>0</v>
      </c>
      <c r="DC47" s="195">
        <v>0</v>
      </c>
      <c r="DE47" s="24">
        <f t="shared" ref="DE47:DE55" si="31">COUNTBLANK(H47:DC47)</f>
        <v>0</v>
      </c>
      <c r="DF47" s="24">
        <f t="shared" si="17"/>
        <v>0</v>
      </c>
      <c r="DG47">
        <f t="shared" si="30"/>
        <v>21</v>
      </c>
      <c r="DH47">
        <v>0</v>
      </c>
    </row>
    <row r="48" spans="1:112" ht="14.5">
      <c r="A48" s="68">
        <v>36</v>
      </c>
      <c r="B48" s="176" t="str">
        <f>$B$45&amp;"3."</f>
        <v>E.1.3.</v>
      </c>
      <c r="C48" s="192" t="s">
        <v>161</v>
      </c>
      <c r="D48" s="199"/>
      <c r="E48" s="194">
        <v>0.21</v>
      </c>
      <c r="F48" s="189">
        <f>H48+NPV(FD,I48:INDEX(I48:DC48,PAL))</f>
        <v>0</v>
      </c>
      <c r="G48" s="189">
        <f>SUMIF($H$5:$DC$5,"&lt;="&amp;PAL,$H48:$DC48)</f>
        <v>0</v>
      </c>
      <c r="H48" s="195">
        <v>0</v>
      </c>
      <c r="I48" s="195">
        <v>0</v>
      </c>
      <c r="J48" s="195">
        <v>0</v>
      </c>
      <c r="K48" s="195">
        <v>0</v>
      </c>
      <c r="L48" s="195">
        <v>0</v>
      </c>
      <c r="M48" s="195">
        <v>0</v>
      </c>
      <c r="N48" s="195">
        <v>0</v>
      </c>
      <c r="O48" s="195">
        <v>0</v>
      </c>
      <c r="P48" s="195">
        <v>0</v>
      </c>
      <c r="Q48" s="195">
        <v>0</v>
      </c>
      <c r="R48" s="195">
        <v>0</v>
      </c>
      <c r="S48" s="195">
        <v>0</v>
      </c>
      <c r="T48" s="195">
        <v>0</v>
      </c>
      <c r="U48" s="195">
        <v>0</v>
      </c>
      <c r="V48" s="195">
        <v>0</v>
      </c>
      <c r="W48" s="195">
        <v>0</v>
      </c>
      <c r="X48" s="195">
        <v>0</v>
      </c>
      <c r="Y48" s="195">
        <v>0</v>
      </c>
      <c r="Z48" s="195">
        <v>0</v>
      </c>
      <c r="AA48" s="195">
        <v>0</v>
      </c>
      <c r="AB48" s="195">
        <v>0</v>
      </c>
      <c r="AC48" s="195">
        <v>0</v>
      </c>
      <c r="AD48" s="195">
        <v>0</v>
      </c>
      <c r="AE48" s="195">
        <v>0</v>
      </c>
      <c r="AF48" s="195">
        <v>0</v>
      </c>
      <c r="AG48" s="195">
        <v>0</v>
      </c>
      <c r="AH48" s="195">
        <v>0</v>
      </c>
      <c r="AI48" s="195">
        <v>0</v>
      </c>
      <c r="AJ48" s="195">
        <v>0</v>
      </c>
      <c r="AK48" s="195">
        <v>0</v>
      </c>
      <c r="AL48" s="195">
        <v>0</v>
      </c>
      <c r="AM48" s="195">
        <v>0</v>
      </c>
      <c r="AN48" s="195">
        <v>0</v>
      </c>
      <c r="AO48" s="195">
        <v>0</v>
      </c>
      <c r="AP48" s="195">
        <v>0</v>
      </c>
      <c r="AQ48" s="195">
        <v>0</v>
      </c>
      <c r="AR48" s="195">
        <v>0</v>
      </c>
      <c r="AS48" s="195">
        <v>0</v>
      </c>
      <c r="AT48" s="195">
        <v>0</v>
      </c>
      <c r="AU48" s="195">
        <v>0</v>
      </c>
      <c r="AV48" s="195">
        <v>0</v>
      </c>
      <c r="AW48" s="195">
        <v>0</v>
      </c>
      <c r="AX48" s="195">
        <v>0</v>
      </c>
      <c r="AY48" s="195">
        <v>0</v>
      </c>
      <c r="AZ48" s="195">
        <v>0</v>
      </c>
      <c r="BA48" s="195">
        <v>0</v>
      </c>
      <c r="BB48" s="195">
        <v>0</v>
      </c>
      <c r="BC48" s="195">
        <v>0</v>
      </c>
      <c r="BD48" s="195">
        <v>0</v>
      </c>
      <c r="BE48" s="195">
        <v>0</v>
      </c>
      <c r="BF48" s="195">
        <v>0</v>
      </c>
      <c r="BG48" s="195">
        <v>0</v>
      </c>
      <c r="BH48" s="195">
        <v>0</v>
      </c>
      <c r="BI48" s="195">
        <v>0</v>
      </c>
      <c r="BJ48" s="195">
        <v>0</v>
      </c>
      <c r="BK48" s="195">
        <v>0</v>
      </c>
      <c r="BL48" s="195">
        <v>0</v>
      </c>
      <c r="BM48" s="195">
        <v>0</v>
      </c>
      <c r="BN48" s="195">
        <v>0</v>
      </c>
      <c r="BO48" s="195">
        <v>0</v>
      </c>
      <c r="BP48" s="195">
        <v>0</v>
      </c>
      <c r="BQ48" s="195">
        <v>0</v>
      </c>
      <c r="BR48" s="195">
        <v>0</v>
      </c>
      <c r="BS48" s="195">
        <v>0</v>
      </c>
      <c r="BT48" s="195">
        <v>0</v>
      </c>
      <c r="BU48" s="195">
        <v>0</v>
      </c>
      <c r="BV48" s="195">
        <v>0</v>
      </c>
      <c r="BW48" s="195">
        <v>0</v>
      </c>
      <c r="BX48" s="195">
        <v>0</v>
      </c>
      <c r="BY48" s="195">
        <v>0</v>
      </c>
      <c r="BZ48" s="195">
        <v>0</v>
      </c>
      <c r="CA48" s="195">
        <v>0</v>
      </c>
      <c r="CB48" s="195">
        <v>0</v>
      </c>
      <c r="CC48" s="195">
        <v>0</v>
      </c>
      <c r="CD48" s="195">
        <v>0</v>
      </c>
      <c r="CE48" s="195">
        <v>0</v>
      </c>
      <c r="CF48" s="195">
        <v>0</v>
      </c>
      <c r="CG48" s="195">
        <v>0</v>
      </c>
      <c r="CH48" s="195">
        <v>0</v>
      </c>
      <c r="CI48" s="195">
        <v>0</v>
      </c>
      <c r="CJ48" s="195">
        <v>0</v>
      </c>
      <c r="CK48" s="195">
        <v>0</v>
      </c>
      <c r="CL48" s="195">
        <v>0</v>
      </c>
      <c r="CM48" s="195">
        <v>0</v>
      </c>
      <c r="CN48" s="195">
        <v>0</v>
      </c>
      <c r="CO48" s="195">
        <v>0</v>
      </c>
      <c r="CP48" s="195">
        <v>0</v>
      </c>
      <c r="CQ48" s="195">
        <v>0</v>
      </c>
      <c r="CR48" s="195">
        <v>0</v>
      </c>
      <c r="CS48" s="195">
        <v>0</v>
      </c>
      <c r="CT48" s="195">
        <v>0</v>
      </c>
      <c r="CU48" s="195">
        <v>0</v>
      </c>
      <c r="CV48" s="195">
        <v>0</v>
      </c>
      <c r="CW48" s="195">
        <v>0</v>
      </c>
      <c r="CX48" s="195">
        <v>0</v>
      </c>
      <c r="CY48" s="195">
        <v>0</v>
      </c>
      <c r="CZ48" s="195">
        <v>0</v>
      </c>
      <c r="DA48" s="195">
        <v>0</v>
      </c>
      <c r="DB48" s="195">
        <v>0</v>
      </c>
      <c r="DC48" s="195">
        <v>0</v>
      </c>
      <c r="DE48" s="24">
        <f t="shared" si="31"/>
        <v>0</v>
      </c>
      <c r="DF48" s="24">
        <f t="shared" si="17"/>
        <v>0</v>
      </c>
      <c r="DG48">
        <f t="shared" si="30"/>
        <v>21</v>
      </c>
      <c r="DH48">
        <v>0</v>
      </c>
    </row>
    <row r="49" spans="1:112" ht="14.5">
      <c r="A49" s="68">
        <v>37</v>
      </c>
      <c r="B49" s="176" t="str">
        <f>$B$45&amp;"4."</f>
        <v>E.1.4.</v>
      </c>
      <c r="C49" s="192" t="s">
        <v>161</v>
      </c>
      <c r="D49" s="199"/>
      <c r="E49" s="194">
        <v>0.21</v>
      </c>
      <c r="F49" s="189">
        <f>H49+NPV(FD,I49:INDEX(I49:DC49,PAL))</f>
        <v>0</v>
      </c>
      <c r="G49" s="189">
        <f>SUMIF($H$5:$DC$5,"&lt;="&amp;PAL,$H49:$DC49)</f>
        <v>0</v>
      </c>
      <c r="H49" s="195">
        <v>0</v>
      </c>
      <c r="I49" s="195">
        <v>0</v>
      </c>
      <c r="J49" s="195">
        <v>0</v>
      </c>
      <c r="K49" s="195">
        <v>0</v>
      </c>
      <c r="L49" s="195">
        <v>0</v>
      </c>
      <c r="M49" s="195">
        <v>0</v>
      </c>
      <c r="N49" s="195">
        <v>0</v>
      </c>
      <c r="O49" s="195">
        <v>0</v>
      </c>
      <c r="P49" s="195">
        <v>0</v>
      </c>
      <c r="Q49" s="195">
        <v>0</v>
      </c>
      <c r="R49" s="195">
        <v>0</v>
      </c>
      <c r="S49" s="195">
        <v>0</v>
      </c>
      <c r="T49" s="195">
        <v>0</v>
      </c>
      <c r="U49" s="195">
        <v>0</v>
      </c>
      <c r="V49" s="195">
        <v>0</v>
      </c>
      <c r="W49" s="195">
        <v>0</v>
      </c>
      <c r="X49" s="195">
        <v>0</v>
      </c>
      <c r="Y49" s="195">
        <v>0</v>
      </c>
      <c r="Z49" s="195">
        <v>0</v>
      </c>
      <c r="AA49" s="195">
        <v>0</v>
      </c>
      <c r="AB49" s="195">
        <v>0</v>
      </c>
      <c r="AC49" s="195">
        <v>0</v>
      </c>
      <c r="AD49" s="195">
        <v>0</v>
      </c>
      <c r="AE49" s="195">
        <v>0</v>
      </c>
      <c r="AF49" s="195">
        <v>0</v>
      </c>
      <c r="AG49" s="195">
        <v>0</v>
      </c>
      <c r="AH49" s="195">
        <v>0</v>
      </c>
      <c r="AI49" s="195">
        <v>0</v>
      </c>
      <c r="AJ49" s="195">
        <v>0</v>
      </c>
      <c r="AK49" s="195">
        <v>0</v>
      </c>
      <c r="AL49" s="195">
        <v>0</v>
      </c>
      <c r="AM49" s="195">
        <v>0</v>
      </c>
      <c r="AN49" s="195">
        <v>0</v>
      </c>
      <c r="AO49" s="195">
        <v>0</v>
      </c>
      <c r="AP49" s="195">
        <v>0</v>
      </c>
      <c r="AQ49" s="195">
        <v>0</v>
      </c>
      <c r="AR49" s="195">
        <v>0</v>
      </c>
      <c r="AS49" s="195">
        <v>0</v>
      </c>
      <c r="AT49" s="195">
        <v>0</v>
      </c>
      <c r="AU49" s="195">
        <v>0</v>
      </c>
      <c r="AV49" s="195">
        <v>0</v>
      </c>
      <c r="AW49" s="195">
        <v>0</v>
      </c>
      <c r="AX49" s="195">
        <v>0</v>
      </c>
      <c r="AY49" s="195">
        <v>0</v>
      </c>
      <c r="AZ49" s="195">
        <v>0</v>
      </c>
      <c r="BA49" s="195">
        <v>0</v>
      </c>
      <c r="BB49" s="195">
        <v>0</v>
      </c>
      <c r="BC49" s="195">
        <v>0</v>
      </c>
      <c r="BD49" s="195">
        <v>0</v>
      </c>
      <c r="BE49" s="195">
        <v>0</v>
      </c>
      <c r="BF49" s="195">
        <v>0</v>
      </c>
      <c r="BG49" s="195">
        <v>0</v>
      </c>
      <c r="BH49" s="195">
        <v>0</v>
      </c>
      <c r="BI49" s="195">
        <v>0</v>
      </c>
      <c r="BJ49" s="195">
        <v>0</v>
      </c>
      <c r="BK49" s="195">
        <v>0</v>
      </c>
      <c r="BL49" s="195">
        <v>0</v>
      </c>
      <c r="BM49" s="195">
        <v>0</v>
      </c>
      <c r="BN49" s="195">
        <v>0</v>
      </c>
      <c r="BO49" s="195">
        <v>0</v>
      </c>
      <c r="BP49" s="195">
        <v>0</v>
      </c>
      <c r="BQ49" s="195">
        <v>0</v>
      </c>
      <c r="BR49" s="195">
        <v>0</v>
      </c>
      <c r="BS49" s="195">
        <v>0</v>
      </c>
      <c r="BT49" s="195">
        <v>0</v>
      </c>
      <c r="BU49" s="195">
        <v>0</v>
      </c>
      <c r="BV49" s="195">
        <v>0</v>
      </c>
      <c r="BW49" s="195">
        <v>0</v>
      </c>
      <c r="BX49" s="195">
        <v>0</v>
      </c>
      <c r="BY49" s="195">
        <v>0</v>
      </c>
      <c r="BZ49" s="195">
        <v>0</v>
      </c>
      <c r="CA49" s="195">
        <v>0</v>
      </c>
      <c r="CB49" s="195">
        <v>0</v>
      </c>
      <c r="CC49" s="195">
        <v>0</v>
      </c>
      <c r="CD49" s="195">
        <v>0</v>
      </c>
      <c r="CE49" s="195">
        <v>0</v>
      </c>
      <c r="CF49" s="195">
        <v>0</v>
      </c>
      <c r="CG49" s="195">
        <v>0</v>
      </c>
      <c r="CH49" s="195">
        <v>0</v>
      </c>
      <c r="CI49" s="195">
        <v>0</v>
      </c>
      <c r="CJ49" s="195">
        <v>0</v>
      </c>
      <c r="CK49" s="195">
        <v>0</v>
      </c>
      <c r="CL49" s="195">
        <v>0</v>
      </c>
      <c r="CM49" s="195">
        <v>0</v>
      </c>
      <c r="CN49" s="195">
        <v>0</v>
      </c>
      <c r="CO49" s="195">
        <v>0</v>
      </c>
      <c r="CP49" s="195">
        <v>0</v>
      </c>
      <c r="CQ49" s="195">
        <v>0</v>
      </c>
      <c r="CR49" s="195">
        <v>0</v>
      </c>
      <c r="CS49" s="195">
        <v>0</v>
      </c>
      <c r="CT49" s="195">
        <v>0</v>
      </c>
      <c r="CU49" s="195">
        <v>0</v>
      </c>
      <c r="CV49" s="195">
        <v>0</v>
      </c>
      <c r="CW49" s="195">
        <v>0</v>
      </c>
      <c r="CX49" s="195">
        <v>0</v>
      </c>
      <c r="CY49" s="195">
        <v>0</v>
      </c>
      <c r="CZ49" s="195">
        <v>0</v>
      </c>
      <c r="DA49" s="195">
        <v>0</v>
      </c>
      <c r="DB49" s="195">
        <v>0</v>
      </c>
      <c r="DC49" s="195">
        <v>0</v>
      </c>
      <c r="DE49" s="24">
        <f t="shared" si="31"/>
        <v>0</v>
      </c>
      <c r="DF49" s="24">
        <f t="shared" si="17"/>
        <v>0</v>
      </c>
      <c r="DG49">
        <f t="shared" si="30"/>
        <v>21</v>
      </c>
      <c r="DH49">
        <v>0</v>
      </c>
    </row>
    <row r="50" spans="1:112" ht="14.5">
      <c r="A50" s="68">
        <v>38</v>
      </c>
      <c r="B50" s="176" t="str">
        <f>$B$45&amp;"5."</f>
        <v>E.1.5.</v>
      </c>
      <c r="C50" s="192" t="s">
        <v>161</v>
      </c>
      <c r="D50" s="199"/>
      <c r="E50" s="194">
        <v>0.21</v>
      </c>
      <c r="F50" s="189">
        <f>H50+NPV(FD,I50:INDEX(I50:DC50,PAL))</f>
        <v>0</v>
      </c>
      <c r="G50" s="189">
        <f>SUMIF($H$5:$DC$5,"&lt;="&amp;PAL,$H50:$DC50)</f>
        <v>0</v>
      </c>
      <c r="H50" s="195">
        <v>0</v>
      </c>
      <c r="I50" s="195">
        <v>0</v>
      </c>
      <c r="J50" s="195">
        <v>0</v>
      </c>
      <c r="K50" s="195">
        <v>0</v>
      </c>
      <c r="L50" s="195">
        <v>0</v>
      </c>
      <c r="M50" s="195">
        <v>0</v>
      </c>
      <c r="N50" s="195">
        <v>0</v>
      </c>
      <c r="O50" s="195">
        <v>0</v>
      </c>
      <c r="P50" s="195">
        <v>0</v>
      </c>
      <c r="Q50" s="195">
        <v>0</v>
      </c>
      <c r="R50" s="195">
        <v>0</v>
      </c>
      <c r="S50" s="195">
        <v>0</v>
      </c>
      <c r="T50" s="195">
        <v>0</v>
      </c>
      <c r="U50" s="195">
        <v>0</v>
      </c>
      <c r="V50" s="195">
        <v>0</v>
      </c>
      <c r="W50" s="195">
        <v>0</v>
      </c>
      <c r="X50" s="195">
        <v>0</v>
      </c>
      <c r="Y50" s="195">
        <v>0</v>
      </c>
      <c r="Z50" s="195">
        <v>0</v>
      </c>
      <c r="AA50" s="195">
        <v>0</v>
      </c>
      <c r="AB50" s="195">
        <v>0</v>
      </c>
      <c r="AC50" s="195">
        <v>0</v>
      </c>
      <c r="AD50" s="195">
        <v>0</v>
      </c>
      <c r="AE50" s="195">
        <v>0</v>
      </c>
      <c r="AF50" s="195">
        <v>0</v>
      </c>
      <c r="AG50" s="195">
        <v>0</v>
      </c>
      <c r="AH50" s="195">
        <v>0</v>
      </c>
      <c r="AI50" s="195">
        <v>0</v>
      </c>
      <c r="AJ50" s="195">
        <v>0</v>
      </c>
      <c r="AK50" s="195">
        <v>0</v>
      </c>
      <c r="AL50" s="195">
        <v>0</v>
      </c>
      <c r="AM50" s="195">
        <v>0</v>
      </c>
      <c r="AN50" s="195">
        <v>0</v>
      </c>
      <c r="AO50" s="195">
        <v>0</v>
      </c>
      <c r="AP50" s="195">
        <v>0</v>
      </c>
      <c r="AQ50" s="195">
        <v>0</v>
      </c>
      <c r="AR50" s="195">
        <v>0</v>
      </c>
      <c r="AS50" s="195">
        <v>0</v>
      </c>
      <c r="AT50" s="195">
        <v>0</v>
      </c>
      <c r="AU50" s="195">
        <v>0</v>
      </c>
      <c r="AV50" s="195">
        <v>0</v>
      </c>
      <c r="AW50" s="195">
        <v>0</v>
      </c>
      <c r="AX50" s="195">
        <v>0</v>
      </c>
      <c r="AY50" s="195">
        <v>0</v>
      </c>
      <c r="AZ50" s="195">
        <v>0</v>
      </c>
      <c r="BA50" s="195">
        <v>0</v>
      </c>
      <c r="BB50" s="195">
        <v>0</v>
      </c>
      <c r="BC50" s="195">
        <v>0</v>
      </c>
      <c r="BD50" s="195">
        <v>0</v>
      </c>
      <c r="BE50" s="195">
        <v>0</v>
      </c>
      <c r="BF50" s="195">
        <v>0</v>
      </c>
      <c r="BG50" s="195">
        <v>0</v>
      </c>
      <c r="BH50" s="195">
        <v>0</v>
      </c>
      <c r="BI50" s="195">
        <v>0</v>
      </c>
      <c r="BJ50" s="195">
        <v>0</v>
      </c>
      <c r="BK50" s="195">
        <v>0</v>
      </c>
      <c r="BL50" s="195">
        <v>0</v>
      </c>
      <c r="BM50" s="195">
        <v>0</v>
      </c>
      <c r="BN50" s="195">
        <v>0</v>
      </c>
      <c r="BO50" s="195">
        <v>0</v>
      </c>
      <c r="BP50" s="195">
        <v>0</v>
      </c>
      <c r="BQ50" s="195">
        <v>0</v>
      </c>
      <c r="BR50" s="195">
        <v>0</v>
      </c>
      <c r="BS50" s="195">
        <v>0</v>
      </c>
      <c r="BT50" s="195">
        <v>0</v>
      </c>
      <c r="BU50" s="195">
        <v>0</v>
      </c>
      <c r="BV50" s="195">
        <v>0</v>
      </c>
      <c r="BW50" s="195">
        <v>0</v>
      </c>
      <c r="BX50" s="195">
        <v>0</v>
      </c>
      <c r="BY50" s="195">
        <v>0</v>
      </c>
      <c r="BZ50" s="195">
        <v>0</v>
      </c>
      <c r="CA50" s="195">
        <v>0</v>
      </c>
      <c r="CB50" s="195">
        <v>0</v>
      </c>
      <c r="CC50" s="195">
        <v>0</v>
      </c>
      <c r="CD50" s="195">
        <v>0</v>
      </c>
      <c r="CE50" s="195">
        <v>0</v>
      </c>
      <c r="CF50" s="195">
        <v>0</v>
      </c>
      <c r="CG50" s="195">
        <v>0</v>
      </c>
      <c r="CH50" s="195">
        <v>0</v>
      </c>
      <c r="CI50" s="195">
        <v>0</v>
      </c>
      <c r="CJ50" s="195">
        <v>0</v>
      </c>
      <c r="CK50" s="195">
        <v>0</v>
      </c>
      <c r="CL50" s="195">
        <v>0</v>
      </c>
      <c r="CM50" s="195">
        <v>0</v>
      </c>
      <c r="CN50" s="195">
        <v>0</v>
      </c>
      <c r="CO50" s="195">
        <v>0</v>
      </c>
      <c r="CP50" s="195">
        <v>0</v>
      </c>
      <c r="CQ50" s="195">
        <v>0</v>
      </c>
      <c r="CR50" s="195">
        <v>0</v>
      </c>
      <c r="CS50" s="195">
        <v>0</v>
      </c>
      <c r="CT50" s="195">
        <v>0</v>
      </c>
      <c r="CU50" s="195">
        <v>0</v>
      </c>
      <c r="CV50" s="195">
        <v>0</v>
      </c>
      <c r="CW50" s="195">
        <v>0</v>
      </c>
      <c r="CX50" s="195">
        <v>0</v>
      </c>
      <c r="CY50" s="195">
        <v>0</v>
      </c>
      <c r="CZ50" s="195">
        <v>0</v>
      </c>
      <c r="DA50" s="195">
        <v>0</v>
      </c>
      <c r="DB50" s="195">
        <v>0</v>
      </c>
      <c r="DC50" s="195">
        <v>0</v>
      </c>
      <c r="DE50" s="24">
        <f t="shared" si="31"/>
        <v>0</v>
      </c>
      <c r="DF50" s="24">
        <f t="shared" si="17"/>
        <v>0</v>
      </c>
      <c r="DG50">
        <f t="shared" si="30"/>
        <v>21</v>
      </c>
      <c r="DH50">
        <v>0</v>
      </c>
    </row>
    <row r="51" spans="1:112" ht="14.5">
      <c r="A51" s="68">
        <v>39</v>
      </c>
      <c r="B51" s="176" t="str">
        <f>$B$45&amp;"6."</f>
        <v>E.1.6.</v>
      </c>
      <c r="C51" s="192" t="s">
        <v>161</v>
      </c>
      <c r="D51" s="199"/>
      <c r="E51" s="194">
        <v>0.21</v>
      </c>
      <c r="F51" s="189">
        <f>H51+NPV(FD,I51:INDEX(I51:DC51,PAL))</f>
        <v>0</v>
      </c>
      <c r="G51" s="189">
        <f>SUMIF($H$5:$DC$5,"&lt;="&amp;PAL,$H51:$DC51)</f>
        <v>0</v>
      </c>
      <c r="H51" s="195">
        <v>0</v>
      </c>
      <c r="I51" s="195">
        <v>0</v>
      </c>
      <c r="J51" s="195">
        <v>0</v>
      </c>
      <c r="K51" s="195">
        <v>0</v>
      </c>
      <c r="L51" s="195">
        <v>0</v>
      </c>
      <c r="M51" s="195">
        <v>0</v>
      </c>
      <c r="N51" s="195">
        <v>0</v>
      </c>
      <c r="O51" s="195">
        <v>0</v>
      </c>
      <c r="P51" s="195">
        <v>0</v>
      </c>
      <c r="Q51" s="195">
        <v>0</v>
      </c>
      <c r="R51" s="195">
        <v>0</v>
      </c>
      <c r="S51" s="195">
        <v>0</v>
      </c>
      <c r="T51" s="195">
        <v>0</v>
      </c>
      <c r="U51" s="195">
        <v>0</v>
      </c>
      <c r="V51" s="195">
        <v>0</v>
      </c>
      <c r="W51" s="195">
        <v>0</v>
      </c>
      <c r="X51" s="195">
        <v>0</v>
      </c>
      <c r="Y51" s="195">
        <v>0</v>
      </c>
      <c r="Z51" s="195">
        <v>0</v>
      </c>
      <c r="AA51" s="195">
        <v>0</v>
      </c>
      <c r="AB51" s="195">
        <v>0</v>
      </c>
      <c r="AC51" s="195">
        <v>0</v>
      </c>
      <c r="AD51" s="195">
        <v>0</v>
      </c>
      <c r="AE51" s="195">
        <v>0</v>
      </c>
      <c r="AF51" s="195">
        <v>0</v>
      </c>
      <c r="AG51" s="195">
        <v>0</v>
      </c>
      <c r="AH51" s="195">
        <v>0</v>
      </c>
      <c r="AI51" s="195">
        <v>0</v>
      </c>
      <c r="AJ51" s="195">
        <v>0</v>
      </c>
      <c r="AK51" s="195">
        <v>0</v>
      </c>
      <c r="AL51" s="195">
        <v>0</v>
      </c>
      <c r="AM51" s="195">
        <v>0</v>
      </c>
      <c r="AN51" s="195">
        <v>0</v>
      </c>
      <c r="AO51" s="195">
        <v>0</v>
      </c>
      <c r="AP51" s="195">
        <v>0</v>
      </c>
      <c r="AQ51" s="195">
        <v>0</v>
      </c>
      <c r="AR51" s="195">
        <v>0</v>
      </c>
      <c r="AS51" s="195">
        <v>0</v>
      </c>
      <c r="AT51" s="195">
        <v>0</v>
      </c>
      <c r="AU51" s="195">
        <v>0</v>
      </c>
      <c r="AV51" s="195">
        <v>0</v>
      </c>
      <c r="AW51" s="195">
        <v>0</v>
      </c>
      <c r="AX51" s="195">
        <v>0</v>
      </c>
      <c r="AY51" s="195">
        <v>0</v>
      </c>
      <c r="AZ51" s="195">
        <v>0</v>
      </c>
      <c r="BA51" s="195">
        <v>0</v>
      </c>
      <c r="BB51" s="195">
        <v>0</v>
      </c>
      <c r="BC51" s="195">
        <v>0</v>
      </c>
      <c r="BD51" s="195">
        <v>0</v>
      </c>
      <c r="BE51" s="195">
        <v>0</v>
      </c>
      <c r="BF51" s="195">
        <v>0</v>
      </c>
      <c r="BG51" s="195">
        <v>0</v>
      </c>
      <c r="BH51" s="195">
        <v>0</v>
      </c>
      <c r="BI51" s="195">
        <v>0</v>
      </c>
      <c r="BJ51" s="195">
        <v>0</v>
      </c>
      <c r="BK51" s="195">
        <v>0</v>
      </c>
      <c r="BL51" s="195">
        <v>0</v>
      </c>
      <c r="BM51" s="195">
        <v>0</v>
      </c>
      <c r="BN51" s="195">
        <v>0</v>
      </c>
      <c r="BO51" s="195">
        <v>0</v>
      </c>
      <c r="BP51" s="195">
        <v>0</v>
      </c>
      <c r="BQ51" s="195">
        <v>0</v>
      </c>
      <c r="BR51" s="195">
        <v>0</v>
      </c>
      <c r="BS51" s="195">
        <v>0</v>
      </c>
      <c r="BT51" s="195">
        <v>0</v>
      </c>
      <c r="BU51" s="195">
        <v>0</v>
      </c>
      <c r="BV51" s="195">
        <v>0</v>
      </c>
      <c r="BW51" s="195">
        <v>0</v>
      </c>
      <c r="BX51" s="195">
        <v>0</v>
      </c>
      <c r="BY51" s="195">
        <v>0</v>
      </c>
      <c r="BZ51" s="195">
        <v>0</v>
      </c>
      <c r="CA51" s="195">
        <v>0</v>
      </c>
      <c r="CB51" s="195">
        <v>0</v>
      </c>
      <c r="CC51" s="195">
        <v>0</v>
      </c>
      <c r="CD51" s="195">
        <v>0</v>
      </c>
      <c r="CE51" s="195">
        <v>0</v>
      </c>
      <c r="CF51" s="195">
        <v>0</v>
      </c>
      <c r="CG51" s="195">
        <v>0</v>
      </c>
      <c r="CH51" s="195">
        <v>0</v>
      </c>
      <c r="CI51" s="195">
        <v>0</v>
      </c>
      <c r="CJ51" s="195">
        <v>0</v>
      </c>
      <c r="CK51" s="195">
        <v>0</v>
      </c>
      <c r="CL51" s="195">
        <v>0</v>
      </c>
      <c r="CM51" s="195">
        <v>0</v>
      </c>
      <c r="CN51" s="195">
        <v>0</v>
      </c>
      <c r="CO51" s="195">
        <v>0</v>
      </c>
      <c r="CP51" s="195">
        <v>0</v>
      </c>
      <c r="CQ51" s="195">
        <v>0</v>
      </c>
      <c r="CR51" s="195">
        <v>0</v>
      </c>
      <c r="CS51" s="195">
        <v>0</v>
      </c>
      <c r="CT51" s="195">
        <v>0</v>
      </c>
      <c r="CU51" s="195">
        <v>0</v>
      </c>
      <c r="CV51" s="195">
        <v>0</v>
      </c>
      <c r="CW51" s="195">
        <v>0</v>
      </c>
      <c r="CX51" s="195">
        <v>0</v>
      </c>
      <c r="CY51" s="195">
        <v>0</v>
      </c>
      <c r="CZ51" s="195">
        <v>0</v>
      </c>
      <c r="DA51" s="195">
        <v>0</v>
      </c>
      <c r="DB51" s="195">
        <v>0</v>
      </c>
      <c r="DC51" s="195">
        <v>0</v>
      </c>
      <c r="DE51" s="24">
        <f t="shared" si="31"/>
        <v>0</v>
      </c>
      <c r="DF51" s="24">
        <f t="shared" si="17"/>
        <v>0</v>
      </c>
      <c r="DG51">
        <f t="shared" si="30"/>
        <v>21</v>
      </c>
      <c r="DH51">
        <v>0</v>
      </c>
    </row>
    <row r="52" spans="1:112" ht="14.5">
      <c r="A52" s="68">
        <v>40</v>
      </c>
      <c r="B52" s="176" t="str">
        <f>$B$45&amp;"7."</f>
        <v>E.1.7.</v>
      </c>
      <c r="C52" s="192" t="s">
        <v>161</v>
      </c>
      <c r="D52" s="199"/>
      <c r="E52" s="194">
        <v>0.21</v>
      </c>
      <c r="F52" s="189">
        <f>H52+NPV(FD,I52:INDEX(I52:DC52,PAL))</f>
        <v>0</v>
      </c>
      <c r="G52" s="189">
        <f>SUMIF($H$5:$DC$5,"&lt;="&amp;PAL,$H52:$DC52)</f>
        <v>0</v>
      </c>
      <c r="H52" s="195">
        <v>0</v>
      </c>
      <c r="I52" s="195">
        <v>0</v>
      </c>
      <c r="J52" s="195">
        <v>0</v>
      </c>
      <c r="K52" s="195">
        <v>0</v>
      </c>
      <c r="L52" s="195">
        <v>0</v>
      </c>
      <c r="M52" s="195">
        <v>0</v>
      </c>
      <c r="N52" s="195">
        <v>0</v>
      </c>
      <c r="O52" s="195">
        <v>0</v>
      </c>
      <c r="P52" s="195">
        <v>0</v>
      </c>
      <c r="Q52" s="195">
        <v>0</v>
      </c>
      <c r="R52" s="195">
        <v>0</v>
      </c>
      <c r="S52" s="195">
        <v>0</v>
      </c>
      <c r="T52" s="195">
        <v>0</v>
      </c>
      <c r="U52" s="195">
        <v>0</v>
      </c>
      <c r="V52" s="195">
        <v>0</v>
      </c>
      <c r="W52" s="195">
        <v>0</v>
      </c>
      <c r="X52" s="195">
        <v>0</v>
      </c>
      <c r="Y52" s="195">
        <v>0</v>
      </c>
      <c r="Z52" s="195">
        <v>0</v>
      </c>
      <c r="AA52" s="195">
        <v>0</v>
      </c>
      <c r="AB52" s="195">
        <v>0</v>
      </c>
      <c r="AC52" s="195">
        <v>0</v>
      </c>
      <c r="AD52" s="195">
        <v>0</v>
      </c>
      <c r="AE52" s="195">
        <v>0</v>
      </c>
      <c r="AF52" s="195">
        <v>0</v>
      </c>
      <c r="AG52" s="195">
        <v>0</v>
      </c>
      <c r="AH52" s="195">
        <v>0</v>
      </c>
      <c r="AI52" s="195">
        <v>0</v>
      </c>
      <c r="AJ52" s="195">
        <v>0</v>
      </c>
      <c r="AK52" s="195">
        <v>0</v>
      </c>
      <c r="AL52" s="195">
        <v>0</v>
      </c>
      <c r="AM52" s="195">
        <v>0</v>
      </c>
      <c r="AN52" s="195">
        <v>0</v>
      </c>
      <c r="AO52" s="195">
        <v>0</v>
      </c>
      <c r="AP52" s="195">
        <v>0</v>
      </c>
      <c r="AQ52" s="195">
        <v>0</v>
      </c>
      <c r="AR52" s="195">
        <v>0</v>
      </c>
      <c r="AS52" s="195">
        <v>0</v>
      </c>
      <c r="AT52" s="195">
        <v>0</v>
      </c>
      <c r="AU52" s="195">
        <v>0</v>
      </c>
      <c r="AV52" s="195">
        <v>0</v>
      </c>
      <c r="AW52" s="195">
        <v>0</v>
      </c>
      <c r="AX52" s="195">
        <v>0</v>
      </c>
      <c r="AY52" s="195">
        <v>0</v>
      </c>
      <c r="AZ52" s="195">
        <v>0</v>
      </c>
      <c r="BA52" s="195">
        <v>0</v>
      </c>
      <c r="BB52" s="195">
        <v>0</v>
      </c>
      <c r="BC52" s="195">
        <v>0</v>
      </c>
      <c r="BD52" s="195">
        <v>0</v>
      </c>
      <c r="BE52" s="195">
        <v>0</v>
      </c>
      <c r="BF52" s="195">
        <v>0</v>
      </c>
      <c r="BG52" s="195">
        <v>0</v>
      </c>
      <c r="BH52" s="195">
        <v>0</v>
      </c>
      <c r="BI52" s="195">
        <v>0</v>
      </c>
      <c r="BJ52" s="195">
        <v>0</v>
      </c>
      <c r="BK52" s="195">
        <v>0</v>
      </c>
      <c r="BL52" s="195">
        <v>0</v>
      </c>
      <c r="BM52" s="195">
        <v>0</v>
      </c>
      <c r="BN52" s="195">
        <v>0</v>
      </c>
      <c r="BO52" s="195">
        <v>0</v>
      </c>
      <c r="BP52" s="195">
        <v>0</v>
      </c>
      <c r="BQ52" s="195">
        <v>0</v>
      </c>
      <c r="BR52" s="195">
        <v>0</v>
      </c>
      <c r="BS52" s="195">
        <v>0</v>
      </c>
      <c r="BT52" s="195">
        <v>0</v>
      </c>
      <c r="BU52" s="195">
        <v>0</v>
      </c>
      <c r="BV52" s="195">
        <v>0</v>
      </c>
      <c r="BW52" s="195">
        <v>0</v>
      </c>
      <c r="BX52" s="195">
        <v>0</v>
      </c>
      <c r="BY52" s="195">
        <v>0</v>
      </c>
      <c r="BZ52" s="195">
        <v>0</v>
      </c>
      <c r="CA52" s="195">
        <v>0</v>
      </c>
      <c r="CB52" s="195">
        <v>0</v>
      </c>
      <c r="CC52" s="195">
        <v>0</v>
      </c>
      <c r="CD52" s="195">
        <v>0</v>
      </c>
      <c r="CE52" s="195">
        <v>0</v>
      </c>
      <c r="CF52" s="195">
        <v>0</v>
      </c>
      <c r="CG52" s="195">
        <v>0</v>
      </c>
      <c r="CH52" s="195">
        <v>0</v>
      </c>
      <c r="CI52" s="195">
        <v>0</v>
      </c>
      <c r="CJ52" s="195">
        <v>0</v>
      </c>
      <c r="CK52" s="195">
        <v>0</v>
      </c>
      <c r="CL52" s="195">
        <v>0</v>
      </c>
      <c r="CM52" s="195">
        <v>0</v>
      </c>
      <c r="CN52" s="195">
        <v>0</v>
      </c>
      <c r="CO52" s="195">
        <v>0</v>
      </c>
      <c r="CP52" s="195">
        <v>0</v>
      </c>
      <c r="CQ52" s="195">
        <v>0</v>
      </c>
      <c r="CR52" s="195">
        <v>0</v>
      </c>
      <c r="CS52" s="195">
        <v>0</v>
      </c>
      <c r="CT52" s="195">
        <v>0</v>
      </c>
      <c r="CU52" s="195">
        <v>0</v>
      </c>
      <c r="CV52" s="195">
        <v>0</v>
      </c>
      <c r="CW52" s="195">
        <v>0</v>
      </c>
      <c r="CX52" s="195">
        <v>0</v>
      </c>
      <c r="CY52" s="195">
        <v>0</v>
      </c>
      <c r="CZ52" s="195">
        <v>0</v>
      </c>
      <c r="DA52" s="195">
        <v>0</v>
      </c>
      <c r="DB52" s="195">
        <v>0</v>
      </c>
      <c r="DC52" s="195">
        <v>0</v>
      </c>
      <c r="DE52" s="24">
        <f t="shared" si="31"/>
        <v>0</v>
      </c>
      <c r="DF52" s="24">
        <f t="shared" si="17"/>
        <v>0</v>
      </c>
      <c r="DG52">
        <f t="shared" si="30"/>
        <v>21</v>
      </c>
      <c r="DH52">
        <v>0</v>
      </c>
    </row>
    <row r="53" spans="1:112" ht="14.5">
      <c r="A53" s="68">
        <v>41</v>
      </c>
      <c r="B53" s="176" t="str">
        <f>$B$45&amp;"8."</f>
        <v>E.1.8.</v>
      </c>
      <c r="C53" s="192" t="s">
        <v>161</v>
      </c>
      <c r="D53" s="199"/>
      <c r="E53" s="194">
        <v>0.21</v>
      </c>
      <c r="F53" s="189">
        <f>H53+NPV(FD,I53:INDEX(I53:DC53,PAL))</f>
        <v>0</v>
      </c>
      <c r="G53" s="189">
        <f>SUMIF($H$5:$DC$5,"&lt;="&amp;PAL,$H53:$DC53)</f>
        <v>0</v>
      </c>
      <c r="H53" s="195">
        <v>0</v>
      </c>
      <c r="I53" s="195">
        <v>0</v>
      </c>
      <c r="J53" s="195">
        <v>0</v>
      </c>
      <c r="K53" s="195">
        <v>0</v>
      </c>
      <c r="L53" s="195">
        <v>0</v>
      </c>
      <c r="M53" s="195">
        <v>0</v>
      </c>
      <c r="N53" s="195">
        <v>0</v>
      </c>
      <c r="O53" s="195">
        <v>0</v>
      </c>
      <c r="P53" s="195">
        <v>0</v>
      </c>
      <c r="Q53" s="195">
        <v>0</v>
      </c>
      <c r="R53" s="195">
        <v>0</v>
      </c>
      <c r="S53" s="195">
        <v>0</v>
      </c>
      <c r="T53" s="195">
        <v>0</v>
      </c>
      <c r="U53" s="195">
        <v>0</v>
      </c>
      <c r="V53" s="195">
        <v>0</v>
      </c>
      <c r="W53" s="195">
        <v>0</v>
      </c>
      <c r="X53" s="195">
        <v>0</v>
      </c>
      <c r="Y53" s="195">
        <v>0</v>
      </c>
      <c r="Z53" s="195">
        <v>0</v>
      </c>
      <c r="AA53" s="195">
        <v>0</v>
      </c>
      <c r="AB53" s="195">
        <v>0</v>
      </c>
      <c r="AC53" s="195">
        <v>0</v>
      </c>
      <c r="AD53" s="195">
        <v>0</v>
      </c>
      <c r="AE53" s="195">
        <v>0</v>
      </c>
      <c r="AF53" s="195">
        <v>0</v>
      </c>
      <c r="AG53" s="195">
        <v>0</v>
      </c>
      <c r="AH53" s="195">
        <v>0</v>
      </c>
      <c r="AI53" s="195">
        <v>0</v>
      </c>
      <c r="AJ53" s="195">
        <v>0</v>
      </c>
      <c r="AK53" s="195">
        <v>0</v>
      </c>
      <c r="AL53" s="195">
        <v>0</v>
      </c>
      <c r="AM53" s="195">
        <v>0</v>
      </c>
      <c r="AN53" s="195">
        <v>0</v>
      </c>
      <c r="AO53" s="195">
        <v>0</v>
      </c>
      <c r="AP53" s="195">
        <v>0</v>
      </c>
      <c r="AQ53" s="195">
        <v>0</v>
      </c>
      <c r="AR53" s="195">
        <v>0</v>
      </c>
      <c r="AS53" s="195">
        <v>0</v>
      </c>
      <c r="AT53" s="195">
        <v>0</v>
      </c>
      <c r="AU53" s="195">
        <v>0</v>
      </c>
      <c r="AV53" s="195">
        <v>0</v>
      </c>
      <c r="AW53" s="195">
        <v>0</v>
      </c>
      <c r="AX53" s="195">
        <v>0</v>
      </c>
      <c r="AY53" s="195">
        <v>0</v>
      </c>
      <c r="AZ53" s="195">
        <v>0</v>
      </c>
      <c r="BA53" s="195">
        <v>0</v>
      </c>
      <c r="BB53" s="195">
        <v>0</v>
      </c>
      <c r="BC53" s="195">
        <v>0</v>
      </c>
      <c r="BD53" s="195">
        <v>0</v>
      </c>
      <c r="BE53" s="195">
        <v>0</v>
      </c>
      <c r="BF53" s="195">
        <v>0</v>
      </c>
      <c r="BG53" s="195">
        <v>0</v>
      </c>
      <c r="BH53" s="195">
        <v>0</v>
      </c>
      <c r="BI53" s="195">
        <v>0</v>
      </c>
      <c r="BJ53" s="195">
        <v>0</v>
      </c>
      <c r="BK53" s="195">
        <v>0</v>
      </c>
      <c r="BL53" s="195">
        <v>0</v>
      </c>
      <c r="BM53" s="195">
        <v>0</v>
      </c>
      <c r="BN53" s="195">
        <v>0</v>
      </c>
      <c r="BO53" s="195">
        <v>0</v>
      </c>
      <c r="BP53" s="195">
        <v>0</v>
      </c>
      <c r="BQ53" s="195">
        <v>0</v>
      </c>
      <c r="BR53" s="195">
        <v>0</v>
      </c>
      <c r="BS53" s="195">
        <v>0</v>
      </c>
      <c r="BT53" s="195">
        <v>0</v>
      </c>
      <c r="BU53" s="195">
        <v>0</v>
      </c>
      <c r="BV53" s="195">
        <v>0</v>
      </c>
      <c r="BW53" s="195">
        <v>0</v>
      </c>
      <c r="BX53" s="195">
        <v>0</v>
      </c>
      <c r="BY53" s="195">
        <v>0</v>
      </c>
      <c r="BZ53" s="195">
        <v>0</v>
      </c>
      <c r="CA53" s="195">
        <v>0</v>
      </c>
      <c r="CB53" s="195">
        <v>0</v>
      </c>
      <c r="CC53" s="195">
        <v>0</v>
      </c>
      <c r="CD53" s="195">
        <v>0</v>
      </c>
      <c r="CE53" s="195">
        <v>0</v>
      </c>
      <c r="CF53" s="195">
        <v>0</v>
      </c>
      <c r="CG53" s="195">
        <v>0</v>
      </c>
      <c r="CH53" s="195">
        <v>0</v>
      </c>
      <c r="CI53" s="195">
        <v>0</v>
      </c>
      <c r="CJ53" s="195">
        <v>0</v>
      </c>
      <c r="CK53" s="195">
        <v>0</v>
      </c>
      <c r="CL53" s="195">
        <v>0</v>
      </c>
      <c r="CM53" s="195">
        <v>0</v>
      </c>
      <c r="CN53" s="195">
        <v>0</v>
      </c>
      <c r="CO53" s="195">
        <v>0</v>
      </c>
      <c r="CP53" s="195">
        <v>0</v>
      </c>
      <c r="CQ53" s="195">
        <v>0</v>
      </c>
      <c r="CR53" s="195">
        <v>0</v>
      </c>
      <c r="CS53" s="195">
        <v>0</v>
      </c>
      <c r="CT53" s="195">
        <v>0</v>
      </c>
      <c r="CU53" s="195">
        <v>0</v>
      </c>
      <c r="CV53" s="195">
        <v>0</v>
      </c>
      <c r="CW53" s="195">
        <v>0</v>
      </c>
      <c r="CX53" s="195">
        <v>0</v>
      </c>
      <c r="CY53" s="195">
        <v>0</v>
      </c>
      <c r="CZ53" s="195">
        <v>0</v>
      </c>
      <c r="DA53" s="195">
        <v>0</v>
      </c>
      <c r="DB53" s="195">
        <v>0</v>
      </c>
      <c r="DC53" s="195">
        <v>0</v>
      </c>
      <c r="DE53" s="24">
        <f t="shared" si="31"/>
        <v>0</v>
      </c>
      <c r="DF53" s="24">
        <f t="shared" si="17"/>
        <v>0</v>
      </c>
      <c r="DG53">
        <f t="shared" si="30"/>
        <v>21</v>
      </c>
      <c r="DH53">
        <v>0</v>
      </c>
    </row>
    <row r="54" spans="1:112" ht="14.5">
      <c r="A54" s="68">
        <v>42</v>
      </c>
      <c r="B54" s="176" t="str">
        <f>$B$45&amp;"9."</f>
        <v>E.1.9.</v>
      </c>
      <c r="C54" s="196" t="s">
        <v>162</v>
      </c>
      <c r="D54" s="176"/>
      <c r="E54" s="194">
        <v>0.21</v>
      </c>
      <c r="F54" s="189">
        <f>H54+NPV(FD,I54:INDEX(I54:DC54,PAL))</f>
        <v>0</v>
      </c>
      <c r="G54" s="189">
        <f>SUMIF($H$5:$DC$5,"&lt;="&amp;PAL,$H54:$DC54)</f>
        <v>0</v>
      </c>
      <c r="H54" s="197">
        <v>0</v>
      </c>
      <c r="I54" s="197">
        <v>0</v>
      </c>
      <c r="J54" s="197">
        <v>0</v>
      </c>
      <c r="K54" s="197">
        <v>0</v>
      </c>
      <c r="L54" s="197">
        <v>0</v>
      </c>
      <c r="M54" s="197">
        <v>0</v>
      </c>
      <c r="N54" s="197">
        <v>0</v>
      </c>
      <c r="O54" s="197">
        <v>0</v>
      </c>
      <c r="P54" s="197">
        <v>0</v>
      </c>
      <c r="Q54" s="197">
        <v>0</v>
      </c>
      <c r="R54" s="197">
        <v>0</v>
      </c>
      <c r="S54" s="198">
        <v>0</v>
      </c>
      <c r="T54" s="198">
        <v>0</v>
      </c>
      <c r="U54" s="198">
        <v>0</v>
      </c>
      <c r="V54" s="198">
        <v>0</v>
      </c>
      <c r="W54" s="198">
        <v>0</v>
      </c>
      <c r="X54" s="198">
        <v>0</v>
      </c>
      <c r="Y54" s="198">
        <v>0</v>
      </c>
      <c r="Z54" s="198">
        <v>0</v>
      </c>
      <c r="AA54" s="198">
        <v>0</v>
      </c>
      <c r="AB54" s="198">
        <v>0</v>
      </c>
      <c r="AC54" s="198">
        <v>0</v>
      </c>
      <c r="AD54" s="198">
        <v>0</v>
      </c>
      <c r="AE54" s="198">
        <v>0</v>
      </c>
      <c r="AF54" s="198">
        <v>0</v>
      </c>
      <c r="AG54" s="198">
        <v>0</v>
      </c>
      <c r="AH54" s="198">
        <v>0</v>
      </c>
      <c r="AI54" s="198">
        <v>0</v>
      </c>
      <c r="AJ54" s="198">
        <v>0</v>
      </c>
      <c r="AK54" s="198">
        <v>0</v>
      </c>
      <c r="AL54" s="198">
        <v>0</v>
      </c>
      <c r="AM54" s="198">
        <v>0</v>
      </c>
      <c r="AN54" s="198">
        <v>0</v>
      </c>
      <c r="AO54" s="198">
        <v>0</v>
      </c>
      <c r="AP54" s="198">
        <v>0</v>
      </c>
      <c r="AQ54" s="198">
        <v>0</v>
      </c>
      <c r="AR54" s="198">
        <v>0</v>
      </c>
      <c r="AS54" s="198">
        <v>0</v>
      </c>
      <c r="AT54" s="198">
        <v>0</v>
      </c>
      <c r="AU54" s="198">
        <v>0</v>
      </c>
      <c r="AV54" s="198">
        <v>0</v>
      </c>
      <c r="AW54" s="198">
        <v>0</v>
      </c>
      <c r="AX54" s="198">
        <v>0</v>
      </c>
      <c r="AY54" s="198">
        <v>0</v>
      </c>
      <c r="AZ54" s="198">
        <v>0</v>
      </c>
      <c r="BA54" s="198">
        <v>0</v>
      </c>
      <c r="BB54" s="198">
        <v>0</v>
      </c>
      <c r="BC54" s="198">
        <v>0</v>
      </c>
      <c r="BD54" s="198">
        <v>0</v>
      </c>
      <c r="BE54" s="198">
        <v>0</v>
      </c>
      <c r="BF54" s="198">
        <v>0</v>
      </c>
      <c r="BG54" s="198">
        <v>0</v>
      </c>
      <c r="BH54" s="198">
        <v>0</v>
      </c>
      <c r="BI54" s="198">
        <v>0</v>
      </c>
      <c r="BJ54" s="198">
        <v>0</v>
      </c>
      <c r="BK54" s="198">
        <v>0</v>
      </c>
      <c r="BL54" s="198">
        <v>0</v>
      </c>
      <c r="BM54" s="198">
        <v>0</v>
      </c>
      <c r="BN54" s="198">
        <v>0</v>
      </c>
      <c r="BO54" s="198">
        <v>0</v>
      </c>
      <c r="BP54" s="198">
        <v>0</v>
      </c>
      <c r="BQ54" s="198">
        <v>0</v>
      </c>
      <c r="BR54" s="198">
        <v>0</v>
      </c>
      <c r="BS54" s="198">
        <v>0</v>
      </c>
      <c r="BT54" s="198">
        <v>0</v>
      </c>
      <c r="BU54" s="198">
        <v>0</v>
      </c>
      <c r="BV54" s="198">
        <v>0</v>
      </c>
      <c r="BW54" s="198">
        <v>0</v>
      </c>
      <c r="BX54" s="198">
        <v>0</v>
      </c>
      <c r="BY54" s="198">
        <v>0</v>
      </c>
      <c r="BZ54" s="198">
        <v>0</v>
      </c>
      <c r="CA54" s="198">
        <v>0</v>
      </c>
      <c r="CB54" s="198">
        <v>0</v>
      </c>
      <c r="CC54" s="198">
        <v>0</v>
      </c>
      <c r="CD54" s="198">
        <v>0</v>
      </c>
      <c r="CE54" s="198">
        <v>0</v>
      </c>
      <c r="CF54" s="198">
        <v>0</v>
      </c>
      <c r="CG54" s="198">
        <v>0</v>
      </c>
      <c r="CH54" s="198">
        <v>0</v>
      </c>
      <c r="CI54" s="198">
        <v>0</v>
      </c>
      <c r="CJ54" s="198">
        <v>0</v>
      </c>
      <c r="CK54" s="198">
        <v>0</v>
      </c>
      <c r="CL54" s="198">
        <v>0</v>
      </c>
      <c r="CM54" s="198">
        <v>0</v>
      </c>
      <c r="CN54" s="198">
        <v>0</v>
      </c>
      <c r="CO54" s="198">
        <v>0</v>
      </c>
      <c r="CP54" s="198">
        <v>0</v>
      </c>
      <c r="CQ54" s="198">
        <v>0</v>
      </c>
      <c r="CR54" s="198">
        <v>0</v>
      </c>
      <c r="CS54" s="198">
        <v>0</v>
      </c>
      <c r="CT54" s="198">
        <v>0</v>
      </c>
      <c r="CU54" s="198">
        <v>0</v>
      </c>
      <c r="CV54" s="198">
        <v>0</v>
      </c>
      <c r="CW54" s="198">
        <v>0</v>
      </c>
      <c r="CX54" s="198">
        <v>0</v>
      </c>
      <c r="CY54" s="198">
        <v>0</v>
      </c>
      <c r="CZ54" s="198">
        <v>0</v>
      </c>
      <c r="DA54" s="198">
        <v>0</v>
      </c>
      <c r="DB54" s="198">
        <v>0</v>
      </c>
      <c r="DC54" s="198">
        <v>0</v>
      </c>
      <c r="DE54" s="24">
        <f t="shared" si="31"/>
        <v>0</v>
      </c>
      <c r="DF54" s="24">
        <f t="shared" si="17"/>
        <v>0</v>
      </c>
      <c r="DG54">
        <f t="shared" si="30"/>
        <v>21</v>
      </c>
      <c r="DH54">
        <v>0</v>
      </c>
    </row>
    <row r="55" spans="1:112" ht="14.5">
      <c r="A55" s="68">
        <v>43</v>
      </c>
      <c r="B55" s="176" t="str">
        <f>$B$45&amp;"L."</f>
        <v>E.1.L.</v>
      </c>
      <c r="C55" s="196" t="s">
        <v>163</v>
      </c>
      <c r="D55" s="176"/>
      <c r="E55" s="194">
        <v>0.21</v>
      </c>
      <c r="F55" s="189">
        <f>H55+NPV(FD,I55:INDEX(I55:DC55,PAL))</f>
        <v>0</v>
      </c>
      <c r="G55" s="189">
        <f>SUMIF($H$5:$DC$5,"&lt;="&amp;PAL,$H55:$DC55)</f>
        <v>0</v>
      </c>
      <c r="H55" s="197">
        <v>0</v>
      </c>
      <c r="I55" s="197">
        <v>0</v>
      </c>
      <c r="J55" s="197">
        <v>0</v>
      </c>
      <c r="K55" s="197">
        <v>0</v>
      </c>
      <c r="L55" s="197">
        <v>0</v>
      </c>
      <c r="M55" s="197">
        <v>0</v>
      </c>
      <c r="N55" s="197">
        <v>0</v>
      </c>
      <c r="O55" s="197">
        <v>0</v>
      </c>
      <c r="P55" s="197">
        <v>0</v>
      </c>
      <c r="Q55" s="197">
        <v>0</v>
      </c>
      <c r="R55" s="197">
        <v>0</v>
      </c>
      <c r="S55" s="197">
        <v>0</v>
      </c>
      <c r="T55" s="197">
        <v>0</v>
      </c>
      <c r="U55" s="197">
        <v>0</v>
      </c>
      <c r="V55" s="197">
        <v>0</v>
      </c>
      <c r="W55" s="197">
        <v>0</v>
      </c>
      <c r="X55" s="197">
        <v>0</v>
      </c>
      <c r="Y55" s="197">
        <v>0</v>
      </c>
      <c r="Z55" s="197">
        <v>0</v>
      </c>
      <c r="AA55" s="197">
        <v>0</v>
      </c>
      <c r="AB55" s="197">
        <v>0</v>
      </c>
      <c r="AC55" s="197">
        <v>0</v>
      </c>
      <c r="AD55" s="197">
        <v>0</v>
      </c>
      <c r="AE55" s="197">
        <v>0</v>
      </c>
      <c r="AF55" s="197">
        <v>0</v>
      </c>
      <c r="AG55" s="198">
        <v>0</v>
      </c>
      <c r="AH55" s="197">
        <v>0</v>
      </c>
      <c r="AI55" s="197">
        <v>0</v>
      </c>
      <c r="AJ55" s="197">
        <v>0</v>
      </c>
      <c r="AK55" s="197">
        <v>0</v>
      </c>
      <c r="AL55" s="197">
        <v>0</v>
      </c>
      <c r="AM55" s="197">
        <v>0</v>
      </c>
      <c r="AN55" s="197">
        <v>0</v>
      </c>
      <c r="AO55" s="197">
        <v>0</v>
      </c>
      <c r="AP55" s="197">
        <v>0</v>
      </c>
      <c r="AQ55" s="197">
        <v>0</v>
      </c>
      <c r="AR55" s="197">
        <v>0</v>
      </c>
      <c r="AS55" s="197">
        <v>0</v>
      </c>
      <c r="AT55" s="197">
        <v>0</v>
      </c>
      <c r="AU55" s="197">
        <v>0</v>
      </c>
      <c r="AV55" s="197">
        <v>0</v>
      </c>
      <c r="AW55" s="197">
        <v>0</v>
      </c>
      <c r="AX55" s="197">
        <v>0</v>
      </c>
      <c r="AY55" s="197">
        <v>0</v>
      </c>
      <c r="AZ55" s="197">
        <v>0</v>
      </c>
      <c r="BA55" s="197">
        <v>0</v>
      </c>
      <c r="BB55" s="197">
        <v>0</v>
      </c>
      <c r="BC55" s="197">
        <v>0</v>
      </c>
      <c r="BD55" s="197">
        <v>0</v>
      </c>
      <c r="BE55" s="197">
        <v>0</v>
      </c>
      <c r="BF55" s="197">
        <v>0</v>
      </c>
      <c r="BG55" s="197">
        <v>0</v>
      </c>
      <c r="BH55" s="197">
        <v>0</v>
      </c>
      <c r="BI55" s="197">
        <v>0</v>
      </c>
      <c r="BJ55" s="197">
        <v>0</v>
      </c>
      <c r="BK55" s="197">
        <v>0</v>
      </c>
      <c r="BL55" s="197">
        <v>0</v>
      </c>
      <c r="BM55" s="197">
        <v>0</v>
      </c>
      <c r="BN55" s="197">
        <v>0</v>
      </c>
      <c r="BO55" s="197">
        <v>0</v>
      </c>
      <c r="BP55" s="197">
        <v>0</v>
      </c>
      <c r="BQ55" s="197">
        <v>0</v>
      </c>
      <c r="BR55" s="197">
        <v>0</v>
      </c>
      <c r="BS55" s="197">
        <v>0</v>
      </c>
      <c r="BT55" s="197">
        <v>0</v>
      </c>
      <c r="BU55" s="197">
        <v>0</v>
      </c>
      <c r="BV55" s="197">
        <v>0</v>
      </c>
      <c r="BW55" s="197">
        <v>0</v>
      </c>
      <c r="BX55" s="197">
        <v>0</v>
      </c>
      <c r="BY55" s="197">
        <v>0</v>
      </c>
      <c r="BZ55" s="197">
        <v>0</v>
      </c>
      <c r="CA55" s="197">
        <v>0</v>
      </c>
      <c r="CB55" s="197">
        <v>0</v>
      </c>
      <c r="CC55" s="197">
        <v>0</v>
      </c>
      <c r="CD55" s="197">
        <v>0</v>
      </c>
      <c r="CE55" s="197">
        <v>0</v>
      </c>
      <c r="CF55" s="197">
        <v>0</v>
      </c>
      <c r="CG55" s="197">
        <v>0</v>
      </c>
      <c r="CH55" s="197">
        <v>0</v>
      </c>
      <c r="CI55" s="197">
        <v>0</v>
      </c>
      <c r="CJ55" s="197">
        <v>0</v>
      </c>
      <c r="CK55" s="197">
        <v>0</v>
      </c>
      <c r="CL55" s="197">
        <v>0</v>
      </c>
      <c r="CM55" s="197">
        <v>0</v>
      </c>
      <c r="CN55" s="197">
        <v>0</v>
      </c>
      <c r="CO55" s="197">
        <v>0</v>
      </c>
      <c r="CP55" s="197">
        <v>0</v>
      </c>
      <c r="CQ55" s="197">
        <v>0</v>
      </c>
      <c r="CR55" s="197">
        <v>0</v>
      </c>
      <c r="CS55" s="197">
        <v>0</v>
      </c>
      <c r="CT55" s="197">
        <v>0</v>
      </c>
      <c r="CU55" s="197">
        <v>0</v>
      </c>
      <c r="CV55" s="197">
        <v>0</v>
      </c>
      <c r="CW55" s="197">
        <v>0</v>
      </c>
      <c r="CX55" s="197">
        <v>0</v>
      </c>
      <c r="CY55" s="197">
        <v>0</v>
      </c>
      <c r="CZ55" s="197">
        <v>0</v>
      </c>
      <c r="DA55" s="197">
        <v>0</v>
      </c>
      <c r="DB55" s="197">
        <v>0</v>
      </c>
      <c r="DC55" s="198">
        <v>0</v>
      </c>
      <c r="DE55" s="24">
        <f t="shared" si="31"/>
        <v>0</v>
      </c>
      <c r="DF55" s="24">
        <f t="shared" si="17"/>
        <v>0</v>
      </c>
      <c r="DG55">
        <f t="shared" si="30"/>
        <v>21</v>
      </c>
      <c r="DH55">
        <f>DG55/(100+DG55)</f>
        <v>0.17355371900826447</v>
      </c>
    </row>
    <row r="56" spans="1:112" ht="14.5">
      <c r="A56" s="68">
        <v>44</v>
      </c>
      <c r="B56" s="176" t="s">
        <v>172</v>
      </c>
      <c r="C56" s="188" t="s">
        <v>173</v>
      </c>
      <c r="D56" s="190"/>
      <c r="E56" s="190"/>
      <c r="F56" s="191">
        <f>SUM(F57:F64)+F65</f>
        <v>0</v>
      </c>
      <c r="G56" s="189">
        <f>SUMIF($H$5:$DC$5,"&lt;="&amp;PAL,$H56:$DC56)</f>
        <v>0</v>
      </c>
      <c r="H56" s="191">
        <f>SUM(H57:H64)+H65</f>
        <v>0</v>
      </c>
      <c r="I56" s="191">
        <f t="shared" ref="I56:BT56" si="32">SUM(I57:I64)+I65</f>
        <v>0</v>
      </c>
      <c r="J56" s="191">
        <f t="shared" si="32"/>
        <v>0</v>
      </c>
      <c r="K56" s="191">
        <f t="shared" si="32"/>
        <v>0</v>
      </c>
      <c r="L56" s="191">
        <f t="shared" si="32"/>
        <v>0</v>
      </c>
      <c r="M56" s="191">
        <f t="shared" si="32"/>
        <v>0</v>
      </c>
      <c r="N56" s="191">
        <f t="shared" si="32"/>
        <v>0</v>
      </c>
      <c r="O56" s="191">
        <f t="shared" si="32"/>
        <v>0</v>
      </c>
      <c r="P56" s="191">
        <f t="shared" si="32"/>
        <v>0</v>
      </c>
      <c r="Q56" s="191">
        <f t="shared" si="32"/>
        <v>0</v>
      </c>
      <c r="R56" s="191">
        <f t="shared" si="32"/>
        <v>0</v>
      </c>
      <c r="S56" s="191">
        <f t="shared" si="32"/>
        <v>0</v>
      </c>
      <c r="T56" s="191">
        <f t="shared" si="32"/>
        <v>0</v>
      </c>
      <c r="U56" s="191">
        <f t="shared" si="32"/>
        <v>0</v>
      </c>
      <c r="V56" s="191">
        <f t="shared" si="32"/>
        <v>0</v>
      </c>
      <c r="W56" s="191">
        <f t="shared" si="32"/>
        <v>0</v>
      </c>
      <c r="X56" s="191">
        <f t="shared" si="32"/>
        <v>0</v>
      </c>
      <c r="Y56" s="191">
        <f t="shared" si="32"/>
        <v>0</v>
      </c>
      <c r="Z56" s="191">
        <f t="shared" si="32"/>
        <v>0</v>
      </c>
      <c r="AA56" s="191">
        <f t="shared" si="32"/>
        <v>0</v>
      </c>
      <c r="AB56" s="191">
        <f t="shared" si="32"/>
        <v>0</v>
      </c>
      <c r="AC56" s="191">
        <f t="shared" si="32"/>
        <v>0</v>
      </c>
      <c r="AD56" s="191">
        <f t="shared" si="32"/>
        <v>0</v>
      </c>
      <c r="AE56" s="191">
        <f t="shared" si="32"/>
        <v>0</v>
      </c>
      <c r="AF56" s="191">
        <f t="shared" si="32"/>
        <v>0</v>
      </c>
      <c r="AG56" s="191">
        <f t="shared" si="32"/>
        <v>0</v>
      </c>
      <c r="AH56" s="191">
        <f t="shared" si="32"/>
        <v>0</v>
      </c>
      <c r="AI56" s="191">
        <f t="shared" si="32"/>
        <v>0</v>
      </c>
      <c r="AJ56" s="191">
        <f t="shared" si="32"/>
        <v>0</v>
      </c>
      <c r="AK56" s="191">
        <f t="shared" si="32"/>
        <v>0</v>
      </c>
      <c r="AL56" s="191">
        <f t="shared" si="32"/>
        <v>0</v>
      </c>
      <c r="AM56" s="191">
        <f t="shared" si="32"/>
        <v>0</v>
      </c>
      <c r="AN56" s="191">
        <f t="shared" si="32"/>
        <v>0</v>
      </c>
      <c r="AO56" s="191">
        <f t="shared" si="32"/>
        <v>0</v>
      </c>
      <c r="AP56" s="191">
        <f t="shared" si="32"/>
        <v>0</v>
      </c>
      <c r="AQ56" s="191">
        <f t="shared" si="32"/>
        <v>0</v>
      </c>
      <c r="AR56" s="191">
        <f t="shared" si="32"/>
        <v>0</v>
      </c>
      <c r="AS56" s="191">
        <f t="shared" si="32"/>
        <v>0</v>
      </c>
      <c r="AT56" s="191">
        <f t="shared" si="32"/>
        <v>0</v>
      </c>
      <c r="AU56" s="191">
        <f t="shared" si="32"/>
        <v>0</v>
      </c>
      <c r="AV56" s="191">
        <f t="shared" si="32"/>
        <v>0</v>
      </c>
      <c r="AW56" s="191">
        <f t="shared" si="32"/>
        <v>0</v>
      </c>
      <c r="AX56" s="191">
        <f t="shared" si="32"/>
        <v>0</v>
      </c>
      <c r="AY56" s="191">
        <f t="shared" si="32"/>
        <v>0</v>
      </c>
      <c r="AZ56" s="191">
        <f t="shared" si="32"/>
        <v>0</v>
      </c>
      <c r="BA56" s="191">
        <f t="shared" si="32"/>
        <v>0</v>
      </c>
      <c r="BB56" s="191">
        <f t="shared" si="32"/>
        <v>0</v>
      </c>
      <c r="BC56" s="191">
        <f t="shared" si="32"/>
        <v>0</v>
      </c>
      <c r="BD56" s="191">
        <f t="shared" si="32"/>
        <v>0</v>
      </c>
      <c r="BE56" s="191">
        <f t="shared" si="32"/>
        <v>0</v>
      </c>
      <c r="BF56" s="191">
        <f t="shared" si="32"/>
        <v>0</v>
      </c>
      <c r="BG56" s="191">
        <f t="shared" si="32"/>
        <v>0</v>
      </c>
      <c r="BH56" s="191">
        <f t="shared" si="32"/>
        <v>0</v>
      </c>
      <c r="BI56" s="191">
        <f t="shared" si="32"/>
        <v>0</v>
      </c>
      <c r="BJ56" s="191">
        <f t="shared" si="32"/>
        <v>0</v>
      </c>
      <c r="BK56" s="191">
        <f t="shared" si="32"/>
        <v>0</v>
      </c>
      <c r="BL56" s="191">
        <f t="shared" si="32"/>
        <v>0</v>
      </c>
      <c r="BM56" s="191">
        <f t="shared" si="32"/>
        <v>0</v>
      </c>
      <c r="BN56" s="191">
        <f t="shared" si="32"/>
        <v>0</v>
      </c>
      <c r="BO56" s="191">
        <f t="shared" si="32"/>
        <v>0</v>
      </c>
      <c r="BP56" s="191">
        <f t="shared" si="32"/>
        <v>0</v>
      </c>
      <c r="BQ56" s="191">
        <f t="shared" si="32"/>
        <v>0</v>
      </c>
      <c r="BR56" s="191">
        <f t="shared" si="32"/>
        <v>0</v>
      </c>
      <c r="BS56" s="191">
        <f t="shared" si="32"/>
        <v>0</v>
      </c>
      <c r="BT56" s="191">
        <f t="shared" si="32"/>
        <v>0</v>
      </c>
      <c r="BU56" s="191">
        <f t="shared" ref="BU56:DC56" si="33">SUM(BU57:BU64)+BU65</f>
        <v>0</v>
      </c>
      <c r="BV56" s="191">
        <f t="shared" si="33"/>
        <v>0</v>
      </c>
      <c r="BW56" s="191">
        <f t="shared" si="33"/>
        <v>0</v>
      </c>
      <c r="BX56" s="191">
        <f t="shared" si="33"/>
        <v>0</v>
      </c>
      <c r="BY56" s="191">
        <f t="shared" si="33"/>
        <v>0</v>
      </c>
      <c r="BZ56" s="191">
        <f t="shared" si="33"/>
        <v>0</v>
      </c>
      <c r="CA56" s="191">
        <f t="shared" si="33"/>
        <v>0</v>
      </c>
      <c r="CB56" s="191">
        <f t="shared" si="33"/>
        <v>0</v>
      </c>
      <c r="CC56" s="191">
        <f t="shared" si="33"/>
        <v>0</v>
      </c>
      <c r="CD56" s="191">
        <f t="shared" si="33"/>
        <v>0</v>
      </c>
      <c r="CE56" s="191">
        <f t="shared" si="33"/>
        <v>0</v>
      </c>
      <c r="CF56" s="191">
        <f t="shared" si="33"/>
        <v>0</v>
      </c>
      <c r="CG56" s="191">
        <f t="shared" si="33"/>
        <v>0</v>
      </c>
      <c r="CH56" s="191">
        <f t="shared" si="33"/>
        <v>0</v>
      </c>
      <c r="CI56" s="191">
        <f t="shared" si="33"/>
        <v>0</v>
      </c>
      <c r="CJ56" s="191">
        <f t="shared" si="33"/>
        <v>0</v>
      </c>
      <c r="CK56" s="191">
        <f t="shared" si="33"/>
        <v>0</v>
      </c>
      <c r="CL56" s="191">
        <f t="shared" si="33"/>
        <v>0</v>
      </c>
      <c r="CM56" s="191">
        <f t="shared" si="33"/>
        <v>0</v>
      </c>
      <c r="CN56" s="191">
        <f t="shared" si="33"/>
        <v>0</v>
      </c>
      <c r="CO56" s="191">
        <f t="shared" si="33"/>
        <v>0</v>
      </c>
      <c r="CP56" s="191">
        <f t="shared" si="33"/>
        <v>0</v>
      </c>
      <c r="CQ56" s="191">
        <f t="shared" si="33"/>
        <v>0</v>
      </c>
      <c r="CR56" s="191">
        <f t="shared" si="33"/>
        <v>0</v>
      </c>
      <c r="CS56" s="191">
        <f t="shared" si="33"/>
        <v>0</v>
      </c>
      <c r="CT56" s="191">
        <f t="shared" si="33"/>
        <v>0</v>
      </c>
      <c r="CU56" s="191">
        <f t="shared" si="33"/>
        <v>0</v>
      </c>
      <c r="CV56" s="191">
        <f t="shared" si="33"/>
        <v>0</v>
      </c>
      <c r="CW56" s="191">
        <f t="shared" si="33"/>
        <v>0</v>
      </c>
      <c r="CX56" s="191">
        <f t="shared" si="33"/>
        <v>0</v>
      </c>
      <c r="CY56" s="191">
        <f t="shared" si="33"/>
        <v>0</v>
      </c>
      <c r="CZ56" s="191">
        <f t="shared" si="33"/>
        <v>0</v>
      </c>
      <c r="DA56" s="191">
        <f t="shared" si="33"/>
        <v>0</v>
      </c>
      <c r="DB56" s="191">
        <f t="shared" si="33"/>
        <v>0</v>
      </c>
      <c r="DC56" s="191">
        <f t="shared" si="33"/>
        <v>0</v>
      </c>
      <c r="DF56" s="24">
        <f t="shared" si="17"/>
        <v>0</v>
      </c>
    </row>
    <row r="57" spans="1:112" ht="14.5">
      <c r="A57" s="68">
        <v>45</v>
      </c>
      <c r="B57" s="176" t="str">
        <f>$B$56&amp;"1."</f>
        <v>E.2.1.</v>
      </c>
      <c r="C57" s="192" t="s">
        <v>161</v>
      </c>
      <c r="D57" s="199"/>
      <c r="E57" s="194">
        <v>0.21</v>
      </c>
      <c r="F57" s="189">
        <f>H57+NPV(FD,I57:INDEX(I57:DC57,PAL))</f>
        <v>0</v>
      </c>
      <c r="G57" s="189">
        <f>SUMIF($H$5:$DC$5,"&lt;="&amp;PAL,$H57:$DC57)</f>
        <v>0</v>
      </c>
      <c r="H57" s="195">
        <v>0</v>
      </c>
      <c r="I57" s="195">
        <v>0</v>
      </c>
      <c r="J57" s="195">
        <v>0</v>
      </c>
      <c r="K57" s="195">
        <v>0</v>
      </c>
      <c r="L57" s="195">
        <v>0</v>
      </c>
      <c r="M57" s="195">
        <v>0</v>
      </c>
      <c r="N57" s="195">
        <v>0</v>
      </c>
      <c r="O57" s="195">
        <v>0</v>
      </c>
      <c r="P57" s="195">
        <v>0</v>
      </c>
      <c r="Q57" s="195">
        <v>0</v>
      </c>
      <c r="R57" s="195">
        <v>0</v>
      </c>
      <c r="S57" s="195">
        <v>0</v>
      </c>
      <c r="T57" s="195">
        <v>0</v>
      </c>
      <c r="U57" s="195">
        <v>0</v>
      </c>
      <c r="V57" s="195">
        <v>0</v>
      </c>
      <c r="W57" s="195">
        <v>0</v>
      </c>
      <c r="X57" s="195">
        <v>0</v>
      </c>
      <c r="Y57" s="195">
        <v>0</v>
      </c>
      <c r="Z57" s="195">
        <v>0</v>
      </c>
      <c r="AA57" s="195">
        <v>0</v>
      </c>
      <c r="AB57" s="195">
        <v>0</v>
      </c>
      <c r="AC57" s="195">
        <v>0</v>
      </c>
      <c r="AD57" s="195">
        <v>0</v>
      </c>
      <c r="AE57" s="195">
        <v>0</v>
      </c>
      <c r="AF57" s="195">
        <v>0</v>
      </c>
      <c r="AG57" s="195">
        <v>0</v>
      </c>
      <c r="AH57" s="195">
        <v>0</v>
      </c>
      <c r="AI57" s="195">
        <v>0</v>
      </c>
      <c r="AJ57" s="195">
        <v>0</v>
      </c>
      <c r="AK57" s="195">
        <v>0</v>
      </c>
      <c r="AL57" s="195">
        <v>0</v>
      </c>
      <c r="AM57" s="195">
        <v>0</v>
      </c>
      <c r="AN57" s="195">
        <v>0</v>
      </c>
      <c r="AO57" s="195">
        <v>0</v>
      </c>
      <c r="AP57" s="195">
        <v>0</v>
      </c>
      <c r="AQ57" s="195">
        <v>0</v>
      </c>
      <c r="AR57" s="195">
        <v>0</v>
      </c>
      <c r="AS57" s="195">
        <v>0</v>
      </c>
      <c r="AT57" s="195">
        <v>0</v>
      </c>
      <c r="AU57" s="195">
        <v>0</v>
      </c>
      <c r="AV57" s="195">
        <v>0</v>
      </c>
      <c r="AW57" s="195">
        <v>0</v>
      </c>
      <c r="AX57" s="195">
        <v>0</v>
      </c>
      <c r="AY57" s="195">
        <v>0</v>
      </c>
      <c r="AZ57" s="195">
        <v>0</v>
      </c>
      <c r="BA57" s="195">
        <v>0</v>
      </c>
      <c r="BB57" s="195">
        <v>0</v>
      </c>
      <c r="BC57" s="195">
        <v>0</v>
      </c>
      <c r="BD57" s="195">
        <v>0</v>
      </c>
      <c r="BE57" s="195">
        <v>0</v>
      </c>
      <c r="BF57" s="195">
        <v>0</v>
      </c>
      <c r="BG57" s="195">
        <v>0</v>
      </c>
      <c r="BH57" s="195">
        <v>0</v>
      </c>
      <c r="BI57" s="195">
        <v>0</v>
      </c>
      <c r="BJ57" s="195">
        <v>0</v>
      </c>
      <c r="BK57" s="195">
        <v>0</v>
      </c>
      <c r="BL57" s="195">
        <v>0</v>
      </c>
      <c r="BM57" s="195">
        <v>0</v>
      </c>
      <c r="BN57" s="195">
        <v>0</v>
      </c>
      <c r="BO57" s="195">
        <v>0</v>
      </c>
      <c r="BP57" s="195">
        <v>0</v>
      </c>
      <c r="BQ57" s="195">
        <v>0</v>
      </c>
      <c r="BR57" s="195">
        <v>0</v>
      </c>
      <c r="BS57" s="195">
        <v>0</v>
      </c>
      <c r="BT57" s="195">
        <v>0</v>
      </c>
      <c r="BU57" s="195">
        <v>0</v>
      </c>
      <c r="BV57" s="195">
        <v>0</v>
      </c>
      <c r="BW57" s="195">
        <v>0</v>
      </c>
      <c r="BX57" s="195">
        <v>0</v>
      </c>
      <c r="BY57" s="195">
        <v>0</v>
      </c>
      <c r="BZ57" s="195">
        <v>0</v>
      </c>
      <c r="CA57" s="195">
        <v>0</v>
      </c>
      <c r="CB57" s="195">
        <v>0</v>
      </c>
      <c r="CC57" s="195">
        <v>0</v>
      </c>
      <c r="CD57" s="195">
        <v>0</v>
      </c>
      <c r="CE57" s="195">
        <v>0</v>
      </c>
      <c r="CF57" s="195">
        <v>0</v>
      </c>
      <c r="CG57" s="195">
        <v>0</v>
      </c>
      <c r="CH57" s="195">
        <v>0</v>
      </c>
      <c r="CI57" s="195">
        <v>0</v>
      </c>
      <c r="CJ57" s="195">
        <v>0</v>
      </c>
      <c r="CK57" s="195">
        <v>0</v>
      </c>
      <c r="CL57" s="195">
        <v>0</v>
      </c>
      <c r="CM57" s="195">
        <v>0</v>
      </c>
      <c r="CN57" s="195">
        <v>0</v>
      </c>
      <c r="CO57" s="195">
        <v>0</v>
      </c>
      <c r="CP57" s="195">
        <v>0</v>
      </c>
      <c r="CQ57" s="195">
        <v>0</v>
      </c>
      <c r="CR57" s="195">
        <v>0</v>
      </c>
      <c r="CS57" s="195">
        <v>0</v>
      </c>
      <c r="CT57" s="195">
        <v>0</v>
      </c>
      <c r="CU57" s="195">
        <v>0</v>
      </c>
      <c r="CV57" s="195">
        <v>0</v>
      </c>
      <c r="CW57" s="195">
        <v>0</v>
      </c>
      <c r="CX57" s="195">
        <v>0</v>
      </c>
      <c r="CY57" s="195">
        <v>0</v>
      </c>
      <c r="CZ57" s="195">
        <v>0</v>
      </c>
      <c r="DA57" s="195">
        <v>0</v>
      </c>
      <c r="DB57" s="195">
        <v>0</v>
      </c>
      <c r="DC57" s="195">
        <v>0</v>
      </c>
      <c r="DE57" s="24">
        <f>COUNTBLANK(H57:DC57)</f>
        <v>0</v>
      </c>
      <c r="DF57" s="24">
        <f t="shared" si="17"/>
        <v>0</v>
      </c>
      <c r="DG57">
        <f t="shared" ref="DG57:DG66" si="34">IF(ISNUMBER(E57),E57*100,0)</f>
        <v>21</v>
      </c>
      <c r="DH57">
        <v>0</v>
      </c>
    </row>
    <row r="58" spans="1:112" ht="14.5">
      <c r="A58" s="68">
        <v>46</v>
      </c>
      <c r="B58" s="176" t="str">
        <f>$B$56&amp;"2."</f>
        <v>E.2.2.</v>
      </c>
      <c r="C58" s="192" t="s">
        <v>161</v>
      </c>
      <c r="D58" s="199"/>
      <c r="E58" s="194">
        <v>0.21</v>
      </c>
      <c r="F58" s="189">
        <f>H58+NPV(FD,I58:INDEX(I58:DC58,PAL))</f>
        <v>0</v>
      </c>
      <c r="G58" s="189">
        <f>SUMIF($H$5:$DC$5,"&lt;="&amp;PAL,$H58:$DC58)</f>
        <v>0</v>
      </c>
      <c r="H58" s="195">
        <v>0</v>
      </c>
      <c r="I58" s="195">
        <v>0</v>
      </c>
      <c r="J58" s="195">
        <v>0</v>
      </c>
      <c r="K58" s="195">
        <v>0</v>
      </c>
      <c r="L58" s="195">
        <v>0</v>
      </c>
      <c r="M58" s="195">
        <v>0</v>
      </c>
      <c r="N58" s="195">
        <v>0</v>
      </c>
      <c r="O58" s="195">
        <v>0</v>
      </c>
      <c r="P58" s="195">
        <v>0</v>
      </c>
      <c r="Q58" s="195">
        <v>0</v>
      </c>
      <c r="R58" s="195">
        <v>0</v>
      </c>
      <c r="S58" s="195">
        <v>0</v>
      </c>
      <c r="T58" s="195">
        <v>0</v>
      </c>
      <c r="U58" s="195">
        <v>0</v>
      </c>
      <c r="V58" s="195">
        <v>0</v>
      </c>
      <c r="W58" s="195">
        <v>0</v>
      </c>
      <c r="X58" s="195">
        <v>0</v>
      </c>
      <c r="Y58" s="195">
        <v>0</v>
      </c>
      <c r="Z58" s="195">
        <v>0</v>
      </c>
      <c r="AA58" s="195">
        <v>0</v>
      </c>
      <c r="AB58" s="195">
        <v>0</v>
      </c>
      <c r="AC58" s="195">
        <v>0</v>
      </c>
      <c r="AD58" s="195">
        <v>0</v>
      </c>
      <c r="AE58" s="195">
        <v>0</v>
      </c>
      <c r="AF58" s="195">
        <v>0</v>
      </c>
      <c r="AG58" s="195">
        <v>0</v>
      </c>
      <c r="AH58" s="195">
        <v>0</v>
      </c>
      <c r="AI58" s="195">
        <v>0</v>
      </c>
      <c r="AJ58" s="195">
        <v>0</v>
      </c>
      <c r="AK58" s="195">
        <v>0</v>
      </c>
      <c r="AL58" s="195">
        <v>0</v>
      </c>
      <c r="AM58" s="195">
        <v>0</v>
      </c>
      <c r="AN58" s="195">
        <v>0</v>
      </c>
      <c r="AO58" s="195">
        <v>0</v>
      </c>
      <c r="AP58" s="195">
        <v>0</v>
      </c>
      <c r="AQ58" s="195">
        <v>0</v>
      </c>
      <c r="AR58" s="195">
        <v>0</v>
      </c>
      <c r="AS58" s="195">
        <v>0</v>
      </c>
      <c r="AT58" s="195">
        <v>0</v>
      </c>
      <c r="AU58" s="195">
        <v>0</v>
      </c>
      <c r="AV58" s="195">
        <v>0</v>
      </c>
      <c r="AW58" s="195">
        <v>0</v>
      </c>
      <c r="AX58" s="195">
        <v>0</v>
      </c>
      <c r="AY58" s="195">
        <v>0</v>
      </c>
      <c r="AZ58" s="195">
        <v>0</v>
      </c>
      <c r="BA58" s="195">
        <v>0</v>
      </c>
      <c r="BB58" s="195">
        <v>0</v>
      </c>
      <c r="BC58" s="195">
        <v>0</v>
      </c>
      <c r="BD58" s="195">
        <v>0</v>
      </c>
      <c r="BE58" s="195">
        <v>0</v>
      </c>
      <c r="BF58" s="195">
        <v>0</v>
      </c>
      <c r="BG58" s="195">
        <v>0</v>
      </c>
      <c r="BH58" s="195">
        <v>0</v>
      </c>
      <c r="BI58" s="195">
        <v>0</v>
      </c>
      <c r="BJ58" s="195">
        <v>0</v>
      </c>
      <c r="BK58" s="195">
        <v>0</v>
      </c>
      <c r="BL58" s="195">
        <v>0</v>
      </c>
      <c r="BM58" s="195">
        <v>0</v>
      </c>
      <c r="BN58" s="195">
        <v>0</v>
      </c>
      <c r="BO58" s="195">
        <v>0</v>
      </c>
      <c r="BP58" s="195">
        <v>0</v>
      </c>
      <c r="BQ58" s="195">
        <v>0</v>
      </c>
      <c r="BR58" s="195">
        <v>0</v>
      </c>
      <c r="BS58" s="195">
        <v>0</v>
      </c>
      <c r="BT58" s="195">
        <v>0</v>
      </c>
      <c r="BU58" s="195">
        <v>0</v>
      </c>
      <c r="BV58" s="195">
        <v>0</v>
      </c>
      <c r="BW58" s="195">
        <v>0</v>
      </c>
      <c r="BX58" s="195">
        <v>0</v>
      </c>
      <c r="BY58" s="195">
        <v>0</v>
      </c>
      <c r="BZ58" s="195">
        <v>0</v>
      </c>
      <c r="CA58" s="195">
        <v>0</v>
      </c>
      <c r="CB58" s="195">
        <v>0</v>
      </c>
      <c r="CC58" s="195">
        <v>0</v>
      </c>
      <c r="CD58" s="195">
        <v>0</v>
      </c>
      <c r="CE58" s="195">
        <v>0</v>
      </c>
      <c r="CF58" s="195">
        <v>0</v>
      </c>
      <c r="CG58" s="195">
        <v>0</v>
      </c>
      <c r="CH58" s="195">
        <v>0</v>
      </c>
      <c r="CI58" s="195">
        <v>0</v>
      </c>
      <c r="CJ58" s="195">
        <v>0</v>
      </c>
      <c r="CK58" s="195">
        <v>0</v>
      </c>
      <c r="CL58" s="195">
        <v>0</v>
      </c>
      <c r="CM58" s="195">
        <v>0</v>
      </c>
      <c r="CN58" s="195">
        <v>0</v>
      </c>
      <c r="CO58" s="195">
        <v>0</v>
      </c>
      <c r="CP58" s="195">
        <v>0</v>
      </c>
      <c r="CQ58" s="195">
        <v>0</v>
      </c>
      <c r="CR58" s="195">
        <v>0</v>
      </c>
      <c r="CS58" s="195">
        <v>0</v>
      </c>
      <c r="CT58" s="195">
        <v>0</v>
      </c>
      <c r="CU58" s="195">
        <v>0</v>
      </c>
      <c r="CV58" s="195">
        <v>0</v>
      </c>
      <c r="CW58" s="195">
        <v>0</v>
      </c>
      <c r="CX58" s="195">
        <v>0</v>
      </c>
      <c r="CY58" s="195">
        <v>0</v>
      </c>
      <c r="CZ58" s="195">
        <v>0</v>
      </c>
      <c r="DA58" s="195">
        <v>0</v>
      </c>
      <c r="DB58" s="195">
        <v>0</v>
      </c>
      <c r="DC58" s="195">
        <v>0</v>
      </c>
      <c r="DE58" s="24">
        <f t="shared" ref="DE58:DE66" si="35">COUNTBLANK(H58:DC58)</f>
        <v>0</v>
      </c>
      <c r="DF58" s="24">
        <f t="shared" si="17"/>
        <v>0</v>
      </c>
      <c r="DG58">
        <f t="shared" si="34"/>
        <v>21</v>
      </c>
      <c r="DH58">
        <v>0</v>
      </c>
    </row>
    <row r="59" spans="1:112" ht="14.5">
      <c r="A59" s="68">
        <v>47</v>
      </c>
      <c r="B59" s="176" t="str">
        <f>$B$56&amp;"3."</f>
        <v>E.2.3.</v>
      </c>
      <c r="C59" s="192" t="s">
        <v>161</v>
      </c>
      <c r="D59" s="199"/>
      <c r="E59" s="194">
        <v>0.21</v>
      </c>
      <c r="F59" s="189">
        <f>H59+NPV(FD,I59:INDEX(I59:DC59,PAL))</f>
        <v>0</v>
      </c>
      <c r="G59" s="189">
        <f>SUMIF($H$5:$DC$5,"&lt;="&amp;PAL,$H59:$DC59)</f>
        <v>0</v>
      </c>
      <c r="H59" s="195">
        <v>0</v>
      </c>
      <c r="I59" s="195">
        <v>0</v>
      </c>
      <c r="J59" s="195">
        <v>0</v>
      </c>
      <c r="K59" s="195">
        <v>0</v>
      </c>
      <c r="L59" s="195">
        <v>0</v>
      </c>
      <c r="M59" s="195">
        <v>0</v>
      </c>
      <c r="N59" s="195">
        <v>0</v>
      </c>
      <c r="O59" s="195">
        <v>0</v>
      </c>
      <c r="P59" s="195">
        <v>0</v>
      </c>
      <c r="Q59" s="195">
        <v>0</v>
      </c>
      <c r="R59" s="195">
        <v>0</v>
      </c>
      <c r="S59" s="195">
        <v>0</v>
      </c>
      <c r="T59" s="195">
        <v>0</v>
      </c>
      <c r="U59" s="195">
        <v>0</v>
      </c>
      <c r="V59" s="195">
        <v>0</v>
      </c>
      <c r="W59" s="195">
        <v>0</v>
      </c>
      <c r="X59" s="195">
        <v>0</v>
      </c>
      <c r="Y59" s="195">
        <v>0</v>
      </c>
      <c r="Z59" s="195">
        <v>0</v>
      </c>
      <c r="AA59" s="195">
        <v>0</v>
      </c>
      <c r="AB59" s="195">
        <v>0</v>
      </c>
      <c r="AC59" s="195">
        <v>0</v>
      </c>
      <c r="AD59" s="195">
        <v>0</v>
      </c>
      <c r="AE59" s="195">
        <v>0</v>
      </c>
      <c r="AF59" s="195">
        <v>0</v>
      </c>
      <c r="AG59" s="195">
        <v>0</v>
      </c>
      <c r="AH59" s="195">
        <v>0</v>
      </c>
      <c r="AI59" s="195">
        <v>0</v>
      </c>
      <c r="AJ59" s="195">
        <v>0</v>
      </c>
      <c r="AK59" s="195">
        <v>0</v>
      </c>
      <c r="AL59" s="195">
        <v>0</v>
      </c>
      <c r="AM59" s="195">
        <v>0</v>
      </c>
      <c r="AN59" s="195">
        <v>0</v>
      </c>
      <c r="AO59" s="195">
        <v>0</v>
      </c>
      <c r="AP59" s="195">
        <v>0</v>
      </c>
      <c r="AQ59" s="195">
        <v>0</v>
      </c>
      <c r="AR59" s="195">
        <v>0</v>
      </c>
      <c r="AS59" s="195">
        <v>0</v>
      </c>
      <c r="AT59" s="195">
        <v>0</v>
      </c>
      <c r="AU59" s="195">
        <v>0</v>
      </c>
      <c r="AV59" s="195">
        <v>0</v>
      </c>
      <c r="AW59" s="195">
        <v>0</v>
      </c>
      <c r="AX59" s="195">
        <v>0</v>
      </c>
      <c r="AY59" s="195">
        <v>0</v>
      </c>
      <c r="AZ59" s="195">
        <v>0</v>
      </c>
      <c r="BA59" s="195">
        <v>0</v>
      </c>
      <c r="BB59" s="195">
        <v>0</v>
      </c>
      <c r="BC59" s="195">
        <v>0</v>
      </c>
      <c r="BD59" s="195">
        <v>0</v>
      </c>
      <c r="BE59" s="195">
        <v>0</v>
      </c>
      <c r="BF59" s="195">
        <v>0</v>
      </c>
      <c r="BG59" s="195">
        <v>0</v>
      </c>
      <c r="BH59" s="195">
        <v>0</v>
      </c>
      <c r="BI59" s="195">
        <v>0</v>
      </c>
      <c r="BJ59" s="195">
        <v>0</v>
      </c>
      <c r="BK59" s="195">
        <v>0</v>
      </c>
      <c r="BL59" s="195">
        <v>0</v>
      </c>
      <c r="BM59" s="195">
        <v>0</v>
      </c>
      <c r="BN59" s="195">
        <v>0</v>
      </c>
      <c r="BO59" s="195">
        <v>0</v>
      </c>
      <c r="BP59" s="195">
        <v>0</v>
      </c>
      <c r="BQ59" s="195">
        <v>0</v>
      </c>
      <c r="BR59" s="195">
        <v>0</v>
      </c>
      <c r="BS59" s="195">
        <v>0</v>
      </c>
      <c r="BT59" s="195">
        <v>0</v>
      </c>
      <c r="BU59" s="195">
        <v>0</v>
      </c>
      <c r="BV59" s="195">
        <v>0</v>
      </c>
      <c r="BW59" s="195">
        <v>0</v>
      </c>
      <c r="BX59" s="195">
        <v>0</v>
      </c>
      <c r="BY59" s="195">
        <v>0</v>
      </c>
      <c r="BZ59" s="195">
        <v>0</v>
      </c>
      <c r="CA59" s="195">
        <v>0</v>
      </c>
      <c r="CB59" s="195">
        <v>0</v>
      </c>
      <c r="CC59" s="195">
        <v>0</v>
      </c>
      <c r="CD59" s="195">
        <v>0</v>
      </c>
      <c r="CE59" s="195">
        <v>0</v>
      </c>
      <c r="CF59" s="195">
        <v>0</v>
      </c>
      <c r="CG59" s="195">
        <v>0</v>
      </c>
      <c r="CH59" s="195">
        <v>0</v>
      </c>
      <c r="CI59" s="195">
        <v>0</v>
      </c>
      <c r="CJ59" s="195">
        <v>0</v>
      </c>
      <c r="CK59" s="195">
        <v>0</v>
      </c>
      <c r="CL59" s="195">
        <v>0</v>
      </c>
      <c r="CM59" s="195">
        <v>0</v>
      </c>
      <c r="CN59" s="195">
        <v>0</v>
      </c>
      <c r="CO59" s="195">
        <v>0</v>
      </c>
      <c r="CP59" s="195">
        <v>0</v>
      </c>
      <c r="CQ59" s="195">
        <v>0</v>
      </c>
      <c r="CR59" s="195">
        <v>0</v>
      </c>
      <c r="CS59" s="195">
        <v>0</v>
      </c>
      <c r="CT59" s="195">
        <v>0</v>
      </c>
      <c r="CU59" s="195">
        <v>0</v>
      </c>
      <c r="CV59" s="195">
        <v>0</v>
      </c>
      <c r="CW59" s="195">
        <v>0</v>
      </c>
      <c r="CX59" s="195">
        <v>0</v>
      </c>
      <c r="CY59" s="195">
        <v>0</v>
      </c>
      <c r="CZ59" s="195">
        <v>0</v>
      </c>
      <c r="DA59" s="195">
        <v>0</v>
      </c>
      <c r="DB59" s="195">
        <v>0</v>
      </c>
      <c r="DC59" s="195">
        <v>0</v>
      </c>
      <c r="DE59" s="24">
        <f t="shared" si="35"/>
        <v>0</v>
      </c>
      <c r="DF59" s="24">
        <f t="shared" si="17"/>
        <v>0</v>
      </c>
      <c r="DG59">
        <f t="shared" si="34"/>
        <v>21</v>
      </c>
      <c r="DH59">
        <v>0</v>
      </c>
    </row>
    <row r="60" spans="1:112" ht="14.5">
      <c r="A60" s="68">
        <v>48</v>
      </c>
      <c r="B60" s="176" t="str">
        <f>$B$56&amp;"4."</f>
        <v>E.2.4.</v>
      </c>
      <c r="C60" s="192" t="s">
        <v>161</v>
      </c>
      <c r="D60" s="199"/>
      <c r="E60" s="194">
        <v>0.21</v>
      </c>
      <c r="F60" s="189">
        <f>H60+NPV(FD,I60:INDEX(I60:DC60,PAL))</f>
        <v>0</v>
      </c>
      <c r="G60" s="189">
        <f>SUMIF($H$5:$DC$5,"&lt;="&amp;PAL,$H60:$DC60)</f>
        <v>0</v>
      </c>
      <c r="H60" s="195">
        <v>0</v>
      </c>
      <c r="I60" s="195">
        <v>0</v>
      </c>
      <c r="J60" s="195">
        <v>0</v>
      </c>
      <c r="K60" s="195">
        <v>0</v>
      </c>
      <c r="L60" s="195">
        <v>0</v>
      </c>
      <c r="M60" s="195">
        <v>0</v>
      </c>
      <c r="N60" s="195">
        <v>0</v>
      </c>
      <c r="O60" s="195">
        <v>0</v>
      </c>
      <c r="P60" s="195">
        <v>0</v>
      </c>
      <c r="Q60" s="195">
        <v>0</v>
      </c>
      <c r="R60" s="195">
        <v>0</v>
      </c>
      <c r="S60" s="195">
        <v>0</v>
      </c>
      <c r="T60" s="195">
        <v>0</v>
      </c>
      <c r="U60" s="195">
        <v>0</v>
      </c>
      <c r="V60" s="195">
        <v>0</v>
      </c>
      <c r="W60" s="195">
        <v>0</v>
      </c>
      <c r="X60" s="195">
        <v>0</v>
      </c>
      <c r="Y60" s="195">
        <v>0</v>
      </c>
      <c r="Z60" s="195">
        <v>0</v>
      </c>
      <c r="AA60" s="195">
        <v>0</v>
      </c>
      <c r="AB60" s="195">
        <v>0</v>
      </c>
      <c r="AC60" s="195">
        <v>0</v>
      </c>
      <c r="AD60" s="195">
        <v>0</v>
      </c>
      <c r="AE60" s="195">
        <v>0</v>
      </c>
      <c r="AF60" s="195">
        <v>0</v>
      </c>
      <c r="AG60" s="195">
        <v>0</v>
      </c>
      <c r="AH60" s="195">
        <v>0</v>
      </c>
      <c r="AI60" s="195">
        <v>0</v>
      </c>
      <c r="AJ60" s="195">
        <v>0</v>
      </c>
      <c r="AK60" s="195">
        <v>0</v>
      </c>
      <c r="AL60" s="195">
        <v>0</v>
      </c>
      <c r="AM60" s="195">
        <v>0</v>
      </c>
      <c r="AN60" s="195">
        <v>0</v>
      </c>
      <c r="AO60" s="195">
        <v>0</v>
      </c>
      <c r="AP60" s="195">
        <v>0</v>
      </c>
      <c r="AQ60" s="195">
        <v>0</v>
      </c>
      <c r="AR60" s="195">
        <v>0</v>
      </c>
      <c r="AS60" s="195">
        <v>0</v>
      </c>
      <c r="AT60" s="195">
        <v>0</v>
      </c>
      <c r="AU60" s="195">
        <v>0</v>
      </c>
      <c r="AV60" s="195">
        <v>0</v>
      </c>
      <c r="AW60" s="195">
        <v>0</v>
      </c>
      <c r="AX60" s="195">
        <v>0</v>
      </c>
      <c r="AY60" s="195">
        <v>0</v>
      </c>
      <c r="AZ60" s="195">
        <v>0</v>
      </c>
      <c r="BA60" s="195">
        <v>0</v>
      </c>
      <c r="BB60" s="195">
        <v>0</v>
      </c>
      <c r="BC60" s="195">
        <v>0</v>
      </c>
      <c r="BD60" s="195">
        <v>0</v>
      </c>
      <c r="BE60" s="195">
        <v>0</v>
      </c>
      <c r="BF60" s="195">
        <v>0</v>
      </c>
      <c r="BG60" s="195">
        <v>0</v>
      </c>
      <c r="BH60" s="195">
        <v>0</v>
      </c>
      <c r="BI60" s="195">
        <v>0</v>
      </c>
      <c r="BJ60" s="195">
        <v>0</v>
      </c>
      <c r="BK60" s="195">
        <v>0</v>
      </c>
      <c r="BL60" s="195">
        <v>0</v>
      </c>
      <c r="BM60" s="195">
        <v>0</v>
      </c>
      <c r="BN60" s="195">
        <v>0</v>
      </c>
      <c r="BO60" s="195">
        <v>0</v>
      </c>
      <c r="BP60" s="195">
        <v>0</v>
      </c>
      <c r="BQ60" s="195">
        <v>0</v>
      </c>
      <c r="BR60" s="195">
        <v>0</v>
      </c>
      <c r="BS60" s="195">
        <v>0</v>
      </c>
      <c r="BT60" s="195">
        <v>0</v>
      </c>
      <c r="BU60" s="195">
        <v>0</v>
      </c>
      <c r="BV60" s="195">
        <v>0</v>
      </c>
      <c r="BW60" s="195">
        <v>0</v>
      </c>
      <c r="BX60" s="195">
        <v>0</v>
      </c>
      <c r="BY60" s="195">
        <v>0</v>
      </c>
      <c r="BZ60" s="195">
        <v>0</v>
      </c>
      <c r="CA60" s="195">
        <v>0</v>
      </c>
      <c r="CB60" s="195">
        <v>0</v>
      </c>
      <c r="CC60" s="195">
        <v>0</v>
      </c>
      <c r="CD60" s="195">
        <v>0</v>
      </c>
      <c r="CE60" s="195">
        <v>0</v>
      </c>
      <c r="CF60" s="195">
        <v>0</v>
      </c>
      <c r="CG60" s="195">
        <v>0</v>
      </c>
      <c r="CH60" s="195">
        <v>0</v>
      </c>
      <c r="CI60" s="195">
        <v>0</v>
      </c>
      <c r="CJ60" s="195">
        <v>0</v>
      </c>
      <c r="CK60" s="195">
        <v>0</v>
      </c>
      <c r="CL60" s="195">
        <v>0</v>
      </c>
      <c r="CM60" s="195">
        <v>0</v>
      </c>
      <c r="CN60" s="195">
        <v>0</v>
      </c>
      <c r="CO60" s="195">
        <v>0</v>
      </c>
      <c r="CP60" s="195">
        <v>0</v>
      </c>
      <c r="CQ60" s="195">
        <v>0</v>
      </c>
      <c r="CR60" s="195">
        <v>0</v>
      </c>
      <c r="CS60" s="195">
        <v>0</v>
      </c>
      <c r="CT60" s="195">
        <v>0</v>
      </c>
      <c r="CU60" s="195">
        <v>0</v>
      </c>
      <c r="CV60" s="195">
        <v>0</v>
      </c>
      <c r="CW60" s="195">
        <v>0</v>
      </c>
      <c r="CX60" s="195">
        <v>0</v>
      </c>
      <c r="CY60" s="195">
        <v>0</v>
      </c>
      <c r="CZ60" s="195">
        <v>0</v>
      </c>
      <c r="DA60" s="195">
        <v>0</v>
      </c>
      <c r="DB60" s="195">
        <v>0</v>
      </c>
      <c r="DC60" s="195">
        <v>0</v>
      </c>
      <c r="DE60" s="24">
        <f t="shared" si="35"/>
        <v>0</v>
      </c>
      <c r="DF60" s="24">
        <f t="shared" si="17"/>
        <v>0</v>
      </c>
      <c r="DG60">
        <f t="shared" si="34"/>
        <v>21</v>
      </c>
      <c r="DH60">
        <v>0</v>
      </c>
    </row>
    <row r="61" spans="1:112" ht="14.5">
      <c r="A61" s="68">
        <v>49</v>
      </c>
      <c r="B61" s="176" t="str">
        <f>$B$56&amp;"5."</f>
        <v>E.2.5.</v>
      </c>
      <c r="C61" s="192" t="s">
        <v>161</v>
      </c>
      <c r="D61" s="199"/>
      <c r="E61" s="194">
        <v>0.21</v>
      </c>
      <c r="F61" s="189">
        <f>H61+NPV(FD,I61:INDEX(I61:DC61,PAL))</f>
        <v>0</v>
      </c>
      <c r="G61" s="189">
        <f>SUMIF($H$5:$DC$5,"&lt;="&amp;PAL,$H61:$DC61)</f>
        <v>0</v>
      </c>
      <c r="H61" s="195">
        <v>0</v>
      </c>
      <c r="I61" s="195">
        <v>0</v>
      </c>
      <c r="J61" s="195">
        <v>0</v>
      </c>
      <c r="K61" s="195">
        <v>0</v>
      </c>
      <c r="L61" s="195">
        <v>0</v>
      </c>
      <c r="M61" s="195">
        <v>0</v>
      </c>
      <c r="N61" s="195">
        <v>0</v>
      </c>
      <c r="O61" s="195">
        <v>0</v>
      </c>
      <c r="P61" s="195">
        <v>0</v>
      </c>
      <c r="Q61" s="195">
        <v>0</v>
      </c>
      <c r="R61" s="195">
        <v>0</v>
      </c>
      <c r="S61" s="195">
        <v>0</v>
      </c>
      <c r="T61" s="195">
        <v>0</v>
      </c>
      <c r="U61" s="195">
        <v>0</v>
      </c>
      <c r="V61" s="195">
        <v>0</v>
      </c>
      <c r="W61" s="195">
        <v>0</v>
      </c>
      <c r="X61" s="195">
        <v>0</v>
      </c>
      <c r="Y61" s="195">
        <v>0</v>
      </c>
      <c r="Z61" s="195">
        <v>0</v>
      </c>
      <c r="AA61" s="195">
        <v>0</v>
      </c>
      <c r="AB61" s="195">
        <v>0</v>
      </c>
      <c r="AC61" s="195">
        <v>0</v>
      </c>
      <c r="AD61" s="195">
        <v>0</v>
      </c>
      <c r="AE61" s="195">
        <v>0</v>
      </c>
      <c r="AF61" s="195">
        <v>0</v>
      </c>
      <c r="AG61" s="195">
        <v>0</v>
      </c>
      <c r="AH61" s="195">
        <v>0</v>
      </c>
      <c r="AI61" s="195">
        <v>0</v>
      </c>
      <c r="AJ61" s="195">
        <v>0</v>
      </c>
      <c r="AK61" s="195">
        <v>0</v>
      </c>
      <c r="AL61" s="195">
        <v>0</v>
      </c>
      <c r="AM61" s="195">
        <v>0</v>
      </c>
      <c r="AN61" s="195">
        <v>0</v>
      </c>
      <c r="AO61" s="195">
        <v>0</v>
      </c>
      <c r="AP61" s="195">
        <v>0</v>
      </c>
      <c r="AQ61" s="195">
        <v>0</v>
      </c>
      <c r="AR61" s="195">
        <v>0</v>
      </c>
      <c r="AS61" s="195">
        <v>0</v>
      </c>
      <c r="AT61" s="195">
        <v>0</v>
      </c>
      <c r="AU61" s="195">
        <v>0</v>
      </c>
      <c r="AV61" s="195">
        <v>0</v>
      </c>
      <c r="AW61" s="195">
        <v>0</v>
      </c>
      <c r="AX61" s="195">
        <v>0</v>
      </c>
      <c r="AY61" s="195">
        <v>0</v>
      </c>
      <c r="AZ61" s="195">
        <v>0</v>
      </c>
      <c r="BA61" s="195">
        <v>0</v>
      </c>
      <c r="BB61" s="195">
        <v>0</v>
      </c>
      <c r="BC61" s="195">
        <v>0</v>
      </c>
      <c r="BD61" s="195">
        <v>0</v>
      </c>
      <c r="BE61" s="195">
        <v>0</v>
      </c>
      <c r="BF61" s="195">
        <v>0</v>
      </c>
      <c r="BG61" s="195">
        <v>0</v>
      </c>
      <c r="BH61" s="195">
        <v>0</v>
      </c>
      <c r="BI61" s="195">
        <v>0</v>
      </c>
      <c r="BJ61" s="195">
        <v>0</v>
      </c>
      <c r="BK61" s="195">
        <v>0</v>
      </c>
      <c r="BL61" s="195">
        <v>0</v>
      </c>
      <c r="BM61" s="195">
        <v>0</v>
      </c>
      <c r="BN61" s="195">
        <v>0</v>
      </c>
      <c r="BO61" s="195">
        <v>0</v>
      </c>
      <c r="BP61" s="195">
        <v>0</v>
      </c>
      <c r="BQ61" s="195">
        <v>0</v>
      </c>
      <c r="BR61" s="195">
        <v>0</v>
      </c>
      <c r="BS61" s="195">
        <v>0</v>
      </c>
      <c r="BT61" s="195">
        <v>0</v>
      </c>
      <c r="BU61" s="195">
        <v>0</v>
      </c>
      <c r="BV61" s="195">
        <v>0</v>
      </c>
      <c r="BW61" s="195">
        <v>0</v>
      </c>
      <c r="BX61" s="195">
        <v>0</v>
      </c>
      <c r="BY61" s="195">
        <v>0</v>
      </c>
      <c r="BZ61" s="195">
        <v>0</v>
      </c>
      <c r="CA61" s="195">
        <v>0</v>
      </c>
      <c r="CB61" s="195">
        <v>0</v>
      </c>
      <c r="CC61" s="195">
        <v>0</v>
      </c>
      <c r="CD61" s="195">
        <v>0</v>
      </c>
      <c r="CE61" s="195">
        <v>0</v>
      </c>
      <c r="CF61" s="195">
        <v>0</v>
      </c>
      <c r="CG61" s="195">
        <v>0</v>
      </c>
      <c r="CH61" s="195">
        <v>0</v>
      </c>
      <c r="CI61" s="195">
        <v>0</v>
      </c>
      <c r="CJ61" s="195">
        <v>0</v>
      </c>
      <c r="CK61" s="195">
        <v>0</v>
      </c>
      <c r="CL61" s="195">
        <v>0</v>
      </c>
      <c r="CM61" s="195">
        <v>0</v>
      </c>
      <c r="CN61" s="195">
        <v>0</v>
      </c>
      <c r="CO61" s="195">
        <v>0</v>
      </c>
      <c r="CP61" s="195">
        <v>0</v>
      </c>
      <c r="CQ61" s="195">
        <v>0</v>
      </c>
      <c r="CR61" s="195">
        <v>0</v>
      </c>
      <c r="CS61" s="195">
        <v>0</v>
      </c>
      <c r="CT61" s="195">
        <v>0</v>
      </c>
      <c r="CU61" s="195">
        <v>0</v>
      </c>
      <c r="CV61" s="195">
        <v>0</v>
      </c>
      <c r="CW61" s="195">
        <v>0</v>
      </c>
      <c r="CX61" s="195">
        <v>0</v>
      </c>
      <c r="CY61" s="195">
        <v>0</v>
      </c>
      <c r="CZ61" s="195">
        <v>0</v>
      </c>
      <c r="DA61" s="195">
        <v>0</v>
      </c>
      <c r="DB61" s="195">
        <v>0</v>
      </c>
      <c r="DC61" s="195">
        <v>0</v>
      </c>
      <c r="DE61" s="24">
        <f t="shared" si="35"/>
        <v>0</v>
      </c>
      <c r="DF61" s="24">
        <f t="shared" si="17"/>
        <v>0</v>
      </c>
      <c r="DG61">
        <f t="shared" si="34"/>
        <v>21</v>
      </c>
      <c r="DH61">
        <v>0</v>
      </c>
    </row>
    <row r="62" spans="1:112" ht="14.5">
      <c r="A62" s="68">
        <v>50</v>
      </c>
      <c r="B62" s="176" t="str">
        <f>$B$56&amp;"6."</f>
        <v>E.2.6.</v>
      </c>
      <c r="C62" s="192" t="s">
        <v>161</v>
      </c>
      <c r="D62" s="199"/>
      <c r="E62" s="194">
        <v>0.21</v>
      </c>
      <c r="F62" s="189">
        <f>H62+NPV(FD,I62:INDEX(I62:DC62,PAL))</f>
        <v>0</v>
      </c>
      <c r="G62" s="189">
        <f>SUMIF($H$5:$DC$5,"&lt;="&amp;PAL,$H62:$DC62)</f>
        <v>0</v>
      </c>
      <c r="H62" s="195">
        <v>0</v>
      </c>
      <c r="I62" s="195">
        <v>0</v>
      </c>
      <c r="J62" s="195">
        <v>0</v>
      </c>
      <c r="K62" s="195">
        <v>0</v>
      </c>
      <c r="L62" s="195">
        <v>0</v>
      </c>
      <c r="M62" s="195">
        <v>0</v>
      </c>
      <c r="N62" s="195">
        <v>0</v>
      </c>
      <c r="O62" s="195">
        <v>0</v>
      </c>
      <c r="P62" s="195">
        <v>0</v>
      </c>
      <c r="Q62" s="195">
        <v>0</v>
      </c>
      <c r="R62" s="195">
        <v>0</v>
      </c>
      <c r="S62" s="195">
        <v>0</v>
      </c>
      <c r="T62" s="195">
        <v>0</v>
      </c>
      <c r="U62" s="195">
        <v>0</v>
      </c>
      <c r="V62" s="195">
        <v>0</v>
      </c>
      <c r="W62" s="195">
        <v>0</v>
      </c>
      <c r="X62" s="195">
        <v>0</v>
      </c>
      <c r="Y62" s="195">
        <v>0</v>
      </c>
      <c r="Z62" s="195">
        <v>0</v>
      </c>
      <c r="AA62" s="195">
        <v>0</v>
      </c>
      <c r="AB62" s="195">
        <v>0</v>
      </c>
      <c r="AC62" s="195">
        <v>0</v>
      </c>
      <c r="AD62" s="195">
        <v>0</v>
      </c>
      <c r="AE62" s="195">
        <v>0</v>
      </c>
      <c r="AF62" s="195">
        <v>0</v>
      </c>
      <c r="AG62" s="195">
        <v>0</v>
      </c>
      <c r="AH62" s="195">
        <v>0</v>
      </c>
      <c r="AI62" s="195">
        <v>0</v>
      </c>
      <c r="AJ62" s="195">
        <v>0</v>
      </c>
      <c r="AK62" s="195">
        <v>0</v>
      </c>
      <c r="AL62" s="195">
        <v>0</v>
      </c>
      <c r="AM62" s="195">
        <v>0</v>
      </c>
      <c r="AN62" s="195">
        <v>0</v>
      </c>
      <c r="AO62" s="195">
        <v>0</v>
      </c>
      <c r="AP62" s="195">
        <v>0</v>
      </c>
      <c r="AQ62" s="195">
        <v>0</v>
      </c>
      <c r="AR62" s="195">
        <v>0</v>
      </c>
      <c r="AS62" s="195">
        <v>0</v>
      </c>
      <c r="AT62" s="195">
        <v>0</v>
      </c>
      <c r="AU62" s="195">
        <v>0</v>
      </c>
      <c r="AV62" s="195">
        <v>0</v>
      </c>
      <c r="AW62" s="195">
        <v>0</v>
      </c>
      <c r="AX62" s="195">
        <v>0</v>
      </c>
      <c r="AY62" s="195">
        <v>0</v>
      </c>
      <c r="AZ62" s="195">
        <v>0</v>
      </c>
      <c r="BA62" s="195">
        <v>0</v>
      </c>
      <c r="BB62" s="195">
        <v>0</v>
      </c>
      <c r="BC62" s="195">
        <v>0</v>
      </c>
      <c r="BD62" s="195">
        <v>0</v>
      </c>
      <c r="BE62" s="195">
        <v>0</v>
      </c>
      <c r="BF62" s="195">
        <v>0</v>
      </c>
      <c r="BG62" s="195">
        <v>0</v>
      </c>
      <c r="BH62" s="195">
        <v>0</v>
      </c>
      <c r="BI62" s="195">
        <v>0</v>
      </c>
      <c r="BJ62" s="195">
        <v>0</v>
      </c>
      <c r="BK62" s="195">
        <v>0</v>
      </c>
      <c r="BL62" s="195">
        <v>0</v>
      </c>
      <c r="BM62" s="195">
        <v>0</v>
      </c>
      <c r="BN62" s="195">
        <v>0</v>
      </c>
      <c r="BO62" s="195">
        <v>0</v>
      </c>
      <c r="BP62" s="195">
        <v>0</v>
      </c>
      <c r="BQ62" s="195">
        <v>0</v>
      </c>
      <c r="BR62" s="195">
        <v>0</v>
      </c>
      <c r="BS62" s="195">
        <v>0</v>
      </c>
      <c r="BT62" s="195">
        <v>0</v>
      </c>
      <c r="BU62" s="195">
        <v>0</v>
      </c>
      <c r="BV62" s="195">
        <v>0</v>
      </c>
      <c r="BW62" s="195">
        <v>0</v>
      </c>
      <c r="BX62" s="195">
        <v>0</v>
      </c>
      <c r="BY62" s="195">
        <v>0</v>
      </c>
      <c r="BZ62" s="195">
        <v>0</v>
      </c>
      <c r="CA62" s="195">
        <v>0</v>
      </c>
      <c r="CB62" s="195">
        <v>0</v>
      </c>
      <c r="CC62" s="195">
        <v>0</v>
      </c>
      <c r="CD62" s="195">
        <v>0</v>
      </c>
      <c r="CE62" s="195">
        <v>0</v>
      </c>
      <c r="CF62" s="195">
        <v>0</v>
      </c>
      <c r="CG62" s="195">
        <v>0</v>
      </c>
      <c r="CH62" s="195">
        <v>0</v>
      </c>
      <c r="CI62" s="195">
        <v>0</v>
      </c>
      <c r="CJ62" s="195">
        <v>0</v>
      </c>
      <c r="CK62" s="195">
        <v>0</v>
      </c>
      <c r="CL62" s="195">
        <v>0</v>
      </c>
      <c r="CM62" s="195">
        <v>0</v>
      </c>
      <c r="CN62" s="195">
        <v>0</v>
      </c>
      <c r="CO62" s="195">
        <v>0</v>
      </c>
      <c r="CP62" s="195">
        <v>0</v>
      </c>
      <c r="CQ62" s="195">
        <v>0</v>
      </c>
      <c r="CR62" s="195">
        <v>0</v>
      </c>
      <c r="CS62" s="195">
        <v>0</v>
      </c>
      <c r="CT62" s="195">
        <v>0</v>
      </c>
      <c r="CU62" s="195">
        <v>0</v>
      </c>
      <c r="CV62" s="195">
        <v>0</v>
      </c>
      <c r="CW62" s="195">
        <v>0</v>
      </c>
      <c r="CX62" s="195">
        <v>0</v>
      </c>
      <c r="CY62" s="195">
        <v>0</v>
      </c>
      <c r="CZ62" s="195">
        <v>0</v>
      </c>
      <c r="DA62" s="195">
        <v>0</v>
      </c>
      <c r="DB62" s="195">
        <v>0</v>
      </c>
      <c r="DC62" s="195">
        <v>0</v>
      </c>
      <c r="DE62" s="24">
        <f t="shared" si="35"/>
        <v>0</v>
      </c>
      <c r="DF62" s="24">
        <f t="shared" si="17"/>
        <v>0</v>
      </c>
      <c r="DG62">
        <f t="shared" si="34"/>
        <v>21</v>
      </c>
      <c r="DH62">
        <v>0</v>
      </c>
    </row>
    <row r="63" spans="1:112" ht="14.5">
      <c r="A63" s="68">
        <v>51</v>
      </c>
      <c r="B63" s="176" t="str">
        <f>$B$56&amp;"7."</f>
        <v>E.2.7.</v>
      </c>
      <c r="C63" s="192" t="s">
        <v>161</v>
      </c>
      <c r="D63" s="199"/>
      <c r="E63" s="194">
        <v>0.21</v>
      </c>
      <c r="F63" s="189">
        <f>H63+NPV(FD,I63:INDEX(I63:DC63,PAL))</f>
        <v>0</v>
      </c>
      <c r="G63" s="189">
        <f>SUMIF($H$5:$DC$5,"&lt;="&amp;PAL,$H63:$DC63)</f>
        <v>0</v>
      </c>
      <c r="H63" s="195">
        <v>0</v>
      </c>
      <c r="I63" s="195">
        <v>0</v>
      </c>
      <c r="J63" s="195">
        <v>0</v>
      </c>
      <c r="K63" s="195">
        <v>0</v>
      </c>
      <c r="L63" s="195">
        <v>0</v>
      </c>
      <c r="M63" s="195">
        <v>0</v>
      </c>
      <c r="N63" s="195">
        <v>0</v>
      </c>
      <c r="O63" s="195">
        <v>0</v>
      </c>
      <c r="P63" s="195">
        <v>0</v>
      </c>
      <c r="Q63" s="195">
        <v>0</v>
      </c>
      <c r="R63" s="195">
        <v>0</v>
      </c>
      <c r="S63" s="195">
        <v>0</v>
      </c>
      <c r="T63" s="195">
        <v>0</v>
      </c>
      <c r="U63" s="195">
        <v>0</v>
      </c>
      <c r="V63" s="195">
        <v>0</v>
      </c>
      <c r="W63" s="195">
        <v>0</v>
      </c>
      <c r="X63" s="195">
        <v>0</v>
      </c>
      <c r="Y63" s="195">
        <v>0</v>
      </c>
      <c r="Z63" s="195">
        <v>0</v>
      </c>
      <c r="AA63" s="195">
        <v>0</v>
      </c>
      <c r="AB63" s="195">
        <v>0</v>
      </c>
      <c r="AC63" s="195">
        <v>0</v>
      </c>
      <c r="AD63" s="195">
        <v>0</v>
      </c>
      <c r="AE63" s="195">
        <v>0</v>
      </c>
      <c r="AF63" s="195">
        <v>0</v>
      </c>
      <c r="AG63" s="195">
        <v>0</v>
      </c>
      <c r="AH63" s="195">
        <v>0</v>
      </c>
      <c r="AI63" s="195">
        <v>0</v>
      </c>
      <c r="AJ63" s="195">
        <v>0</v>
      </c>
      <c r="AK63" s="195">
        <v>0</v>
      </c>
      <c r="AL63" s="195">
        <v>0</v>
      </c>
      <c r="AM63" s="195">
        <v>0</v>
      </c>
      <c r="AN63" s="195">
        <v>0</v>
      </c>
      <c r="AO63" s="195">
        <v>0</v>
      </c>
      <c r="AP63" s="195">
        <v>0</v>
      </c>
      <c r="AQ63" s="195">
        <v>0</v>
      </c>
      <c r="AR63" s="195">
        <v>0</v>
      </c>
      <c r="AS63" s="195">
        <v>0</v>
      </c>
      <c r="AT63" s="195">
        <v>0</v>
      </c>
      <c r="AU63" s="195">
        <v>0</v>
      </c>
      <c r="AV63" s="195">
        <v>0</v>
      </c>
      <c r="AW63" s="195">
        <v>0</v>
      </c>
      <c r="AX63" s="195">
        <v>0</v>
      </c>
      <c r="AY63" s="195">
        <v>0</v>
      </c>
      <c r="AZ63" s="195">
        <v>0</v>
      </c>
      <c r="BA63" s="195">
        <v>0</v>
      </c>
      <c r="BB63" s="195">
        <v>0</v>
      </c>
      <c r="BC63" s="195">
        <v>0</v>
      </c>
      <c r="BD63" s="195">
        <v>0</v>
      </c>
      <c r="BE63" s="195">
        <v>0</v>
      </c>
      <c r="BF63" s="195">
        <v>0</v>
      </c>
      <c r="BG63" s="195">
        <v>0</v>
      </c>
      <c r="BH63" s="195">
        <v>0</v>
      </c>
      <c r="BI63" s="195">
        <v>0</v>
      </c>
      <c r="BJ63" s="195">
        <v>0</v>
      </c>
      <c r="BK63" s="195">
        <v>0</v>
      </c>
      <c r="BL63" s="195">
        <v>0</v>
      </c>
      <c r="BM63" s="195">
        <v>0</v>
      </c>
      <c r="BN63" s="195">
        <v>0</v>
      </c>
      <c r="BO63" s="195">
        <v>0</v>
      </c>
      <c r="BP63" s="195">
        <v>0</v>
      </c>
      <c r="BQ63" s="195">
        <v>0</v>
      </c>
      <c r="BR63" s="195">
        <v>0</v>
      </c>
      <c r="BS63" s="195">
        <v>0</v>
      </c>
      <c r="BT63" s="195">
        <v>0</v>
      </c>
      <c r="BU63" s="195">
        <v>0</v>
      </c>
      <c r="BV63" s="195">
        <v>0</v>
      </c>
      <c r="BW63" s="195">
        <v>0</v>
      </c>
      <c r="BX63" s="195">
        <v>0</v>
      </c>
      <c r="BY63" s="195">
        <v>0</v>
      </c>
      <c r="BZ63" s="195">
        <v>0</v>
      </c>
      <c r="CA63" s="195">
        <v>0</v>
      </c>
      <c r="CB63" s="195">
        <v>0</v>
      </c>
      <c r="CC63" s="195">
        <v>0</v>
      </c>
      <c r="CD63" s="195">
        <v>0</v>
      </c>
      <c r="CE63" s="195">
        <v>0</v>
      </c>
      <c r="CF63" s="195">
        <v>0</v>
      </c>
      <c r="CG63" s="195">
        <v>0</v>
      </c>
      <c r="CH63" s="195">
        <v>0</v>
      </c>
      <c r="CI63" s="195">
        <v>0</v>
      </c>
      <c r="CJ63" s="195">
        <v>0</v>
      </c>
      <c r="CK63" s="195">
        <v>0</v>
      </c>
      <c r="CL63" s="195">
        <v>0</v>
      </c>
      <c r="CM63" s="195">
        <v>0</v>
      </c>
      <c r="CN63" s="195">
        <v>0</v>
      </c>
      <c r="CO63" s="195">
        <v>0</v>
      </c>
      <c r="CP63" s="195">
        <v>0</v>
      </c>
      <c r="CQ63" s="195">
        <v>0</v>
      </c>
      <c r="CR63" s="195">
        <v>0</v>
      </c>
      <c r="CS63" s="195">
        <v>0</v>
      </c>
      <c r="CT63" s="195">
        <v>0</v>
      </c>
      <c r="CU63" s="195">
        <v>0</v>
      </c>
      <c r="CV63" s="195">
        <v>0</v>
      </c>
      <c r="CW63" s="195">
        <v>0</v>
      </c>
      <c r="CX63" s="195">
        <v>0</v>
      </c>
      <c r="CY63" s="195">
        <v>0</v>
      </c>
      <c r="CZ63" s="195">
        <v>0</v>
      </c>
      <c r="DA63" s="195">
        <v>0</v>
      </c>
      <c r="DB63" s="195">
        <v>0</v>
      </c>
      <c r="DC63" s="195">
        <v>0</v>
      </c>
      <c r="DE63" s="24">
        <f t="shared" si="35"/>
        <v>0</v>
      </c>
      <c r="DF63" s="24">
        <f t="shared" si="17"/>
        <v>0</v>
      </c>
      <c r="DG63">
        <f t="shared" si="34"/>
        <v>21</v>
      </c>
      <c r="DH63">
        <v>0</v>
      </c>
    </row>
    <row r="64" spans="1:112" ht="14.5">
      <c r="A64" s="68">
        <v>52</v>
      </c>
      <c r="B64" s="176" t="str">
        <f>$B$56&amp;"8."</f>
        <v>E.2.8.</v>
      </c>
      <c r="C64" s="192" t="s">
        <v>161</v>
      </c>
      <c r="D64" s="199"/>
      <c r="E64" s="194">
        <v>0.21</v>
      </c>
      <c r="F64" s="189">
        <f>H64+NPV(FD,I64:INDEX(I64:DC64,PAL))</f>
        <v>0</v>
      </c>
      <c r="G64" s="189">
        <f>SUMIF($H$5:$DC$5,"&lt;="&amp;PAL,$H64:$DC64)</f>
        <v>0</v>
      </c>
      <c r="H64" s="195">
        <v>0</v>
      </c>
      <c r="I64" s="195">
        <v>0</v>
      </c>
      <c r="J64" s="195">
        <v>0</v>
      </c>
      <c r="K64" s="195">
        <v>0</v>
      </c>
      <c r="L64" s="195">
        <v>0</v>
      </c>
      <c r="M64" s="195">
        <v>0</v>
      </c>
      <c r="N64" s="195">
        <v>0</v>
      </c>
      <c r="O64" s="195">
        <v>0</v>
      </c>
      <c r="P64" s="195">
        <v>0</v>
      </c>
      <c r="Q64" s="195">
        <v>0</v>
      </c>
      <c r="R64" s="195">
        <v>0</v>
      </c>
      <c r="S64" s="195">
        <v>0</v>
      </c>
      <c r="T64" s="195">
        <v>0</v>
      </c>
      <c r="U64" s="195">
        <v>0</v>
      </c>
      <c r="V64" s="195">
        <v>0</v>
      </c>
      <c r="W64" s="195">
        <v>0</v>
      </c>
      <c r="X64" s="195">
        <v>0</v>
      </c>
      <c r="Y64" s="195">
        <v>0</v>
      </c>
      <c r="Z64" s="195">
        <v>0</v>
      </c>
      <c r="AA64" s="195">
        <v>0</v>
      </c>
      <c r="AB64" s="195">
        <v>0</v>
      </c>
      <c r="AC64" s="195">
        <v>0</v>
      </c>
      <c r="AD64" s="195">
        <v>0</v>
      </c>
      <c r="AE64" s="195">
        <v>0</v>
      </c>
      <c r="AF64" s="195">
        <v>0</v>
      </c>
      <c r="AG64" s="195">
        <v>0</v>
      </c>
      <c r="AH64" s="195">
        <v>0</v>
      </c>
      <c r="AI64" s="195">
        <v>0</v>
      </c>
      <c r="AJ64" s="195">
        <v>0</v>
      </c>
      <c r="AK64" s="195">
        <v>0</v>
      </c>
      <c r="AL64" s="195">
        <v>0</v>
      </c>
      <c r="AM64" s="195">
        <v>0</v>
      </c>
      <c r="AN64" s="195">
        <v>0</v>
      </c>
      <c r="AO64" s="195">
        <v>0</v>
      </c>
      <c r="AP64" s="195">
        <v>0</v>
      </c>
      <c r="AQ64" s="195">
        <v>0</v>
      </c>
      <c r="AR64" s="195">
        <v>0</v>
      </c>
      <c r="AS64" s="195">
        <v>0</v>
      </c>
      <c r="AT64" s="195">
        <v>0</v>
      </c>
      <c r="AU64" s="195">
        <v>0</v>
      </c>
      <c r="AV64" s="195">
        <v>0</v>
      </c>
      <c r="AW64" s="195">
        <v>0</v>
      </c>
      <c r="AX64" s="195">
        <v>0</v>
      </c>
      <c r="AY64" s="195">
        <v>0</v>
      </c>
      <c r="AZ64" s="195">
        <v>0</v>
      </c>
      <c r="BA64" s="195">
        <v>0</v>
      </c>
      <c r="BB64" s="195">
        <v>0</v>
      </c>
      <c r="BC64" s="195">
        <v>0</v>
      </c>
      <c r="BD64" s="195">
        <v>0</v>
      </c>
      <c r="BE64" s="195">
        <v>0</v>
      </c>
      <c r="BF64" s="195">
        <v>0</v>
      </c>
      <c r="BG64" s="195">
        <v>0</v>
      </c>
      <c r="BH64" s="195">
        <v>0</v>
      </c>
      <c r="BI64" s="195">
        <v>0</v>
      </c>
      <c r="BJ64" s="195">
        <v>0</v>
      </c>
      <c r="BK64" s="195">
        <v>0</v>
      </c>
      <c r="BL64" s="195">
        <v>0</v>
      </c>
      <c r="BM64" s="195">
        <v>0</v>
      </c>
      <c r="BN64" s="195">
        <v>0</v>
      </c>
      <c r="BO64" s="195">
        <v>0</v>
      </c>
      <c r="BP64" s="195">
        <v>0</v>
      </c>
      <c r="BQ64" s="195">
        <v>0</v>
      </c>
      <c r="BR64" s="195">
        <v>0</v>
      </c>
      <c r="BS64" s="195">
        <v>0</v>
      </c>
      <c r="BT64" s="195">
        <v>0</v>
      </c>
      <c r="BU64" s="195">
        <v>0</v>
      </c>
      <c r="BV64" s="195">
        <v>0</v>
      </c>
      <c r="BW64" s="195">
        <v>0</v>
      </c>
      <c r="BX64" s="195">
        <v>0</v>
      </c>
      <c r="BY64" s="195">
        <v>0</v>
      </c>
      <c r="BZ64" s="195">
        <v>0</v>
      </c>
      <c r="CA64" s="195">
        <v>0</v>
      </c>
      <c r="CB64" s="195">
        <v>0</v>
      </c>
      <c r="CC64" s="195">
        <v>0</v>
      </c>
      <c r="CD64" s="195">
        <v>0</v>
      </c>
      <c r="CE64" s="195">
        <v>0</v>
      </c>
      <c r="CF64" s="195">
        <v>0</v>
      </c>
      <c r="CG64" s="195">
        <v>0</v>
      </c>
      <c r="CH64" s="195">
        <v>0</v>
      </c>
      <c r="CI64" s="195">
        <v>0</v>
      </c>
      <c r="CJ64" s="195">
        <v>0</v>
      </c>
      <c r="CK64" s="195">
        <v>0</v>
      </c>
      <c r="CL64" s="195">
        <v>0</v>
      </c>
      <c r="CM64" s="195">
        <v>0</v>
      </c>
      <c r="CN64" s="195">
        <v>0</v>
      </c>
      <c r="CO64" s="195">
        <v>0</v>
      </c>
      <c r="CP64" s="195">
        <v>0</v>
      </c>
      <c r="CQ64" s="195">
        <v>0</v>
      </c>
      <c r="CR64" s="195">
        <v>0</v>
      </c>
      <c r="CS64" s="195">
        <v>0</v>
      </c>
      <c r="CT64" s="195">
        <v>0</v>
      </c>
      <c r="CU64" s="195">
        <v>0</v>
      </c>
      <c r="CV64" s="195">
        <v>0</v>
      </c>
      <c r="CW64" s="195">
        <v>0</v>
      </c>
      <c r="CX64" s="195">
        <v>0</v>
      </c>
      <c r="CY64" s="195">
        <v>0</v>
      </c>
      <c r="CZ64" s="195">
        <v>0</v>
      </c>
      <c r="DA64" s="195">
        <v>0</v>
      </c>
      <c r="DB64" s="195">
        <v>0</v>
      </c>
      <c r="DC64" s="195">
        <v>0</v>
      </c>
      <c r="DE64" s="24">
        <f t="shared" si="35"/>
        <v>0</v>
      </c>
      <c r="DF64" s="24">
        <f t="shared" si="17"/>
        <v>0</v>
      </c>
      <c r="DG64">
        <f t="shared" si="34"/>
        <v>21</v>
      </c>
      <c r="DH64">
        <v>0</v>
      </c>
    </row>
    <row r="65" spans="1:112" ht="14.5">
      <c r="A65" s="68">
        <v>53</v>
      </c>
      <c r="B65" s="176" t="str">
        <f>$B$56&amp;"9."</f>
        <v>E.2.9.</v>
      </c>
      <c r="C65" s="196" t="s">
        <v>162</v>
      </c>
      <c r="D65" s="176"/>
      <c r="E65" s="194">
        <v>0.21</v>
      </c>
      <c r="F65" s="189">
        <f>H65+NPV(FD,I65:INDEX(I65:DC65,PAL))</f>
        <v>0</v>
      </c>
      <c r="G65" s="189">
        <f>SUMIF($H$5:$DC$5,"&lt;="&amp;PAL,$H65:$DC65)</f>
        <v>0</v>
      </c>
      <c r="H65" s="197">
        <v>0</v>
      </c>
      <c r="I65" s="197">
        <v>0</v>
      </c>
      <c r="J65" s="197">
        <v>0</v>
      </c>
      <c r="K65" s="197">
        <v>0</v>
      </c>
      <c r="L65" s="197">
        <v>0</v>
      </c>
      <c r="M65" s="197">
        <v>0</v>
      </c>
      <c r="N65" s="197">
        <v>0</v>
      </c>
      <c r="O65" s="197">
        <v>0</v>
      </c>
      <c r="P65" s="197">
        <v>0</v>
      </c>
      <c r="Q65" s="197">
        <v>0</v>
      </c>
      <c r="R65" s="197">
        <v>0</v>
      </c>
      <c r="S65" s="198">
        <v>0</v>
      </c>
      <c r="T65" s="198">
        <v>0</v>
      </c>
      <c r="U65" s="198">
        <v>0</v>
      </c>
      <c r="V65" s="198">
        <v>0</v>
      </c>
      <c r="W65" s="198">
        <v>0</v>
      </c>
      <c r="X65" s="198">
        <v>0</v>
      </c>
      <c r="Y65" s="198">
        <v>0</v>
      </c>
      <c r="Z65" s="198">
        <v>0</v>
      </c>
      <c r="AA65" s="198">
        <v>0</v>
      </c>
      <c r="AB65" s="198">
        <v>0</v>
      </c>
      <c r="AC65" s="198">
        <v>0</v>
      </c>
      <c r="AD65" s="198">
        <v>0</v>
      </c>
      <c r="AE65" s="198">
        <v>0</v>
      </c>
      <c r="AF65" s="198">
        <v>0</v>
      </c>
      <c r="AG65" s="198">
        <v>0</v>
      </c>
      <c r="AH65" s="198">
        <v>0</v>
      </c>
      <c r="AI65" s="198">
        <v>0</v>
      </c>
      <c r="AJ65" s="198">
        <v>0</v>
      </c>
      <c r="AK65" s="198">
        <v>0</v>
      </c>
      <c r="AL65" s="198">
        <v>0</v>
      </c>
      <c r="AM65" s="198">
        <v>0</v>
      </c>
      <c r="AN65" s="198">
        <v>0</v>
      </c>
      <c r="AO65" s="198">
        <v>0</v>
      </c>
      <c r="AP65" s="198">
        <v>0</v>
      </c>
      <c r="AQ65" s="198">
        <v>0</v>
      </c>
      <c r="AR65" s="198">
        <v>0</v>
      </c>
      <c r="AS65" s="198">
        <v>0</v>
      </c>
      <c r="AT65" s="198">
        <v>0</v>
      </c>
      <c r="AU65" s="198">
        <v>0</v>
      </c>
      <c r="AV65" s="198">
        <v>0</v>
      </c>
      <c r="AW65" s="198">
        <v>0</v>
      </c>
      <c r="AX65" s="198">
        <v>0</v>
      </c>
      <c r="AY65" s="198">
        <v>0</v>
      </c>
      <c r="AZ65" s="198">
        <v>0</v>
      </c>
      <c r="BA65" s="198">
        <v>0</v>
      </c>
      <c r="BB65" s="198">
        <v>0</v>
      </c>
      <c r="BC65" s="198">
        <v>0</v>
      </c>
      <c r="BD65" s="198">
        <v>0</v>
      </c>
      <c r="BE65" s="198">
        <v>0</v>
      </c>
      <c r="BF65" s="198">
        <v>0</v>
      </c>
      <c r="BG65" s="198">
        <v>0</v>
      </c>
      <c r="BH65" s="198">
        <v>0</v>
      </c>
      <c r="BI65" s="198">
        <v>0</v>
      </c>
      <c r="BJ65" s="198">
        <v>0</v>
      </c>
      <c r="BK65" s="198">
        <v>0</v>
      </c>
      <c r="BL65" s="198">
        <v>0</v>
      </c>
      <c r="BM65" s="198">
        <v>0</v>
      </c>
      <c r="BN65" s="198">
        <v>0</v>
      </c>
      <c r="BO65" s="198">
        <v>0</v>
      </c>
      <c r="BP65" s="198">
        <v>0</v>
      </c>
      <c r="BQ65" s="198">
        <v>0</v>
      </c>
      <c r="BR65" s="198">
        <v>0</v>
      </c>
      <c r="BS65" s="198">
        <v>0</v>
      </c>
      <c r="BT65" s="198">
        <v>0</v>
      </c>
      <c r="BU65" s="198">
        <v>0</v>
      </c>
      <c r="BV65" s="198">
        <v>0</v>
      </c>
      <c r="BW65" s="198">
        <v>0</v>
      </c>
      <c r="BX65" s="198">
        <v>0</v>
      </c>
      <c r="BY65" s="198">
        <v>0</v>
      </c>
      <c r="BZ65" s="198">
        <v>0</v>
      </c>
      <c r="CA65" s="198">
        <v>0</v>
      </c>
      <c r="CB65" s="198">
        <v>0</v>
      </c>
      <c r="CC65" s="198">
        <v>0</v>
      </c>
      <c r="CD65" s="198">
        <v>0</v>
      </c>
      <c r="CE65" s="198">
        <v>0</v>
      </c>
      <c r="CF65" s="198">
        <v>0</v>
      </c>
      <c r="CG65" s="198">
        <v>0</v>
      </c>
      <c r="CH65" s="198">
        <v>0</v>
      </c>
      <c r="CI65" s="198">
        <v>0</v>
      </c>
      <c r="CJ65" s="198">
        <v>0</v>
      </c>
      <c r="CK65" s="198">
        <v>0</v>
      </c>
      <c r="CL65" s="198">
        <v>0</v>
      </c>
      <c r="CM65" s="198">
        <v>0</v>
      </c>
      <c r="CN65" s="198">
        <v>0</v>
      </c>
      <c r="CO65" s="198">
        <v>0</v>
      </c>
      <c r="CP65" s="198">
        <v>0</v>
      </c>
      <c r="CQ65" s="198">
        <v>0</v>
      </c>
      <c r="CR65" s="198">
        <v>0</v>
      </c>
      <c r="CS65" s="198">
        <v>0</v>
      </c>
      <c r="CT65" s="198">
        <v>0</v>
      </c>
      <c r="CU65" s="198">
        <v>0</v>
      </c>
      <c r="CV65" s="198">
        <v>0</v>
      </c>
      <c r="CW65" s="198">
        <v>0</v>
      </c>
      <c r="CX65" s="198">
        <v>0</v>
      </c>
      <c r="CY65" s="198">
        <v>0</v>
      </c>
      <c r="CZ65" s="198">
        <v>0</v>
      </c>
      <c r="DA65" s="198">
        <v>0</v>
      </c>
      <c r="DB65" s="198">
        <v>0</v>
      </c>
      <c r="DC65" s="198">
        <v>0</v>
      </c>
      <c r="DE65" s="24">
        <f t="shared" si="35"/>
        <v>0</v>
      </c>
      <c r="DF65" s="24">
        <f t="shared" si="17"/>
        <v>0</v>
      </c>
      <c r="DG65">
        <f t="shared" si="34"/>
        <v>21</v>
      </c>
      <c r="DH65">
        <v>0</v>
      </c>
    </row>
    <row r="66" spans="1:112" ht="14.5">
      <c r="A66" s="68">
        <v>54</v>
      </c>
      <c r="B66" s="176" t="str">
        <f>$B$56&amp;"L."</f>
        <v>E.2.L.</v>
      </c>
      <c r="C66" s="196" t="s">
        <v>163</v>
      </c>
      <c r="D66" s="176"/>
      <c r="E66" s="194">
        <v>0.21</v>
      </c>
      <c r="F66" s="189">
        <f>H66+NPV(FD,I66:INDEX(I66:DC66,PAL))</f>
        <v>0</v>
      </c>
      <c r="G66" s="189">
        <f>SUMIF($H$5:$DC$5,"&lt;="&amp;PAL,$H66:$DC66)</f>
        <v>0</v>
      </c>
      <c r="H66" s="197">
        <v>0</v>
      </c>
      <c r="I66" s="197">
        <v>0</v>
      </c>
      <c r="J66" s="197">
        <v>0</v>
      </c>
      <c r="K66" s="197">
        <v>0</v>
      </c>
      <c r="L66" s="197">
        <v>0</v>
      </c>
      <c r="M66" s="197">
        <v>0</v>
      </c>
      <c r="N66" s="197">
        <v>0</v>
      </c>
      <c r="O66" s="197">
        <v>0</v>
      </c>
      <c r="P66" s="197">
        <v>0</v>
      </c>
      <c r="Q66" s="197">
        <v>0</v>
      </c>
      <c r="R66" s="197">
        <v>0</v>
      </c>
      <c r="S66" s="197">
        <v>0</v>
      </c>
      <c r="T66" s="197">
        <v>0</v>
      </c>
      <c r="U66" s="197">
        <v>0</v>
      </c>
      <c r="V66" s="197">
        <v>0</v>
      </c>
      <c r="W66" s="197">
        <v>0</v>
      </c>
      <c r="X66" s="197">
        <v>0</v>
      </c>
      <c r="Y66" s="197">
        <v>0</v>
      </c>
      <c r="Z66" s="197">
        <v>0</v>
      </c>
      <c r="AA66" s="197">
        <v>0</v>
      </c>
      <c r="AB66" s="197">
        <v>0</v>
      </c>
      <c r="AC66" s="197">
        <v>0</v>
      </c>
      <c r="AD66" s="197">
        <v>0</v>
      </c>
      <c r="AE66" s="197">
        <v>0</v>
      </c>
      <c r="AF66" s="197">
        <v>0</v>
      </c>
      <c r="AG66" s="198">
        <v>0</v>
      </c>
      <c r="AH66" s="197">
        <v>0</v>
      </c>
      <c r="AI66" s="197">
        <v>0</v>
      </c>
      <c r="AJ66" s="197">
        <v>0</v>
      </c>
      <c r="AK66" s="197">
        <v>0</v>
      </c>
      <c r="AL66" s="197">
        <v>0</v>
      </c>
      <c r="AM66" s="197">
        <v>0</v>
      </c>
      <c r="AN66" s="197">
        <v>0</v>
      </c>
      <c r="AO66" s="197">
        <v>0</v>
      </c>
      <c r="AP66" s="197">
        <v>0</v>
      </c>
      <c r="AQ66" s="197">
        <v>0</v>
      </c>
      <c r="AR66" s="197">
        <v>0</v>
      </c>
      <c r="AS66" s="197">
        <v>0</v>
      </c>
      <c r="AT66" s="197">
        <v>0</v>
      </c>
      <c r="AU66" s="197">
        <v>0</v>
      </c>
      <c r="AV66" s="197">
        <v>0</v>
      </c>
      <c r="AW66" s="197">
        <v>0</v>
      </c>
      <c r="AX66" s="197">
        <v>0</v>
      </c>
      <c r="AY66" s="197">
        <v>0</v>
      </c>
      <c r="AZ66" s="197">
        <v>0</v>
      </c>
      <c r="BA66" s="197">
        <v>0</v>
      </c>
      <c r="BB66" s="197">
        <v>0</v>
      </c>
      <c r="BC66" s="197">
        <v>0</v>
      </c>
      <c r="BD66" s="197">
        <v>0</v>
      </c>
      <c r="BE66" s="197">
        <v>0</v>
      </c>
      <c r="BF66" s="197">
        <v>0</v>
      </c>
      <c r="BG66" s="197">
        <v>0</v>
      </c>
      <c r="BH66" s="197">
        <v>0</v>
      </c>
      <c r="BI66" s="197">
        <v>0</v>
      </c>
      <c r="BJ66" s="197">
        <v>0</v>
      </c>
      <c r="BK66" s="197">
        <v>0</v>
      </c>
      <c r="BL66" s="197">
        <v>0</v>
      </c>
      <c r="BM66" s="197">
        <v>0</v>
      </c>
      <c r="BN66" s="197">
        <v>0</v>
      </c>
      <c r="BO66" s="197">
        <v>0</v>
      </c>
      <c r="BP66" s="197">
        <v>0</v>
      </c>
      <c r="BQ66" s="197">
        <v>0</v>
      </c>
      <c r="BR66" s="197">
        <v>0</v>
      </c>
      <c r="BS66" s="197">
        <v>0</v>
      </c>
      <c r="BT66" s="197">
        <v>0</v>
      </c>
      <c r="BU66" s="197">
        <v>0</v>
      </c>
      <c r="BV66" s="197">
        <v>0</v>
      </c>
      <c r="BW66" s="197">
        <v>0</v>
      </c>
      <c r="BX66" s="197">
        <v>0</v>
      </c>
      <c r="BY66" s="197">
        <v>0</v>
      </c>
      <c r="BZ66" s="197">
        <v>0</v>
      </c>
      <c r="CA66" s="197">
        <v>0</v>
      </c>
      <c r="CB66" s="197">
        <v>0</v>
      </c>
      <c r="CC66" s="197">
        <v>0</v>
      </c>
      <c r="CD66" s="197">
        <v>0</v>
      </c>
      <c r="CE66" s="197">
        <v>0</v>
      </c>
      <c r="CF66" s="197">
        <v>0</v>
      </c>
      <c r="CG66" s="197">
        <v>0</v>
      </c>
      <c r="CH66" s="197">
        <v>0</v>
      </c>
      <c r="CI66" s="197">
        <v>0</v>
      </c>
      <c r="CJ66" s="197">
        <v>0</v>
      </c>
      <c r="CK66" s="197">
        <v>0</v>
      </c>
      <c r="CL66" s="197">
        <v>0</v>
      </c>
      <c r="CM66" s="197">
        <v>0</v>
      </c>
      <c r="CN66" s="197">
        <v>0</v>
      </c>
      <c r="CO66" s="197">
        <v>0</v>
      </c>
      <c r="CP66" s="197">
        <v>0</v>
      </c>
      <c r="CQ66" s="197">
        <v>0</v>
      </c>
      <c r="CR66" s="197">
        <v>0</v>
      </c>
      <c r="CS66" s="197">
        <v>0</v>
      </c>
      <c r="CT66" s="197">
        <v>0</v>
      </c>
      <c r="CU66" s="197">
        <v>0</v>
      </c>
      <c r="CV66" s="197">
        <v>0</v>
      </c>
      <c r="CW66" s="197">
        <v>0</v>
      </c>
      <c r="CX66" s="197">
        <v>0</v>
      </c>
      <c r="CY66" s="197">
        <v>0</v>
      </c>
      <c r="CZ66" s="197">
        <v>0</v>
      </c>
      <c r="DA66" s="197">
        <v>0</v>
      </c>
      <c r="DB66" s="197">
        <v>0</v>
      </c>
      <c r="DC66" s="198">
        <v>0</v>
      </c>
      <c r="DE66" s="24">
        <f t="shared" si="35"/>
        <v>0</v>
      </c>
      <c r="DF66" s="24">
        <f t="shared" si="17"/>
        <v>0</v>
      </c>
      <c r="DG66">
        <f t="shared" si="34"/>
        <v>21</v>
      </c>
      <c r="DH66">
        <f>DG66/(100+DG66)</f>
        <v>0.17355371900826447</v>
      </c>
    </row>
    <row r="67" spans="1:112" ht="14.5">
      <c r="A67" s="68">
        <v>55</v>
      </c>
      <c r="B67" s="176" t="s">
        <v>174</v>
      </c>
      <c r="C67" s="188" t="s">
        <v>175</v>
      </c>
      <c r="D67" s="190"/>
      <c r="E67" s="190"/>
      <c r="F67" s="191">
        <f>SUM(F68:F75)+F76</f>
        <v>0</v>
      </c>
      <c r="G67" s="189">
        <f>SUMIF($H$5:$DC$5,"&lt;="&amp;PAL,$H67:$DC67)</f>
        <v>0</v>
      </c>
      <c r="H67" s="191">
        <f>SUM(H68:H75)+H76</f>
        <v>0</v>
      </c>
      <c r="I67" s="191">
        <f t="shared" ref="I67:BT67" si="36">SUM(I68:I75)+I76</f>
        <v>0</v>
      </c>
      <c r="J67" s="191">
        <f t="shared" si="36"/>
        <v>0</v>
      </c>
      <c r="K67" s="191">
        <f t="shared" si="36"/>
        <v>0</v>
      </c>
      <c r="L67" s="191">
        <f t="shared" si="36"/>
        <v>0</v>
      </c>
      <c r="M67" s="191">
        <f t="shared" si="36"/>
        <v>0</v>
      </c>
      <c r="N67" s="191">
        <f t="shared" si="36"/>
        <v>0</v>
      </c>
      <c r="O67" s="191">
        <f t="shared" si="36"/>
        <v>0</v>
      </c>
      <c r="P67" s="191">
        <f t="shared" si="36"/>
        <v>0</v>
      </c>
      <c r="Q67" s="191">
        <f t="shared" si="36"/>
        <v>0</v>
      </c>
      <c r="R67" s="191">
        <f t="shared" si="36"/>
        <v>0</v>
      </c>
      <c r="S67" s="191">
        <f t="shared" si="36"/>
        <v>0</v>
      </c>
      <c r="T67" s="191">
        <f t="shared" si="36"/>
        <v>0</v>
      </c>
      <c r="U67" s="191">
        <f t="shared" si="36"/>
        <v>0</v>
      </c>
      <c r="V67" s="191">
        <f t="shared" si="36"/>
        <v>0</v>
      </c>
      <c r="W67" s="191">
        <f t="shared" si="36"/>
        <v>0</v>
      </c>
      <c r="X67" s="191">
        <f t="shared" si="36"/>
        <v>0</v>
      </c>
      <c r="Y67" s="191">
        <f t="shared" si="36"/>
        <v>0</v>
      </c>
      <c r="Z67" s="191">
        <f t="shared" si="36"/>
        <v>0</v>
      </c>
      <c r="AA67" s="191">
        <f t="shared" si="36"/>
        <v>0</v>
      </c>
      <c r="AB67" s="191">
        <f t="shared" si="36"/>
        <v>0</v>
      </c>
      <c r="AC67" s="191">
        <f t="shared" si="36"/>
        <v>0</v>
      </c>
      <c r="AD67" s="191">
        <f t="shared" si="36"/>
        <v>0</v>
      </c>
      <c r="AE67" s="191">
        <f t="shared" si="36"/>
        <v>0</v>
      </c>
      <c r="AF67" s="191">
        <f t="shared" si="36"/>
        <v>0</v>
      </c>
      <c r="AG67" s="191">
        <f t="shared" si="36"/>
        <v>0</v>
      </c>
      <c r="AH67" s="191">
        <f t="shared" si="36"/>
        <v>0</v>
      </c>
      <c r="AI67" s="191">
        <f t="shared" si="36"/>
        <v>0</v>
      </c>
      <c r="AJ67" s="191">
        <f t="shared" si="36"/>
        <v>0</v>
      </c>
      <c r="AK67" s="191">
        <f t="shared" si="36"/>
        <v>0</v>
      </c>
      <c r="AL67" s="191">
        <f t="shared" si="36"/>
        <v>0</v>
      </c>
      <c r="AM67" s="191">
        <f t="shared" si="36"/>
        <v>0</v>
      </c>
      <c r="AN67" s="191">
        <f t="shared" si="36"/>
        <v>0</v>
      </c>
      <c r="AO67" s="191">
        <f t="shared" si="36"/>
        <v>0</v>
      </c>
      <c r="AP67" s="191">
        <f t="shared" si="36"/>
        <v>0</v>
      </c>
      <c r="AQ67" s="191">
        <f t="shared" si="36"/>
        <v>0</v>
      </c>
      <c r="AR67" s="191">
        <f t="shared" si="36"/>
        <v>0</v>
      </c>
      <c r="AS67" s="191">
        <f t="shared" si="36"/>
        <v>0</v>
      </c>
      <c r="AT67" s="191">
        <f t="shared" si="36"/>
        <v>0</v>
      </c>
      <c r="AU67" s="191">
        <f t="shared" si="36"/>
        <v>0</v>
      </c>
      <c r="AV67" s="191">
        <f t="shared" si="36"/>
        <v>0</v>
      </c>
      <c r="AW67" s="191">
        <f t="shared" si="36"/>
        <v>0</v>
      </c>
      <c r="AX67" s="191">
        <f t="shared" si="36"/>
        <v>0</v>
      </c>
      <c r="AY67" s="191">
        <f t="shared" si="36"/>
        <v>0</v>
      </c>
      <c r="AZ67" s="191">
        <f t="shared" si="36"/>
        <v>0</v>
      </c>
      <c r="BA67" s="191">
        <f t="shared" si="36"/>
        <v>0</v>
      </c>
      <c r="BB67" s="191">
        <f t="shared" si="36"/>
        <v>0</v>
      </c>
      <c r="BC67" s="191">
        <f t="shared" si="36"/>
        <v>0</v>
      </c>
      <c r="BD67" s="191">
        <f t="shared" si="36"/>
        <v>0</v>
      </c>
      <c r="BE67" s="191">
        <f t="shared" si="36"/>
        <v>0</v>
      </c>
      <c r="BF67" s="191">
        <f t="shared" si="36"/>
        <v>0</v>
      </c>
      <c r="BG67" s="191">
        <f t="shared" si="36"/>
        <v>0</v>
      </c>
      <c r="BH67" s="191">
        <f t="shared" si="36"/>
        <v>0</v>
      </c>
      <c r="BI67" s="191">
        <f t="shared" si="36"/>
        <v>0</v>
      </c>
      <c r="BJ67" s="191">
        <f t="shared" si="36"/>
        <v>0</v>
      </c>
      <c r="BK67" s="191">
        <f t="shared" si="36"/>
        <v>0</v>
      </c>
      <c r="BL67" s="191">
        <f t="shared" si="36"/>
        <v>0</v>
      </c>
      <c r="BM67" s="191">
        <f t="shared" si="36"/>
        <v>0</v>
      </c>
      <c r="BN67" s="191">
        <f t="shared" si="36"/>
        <v>0</v>
      </c>
      <c r="BO67" s="191">
        <f t="shared" si="36"/>
        <v>0</v>
      </c>
      <c r="BP67" s="191">
        <f t="shared" si="36"/>
        <v>0</v>
      </c>
      <c r="BQ67" s="191">
        <f t="shared" si="36"/>
        <v>0</v>
      </c>
      <c r="BR67" s="191">
        <f t="shared" si="36"/>
        <v>0</v>
      </c>
      <c r="BS67" s="191">
        <f t="shared" si="36"/>
        <v>0</v>
      </c>
      <c r="BT67" s="191">
        <f t="shared" si="36"/>
        <v>0</v>
      </c>
      <c r="BU67" s="191">
        <f t="shared" ref="BU67:DC67" si="37">SUM(BU68:BU75)+BU76</f>
        <v>0</v>
      </c>
      <c r="BV67" s="191">
        <f t="shared" si="37"/>
        <v>0</v>
      </c>
      <c r="BW67" s="191">
        <f t="shared" si="37"/>
        <v>0</v>
      </c>
      <c r="BX67" s="191">
        <f t="shared" si="37"/>
        <v>0</v>
      </c>
      <c r="BY67" s="191">
        <f t="shared" si="37"/>
        <v>0</v>
      </c>
      <c r="BZ67" s="191">
        <f t="shared" si="37"/>
        <v>0</v>
      </c>
      <c r="CA67" s="191">
        <f t="shared" si="37"/>
        <v>0</v>
      </c>
      <c r="CB67" s="191">
        <f t="shared" si="37"/>
        <v>0</v>
      </c>
      <c r="CC67" s="191">
        <f t="shared" si="37"/>
        <v>0</v>
      </c>
      <c r="CD67" s="191">
        <f t="shared" si="37"/>
        <v>0</v>
      </c>
      <c r="CE67" s="191">
        <f t="shared" si="37"/>
        <v>0</v>
      </c>
      <c r="CF67" s="191">
        <f t="shared" si="37"/>
        <v>0</v>
      </c>
      <c r="CG67" s="191">
        <f t="shared" si="37"/>
        <v>0</v>
      </c>
      <c r="CH67" s="191">
        <f t="shared" si="37"/>
        <v>0</v>
      </c>
      <c r="CI67" s="191">
        <f t="shared" si="37"/>
        <v>0</v>
      </c>
      <c r="CJ67" s="191">
        <f t="shared" si="37"/>
        <v>0</v>
      </c>
      <c r="CK67" s="191">
        <f t="shared" si="37"/>
        <v>0</v>
      </c>
      <c r="CL67" s="191">
        <f t="shared" si="37"/>
        <v>0</v>
      </c>
      <c r="CM67" s="191">
        <f t="shared" si="37"/>
        <v>0</v>
      </c>
      <c r="CN67" s="191">
        <f t="shared" si="37"/>
        <v>0</v>
      </c>
      <c r="CO67" s="191">
        <f t="shared" si="37"/>
        <v>0</v>
      </c>
      <c r="CP67" s="191">
        <f t="shared" si="37"/>
        <v>0</v>
      </c>
      <c r="CQ67" s="191">
        <f t="shared" si="37"/>
        <v>0</v>
      </c>
      <c r="CR67" s="191">
        <f t="shared" si="37"/>
        <v>0</v>
      </c>
      <c r="CS67" s="191">
        <f t="shared" si="37"/>
        <v>0</v>
      </c>
      <c r="CT67" s="191">
        <f t="shared" si="37"/>
        <v>0</v>
      </c>
      <c r="CU67" s="191">
        <f t="shared" si="37"/>
        <v>0</v>
      </c>
      <c r="CV67" s="191">
        <f t="shared" si="37"/>
        <v>0</v>
      </c>
      <c r="CW67" s="191">
        <f t="shared" si="37"/>
        <v>0</v>
      </c>
      <c r="CX67" s="191">
        <f t="shared" si="37"/>
        <v>0</v>
      </c>
      <c r="CY67" s="191">
        <f t="shared" si="37"/>
        <v>0</v>
      </c>
      <c r="CZ67" s="191">
        <f t="shared" si="37"/>
        <v>0</v>
      </c>
      <c r="DA67" s="191">
        <f t="shared" si="37"/>
        <v>0</v>
      </c>
      <c r="DB67" s="191">
        <f t="shared" si="37"/>
        <v>0</v>
      </c>
      <c r="DC67" s="191">
        <f t="shared" si="37"/>
        <v>0</v>
      </c>
      <c r="DF67" s="24">
        <f t="shared" si="17"/>
        <v>0</v>
      </c>
    </row>
    <row r="68" spans="1:112" ht="14.5">
      <c r="A68" s="68">
        <v>56</v>
      </c>
      <c r="B68" s="176" t="str">
        <f>$B$67&amp;"1."</f>
        <v>E.3.1.</v>
      </c>
      <c r="C68" s="192" t="s">
        <v>161</v>
      </c>
      <c r="D68" s="199"/>
      <c r="E68" s="194">
        <v>0.21</v>
      </c>
      <c r="F68" s="189">
        <f>H68+NPV(FD,I68:INDEX(I68:DC68,PAL))</f>
        <v>0</v>
      </c>
      <c r="G68" s="189">
        <f>SUMIF($H$5:$DC$5,"&lt;="&amp;PAL,$H68:$DC68)</f>
        <v>0</v>
      </c>
      <c r="H68" s="195">
        <v>0</v>
      </c>
      <c r="I68" s="195">
        <v>0</v>
      </c>
      <c r="J68" s="195">
        <v>0</v>
      </c>
      <c r="K68" s="195">
        <v>0</v>
      </c>
      <c r="L68" s="195">
        <v>0</v>
      </c>
      <c r="M68" s="195">
        <v>0</v>
      </c>
      <c r="N68" s="195">
        <v>0</v>
      </c>
      <c r="O68" s="195">
        <v>0</v>
      </c>
      <c r="P68" s="195">
        <v>0</v>
      </c>
      <c r="Q68" s="195">
        <v>0</v>
      </c>
      <c r="R68" s="195">
        <v>0</v>
      </c>
      <c r="S68" s="195">
        <v>0</v>
      </c>
      <c r="T68" s="195">
        <v>0</v>
      </c>
      <c r="U68" s="195">
        <v>0</v>
      </c>
      <c r="V68" s="195">
        <v>0</v>
      </c>
      <c r="W68" s="195">
        <v>0</v>
      </c>
      <c r="X68" s="195">
        <v>0</v>
      </c>
      <c r="Y68" s="195">
        <v>0</v>
      </c>
      <c r="Z68" s="195">
        <v>0</v>
      </c>
      <c r="AA68" s="195">
        <v>0</v>
      </c>
      <c r="AB68" s="195">
        <v>0</v>
      </c>
      <c r="AC68" s="195">
        <v>0</v>
      </c>
      <c r="AD68" s="195">
        <v>0</v>
      </c>
      <c r="AE68" s="195">
        <v>0</v>
      </c>
      <c r="AF68" s="195">
        <v>0</v>
      </c>
      <c r="AG68" s="195">
        <v>0</v>
      </c>
      <c r="AH68" s="195">
        <v>0</v>
      </c>
      <c r="AI68" s="195">
        <v>0</v>
      </c>
      <c r="AJ68" s="195">
        <v>0</v>
      </c>
      <c r="AK68" s="195">
        <v>0</v>
      </c>
      <c r="AL68" s="195">
        <v>0</v>
      </c>
      <c r="AM68" s="195">
        <v>0</v>
      </c>
      <c r="AN68" s="195">
        <v>0</v>
      </c>
      <c r="AO68" s="195">
        <v>0</v>
      </c>
      <c r="AP68" s="195">
        <v>0</v>
      </c>
      <c r="AQ68" s="195">
        <v>0</v>
      </c>
      <c r="AR68" s="195">
        <v>0</v>
      </c>
      <c r="AS68" s="195">
        <v>0</v>
      </c>
      <c r="AT68" s="195">
        <v>0</v>
      </c>
      <c r="AU68" s="195">
        <v>0</v>
      </c>
      <c r="AV68" s="195">
        <v>0</v>
      </c>
      <c r="AW68" s="195">
        <v>0</v>
      </c>
      <c r="AX68" s="195">
        <v>0</v>
      </c>
      <c r="AY68" s="195">
        <v>0</v>
      </c>
      <c r="AZ68" s="195">
        <v>0</v>
      </c>
      <c r="BA68" s="195">
        <v>0</v>
      </c>
      <c r="BB68" s="195">
        <v>0</v>
      </c>
      <c r="BC68" s="195">
        <v>0</v>
      </c>
      <c r="BD68" s="195">
        <v>0</v>
      </c>
      <c r="BE68" s="195">
        <v>0</v>
      </c>
      <c r="BF68" s="195">
        <v>0</v>
      </c>
      <c r="BG68" s="195">
        <v>0</v>
      </c>
      <c r="BH68" s="195">
        <v>0</v>
      </c>
      <c r="BI68" s="195">
        <v>0</v>
      </c>
      <c r="BJ68" s="195">
        <v>0</v>
      </c>
      <c r="BK68" s="195">
        <v>0</v>
      </c>
      <c r="BL68" s="195">
        <v>0</v>
      </c>
      <c r="BM68" s="195">
        <v>0</v>
      </c>
      <c r="BN68" s="195">
        <v>0</v>
      </c>
      <c r="BO68" s="195">
        <v>0</v>
      </c>
      <c r="BP68" s="195">
        <v>0</v>
      </c>
      <c r="BQ68" s="195">
        <v>0</v>
      </c>
      <c r="BR68" s="195">
        <v>0</v>
      </c>
      <c r="BS68" s="195">
        <v>0</v>
      </c>
      <c r="BT68" s="195">
        <v>0</v>
      </c>
      <c r="BU68" s="195">
        <v>0</v>
      </c>
      <c r="BV68" s="195">
        <v>0</v>
      </c>
      <c r="BW68" s="195">
        <v>0</v>
      </c>
      <c r="BX68" s="195">
        <v>0</v>
      </c>
      <c r="BY68" s="195">
        <v>0</v>
      </c>
      <c r="BZ68" s="195">
        <v>0</v>
      </c>
      <c r="CA68" s="195">
        <v>0</v>
      </c>
      <c r="CB68" s="195">
        <v>0</v>
      </c>
      <c r="CC68" s="195">
        <v>0</v>
      </c>
      <c r="CD68" s="195">
        <v>0</v>
      </c>
      <c r="CE68" s="195">
        <v>0</v>
      </c>
      <c r="CF68" s="195">
        <v>0</v>
      </c>
      <c r="CG68" s="195">
        <v>0</v>
      </c>
      <c r="CH68" s="195">
        <v>0</v>
      </c>
      <c r="CI68" s="195">
        <v>0</v>
      </c>
      <c r="CJ68" s="195">
        <v>0</v>
      </c>
      <c r="CK68" s="195">
        <v>0</v>
      </c>
      <c r="CL68" s="195">
        <v>0</v>
      </c>
      <c r="CM68" s="195">
        <v>0</v>
      </c>
      <c r="CN68" s="195">
        <v>0</v>
      </c>
      <c r="CO68" s="195">
        <v>0</v>
      </c>
      <c r="CP68" s="195">
        <v>0</v>
      </c>
      <c r="CQ68" s="195">
        <v>0</v>
      </c>
      <c r="CR68" s="195">
        <v>0</v>
      </c>
      <c r="CS68" s="195">
        <v>0</v>
      </c>
      <c r="CT68" s="195">
        <v>0</v>
      </c>
      <c r="CU68" s="195">
        <v>0</v>
      </c>
      <c r="CV68" s="195">
        <v>0</v>
      </c>
      <c r="CW68" s="195">
        <v>0</v>
      </c>
      <c r="CX68" s="195">
        <v>0</v>
      </c>
      <c r="CY68" s="195">
        <v>0</v>
      </c>
      <c r="CZ68" s="195">
        <v>0</v>
      </c>
      <c r="DA68" s="195">
        <v>0</v>
      </c>
      <c r="DB68" s="195">
        <v>0</v>
      </c>
      <c r="DC68" s="195">
        <v>0</v>
      </c>
      <c r="DE68" s="24">
        <f>COUNTBLANK(H68:DC68)</f>
        <v>0</v>
      </c>
      <c r="DF68" s="24">
        <f t="shared" si="17"/>
        <v>0</v>
      </c>
      <c r="DG68">
        <f t="shared" ref="DG68:DG77" si="38">IF(ISNUMBER(E68),E68*100,0)</f>
        <v>21</v>
      </c>
      <c r="DH68">
        <v>0</v>
      </c>
    </row>
    <row r="69" spans="1:112" ht="14.5">
      <c r="A69" s="68">
        <v>57</v>
      </c>
      <c r="B69" s="176" t="str">
        <f>$B$67&amp;"2."</f>
        <v>E.3.2.</v>
      </c>
      <c r="C69" s="192" t="s">
        <v>161</v>
      </c>
      <c r="D69" s="199"/>
      <c r="E69" s="194">
        <v>0.21</v>
      </c>
      <c r="F69" s="189">
        <f>H69+NPV(FD,I69:INDEX(I69:DC69,PAL))</f>
        <v>0</v>
      </c>
      <c r="G69" s="189">
        <f>SUMIF($H$5:$DC$5,"&lt;="&amp;PAL,$H69:$DC69)</f>
        <v>0</v>
      </c>
      <c r="H69" s="195">
        <v>0</v>
      </c>
      <c r="I69" s="195">
        <v>0</v>
      </c>
      <c r="J69" s="195">
        <v>0</v>
      </c>
      <c r="K69" s="195">
        <v>0</v>
      </c>
      <c r="L69" s="195">
        <v>0</v>
      </c>
      <c r="M69" s="195">
        <v>0</v>
      </c>
      <c r="N69" s="195">
        <v>0</v>
      </c>
      <c r="O69" s="195">
        <v>0</v>
      </c>
      <c r="P69" s="195">
        <v>0</v>
      </c>
      <c r="Q69" s="195">
        <v>0</v>
      </c>
      <c r="R69" s="195">
        <v>0</v>
      </c>
      <c r="S69" s="195">
        <v>0</v>
      </c>
      <c r="T69" s="195">
        <v>0</v>
      </c>
      <c r="U69" s="195">
        <v>0</v>
      </c>
      <c r="V69" s="195">
        <v>0</v>
      </c>
      <c r="W69" s="195">
        <v>0</v>
      </c>
      <c r="X69" s="195">
        <v>0</v>
      </c>
      <c r="Y69" s="195">
        <v>0</v>
      </c>
      <c r="Z69" s="195">
        <v>0</v>
      </c>
      <c r="AA69" s="195">
        <v>0</v>
      </c>
      <c r="AB69" s="195">
        <v>0</v>
      </c>
      <c r="AC69" s="195">
        <v>0</v>
      </c>
      <c r="AD69" s="195">
        <v>0</v>
      </c>
      <c r="AE69" s="195">
        <v>0</v>
      </c>
      <c r="AF69" s="195">
        <v>0</v>
      </c>
      <c r="AG69" s="195">
        <v>0</v>
      </c>
      <c r="AH69" s="195">
        <v>0</v>
      </c>
      <c r="AI69" s="195">
        <v>0</v>
      </c>
      <c r="AJ69" s="195">
        <v>0</v>
      </c>
      <c r="AK69" s="195">
        <v>0</v>
      </c>
      <c r="AL69" s="195">
        <v>0</v>
      </c>
      <c r="AM69" s="195">
        <v>0</v>
      </c>
      <c r="AN69" s="195">
        <v>0</v>
      </c>
      <c r="AO69" s="195">
        <v>0</v>
      </c>
      <c r="AP69" s="195">
        <v>0</v>
      </c>
      <c r="AQ69" s="195">
        <v>0</v>
      </c>
      <c r="AR69" s="195">
        <v>0</v>
      </c>
      <c r="AS69" s="195">
        <v>0</v>
      </c>
      <c r="AT69" s="195">
        <v>0</v>
      </c>
      <c r="AU69" s="195">
        <v>0</v>
      </c>
      <c r="AV69" s="195">
        <v>0</v>
      </c>
      <c r="AW69" s="195">
        <v>0</v>
      </c>
      <c r="AX69" s="195">
        <v>0</v>
      </c>
      <c r="AY69" s="195">
        <v>0</v>
      </c>
      <c r="AZ69" s="195">
        <v>0</v>
      </c>
      <c r="BA69" s="195">
        <v>0</v>
      </c>
      <c r="BB69" s="195">
        <v>0</v>
      </c>
      <c r="BC69" s="195">
        <v>0</v>
      </c>
      <c r="BD69" s="195">
        <v>0</v>
      </c>
      <c r="BE69" s="195">
        <v>0</v>
      </c>
      <c r="BF69" s="195">
        <v>0</v>
      </c>
      <c r="BG69" s="195">
        <v>0</v>
      </c>
      <c r="BH69" s="195">
        <v>0</v>
      </c>
      <c r="BI69" s="195">
        <v>0</v>
      </c>
      <c r="BJ69" s="195">
        <v>0</v>
      </c>
      <c r="BK69" s="195">
        <v>0</v>
      </c>
      <c r="BL69" s="195">
        <v>0</v>
      </c>
      <c r="BM69" s="195">
        <v>0</v>
      </c>
      <c r="BN69" s="195">
        <v>0</v>
      </c>
      <c r="BO69" s="195">
        <v>0</v>
      </c>
      <c r="BP69" s="195">
        <v>0</v>
      </c>
      <c r="BQ69" s="195">
        <v>0</v>
      </c>
      <c r="BR69" s="195">
        <v>0</v>
      </c>
      <c r="BS69" s="195">
        <v>0</v>
      </c>
      <c r="BT69" s="195">
        <v>0</v>
      </c>
      <c r="BU69" s="195">
        <v>0</v>
      </c>
      <c r="BV69" s="195">
        <v>0</v>
      </c>
      <c r="BW69" s="195">
        <v>0</v>
      </c>
      <c r="BX69" s="195">
        <v>0</v>
      </c>
      <c r="BY69" s="195">
        <v>0</v>
      </c>
      <c r="BZ69" s="195">
        <v>0</v>
      </c>
      <c r="CA69" s="195">
        <v>0</v>
      </c>
      <c r="CB69" s="195">
        <v>0</v>
      </c>
      <c r="CC69" s="195">
        <v>0</v>
      </c>
      <c r="CD69" s="195">
        <v>0</v>
      </c>
      <c r="CE69" s="195">
        <v>0</v>
      </c>
      <c r="CF69" s="195">
        <v>0</v>
      </c>
      <c r="CG69" s="195">
        <v>0</v>
      </c>
      <c r="CH69" s="195">
        <v>0</v>
      </c>
      <c r="CI69" s="195">
        <v>0</v>
      </c>
      <c r="CJ69" s="195">
        <v>0</v>
      </c>
      <c r="CK69" s="195">
        <v>0</v>
      </c>
      <c r="CL69" s="195">
        <v>0</v>
      </c>
      <c r="CM69" s="195">
        <v>0</v>
      </c>
      <c r="CN69" s="195">
        <v>0</v>
      </c>
      <c r="CO69" s="195">
        <v>0</v>
      </c>
      <c r="CP69" s="195">
        <v>0</v>
      </c>
      <c r="CQ69" s="195">
        <v>0</v>
      </c>
      <c r="CR69" s="195">
        <v>0</v>
      </c>
      <c r="CS69" s="195">
        <v>0</v>
      </c>
      <c r="CT69" s="195">
        <v>0</v>
      </c>
      <c r="CU69" s="195">
        <v>0</v>
      </c>
      <c r="CV69" s="195">
        <v>0</v>
      </c>
      <c r="CW69" s="195">
        <v>0</v>
      </c>
      <c r="CX69" s="195">
        <v>0</v>
      </c>
      <c r="CY69" s="195">
        <v>0</v>
      </c>
      <c r="CZ69" s="195">
        <v>0</v>
      </c>
      <c r="DA69" s="195">
        <v>0</v>
      </c>
      <c r="DB69" s="195">
        <v>0</v>
      </c>
      <c r="DC69" s="195">
        <v>0</v>
      </c>
      <c r="DE69" s="24">
        <f t="shared" ref="DE69:DE77" si="39">COUNTBLANK(H69:DC69)</f>
        <v>0</v>
      </c>
      <c r="DF69" s="24">
        <f t="shared" si="17"/>
        <v>0</v>
      </c>
      <c r="DG69">
        <f t="shared" si="38"/>
        <v>21</v>
      </c>
      <c r="DH69">
        <v>0</v>
      </c>
    </row>
    <row r="70" spans="1:112" ht="14.5">
      <c r="A70" s="68">
        <v>58</v>
      </c>
      <c r="B70" s="176" t="str">
        <f>$B$67&amp;"3."</f>
        <v>E.3.3.</v>
      </c>
      <c r="C70" s="192" t="s">
        <v>161</v>
      </c>
      <c r="D70" s="199"/>
      <c r="E70" s="194">
        <v>0.21</v>
      </c>
      <c r="F70" s="189">
        <f>H70+NPV(FD,I70:INDEX(I70:DC70,PAL))</f>
        <v>0</v>
      </c>
      <c r="G70" s="189">
        <f>SUMIF($H$5:$DC$5,"&lt;="&amp;PAL,$H70:$DC70)</f>
        <v>0</v>
      </c>
      <c r="H70" s="195">
        <v>0</v>
      </c>
      <c r="I70" s="195">
        <v>0</v>
      </c>
      <c r="J70" s="195">
        <v>0</v>
      </c>
      <c r="K70" s="195">
        <v>0</v>
      </c>
      <c r="L70" s="195">
        <v>0</v>
      </c>
      <c r="M70" s="195">
        <v>0</v>
      </c>
      <c r="N70" s="195">
        <v>0</v>
      </c>
      <c r="O70" s="195">
        <v>0</v>
      </c>
      <c r="P70" s="195">
        <v>0</v>
      </c>
      <c r="Q70" s="195">
        <v>0</v>
      </c>
      <c r="R70" s="195">
        <v>0</v>
      </c>
      <c r="S70" s="195">
        <v>0</v>
      </c>
      <c r="T70" s="195">
        <v>0</v>
      </c>
      <c r="U70" s="195">
        <v>0</v>
      </c>
      <c r="V70" s="195">
        <v>0</v>
      </c>
      <c r="W70" s="195">
        <v>0</v>
      </c>
      <c r="X70" s="195">
        <v>0</v>
      </c>
      <c r="Y70" s="195">
        <v>0</v>
      </c>
      <c r="Z70" s="195">
        <v>0</v>
      </c>
      <c r="AA70" s="195">
        <v>0</v>
      </c>
      <c r="AB70" s="195">
        <v>0</v>
      </c>
      <c r="AC70" s="195">
        <v>0</v>
      </c>
      <c r="AD70" s="195">
        <v>0</v>
      </c>
      <c r="AE70" s="195">
        <v>0</v>
      </c>
      <c r="AF70" s="195">
        <v>0</v>
      </c>
      <c r="AG70" s="195">
        <v>0</v>
      </c>
      <c r="AH70" s="195">
        <v>0</v>
      </c>
      <c r="AI70" s="195">
        <v>0</v>
      </c>
      <c r="AJ70" s="195">
        <v>0</v>
      </c>
      <c r="AK70" s="195">
        <v>0</v>
      </c>
      <c r="AL70" s="195">
        <v>0</v>
      </c>
      <c r="AM70" s="195">
        <v>0</v>
      </c>
      <c r="AN70" s="195">
        <v>0</v>
      </c>
      <c r="AO70" s="195">
        <v>0</v>
      </c>
      <c r="AP70" s="195">
        <v>0</v>
      </c>
      <c r="AQ70" s="195">
        <v>0</v>
      </c>
      <c r="AR70" s="195">
        <v>0</v>
      </c>
      <c r="AS70" s="195">
        <v>0</v>
      </c>
      <c r="AT70" s="195">
        <v>0</v>
      </c>
      <c r="AU70" s="195">
        <v>0</v>
      </c>
      <c r="AV70" s="195">
        <v>0</v>
      </c>
      <c r="AW70" s="195">
        <v>0</v>
      </c>
      <c r="AX70" s="195">
        <v>0</v>
      </c>
      <c r="AY70" s="195">
        <v>0</v>
      </c>
      <c r="AZ70" s="195">
        <v>0</v>
      </c>
      <c r="BA70" s="195">
        <v>0</v>
      </c>
      <c r="BB70" s="195">
        <v>0</v>
      </c>
      <c r="BC70" s="195">
        <v>0</v>
      </c>
      <c r="BD70" s="195">
        <v>0</v>
      </c>
      <c r="BE70" s="195">
        <v>0</v>
      </c>
      <c r="BF70" s="195">
        <v>0</v>
      </c>
      <c r="BG70" s="195">
        <v>0</v>
      </c>
      <c r="BH70" s="195">
        <v>0</v>
      </c>
      <c r="BI70" s="195">
        <v>0</v>
      </c>
      <c r="BJ70" s="195">
        <v>0</v>
      </c>
      <c r="BK70" s="195">
        <v>0</v>
      </c>
      <c r="BL70" s="195">
        <v>0</v>
      </c>
      <c r="BM70" s="195">
        <v>0</v>
      </c>
      <c r="BN70" s="195">
        <v>0</v>
      </c>
      <c r="BO70" s="195">
        <v>0</v>
      </c>
      <c r="BP70" s="195">
        <v>0</v>
      </c>
      <c r="BQ70" s="195">
        <v>0</v>
      </c>
      <c r="BR70" s="195">
        <v>0</v>
      </c>
      <c r="BS70" s="195">
        <v>0</v>
      </c>
      <c r="BT70" s="195">
        <v>0</v>
      </c>
      <c r="BU70" s="195">
        <v>0</v>
      </c>
      <c r="BV70" s="195">
        <v>0</v>
      </c>
      <c r="BW70" s="195">
        <v>0</v>
      </c>
      <c r="BX70" s="195">
        <v>0</v>
      </c>
      <c r="BY70" s="195">
        <v>0</v>
      </c>
      <c r="BZ70" s="195">
        <v>0</v>
      </c>
      <c r="CA70" s="195">
        <v>0</v>
      </c>
      <c r="CB70" s="195">
        <v>0</v>
      </c>
      <c r="CC70" s="195">
        <v>0</v>
      </c>
      <c r="CD70" s="195">
        <v>0</v>
      </c>
      <c r="CE70" s="195">
        <v>0</v>
      </c>
      <c r="CF70" s="195">
        <v>0</v>
      </c>
      <c r="CG70" s="195">
        <v>0</v>
      </c>
      <c r="CH70" s="195">
        <v>0</v>
      </c>
      <c r="CI70" s="195">
        <v>0</v>
      </c>
      <c r="CJ70" s="195">
        <v>0</v>
      </c>
      <c r="CK70" s="195">
        <v>0</v>
      </c>
      <c r="CL70" s="195">
        <v>0</v>
      </c>
      <c r="CM70" s="195">
        <v>0</v>
      </c>
      <c r="CN70" s="195">
        <v>0</v>
      </c>
      <c r="CO70" s="195">
        <v>0</v>
      </c>
      <c r="CP70" s="195">
        <v>0</v>
      </c>
      <c r="CQ70" s="195">
        <v>0</v>
      </c>
      <c r="CR70" s="195">
        <v>0</v>
      </c>
      <c r="CS70" s="195">
        <v>0</v>
      </c>
      <c r="CT70" s="195">
        <v>0</v>
      </c>
      <c r="CU70" s="195">
        <v>0</v>
      </c>
      <c r="CV70" s="195">
        <v>0</v>
      </c>
      <c r="CW70" s="195">
        <v>0</v>
      </c>
      <c r="CX70" s="195">
        <v>0</v>
      </c>
      <c r="CY70" s="195">
        <v>0</v>
      </c>
      <c r="CZ70" s="195">
        <v>0</v>
      </c>
      <c r="DA70" s="195">
        <v>0</v>
      </c>
      <c r="DB70" s="195">
        <v>0</v>
      </c>
      <c r="DC70" s="195">
        <v>0</v>
      </c>
      <c r="DE70" s="24">
        <f t="shared" si="39"/>
        <v>0</v>
      </c>
      <c r="DF70" s="24">
        <f t="shared" si="17"/>
        <v>0</v>
      </c>
      <c r="DG70">
        <f t="shared" si="38"/>
        <v>21</v>
      </c>
      <c r="DH70">
        <v>0</v>
      </c>
    </row>
    <row r="71" spans="1:112" ht="14.5">
      <c r="A71" s="68">
        <v>59</v>
      </c>
      <c r="B71" s="176" t="str">
        <f>$B$67&amp;"4."</f>
        <v>E.3.4.</v>
      </c>
      <c r="C71" s="192" t="s">
        <v>161</v>
      </c>
      <c r="D71" s="199"/>
      <c r="E71" s="194">
        <v>0.21</v>
      </c>
      <c r="F71" s="189">
        <f>H71+NPV(FD,I71:INDEX(I71:DC71,PAL))</f>
        <v>0</v>
      </c>
      <c r="G71" s="189">
        <f>SUMIF($H$5:$DC$5,"&lt;="&amp;PAL,$H71:$DC71)</f>
        <v>0</v>
      </c>
      <c r="H71" s="195">
        <v>0</v>
      </c>
      <c r="I71" s="195">
        <v>0</v>
      </c>
      <c r="J71" s="195">
        <v>0</v>
      </c>
      <c r="K71" s="195">
        <v>0</v>
      </c>
      <c r="L71" s="195">
        <v>0</v>
      </c>
      <c r="M71" s="195">
        <v>0</v>
      </c>
      <c r="N71" s="195">
        <v>0</v>
      </c>
      <c r="O71" s="195">
        <v>0</v>
      </c>
      <c r="P71" s="195">
        <v>0</v>
      </c>
      <c r="Q71" s="195">
        <v>0</v>
      </c>
      <c r="R71" s="195">
        <v>0</v>
      </c>
      <c r="S71" s="195">
        <v>0</v>
      </c>
      <c r="T71" s="195">
        <v>0</v>
      </c>
      <c r="U71" s="195">
        <v>0</v>
      </c>
      <c r="V71" s="195">
        <v>0</v>
      </c>
      <c r="W71" s="195">
        <v>0</v>
      </c>
      <c r="X71" s="195">
        <v>0</v>
      </c>
      <c r="Y71" s="195">
        <v>0</v>
      </c>
      <c r="Z71" s="195">
        <v>0</v>
      </c>
      <c r="AA71" s="195">
        <v>0</v>
      </c>
      <c r="AB71" s="195">
        <v>0</v>
      </c>
      <c r="AC71" s="195">
        <v>0</v>
      </c>
      <c r="AD71" s="195">
        <v>0</v>
      </c>
      <c r="AE71" s="195">
        <v>0</v>
      </c>
      <c r="AF71" s="195">
        <v>0</v>
      </c>
      <c r="AG71" s="195">
        <v>0</v>
      </c>
      <c r="AH71" s="195">
        <v>0</v>
      </c>
      <c r="AI71" s="195">
        <v>0</v>
      </c>
      <c r="AJ71" s="195">
        <v>0</v>
      </c>
      <c r="AK71" s="195">
        <v>0</v>
      </c>
      <c r="AL71" s="195">
        <v>0</v>
      </c>
      <c r="AM71" s="195">
        <v>0</v>
      </c>
      <c r="AN71" s="195">
        <v>0</v>
      </c>
      <c r="AO71" s="195">
        <v>0</v>
      </c>
      <c r="AP71" s="195">
        <v>0</v>
      </c>
      <c r="AQ71" s="195">
        <v>0</v>
      </c>
      <c r="AR71" s="195">
        <v>0</v>
      </c>
      <c r="AS71" s="195">
        <v>0</v>
      </c>
      <c r="AT71" s="195">
        <v>0</v>
      </c>
      <c r="AU71" s="195">
        <v>0</v>
      </c>
      <c r="AV71" s="195">
        <v>0</v>
      </c>
      <c r="AW71" s="195">
        <v>0</v>
      </c>
      <c r="AX71" s="195">
        <v>0</v>
      </c>
      <c r="AY71" s="195">
        <v>0</v>
      </c>
      <c r="AZ71" s="195">
        <v>0</v>
      </c>
      <c r="BA71" s="195">
        <v>0</v>
      </c>
      <c r="BB71" s="195">
        <v>0</v>
      </c>
      <c r="BC71" s="195">
        <v>0</v>
      </c>
      <c r="BD71" s="195">
        <v>0</v>
      </c>
      <c r="BE71" s="195">
        <v>0</v>
      </c>
      <c r="BF71" s="195">
        <v>0</v>
      </c>
      <c r="BG71" s="195">
        <v>0</v>
      </c>
      <c r="BH71" s="195">
        <v>0</v>
      </c>
      <c r="BI71" s="195">
        <v>0</v>
      </c>
      <c r="BJ71" s="195">
        <v>0</v>
      </c>
      <c r="BK71" s="195">
        <v>0</v>
      </c>
      <c r="BL71" s="195">
        <v>0</v>
      </c>
      <c r="BM71" s="195">
        <v>0</v>
      </c>
      <c r="BN71" s="195">
        <v>0</v>
      </c>
      <c r="BO71" s="195">
        <v>0</v>
      </c>
      <c r="BP71" s="195">
        <v>0</v>
      </c>
      <c r="BQ71" s="195">
        <v>0</v>
      </c>
      <c r="BR71" s="195">
        <v>0</v>
      </c>
      <c r="BS71" s="195">
        <v>0</v>
      </c>
      <c r="BT71" s="195">
        <v>0</v>
      </c>
      <c r="BU71" s="195">
        <v>0</v>
      </c>
      <c r="BV71" s="195">
        <v>0</v>
      </c>
      <c r="BW71" s="195">
        <v>0</v>
      </c>
      <c r="BX71" s="195">
        <v>0</v>
      </c>
      <c r="BY71" s="195">
        <v>0</v>
      </c>
      <c r="BZ71" s="195">
        <v>0</v>
      </c>
      <c r="CA71" s="195">
        <v>0</v>
      </c>
      <c r="CB71" s="195">
        <v>0</v>
      </c>
      <c r="CC71" s="195">
        <v>0</v>
      </c>
      <c r="CD71" s="195">
        <v>0</v>
      </c>
      <c r="CE71" s="195">
        <v>0</v>
      </c>
      <c r="CF71" s="195">
        <v>0</v>
      </c>
      <c r="CG71" s="195">
        <v>0</v>
      </c>
      <c r="CH71" s="195">
        <v>0</v>
      </c>
      <c r="CI71" s="195">
        <v>0</v>
      </c>
      <c r="CJ71" s="195">
        <v>0</v>
      </c>
      <c r="CK71" s="195">
        <v>0</v>
      </c>
      <c r="CL71" s="195">
        <v>0</v>
      </c>
      <c r="CM71" s="195">
        <v>0</v>
      </c>
      <c r="CN71" s="195">
        <v>0</v>
      </c>
      <c r="CO71" s="195">
        <v>0</v>
      </c>
      <c r="CP71" s="195">
        <v>0</v>
      </c>
      <c r="CQ71" s="195">
        <v>0</v>
      </c>
      <c r="CR71" s="195">
        <v>0</v>
      </c>
      <c r="CS71" s="195">
        <v>0</v>
      </c>
      <c r="CT71" s="195">
        <v>0</v>
      </c>
      <c r="CU71" s="195">
        <v>0</v>
      </c>
      <c r="CV71" s="195">
        <v>0</v>
      </c>
      <c r="CW71" s="195">
        <v>0</v>
      </c>
      <c r="CX71" s="195">
        <v>0</v>
      </c>
      <c r="CY71" s="195">
        <v>0</v>
      </c>
      <c r="CZ71" s="195">
        <v>0</v>
      </c>
      <c r="DA71" s="195">
        <v>0</v>
      </c>
      <c r="DB71" s="195">
        <v>0</v>
      </c>
      <c r="DC71" s="195">
        <v>0</v>
      </c>
      <c r="DE71" s="24">
        <f t="shared" si="39"/>
        <v>0</v>
      </c>
      <c r="DF71" s="24">
        <f t="shared" si="17"/>
        <v>0</v>
      </c>
      <c r="DG71">
        <f t="shared" si="38"/>
        <v>21</v>
      </c>
      <c r="DH71">
        <v>0</v>
      </c>
    </row>
    <row r="72" spans="1:112" ht="14.5">
      <c r="A72" s="68">
        <v>60</v>
      </c>
      <c r="B72" s="176" t="str">
        <f>$B$67&amp;"5."</f>
        <v>E.3.5.</v>
      </c>
      <c r="C72" s="192" t="s">
        <v>161</v>
      </c>
      <c r="D72" s="199"/>
      <c r="E72" s="194">
        <v>0.21</v>
      </c>
      <c r="F72" s="189">
        <f>H72+NPV(FD,I72:INDEX(I72:DC72,PAL))</f>
        <v>0</v>
      </c>
      <c r="G72" s="189">
        <f>SUMIF($H$5:$DC$5,"&lt;="&amp;PAL,$H72:$DC72)</f>
        <v>0</v>
      </c>
      <c r="H72" s="195">
        <v>0</v>
      </c>
      <c r="I72" s="195">
        <v>0</v>
      </c>
      <c r="J72" s="195">
        <v>0</v>
      </c>
      <c r="K72" s="195">
        <v>0</v>
      </c>
      <c r="L72" s="195">
        <v>0</v>
      </c>
      <c r="M72" s="195">
        <v>0</v>
      </c>
      <c r="N72" s="195">
        <v>0</v>
      </c>
      <c r="O72" s="195">
        <v>0</v>
      </c>
      <c r="P72" s="195">
        <v>0</v>
      </c>
      <c r="Q72" s="195">
        <v>0</v>
      </c>
      <c r="R72" s="195">
        <v>0</v>
      </c>
      <c r="S72" s="195">
        <v>0</v>
      </c>
      <c r="T72" s="195">
        <v>0</v>
      </c>
      <c r="U72" s="195">
        <v>0</v>
      </c>
      <c r="V72" s="195">
        <v>0</v>
      </c>
      <c r="W72" s="195">
        <v>0</v>
      </c>
      <c r="X72" s="195">
        <v>0</v>
      </c>
      <c r="Y72" s="195">
        <v>0</v>
      </c>
      <c r="Z72" s="195">
        <v>0</v>
      </c>
      <c r="AA72" s="195">
        <v>0</v>
      </c>
      <c r="AB72" s="195">
        <v>0</v>
      </c>
      <c r="AC72" s="195">
        <v>0</v>
      </c>
      <c r="AD72" s="195">
        <v>0</v>
      </c>
      <c r="AE72" s="195">
        <v>0</v>
      </c>
      <c r="AF72" s="195">
        <v>0</v>
      </c>
      <c r="AG72" s="195">
        <v>0</v>
      </c>
      <c r="AH72" s="195">
        <v>0</v>
      </c>
      <c r="AI72" s="195">
        <v>0</v>
      </c>
      <c r="AJ72" s="195">
        <v>0</v>
      </c>
      <c r="AK72" s="195">
        <v>0</v>
      </c>
      <c r="AL72" s="195">
        <v>0</v>
      </c>
      <c r="AM72" s="195">
        <v>0</v>
      </c>
      <c r="AN72" s="195">
        <v>0</v>
      </c>
      <c r="AO72" s="195">
        <v>0</v>
      </c>
      <c r="AP72" s="195">
        <v>0</v>
      </c>
      <c r="AQ72" s="195">
        <v>0</v>
      </c>
      <c r="AR72" s="195">
        <v>0</v>
      </c>
      <c r="AS72" s="195">
        <v>0</v>
      </c>
      <c r="AT72" s="195">
        <v>0</v>
      </c>
      <c r="AU72" s="195">
        <v>0</v>
      </c>
      <c r="AV72" s="195">
        <v>0</v>
      </c>
      <c r="AW72" s="195">
        <v>0</v>
      </c>
      <c r="AX72" s="195">
        <v>0</v>
      </c>
      <c r="AY72" s="195">
        <v>0</v>
      </c>
      <c r="AZ72" s="195">
        <v>0</v>
      </c>
      <c r="BA72" s="195">
        <v>0</v>
      </c>
      <c r="BB72" s="195">
        <v>0</v>
      </c>
      <c r="BC72" s="195">
        <v>0</v>
      </c>
      <c r="BD72" s="195">
        <v>0</v>
      </c>
      <c r="BE72" s="195">
        <v>0</v>
      </c>
      <c r="BF72" s="195">
        <v>0</v>
      </c>
      <c r="BG72" s="195">
        <v>0</v>
      </c>
      <c r="BH72" s="195">
        <v>0</v>
      </c>
      <c r="BI72" s="195">
        <v>0</v>
      </c>
      <c r="BJ72" s="195">
        <v>0</v>
      </c>
      <c r="BK72" s="195">
        <v>0</v>
      </c>
      <c r="BL72" s="195">
        <v>0</v>
      </c>
      <c r="BM72" s="195">
        <v>0</v>
      </c>
      <c r="BN72" s="195">
        <v>0</v>
      </c>
      <c r="BO72" s="195">
        <v>0</v>
      </c>
      <c r="BP72" s="195">
        <v>0</v>
      </c>
      <c r="BQ72" s="195">
        <v>0</v>
      </c>
      <c r="BR72" s="195">
        <v>0</v>
      </c>
      <c r="BS72" s="195">
        <v>0</v>
      </c>
      <c r="BT72" s="195">
        <v>0</v>
      </c>
      <c r="BU72" s="195">
        <v>0</v>
      </c>
      <c r="BV72" s="195">
        <v>0</v>
      </c>
      <c r="BW72" s="195">
        <v>0</v>
      </c>
      <c r="BX72" s="195">
        <v>0</v>
      </c>
      <c r="BY72" s="195">
        <v>0</v>
      </c>
      <c r="BZ72" s="195">
        <v>0</v>
      </c>
      <c r="CA72" s="195">
        <v>0</v>
      </c>
      <c r="CB72" s="195">
        <v>0</v>
      </c>
      <c r="CC72" s="195">
        <v>0</v>
      </c>
      <c r="CD72" s="195">
        <v>0</v>
      </c>
      <c r="CE72" s="195">
        <v>0</v>
      </c>
      <c r="CF72" s="195">
        <v>0</v>
      </c>
      <c r="CG72" s="195">
        <v>0</v>
      </c>
      <c r="CH72" s="195">
        <v>0</v>
      </c>
      <c r="CI72" s="195">
        <v>0</v>
      </c>
      <c r="CJ72" s="195">
        <v>0</v>
      </c>
      <c r="CK72" s="195">
        <v>0</v>
      </c>
      <c r="CL72" s="195">
        <v>0</v>
      </c>
      <c r="CM72" s="195">
        <v>0</v>
      </c>
      <c r="CN72" s="195">
        <v>0</v>
      </c>
      <c r="CO72" s="195">
        <v>0</v>
      </c>
      <c r="CP72" s="195">
        <v>0</v>
      </c>
      <c r="CQ72" s="195">
        <v>0</v>
      </c>
      <c r="CR72" s="195">
        <v>0</v>
      </c>
      <c r="CS72" s="195">
        <v>0</v>
      </c>
      <c r="CT72" s="195">
        <v>0</v>
      </c>
      <c r="CU72" s="195">
        <v>0</v>
      </c>
      <c r="CV72" s="195">
        <v>0</v>
      </c>
      <c r="CW72" s="195">
        <v>0</v>
      </c>
      <c r="CX72" s="195">
        <v>0</v>
      </c>
      <c r="CY72" s="195">
        <v>0</v>
      </c>
      <c r="CZ72" s="195">
        <v>0</v>
      </c>
      <c r="DA72" s="195">
        <v>0</v>
      </c>
      <c r="DB72" s="195">
        <v>0</v>
      </c>
      <c r="DC72" s="195">
        <v>0</v>
      </c>
      <c r="DE72" s="24">
        <f t="shared" si="39"/>
        <v>0</v>
      </c>
      <c r="DF72" s="24">
        <f t="shared" si="17"/>
        <v>0</v>
      </c>
      <c r="DG72">
        <f t="shared" si="38"/>
        <v>21</v>
      </c>
      <c r="DH72">
        <v>0</v>
      </c>
    </row>
    <row r="73" spans="1:112" ht="14.5">
      <c r="A73" s="68">
        <v>61</v>
      </c>
      <c r="B73" s="176" t="str">
        <f>$B$67&amp;"6."</f>
        <v>E.3.6.</v>
      </c>
      <c r="C73" s="192" t="s">
        <v>161</v>
      </c>
      <c r="D73" s="199"/>
      <c r="E73" s="194">
        <v>0.21</v>
      </c>
      <c r="F73" s="189">
        <f>H73+NPV(FD,I73:INDEX(I73:DC73,PAL))</f>
        <v>0</v>
      </c>
      <c r="G73" s="189">
        <f>SUMIF($H$5:$DC$5,"&lt;="&amp;PAL,$H73:$DC73)</f>
        <v>0</v>
      </c>
      <c r="H73" s="195">
        <v>0</v>
      </c>
      <c r="I73" s="195">
        <v>0</v>
      </c>
      <c r="J73" s="195">
        <v>0</v>
      </c>
      <c r="K73" s="195">
        <v>0</v>
      </c>
      <c r="L73" s="195">
        <v>0</v>
      </c>
      <c r="M73" s="195">
        <v>0</v>
      </c>
      <c r="N73" s="195">
        <v>0</v>
      </c>
      <c r="O73" s="195">
        <v>0</v>
      </c>
      <c r="P73" s="195">
        <v>0</v>
      </c>
      <c r="Q73" s="195">
        <v>0</v>
      </c>
      <c r="R73" s="195">
        <v>0</v>
      </c>
      <c r="S73" s="195">
        <v>0</v>
      </c>
      <c r="T73" s="195">
        <v>0</v>
      </c>
      <c r="U73" s="195">
        <v>0</v>
      </c>
      <c r="V73" s="195">
        <v>0</v>
      </c>
      <c r="W73" s="195">
        <v>0</v>
      </c>
      <c r="X73" s="195">
        <v>0</v>
      </c>
      <c r="Y73" s="195">
        <v>0</v>
      </c>
      <c r="Z73" s="195">
        <v>0</v>
      </c>
      <c r="AA73" s="195">
        <v>0</v>
      </c>
      <c r="AB73" s="195">
        <v>0</v>
      </c>
      <c r="AC73" s="195">
        <v>0</v>
      </c>
      <c r="AD73" s="195">
        <v>0</v>
      </c>
      <c r="AE73" s="195">
        <v>0</v>
      </c>
      <c r="AF73" s="195">
        <v>0</v>
      </c>
      <c r="AG73" s="195">
        <v>0</v>
      </c>
      <c r="AH73" s="195">
        <v>0</v>
      </c>
      <c r="AI73" s="195">
        <v>0</v>
      </c>
      <c r="AJ73" s="195">
        <v>0</v>
      </c>
      <c r="AK73" s="195">
        <v>0</v>
      </c>
      <c r="AL73" s="195">
        <v>0</v>
      </c>
      <c r="AM73" s="195">
        <v>0</v>
      </c>
      <c r="AN73" s="195">
        <v>0</v>
      </c>
      <c r="AO73" s="195">
        <v>0</v>
      </c>
      <c r="AP73" s="195">
        <v>0</v>
      </c>
      <c r="AQ73" s="195">
        <v>0</v>
      </c>
      <c r="AR73" s="195">
        <v>0</v>
      </c>
      <c r="AS73" s="195">
        <v>0</v>
      </c>
      <c r="AT73" s="195">
        <v>0</v>
      </c>
      <c r="AU73" s="195">
        <v>0</v>
      </c>
      <c r="AV73" s="195">
        <v>0</v>
      </c>
      <c r="AW73" s="195">
        <v>0</v>
      </c>
      <c r="AX73" s="195">
        <v>0</v>
      </c>
      <c r="AY73" s="195">
        <v>0</v>
      </c>
      <c r="AZ73" s="195">
        <v>0</v>
      </c>
      <c r="BA73" s="195">
        <v>0</v>
      </c>
      <c r="BB73" s="195">
        <v>0</v>
      </c>
      <c r="BC73" s="195">
        <v>0</v>
      </c>
      <c r="BD73" s="195">
        <v>0</v>
      </c>
      <c r="BE73" s="195">
        <v>0</v>
      </c>
      <c r="BF73" s="195">
        <v>0</v>
      </c>
      <c r="BG73" s="195">
        <v>0</v>
      </c>
      <c r="BH73" s="195">
        <v>0</v>
      </c>
      <c r="BI73" s="195">
        <v>0</v>
      </c>
      <c r="BJ73" s="195">
        <v>0</v>
      </c>
      <c r="BK73" s="195">
        <v>0</v>
      </c>
      <c r="BL73" s="195">
        <v>0</v>
      </c>
      <c r="BM73" s="195">
        <v>0</v>
      </c>
      <c r="BN73" s="195">
        <v>0</v>
      </c>
      <c r="BO73" s="195">
        <v>0</v>
      </c>
      <c r="BP73" s="195">
        <v>0</v>
      </c>
      <c r="BQ73" s="195">
        <v>0</v>
      </c>
      <c r="BR73" s="195">
        <v>0</v>
      </c>
      <c r="BS73" s="195">
        <v>0</v>
      </c>
      <c r="BT73" s="195">
        <v>0</v>
      </c>
      <c r="BU73" s="195">
        <v>0</v>
      </c>
      <c r="BV73" s="195">
        <v>0</v>
      </c>
      <c r="BW73" s="195">
        <v>0</v>
      </c>
      <c r="BX73" s="195">
        <v>0</v>
      </c>
      <c r="BY73" s="195">
        <v>0</v>
      </c>
      <c r="BZ73" s="195">
        <v>0</v>
      </c>
      <c r="CA73" s="195">
        <v>0</v>
      </c>
      <c r="CB73" s="195">
        <v>0</v>
      </c>
      <c r="CC73" s="195">
        <v>0</v>
      </c>
      <c r="CD73" s="195">
        <v>0</v>
      </c>
      <c r="CE73" s="195">
        <v>0</v>
      </c>
      <c r="CF73" s="195">
        <v>0</v>
      </c>
      <c r="CG73" s="195">
        <v>0</v>
      </c>
      <c r="CH73" s="195">
        <v>0</v>
      </c>
      <c r="CI73" s="195">
        <v>0</v>
      </c>
      <c r="CJ73" s="195">
        <v>0</v>
      </c>
      <c r="CK73" s="195">
        <v>0</v>
      </c>
      <c r="CL73" s="195">
        <v>0</v>
      </c>
      <c r="CM73" s="195">
        <v>0</v>
      </c>
      <c r="CN73" s="195">
        <v>0</v>
      </c>
      <c r="CO73" s="195">
        <v>0</v>
      </c>
      <c r="CP73" s="195">
        <v>0</v>
      </c>
      <c r="CQ73" s="195">
        <v>0</v>
      </c>
      <c r="CR73" s="195">
        <v>0</v>
      </c>
      <c r="CS73" s="195">
        <v>0</v>
      </c>
      <c r="CT73" s="195">
        <v>0</v>
      </c>
      <c r="CU73" s="195">
        <v>0</v>
      </c>
      <c r="CV73" s="195">
        <v>0</v>
      </c>
      <c r="CW73" s="195">
        <v>0</v>
      </c>
      <c r="CX73" s="195">
        <v>0</v>
      </c>
      <c r="CY73" s="195">
        <v>0</v>
      </c>
      <c r="CZ73" s="195">
        <v>0</v>
      </c>
      <c r="DA73" s="195">
        <v>0</v>
      </c>
      <c r="DB73" s="195">
        <v>0</v>
      </c>
      <c r="DC73" s="195">
        <v>0</v>
      </c>
      <c r="DE73" s="24">
        <f t="shared" si="39"/>
        <v>0</v>
      </c>
      <c r="DF73" s="24">
        <f t="shared" si="17"/>
        <v>0</v>
      </c>
      <c r="DG73">
        <f t="shared" si="38"/>
        <v>21</v>
      </c>
      <c r="DH73">
        <v>0</v>
      </c>
    </row>
    <row r="74" spans="1:112" ht="14.5">
      <c r="A74" s="68">
        <v>62</v>
      </c>
      <c r="B74" s="176" t="str">
        <f>$B$67&amp;"7."</f>
        <v>E.3.7.</v>
      </c>
      <c r="C74" s="192" t="s">
        <v>161</v>
      </c>
      <c r="D74" s="199"/>
      <c r="E74" s="194">
        <v>0.21</v>
      </c>
      <c r="F74" s="189">
        <f>H74+NPV(FD,I74:INDEX(I74:DC74,PAL))</f>
        <v>0</v>
      </c>
      <c r="G74" s="189">
        <f>SUMIF($H$5:$DC$5,"&lt;="&amp;PAL,$H74:$DC74)</f>
        <v>0</v>
      </c>
      <c r="H74" s="195">
        <v>0</v>
      </c>
      <c r="I74" s="195">
        <v>0</v>
      </c>
      <c r="J74" s="195">
        <v>0</v>
      </c>
      <c r="K74" s="195">
        <v>0</v>
      </c>
      <c r="L74" s="195">
        <v>0</v>
      </c>
      <c r="M74" s="195">
        <v>0</v>
      </c>
      <c r="N74" s="195">
        <v>0</v>
      </c>
      <c r="O74" s="195">
        <v>0</v>
      </c>
      <c r="P74" s="195">
        <v>0</v>
      </c>
      <c r="Q74" s="195">
        <v>0</v>
      </c>
      <c r="R74" s="195">
        <v>0</v>
      </c>
      <c r="S74" s="195">
        <v>0</v>
      </c>
      <c r="T74" s="195">
        <v>0</v>
      </c>
      <c r="U74" s="195">
        <v>0</v>
      </c>
      <c r="V74" s="195">
        <v>0</v>
      </c>
      <c r="W74" s="195">
        <v>0</v>
      </c>
      <c r="X74" s="195">
        <v>0</v>
      </c>
      <c r="Y74" s="195">
        <v>0</v>
      </c>
      <c r="Z74" s="195">
        <v>0</v>
      </c>
      <c r="AA74" s="195">
        <v>0</v>
      </c>
      <c r="AB74" s="195">
        <v>0</v>
      </c>
      <c r="AC74" s="195">
        <v>0</v>
      </c>
      <c r="AD74" s="195">
        <v>0</v>
      </c>
      <c r="AE74" s="195">
        <v>0</v>
      </c>
      <c r="AF74" s="195">
        <v>0</v>
      </c>
      <c r="AG74" s="195">
        <v>0</v>
      </c>
      <c r="AH74" s="195">
        <v>0</v>
      </c>
      <c r="AI74" s="195">
        <v>0</v>
      </c>
      <c r="AJ74" s="195">
        <v>0</v>
      </c>
      <c r="AK74" s="195">
        <v>0</v>
      </c>
      <c r="AL74" s="195">
        <v>0</v>
      </c>
      <c r="AM74" s="195">
        <v>0</v>
      </c>
      <c r="AN74" s="195">
        <v>0</v>
      </c>
      <c r="AO74" s="195">
        <v>0</v>
      </c>
      <c r="AP74" s="195">
        <v>0</v>
      </c>
      <c r="AQ74" s="195">
        <v>0</v>
      </c>
      <c r="AR74" s="195">
        <v>0</v>
      </c>
      <c r="AS74" s="195">
        <v>0</v>
      </c>
      <c r="AT74" s="195">
        <v>0</v>
      </c>
      <c r="AU74" s="195">
        <v>0</v>
      </c>
      <c r="AV74" s="195">
        <v>0</v>
      </c>
      <c r="AW74" s="195">
        <v>0</v>
      </c>
      <c r="AX74" s="195">
        <v>0</v>
      </c>
      <c r="AY74" s="195">
        <v>0</v>
      </c>
      <c r="AZ74" s="195">
        <v>0</v>
      </c>
      <c r="BA74" s="195">
        <v>0</v>
      </c>
      <c r="BB74" s="195">
        <v>0</v>
      </c>
      <c r="BC74" s="195">
        <v>0</v>
      </c>
      <c r="BD74" s="195">
        <v>0</v>
      </c>
      <c r="BE74" s="195">
        <v>0</v>
      </c>
      <c r="BF74" s="195">
        <v>0</v>
      </c>
      <c r="BG74" s="195">
        <v>0</v>
      </c>
      <c r="BH74" s="195">
        <v>0</v>
      </c>
      <c r="BI74" s="195">
        <v>0</v>
      </c>
      <c r="BJ74" s="195">
        <v>0</v>
      </c>
      <c r="BK74" s="195">
        <v>0</v>
      </c>
      <c r="BL74" s="195">
        <v>0</v>
      </c>
      <c r="BM74" s="195">
        <v>0</v>
      </c>
      <c r="BN74" s="195">
        <v>0</v>
      </c>
      <c r="BO74" s="195">
        <v>0</v>
      </c>
      <c r="BP74" s="195">
        <v>0</v>
      </c>
      <c r="BQ74" s="195">
        <v>0</v>
      </c>
      <c r="BR74" s="195">
        <v>0</v>
      </c>
      <c r="BS74" s="195">
        <v>0</v>
      </c>
      <c r="BT74" s="195">
        <v>0</v>
      </c>
      <c r="BU74" s="195">
        <v>0</v>
      </c>
      <c r="BV74" s="195">
        <v>0</v>
      </c>
      <c r="BW74" s="195">
        <v>0</v>
      </c>
      <c r="BX74" s="195">
        <v>0</v>
      </c>
      <c r="BY74" s="195">
        <v>0</v>
      </c>
      <c r="BZ74" s="195">
        <v>0</v>
      </c>
      <c r="CA74" s="195">
        <v>0</v>
      </c>
      <c r="CB74" s="195">
        <v>0</v>
      </c>
      <c r="CC74" s="195">
        <v>0</v>
      </c>
      <c r="CD74" s="195">
        <v>0</v>
      </c>
      <c r="CE74" s="195">
        <v>0</v>
      </c>
      <c r="CF74" s="195">
        <v>0</v>
      </c>
      <c r="CG74" s="195">
        <v>0</v>
      </c>
      <c r="CH74" s="195">
        <v>0</v>
      </c>
      <c r="CI74" s="195">
        <v>0</v>
      </c>
      <c r="CJ74" s="195">
        <v>0</v>
      </c>
      <c r="CK74" s="195">
        <v>0</v>
      </c>
      <c r="CL74" s="195">
        <v>0</v>
      </c>
      <c r="CM74" s="195">
        <v>0</v>
      </c>
      <c r="CN74" s="195">
        <v>0</v>
      </c>
      <c r="CO74" s="195">
        <v>0</v>
      </c>
      <c r="CP74" s="195">
        <v>0</v>
      </c>
      <c r="CQ74" s="195">
        <v>0</v>
      </c>
      <c r="CR74" s="195">
        <v>0</v>
      </c>
      <c r="CS74" s="195">
        <v>0</v>
      </c>
      <c r="CT74" s="195">
        <v>0</v>
      </c>
      <c r="CU74" s="195">
        <v>0</v>
      </c>
      <c r="CV74" s="195">
        <v>0</v>
      </c>
      <c r="CW74" s="195">
        <v>0</v>
      </c>
      <c r="CX74" s="195">
        <v>0</v>
      </c>
      <c r="CY74" s="195">
        <v>0</v>
      </c>
      <c r="CZ74" s="195">
        <v>0</v>
      </c>
      <c r="DA74" s="195">
        <v>0</v>
      </c>
      <c r="DB74" s="195">
        <v>0</v>
      </c>
      <c r="DC74" s="195">
        <v>0</v>
      </c>
      <c r="DE74" s="24">
        <f t="shared" si="39"/>
        <v>0</v>
      </c>
      <c r="DF74" s="24">
        <f t="shared" si="17"/>
        <v>0</v>
      </c>
      <c r="DG74">
        <f t="shared" si="38"/>
        <v>21</v>
      </c>
      <c r="DH74">
        <v>0</v>
      </c>
    </row>
    <row r="75" spans="1:112" ht="14.5">
      <c r="A75" s="68">
        <v>63</v>
      </c>
      <c r="B75" s="176" t="str">
        <f>$B$67&amp;"8."</f>
        <v>E.3.8.</v>
      </c>
      <c r="C75" s="192" t="s">
        <v>161</v>
      </c>
      <c r="D75" s="199"/>
      <c r="E75" s="194">
        <v>0.21</v>
      </c>
      <c r="F75" s="189">
        <f>H75+NPV(FD,I75:INDEX(I75:DC75,PAL))</f>
        <v>0</v>
      </c>
      <c r="G75" s="189">
        <f>SUMIF($H$5:$DC$5,"&lt;="&amp;PAL,$H75:$DC75)</f>
        <v>0</v>
      </c>
      <c r="H75" s="195">
        <v>0</v>
      </c>
      <c r="I75" s="195">
        <v>0</v>
      </c>
      <c r="J75" s="195">
        <v>0</v>
      </c>
      <c r="K75" s="195">
        <v>0</v>
      </c>
      <c r="L75" s="195">
        <v>0</v>
      </c>
      <c r="M75" s="195">
        <v>0</v>
      </c>
      <c r="N75" s="195">
        <v>0</v>
      </c>
      <c r="O75" s="195">
        <v>0</v>
      </c>
      <c r="P75" s="195">
        <v>0</v>
      </c>
      <c r="Q75" s="195">
        <v>0</v>
      </c>
      <c r="R75" s="195">
        <v>0</v>
      </c>
      <c r="S75" s="195">
        <v>0</v>
      </c>
      <c r="T75" s="195">
        <v>0</v>
      </c>
      <c r="U75" s="195">
        <v>0</v>
      </c>
      <c r="V75" s="195">
        <v>0</v>
      </c>
      <c r="W75" s="195">
        <v>0</v>
      </c>
      <c r="X75" s="195">
        <v>0</v>
      </c>
      <c r="Y75" s="195">
        <v>0</v>
      </c>
      <c r="Z75" s="195">
        <v>0</v>
      </c>
      <c r="AA75" s="195">
        <v>0</v>
      </c>
      <c r="AB75" s="195">
        <v>0</v>
      </c>
      <c r="AC75" s="195">
        <v>0</v>
      </c>
      <c r="AD75" s="195">
        <v>0</v>
      </c>
      <c r="AE75" s="195">
        <v>0</v>
      </c>
      <c r="AF75" s="195">
        <v>0</v>
      </c>
      <c r="AG75" s="195">
        <v>0</v>
      </c>
      <c r="AH75" s="195">
        <v>0</v>
      </c>
      <c r="AI75" s="195">
        <v>0</v>
      </c>
      <c r="AJ75" s="195">
        <v>0</v>
      </c>
      <c r="AK75" s="195">
        <v>0</v>
      </c>
      <c r="AL75" s="195">
        <v>0</v>
      </c>
      <c r="AM75" s="195">
        <v>0</v>
      </c>
      <c r="AN75" s="195">
        <v>0</v>
      </c>
      <c r="AO75" s="195">
        <v>0</v>
      </c>
      <c r="AP75" s="195">
        <v>0</v>
      </c>
      <c r="AQ75" s="195">
        <v>0</v>
      </c>
      <c r="AR75" s="195">
        <v>0</v>
      </c>
      <c r="AS75" s="195">
        <v>0</v>
      </c>
      <c r="AT75" s="195">
        <v>0</v>
      </c>
      <c r="AU75" s="195">
        <v>0</v>
      </c>
      <c r="AV75" s="195">
        <v>0</v>
      </c>
      <c r="AW75" s="195">
        <v>0</v>
      </c>
      <c r="AX75" s="195">
        <v>0</v>
      </c>
      <c r="AY75" s="195">
        <v>0</v>
      </c>
      <c r="AZ75" s="195">
        <v>0</v>
      </c>
      <c r="BA75" s="195">
        <v>0</v>
      </c>
      <c r="BB75" s="195">
        <v>0</v>
      </c>
      <c r="BC75" s="195">
        <v>0</v>
      </c>
      <c r="BD75" s="195">
        <v>0</v>
      </c>
      <c r="BE75" s="195">
        <v>0</v>
      </c>
      <c r="BF75" s="195">
        <v>0</v>
      </c>
      <c r="BG75" s="195">
        <v>0</v>
      </c>
      <c r="BH75" s="195">
        <v>0</v>
      </c>
      <c r="BI75" s="195">
        <v>0</v>
      </c>
      <c r="BJ75" s="195">
        <v>0</v>
      </c>
      <c r="BK75" s="195">
        <v>0</v>
      </c>
      <c r="BL75" s="195">
        <v>0</v>
      </c>
      <c r="BM75" s="195">
        <v>0</v>
      </c>
      <c r="BN75" s="195">
        <v>0</v>
      </c>
      <c r="BO75" s="195">
        <v>0</v>
      </c>
      <c r="BP75" s="195">
        <v>0</v>
      </c>
      <c r="BQ75" s="195">
        <v>0</v>
      </c>
      <c r="BR75" s="195">
        <v>0</v>
      </c>
      <c r="BS75" s="195">
        <v>0</v>
      </c>
      <c r="BT75" s="195">
        <v>0</v>
      </c>
      <c r="BU75" s="195">
        <v>0</v>
      </c>
      <c r="BV75" s="195">
        <v>0</v>
      </c>
      <c r="BW75" s="195">
        <v>0</v>
      </c>
      <c r="BX75" s="195">
        <v>0</v>
      </c>
      <c r="BY75" s="195">
        <v>0</v>
      </c>
      <c r="BZ75" s="195">
        <v>0</v>
      </c>
      <c r="CA75" s="195">
        <v>0</v>
      </c>
      <c r="CB75" s="195">
        <v>0</v>
      </c>
      <c r="CC75" s="195">
        <v>0</v>
      </c>
      <c r="CD75" s="195">
        <v>0</v>
      </c>
      <c r="CE75" s="195">
        <v>0</v>
      </c>
      <c r="CF75" s="195">
        <v>0</v>
      </c>
      <c r="CG75" s="195">
        <v>0</v>
      </c>
      <c r="CH75" s="195">
        <v>0</v>
      </c>
      <c r="CI75" s="195">
        <v>0</v>
      </c>
      <c r="CJ75" s="195">
        <v>0</v>
      </c>
      <c r="CK75" s="195">
        <v>0</v>
      </c>
      <c r="CL75" s="195">
        <v>0</v>
      </c>
      <c r="CM75" s="195">
        <v>0</v>
      </c>
      <c r="CN75" s="195">
        <v>0</v>
      </c>
      <c r="CO75" s="195">
        <v>0</v>
      </c>
      <c r="CP75" s="195">
        <v>0</v>
      </c>
      <c r="CQ75" s="195">
        <v>0</v>
      </c>
      <c r="CR75" s="195">
        <v>0</v>
      </c>
      <c r="CS75" s="195">
        <v>0</v>
      </c>
      <c r="CT75" s="195">
        <v>0</v>
      </c>
      <c r="CU75" s="195">
        <v>0</v>
      </c>
      <c r="CV75" s="195">
        <v>0</v>
      </c>
      <c r="CW75" s="195">
        <v>0</v>
      </c>
      <c r="CX75" s="195">
        <v>0</v>
      </c>
      <c r="CY75" s="195">
        <v>0</v>
      </c>
      <c r="CZ75" s="195">
        <v>0</v>
      </c>
      <c r="DA75" s="195">
        <v>0</v>
      </c>
      <c r="DB75" s="195">
        <v>0</v>
      </c>
      <c r="DC75" s="195">
        <v>0</v>
      </c>
      <c r="DE75" s="24">
        <f t="shared" si="39"/>
        <v>0</v>
      </c>
      <c r="DF75" s="24">
        <f t="shared" si="17"/>
        <v>0</v>
      </c>
      <c r="DG75">
        <f t="shared" si="38"/>
        <v>21</v>
      </c>
      <c r="DH75">
        <v>0</v>
      </c>
    </row>
    <row r="76" spans="1:112" ht="14.5">
      <c r="A76" s="68">
        <v>64</v>
      </c>
      <c r="B76" s="176" t="str">
        <f>$B$67&amp;"9."</f>
        <v>E.3.9.</v>
      </c>
      <c r="C76" s="196" t="s">
        <v>162</v>
      </c>
      <c r="D76" s="176"/>
      <c r="E76" s="194">
        <v>0.21</v>
      </c>
      <c r="F76" s="189">
        <f>H76+NPV(FD,I76:INDEX(I76:DC76,PAL))</f>
        <v>0</v>
      </c>
      <c r="G76" s="189">
        <f>SUMIF($H$5:$DC$5,"&lt;="&amp;PAL,$H76:$DC76)</f>
        <v>0</v>
      </c>
      <c r="H76" s="197">
        <v>0</v>
      </c>
      <c r="I76" s="197">
        <v>0</v>
      </c>
      <c r="J76" s="197">
        <v>0</v>
      </c>
      <c r="K76" s="197">
        <v>0</v>
      </c>
      <c r="L76" s="197">
        <v>0</v>
      </c>
      <c r="M76" s="197">
        <v>0</v>
      </c>
      <c r="N76" s="197">
        <v>0</v>
      </c>
      <c r="O76" s="197">
        <v>0</v>
      </c>
      <c r="P76" s="197">
        <v>0</v>
      </c>
      <c r="Q76" s="197">
        <v>0</v>
      </c>
      <c r="R76" s="197">
        <v>0</v>
      </c>
      <c r="S76" s="198">
        <v>0</v>
      </c>
      <c r="T76" s="198">
        <v>0</v>
      </c>
      <c r="U76" s="198">
        <v>0</v>
      </c>
      <c r="V76" s="198">
        <v>0</v>
      </c>
      <c r="W76" s="198">
        <v>0</v>
      </c>
      <c r="X76" s="198">
        <v>0</v>
      </c>
      <c r="Y76" s="198">
        <v>0</v>
      </c>
      <c r="Z76" s="198">
        <v>0</v>
      </c>
      <c r="AA76" s="198">
        <v>0</v>
      </c>
      <c r="AB76" s="198">
        <v>0</v>
      </c>
      <c r="AC76" s="198">
        <v>0</v>
      </c>
      <c r="AD76" s="198">
        <v>0</v>
      </c>
      <c r="AE76" s="198">
        <v>0</v>
      </c>
      <c r="AF76" s="198">
        <v>0</v>
      </c>
      <c r="AG76" s="198">
        <v>0</v>
      </c>
      <c r="AH76" s="198">
        <v>0</v>
      </c>
      <c r="AI76" s="198">
        <v>0</v>
      </c>
      <c r="AJ76" s="198">
        <v>0</v>
      </c>
      <c r="AK76" s="198">
        <v>0</v>
      </c>
      <c r="AL76" s="198">
        <v>0</v>
      </c>
      <c r="AM76" s="198">
        <v>0</v>
      </c>
      <c r="AN76" s="198">
        <v>0</v>
      </c>
      <c r="AO76" s="198">
        <v>0</v>
      </c>
      <c r="AP76" s="198">
        <v>0</v>
      </c>
      <c r="AQ76" s="198">
        <v>0</v>
      </c>
      <c r="AR76" s="198">
        <v>0</v>
      </c>
      <c r="AS76" s="198">
        <v>0</v>
      </c>
      <c r="AT76" s="198">
        <v>0</v>
      </c>
      <c r="AU76" s="198">
        <v>0</v>
      </c>
      <c r="AV76" s="198">
        <v>0</v>
      </c>
      <c r="AW76" s="198">
        <v>0</v>
      </c>
      <c r="AX76" s="198">
        <v>0</v>
      </c>
      <c r="AY76" s="198">
        <v>0</v>
      </c>
      <c r="AZ76" s="198">
        <v>0</v>
      </c>
      <c r="BA76" s="198">
        <v>0</v>
      </c>
      <c r="BB76" s="198">
        <v>0</v>
      </c>
      <c r="BC76" s="198">
        <v>0</v>
      </c>
      <c r="BD76" s="198">
        <v>0</v>
      </c>
      <c r="BE76" s="198">
        <v>0</v>
      </c>
      <c r="BF76" s="198">
        <v>0</v>
      </c>
      <c r="BG76" s="198">
        <v>0</v>
      </c>
      <c r="BH76" s="198">
        <v>0</v>
      </c>
      <c r="BI76" s="198">
        <v>0</v>
      </c>
      <c r="BJ76" s="198">
        <v>0</v>
      </c>
      <c r="BK76" s="198">
        <v>0</v>
      </c>
      <c r="BL76" s="198">
        <v>0</v>
      </c>
      <c r="BM76" s="198">
        <v>0</v>
      </c>
      <c r="BN76" s="198">
        <v>0</v>
      </c>
      <c r="BO76" s="198">
        <v>0</v>
      </c>
      <c r="BP76" s="198">
        <v>0</v>
      </c>
      <c r="BQ76" s="198">
        <v>0</v>
      </c>
      <c r="BR76" s="198">
        <v>0</v>
      </c>
      <c r="BS76" s="198">
        <v>0</v>
      </c>
      <c r="BT76" s="198">
        <v>0</v>
      </c>
      <c r="BU76" s="198">
        <v>0</v>
      </c>
      <c r="BV76" s="198">
        <v>0</v>
      </c>
      <c r="BW76" s="198">
        <v>0</v>
      </c>
      <c r="BX76" s="198">
        <v>0</v>
      </c>
      <c r="BY76" s="198">
        <v>0</v>
      </c>
      <c r="BZ76" s="198">
        <v>0</v>
      </c>
      <c r="CA76" s="198">
        <v>0</v>
      </c>
      <c r="CB76" s="198">
        <v>0</v>
      </c>
      <c r="CC76" s="198">
        <v>0</v>
      </c>
      <c r="CD76" s="198">
        <v>0</v>
      </c>
      <c r="CE76" s="198">
        <v>0</v>
      </c>
      <c r="CF76" s="198">
        <v>0</v>
      </c>
      <c r="CG76" s="198">
        <v>0</v>
      </c>
      <c r="CH76" s="198">
        <v>0</v>
      </c>
      <c r="CI76" s="198">
        <v>0</v>
      </c>
      <c r="CJ76" s="198">
        <v>0</v>
      </c>
      <c r="CK76" s="198">
        <v>0</v>
      </c>
      <c r="CL76" s="198">
        <v>0</v>
      </c>
      <c r="CM76" s="198">
        <v>0</v>
      </c>
      <c r="CN76" s="198">
        <v>0</v>
      </c>
      <c r="CO76" s="198">
        <v>0</v>
      </c>
      <c r="CP76" s="198">
        <v>0</v>
      </c>
      <c r="CQ76" s="198">
        <v>0</v>
      </c>
      <c r="CR76" s="198">
        <v>0</v>
      </c>
      <c r="CS76" s="198">
        <v>0</v>
      </c>
      <c r="CT76" s="198">
        <v>0</v>
      </c>
      <c r="CU76" s="198">
        <v>0</v>
      </c>
      <c r="CV76" s="198">
        <v>0</v>
      </c>
      <c r="CW76" s="198">
        <v>0</v>
      </c>
      <c r="CX76" s="198">
        <v>0</v>
      </c>
      <c r="CY76" s="198">
        <v>0</v>
      </c>
      <c r="CZ76" s="198">
        <v>0</v>
      </c>
      <c r="DA76" s="198">
        <v>0</v>
      </c>
      <c r="DB76" s="198">
        <v>0</v>
      </c>
      <c r="DC76" s="198">
        <v>0</v>
      </c>
      <c r="DE76" s="24">
        <f t="shared" si="39"/>
        <v>0</v>
      </c>
      <c r="DF76" s="24">
        <f t="shared" si="17"/>
        <v>0</v>
      </c>
      <c r="DG76">
        <f t="shared" si="38"/>
        <v>21</v>
      </c>
      <c r="DH76">
        <v>0</v>
      </c>
    </row>
    <row r="77" spans="1:112" ht="14.5">
      <c r="A77" s="68">
        <v>65</v>
      </c>
      <c r="B77" s="176" t="str">
        <f>$B$67&amp;"L."</f>
        <v>E.3.L.</v>
      </c>
      <c r="C77" s="196" t="s">
        <v>163</v>
      </c>
      <c r="D77" s="176"/>
      <c r="E77" s="194">
        <v>0.21</v>
      </c>
      <c r="F77" s="189">
        <f>H77+NPV(FD,I77:INDEX(I77:DC77,PAL))</f>
        <v>0</v>
      </c>
      <c r="G77" s="189">
        <f>SUMIF($H$5:$DC$5,"&lt;="&amp;PAL,$H77:$DC77)</f>
        <v>0</v>
      </c>
      <c r="H77" s="197">
        <v>0</v>
      </c>
      <c r="I77" s="197">
        <v>0</v>
      </c>
      <c r="J77" s="197">
        <v>0</v>
      </c>
      <c r="K77" s="197">
        <v>0</v>
      </c>
      <c r="L77" s="197">
        <v>0</v>
      </c>
      <c r="M77" s="197">
        <v>0</v>
      </c>
      <c r="N77" s="197">
        <v>0</v>
      </c>
      <c r="O77" s="197">
        <v>0</v>
      </c>
      <c r="P77" s="197">
        <v>0</v>
      </c>
      <c r="Q77" s="197">
        <v>0</v>
      </c>
      <c r="R77" s="197">
        <v>0</v>
      </c>
      <c r="S77" s="197">
        <v>0</v>
      </c>
      <c r="T77" s="197">
        <v>0</v>
      </c>
      <c r="U77" s="197">
        <v>0</v>
      </c>
      <c r="V77" s="197">
        <v>0</v>
      </c>
      <c r="W77" s="197">
        <v>0</v>
      </c>
      <c r="X77" s="197">
        <v>0</v>
      </c>
      <c r="Y77" s="197">
        <v>0</v>
      </c>
      <c r="Z77" s="197">
        <v>0</v>
      </c>
      <c r="AA77" s="197">
        <v>0</v>
      </c>
      <c r="AB77" s="197">
        <v>0</v>
      </c>
      <c r="AC77" s="197">
        <v>0</v>
      </c>
      <c r="AD77" s="197">
        <v>0</v>
      </c>
      <c r="AE77" s="197">
        <v>0</v>
      </c>
      <c r="AF77" s="197">
        <v>0</v>
      </c>
      <c r="AG77" s="198">
        <v>0</v>
      </c>
      <c r="AH77" s="197">
        <v>0</v>
      </c>
      <c r="AI77" s="197">
        <v>0</v>
      </c>
      <c r="AJ77" s="197">
        <v>0</v>
      </c>
      <c r="AK77" s="197">
        <v>0</v>
      </c>
      <c r="AL77" s="197">
        <v>0</v>
      </c>
      <c r="AM77" s="197">
        <v>0</v>
      </c>
      <c r="AN77" s="197">
        <v>0</v>
      </c>
      <c r="AO77" s="197">
        <v>0</v>
      </c>
      <c r="AP77" s="197">
        <v>0</v>
      </c>
      <c r="AQ77" s="197">
        <v>0</v>
      </c>
      <c r="AR77" s="197">
        <v>0</v>
      </c>
      <c r="AS77" s="197">
        <v>0</v>
      </c>
      <c r="AT77" s="197">
        <v>0</v>
      </c>
      <c r="AU77" s="197">
        <v>0</v>
      </c>
      <c r="AV77" s="197">
        <v>0</v>
      </c>
      <c r="AW77" s="197">
        <v>0</v>
      </c>
      <c r="AX77" s="197">
        <v>0</v>
      </c>
      <c r="AY77" s="197">
        <v>0</v>
      </c>
      <c r="AZ77" s="197">
        <v>0</v>
      </c>
      <c r="BA77" s="197">
        <v>0</v>
      </c>
      <c r="BB77" s="197">
        <v>0</v>
      </c>
      <c r="BC77" s="197">
        <v>0</v>
      </c>
      <c r="BD77" s="197">
        <v>0</v>
      </c>
      <c r="BE77" s="197">
        <v>0</v>
      </c>
      <c r="BF77" s="197">
        <v>0</v>
      </c>
      <c r="BG77" s="197">
        <v>0</v>
      </c>
      <c r="BH77" s="197">
        <v>0</v>
      </c>
      <c r="BI77" s="197">
        <v>0</v>
      </c>
      <c r="BJ77" s="197">
        <v>0</v>
      </c>
      <c r="BK77" s="197">
        <v>0</v>
      </c>
      <c r="BL77" s="197">
        <v>0</v>
      </c>
      <c r="BM77" s="197">
        <v>0</v>
      </c>
      <c r="BN77" s="197">
        <v>0</v>
      </c>
      <c r="BO77" s="197">
        <v>0</v>
      </c>
      <c r="BP77" s="197">
        <v>0</v>
      </c>
      <c r="BQ77" s="197">
        <v>0</v>
      </c>
      <c r="BR77" s="197">
        <v>0</v>
      </c>
      <c r="BS77" s="197">
        <v>0</v>
      </c>
      <c r="BT77" s="197">
        <v>0</v>
      </c>
      <c r="BU77" s="197">
        <v>0</v>
      </c>
      <c r="BV77" s="197">
        <v>0</v>
      </c>
      <c r="BW77" s="197">
        <v>0</v>
      </c>
      <c r="BX77" s="197">
        <v>0</v>
      </c>
      <c r="BY77" s="197">
        <v>0</v>
      </c>
      <c r="BZ77" s="197">
        <v>0</v>
      </c>
      <c r="CA77" s="197">
        <v>0</v>
      </c>
      <c r="CB77" s="197">
        <v>0</v>
      </c>
      <c r="CC77" s="197">
        <v>0</v>
      </c>
      <c r="CD77" s="197">
        <v>0</v>
      </c>
      <c r="CE77" s="197">
        <v>0</v>
      </c>
      <c r="CF77" s="197">
        <v>0</v>
      </c>
      <c r="CG77" s="197">
        <v>0</v>
      </c>
      <c r="CH77" s="197">
        <v>0</v>
      </c>
      <c r="CI77" s="197">
        <v>0</v>
      </c>
      <c r="CJ77" s="197">
        <v>0</v>
      </c>
      <c r="CK77" s="197">
        <v>0</v>
      </c>
      <c r="CL77" s="197">
        <v>0</v>
      </c>
      <c r="CM77" s="197">
        <v>0</v>
      </c>
      <c r="CN77" s="197">
        <v>0</v>
      </c>
      <c r="CO77" s="197">
        <v>0</v>
      </c>
      <c r="CP77" s="197">
        <v>0</v>
      </c>
      <c r="CQ77" s="197">
        <v>0</v>
      </c>
      <c r="CR77" s="197">
        <v>0</v>
      </c>
      <c r="CS77" s="197">
        <v>0</v>
      </c>
      <c r="CT77" s="197">
        <v>0</v>
      </c>
      <c r="CU77" s="197">
        <v>0</v>
      </c>
      <c r="CV77" s="197">
        <v>0</v>
      </c>
      <c r="CW77" s="197">
        <v>0</v>
      </c>
      <c r="CX77" s="197">
        <v>0</v>
      </c>
      <c r="CY77" s="197">
        <v>0</v>
      </c>
      <c r="CZ77" s="197">
        <v>0</v>
      </c>
      <c r="DA77" s="197">
        <v>0</v>
      </c>
      <c r="DB77" s="197">
        <v>0</v>
      </c>
      <c r="DC77" s="198">
        <v>0</v>
      </c>
      <c r="DE77" s="24">
        <f t="shared" si="39"/>
        <v>0</v>
      </c>
      <c r="DF77" s="24">
        <f t="shared" ref="DF77:DF129" si="40">COUNTIF($H77:$DC77,"&lt;&gt;0")</f>
        <v>0</v>
      </c>
      <c r="DG77">
        <f t="shared" si="38"/>
        <v>21</v>
      </c>
      <c r="DH77">
        <f>DG77/(100+DG77)</f>
        <v>0.17355371900826447</v>
      </c>
    </row>
    <row r="78" spans="1:112" ht="14.5">
      <c r="A78" s="68">
        <v>66</v>
      </c>
      <c r="B78" s="19" t="s">
        <v>176</v>
      </c>
      <c r="C78" s="81" t="s">
        <v>177</v>
      </c>
      <c r="D78" s="2"/>
      <c r="E78" s="2"/>
      <c r="F78" s="189">
        <f>SUM(F79:F87)</f>
        <v>0</v>
      </c>
      <c r="G78" s="189">
        <f>SUMIF($H$5:$DC$5,"&lt;="&amp;PAL,$H78:$DC78)</f>
        <v>0</v>
      </c>
      <c r="H78" s="191">
        <f>SUM(H79:H86)+H87</f>
        <v>0</v>
      </c>
      <c r="I78" s="191">
        <f t="shared" ref="I78:AK78" si="41">SUM(I79:I86)+I87</f>
        <v>0</v>
      </c>
      <c r="J78" s="191">
        <f t="shared" si="41"/>
        <v>0</v>
      </c>
      <c r="K78" s="191">
        <f t="shared" si="41"/>
        <v>0</v>
      </c>
      <c r="L78" s="191">
        <f t="shared" si="41"/>
        <v>0</v>
      </c>
      <c r="M78" s="191">
        <f t="shared" si="41"/>
        <v>0</v>
      </c>
      <c r="N78" s="191">
        <f t="shared" si="41"/>
        <v>0</v>
      </c>
      <c r="O78" s="191">
        <f t="shared" si="41"/>
        <v>0</v>
      </c>
      <c r="P78" s="191">
        <f t="shared" si="41"/>
        <v>0</v>
      </c>
      <c r="Q78" s="191">
        <f t="shared" si="41"/>
        <v>0</v>
      </c>
      <c r="R78" s="191">
        <f t="shared" si="41"/>
        <v>0</v>
      </c>
      <c r="S78" s="191">
        <f t="shared" si="41"/>
        <v>0</v>
      </c>
      <c r="T78" s="191">
        <f t="shared" si="41"/>
        <v>0</v>
      </c>
      <c r="U78" s="191">
        <f t="shared" si="41"/>
        <v>0</v>
      </c>
      <c r="V78" s="191">
        <f t="shared" si="41"/>
        <v>0</v>
      </c>
      <c r="W78" s="191">
        <f t="shared" si="41"/>
        <v>0</v>
      </c>
      <c r="X78" s="191">
        <f t="shared" si="41"/>
        <v>0</v>
      </c>
      <c r="Y78" s="191">
        <f t="shared" si="41"/>
        <v>0</v>
      </c>
      <c r="Z78" s="191">
        <f t="shared" si="41"/>
        <v>0</v>
      </c>
      <c r="AA78" s="191">
        <f t="shared" si="41"/>
        <v>0</v>
      </c>
      <c r="AB78" s="191">
        <f t="shared" si="41"/>
        <v>0</v>
      </c>
      <c r="AC78" s="191">
        <f t="shared" si="41"/>
        <v>0</v>
      </c>
      <c r="AD78" s="191">
        <f t="shared" si="41"/>
        <v>0</v>
      </c>
      <c r="AE78" s="191">
        <f t="shared" si="41"/>
        <v>0</v>
      </c>
      <c r="AF78" s="191">
        <f t="shared" si="41"/>
        <v>0</v>
      </c>
      <c r="AG78" s="191">
        <f t="shared" si="41"/>
        <v>0</v>
      </c>
      <c r="AH78" s="191">
        <f t="shared" si="41"/>
        <v>0</v>
      </c>
      <c r="AI78" s="191">
        <f t="shared" si="41"/>
        <v>0</v>
      </c>
      <c r="AJ78" s="191">
        <f t="shared" si="41"/>
        <v>0</v>
      </c>
      <c r="AK78" s="191">
        <f t="shared" si="41"/>
        <v>0</v>
      </c>
      <c r="AL78" s="191">
        <f>SUM(AL79:AL86)+AL87</f>
        <v>0</v>
      </c>
      <c r="AM78" s="191">
        <f t="shared" ref="AM78:CX78" si="42">SUM(AM79:AM86)+AM87</f>
        <v>0</v>
      </c>
      <c r="AN78" s="191">
        <f t="shared" si="42"/>
        <v>0</v>
      </c>
      <c r="AO78" s="191">
        <f t="shared" si="42"/>
        <v>0</v>
      </c>
      <c r="AP78" s="191">
        <f t="shared" si="42"/>
        <v>0</v>
      </c>
      <c r="AQ78" s="191">
        <f t="shared" si="42"/>
        <v>0</v>
      </c>
      <c r="AR78" s="191">
        <f t="shared" si="42"/>
        <v>0</v>
      </c>
      <c r="AS78" s="191">
        <f t="shared" si="42"/>
        <v>0</v>
      </c>
      <c r="AT78" s="191">
        <f t="shared" si="42"/>
        <v>0</v>
      </c>
      <c r="AU78" s="191">
        <f t="shared" si="42"/>
        <v>0</v>
      </c>
      <c r="AV78" s="191">
        <f t="shared" si="42"/>
        <v>0</v>
      </c>
      <c r="AW78" s="191">
        <f t="shared" si="42"/>
        <v>0</v>
      </c>
      <c r="AX78" s="191">
        <f t="shared" si="42"/>
        <v>0</v>
      </c>
      <c r="AY78" s="191">
        <f t="shared" si="42"/>
        <v>0</v>
      </c>
      <c r="AZ78" s="191">
        <f t="shared" si="42"/>
        <v>0</v>
      </c>
      <c r="BA78" s="191">
        <f t="shared" si="42"/>
        <v>0</v>
      </c>
      <c r="BB78" s="191">
        <f t="shared" si="42"/>
        <v>0</v>
      </c>
      <c r="BC78" s="191">
        <f t="shared" si="42"/>
        <v>0</v>
      </c>
      <c r="BD78" s="191">
        <f t="shared" si="42"/>
        <v>0</v>
      </c>
      <c r="BE78" s="191">
        <f t="shared" si="42"/>
        <v>0</v>
      </c>
      <c r="BF78" s="191">
        <f t="shared" si="42"/>
        <v>0</v>
      </c>
      <c r="BG78" s="191">
        <f t="shared" si="42"/>
        <v>0</v>
      </c>
      <c r="BH78" s="191">
        <f t="shared" si="42"/>
        <v>0</v>
      </c>
      <c r="BI78" s="191">
        <f t="shared" si="42"/>
        <v>0</v>
      </c>
      <c r="BJ78" s="191">
        <f t="shared" si="42"/>
        <v>0</v>
      </c>
      <c r="BK78" s="191">
        <f t="shared" si="42"/>
        <v>0</v>
      </c>
      <c r="BL78" s="191">
        <f t="shared" si="42"/>
        <v>0</v>
      </c>
      <c r="BM78" s="191">
        <f t="shared" si="42"/>
        <v>0</v>
      </c>
      <c r="BN78" s="191">
        <f t="shared" si="42"/>
        <v>0</v>
      </c>
      <c r="BO78" s="191">
        <f t="shared" si="42"/>
        <v>0</v>
      </c>
      <c r="BP78" s="191">
        <f t="shared" si="42"/>
        <v>0</v>
      </c>
      <c r="BQ78" s="191">
        <f t="shared" si="42"/>
        <v>0</v>
      </c>
      <c r="BR78" s="191">
        <f t="shared" si="42"/>
        <v>0</v>
      </c>
      <c r="BS78" s="191">
        <f t="shared" si="42"/>
        <v>0</v>
      </c>
      <c r="BT78" s="191">
        <f t="shared" si="42"/>
        <v>0</v>
      </c>
      <c r="BU78" s="191">
        <f t="shared" si="42"/>
        <v>0</v>
      </c>
      <c r="BV78" s="191">
        <f t="shared" si="42"/>
        <v>0</v>
      </c>
      <c r="BW78" s="191">
        <f t="shared" si="42"/>
        <v>0</v>
      </c>
      <c r="BX78" s="191">
        <f t="shared" si="42"/>
        <v>0</v>
      </c>
      <c r="BY78" s="191">
        <f t="shared" si="42"/>
        <v>0</v>
      </c>
      <c r="BZ78" s="191">
        <f t="shared" si="42"/>
        <v>0</v>
      </c>
      <c r="CA78" s="191">
        <f t="shared" si="42"/>
        <v>0</v>
      </c>
      <c r="CB78" s="191">
        <f t="shared" si="42"/>
        <v>0</v>
      </c>
      <c r="CC78" s="191">
        <f t="shared" si="42"/>
        <v>0</v>
      </c>
      <c r="CD78" s="191">
        <f t="shared" si="42"/>
        <v>0</v>
      </c>
      <c r="CE78" s="191">
        <f t="shared" si="42"/>
        <v>0</v>
      </c>
      <c r="CF78" s="191">
        <f t="shared" si="42"/>
        <v>0</v>
      </c>
      <c r="CG78" s="191">
        <f t="shared" si="42"/>
        <v>0</v>
      </c>
      <c r="CH78" s="191">
        <f t="shared" si="42"/>
        <v>0</v>
      </c>
      <c r="CI78" s="191">
        <f t="shared" si="42"/>
        <v>0</v>
      </c>
      <c r="CJ78" s="191">
        <f t="shared" si="42"/>
        <v>0</v>
      </c>
      <c r="CK78" s="191">
        <f t="shared" si="42"/>
        <v>0</v>
      </c>
      <c r="CL78" s="191">
        <f t="shared" si="42"/>
        <v>0</v>
      </c>
      <c r="CM78" s="191">
        <f t="shared" si="42"/>
        <v>0</v>
      </c>
      <c r="CN78" s="191">
        <f t="shared" si="42"/>
        <v>0</v>
      </c>
      <c r="CO78" s="191">
        <f t="shared" si="42"/>
        <v>0</v>
      </c>
      <c r="CP78" s="191">
        <f t="shared" si="42"/>
        <v>0</v>
      </c>
      <c r="CQ78" s="191">
        <f t="shared" si="42"/>
        <v>0</v>
      </c>
      <c r="CR78" s="191">
        <f t="shared" si="42"/>
        <v>0</v>
      </c>
      <c r="CS78" s="191">
        <f t="shared" si="42"/>
        <v>0</v>
      </c>
      <c r="CT78" s="191">
        <f t="shared" si="42"/>
        <v>0</v>
      </c>
      <c r="CU78" s="191">
        <f t="shared" si="42"/>
        <v>0</v>
      </c>
      <c r="CV78" s="191">
        <f t="shared" si="42"/>
        <v>0</v>
      </c>
      <c r="CW78" s="191">
        <f t="shared" si="42"/>
        <v>0</v>
      </c>
      <c r="CX78" s="191">
        <f t="shared" si="42"/>
        <v>0</v>
      </c>
      <c r="CY78" s="191">
        <f>SUM(CY79:CY86)+CY87</f>
        <v>0</v>
      </c>
      <c r="CZ78" s="191">
        <f>SUM(CZ79:CZ86)+CZ87</f>
        <v>0</v>
      </c>
      <c r="DA78" s="191">
        <f>SUM(DA79:DA86)+DA87</f>
        <v>0</v>
      </c>
      <c r="DB78" s="191">
        <f>SUM(DB79:DB86)+DB87</f>
        <v>0</v>
      </c>
      <c r="DC78" s="191">
        <f>SUM(DC79:DC86)+DC87</f>
        <v>0</v>
      </c>
      <c r="DF78" s="24">
        <f t="shared" si="40"/>
        <v>0</v>
      </c>
    </row>
    <row r="79" spans="1:112" ht="15" customHeight="1">
      <c r="A79" s="68">
        <v>67</v>
      </c>
      <c r="B79" s="176" t="str">
        <f>$B$78&amp;"1."</f>
        <v>F.1.</v>
      </c>
      <c r="C79" s="192" t="s">
        <v>161</v>
      </c>
      <c r="D79" s="199"/>
      <c r="E79" s="194">
        <v>0.21</v>
      </c>
      <c r="F79" s="189">
        <f>H79+NPV(FD,I79:INDEX(I79:DC79,PAL))</f>
        <v>0</v>
      </c>
      <c r="G79" s="189">
        <f>SUMIF($H$5:$DC$5,"&lt;="&amp;PAL,$H79:$DC79)</f>
        <v>0</v>
      </c>
      <c r="H79" s="195">
        <v>0</v>
      </c>
      <c r="I79" s="195">
        <v>0</v>
      </c>
      <c r="J79" s="195">
        <v>0</v>
      </c>
      <c r="K79" s="195">
        <v>0</v>
      </c>
      <c r="L79" s="195">
        <v>0</v>
      </c>
      <c r="M79" s="195">
        <v>0</v>
      </c>
      <c r="N79" s="195">
        <v>0</v>
      </c>
      <c r="O79" s="195">
        <v>0</v>
      </c>
      <c r="P79" s="195">
        <v>0</v>
      </c>
      <c r="Q79" s="195">
        <v>0</v>
      </c>
      <c r="R79" s="195">
        <v>0</v>
      </c>
      <c r="S79" s="195">
        <v>0</v>
      </c>
      <c r="T79" s="195">
        <v>0</v>
      </c>
      <c r="U79" s="195">
        <v>0</v>
      </c>
      <c r="V79" s="195">
        <v>0</v>
      </c>
      <c r="W79" s="195">
        <v>0</v>
      </c>
      <c r="X79" s="195">
        <v>0</v>
      </c>
      <c r="Y79" s="195">
        <v>0</v>
      </c>
      <c r="Z79" s="195">
        <v>0</v>
      </c>
      <c r="AA79" s="195">
        <v>0</v>
      </c>
      <c r="AB79" s="195">
        <v>0</v>
      </c>
      <c r="AC79" s="195">
        <v>0</v>
      </c>
      <c r="AD79" s="195">
        <v>0</v>
      </c>
      <c r="AE79" s="195">
        <v>0</v>
      </c>
      <c r="AF79" s="195">
        <v>0</v>
      </c>
      <c r="AG79" s="195">
        <v>0</v>
      </c>
      <c r="AH79" s="195">
        <v>0</v>
      </c>
      <c r="AI79" s="195">
        <v>0</v>
      </c>
      <c r="AJ79" s="195">
        <v>0</v>
      </c>
      <c r="AK79" s="195">
        <v>0</v>
      </c>
      <c r="AL79" s="195">
        <v>0</v>
      </c>
      <c r="AM79" s="195">
        <v>0</v>
      </c>
      <c r="AN79" s="195">
        <v>0</v>
      </c>
      <c r="AO79" s="195">
        <v>0</v>
      </c>
      <c r="AP79" s="195">
        <v>0</v>
      </c>
      <c r="AQ79" s="195">
        <v>0</v>
      </c>
      <c r="AR79" s="195">
        <v>0</v>
      </c>
      <c r="AS79" s="195">
        <v>0</v>
      </c>
      <c r="AT79" s="195">
        <v>0</v>
      </c>
      <c r="AU79" s="195">
        <v>0</v>
      </c>
      <c r="AV79" s="195">
        <v>0</v>
      </c>
      <c r="AW79" s="195">
        <v>0</v>
      </c>
      <c r="AX79" s="195">
        <v>0</v>
      </c>
      <c r="AY79" s="195">
        <v>0</v>
      </c>
      <c r="AZ79" s="195">
        <v>0</v>
      </c>
      <c r="BA79" s="195">
        <v>0</v>
      </c>
      <c r="BB79" s="195">
        <v>0</v>
      </c>
      <c r="BC79" s="195">
        <v>0</v>
      </c>
      <c r="BD79" s="195">
        <v>0</v>
      </c>
      <c r="BE79" s="195">
        <v>0</v>
      </c>
      <c r="BF79" s="195">
        <v>0</v>
      </c>
      <c r="BG79" s="195">
        <v>0</v>
      </c>
      <c r="BH79" s="195">
        <v>0</v>
      </c>
      <c r="BI79" s="195">
        <v>0</v>
      </c>
      <c r="BJ79" s="195">
        <v>0</v>
      </c>
      <c r="BK79" s="195">
        <v>0</v>
      </c>
      <c r="BL79" s="195">
        <v>0</v>
      </c>
      <c r="BM79" s="195">
        <v>0</v>
      </c>
      <c r="BN79" s="195">
        <v>0</v>
      </c>
      <c r="BO79" s="195">
        <v>0</v>
      </c>
      <c r="BP79" s="195">
        <v>0</v>
      </c>
      <c r="BQ79" s="195">
        <v>0</v>
      </c>
      <c r="BR79" s="195">
        <v>0</v>
      </c>
      <c r="BS79" s="195">
        <v>0</v>
      </c>
      <c r="BT79" s="195">
        <v>0</v>
      </c>
      <c r="BU79" s="195">
        <v>0</v>
      </c>
      <c r="BV79" s="195">
        <v>0</v>
      </c>
      <c r="BW79" s="195">
        <v>0</v>
      </c>
      <c r="BX79" s="195">
        <v>0</v>
      </c>
      <c r="BY79" s="195">
        <v>0</v>
      </c>
      <c r="BZ79" s="195">
        <v>0</v>
      </c>
      <c r="CA79" s="195">
        <v>0</v>
      </c>
      <c r="CB79" s="195">
        <v>0</v>
      </c>
      <c r="CC79" s="195">
        <v>0</v>
      </c>
      <c r="CD79" s="195">
        <v>0</v>
      </c>
      <c r="CE79" s="195">
        <v>0</v>
      </c>
      <c r="CF79" s="195">
        <v>0</v>
      </c>
      <c r="CG79" s="195">
        <v>0</v>
      </c>
      <c r="CH79" s="195">
        <v>0</v>
      </c>
      <c r="CI79" s="195">
        <v>0</v>
      </c>
      <c r="CJ79" s="195">
        <v>0</v>
      </c>
      <c r="CK79" s="195">
        <v>0</v>
      </c>
      <c r="CL79" s="195">
        <v>0</v>
      </c>
      <c r="CM79" s="195">
        <v>0</v>
      </c>
      <c r="CN79" s="195">
        <v>0</v>
      </c>
      <c r="CO79" s="195">
        <v>0</v>
      </c>
      <c r="CP79" s="195">
        <v>0</v>
      </c>
      <c r="CQ79" s="195">
        <v>0</v>
      </c>
      <c r="CR79" s="195">
        <v>0</v>
      </c>
      <c r="CS79" s="195">
        <v>0</v>
      </c>
      <c r="CT79" s="195">
        <v>0</v>
      </c>
      <c r="CU79" s="195">
        <v>0</v>
      </c>
      <c r="CV79" s="195">
        <v>0</v>
      </c>
      <c r="CW79" s="195">
        <v>0</v>
      </c>
      <c r="CX79" s="195">
        <v>0</v>
      </c>
      <c r="CY79" s="195">
        <v>0</v>
      </c>
      <c r="CZ79" s="195">
        <v>0</v>
      </c>
      <c r="DA79" s="195">
        <v>0</v>
      </c>
      <c r="DB79" s="195">
        <v>0</v>
      </c>
      <c r="DC79" s="195">
        <v>0</v>
      </c>
      <c r="DE79" s="24">
        <f>COUNTBLANK(H79:DC79)</f>
        <v>0</v>
      </c>
      <c r="DF79" s="24">
        <f t="shared" si="40"/>
        <v>0</v>
      </c>
      <c r="DG79">
        <f t="shared" ref="DG79:DG88" si="43">IF(ISNUMBER(E79),E79*100,0)</f>
        <v>21</v>
      </c>
      <c r="DH79">
        <v>0</v>
      </c>
    </row>
    <row r="80" spans="1:112" ht="15" customHeight="1">
      <c r="A80" s="68">
        <v>68</v>
      </c>
      <c r="B80" s="176" t="str">
        <f>$B$78&amp;"2."</f>
        <v>F.2.</v>
      </c>
      <c r="C80" s="192" t="s">
        <v>161</v>
      </c>
      <c r="D80" s="199"/>
      <c r="E80" s="194">
        <v>0.21</v>
      </c>
      <c r="F80" s="189">
        <f>H80+NPV(FD,I80:INDEX(I80:DC80,PAL))</f>
        <v>0</v>
      </c>
      <c r="G80" s="189">
        <f>SUMIF($H$5:$DC$5,"&lt;="&amp;PAL,$H80:$DC80)</f>
        <v>0</v>
      </c>
      <c r="H80" s="195">
        <v>0</v>
      </c>
      <c r="I80" s="195">
        <v>0</v>
      </c>
      <c r="J80" s="195">
        <v>0</v>
      </c>
      <c r="K80" s="195">
        <v>0</v>
      </c>
      <c r="L80" s="195">
        <v>0</v>
      </c>
      <c r="M80" s="195">
        <v>0</v>
      </c>
      <c r="N80" s="195">
        <v>0</v>
      </c>
      <c r="O80" s="195">
        <v>0</v>
      </c>
      <c r="P80" s="195">
        <v>0</v>
      </c>
      <c r="Q80" s="195">
        <v>0</v>
      </c>
      <c r="R80" s="195">
        <v>0</v>
      </c>
      <c r="S80" s="195">
        <v>0</v>
      </c>
      <c r="T80" s="195">
        <v>0</v>
      </c>
      <c r="U80" s="195">
        <v>0</v>
      </c>
      <c r="V80" s="195">
        <v>0</v>
      </c>
      <c r="W80" s="195">
        <v>0</v>
      </c>
      <c r="X80" s="195">
        <v>0</v>
      </c>
      <c r="Y80" s="195">
        <v>0</v>
      </c>
      <c r="Z80" s="195">
        <v>0</v>
      </c>
      <c r="AA80" s="195">
        <v>0</v>
      </c>
      <c r="AB80" s="195">
        <v>0</v>
      </c>
      <c r="AC80" s="195">
        <v>0</v>
      </c>
      <c r="AD80" s="195">
        <v>0</v>
      </c>
      <c r="AE80" s="195">
        <v>0</v>
      </c>
      <c r="AF80" s="195">
        <v>0</v>
      </c>
      <c r="AG80" s="195">
        <v>0</v>
      </c>
      <c r="AH80" s="195">
        <v>0</v>
      </c>
      <c r="AI80" s="195">
        <v>0</v>
      </c>
      <c r="AJ80" s="195">
        <v>0</v>
      </c>
      <c r="AK80" s="195">
        <v>0</v>
      </c>
      <c r="AL80" s="195">
        <v>0</v>
      </c>
      <c r="AM80" s="195">
        <v>0</v>
      </c>
      <c r="AN80" s="195">
        <v>0</v>
      </c>
      <c r="AO80" s="195">
        <v>0</v>
      </c>
      <c r="AP80" s="195">
        <v>0</v>
      </c>
      <c r="AQ80" s="195">
        <v>0</v>
      </c>
      <c r="AR80" s="195">
        <v>0</v>
      </c>
      <c r="AS80" s="195">
        <v>0</v>
      </c>
      <c r="AT80" s="195">
        <v>0</v>
      </c>
      <c r="AU80" s="195">
        <v>0</v>
      </c>
      <c r="AV80" s="195">
        <v>0</v>
      </c>
      <c r="AW80" s="195">
        <v>0</v>
      </c>
      <c r="AX80" s="195">
        <v>0</v>
      </c>
      <c r="AY80" s="195">
        <v>0</v>
      </c>
      <c r="AZ80" s="195">
        <v>0</v>
      </c>
      <c r="BA80" s="195">
        <v>0</v>
      </c>
      <c r="BB80" s="195">
        <v>0</v>
      </c>
      <c r="BC80" s="195">
        <v>0</v>
      </c>
      <c r="BD80" s="195">
        <v>0</v>
      </c>
      <c r="BE80" s="195">
        <v>0</v>
      </c>
      <c r="BF80" s="195">
        <v>0</v>
      </c>
      <c r="BG80" s="195">
        <v>0</v>
      </c>
      <c r="BH80" s="195">
        <v>0</v>
      </c>
      <c r="BI80" s="195">
        <v>0</v>
      </c>
      <c r="BJ80" s="195">
        <v>0</v>
      </c>
      <c r="BK80" s="195">
        <v>0</v>
      </c>
      <c r="BL80" s="195">
        <v>0</v>
      </c>
      <c r="BM80" s="195">
        <v>0</v>
      </c>
      <c r="BN80" s="195">
        <v>0</v>
      </c>
      <c r="BO80" s="195">
        <v>0</v>
      </c>
      <c r="BP80" s="195">
        <v>0</v>
      </c>
      <c r="BQ80" s="195">
        <v>0</v>
      </c>
      <c r="BR80" s="195">
        <v>0</v>
      </c>
      <c r="BS80" s="195">
        <v>0</v>
      </c>
      <c r="BT80" s="195">
        <v>0</v>
      </c>
      <c r="BU80" s="195">
        <v>0</v>
      </c>
      <c r="BV80" s="195">
        <v>0</v>
      </c>
      <c r="BW80" s="195">
        <v>0</v>
      </c>
      <c r="BX80" s="195">
        <v>0</v>
      </c>
      <c r="BY80" s="195">
        <v>0</v>
      </c>
      <c r="BZ80" s="195">
        <v>0</v>
      </c>
      <c r="CA80" s="195">
        <v>0</v>
      </c>
      <c r="CB80" s="195">
        <v>0</v>
      </c>
      <c r="CC80" s="195">
        <v>0</v>
      </c>
      <c r="CD80" s="195">
        <v>0</v>
      </c>
      <c r="CE80" s="195">
        <v>0</v>
      </c>
      <c r="CF80" s="195">
        <v>0</v>
      </c>
      <c r="CG80" s="195">
        <v>0</v>
      </c>
      <c r="CH80" s="195">
        <v>0</v>
      </c>
      <c r="CI80" s="195">
        <v>0</v>
      </c>
      <c r="CJ80" s="195">
        <v>0</v>
      </c>
      <c r="CK80" s="195">
        <v>0</v>
      </c>
      <c r="CL80" s="195">
        <v>0</v>
      </c>
      <c r="CM80" s="195">
        <v>0</v>
      </c>
      <c r="CN80" s="195">
        <v>0</v>
      </c>
      <c r="CO80" s="195">
        <v>0</v>
      </c>
      <c r="CP80" s="195">
        <v>0</v>
      </c>
      <c r="CQ80" s="195">
        <v>0</v>
      </c>
      <c r="CR80" s="195">
        <v>0</v>
      </c>
      <c r="CS80" s="195">
        <v>0</v>
      </c>
      <c r="CT80" s="195">
        <v>0</v>
      </c>
      <c r="CU80" s="195">
        <v>0</v>
      </c>
      <c r="CV80" s="195">
        <v>0</v>
      </c>
      <c r="CW80" s="195">
        <v>0</v>
      </c>
      <c r="CX80" s="195">
        <v>0</v>
      </c>
      <c r="CY80" s="195">
        <v>0</v>
      </c>
      <c r="CZ80" s="195">
        <v>0</v>
      </c>
      <c r="DA80" s="195">
        <v>0</v>
      </c>
      <c r="DB80" s="195">
        <v>0</v>
      </c>
      <c r="DC80" s="195">
        <v>0</v>
      </c>
      <c r="DE80" s="24">
        <f t="shared" ref="DE80:DE88" si="44">COUNTBLANK(H80:DC80)</f>
        <v>0</v>
      </c>
      <c r="DF80" s="24">
        <f t="shared" si="40"/>
        <v>0</v>
      </c>
      <c r="DG80">
        <f t="shared" si="43"/>
        <v>21</v>
      </c>
      <c r="DH80">
        <v>0</v>
      </c>
    </row>
    <row r="81" spans="1:112" ht="15" customHeight="1">
      <c r="A81" s="68">
        <v>69</v>
      </c>
      <c r="B81" s="176" t="str">
        <f>$B$78&amp;"3."</f>
        <v>F.3.</v>
      </c>
      <c r="C81" s="192" t="s">
        <v>161</v>
      </c>
      <c r="D81" s="199"/>
      <c r="E81" s="194">
        <v>0.21</v>
      </c>
      <c r="F81" s="189">
        <f>H81+NPV(FD,I81:INDEX(I81:DC81,PAL))</f>
        <v>0</v>
      </c>
      <c r="G81" s="189">
        <f>SUMIF($H$5:$DC$5,"&lt;="&amp;PAL,$H81:$DC81)</f>
        <v>0</v>
      </c>
      <c r="H81" s="195">
        <v>0</v>
      </c>
      <c r="I81" s="195">
        <v>0</v>
      </c>
      <c r="J81" s="195">
        <v>0</v>
      </c>
      <c r="K81" s="195">
        <v>0</v>
      </c>
      <c r="L81" s="195">
        <v>0</v>
      </c>
      <c r="M81" s="195">
        <v>0</v>
      </c>
      <c r="N81" s="195">
        <v>0</v>
      </c>
      <c r="O81" s="195">
        <v>0</v>
      </c>
      <c r="P81" s="195">
        <v>0</v>
      </c>
      <c r="Q81" s="195">
        <v>0</v>
      </c>
      <c r="R81" s="195">
        <v>0</v>
      </c>
      <c r="S81" s="195">
        <v>0</v>
      </c>
      <c r="T81" s="195">
        <v>0</v>
      </c>
      <c r="U81" s="195">
        <v>0</v>
      </c>
      <c r="V81" s="195">
        <v>0</v>
      </c>
      <c r="W81" s="195">
        <v>0</v>
      </c>
      <c r="X81" s="195">
        <v>0</v>
      </c>
      <c r="Y81" s="195">
        <v>0</v>
      </c>
      <c r="Z81" s="195">
        <v>0</v>
      </c>
      <c r="AA81" s="195">
        <v>0</v>
      </c>
      <c r="AB81" s="195">
        <v>0</v>
      </c>
      <c r="AC81" s="195">
        <v>0</v>
      </c>
      <c r="AD81" s="195">
        <v>0</v>
      </c>
      <c r="AE81" s="195">
        <v>0</v>
      </c>
      <c r="AF81" s="195">
        <v>0</v>
      </c>
      <c r="AG81" s="195">
        <v>0</v>
      </c>
      <c r="AH81" s="195">
        <v>0</v>
      </c>
      <c r="AI81" s="195">
        <v>0</v>
      </c>
      <c r="AJ81" s="195">
        <v>0</v>
      </c>
      <c r="AK81" s="195">
        <v>0</v>
      </c>
      <c r="AL81" s="195">
        <v>0</v>
      </c>
      <c r="AM81" s="195">
        <v>0</v>
      </c>
      <c r="AN81" s="195">
        <v>0</v>
      </c>
      <c r="AO81" s="195">
        <v>0</v>
      </c>
      <c r="AP81" s="195">
        <v>0</v>
      </c>
      <c r="AQ81" s="195">
        <v>0</v>
      </c>
      <c r="AR81" s="195">
        <v>0</v>
      </c>
      <c r="AS81" s="195">
        <v>0</v>
      </c>
      <c r="AT81" s="195">
        <v>0</v>
      </c>
      <c r="AU81" s="195">
        <v>0</v>
      </c>
      <c r="AV81" s="195">
        <v>0</v>
      </c>
      <c r="AW81" s="195">
        <v>0</v>
      </c>
      <c r="AX81" s="195">
        <v>0</v>
      </c>
      <c r="AY81" s="195">
        <v>0</v>
      </c>
      <c r="AZ81" s="195">
        <v>0</v>
      </c>
      <c r="BA81" s="195">
        <v>0</v>
      </c>
      <c r="BB81" s="195">
        <v>0</v>
      </c>
      <c r="BC81" s="195">
        <v>0</v>
      </c>
      <c r="BD81" s="195">
        <v>0</v>
      </c>
      <c r="BE81" s="195">
        <v>0</v>
      </c>
      <c r="BF81" s="195">
        <v>0</v>
      </c>
      <c r="BG81" s="195">
        <v>0</v>
      </c>
      <c r="BH81" s="195">
        <v>0</v>
      </c>
      <c r="BI81" s="195">
        <v>0</v>
      </c>
      <c r="BJ81" s="195">
        <v>0</v>
      </c>
      <c r="BK81" s="195">
        <v>0</v>
      </c>
      <c r="BL81" s="195">
        <v>0</v>
      </c>
      <c r="BM81" s="195">
        <v>0</v>
      </c>
      <c r="BN81" s="195">
        <v>0</v>
      </c>
      <c r="BO81" s="195">
        <v>0</v>
      </c>
      <c r="BP81" s="195">
        <v>0</v>
      </c>
      <c r="BQ81" s="195">
        <v>0</v>
      </c>
      <c r="BR81" s="195">
        <v>0</v>
      </c>
      <c r="BS81" s="195">
        <v>0</v>
      </c>
      <c r="BT81" s="195">
        <v>0</v>
      </c>
      <c r="BU81" s="195">
        <v>0</v>
      </c>
      <c r="BV81" s="195">
        <v>0</v>
      </c>
      <c r="BW81" s="195">
        <v>0</v>
      </c>
      <c r="BX81" s="195">
        <v>0</v>
      </c>
      <c r="BY81" s="195">
        <v>0</v>
      </c>
      <c r="BZ81" s="195">
        <v>0</v>
      </c>
      <c r="CA81" s="195">
        <v>0</v>
      </c>
      <c r="CB81" s="195">
        <v>0</v>
      </c>
      <c r="CC81" s="195">
        <v>0</v>
      </c>
      <c r="CD81" s="195">
        <v>0</v>
      </c>
      <c r="CE81" s="195">
        <v>0</v>
      </c>
      <c r="CF81" s="195">
        <v>0</v>
      </c>
      <c r="CG81" s="195">
        <v>0</v>
      </c>
      <c r="CH81" s="195">
        <v>0</v>
      </c>
      <c r="CI81" s="195">
        <v>0</v>
      </c>
      <c r="CJ81" s="195">
        <v>0</v>
      </c>
      <c r="CK81" s="195">
        <v>0</v>
      </c>
      <c r="CL81" s="195">
        <v>0</v>
      </c>
      <c r="CM81" s="195">
        <v>0</v>
      </c>
      <c r="CN81" s="195">
        <v>0</v>
      </c>
      <c r="CO81" s="195">
        <v>0</v>
      </c>
      <c r="CP81" s="195">
        <v>0</v>
      </c>
      <c r="CQ81" s="195">
        <v>0</v>
      </c>
      <c r="CR81" s="195">
        <v>0</v>
      </c>
      <c r="CS81" s="195">
        <v>0</v>
      </c>
      <c r="CT81" s="195">
        <v>0</v>
      </c>
      <c r="CU81" s="195">
        <v>0</v>
      </c>
      <c r="CV81" s="195">
        <v>0</v>
      </c>
      <c r="CW81" s="195">
        <v>0</v>
      </c>
      <c r="CX81" s="195">
        <v>0</v>
      </c>
      <c r="CY81" s="195">
        <v>0</v>
      </c>
      <c r="CZ81" s="195">
        <v>0</v>
      </c>
      <c r="DA81" s="195">
        <v>0</v>
      </c>
      <c r="DB81" s="195">
        <v>0</v>
      </c>
      <c r="DC81" s="195">
        <v>0</v>
      </c>
      <c r="DE81" s="24">
        <f t="shared" si="44"/>
        <v>0</v>
      </c>
      <c r="DF81" s="24">
        <f t="shared" si="40"/>
        <v>0</v>
      </c>
      <c r="DG81">
        <f t="shared" si="43"/>
        <v>21</v>
      </c>
      <c r="DH81">
        <v>0</v>
      </c>
    </row>
    <row r="82" spans="1:112" ht="15" customHeight="1">
      <c r="A82" s="68">
        <v>70</v>
      </c>
      <c r="B82" s="176" t="str">
        <f>$B$78&amp;"4."</f>
        <v>F.4.</v>
      </c>
      <c r="C82" s="192" t="s">
        <v>161</v>
      </c>
      <c r="D82" s="199"/>
      <c r="E82" s="194">
        <v>0.21</v>
      </c>
      <c r="F82" s="189">
        <f>H82+NPV(FD,I82:INDEX(I82:DC82,PAL))</f>
        <v>0</v>
      </c>
      <c r="G82" s="189">
        <f>SUMIF($H$5:$DC$5,"&lt;="&amp;PAL,$H82:$DC82)</f>
        <v>0</v>
      </c>
      <c r="H82" s="195">
        <v>0</v>
      </c>
      <c r="I82" s="195">
        <v>0</v>
      </c>
      <c r="J82" s="195">
        <v>0</v>
      </c>
      <c r="K82" s="195">
        <v>0</v>
      </c>
      <c r="L82" s="195">
        <v>0</v>
      </c>
      <c r="M82" s="195">
        <v>0</v>
      </c>
      <c r="N82" s="195">
        <v>0</v>
      </c>
      <c r="O82" s="195">
        <v>0</v>
      </c>
      <c r="P82" s="195">
        <v>0</v>
      </c>
      <c r="Q82" s="195">
        <v>0</v>
      </c>
      <c r="R82" s="195">
        <v>0</v>
      </c>
      <c r="S82" s="195">
        <v>0</v>
      </c>
      <c r="T82" s="195">
        <v>0</v>
      </c>
      <c r="U82" s="195">
        <v>0</v>
      </c>
      <c r="V82" s="195">
        <v>0</v>
      </c>
      <c r="W82" s="195">
        <v>0</v>
      </c>
      <c r="X82" s="195">
        <v>0</v>
      </c>
      <c r="Y82" s="195">
        <v>0</v>
      </c>
      <c r="Z82" s="195">
        <v>0</v>
      </c>
      <c r="AA82" s="195">
        <v>0</v>
      </c>
      <c r="AB82" s="195">
        <v>0</v>
      </c>
      <c r="AC82" s="195">
        <v>0</v>
      </c>
      <c r="AD82" s="195">
        <v>0</v>
      </c>
      <c r="AE82" s="195">
        <v>0</v>
      </c>
      <c r="AF82" s="195">
        <v>0</v>
      </c>
      <c r="AG82" s="195">
        <v>0</v>
      </c>
      <c r="AH82" s="195">
        <v>0</v>
      </c>
      <c r="AI82" s="195">
        <v>0</v>
      </c>
      <c r="AJ82" s="195">
        <v>0</v>
      </c>
      <c r="AK82" s="195">
        <v>0</v>
      </c>
      <c r="AL82" s="195">
        <v>0</v>
      </c>
      <c r="AM82" s="195">
        <v>0</v>
      </c>
      <c r="AN82" s="195">
        <v>0</v>
      </c>
      <c r="AO82" s="195">
        <v>0</v>
      </c>
      <c r="AP82" s="195">
        <v>0</v>
      </c>
      <c r="AQ82" s="195">
        <v>0</v>
      </c>
      <c r="AR82" s="195">
        <v>0</v>
      </c>
      <c r="AS82" s="195">
        <v>0</v>
      </c>
      <c r="AT82" s="195">
        <v>0</v>
      </c>
      <c r="AU82" s="195">
        <v>0</v>
      </c>
      <c r="AV82" s="195">
        <v>0</v>
      </c>
      <c r="AW82" s="195">
        <v>0</v>
      </c>
      <c r="AX82" s="195">
        <v>0</v>
      </c>
      <c r="AY82" s="195">
        <v>0</v>
      </c>
      <c r="AZ82" s="195">
        <v>0</v>
      </c>
      <c r="BA82" s="195">
        <v>0</v>
      </c>
      <c r="BB82" s="195">
        <v>0</v>
      </c>
      <c r="BC82" s="195">
        <v>0</v>
      </c>
      <c r="BD82" s="195">
        <v>0</v>
      </c>
      <c r="BE82" s="195">
        <v>0</v>
      </c>
      <c r="BF82" s="195">
        <v>0</v>
      </c>
      <c r="BG82" s="195">
        <v>0</v>
      </c>
      <c r="BH82" s="195">
        <v>0</v>
      </c>
      <c r="BI82" s="195">
        <v>0</v>
      </c>
      <c r="BJ82" s="195">
        <v>0</v>
      </c>
      <c r="BK82" s="195">
        <v>0</v>
      </c>
      <c r="BL82" s="195">
        <v>0</v>
      </c>
      <c r="BM82" s="195">
        <v>0</v>
      </c>
      <c r="BN82" s="195">
        <v>0</v>
      </c>
      <c r="BO82" s="195">
        <v>0</v>
      </c>
      <c r="BP82" s="195">
        <v>0</v>
      </c>
      <c r="BQ82" s="195">
        <v>0</v>
      </c>
      <c r="BR82" s="195">
        <v>0</v>
      </c>
      <c r="BS82" s="195">
        <v>0</v>
      </c>
      <c r="BT82" s="195">
        <v>0</v>
      </c>
      <c r="BU82" s="195">
        <v>0</v>
      </c>
      <c r="BV82" s="195">
        <v>0</v>
      </c>
      <c r="BW82" s="195">
        <v>0</v>
      </c>
      <c r="BX82" s="195">
        <v>0</v>
      </c>
      <c r="BY82" s="195">
        <v>0</v>
      </c>
      <c r="BZ82" s="195">
        <v>0</v>
      </c>
      <c r="CA82" s="195">
        <v>0</v>
      </c>
      <c r="CB82" s="195">
        <v>0</v>
      </c>
      <c r="CC82" s="195">
        <v>0</v>
      </c>
      <c r="CD82" s="195">
        <v>0</v>
      </c>
      <c r="CE82" s="195">
        <v>0</v>
      </c>
      <c r="CF82" s="195">
        <v>0</v>
      </c>
      <c r="CG82" s="195">
        <v>0</v>
      </c>
      <c r="CH82" s="195">
        <v>0</v>
      </c>
      <c r="CI82" s="195">
        <v>0</v>
      </c>
      <c r="CJ82" s="195">
        <v>0</v>
      </c>
      <c r="CK82" s="195">
        <v>0</v>
      </c>
      <c r="CL82" s="195">
        <v>0</v>
      </c>
      <c r="CM82" s="195">
        <v>0</v>
      </c>
      <c r="CN82" s="195">
        <v>0</v>
      </c>
      <c r="CO82" s="195">
        <v>0</v>
      </c>
      <c r="CP82" s="195">
        <v>0</v>
      </c>
      <c r="CQ82" s="195">
        <v>0</v>
      </c>
      <c r="CR82" s="195">
        <v>0</v>
      </c>
      <c r="CS82" s="195">
        <v>0</v>
      </c>
      <c r="CT82" s="195">
        <v>0</v>
      </c>
      <c r="CU82" s="195">
        <v>0</v>
      </c>
      <c r="CV82" s="195">
        <v>0</v>
      </c>
      <c r="CW82" s="195">
        <v>0</v>
      </c>
      <c r="CX82" s="195">
        <v>0</v>
      </c>
      <c r="CY82" s="195">
        <v>0</v>
      </c>
      <c r="CZ82" s="195">
        <v>0</v>
      </c>
      <c r="DA82" s="195">
        <v>0</v>
      </c>
      <c r="DB82" s="195">
        <v>0</v>
      </c>
      <c r="DC82" s="195">
        <v>0</v>
      </c>
      <c r="DE82" s="24">
        <f t="shared" si="44"/>
        <v>0</v>
      </c>
      <c r="DF82" s="24">
        <f t="shared" si="40"/>
        <v>0</v>
      </c>
      <c r="DG82">
        <f t="shared" si="43"/>
        <v>21</v>
      </c>
      <c r="DH82">
        <v>0</v>
      </c>
    </row>
    <row r="83" spans="1:112" ht="15" customHeight="1">
      <c r="A83" s="68">
        <v>71</v>
      </c>
      <c r="B83" s="176" t="str">
        <f>$B$78&amp;"5."</f>
        <v>F.5.</v>
      </c>
      <c r="C83" s="192" t="s">
        <v>161</v>
      </c>
      <c r="D83" s="199"/>
      <c r="E83" s="194">
        <v>0.21</v>
      </c>
      <c r="F83" s="189">
        <f>H83+NPV(FD,I83:INDEX(I83:DC83,PAL))</f>
        <v>0</v>
      </c>
      <c r="G83" s="189">
        <f>SUMIF($H$5:$DC$5,"&lt;="&amp;PAL,$H83:$DC83)</f>
        <v>0</v>
      </c>
      <c r="H83" s="195">
        <v>0</v>
      </c>
      <c r="I83" s="195">
        <v>0</v>
      </c>
      <c r="J83" s="195">
        <v>0</v>
      </c>
      <c r="K83" s="195">
        <v>0</v>
      </c>
      <c r="L83" s="195">
        <v>0</v>
      </c>
      <c r="M83" s="195">
        <v>0</v>
      </c>
      <c r="N83" s="195">
        <v>0</v>
      </c>
      <c r="O83" s="195">
        <v>0</v>
      </c>
      <c r="P83" s="195">
        <v>0</v>
      </c>
      <c r="Q83" s="195">
        <v>0</v>
      </c>
      <c r="R83" s="195">
        <v>0</v>
      </c>
      <c r="S83" s="195">
        <v>0</v>
      </c>
      <c r="T83" s="195">
        <v>0</v>
      </c>
      <c r="U83" s="195">
        <v>0</v>
      </c>
      <c r="V83" s="195">
        <v>0</v>
      </c>
      <c r="W83" s="195">
        <v>0</v>
      </c>
      <c r="X83" s="195">
        <v>0</v>
      </c>
      <c r="Y83" s="195">
        <v>0</v>
      </c>
      <c r="Z83" s="195">
        <v>0</v>
      </c>
      <c r="AA83" s="195">
        <v>0</v>
      </c>
      <c r="AB83" s="195">
        <v>0</v>
      </c>
      <c r="AC83" s="195">
        <v>0</v>
      </c>
      <c r="AD83" s="195">
        <v>0</v>
      </c>
      <c r="AE83" s="195">
        <v>0</v>
      </c>
      <c r="AF83" s="195">
        <v>0</v>
      </c>
      <c r="AG83" s="195">
        <v>0</v>
      </c>
      <c r="AH83" s="195">
        <v>0</v>
      </c>
      <c r="AI83" s="195">
        <v>0</v>
      </c>
      <c r="AJ83" s="195">
        <v>0</v>
      </c>
      <c r="AK83" s="195">
        <v>0</v>
      </c>
      <c r="AL83" s="195">
        <v>0</v>
      </c>
      <c r="AM83" s="195">
        <v>0</v>
      </c>
      <c r="AN83" s="195">
        <v>0</v>
      </c>
      <c r="AO83" s="195">
        <v>0</v>
      </c>
      <c r="AP83" s="195">
        <v>0</v>
      </c>
      <c r="AQ83" s="195">
        <v>0</v>
      </c>
      <c r="AR83" s="195">
        <v>0</v>
      </c>
      <c r="AS83" s="195">
        <v>0</v>
      </c>
      <c r="AT83" s="195">
        <v>0</v>
      </c>
      <c r="AU83" s="195">
        <v>0</v>
      </c>
      <c r="AV83" s="195">
        <v>0</v>
      </c>
      <c r="AW83" s="195">
        <v>0</v>
      </c>
      <c r="AX83" s="195">
        <v>0</v>
      </c>
      <c r="AY83" s="195">
        <v>0</v>
      </c>
      <c r="AZ83" s="195">
        <v>0</v>
      </c>
      <c r="BA83" s="195">
        <v>0</v>
      </c>
      <c r="BB83" s="195">
        <v>0</v>
      </c>
      <c r="BC83" s="195">
        <v>0</v>
      </c>
      <c r="BD83" s="195">
        <v>0</v>
      </c>
      <c r="BE83" s="195">
        <v>0</v>
      </c>
      <c r="BF83" s="195">
        <v>0</v>
      </c>
      <c r="BG83" s="195">
        <v>0</v>
      </c>
      <c r="BH83" s="195">
        <v>0</v>
      </c>
      <c r="BI83" s="195">
        <v>0</v>
      </c>
      <c r="BJ83" s="195">
        <v>0</v>
      </c>
      <c r="BK83" s="195">
        <v>0</v>
      </c>
      <c r="BL83" s="195">
        <v>0</v>
      </c>
      <c r="BM83" s="195">
        <v>0</v>
      </c>
      <c r="BN83" s="195">
        <v>0</v>
      </c>
      <c r="BO83" s="195">
        <v>0</v>
      </c>
      <c r="BP83" s="195">
        <v>0</v>
      </c>
      <c r="BQ83" s="195">
        <v>0</v>
      </c>
      <c r="BR83" s="195">
        <v>0</v>
      </c>
      <c r="BS83" s="195">
        <v>0</v>
      </c>
      <c r="BT83" s="195">
        <v>0</v>
      </c>
      <c r="BU83" s="195">
        <v>0</v>
      </c>
      <c r="BV83" s="195">
        <v>0</v>
      </c>
      <c r="BW83" s="195">
        <v>0</v>
      </c>
      <c r="BX83" s="195">
        <v>0</v>
      </c>
      <c r="BY83" s="195">
        <v>0</v>
      </c>
      <c r="BZ83" s="195">
        <v>0</v>
      </c>
      <c r="CA83" s="195">
        <v>0</v>
      </c>
      <c r="CB83" s="195">
        <v>0</v>
      </c>
      <c r="CC83" s="195">
        <v>0</v>
      </c>
      <c r="CD83" s="195">
        <v>0</v>
      </c>
      <c r="CE83" s="195">
        <v>0</v>
      </c>
      <c r="CF83" s="195">
        <v>0</v>
      </c>
      <c r="CG83" s="195">
        <v>0</v>
      </c>
      <c r="CH83" s="195">
        <v>0</v>
      </c>
      <c r="CI83" s="195">
        <v>0</v>
      </c>
      <c r="CJ83" s="195">
        <v>0</v>
      </c>
      <c r="CK83" s="195">
        <v>0</v>
      </c>
      <c r="CL83" s="195">
        <v>0</v>
      </c>
      <c r="CM83" s="195">
        <v>0</v>
      </c>
      <c r="CN83" s="195">
        <v>0</v>
      </c>
      <c r="CO83" s="195">
        <v>0</v>
      </c>
      <c r="CP83" s="195">
        <v>0</v>
      </c>
      <c r="CQ83" s="195">
        <v>0</v>
      </c>
      <c r="CR83" s="195">
        <v>0</v>
      </c>
      <c r="CS83" s="195">
        <v>0</v>
      </c>
      <c r="CT83" s="195">
        <v>0</v>
      </c>
      <c r="CU83" s="195">
        <v>0</v>
      </c>
      <c r="CV83" s="195">
        <v>0</v>
      </c>
      <c r="CW83" s="195">
        <v>0</v>
      </c>
      <c r="CX83" s="195">
        <v>0</v>
      </c>
      <c r="CY83" s="195">
        <v>0</v>
      </c>
      <c r="CZ83" s="195">
        <v>0</v>
      </c>
      <c r="DA83" s="195">
        <v>0</v>
      </c>
      <c r="DB83" s="195">
        <v>0</v>
      </c>
      <c r="DC83" s="195">
        <v>0</v>
      </c>
      <c r="DE83" s="24">
        <f t="shared" si="44"/>
        <v>0</v>
      </c>
      <c r="DF83" s="24">
        <f t="shared" si="40"/>
        <v>0</v>
      </c>
      <c r="DG83">
        <f t="shared" si="43"/>
        <v>21</v>
      </c>
      <c r="DH83">
        <v>0</v>
      </c>
    </row>
    <row r="84" spans="1:112" ht="15" customHeight="1">
      <c r="A84" s="68">
        <v>72</v>
      </c>
      <c r="B84" s="176" t="str">
        <f>$B$78&amp;"6."</f>
        <v>F.6.</v>
      </c>
      <c r="C84" s="192" t="s">
        <v>161</v>
      </c>
      <c r="D84" s="199"/>
      <c r="E84" s="194">
        <v>0.21</v>
      </c>
      <c r="F84" s="189">
        <f>H84+NPV(FD,I84:INDEX(I84:DC84,PAL))</f>
        <v>0</v>
      </c>
      <c r="G84" s="189">
        <f>SUMIF($H$5:$DC$5,"&lt;="&amp;PAL,$H84:$DC84)</f>
        <v>0</v>
      </c>
      <c r="H84" s="195">
        <v>0</v>
      </c>
      <c r="I84" s="195">
        <v>0</v>
      </c>
      <c r="J84" s="195">
        <v>0</v>
      </c>
      <c r="K84" s="195">
        <v>0</v>
      </c>
      <c r="L84" s="195">
        <v>0</v>
      </c>
      <c r="M84" s="195">
        <v>0</v>
      </c>
      <c r="N84" s="195">
        <v>0</v>
      </c>
      <c r="O84" s="195">
        <v>0</v>
      </c>
      <c r="P84" s="195">
        <v>0</v>
      </c>
      <c r="Q84" s="195">
        <v>0</v>
      </c>
      <c r="R84" s="195">
        <v>0</v>
      </c>
      <c r="S84" s="195">
        <v>0</v>
      </c>
      <c r="T84" s="195">
        <v>0</v>
      </c>
      <c r="U84" s="195">
        <v>0</v>
      </c>
      <c r="V84" s="195">
        <v>0</v>
      </c>
      <c r="W84" s="195">
        <v>0</v>
      </c>
      <c r="X84" s="195">
        <v>0</v>
      </c>
      <c r="Y84" s="195">
        <v>0</v>
      </c>
      <c r="Z84" s="195">
        <v>0</v>
      </c>
      <c r="AA84" s="195">
        <v>0</v>
      </c>
      <c r="AB84" s="195">
        <v>0</v>
      </c>
      <c r="AC84" s="195">
        <v>0</v>
      </c>
      <c r="AD84" s="195">
        <v>0</v>
      </c>
      <c r="AE84" s="195">
        <v>0</v>
      </c>
      <c r="AF84" s="195">
        <v>0</v>
      </c>
      <c r="AG84" s="195">
        <v>0</v>
      </c>
      <c r="AH84" s="195">
        <v>0</v>
      </c>
      <c r="AI84" s="195">
        <v>0</v>
      </c>
      <c r="AJ84" s="195">
        <v>0</v>
      </c>
      <c r="AK84" s="195">
        <v>0</v>
      </c>
      <c r="AL84" s="195">
        <v>0</v>
      </c>
      <c r="AM84" s="195">
        <v>0</v>
      </c>
      <c r="AN84" s="195">
        <v>0</v>
      </c>
      <c r="AO84" s="195">
        <v>0</v>
      </c>
      <c r="AP84" s="195">
        <v>0</v>
      </c>
      <c r="AQ84" s="195">
        <v>0</v>
      </c>
      <c r="AR84" s="195">
        <v>0</v>
      </c>
      <c r="AS84" s="195">
        <v>0</v>
      </c>
      <c r="AT84" s="195">
        <v>0</v>
      </c>
      <c r="AU84" s="195">
        <v>0</v>
      </c>
      <c r="AV84" s="195">
        <v>0</v>
      </c>
      <c r="AW84" s="195">
        <v>0</v>
      </c>
      <c r="AX84" s="195">
        <v>0</v>
      </c>
      <c r="AY84" s="195">
        <v>0</v>
      </c>
      <c r="AZ84" s="195">
        <v>0</v>
      </c>
      <c r="BA84" s="195">
        <v>0</v>
      </c>
      <c r="BB84" s="195">
        <v>0</v>
      </c>
      <c r="BC84" s="195">
        <v>0</v>
      </c>
      <c r="BD84" s="195">
        <v>0</v>
      </c>
      <c r="BE84" s="195">
        <v>0</v>
      </c>
      <c r="BF84" s="195">
        <v>0</v>
      </c>
      <c r="BG84" s="195">
        <v>0</v>
      </c>
      <c r="BH84" s="195">
        <v>0</v>
      </c>
      <c r="BI84" s="195">
        <v>0</v>
      </c>
      <c r="BJ84" s="195">
        <v>0</v>
      </c>
      <c r="BK84" s="195">
        <v>0</v>
      </c>
      <c r="BL84" s="195">
        <v>0</v>
      </c>
      <c r="BM84" s="195">
        <v>0</v>
      </c>
      <c r="BN84" s="195">
        <v>0</v>
      </c>
      <c r="BO84" s="195">
        <v>0</v>
      </c>
      <c r="BP84" s="195">
        <v>0</v>
      </c>
      <c r="BQ84" s="195">
        <v>0</v>
      </c>
      <c r="BR84" s="195">
        <v>0</v>
      </c>
      <c r="BS84" s="195">
        <v>0</v>
      </c>
      <c r="BT84" s="195">
        <v>0</v>
      </c>
      <c r="BU84" s="195">
        <v>0</v>
      </c>
      <c r="BV84" s="195">
        <v>0</v>
      </c>
      <c r="BW84" s="195">
        <v>0</v>
      </c>
      <c r="BX84" s="195">
        <v>0</v>
      </c>
      <c r="BY84" s="195">
        <v>0</v>
      </c>
      <c r="BZ84" s="195">
        <v>0</v>
      </c>
      <c r="CA84" s="195">
        <v>0</v>
      </c>
      <c r="CB84" s="195">
        <v>0</v>
      </c>
      <c r="CC84" s="195">
        <v>0</v>
      </c>
      <c r="CD84" s="195">
        <v>0</v>
      </c>
      <c r="CE84" s="195">
        <v>0</v>
      </c>
      <c r="CF84" s="195">
        <v>0</v>
      </c>
      <c r="CG84" s="195">
        <v>0</v>
      </c>
      <c r="CH84" s="195">
        <v>0</v>
      </c>
      <c r="CI84" s="195">
        <v>0</v>
      </c>
      <c r="CJ84" s="195">
        <v>0</v>
      </c>
      <c r="CK84" s="195">
        <v>0</v>
      </c>
      <c r="CL84" s="195">
        <v>0</v>
      </c>
      <c r="CM84" s="195">
        <v>0</v>
      </c>
      <c r="CN84" s="195">
        <v>0</v>
      </c>
      <c r="CO84" s="195">
        <v>0</v>
      </c>
      <c r="CP84" s="195">
        <v>0</v>
      </c>
      <c r="CQ84" s="195">
        <v>0</v>
      </c>
      <c r="CR84" s="195">
        <v>0</v>
      </c>
      <c r="CS84" s="195">
        <v>0</v>
      </c>
      <c r="CT84" s="195">
        <v>0</v>
      </c>
      <c r="CU84" s="195">
        <v>0</v>
      </c>
      <c r="CV84" s="195">
        <v>0</v>
      </c>
      <c r="CW84" s="195">
        <v>0</v>
      </c>
      <c r="CX84" s="195">
        <v>0</v>
      </c>
      <c r="CY84" s="195">
        <v>0</v>
      </c>
      <c r="CZ84" s="195">
        <v>0</v>
      </c>
      <c r="DA84" s="195">
        <v>0</v>
      </c>
      <c r="DB84" s="195">
        <v>0</v>
      </c>
      <c r="DC84" s="195">
        <v>0</v>
      </c>
      <c r="DE84" s="24">
        <f t="shared" si="44"/>
        <v>0</v>
      </c>
      <c r="DF84" s="24">
        <f t="shared" si="40"/>
        <v>0</v>
      </c>
      <c r="DG84">
        <f t="shared" si="43"/>
        <v>21</v>
      </c>
      <c r="DH84">
        <v>0</v>
      </c>
    </row>
    <row r="85" spans="1:112" ht="15" customHeight="1">
      <c r="A85" s="68">
        <v>73</v>
      </c>
      <c r="B85" s="176" t="str">
        <f>$B$78&amp;"7."</f>
        <v>F.7.</v>
      </c>
      <c r="C85" s="192" t="s">
        <v>161</v>
      </c>
      <c r="D85" s="199"/>
      <c r="E85" s="194">
        <v>0.21</v>
      </c>
      <c r="F85" s="189">
        <f>H85+NPV(FD,I85:INDEX(I85:DC85,PAL))</f>
        <v>0</v>
      </c>
      <c r="G85" s="189">
        <f>SUMIF($H$5:$DC$5,"&lt;="&amp;PAL,$H85:$DC85)</f>
        <v>0</v>
      </c>
      <c r="H85" s="195">
        <v>0</v>
      </c>
      <c r="I85" s="195">
        <v>0</v>
      </c>
      <c r="J85" s="195">
        <v>0</v>
      </c>
      <c r="K85" s="195">
        <v>0</v>
      </c>
      <c r="L85" s="195">
        <v>0</v>
      </c>
      <c r="M85" s="195">
        <v>0</v>
      </c>
      <c r="N85" s="195">
        <v>0</v>
      </c>
      <c r="O85" s="195">
        <v>0</v>
      </c>
      <c r="P85" s="195">
        <v>0</v>
      </c>
      <c r="Q85" s="195">
        <v>0</v>
      </c>
      <c r="R85" s="195">
        <v>0</v>
      </c>
      <c r="S85" s="195">
        <v>0</v>
      </c>
      <c r="T85" s="195">
        <v>0</v>
      </c>
      <c r="U85" s="195">
        <v>0</v>
      </c>
      <c r="V85" s="195">
        <v>0</v>
      </c>
      <c r="W85" s="195">
        <v>0</v>
      </c>
      <c r="X85" s="195">
        <v>0</v>
      </c>
      <c r="Y85" s="195">
        <v>0</v>
      </c>
      <c r="Z85" s="195">
        <v>0</v>
      </c>
      <c r="AA85" s="195">
        <v>0</v>
      </c>
      <c r="AB85" s="195">
        <v>0</v>
      </c>
      <c r="AC85" s="195">
        <v>0</v>
      </c>
      <c r="AD85" s="195">
        <v>0</v>
      </c>
      <c r="AE85" s="195">
        <v>0</v>
      </c>
      <c r="AF85" s="195">
        <v>0</v>
      </c>
      <c r="AG85" s="195">
        <v>0</v>
      </c>
      <c r="AH85" s="195">
        <v>0</v>
      </c>
      <c r="AI85" s="195">
        <v>0</v>
      </c>
      <c r="AJ85" s="195">
        <v>0</v>
      </c>
      <c r="AK85" s="195">
        <v>0</v>
      </c>
      <c r="AL85" s="195">
        <v>0</v>
      </c>
      <c r="AM85" s="195">
        <v>0</v>
      </c>
      <c r="AN85" s="195">
        <v>0</v>
      </c>
      <c r="AO85" s="195">
        <v>0</v>
      </c>
      <c r="AP85" s="195">
        <v>0</v>
      </c>
      <c r="AQ85" s="195">
        <v>0</v>
      </c>
      <c r="AR85" s="195">
        <v>0</v>
      </c>
      <c r="AS85" s="195">
        <v>0</v>
      </c>
      <c r="AT85" s="195">
        <v>0</v>
      </c>
      <c r="AU85" s="195">
        <v>0</v>
      </c>
      <c r="AV85" s="195">
        <v>0</v>
      </c>
      <c r="AW85" s="195">
        <v>0</v>
      </c>
      <c r="AX85" s="195">
        <v>0</v>
      </c>
      <c r="AY85" s="195">
        <v>0</v>
      </c>
      <c r="AZ85" s="195">
        <v>0</v>
      </c>
      <c r="BA85" s="195">
        <v>0</v>
      </c>
      <c r="BB85" s="195">
        <v>0</v>
      </c>
      <c r="BC85" s="195">
        <v>0</v>
      </c>
      <c r="BD85" s="195">
        <v>0</v>
      </c>
      <c r="BE85" s="195">
        <v>0</v>
      </c>
      <c r="BF85" s="195">
        <v>0</v>
      </c>
      <c r="BG85" s="195">
        <v>0</v>
      </c>
      <c r="BH85" s="195">
        <v>0</v>
      </c>
      <c r="BI85" s="195">
        <v>0</v>
      </c>
      <c r="BJ85" s="195">
        <v>0</v>
      </c>
      <c r="BK85" s="195">
        <v>0</v>
      </c>
      <c r="BL85" s="195">
        <v>0</v>
      </c>
      <c r="BM85" s="195">
        <v>0</v>
      </c>
      <c r="BN85" s="195">
        <v>0</v>
      </c>
      <c r="BO85" s="195">
        <v>0</v>
      </c>
      <c r="BP85" s="195">
        <v>0</v>
      </c>
      <c r="BQ85" s="195">
        <v>0</v>
      </c>
      <c r="BR85" s="195">
        <v>0</v>
      </c>
      <c r="BS85" s="195">
        <v>0</v>
      </c>
      <c r="BT85" s="195">
        <v>0</v>
      </c>
      <c r="BU85" s="195">
        <v>0</v>
      </c>
      <c r="BV85" s="195">
        <v>0</v>
      </c>
      <c r="BW85" s="195">
        <v>0</v>
      </c>
      <c r="BX85" s="195">
        <v>0</v>
      </c>
      <c r="BY85" s="195">
        <v>0</v>
      </c>
      <c r="BZ85" s="195">
        <v>0</v>
      </c>
      <c r="CA85" s="195">
        <v>0</v>
      </c>
      <c r="CB85" s="195">
        <v>0</v>
      </c>
      <c r="CC85" s="195">
        <v>0</v>
      </c>
      <c r="CD85" s="195">
        <v>0</v>
      </c>
      <c r="CE85" s="195">
        <v>0</v>
      </c>
      <c r="CF85" s="195">
        <v>0</v>
      </c>
      <c r="CG85" s="195">
        <v>0</v>
      </c>
      <c r="CH85" s="195">
        <v>0</v>
      </c>
      <c r="CI85" s="195">
        <v>0</v>
      </c>
      <c r="CJ85" s="195">
        <v>0</v>
      </c>
      <c r="CK85" s="195">
        <v>0</v>
      </c>
      <c r="CL85" s="195">
        <v>0</v>
      </c>
      <c r="CM85" s="195">
        <v>0</v>
      </c>
      <c r="CN85" s="195">
        <v>0</v>
      </c>
      <c r="CO85" s="195">
        <v>0</v>
      </c>
      <c r="CP85" s="195">
        <v>0</v>
      </c>
      <c r="CQ85" s="195">
        <v>0</v>
      </c>
      <c r="CR85" s="195">
        <v>0</v>
      </c>
      <c r="CS85" s="195">
        <v>0</v>
      </c>
      <c r="CT85" s="195">
        <v>0</v>
      </c>
      <c r="CU85" s="195">
        <v>0</v>
      </c>
      <c r="CV85" s="195">
        <v>0</v>
      </c>
      <c r="CW85" s="195">
        <v>0</v>
      </c>
      <c r="CX85" s="195">
        <v>0</v>
      </c>
      <c r="CY85" s="195">
        <v>0</v>
      </c>
      <c r="CZ85" s="195">
        <v>0</v>
      </c>
      <c r="DA85" s="195">
        <v>0</v>
      </c>
      <c r="DB85" s="195">
        <v>0</v>
      </c>
      <c r="DC85" s="195">
        <v>0</v>
      </c>
      <c r="DE85" s="24">
        <f t="shared" si="44"/>
        <v>0</v>
      </c>
      <c r="DF85" s="24">
        <f t="shared" si="40"/>
        <v>0</v>
      </c>
      <c r="DG85">
        <f t="shared" si="43"/>
        <v>21</v>
      </c>
      <c r="DH85">
        <v>0</v>
      </c>
    </row>
    <row r="86" spans="1:112" ht="15" customHeight="1">
      <c r="A86" s="68">
        <v>74</v>
      </c>
      <c r="B86" s="176" t="str">
        <f>$B$78&amp;"8."</f>
        <v>F.8.</v>
      </c>
      <c r="C86" s="192" t="s">
        <v>161</v>
      </c>
      <c r="D86" s="199"/>
      <c r="E86" s="194">
        <v>0.21</v>
      </c>
      <c r="F86" s="189">
        <f>H86+NPV(FD,I86:INDEX(I86:DC86,PAL))</f>
        <v>0</v>
      </c>
      <c r="G86" s="189">
        <f>SUMIF($H$5:$DC$5,"&lt;="&amp;PAL,$H86:$DC86)</f>
        <v>0</v>
      </c>
      <c r="H86" s="195">
        <v>0</v>
      </c>
      <c r="I86" s="195">
        <v>0</v>
      </c>
      <c r="J86" s="195">
        <v>0</v>
      </c>
      <c r="K86" s="195">
        <v>0</v>
      </c>
      <c r="L86" s="195">
        <v>0</v>
      </c>
      <c r="M86" s="195">
        <v>0</v>
      </c>
      <c r="N86" s="195">
        <v>0</v>
      </c>
      <c r="O86" s="195">
        <v>0</v>
      </c>
      <c r="P86" s="195">
        <v>0</v>
      </c>
      <c r="Q86" s="195">
        <v>0</v>
      </c>
      <c r="R86" s="195">
        <v>0</v>
      </c>
      <c r="S86" s="195">
        <v>0</v>
      </c>
      <c r="T86" s="195">
        <v>0</v>
      </c>
      <c r="U86" s="195">
        <v>0</v>
      </c>
      <c r="V86" s="195">
        <v>0</v>
      </c>
      <c r="W86" s="195">
        <v>0</v>
      </c>
      <c r="X86" s="195">
        <v>0</v>
      </c>
      <c r="Y86" s="195">
        <v>0</v>
      </c>
      <c r="Z86" s="195">
        <v>0</v>
      </c>
      <c r="AA86" s="195">
        <v>0</v>
      </c>
      <c r="AB86" s="195">
        <v>0</v>
      </c>
      <c r="AC86" s="195">
        <v>0</v>
      </c>
      <c r="AD86" s="195">
        <v>0</v>
      </c>
      <c r="AE86" s="195">
        <v>0</v>
      </c>
      <c r="AF86" s="195">
        <v>0</v>
      </c>
      <c r="AG86" s="195">
        <v>0</v>
      </c>
      <c r="AH86" s="195">
        <v>0</v>
      </c>
      <c r="AI86" s="195">
        <v>0</v>
      </c>
      <c r="AJ86" s="195">
        <v>0</v>
      </c>
      <c r="AK86" s="195">
        <v>0</v>
      </c>
      <c r="AL86" s="195">
        <v>0</v>
      </c>
      <c r="AM86" s="195">
        <v>0</v>
      </c>
      <c r="AN86" s="195">
        <v>0</v>
      </c>
      <c r="AO86" s="195">
        <v>0</v>
      </c>
      <c r="AP86" s="195">
        <v>0</v>
      </c>
      <c r="AQ86" s="195">
        <v>0</v>
      </c>
      <c r="AR86" s="195">
        <v>0</v>
      </c>
      <c r="AS86" s="195">
        <v>0</v>
      </c>
      <c r="AT86" s="195">
        <v>0</v>
      </c>
      <c r="AU86" s="195">
        <v>0</v>
      </c>
      <c r="AV86" s="195">
        <v>0</v>
      </c>
      <c r="AW86" s="195">
        <v>0</v>
      </c>
      <c r="AX86" s="195">
        <v>0</v>
      </c>
      <c r="AY86" s="195">
        <v>0</v>
      </c>
      <c r="AZ86" s="195">
        <v>0</v>
      </c>
      <c r="BA86" s="195">
        <v>0</v>
      </c>
      <c r="BB86" s="195">
        <v>0</v>
      </c>
      <c r="BC86" s="195">
        <v>0</v>
      </c>
      <c r="BD86" s="195">
        <v>0</v>
      </c>
      <c r="BE86" s="195">
        <v>0</v>
      </c>
      <c r="BF86" s="195">
        <v>0</v>
      </c>
      <c r="BG86" s="195">
        <v>0</v>
      </c>
      <c r="BH86" s="195">
        <v>0</v>
      </c>
      <c r="BI86" s="195">
        <v>0</v>
      </c>
      <c r="BJ86" s="195">
        <v>0</v>
      </c>
      <c r="BK86" s="195">
        <v>0</v>
      </c>
      <c r="BL86" s="195">
        <v>0</v>
      </c>
      <c r="BM86" s="195">
        <v>0</v>
      </c>
      <c r="BN86" s="195">
        <v>0</v>
      </c>
      <c r="BO86" s="195">
        <v>0</v>
      </c>
      <c r="BP86" s="195">
        <v>0</v>
      </c>
      <c r="BQ86" s="195">
        <v>0</v>
      </c>
      <c r="BR86" s="195">
        <v>0</v>
      </c>
      <c r="BS86" s="195">
        <v>0</v>
      </c>
      <c r="BT86" s="195">
        <v>0</v>
      </c>
      <c r="BU86" s="195">
        <v>0</v>
      </c>
      <c r="BV86" s="195">
        <v>0</v>
      </c>
      <c r="BW86" s="195">
        <v>0</v>
      </c>
      <c r="BX86" s="195">
        <v>0</v>
      </c>
      <c r="BY86" s="195">
        <v>0</v>
      </c>
      <c r="BZ86" s="195">
        <v>0</v>
      </c>
      <c r="CA86" s="195">
        <v>0</v>
      </c>
      <c r="CB86" s="195">
        <v>0</v>
      </c>
      <c r="CC86" s="195">
        <v>0</v>
      </c>
      <c r="CD86" s="195">
        <v>0</v>
      </c>
      <c r="CE86" s="195">
        <v>0</v>
      </c>
      <c r="CF86" s="195">
        <v>0</v>
      </c>
      <c r="CG86" s="195">
        <v>0</v>
      </c>
      <c r="CH86" s="195">
        <v>0</v>
      </c>
      <c r="CI86" s="195">
        <v>0</v>
      </c>
      <c r="CJ86" s="195">
        <v>0</v>
      </c>
      <c r="CK86" s="195">
        <v>0</v>
      </c>
      <c r="CL86" s="195">
        <v>0</v>
      </c>
      <c r="CM86" s="195">
        <v>0</v>
      </c>
      <c r="CN86" s="195">
        <v>0</v>
      </c>
      <c r="CO86" s="195">
        <v>0</v>
      </c>
      <c r="CP86" s="195">
        <v>0</v>
      </c>
      <c r="CQ86" s="195">
        <v>0</v>
      </c>
      <c r="CR86" s="195">
        <v>0</v>
      </c>
      <c r="CS86" s="195">
        <v>0</v>
      </c>
      <c r="CT86" s="195">
        <v>0</v>
      </c>
      <c r="CU86" s="195">
        <v>0</v>
      </c>
      <c r="CV86" s="195">
        <v>0</v>
      </c>
      <c r="CW86" s="195">
        <v>0</v>
      </c>
      <c r="CX86" s="195">
        <v>0</v>
      </c>
      <c r="CY86" s="195">
        <v>0</v>
      </c>
      <c r="CZ86" s="195">
        <v>0</v>
      </c>
      <c r="DA86" s="195">
        <v>0</v>
      </c>
      <c r="DB86" s="195">
        <v>0</v>
      </c>
      <c r="DC86" s="195">
        <v>0</v>
      </c>
      <c r="DE86" s="24">
        <f t="shared" si="44"/>
        <v>0</v>
      </c>
      <c r="DF86" s="24">
        <f t="shared" si="40"/>
        <v>0</v>
      </c>
      <c r="DG86">
        <f t="shared" si="43"/>
        <v>21</v>
      </c>
      <c r="DH86">
        <v>0</v>
      </c>
    </row>
    <row r="87" spans="1:112" ht="15" customHeight="1">
      <c r="A87" s="68">
        <v>75</v>
      </c>
      <c r="B87" s="176" t="str">
        <f>$B$78&amp;"9."</f>
        <v>F.9.</v>
      </c>
      <c r="C87" s="196" t="s">
        <v>162</v>
      </c>
      <c r="D87" s="176"/>
      <c r="E87" s="194">
        <v>0.21</v>
      </c>
      <c r="F87" s="189">
        <f>H87+NPV(FD,I87:INDEX(I87:DC87,PAL))</f>
        <v>0</v>
      </c>
      <c r="G87" s="189">
        <f>SUMIF($H$5:$DC$5,"&lt;="&amp;PAL,$H87:$DC87)</f>
        <v>0</v>
      </c>
      <c r="H87" s="153">
        <v>0</v>
      </c>
      <c r="I87" s="153">
        <v>0</v>
      </c>
      <c r="J87" s="153">
        <v>0</v>
      </c>
      <c r="K87" s="153">
        <v>0</v>
      </c>
      <c r="L87" s="153">
        <v>0</v>
      </c>
      <c r="M87" s="153">
        <v>0</v>
      </c>
      <c r="N87" s="153">
        <v>0</v>
      </c>
      <c r="O87" s="153">
        <v>0</v>
      </c>
      <c r="P87" s="153">
        <v>0</v>
      </c>
      <c r="Q87" s="153">
        <v>0</v>
      </c>
      <c r="R87" s="153">
        <v>0</v>
      </c>
      <c r="S87" s="154">
        <v>0</v>
      </c>
      <c r="T87" s="154">
        <v>0</v>
      </c>
      <c r="U87" s="154">
        <v>0</v>
      </c>
      <c r="V87" s="154">
        <v>0</v>
      </c>
      <c r="W87" s="154">
        <v>0</v>
      </c>
      <c r="X87" s="154">
        <v>0</v>
      </c>
      <c r="Y87" s="154">
        <v>0</v>
      </c>
      <c r="Z87" s="154">
        <v>0</v>
      </c>
      <c r="AA87" s="154">
        <v>0</v>
      </c>
      <c r="AB87" s="154">
        <v>0</v>
      </c>
      <c r="AC87" s="154">
        <v>0</v>
      </c>
      <c r="AD87" s="154">
        <v>0</v>
      </c>
      <c r="AE87" s="154">
        <v>0</v>
      </c>
      <c r="AF87" s="154">
        <v>0</v>
      </c>
      <c r="AG87" s="154">
        <v>0</v>
      </c>
      <c r="AH87" s="154">
        <v>0</v>
      </c>
      <c r="AI87" s="154">
        <v>0</v>
      </c>
      <c r="AJ87" s="154">
        <v>0</v>
      </c>
      <c r="AK87" s="154">
        <v>0</v>
      </c>
      <c r="AL87" s="154">
        <v>0</v>
      </c>
      <c r="AM87" s="154">
        <v>0</v>
      </c>
      <c r="AN87" s="154">
        <v>0</v>
      </c>
      <c r="AO87" s="154">
        <v>0</v>
      </c>
      <c r="AP87" s="154">
        <v>0</v>
      </c>
      <c r="AQ87" s="154">
        <v>0</v>
      </c>
      <c r="AR87" s="154">
        <v>0</v>
      </c>
      <c r="AS87" s="154">
        <v>0</v>
      </c>
      <c r="AT87" s="154">
        <v>0</v>
      </c>
      <c r="AU87" s="154">
        <v>0</v>
      </c>
      <c r="AV87" s="154">
        <v>0</v>
      </c>
      <c r="AW87" s="154">
        <v>0</v>
      </c>
      <c r="AX87" s="154">
        <v>0</v>
      </c>
      <c r="AY87" s="154">
        <v>0</v>
      </c>
      <c r="AZ87" s="154">
        <v>0</v>
      </c>
      <c r="BA87" s="154">
        <v>0</v>
      </c>
      <c r="BB87" s="154">
        <v>0</v>
      </c>
      <c r="BC87" s="154">
        <v>0</v>
      </c>
      <c r="BD87" s="154">
        <v>0</v>
      </c>
      <c r="BE87" s="154">
        <v>0</v>
      </c>
      <c r="BF87" s="154">
        <v>0</v>
      </c>
      <c r="BG87" s="154">
        <v>0</v>
      </c>
      <c r="BH87" s="154">
        <v>0</v>
      </c>
      <c r="BI87" s="154">
        <v>0</v>
      </c>
      <c r="BJ87" s="154">
        <v>0</v>
      </c>
      <c r="BK87" s="154">
        <v>0</v>
      </c>
      <c r="BL87" s="154">
        <v>0</v>
      </c>
      <c r="BM87" s="154">
        <v>0</v>
      </c>
      <c r="BN87" s="154">
        <v>0</v>
      </c>
      <c r="BO87" s="154">
        <v>0</v>
      </c>
      <c r="BP87" s="154">
        <v>0</v>
      </c>
      <c r="BQ87" s="154">
        <v>0</v>
      </c>
      <c r="BR87" s="154">
        <v>0</v>
      </c>
      <c r="BS87" s="154">
        <v>0</v>
      </c>
      <c r="BT87" s="154">
        <v>0</v>
      </c>
      <c r="BU87" s="154">
        <v>0</v>
      </c>
      <c r="BV87" s="154">
        <v>0</v>
      </c>
      <c r="BW87" s="154">
        <v>0</v>
      </c>
      <c r="BX87" s="154">
        <v>0</v>
      </c>
      <c r="BY87" s="154">
        <v>0</v>
      </c>
      <c r="BZ87" s="154">
        <v>0</v>
      </c>
      <c r="CA87" s="154">
        <v>0</v>
      </c>
      <c r="CB87" s="154">
        <v>0</v>
      </c>
      <c r="CC87" s="154">
        <v>0</v>
      </c>
      <c r="CD87" s="154">
        <v>0</v>
      </c>
      <c r="CE87" s="154">
        <v>0</v>
      </c>
      <c r="CF87" s="154">
        <v>0</v>
      </c>
      <c r="CG87" s="154">
        <v>0</v>
      </c>
      <c r="CH87" s="154">
        <v>0</v>
      </c>
      <c r="CI87" s="154">
        <v>0</v>
      </c>
      <c r="CJ87" s="154">
        <v>0</v>
      </c>
      <c r="CK87" s="154">
        <v>0</v>
      </c>
      <c r="CL87" s="154">
        <v>0</v>
      </c>
      <c r="CM87" s="154">
        <v>0</v>
      </c>
      <c r="CN87" s="154">
        <v>0</v>
      </c>
      <c r="CO87" s="154">
        <v>0</v>
      </c>
      <c r="CP87" s="154">
        <v>0</v>
      </c>
      <c r="CQ87" s="154">
        <v>0</v>
      </c>
      <c r="CR87" s="154">
        <v>0</v>
      </c>
      <c r="CS87" s="154">
        <v>0</v>
      </c>
      <c r="CT87" s="154">
        <v>0</v>
      </c>
      <c r="CU87" s="154">
        <v>0</v>
      </c>
      <c r="CV87" s="154">
        <v>0</v>
      </c>
      <c r="CW87" s="154">
        <v>0</v>
      </c>
      <c r="CX87" s="154">
        <v>0</v>
      </c>
      <c r="CY87" s="154">
        <v>0</v>
      </c>
      <c r="CZ87" s="154">
        <v>0</v>
      </c>
      <c r="DA87" s="154">
        <v>0</v>
      </c>
      <c r="DB87" s="154">
        <v>0</v>
      </c>
      <c r="DC87" s="154">
        <v>0</v>
      </c>
      <c r="DE87" s="24">
        <f t="shared" si="44"/>
        <v>0</v>
      </c>
      <c r="DF87" s="24">
        <f t="shared" si="40"/>
        <v>0</v>
      </c>
      <c r="DG87">
        <f t="shared" si="43"/>
        <v>21</v>
      </c>
      <c r="DH87">
        <v>0</v>
      </c>
    </row>
    <row r="88" spans="1:112" ht="15" customHeight="1">
      <c r="A88" s="68">
        <v>76</v>
      </c>
      <c r="B88" s="176" t="str">
        <f>$B$78&amp;"L."</f>
        <v>F.L.</v>
      </c>
      <c r="C88" s="196" t="s">
        <v>163</v>
      </c>
      <c r="D88" s="176"/>
      <c r="E88" s="194">
        <v>0.21</v>
      </c>
      <c r="F88" s="189">
        <f>H88+NPV(FD,I88:INDEX(I88:DC88,PAL))</f>
        <v>0</v>
      </c>
      <c r="G88" s="189">
        <f>SUMIF($H$5:$DC$5,"&lt;="&amp;PAL,$H88:$DC88)</f>
        <v>0</v>
      </c>
      <c r="H88" s="153">
        <v>0</v>
      </c>
      <c r="I88" s="153">
        <v>0</v>
      </c>
      <c r="J88" s="153">
        <v>0</v>
      </c>
      <c r="K88" s="153">
        <v>0</v>
      </c>
      <c r="L88" s="153">
        <v>0</v>
      </c>
      <c r="M88" s="153">
        <v>0</v>
      </c>
      <c r="N88" s="153">
        <v>0</v>
      </c>
      <c r="O88" s="153">
        <v>0</v>
      </c>
      <c r="P88" s="153">
        <v>0</v>
      </c>
      <c r="Q88" s="153">
        <v>0</v>
      </c>
      <c r="R88" s="153">
        <v>0</v>
      </c>
      <c r="S88" s="153">
        <v>0</v>
      </c>
      <c r="T88" s="153">
        <v>0</v>
      </c>
      <c r="U88" s="153">
        <v>0</v>
      </c>
      <c r="V88" s="153">
        <v>0</v>
      </c>
      <c r="W88" s="153">
        <v>0</v>
      </c>
      <c r="X88" s="153">
        <v>0</v>
      </c>
      <c r="Y88" s="153">
        <v>0</v>
      </c>
      <c r="Z88" s="153">
        <v>0</v>
      </c>
      <c r="AA88" s="153">
        <v>0</v>
      </c>
      <c r="AB88" s="153">
        <v>0</v>
      </c>
      <c r="AC88" s="153">
        <v>0</v>
      </c>
      <c r="AD88" s="153">
        <v>0</v>
      </c>
      <c r="AE88" s="153">
        <v>0</v>
      </c>
      <c r="AF88" s="153">
        <v>0</v>
      </c>
      <c r="AG88" s="154">
        <v>0</v>
      </c>
      <c r="AH88" s="153">
        <v>0</v>
      </c>
      <c r="AI88" s="153">
        <v>0</v>
      </c>
      <c r="AJ88" s="153">
        <v>0</v>
      </c>
      <c r="AK88" s="153">
        <v>0</v>
      </c>
      <c r="AL88" s="153">
        <v>0</v>
      </c>
      <c r="AM88" s="153">
        <v>0</v>
      </c>
      <c r="AN88" s="153">
        <v>0</v>
      </c>
      <c r="AO88" s="153">
        <v>0</v>
      </c>
      <c r="AP88" s="153">
        <v>0</v>
      </c>
      <c r="AQ88" s="153">
        <v>0</v>
      </c>
      <c r="AR88" s="153">
        <v>0</v>
      </c>
      <c r="AS88" s="153">
        <v>0</v>
      </c>
      <c r="AT88" s="153">
        <v>0</v>
      </c>
      <c r="AU88" s="153">
        <v>0</v>
      </c>
      <c r="AV88" s="153">
        <v>0</v>
      </c>
      <c r="AW88" s="153">
        <v>0</v>
      </c>
      <c r="AX88" s="153">
        <v>0</v>
      </c>
      <c r="AY88" s="153">
        <v>0</v>
      </c>
      <c r="AZ88" s="153">
        <v>0</v>
      </c>
      <c r="BA88" s="153">
        <v>0</v>
      </c>
      <c r="BB88" s="153">
        <v>0</v>
      </c>
      <c r="BC88" s="153">
        <v>0</v>
      </c>
      <c r="BD88" s="153">
        <v>0</v>
      </c>
      <c r="BE88" s="153">
        <v>0</v>
      </c>
      <c r="BF88" s="153">
        <v>0</v>
      </c>
      <c r="BG88" s="153">
        <v>0</v>
      </c>
      <c r="BH88" s="153">
        <v>0</v>
      </c>
      <c r="BI88" s="153">
        <v>0</v>
      </c>
      <c r="BJ88" s="153">
        <v>0</v>
      </c>
      <c r="BK88" s="153">
        <v>0</v>
      </c>
      <c r="BL88" s="153">
        <v>0</v>
      </c>
      <c r="BM88" s="153">
        <v>0</v>
      </c>
      <c r="BN88" s="153">
        <v>0</v>
      </c>
      <c r="BO88" s="153">
        <v>0</v>
      </c>
      <c r="BP88" s="153">
        <v>0</v>
      </c>
      <c r="BQ88" s="153">
        <v>0</v>
      </c>
      <c r="BR88" s="153">
        <v>0</v>
      </c>
      <c r="BS88" s="153">
        <v>0</v>
      </c>
      <c r="BT88" s="153">
        <v>0</v>
      </c>
      <c r="BU88" s="153">
        <v>0</v>
      </c>
      <c r="BV88" s="153">
        <v>0</v>
      </c>
      <c r="BW88" s="153">
        <v>0</v>
      </c>
      <c r="BX88" s="153">
        <v>0</v>
      </c>
      <c r="BY88" s="153">
        <v>0</v>
      </c>
      <c r="BZ88" s="153">
        <v>0</v>
      </c>
      <c r="CA88" s="153">
        <v>0</v>
      </c>
      <c r="CB88" s="153">
        <v>0</v>
      </c>
      <c r="CC88" s="153">
        <v>0</v>
      </c>
      <c r="CD88" s="153">
        <v>0</v>
      </c>
      <c r="CE88" s="153">
        <v>0</v>
      </c>
      <c r="CF88" s="153">
        <v>0</v>
      </c>
      <c r="CG88" s="153">
        <v>0</v>
      </c>
      <c r="CH88" s="153">
        <v>0</v>
      </c>
      <c r="CI88" s="153">
        <v>0</v>
      </c>
      <c r="CJ88" s="153">
        <v>0</v>
      </c>
      <c r="CK88" s="153">
        <v>0</v>
      </c>
      <c r="CL88" s="153">
        <v>0</v>
      </c>
      <c r="CM88" s="153">
        <v>0</v>
      </c>
      <c r="CN88" s="153">
        <v>0</v>
      </c>
      <c r="CO88" s="153">
        <v>0</v>
      </c>
      <c r="CP88" s="153">
        <v>0</v>
      </c>
      <c r="CQ88" s="153">
        <v>0</v>
      </c>
      <c r="CR88" s="153">
        <v>0</v>
      </c>
      <c r="CS88" s="153">
        <v>0</v>
      </c>
      <c r="CT88" s="153">
        <v>0</v>
      </c>
      <c r="CU88" s="153">
        <v>0</v>
      </c>
      <c r="CV88" s="153">
        <v>0</v>
      </c>
      <c r="CW88" s="153">
        <v>0</v>
      </c>
      <c r="CX88" s="153">
        <v>0</v>
      </c>
      <c r="CY88" s="153">
        <v>0</v>
      </c>
      <c r="CZ88" s="153">
        <v>0</v>
      </c>
      <c r="DA88" s="153">
        <v>0</v>
      </c>
      <c r="DB88" s="153">
        <v>0</v>
      </c>
      <c r="DC88" s="154">
        <v>0</v>
      </c>
      <c r="DE88" s="24">
        <f t="shared" si="44"/>
        <v>0</v>
      </c>
      <c r="DF88" s="24">
        <f t="shared" si="40"/>
        <v>0</v>
      </c>
      <c r="DG88">
        <f t="shared" si="43"/>
        <v>21</v>
      </c>
      <c r="DH88">
        <f>DG88/(100+DG88)</f>
        <v>0.17355371900826447</v>
      </c>
    </row>
    <row r="89" spans="1:112" ht="29">
      <c r="A89" s="68">
        <v>77</v>
      </c>
      <c r="B89" s="176" t="s">
        <v>178</v>
      </c>
      <c r="C89" s="188" t="s">
        <v>179</v>
      </c>
      <c r="E89" s="176"/>
      <c r="F89" s="191">
        <f>SUM(F90:F99)</f>
        <v>0</v>
      </c>
      <c r="G89" s="189">
        <f>SUMIF($H$5:$DC$5,"&lt;="&amp;PAL,$H89:$DC89)</f>
        <v>0</v>
      </c>
      <c r="H89" s="191">
        <f t="shared" ref="H89:BR89" si="45">SUM(H90:H99)</f>
        <v>0</v>
      </c>
      <c r="I89" s="191">
        <f t="shared" si="45"/>
        <v>0</v>
      </c>
      <c r="J89" s="191">
        <f t="shared" si="45"/>
        <v>0</v>
      </c>
      <c r="K89" s="191">
        <f t="shared" si="45"/>
        <v>0</v>
      </c>
      <c r="L89" s="191">
        <f t="shared" si="45"/>
        <v>0</v>
      </c>
      <c r="M89" s="191">
        <f t="shared" si="45"/>
        <v>0</v>
      </c>
      <c r="N89" s="191">
        <f t="shared" si="45"/>
        <v>0</v>
      </c>
      <c r="O89" s="191">
        <f t="shared" si="45"/>
        <v>0</v>
      </c>
      <c r="P89" s="191">
        <f t="shared" si="45"/>
        <v>0</v>
      </c>
      <c r="Q89" s="191">
        <f t="shared" si="45"/>
        <v>0</v>
      </c>
      <c r="R89" s="191">
        <f t="shared" si="45"/>
        <v>0</v>
      </c>
      <c r="S89" s="191">
        <f t="shared" si="45"/>
        <v>0</v>
      </c>
      <c r="T89" s="191">
        <f t="shared" si="45"/>
        <v>0</v>
      </c>
      <c r="U89" s="191">
        <f t="shared" si="45"/>
        <v>0</v>
      </c>
      <c r="V89" s="191">
        <f t="shared" si="45"/>
        <v>0</v>
      </c>
      <c r="W89" s="191">
        <f t="shared" si="45"/>
        <v>0</v>
      </c>
      <c r="X89" s="191">
        <f t="shared" si="45"/>
        <v>0</v>
      </c>
      <c r="Y89" s="191">
        <f t="shared" si="45"/>
        <v>0</v>
      </c>
      <c r="Z89" s="191">
        <f t="shared" si="45"/>
        <v>0</v>
      </c>
      <c r="AA89" s="191">
        <f t="shared" si="45"/>
        <v>0</v>
      </c>
      <c r="AB89" s="191">
        <f t="shared" si="45"/>
        <v>0</v>
      </c>
      <c r="AC89" s="191">
        <f t="shared" si="45"/>
        <v>0</v>
      </c>
      <c r="AD89" s="191">
        <f t="shared" si="45"/>
        <v>0</v>
      </c>
      <c r="AE89" s="191">
        <f t="shared" si="45"/>
        <v>0</v>
      </c>
      <c r="AF89" s="191">
        <f t="shared" si="45"/>
        <v>0</v>
      </c>
      <c r="AG89" s="191">
        <f t="shared" si="45"/>
        <v>0</v>
      </c>
      <c r="AH89" s="191">
        <f t="shared" si="45"/>
        <v>0</v>
      </c>
      <c r="AI89" s="191">
        <f t="shared" si="45"/>
        <v>0</v>
      </c>
      <c r="AJ89" s="191">
        <f t="shared" si="45"/>
        <v>0</v>
      </c>
      <c r="AK89" s="191">
        <f t="shared" si="45"/>
        <v>0</v>
      </c>
      <c r="AL89" s="191">
        <f t="shared" si="45"/>
        <v>0</v>
      </c>
      <c r="AM89" s="191">
        <f t="shared" si="45"/>
        <v>0</v>
      </c>
      <c r="AN89" s="191">
        <f t="shared" si="45"/>
        <v>0</v>
      </c>
      <c r="AO89" s="191">
        <f t="shared" si="45"/>
        <v>0</v>
      </c>
      <c r="AP89" s="191">
        <f t="shared" si="45"/>
        <v>0</v>
      </c>
      <c r="AQ89" s="191">
        <f t="shared" si="45"/>
        <v>0</v>
      </c>
      <c r="AR89" s="191">
        <f t="shared" si="45"/>
        <v>0</v>
      </c>
      <c r="AS89" s="191">
        <f t="shared" si="45"/>
        <v>0</v>
      </c>
      <c r="AT89" s="191">
        <f t="shared" si="45"/>
        <v>0</v>
      </c>
      <c r="AU89" s="191">
        <f t="shared" si="45"/>
        <v>0</v>
      </c>
      <c r="AV89" s="191">
        <f t="shared" si="45"/>
        <v>0</v>
      </c>
      <c r="AW89" s="191">
        <f t="shared" si="45"/>
        <v>0</v>
      </c>
      <c r="AX89" s="191">
        <f t="shared" si="45"/>
        <v>0</v>
      </c>
      <c r="AY89" s="191">
        <f t="shared" si="45"/>
        <v>0</v>
      </c>
      <c r="AZ89" s="191">
        <f t="shared" si="45"/>
        <v>0</v>
      </c>
      <c r="BA89" s="191">
        <f t="shared" si="45"/>
        <v>0</v>
      </c>
      <c r="BB89" s="191">
        <f t="shared" si="45"/>
        <v>0</v>
      </c>
      <c r="BC89" s="191">
        <f t="shared" si="45"/>
        <v>0</v>
      </c>
      <c r="BD89" s="191">
        <f t="shared" si="45"/>
        <v>0</v>
      </c>
      <c r="BE89" s="191">
        <f t="shared" si="45"/>
        <v>0</v>
      </c>
      <c r="BF89" s="191">
        <f t="shared" si="45"/>
        <v>0</v>
      </c>
      <c r="BG89" s="191">
        <f t="shared" si="45"/>
        <v>0</v>
      </c>
      <c r="BH89" s="191">
        <f t="shared" si="45"/>
        <v>0</v>
      </c>
      <c r="BI89" s="191">
        <f t="shared" si="45"/>
        <v>0</v>
      </c>
      <c r="BJ89" s="191">
        <f t="shared" si="45"/>
        <v>0</v>
      </c>
      <c r="BK89" s="191">
        <f t="shared" si="45"/>
        <v>0</v>
      </c>
      <c r="BL89" s="191">
        <f t="shared" si="45"/>
        <v>0</v>
      </c>
      <c r="BM89" s="191">
        <f t="shared" si="45"/>
        <v>0</v>
      </c>
      <c r="BN89" s="191">
        <f t="shared" si="45"/>
        <v>0</v>
      </c>
      <c r="BO89" s="191">
        <f t="shared" si="45"/>
        <v>0</v>
      </c>
      <c r="BP89" s="191">
        <f t="shared" si="45"/>
        <v>0</v>
      </c>
      <c r="BQ89" s="191">
        <f t="shared" si="45"/>
        <v>0</v>
      </c>
      <c r="BR89" s="191">
        <f t="shared" si="45"/>
        <v>0</v>
      </c>
      <c r="BS89" s="191">
        <f t="shared" ref="BS89:DC89" si="46">SUM(BS90:BS99)</f>
        <v>0</v>
      </c>
      <c r="BT89" s="191">
        <f t="shared" si="46"/>
        <v>0</v>
      </c>
      <c r="BU89" s="191">
        <f t="shared" si="46"/>
        <v>0</v>
      </c>
      <c r="BV89" s="191">
        <f t="shared" si="46"/>
        <v>0</v>
      </c>
      <c r="BW89" s="191">
        <f t="shared" si="46"/>
        <v>0</v>
      </c>
      <c r="BX89" s="191">
        <f t="shared" si="46"/>
        <v>0</v>
      </c>
      <c r="BY89" s="191">
        <f t="shared" si="46"/>
        <v>0</v>
      </c>
      <c r="BZ89" s="191">
        <f t="shared" si="46"/>
        <v>0</v>
      </c>
      <c r="CA89" s="191">
        <f t="shared" si="46"/>
        <v>0</v>
      </c>
      <c r="CB89" s="191">
        <f t="shared" si="46"/>
        <v>0</v>
      </c>
      <c r="CC89" s="191">
        <f t="shared" si="46"/>
        <v>0</v>
      </c>
      <c r="CD89" s="191">
        <f t="shared" si="46"/>
        <v>0</v>
      </c>
      <c r="CE89" s="191">
        <f t="shared" si="46"/>
        <v>0</v>
      </c>
      <c r="CF89" s="191">
        <f t="shared" si="46"/>
        <v>0</v>
      </c>
      <c r="CG89" s="191">
        <f t="shared" si="46"/>
        <v>0</v>
      </c>
      <c r="CH89" s="191">
        <f t="shared" si="46"/>
        <v>0</v>
      </c>
      <c r="CI89" s="191">
        <f t="shared" si="46"/>
        <v>0</v>
      </c>
      <c r="CJ89" s="191">
        <f t="shared" si="46"/>
        <v>0</v>
      </c>
      <c r="CK89" s="191">
        <f t="shared" si="46"/>
        <v>0</v>
      </c>
      <c r="CL89" s="191">
        <f t="shared" si="46"/>
        <v>0</v>
      </c>
      <c r="CM89" s="191">
        <f t="shared" si="46"/>
        <v>0</v>
      </c>
      <c r="CN89" s="191">
        <f t="shared" si="46"/>
        <v>0</v>
      </c>
      <c r="CO89" s="191">
        <f t="shared" si="46"/>
        <v>0</v>
      </c>
      <c r="CP89" s="191">
        <f t="shared" si="46"/>
        <v>0</v>
      </c>
      <c r="CQ89" s="191">
        <f t="shared" si="46"/>
        <v>0</v>
      </c>
      <c r="CR89" s="191">
        <f t="shared" si="46"/>
        <v>0</v>
      </c>
      <c r="CS89" s="191">
        <f t="shared" si="46"/>
        <v>0</v>
      </c>
      <c r="CT89" s="191">
        <f t="shared" si="46"/>
        <v>0</v>
      </c>
      <c r="CU89" s="191">
        <f t="shared" si="46"/>
        <v>0</v>
      </c>
      <c r="CV89" s="191">
        <f t="shared" si="46"/>
        <v>0</v>
      </c>
      <c r="CW89" s="191">
        <f t="shared" si="46"/>
        <v>0</v>
      </c>
      <c r="CX89" s="191">
        <f t="shared" si="46"/>
        <v>0</v>
      </c>
      <c r="CY89" s="191">
        <f t="shared" si="46"/>
        <v>0</v>
      </c>
      <c r="CZ89" s="191">
        <f t="shared" si="46"/>
        <v>0</v>
      </c>
      <c r="DA89" s="191">
        <f t="shared" si="46"/>
        <v>0</v>
      </c>
      <c r="DB89" s="191">
        <f t="shared" si="46"/>
        <v>0</v>
      </c>
      <c r="DC89" s="191">
        <f t="shared" si="46"/>
        <v>0</v>
      </c>
      <c r="DF89" s="24">
        <f t="shared" si="40"/>
        <v>0</v>
      </c>
    </row>
    <row r="90" spans="1:112" ht="15" customHeight="1">
      <c r="A90" s="68">
        <v>78</v>
      </c>
      <c r="B90" s="176" t="str">
        <f>$B$89&amp;"1."</f>
        <v>G.1.</v>
      </c>
      <c r="C90" s="192" t="s">
        <v>180</v>
      </c>
      <c r="D90" s="176"/>
      <c r="E90" s="200">
        <v>0.21</v>
      </c>
      <c r="F90" s="189">
        <f>H90+NPV(FD,I90:INDEX(I90:DC90,PAL))</f>
        <v>0</v>
      </c>
      <c r="G90" s="189">
        <f>SUMIF($H$5:$DC$5,"&lt;="&amp;PAL,$H90:$DC90)</f>
        <v>0</v>
      </c>
      <c r="H90" s="195">
        <v>0</v>
      </c>
      <c r="I90" s="195">
        <v>0</v>
      </c>
      <c r="J90" s="195">
        <v>0</v>
      </c>
      <c r="K90" s="195">
        <v>0</v>
      </c>
      <c r="L90" s="195">
        <v>0</v>
      </c>
      <c r="M90" s="195">
        <v>0</v>
      </c>
      <c r="N90" s="195">
        <v>0</v>
      </c>
      <c r="O90" s="195">
        <v>0</v>
      </c>
      <c r="P90" s="195">
        <v>0</v>
      </c>
      <c r="Q90" s="195">
        <v>0</v>
      </c>
      <c r="R90" s="195">
        <v>0</v>
      </c>
      <c r="S90" s="195">
        <v>0</v>
      </c>
      <c r="T90" s="195">
        <v>0</v>
      </c>
      <c r="U90" s="195">
        <v>0</v>
      </c>
      <c r="V90" s="195">
        <v>0</v>
      </c>
      <c r="W90" s="195">
        <v>0</v>
      </c>
      <c r="X90" s="195">
        <v>0</v>
      </c>
      <c r="Y90" s="195">
        <v>0</v>
      </c>
      <c r="Z90" s="195">
        <v>0</v>
      </c>
      <c r="AA90" s="195">
        <v>0</v>
      </c>
      <c r="AB90" s="195">
        <v>0</v>
      </c>
      <c r="AC90" s="195">
        <v>0</v>
      </c>
      <c r="AD90" s="195">
        <v>0</v>
      </c>
      <c r="AE90" s="195">
        <v>0</v>
      </c>
      <c r="AF90" s="195">
        <v>0</v>
      </c>
      <c r="AG90" s="195">
        <v>0</v>
      </c>
      <c r="AH90" s="195">
        <v>0</v>
      </c>
      <c r="AI90" s="195">
        <v>0</v>
      </c>
      <c r="AJ90" s="195">
        <v>0</v>
      </c>
      <c r="AK90" s="195">
        <v>0</v>
      </c>
      <c r="AL90" s="195">
        <v>0</v>
      </c>
      <c r="AM90" s="195">
        <v>0</v>
      </c>
      <c r="AN90" s="195">
        <v>0</v>
      </c>
      <c r="AO90" s="195">
        <v>0</v>
      </c>
      <c r="AP90" s="195">
        <v>0</v>
      </c>
      <c r="AQ90" s="195">
        <v>0</v>
      </c>
      <c r="AR90" s="195">
        <v>0</v>
      </c>
      <c r="AS90" s="195">
        <v>0</v>
      </c>
      <c r="AT90" s="195">
        <v>0</v>
      </c>
      <c r="AU90" s="195">
        <v>0</v>
      </c>
      <c r="AV90" s="195">
        <v>0</v>
      </c>
      <c r="AW90" s="195">
        <v>0</v>
      </c>
      <c r="AX90" s="195">
        <v>0</v>
      </c>
      <c r="AY90" s="195">
        <v>0</v>
      </c>
      <c r="AZ90" s="195">
        <v>0</v>
      </c>
      <c r="BA90" s="195">
        <v>0</v>
      </c>
      <c r="BB90" s="195">
        <v>0</v>
      </c>
      <c r="BC90" s="195">
        <v>0</v>
      </c>
      <c r="BD90" s="195">
        <v>0</v>
      </c>
      <c r="BE90" s="195">
        <v>0</v>
      </c>
      <c r="BF90" s="195">
        <v>0</v>
      </c>
      <c r="BG90" s="195">
        <v>0</v>
      </c>
      <c r="BH90" s="195">
        <v>0</v>
      </c>
      <c r="BI90" s="195">
        <v>0</v>
      </c>
      <c r="BJ90" s="195">
        <v>0</v>
      </c>
      <c r="BK90" s="195">
        <v>0</v>
      </c>
      <c r="BL90" s="195">
        <v>0</v>
      </c>
      <c r="BM90" s="195">
        <v>0</v>
      </c>
      <c r="BN90" s="195">
        <v>0</v>
      </c>
      <c r="BO90" s="195">
        <v>0</v>
      </c>
      <c r="BP90" s="195">
        <v>0</v>
      </c>
      <c r="BQ90" s="195">
        <v>0</v>
      </c>
      <c r="BR90" s="195">
        <v>0</v>
      </c>
      <c r="BS90" s="195">
        <v>0</v>
      </c>
      <c r="BT90" s="195">
        <v>0</v>
      </c>
      <c r="BU90" s="195">
        <v>0</v>
      </c>
      <c r="BV90" s="195">
        <v>0</v>
      </c>
      <c r="BW90" s="195">
        <v>0</v>
      </c>
      <c r="BX90" s="195">
        <v>0</v>
      </c>
      <c r="BY90" s="195">
        <v>0</v>
      </c>
      <c r="BZ90" s="195">
        <v>0</v>
      </c>
      <c r="CA90" s="195">
        <v>0</v>
      </c>
      <c r="CB90" s="195">
        <v>0</v>
      </c>
      <c r="CC90" s="195">
        <v>0</v>
      </c>
      <c r="CD90" s="195">
        <v>0</v>
      </c>
      <c r="CE90" s="195">
        <v>0</v>
      </c>
      <c r="CF90" s="195">
        <v>0</v>
      </c>
      <c r="CG90" s="195">
        <v>0</v>
      </c>
      <c r="CH90" s="195">
        <v>0</v>
      </c>
      <c r="CI90" s="195">
        <v>0</v>
      </c>
      <c r="CJ90" s="195">
        <v>0</v>
      </c>
      <c r="CK90" s="195">
        <v>0</v>
      </c>
      <c r="CL90" s="195">
        <v>0</v>
      </c>
      <c r="CM90" s="195">
        <v>0</v>
      </c>
      <c r="CN90" s="195">
        <v>0</v>
      </c>
      <c r="CO90" s="195">
        <v>0</v>
      </c>
      <c r="CP90" s="195">
        <v>0</v>
      </c>
      <c r="CQ90" s="195">
        <v>0</v>
      </c>
      <c r="CR90" s="195">
        <v>0</v>
      </c>
      <c r="CS90" s="195">
        <v>0</v>
      </c>
      <c r="CT90" s="195">
        <v>0</v>
      </c>
      <c r="CU90" s="195">
        <v>0</v>
      </c>
      <c r="CV90" s="195">
        <v>0</v>
      </c>
      <c r="CW90" s="195">
        <v>0</v>
      </c>
      <c r="CX90" s="195">
        <v>0</v>
      </c>
      <c r="CY90" s="195">
        <v>0</v>
      </c>
      <c r="CZ90" s="195">
        <v>0</v>
      </c>
      <c r="DA90" s="195">
        <v>0</v>
      </c>
      <c r="DB90" s="195">
        <v>0</v>
      </c>
      <c r="DC90" s="195">
        <v>0</v>
      </c>
      <c r="DE90" s="24">
        <f t="shared" ref="DE90:DE116" si="47">COUNTBLANK(H90:DC90)</f>
        <v>0</v>
      </c>
      <c r="DF90" s="24">
        <f t="shared" si="40"/>
        <v>0</v>
      </c>
      <c r="DG90">
        <f t="shared" ref="DG90:DG110" si="48">IF(ISNUMBER(E90),E90*100,0)</f>
        <v>21</v>
      </c>
    </row>
    <row r="91" spans="1:112" ht="15" customHeight="1">
      <c r="A91" s="68">
        <v>79</v>
      </c>
      <c r="B91" s="176" t="str">
        <f>$B$89&amp;"2."</f>
        <v>G.2.</v>
      </c>
      <c r="C91" s="192" t="s">
        <v>181</v>
      </c>
      <c r="D91" s="176"/>
      <c r="E91" s="200">
        <v>0.21</v>
      </c>
      <c r="F91" s="189">
        <f>H91+NPV(FD,I91:INDEX(I91:DC91,PAL))</f>
        <v>0</v>
      </c>
      <c r="G91" s="189">
        <f>SUMIF($H$5:$DC$5,"&lt;="&amp;PAL,$H91:$DC91)</f>
        <v>0</v>
      </c>
      <c r="H91" s="195">
        <v>0</v>
      </c>
      <c r="I91" s="195">
        <v>0</v>
      </c>
      <c r="J91" s="195">
        <v>0</v>
      </c>
      <c r="K91" s="195">
        <v>0</v>
      </c>
      <c r="L91" s="195">
        <v>0</v>
      </c>
      <c r="M91" s="195">
        <v>0</v>
      </c>
      <c r="N91" s="195">
        <v>0</v>
      </c>
      <c r="O91" s="195">
        <v>0</v>
      </c>
      <c r="P91" s="195">
        <v>0</v>
      </c>
      <c r="Q91" s="195">
        <v>0</v>
      </c>
      <c r="R91" s="195">
        <v>0</v>
      </c>
      <c r="S91" s="195">
        <v>0</v>
      </c>
      <c r="T91" s="195">
        <v>0</v>
      </c>
      <c r="U91" s="195">
        <v>0</v>
      </c>
      <c r="V91" s="195">
        <v>0</v>
      </c>
      <c r="W91" s="195">
        <v>0</v>
      </c>
      <c r="X91" s="195">
        <v>0</v>
      </c>
      <c r="Y91" s="195">
        <v>0</v>
      </c>
      <c r="Z91" s="195">
        <v>0</v>
      </c>
      <c r="AA91" s="195">
        <v>0</v>
      </c>
      <c r="AB91" s="195">
        <v>0</v>
      </c>
      <c r="AC91" s="195">
        <v>0</v>
      </c>
      <c r="AD91" s="195">
        <v>0</v>
      </c>
      <c r="AE91" s="195">
        <v>0</v>
      </c>
      <c r="AF91" s="195">
        <v>0</v>
      </c>
      <c r="AG91" s="195">
        <v>0</v>
      </c>
      <c r="AH91" s="195">
        <v>0</v>
      </c>
      <c r="AI91" s="195">
        <v>0</v>
      </c>
      <c r="AJ91" s="195">
        <v>0</v>
      </c>
      <c r="AK91" s="195">
        <v>0</v>
      </c>
      <c r="AL91" s="195">
        <v>0</v>
      </c>
      <c r="AM91" s="195">
        <v>0</v>
      </c>
      <c r="AN91" s="195">
        <v>0</v>
      </c>
      <c r="AO91" s="195">
        <v>0</v>
      </c>
      <c r="AP91" s="195">
        <v>0</v>
      </c>
      <c r="AQ91" s="195">
        <v>0</v>
      </c>
      <c r="AR91" s="195">
        <v>0</v>
      </c>
      <c r="AS91" s="195">
        <v>0</v>
      </c>
      <c r="AT91" s="195">
        <v>0</v>
      </c>
      <c r="AU91" s="195">
        <v>0</v>
      </c>
      <c r="AV91" s="195">
        <v>0</v>
      </c>
      <c r="AW91" s="195">
        <v>0</v>
      </c>
      <c r="AX91" s="195">
        <v>0</v>
      </c>
      <c r="AY91" s="195">
        <v>0</v>
      </c>
      <c r="AZ91" s="195">
        <v>0</v>
      </c>
      <c r="BA91" s="195">
        <v>0</v>
      </c>
      <c r="BB91" s="195">
        <v>0</v>
      </c>
      <c r="BC91" s="195">
        <v>0</v>
      </c>
      <c r="BD91" s="195">
        <v>0</v>
      </c>
      <c r="BE91" s="195">
        <v>0</v>
      </c>
      <c r="BF91" s="195">
        <v>0</v>
      </c>
      <c r="BG91" s="195">
        <v>0</v>
      </c>
      <c r="BH91" s="195">
        <v>0</v>
      </c>
      <c r="BI91" s="195">
        <v>0</v>
      </c>
      <c r="BJ91" s="195">
        <v>0</v>
      </c>
      <c r="BK91" s="195">
        <v>0</v>
      </c>
      <c r="BL91" s="195">
        <v>0</v>
      </c>
      <c r="BM91" s="195">
        <v>0</v>
      </c>
      <c r="BN91" s="195">
        <v>0</v>
      </c>
      <c r="BO91" s="195">
        <v>0</v>
      </c>
      <c r="BP91" s="195">
        <v>0</v>
      </c>
      <c r="BQ91" s="195">
        <v>0</v>
      </c>
      <c r="BR91" s="195">
        <v>0</v>
      </c>
      <c r="BS91" s="195">
        <v>0</v>
      </c>
      <c r="BT91" s="195">
        <v>0</v>
      </c>
      <c r="BU91" s="195">
        <v>0</v>
      </c>
      <c r="BV91" s="195">
        <v>0</v>
      </c>
      <c r="BW91" s="195">
        <v>0</v>
      </c>
      <c r="BX91" s="195">
        <v>0</v>
      </c>
      <c r="BY91" s="195">
        <v>0</v>
      </c>
      <c r="BZ91" s="195">
        <v>0</v>
      </c>
      <c r="CA91" s="195">
        <v>0</v>
      </c>
      <c r="CB91" s="195">
        <v>0</v>
      </c>
      <c r="CC91" s="195">
        <v>0</v>
      </c>
      <c r="CD91" s="195">
        <v>0</v>
      </c>
      <c r="CE91" s="195">
        <v>0</v>
      </c>
      <c r="CF91" s="195">
        <v>0</v>
      </c>
      <c r="CG91" s="195">
        <v>0</v>
      </c>
      <c r="CH91" s="195">
        <v>0</v>
      </c>
      <c r="CI91" s="195">
        <v>0</v>
      </c>
      <c r="CJ91" s="195">
        <v>0</v>
      </c>
      <c r="CK91" s="195">
        <v>0</v>
      </c>
      <c r="CL91" s="195">
        <v>0</v>
      </c>
      <c r="CM91" s="195">
        <v>0</v>
      </c>
      <c r="CN91" s="195">
        <v>0</v>
      </c>
      <c r="CO91" s="195">
        <v>0</v>
      </c>
      <c r="CP91" s="195">
        <v>0</v>
      </c>
      <c r="CQ91" s="195">
        <v>0</v>
      </c>
      <c r="CR91" s="195">
        <v>0</v>
      </c>
      <c r="CS91" s="195">
        <v>0</v>
      </c>
      <c r="CT91" s="195">
        <v>0</v>
      </c>
      <c r="CU91" s="195">
        <v>0</v>
      </c>
      <c r="CV91" s="195">
        <v>0</v>
      </c>
      <c r="CW91" s="195">
        <v>0</v>
      </c>
      <c r="CX91" s="195">
        <v>0</v>
      </c>
      <c r="CY91" s="195">
        <v>0</v>
      </c>
      <c r="CZ91" s="195">
        <v>0</v>
      </c>
      <c r="DA91" s="195">
        <v>0</v>
      </c>
      <c r="DB91" s="195">
        <v>0</v>
      </c>
      <c r="DC91" s="195">
        <v>0</v>
      </c>
      <c r="DE91" s="24">
        <f t="shared" si="47"/>
        <v>0</v>
      </c>
      <c r="DF91" s="24">
        <f t="shared" si="40"/>
        <v>0</v>
      </c>
      <c r="DG91">
        <f t="shared" si="48"/>
        <v>21</v>
      </c>
    </row>
    <row r="92" spans="1:112" ht="15" customHeight="1">
      <c r="A92" s="68">
        <v>80</v>
      </c>
      <c r="B92" s="176" t="str">
        <f>$B$89&amp;"3."</f>
        <v>G.3.</v>
      </c>
      <c r="C92" s="192" t="s">
        <v>182</v>
      </c>
      <c r="D92" s="176"/>
      <c r="E92" s="200">
        <v>0.21</v>
      </c>
      <c r="F92" s="189">
        <f>H92+NPV(FD,I92:INDEX(I92:DC92,PAL))</f>
        <v>0</v>
      </c>
      <c r="G92" s="189">
        <f>SUMIF($H$5:$DC$5,"&lt;="&amp;PAL,$H92:$DC92)</f>
        <v>0</v>
      </c>
      <c r="H92" s="195">
        <v>0</v>
      </c>
      <c r="I92" s="195">
        <v>0</v>
      </c>
      <c r="J92" s="195">
        <v>0</v>
      </c>
      <c r="K92" s="195">
        <v>0</v>
      </c>
      <c r="L92" s="195">
        <v>0</v>
      </c>
      <c r="M92" s="195">
        <v>0</v>
      </c>
      <c r="N92" s="195">
        <v>0</v>
      </c>
      <c r="O92" s="195">
        <v>0</v>
      </c>
      <c r="P92" s="195">
        <v>0</v>
      </c>
      <c r="Q92" s="195">
        <v>0</v>
      </c>
      <c r="R92" s="195">
        <v>0</v>
      </c>
      <c r="S92" s="195">
        <v>0</v>
      </c>
      <c r="T92" s="195">
        <v>0</v>
      </c>
      <c r="U92" s="195">
        <v>0</v>
      </c>
      <c r="V92" s="195">
        <v>0</v>
      </c>
      <c r="W92" s="195">
        <v>0</v>
      </c>
      <c r="X92" s="195">
        <v>0</v>
      </c>
      <c r="Y92" s="195">
        <v>0</v>
      </c>
      <c r="Z92" s="195">
        <v>0</v>
      </c>
      <c r="AA92" s="195">
        <v>0</v>
      </c>
      <c r="AB92" s="195">
        <v>0</v>
      </c>
      <c r="AC92" s="195">
        <v>0</v>
      </c>
      <c r="AD92" s="195">
        <v>0</v>
      </c>
      <c r="AE92" s="195">
        <v>0</v>
      </c>
      <c r="AF92" s="195">
        <v>0</v>
      </c>
      <c r="AG92" s="195">
        <v>0</v>
      </c>
      <c r="AH92" s="195">
        <v>0</v>
      </c>
      <c r="AI92" s="195">
        <v>0</v>
      </c>
      <c r="AJ92" s="195">
        <v>0</v>
      </c>
      <c r="AK92" s="195">
        <v>0</v>
      </c>
      <c r="AL92" s="195">
        <v>0</v>
      </c>
      <c r="AM92" s="195">
        <v>0</v>
      </c>
      <c r="AN92" s="195">
        <v>0</v>
      </c>
      <c r="AO92" s="195">
        <v>0</v>
      </c>
      <c r="AP92" s="195">
        <v>0</v>
      </c>
      <c r="AQ92" s="195">
        <v>0</v>
      </c>
      <c r="AR92" s="195">
        <v>0</v>
      </c>
      <c r="AS92" s="195">
        <v>0</v>
      </c>
      <c r="AT92" s="195">
        <v>0</v>
      </c>
      <c r="AU92" s="195">
        <v>0</v>
      </c>
      <c r="AV92" s="195">
        <v>0</v>
      </c>
      <c r="AW92" s="195">
        <v>0</v>
      </c>
      <c r="AX92" s="195">
        <v>0</v>
      </c>
      <c r="AY92" s="195">
        <v>0</v>
      </c>
      <c r="AZ92" s="195">
        <v>0</v>
      </c>
      <c r="BA92" s="195">
        <v>0</v>
      </c>
      <c r="BB92" s="195">
        <v>0</v>
      </c>
      <c r="BC92" s="195">
        <v>0</v>
      </c>
      <c r="BD92" s="195">
        <v>0</v>
      </c>
      <c r="BE92" s="195">
        <v>0</v>
      </c>
      <c r="BF92" s="195">
        <v>0</v>
      </c>
      <c r="BG92" s="195">
        <v>0</v>
      </c>
      <c r="BH92" s="195">
        <v>0</v>
      </c>
      <c r="BI92" s="195">
        <v>0</v>
      </c>
      <c r="BJ92" s="195">
        <v>0</v>
      </c>
      <c r="BK92" s="195">
        <v>0</v>
      </c>
      <c r="BL92" s="195">
        <v>0</v>
      </c>
      <c r="BM92" s="195">
        <v>0</v>
      </c>
      <c r="BN92" s="195">
        <v>0</v>
      </c>
      <c r="BO92" s="195">
        <v>0</v>
      </c>
      <c r="BP92" s="195">
        <v>0</v>
      </c>
      <c r="BQ92" s="195">
        <v>0</v>
      </c>
      <c r="BR92" s="195">
        <v>0</v>
      </c>
      <c r="BS92" s="195">
        <v>0</v>
      </c>
      <c r="BT92" s="195">
        <v>0</v>
      </c>
      <c r="BU92" s="195">
        <v>0</v>
      </c>
      <c r="BV92" s="195">
        <v>0</v>
      </c>
      <c r="BW92" s="195">
        <v>0</v>
      </c>
      <c r="BX92" s="195">
        <v>0</v>
      </c>
      <c r="BY92" s="195">
        <v>0</v>
      </c>
      <c r="BZ92" s="195">
        <v>0</v>
      </c>
      <c r="CA92" s="195">
        <v>0</v>
      </c>
      <c r="CB92" s="195">
        <v>0</v>
      </c>
      <c r="CC92" s="195">
        <v>0</v>
      </c>
      <c r="CD92" s="195">
        <v>0</v>
      </c>
      <c r="CE92" s="195">
        <v>0</v>
      </c>
      <c r="CF92" s="195">
        <v>0</v>
      </c>
      <c r="CG92" s="195">
        <v>0</v>
      </c>
      <c r="CH92" s="195">
        <v>0</v>
      </c>
      <c r="CI92" s="195">
        <v>0</v>
      </c>
      <c r="CJ92" s="195">
        <v>0</v>
      </c>
      <c r="CK92" s="195">
        <v>0</v>
      </c>
      <c r="CL92" s="195">
        <v>0</v>
      </c>
      <c r="CM92" s="195">
        <v>0</v>
      </c>
      <c r="CN92" s="195">
        <v>0</v>
      </c>
      <c r="CO92" s="195">
        <v>0</v>
      </c>
      <c r="CP92" s="195">
        <v>0</v>
      </c>
      <c r="CQ92" s="195">
        <v>0</v>
      </c>
      <c r="CR92" s="195">
        <v>0</v>
      </c>
      <c r="CS92" s="195">
        <v>0</v>
      </c>
      <c r="CT92" s="195">
        <v>0</v>
      </c>
      <c r="CU92" s="195">
        <v>0</v>
      </c>
      <c r="CV92" s="195">
        <v>0</v>
      </c>
      <c r="CW92" s="195">
        <v>0</v>
      </c>
      <c r="CX92" s="195">
        <v>0</v>
      </c>
      <c r="CY92" s="195">
        <v>0</v>
      </c>
      <c r="CZ92" s="195">
        <v>0</v>
      </c>
      <c r="DA92" s="195">
        <v>0</v>
      </c>
      <c r="DB92" s="195">
        <v>0</v>
      </c>
      <c r="DC92" s="195">
        <v>0</v>
      </c>
      <c r="DE92" s="24">
        <f t="shared" si="47"/>
        <v>0</v>
      </c>
      <c r="DF92" s="24">
        <f t="shared" si="40"/>
        <v>0</v>
      </c>
      <c r="DG92">
        <f t="shared" si="48"/>
        <v>21</v>
      </c>
    </row>
    <row r="93" spans="1:112" ht="15" customHeight="1">
      <c r="A93" s="68">
        <v>81</v>
      </c>
      <c r="B93" s="176" t="str">
        <f>$B$89&amp;"4."</f>
        <v>G.4.</v>
      </c>
      <c r="C93" s="192" t="s">
        <v>183</v>
      </c>
      <c r="D93" s="176"/>
      <c r="E93" s="200">
        <v>0.21</v>
      </c>
      <c r="F93" s="189">
        <f>H93+NPV(FD,I93:INDEX(I93:DC93,PAL))</f>
        <v>0</v>
      </c>
      <c r="G93" s="189">
        <f>SUMIF($H$5:$DC$5,"&lt;="&amp;PAL,$H93:$DC93)</f>
        <v>0</v>
      </c>
      <c r="H93" s="195">
        <v>0</v>
      </c>
      <c r="I93" s="195">
        <v>0</v>
      </c>
      <c r="J93" s="195">
        <v>0</v>
      </c>
      <c r="K93" s="195">
        <v>0</v>
      </c>
      <c r="L93" s="195">
        <v>0</v>
      </c>
      <c r="M93" s="195">
        <v>0</v>
      </c>
      <c r="N93" s="195">
        <v>0</v>
      </c>
      <c r="O93" s="195">
        <v>0</v>
      </c>
      <c r="P93" s="195">
        <v>0</v>
      </c>
      <c r="Q93" s="195">
        <v>0</v>
      </c>
      <c r="R93" s="195">
        <v>0</v>
      </c>
      <c r="S93" s="195">
        <v>0</v>
      </c>
      <c r="T93" s="195">
        <v>0</v>
      </c>
      <c r="U93" s="195">
        <v>0</v>
      </c>
      <c r="V93" s="195">
        <v>0</v>
      </c>
      <c r="W93" s="195">
        <v>0</v>
      </c>
      <c r="X93" s="195">
        <v>0</v>
      </c>
      <c r="Y93" s="195">
        <v>0</v>
      </c>
      <c r="Z93" s="195">
        <v>0</v>
      </c>
      <c r="AA93" s="195">
        <v>0</v>
      </c>
      <c r="AB93" s="195">
        <v>0</v>
      </c>
      <c r="AC93" s="195">
        <v>0</v>
      </c>
      <c r="AD93" s="195">
        <v>0</v>
      </c>
      <c r="AE93" s="195">
        <v>0</v>
      </c>
      <c r="AF93" s="195">
        <v>0</v>
      </c>
      <c r="AG93" s="195">
        <v>0</v>
      </c>
      <c r="AH93" s="195">
        <v>0</v>
      </c>
      <c r="AI93" s="195">
        <v>0</v>
      </c>
      <c r="AJ93" s="195">
        <v>0</v>
      </c>
      <c r="AK93" s="195">
        <v>0</v>
      </c>
      <c r="AL93" s="195">
        <v>0</v>
      </c>
      <c r="AM93" s="195">
        <v>0</v>
      </c>
      <c r="AN93" s="195">
        <v>0</v>
      </c>
      <c r="AO93" s="195">
        <v>0</v>
      </c>
      <c r="AP93" s="195">
        <v>0</v>
      </c>
      <c r="AQ93" s="195">
        <v>0</v>
      </c>
      <c r="AR93" s="195">
        <v>0</v>
      </c>
      <c r="AS93" s="195">
        <v>0</v>
      </c>
      <c r="AT93" s="195">
        <v>0</v>
      </c>
      <c r="AU93" s="195">
        <v>0</v>
      </c>
      <c r="AV93" s="195">
        <v>0</v>
      </c>
      <c r="AW93" s="195">
        <v>0</v>
      </c>
      <c r="AX93" s="195">
        <v>0</v>
      </c>
      <c r="AY93" s="195">
        <v>0</v>
      </c>
      <c r="AZ93" s="195">
        <v>0</v>
      </c>
      <c r="BA93" s="195">
        <v>0</v>
      </c>
      <c r="BB93" s="195">
        <v>0</v>
      </c>
      <c r="BC93" s="195">
        <v>0</v>
      </c>
      <c r="BD93" s="195">
        <v>0</v>
      </c>
      <c r="BE93" s="195">
        <v>0</v>
      </c>
      <c r="BF93" s="195">
        <v>0</v>
      </c>
      <c r="BG93" s="195">
        <v>0</v>
      </c>
      <c r="BH93" s="195">
        <v>0</v>
      </c>
      <c r="BI93" s="195">
        <v>0</v>
      </c>
      <c r="BJ93" s="195">
        <v>0</v>
      </c>
      <c r="BK93" s="195">
        <v>0</v>
      </c>
      <c r="BL93" s="195">
        <v>0</v>
      </c>
      <c r="BM93" s="195">
        <v>0</v>
      </c>
      <c r="BN93" s="195">
        <v>0</v>
      </c>
      <c r="BO93" s="195">
        <v>0</v>
      </c>
      <c r="BP93" s="195">
        <v>0</v>
      </c>
      <c r="BQ93" s="195">
        <v>0</v>
      </c>
      <c r="BR93" s="195">
        <v>0</v>
      </c>
      <c r="BS93" s="195">
        <v>0</v>
      </c>
      <c r="BT93" s="195">
        <v>0</v>
      </c>
      <c r="BU93" s="195">
        <v>0</v>
      </c>
      <c r="BV93" s="195">
        <v>0</v>
      </c>
      <c r="BW93" s="195">
        <v>0</v>
      </c>
      <c r="BX93" s="195">
        <v>0</v>
      </c>
      <c r="BY93" s="195">
        <v>0</v>
      </c>
      <c r="BZ93" s="195">
        <v>0</v>
      </c>
      <c r="CA93" s="195">
        <v>0</v>
      </c>
      <c r="CB93" s="195">
        <v>0</v>
      </c>
      <c r="CC93" s="195">
        <v>0</v>
      </c>
      <c r="CD93" s="195">
        <v>0</v>
      </c>
      <c r="CE93" s="195">
        <v>0</v>
      </c>
      <c r="CF93" s="195">
        <v>0</v>
      </c>
      <c r="CG93" s="195">
        <v>0</v>
      </c>
      <c r="CH93" s="195">
        <v>0</v>
      </c>
      <c r="CI93" s="195">
        <v>0</v>
      </c>
      <c r="CJ93" s="195">
        <v>0</v>
      </c>
      <c r="CK93" s="195">
        <v>0</v>
      </c>
      <c r="CL93" s="195">
        <v>0</v>
      </c>
      <c r="CM93" s="195">
        <v>0</v>
      </c>
      <c r="CN93" s="195">
        <v>0</v>
      </c>
      <c r="CO93" s="195">
        <v>0</v>
      </c>
      <c r="CP93" s="195">
        <v>0</v>
      </c>
      <c r="CQ93" s="195">
        <v>0</v>
      </c>
      <c r="CR93" s="195">
        <v>0</v>
      </c>
      <c r="CS93" s="195">
        <v>0</v>
      </c>
      <c r="CT93" s="195">
        <v>0</v>
      </c>
      <c r="CU93" s="195">
        <v>0</v>
      </c>
      <c r="CV93" s="195">
        <v>0</v>
      </c>
      <c r="CW93" s="195">
        <v>0</v>
      </c>
      <c r="CX93" s="195">
        <v>0</v>
      </c>
      <c r="CY93" s="195">
        <v>0</v>
      </c>
      <c r="CZ93" s="195">
        <v>0</v>
      </c>
      <c r="DA93" s="195">
        <v>0</v>
      </c>
      <c r="DB93" s="195">
        <v>0</v>
      </c>
      <c r="DC93" s="195">
        <v>0</v>
      </c>
      <c r="DE93" s="24">
        <f t="shared" si="47"/>
        <v>0</v>
      </c>
      <c r="DF93" s="24">
        <f t="shared" si="40"/>
        <v>0</v>
      </c>
      <c r="DG93">
        <f t="shared" si="48"/>
        <v>21</v>
      </c>
    </row>
    <row r="94" spans="1:112" ht="15" customHeight="1">
      <c r="A94" s="68">
        <v>82</v>
      </c>
      <c r="B94" s="176" t="str">
        <f>$B$89&amp;"5."</f>
        <v>G.5.</v>
      </c>
      <c r="C94" s="192" t="s">
        <v>184</v>
      </c>
      <c r="D94" s="176"/>
      <c r="E94" s="200">
        <v>0.21</v>
      </c>
      <c r="F94" s="189">
        <f>H94+NPV(FD,I94:INDEX(I94:DC94,PAL))</f>
        <v>0</v>
      </c>
      <c r="G94" s="189">
        <f>SUMIF($H$5:$DC$5,"&lt;="&amp;PAL,$H94:$DC94)</f>
        <v>0</v>
      </c>
      <c r="H94" s="195">
        <v>0</v>
      </c>
      <c r="I94" s="195">
        <v>0</v>
      </c>
      <c r="J94" s="195">
        <v>0</v>
      </c>
      <c r="K94" s="195">
        <v>0</v>
      </c>
      <c r="L94" s="195">
        <v>0</v>
      </c>
      <c r="M94" s="195">
        <v>0</v>
      </c>
      <c r="N94" s="195">
        <v>0</v>
      </c>
      <c r="O94" s="195">
        <v>0</v>
      </c>
      <c r="P94" s="195">
        <v>0</v>
      </c>
      <c r="Q94" s="195">
        <v>0</v>
      </c>
      <c r="R94" s="195">
        <v>0</v>
      </c>
      <c r="S94" s="195">
        <v>0</v>
      </c>
      <c r="T94" s="195">
        <v>0</v>
      </c>
      <c r="U94" s="195">
        <v>0</v>
      </c>
      <c r="V94" s="195">
        <v>0</v>
      </c>
      <c r="W94" s="195">
        <v>0</v>
      </c>
      <c r="X94" s="195">
        <v>0</v>
      </c>
      <c r="Y94" s="195">
        <v>0</v>
      </c>
      <c r="Z94" s="195">
        <v>0</v>
      </c>
      <c r="AA94" s="195">
        <v>0</v>
      </c>
      <c r="AB94" s="195">
        <v>0</v>
      </c>
      <c r="AC94" s="195">
        <v>0</v>
      </c>
      <c r="AD94" s="195">
        <v>0</v>
      </c>
      <c r="AE94" s="195">
        <v>0</v>
      </c>
      <c r="AF94" s="195">
        <v>0</v>
      </c>
      <c r="AG94" s="195">
        <v>0</v>
      </c>
      <c r="AH94" s="195">
        <v>0</v>
      </c>
      <c r="AI94" s="195">
        <v>0</v>
      </c>
      <c r="AJ94" s="195">
        <v>0</v>
      </c>
      <c r="AK94" s="195">
        <v>0</v>
      </c>
      <c r="AL94" s="195">
        <v>0</v>
      </c>
      <c r="AM94" s="195">
        <v>0</v>
      </c>
      <c r="AN94" s="195">
        <v>0</v>
      </c>
      <c r="AO94" s="195">
        <v>0</v>
      </c>
      <c r="AP94" s="195">
        <v>0</v>
      </c>
      <c r="AQ94" s="195">
        <v>0</v>
      </c>
      <c r="AR94" s="195">
        <v>0</v>
      </c>
      <c r="AS94" s="195">
        <v>0</v>
      </c>
      <c r="AT94" s="195">
        <v>0</v>
      </c>
      <c r="AU94" s="195">
        <v>0</v>
      </c>
      <c r="AV94" s="195">
        <v>0</v>
      </c>
      <c r="AW94" s="195">
        <v>0</v>
      </c>
      <c r="AX94" s="195">
        <v>0</v>
      </c>
      <c r="AY94" s="195">
        <v>0</v>
      </c>
      <c r="AZ94" s="195">
        <v>0</v>
      </c>
      <c r="BA94" s="195">
        <v>0</v>
      </c>
      <c r="BB94" s="195">
        <v>0</v>
      </c>
      <c r="BC94" s="195">
        <v>0</v>
      </c>
      <c r="BD94" s="195">
        <v>0</v>
      </c>
      <c r="BE94" s="195">
        <v>0</v>
      </c>
      <c r="BF94" s="195">
        <v>0</v>
      </c>
      <c r="BG94" s="195">
        <v>0</v>
      </c>
      <c r="BH94" s="195">
        <v>0</v>
      </c>
      <c r="BI94" s="195">
        <v>0</v>
      </c>
      <c r="BJ94" s="195">
        <v>0</v>
      </c>
      <c r="BK94" s="195">
        <v>0</v>
      </c>
      <c r="BL94" s="195">
        <v>0</v>
      </c>
      <c r="BM94" s="195">
        <v>0</v>
      </c>
      <c r="BN94" s="195">
        <v>0</v>
      </c>
      <c r="BO94" s="195">
        <v>0</v>
      </c>
      <c r="BP94" s="195">
        <v>0</v>
      </c>
      <c r="BQ94" s="195">
        <v>0</v>
      </c>
      <c r="BR94" s="195">
        <v>0</v>
      </c>
      <c r="BS94" s="195">
        <v>0</v>
      </c>
      <c r="BT94" s="195">
        <v>0</v>
      </c>
      <c r="BU94" s="195">
        <v>0</v>
      </c>
      <c r="BV94" s="195">
        <v>0</v>
      </c>
      <c r="BW94" s="195">
        <v>0</v>
      </c>
      <c r="BX94" s="195">
        <v>0</v>
      </c>
      <c r="BY94" s="195">
        <v>0</v>
      </c>
      <c r="BZ94" s="195">
        <v>0</v>
      </c>
      <c r="CA94" s="195">
        <v>0</v>
      </c>
      <c r="CB94" s="195">
        <v>0</v>
      </c>
      <c r="CC94" s="195">
        <v>0</v>
      </c>
      <c r="CD94" s="195">
        <v>0</v>
      </c>
      <c r="CE94" s="195">
        <v>0</v>
      </c>
      <c r="CF94" s="195">
        <v>0</v>
      </c>
      <c r="CG94" s="195">
        <v>0</v>
      </c>
      <c r="CH94" s="195">
        <v>0</v>
      </c>
      <c r="CI94" s="195">
        <v>0</v>
      </c>
      <c r="CJ94" s="195">
        <v>0</v>
      </c>
      <c r="CK94" s="195">
        <v>0</v>
      </c>
      <c r="CL94" s="195">
        <v>0</v>
      </c>
      <c r="CM94" s="195">
        <v>0</v>
      </c>
      <c r="CN94" s="195">
        <v>0</v>
      </c>
      <c r="CO94" s="195">
        <v>0</v>
      </c>
      <c r="CP94" s="195">
        <v>0</v>
      </c>
      <c r="CQ94" s="195">
        <v>0</v>
      </c>
      <c r="CR94" s="195">
        <v>0</v>
      </c>
      <c r="CS94" s="195">
        <v>0</v>
      </c>
      <c r="CT94" s="195">
        <v>0</v>
      </c>
      <c r="CU94" s="195">
        <v>0</v>
      </c>
      <c r="CV94" s="195">
        <v>0</v>
      </c>
      <c r="CW94" s="195">
        <v>0</v>
      </c>
      <c r="CX94" s="195">
        <v>0</v>
      </c>
      <c r="CY94" s="195">
        <v>0</v>
      </c>
      <c r="CZ94" s="195">
        <v>0</v>
      </c>
      <c r="DA94" s="195">
        <v>0</v>
      </c>
      <c r="DB94" s="195">
        <v>0</v>
      </c>
      <c r="DC94" s="195">
        <v>0</v>
      </c>
      <c r="DE94" s="24">
        <f t="shared" si="47"/>
        <v>0</v>
      </c>
      <c r="DF94" s="24">
        <f t="shared" si="40"/>
        <v>0</v>
      </c>
      <c r="DG94">
        <f t="shared" si="48"/>
        <v>21</v>
      </c>
    </row>
    <row r="95" spans="1:112" ht="29">
      <c r="A95" s="68">
        <v>83</v>
      </c>
      <c r="B95" s="176" t="str">
        <f>$B$89&amp;"6."</f>
        <v>G.6.</v>
      </c>
      <c r="C95" s="192" t="s">
        <v>185</v>
      </c>
      <c r="D95" s="176"/>
      <c r="E95" s="200">
        <v>0.21</v>
      </c>
      <c r="F95" s="189">
        <f>H95+NPV(FD,I95:INDEX(I95:DC95,PAL))</f>
        <v>0</v>
      </c>
      <c r="G95" s="189">
        <f>SUMIF($H$5:$DC$5,"&lt;="&amp;PAL,$H95:$DC95)</f>
        <v>0</v>
      </c>
      <c r="H95" s="195">
        <v>0</v>
      </c>
      <c r="I95" s="195">
        <v>0</v>
      </c>
      <c r="J95" s="195">
        <v>0</v>
      </c>
      <c r="K95" s="195">
        <v>0</v>
      </c>
      <c r="L95" s="195">
        <v>0</v>
      </c>
      <c r="M95" s="195">
        <v>0</v>
      </c>
      <c r="N95" s="195">
        <v>0</v>
      </c>
      <c r="O95" s="195">
        <v>0</v>
      </c>
      <c r="P95" s="195">
        <v>0</v>
      </c>
      <c r="Q95" s="195">
        <v>0</v>
      </c>
      <c r="R95" s="195">
        <v>0</v>
      </c>
      <c r="S95" s="195">
        <v>0</v>
      </c>
      <c r="T95" s="195">
        <v>0</v>
      </c>
      <c r="U95" s="195">
        <v>0</v>
      </c>
      <c r="V95" s="195">
        <v>0</v>
      </c>
      <c r="W95" s="195">
        <v>0</v>
      </c>
      <c r="X95" s="195">
        <v>0</v>
      </c>
      <c r="Y95" s="195">
        <v>0</v>
      </c>
      <c r="Z95" s="195">
        <v>0</v>
      </c>
      <c r="AA95" s="195">
        <v>0</v>
      </c>
      <c r="AB95" s="195">
        <v>0</v>
      </c>
      <c r="AC95" s="195">
        <v>0</v>
      </c>
      <c r="AD95" s="195">
        <v>0</v>
      </c>
      <c r="AE95" s="195">
        <v>0</v>
      </c>
      <c r="AF95" s="195">
        <v>0</v>
      </c>
      <c r="AG95" s="195">
        <v>0</v>
      </c>
      <c r="AH95" s="195">
        <v>0</v>
      </c>
      <c r="AI95" s="195">
        <v>0</v>
      </c>
      <c r="AJ95" s="195">
        <v>0</v>
      </c>
      <c r="AK95" s="195">
        <v>0</v>
      </c>
      <c r="AL95" s="195">
        <v>0</v>
      </c>
      <c r="AM95" s="195">
        <v>0</v>
      </c>
      <c r="AN95" s="195">
        <v>0</v>
      </c>
      <c r="AO95" s="195">
        <v>0</v>
      </c>
      <c r="AP95" s="195">
        <v>0</v>
      </c>
      <c r="AQ95" s="195">
        <v>0</v>
      </c>
      <c r="AR95" s="195">
        <v>0</v>
      </c>
      <c r="AS95" s="195">
        <v>0</v>
      </c>
      <c r="AT95" s="195">
        <v>0</v>
      </c>
      <c r="AU95" s="195">
        <v>0</v>
      </c>
      <c r="AV95" s="195">
        <v>0</v>
      </c>
      <c r="AW95" s="195">
        <v>0</v>
      </c>
      <c r="AX95" s="195">
        <v>0</v>
      </c>
      <c r="AY95" s="195">
        <v>0</v>
      </c>
      <c r="AZ95" s="195">
        <v>0</v>
      </c>
      <c r="BA95" s="195">
        <v>0</v>
      </c>
      <c r="BB95" s="195">
        <v>0</v>
      </c>
      <c r="BC95" s="195">
        <v>0</v>
      </c>
      <c r="BD95" s="195">
        <v>0</v>
      </c>
      <c r="BE95" s="195">
        <v>0</v>
      </c>
      <c r="BF95" s="195">
        <v>0</v>
      </c>
      <c r="BG95" s="195">
        <v>0</v>
      </c>
      <c r="BH95" s="195">
        <v>0</v>
      </c>
      <c r="BI95" s="195">
        <v>0</v>
      </c>
      <c r="BJ95" s="195">
        <v>0</v>
      </c>
      <c r="BK95" s="195">
        <v>0</v>
      </c>
      <c r="BL95" s="195">
        <v>0</v>
      </c>
      <c r="BM95" s="195">
        <v>0</v>
      </c>
      <c r="BN95" s="195">
        <v>0</v>
      </c>
      <c r="BO95" s="195">
        <v>0</v>
      </c>
      <c r="BP95" s="195">
        <v>0</v>
      </c>
      <c r="BQ95" s="195">
        <v>0</v>
      </c>
      <c r="BR95" s="195">
        <v>0</v>
      </c>
      <c r="BS95" s="195">
        <v>0</v>
      </c>
      <c r="BT95" s="195">
        <v>0</v>
      </c>
      <c r="BU95" s="195">
        <v>0</v>
      </c>
      <c r="BV95" s="195">
        <v>0</v>
      </c>
      <c r="BW95" s="195">
        <v>0</v>
      </c>
      <c r="BX95" s="195">
        <v>0</v>
      </c>
      <c r="BY95" s="195">
        <v>0</v>
      </c>
      <c r="BZ95" s="195">
        <v>0</v>
      </c>
      <c r="CA95" s="195">
        <v>0</v>
      </c>
      <c r="CB95" s="195">
        <v>0</v>
      </c>
      <c r="CC95" s="195">
        <v>0</v>
      </c>
      <c r="CD95" s="195">
        <v>0</v>
      </c>
      <c r="CE95" s="195">
        <v>0</v>
      </c>
      <c r="CF95" s="195">
        <v>0</v>
      </c>
      <c r="CG95" s="195">
        <v>0</v>
      </c>
      <c r="CH95" s="195">
        <v>0</v>
      </c>
      <c r="CI95" s="195">
        <v>0</v>
      </c>
      <c r="CJ95" s="195">
        <v>0</v>
      </c>
      <c r="CK95" s="195">
        <v>0</v>
      </c>
      <c r="CL95" s="195">
        <v>0</v>
      </c>
      <c r="CM95" s="195">
        <v>0</v>
      </c>
      <c r="CN95" s="195">
        <v>0</v>
      </c>
      <c r="CO95" s="195">
        <v>0</v>
      </c>
      <c r="CP95" s="195">
        <v>0</v>
      </c>
      <c r="CQ95" s="195">
        <v>0</v>
      </c>
      <c r="CR95" s="195">
        <v>0</v>
      </c>
      <c r="CS95" s="195">
        <v>0</v>
      </c>
      <c r="CT95" s="195">
        <v>0</v>
      </c>
      <c r="CU95" s="195">
        <v>0</v>
      </c>
      <c r="CV95" s="195">
        <v>0</v>
      </c>
      <c r="CW95" s="195">
        <v>0</v>
      </c>
      <c r="CX95" s="195">
        <v>0</v>
      </c>
      <c r="CY95" s="195">
        <v>0</v>
      </c>
      <c r="CZ95" s="195">
        <v>0</v>
      </c>
      <c r="DA95" s="195">
        <v>0</v>
      </c>
      <c r="DB95" s="195">
        <v>0</v>
      </c>
      <c r="DC95" s="195">
        <v>0</v>
      </c>
      <c r="DE95" s="24">
        <f t="shared" si="47"/>
        <v>0</v>
      </c>
      <c r="DF95" s="24">
        <f t="shared" si="40"/>
        <v>0</v>
      </c>
      <c r="DG95">
        <f t="shared" si="48"/>
        <v>21</v>
      </c>
    </row>
    <row r="96" spans="1:112" ht="29">
      <c r="A96" s="68">
        <v>84</v>
      </c>
      <c r="B96" s="176" t="str">
        <f>$B$89&amp;"7."</f>
        <v>G.7.</v>
      </c>
      <c r="C96" s="192" t="s">
        <v>186</v>
      </c>
      <c r="D96" s="176"/>
      <c r="E96" s="200">
        <v>0.21</v>
      </c>
      <c r="F96" s="189">
        <f>H96+NPV(FD,I96:INDEX(I96:DC96,PAL))</f>
        <v>0</v>
      </c>
      <c r="G96" s="189">
        <f>SUMIF($H$5:$DC$5,"&lt;="&amp;PAL,$H96:$DC96)</f>
        <v>0</v>
      </c>
      <c r="H96" s="195">
        <v>0</v>
      </c>
      <c r="I96" s="195">
        <v>0</v>
      </c>
      <c r="J96" s="195">
        <v>0</v>
      </c>
      <c r="K96" s="195">
        <v>0</v>
      </c>
      <c r="L96" s="195">
        <v>0</v>
      </c>
      <c r="M96" s="195">
        <v>0</v>
      </c>
      <c r="N96" s="195">
        <v>0</v>
      </c>
      <c r="O96" s="195">
        <v>0</v>
      </c>
      <c r="P96" s="195">
        <v>0</v>
      </c>
      <c r="Q96" s="195">
        <v>0</v>
      </c>
      <c r="R96" s="195">
        <v>0</v>
      </c>
      <c r="S96" s="195">
        <v>0</v>
      </c>
      <c r="T96" s="195">
        <v>0</v>
      </c>
      <c r="U96" s="195">
        <v>0</v>
      </c>
      <c r="V96" s="195">
        <v>0</v>
      </c>
      <c r="W96" s="195">
        <v>0</v>
      </c>
      <c r="X96" s="195">
        <v>0</v>
      </c>
      <c r="Y96" s="195">
        <v>0</v>
      </c>
      <c r="Z96" s="195">
        <v>0</v>
      </c>
      <c r="AA96" s="195">
        <v>0</v>
      </c>
      <c r="AB96" s="195">
        <v>0</v>
      </c>
      <c r="AC96" s="195">
        <v>0</v>
      </c>
      <c r="AD96" s="195">
        <v>0</v>
      </c>
      <c r="AE96" s="195">
        <v>0</v>
      </c>
      <c r="AF96" s="195">
        <v>0</v>
      </c>
      <c r="AG96" s="195">
        <v>0</v>
      </c>
      <c r="AH96" s="195">
        <v>0</v>
      </c>
      <c r="AI96" s="195">
        <v>0</v>
      </c>
      <c r="AJ96" s="195">
        <v>0</v>
      </c>
      <c r="AK96" s="195">
        <v>0</v>
      </c>
      <c r="AL96" s="195">
        <v>0</v>
      </c>
      <c r="AM96" s="195">
        <v>0</v>
      </c>
      <c r="AN96" s="195">
        <v>0</v>
      </c>
      <c r="AO96" s="195">
        <v>0</v>
      </c>
      <c r="AP96" s="195">
        <v>0</v>
      </c>
      <c r="AQ96" s="195">
        <v>0</v>
      </c>
      <c r="AR96" s="195">
        <v>0</v>
      </c>
      <c r="AS96" s="195">
        <v>0</v>
      </c>
      <c r="AT96" s="195">
        <v>0</v>
      </c>
      <c r="AU96" s="195">
        <v>0</v>
      </c>
      <c r="AV96" s="195">
        <v>0</v>
      </c>
      <c r="AW96" s="195">
        <v>0</v>
      </c>
      <c r="AX96" s="195">
        <v>0</v>
      </c>
      <c r="AY96" s="195">
        <v>0</v>
      </c>
      <c r="AZ96" s="195">
        <v>0</v>
      </c>
      <c r="BA96" s="195">
        <v>0</v>
      </c>
      <c r="BB96" s="195">
        <v>0</v>
      </c>
      <c r="BC96" s="195">
        <v>0</v>
      </c>
      <c r="BD96" s="195">
        <v>0</v>
      </c>
      <c r="BE96" s="195">
        <v>0</v>
      </c>
      <c r="BF96" s="195">
        <v>0</v>
      </c>
      <c r="BG96" s="195">
        <v>0</v>
      </c>
      <c r="BH96" s="195">
        <v>0</v>
      </c>
      <c r="BI96" s="195">
        <v>0</v>
      </c>
      <c r="BJ96" s="195">
        <v>0</v>
      </c>
      <c r="BK96" s="195">
        <v>0</v>
      </c>
      <c r="BL96" s="195">
        <v>0</v>
      </c>
      <c r="BM96" s="195">
        <v>0</v>
      </c>
      <c r="BN96" s="195">
        <v>0</v>
      </c>
      <c r="BO96" s="195">
        <v>0</v>
      </c>
      <c r="BP96" s="195">
        <v>0</v>
      </c>
      <c r="BQ96" s="195">
        <v>0</v>
      </c>
      <c r="BR96" s="195">
        <v>0</v>
      </c>
      <c r="BS96" s="195">
        <v>0</v>
      </c>
      <c r="BT96" s="195">
        <v>0</v>
      </c>
      <c r="BU96" s="195">
        <v>0</v>
      </c>
      <c r="BV96" s="195">
        <v>0</v>
      </c>
      <c r="BW96" s="195">
        <v>0</v>
      </c>
      <c r="BX96" s="195">
        <v>0</v>
      </c>
      <c r="BY96" s="195">
        <v>0</v>
      </c>
      <c r="BZ96" s="195">
        <v>0</v>
      </c>
      <c r="CA96" s="195">
        <v>0</v>
      </c>
      <c r="CB96" s="195">
        <v>0</v>
      </c>
      <c r="CC96" s="195">
        <v>0</v>
      </c>
      <c r="CD96" s="195">
        <v>0</v>
      </c>
      <c r="CE96" s="195">
        <v>0</v>
      </c>
      <c r="CF96" s="195">
        <v>0</v>
      </c>
      <c r="CG96" s="195">
        <v>0</v>
      </c>
      <c r="CH96" s="195">
        <v>0</v>
      </c>
      <c r="CI96" s="195">
        <v>0</v>
      </c>
      <c r="CJ96" s="195">
        <v>0</v>
      </c>
      <c r="CK96" s="195">
        <v>0</v>
      </c>
      <c r="CL96" s="195">
        <v>0</v>
      </c>
      <c r="CM96" s="195">
        <v>0</v>
      </c>
      <c r="CN96" s="195">
        <v>0</v>
      </c>
      <c r="CO96" s="195">
        <v>0</v>
      </c>
      <c r="CP96" s="195">
        <v>0</v>
      </c>
      <c r="CQ96" s="195">
        <v>0</v>
      </c>
      <c r="CR96" s="195">
        <v>0</v>
      </c>
      <c r="CS96" s="195">
        <v>0</v>
      </c>
      <c r="CT96" s="195">
        <v>0</v>
      </c>
      <c r="CU96" s="195">
        <v>0</v>
      </c>
      <c r="CV96" s="195">
        <v>0</v>
      </c>
      <c r="CW96" s="195">
        <v>0</v>
      </c>
      <c r="CX96" s="195">
        <v>0</v>
      </c>
      <c r="CY96" s="195">
        <v>0</v>
      </c>
      <c r="CZ96" s="195">
        <v>0</v>
      </c>
      <c r="DA96" s="195">
        <v>0</v>
      </c>
      <c r="DB96" s="195">
        <v>0</v>
      </c>
      <c r="DC96" s="195">
        <v>0</v>
      </c>
      <c r="DE96" s="24">
        <f t="shared" si="47"/>
        <v>0</v>
      </c>
      <c r="DF96" s="24">
        <f t="shared" si="40"/>
        <v>0</v>
      </c>
      <c r="DG96">
        <f t="shared" si="48"/>
        <v>21</v>
      </c>
    </row>
    <row r="97" spans="1:113" ht="29">
      <c r="A97" s="68">
        <v>85</v>
      </c>
      <c r="B97" s="176" t="str">
        <f>$B$89&amp;"8."</f>
        <v>G.8.</v>
      </c>
      <c r="C97" s="192" t="s">
        <v>187</v>
      </c>
      <c r="D97" s="176"/>
      <c r="E97" s="200">
        <v>0.21</v>
      </c>
      <c r="F97" s="189">
        <f>H97+NPV(FD,I97:INDEX(I97:DC97,PAL))</f>
        <v>0</v>
      </c>
      <c r="G97" s="189">
        <f>SUMIF($H$5:$DC$5,"&lt;="&amp;PAL,$H97:$DC97)</f>
        <v>0</v>
      </c>
      <c r="H97" s="195">
        <v>0</v>
      </c>
      <c r="I97" s="195">
        <v>0</v>
      </c>
      <c r="J97" s="195">
        <v>0</v>
      </c>
      <c r="K97" s="195">
        <v>0</v>
      </c>
      <c r="L97" s="195">
        <v>0</v>
      </c>
      <c r="M97" s="195">
        <v>0</v>
      </c>
      <c r="N97" s="195">
        <v>0</v>
      </c>
      <c r="O97" s="195">
        <v>0</v>
      </c>
      <c r="P97" s="195">
        <v>0</v>
      </c>
      <c r="Q97" s="195">
        <v>0</v>
      </c>
      <c r="R97" s="195">
        <v>0</v>
      </c>
      <c r="S97" s="195">
        <v>0</v>
      </c>
      <c r="T97" s="195">
        <v>0</v>
      </c>
      <c r="U97" s="195">
        <v>0</v>
      </c>
      <c r="V97" s="195">
        <v>0</v>
      </c>
      <c r="W97" s="195">
        <v>0</v>
      </c>
      <c r="X97" s="195">
        <v>0</v>
      </c>
      <c r="Y97" s="195">
        <v>0</v>
      </c>
      <c r="Z97" s="195">
        <v>0</v>
      </c>
      <c r="AA97" s="195">
        <v>0</v>
      </c>
      <c r="AB97" s="195">
        <v>0</v>
      </c>
      <c r="AC97" s="195">
        <v>0</v>
      </c>
      <c r="AD97" s="195">
        <v>0</v>
      </c>
      <c r="AE97" s="195">
        <v>0</v>
      </c>
      <c r="AF97" s="195">
        <v>0</v>
      </c>
      <c r="AG97" s="195">
        <v>0</v>
      </c>
      <c r="AH97" s="195">
        <v>0</v>
      </c>
      <c r="AI97" s="195">
        <v>0</v>
      </c>
      <c r="AJ97" s="195">
        <v>0</v>
      </c>
      <c r="AK97" s="195">
        <v>0</v>
      </c>
      <c r="AL97" s="195">
        <v>0</v>
      </c>
      <c r="AM97" s="195">
        <v>0</v>
      </c>
      <c r="AN97" s="195">
        <v>0</v>
      </c>
      <c r="AO97" s="195">
        <v>0</v>
      </c>
      <c r="AP97" s="195">
        <v>0</v>
      </c>
      <c r="AQ97" s="195">
        <v>0</v>
      </c>
      <c r="AR97" s="195">
        <v>0</v>
      </c>
      <c r="AS97" s="195">
        <v>0</v>
      </c>
      <c r="AT97" s="195">
        <v>0</v>
      </c>
      <c r="AU97" s="195">
        <v>0</v>
      </c>
      <c r="AV97" s="195">
        <v>0</v>
      </c>
      <c r="AW97" s="195">
        <v>0</v>
      </c>
      <c r="AX97" s="195">
        <v>0</v>
      </c>
      <c r="AY97" s="195">
        <v>0</v>
      </c>
      <c r="AZ97" s="195">
        <v>0</v>
      </c>
      <c r="BA97" s="195">
        <v>0</v>
      </c>
      <c r="BB97" s="195">
        <v>0</v>
      </c>
      <c r="BC97" s="195">
        <v>0</v>
      </c>
      <c r="BD97" s="195">
        <v>0</v>
      </c>
      <c r="BE97" s="195">
        <v>0</v>
      </c>
      <c r="BF97" s="195">
        <v>0</v>
      </c>
      <c r="BG97" s="195">
        <v>0</v>
      </c>
      <c r="BH97" s="195">
        <v>0</v>
      </c>
      <c r="BI97" s="195">
        <v>0</v>
      </c>
      <c r="BJ97" s="195">
        <v>0</v>
      </c>
      <c r="BK97" s="195">
        <v>0</v>
      </c>
      <c r="BL97" s="195">
        <v>0</v>
      </c>
      <c r="BM97" s="195">
        <v>0</v>
      </c>
      <c r="BN97" s="195">
        <v>0</v>
      </c>
      <c r="BO97" s="195">
        <v>0</v>
      </c>
      <c r="BP97" s="195">
        <v>0</v>
      </c>
      <c r="BQ97" s="195">
        <v>0</v>
      </c>
      <c r="BR97" s="195">
        <v>0</v>
      </c>
      <c r="BS97" s="195">
        <v>0</v>
      </c>
      <c r="BT97" s="195">
        <v>0</v>
      </c>
      <c r="BU97" s="195">
        <v>0</v>
      </c>
      <c r="BV97" s="195">
        <v>0</v>
      </c>
      <c r="BW97" s="195">
        <v>0</v>
      </c>
      <c r="BX97" s="195">
        <v>0</v>
      </c>
      <c r="BY97" s="195">
        <v>0</v>
      </c>
      <c r="BZ97" s="195">
        <v>0</v>
      </c>
      <c r="CA97" s="195">
        <v>0</v>
      </c>
      <c r="CB97" s="195">
        <v>0</v>
      </c>
      <c r="CC97" s="195">
        <v>0</v>
      </c>
      <c r="CD97" s="195">
        <v>0</v>
      </c>
      <c r="CE97" s="195">
        <v>0</v>
      </c>
      <c r="CF97" s="195">
        <v>0</v>
      </c>
      <c r="CG97" s="195">
        <v>0</v>
      </c>
      <c r="CH97" s="195">
        <v>0</v>
      </c>
      <c r="CI97" s="195">
        <v>0</v>
      </c>
      <c r="CJ97" s="195">
        <v>0</v>
      </c>
      <c r="CK97" s="195">
        <v>0</v>
      </c>
      <c r="CL97" s="195">
        <v>0</v>
      </c>
      <c r="CM97" s="195">
        <v>0</v>
      </c>
      <c r="CN97" s="195">
        <v>0</v>
      </c>
      <c r="CO97" s="195">
        <v>0</v>
      </c>
      <c r="CP97" s="195">
        <v>0</v>
      </c>
      <c r="CQ97" s="195">
        <v>0</v>
      </c>
      <c r="CR97" s="195">
        <v>0</v>
      </c>
      <c r="CS97" s="195">
        <v>0</v>
      </c>
      <c r="CT97" s="195">
        <v>0</v>
      </c>
      <c r="CU97" s="195">
        <v>0</v>
      </c>
      <c r="CV97" s="195">
        <v>0</v>
      </c>
      <c r="CW97" s="195">
        <v>0</v>
      </c>
      <c r="CX97" s="195">
        <v>0</v>
      </c>
      <c r="CY97" s="195">
        <v>0</v>
      </c>
      <c r="CZ97" s="195">
        <v>0</v>
      </c>
      <c r="DA97" s="195">
        <v>0</v>
      </c>
      <c r="DB97" s="195">
        <v>0</v>
      </c>
      <c r="DC97" s="195">
        <v>0</v>
      </c>
      <c r="DE97" s="24">
        <f t="shared" si="47"/>
        <v>0</v>
      </c>
      <c r="DF97" s="24">
        <f t="shared" si="40"/>
        <v>0</v>
      </c>
      <c r="DG97">
        <f t="shared" si="48"/>
        <v>21</v>
      </c>
    </row>
    <row r="98" spans="1:113" ht="29">
      <c r="A98" s="68">
        <v>86</v>
      </c>
      <c r="B98" s="176" t="str">
        <f>$B$89&amp;"9."</f>
        <v>G.9.</v>
      </c>
      <c r="C98" s="192" t="s">
        <v>188</v>
      </c>
      <c r="D98" s="176"/>
      <c r="E98" s="200">
        <v>0.21</v>
      </c>
      <c r="F98" s="189">
        <f>H98+NPV(FD,I98:INDEX(I98:DC98,PAL))</f>
        <v>0</v>
      </c>
      <c r="G98" s="189">
        <f>SUMIF($H$5:$DC$5,"&lt;="&amp;PAL,$H98:$DC98)</f>
        <v>0</v>
      </c>
      <c r="H98" s="195">
        <v>0</v>
      </c>
      <c r="I98" s="195">
        <v>0</v>
      </c>
      <c r="J98" s="195">
        <v>0</v>
      </c>
      <c r="K98" s="195">
        <v>0</v>
      </c>
      <c r="L98" s="195">
        <v>0</v>
      </c>
      <c r="M98" s="195">
        <v>0</v>
      </c>
      <c r="N98" s="195">
        <v>0</v>
      </c>
      <c r="O98" s="195">
        <v>0</v>
      </c>
      <c r="P98" s="195">
        <v>0</v>
      </c>
      <c r="Q98" s="195">
        <v>0</v>
      </c>
      <c r="R98" s="195">
        <v>0</v>
      </c>
      <c r="S98" s="195">
        <v>0</v>
      </c>
      <c r="T98" s="195">
        <v>0</v>
      </c>
      <c r="U98" s="195">
        <v>0</v>
      </c>
      <c r="V98" s="195">
        <v>0</v>
      </c>
      <c r="W98" s="195">
        <v>0</v>
      </c>
      <c r="X98" s="195">
        <v>0</v>
      </c>
      <c r="Y98" s="195">
        <v>0</v>
      </c>
      <c r="Z98" s="195">
        <v>0</v>
      </c>
      <c r="AA98" s="195">
        <v>0</v>
      </c>
      <c r="AB98" s="195">
        <v>0</v>
      </c>
      <c r="AC98" s="195">
        <v>0</v>
      </c>
      <c r="AD98" s="195">
        <v>0</v>
      </c>
      <c r="AE98" s="195">
        <v>0</v>
      </c>
      <c r="AF98" s="195">
        <v>0</v>
      </c>
      <c r="AG98" s="195">
        <v>0</v>
      </c>
      <c r="AH98" s="195">
        <v>0</v>
      </c>
      <c r="AI98" s="195">
        <v>0</v>
      </c>
      <c r="AJ98" s="195">
        <v>0</v>
      </c>
      <c r="AK98" s="195">
        <v>0</v>
      </c>
      <c r="AL98" s="195">
        <v>0</v>
      </c>
      <c r="AM98" s="195">
        <v>0</v>
      </c>
      <c r="AN98" s="195">
        <v>0</v>
      </c>
      <c r="AO98" s="195">
        <v>0</v>
      </c>
      <c r="AP98" s="195">
        <v>0</v>
      </c>
      <c r="AQ98" s="195">
        <v>0</v>
      </c>
      <c r="AR98" s="195">
        <v>0</v>
      </c>
      <c r="AS98" s="195">
        <v>0</v>
      </c>
      <c r="AT98" s="195">
        <v>0</v>
      </c>
      <c r="AU98" s="195">
        <v>0</v>
      </c>
      <c r="AV98" s="195">
        <v>0</v>
      </c>
      <c r="AW98" s="195">
        <v>0</v>
      </c>
      <c r="AX98" s="195">
        <v>0</v>
      </c>
      <c r="AY98" s="195">
        <v>0</v>
      </c>
      <c r="AZ98" s="195">
        <v>0</v>
      </c>
      <c r="BA98" s="195">
        <v>0</v>
      </c>
      <c r="BB98" s="195">
        <v>0</v>
      </c>
      <c r="BC98" s="195">
        <v>0</v>
      </c>
      <c r="BD98" s="195">
        <v>0</v>
      </c>
      <c r="BE98" s="195">
        <v>0</v>
      </c>
      <c r="BF98" s="195">
        <v>0</v>
      </c>
      <c r="BG98" s="195">
        <v>0</v>
      </c>
      <c r="BH98" s="195">
        <v>0</v>
      </c>
      <c r="BI98" s="195">
        <v>0</v>
      </c>
      <c r="BJ98" s="195">
        <v>0</v>
      </c>
      <c r="BK98" s="195">
        <v>0</v>
      </c>
      <c r="BL98" s="195">
        <v>0</v>
      </c>
      <c r="BM98" s="195">
        <v>0</v>
      </c>
      <c r="BN98" s="195">
        <v>0</v>
      </c>
      <c r="BO98" s="195">
        <v>0</v>
      </c>
      <c r="BP98" s="195">
        <v>0</v>
      </c>
      <c r="BQ98" s="195">
        <v>0</v>
      </c>
      <c r="BR98" s="195">
        <v>0</v>
      </c>
      <c r="BS98" s="195">
        <v>0</v>
      </c>
      <c r="BT98" s="195">
        <v>0</v>
      </c>
      <c r="BU98" s="195">
        <v>0</v>
      </c>
      <c r="BV98" s="195">
        <v>0</v>
      </c>
      <c r="BW98" s="195">
        <v>0</v>
      </c>
      <c r="BX98" s="195">
        <v>0</v>
      </c>
      <c r="BY98" s="195">
        <v>0</v>
      </c>
      <c r="BZ98" s="195">
        <v>0</v>
      </c>
      <c r="CA98" s="195">
        <v>0</v>
      </c>
      <c r="CB98" s="195">
        <v>0</v>
      </c>
      <c r="CC98" s="195">
        <v>0</v>
      </c>
      <c r="CD98" s="195">
        <v>0</v>
      </c>
      <c r="CE98" s="195">
        <v>0</v>
      </c>
      <c r="CF98" s="195">
        <v>0</v>
      </c>
      <c r="CG98" s="195">
        <v>0</v>
      </c>
      <c r="CH98" s="195">
        <v>0</v>
      </c>
      <c r="CI98" s="195">
        <v>0</v>
      </c>
      <c r="CJ98" s="195">
        <v>0</v>
      </c>
      <c r="CK98" s="195">
        <v>0</v>
      </c>
      <c r="CL98" s="195">
        <v>0</v>
      </c>
      <c r="CM98" s="195">
        <v>0</v>
      </c>
      <c r="CN98" s="195">
        <v>0</v>
      </c>
      <c r="CO98" s="195">
        <v>0</v>
      </c>
      <c r="CP98" s="195">
        <v>0</v>
      </c>
      <c r="CQ98" s="195">
        <v>0</v>
      </c>
      <c r="CR98" s="195">
        <v>0</v>
      </c>
      <c r="CS98" s="195">
        <v>0</v>
      </c>
      <c r="CT98" s="195">
        <v>0</v>
      </c>
      <c r="CU98" s="195">
        <v>0</v>
      </c>
      <c r="CV98" s="195">
        <v>0</v>
      </c>
      <c r="CW98" s="195">
        <v>0</v>
      </c>
      <c r="CX98" s="195">
        <v>0</v>
      </c>
      <c r="CY98" s="195">
        <v>0</v>
      </c>
      <c r="CZ98" s="195">
        <v>0</v>
      </c>
      <c r="DA98" s="195">
        <v>0</v>
      </c>
      <c r="DB98" s="195">
        <v>0</v>
      </c>
      <c r="DC98" s="195">
        <v>0</v>
      </c>
      <c r="DE98" s="24">
        <f t="shared" si="47"/>
        <v>0</v>
      </c>
      <c r="DF98" s="24">
        <f t="shared" si="40"/>
        <v>0</v>
      </c>
      <c r="DG98">
        <f t="shared" si="48"/>
        <v>21</v>
      </c>
    </row>
    <row r="99" spans="1:113" ht="29">
      <c r="A99" s="68">
        <v>87</v>
      </c>
      <c r="B99" s="176" t="str">
        <f>$B$89&amp;"10."</f>
        <v>G.10.</v>
      </c>
      <c r="C99" s="192" t="s">
        <v>189</v>
      </c>
      <c r="D99" s="176"/>
      <c r="E99" s="200">
        <v>0.21</v>
      </c>
      <c r="F99" s="189">
        <f>H99+NPV(FD,I99:INDEX(I99:DC99,PAL))</f>
        <v>0</v>
      </c>
      <c r="G99" s="189">
        <f>SUMIF($H$5:$DC$5,"&lt;="&amp;PAL,$H99:$DC99)</f>
        <v>0</v>
      </c>
      <c r="H99" s="195">
        <v>0</v>
      </c>
      <c r="I99" s="195">
        <v>0</v>
      </c>
      <c r="J99" s="195">
        <v>0</v>
      </c>
      <c r="K99" s="195">
        <v>0</v>
      </c>
      <c r="L99" s="195">
        <v>0</v>
      </c>
      <c r="M99" s="195">
        <v>0</v>
      </c>
      <c r="N99" s="195">
        <v>0</v>
      </c>
      <c r="O99" s="195">
        <v>0</v>
      </c>
      <c r="P99" s="195">
        <v>0</v>
      </c>
      <c r="Q99" s="195">
        <v>0</v>
      </c>
      <c r="R99" s="195">
        <v>0</v>
      </c>
      <c r="S99" s="195">
        <v>0</v>
      </c>
      <c r="T99" s="195">
        <v>0</v>
      </c>
      <c r="U99" s="195">
        <v>0</v>
      </c>
      <c r="V99" s="195">
        <v>0</v>
      </c>
      <c r="W99" s="195">
        <v>0</v>
      </c>
      <c r="X99" s="195">
        <v>0</v>
      </c>
      <c r="Y99" s="195">
        <v>0</v>
      </c>
      <c r="Z99" s="195">
        <v>0</v>
      </c>
      <c r="AA99" s="195">
        <v>0</v>
      </c>
      <c r="AB99" s="195">
        <v>0</v>
      </c>
      <c r="AC99" s="195">
        <v>0</v>
      </c>
      <c r="AD99" s="195">
        <v>0</v>
      </c>
      <c r="AE99" s="195">
        <v>0</v>
      </c>
      <c r="AF99" s="195">
        <v>0</v>
      </c>
      <c r="AG99" s="195">
        <v>0</v>
      </c>
      <c r="AH99" s="195">
        <v>0</v>
      </c>
      <c r="AI99" s="195">
        <v>0</v>
      </c>
      <c r="AJ99" s="195">
        <v>0</v>
      </c>
      <c r="AK99" s="195">
        <v>0</v>
      </c>
      <c r="AL99" s="195">
        <v>0</v>
      </c>
      <c r="AM99" s="195">
        <v>0</v>
      </c>
      <c r="AN99" s="195">
        <v>0</v>
      </c>
      <c r="AO99" s="195">
        <v>0</v>
      </c>
      <c r="AP99" s="195">
        <v>0</v>
      </c>
      <c r="AQ99" s="195">
        <v>0</v>
      </c>
      <c r="AR99" s="195">
        <v>0</v>
      </c>
      <c r="AS99" s="195">
        <v>0</v>
      </c>
      <c r="AT99" s="195">
        <v>0</v>
      </c>
      <c r="AU99" s="195">
        <v>0</v>
      </c>
      <c r="AV99" s="195">
        <v>0</v>
      </c>
      <c r="AW99" s="195">
        <v>0</v>
      </c>
      <c r="AX99" s="195">
        <v>0</v>
      </c>
      <c r="AY99" s="195">
        <v>0</v>
      </c>
      <c r="AZ99" s="195">
        <v>0</v>
      </c>
      <c r="BA99" s="195">
        <v>0</v>
      </c>
      <c r="BB99" s="195">
        <v>0</v>
      </c>
      <c r="BC99" s="195">
        <v>0</v>
      </c>
      <c r="BD99" s="195">
        <v>0</v>
      </c>
      <c r="BE99" s="195">
        <v>0</v>
      </c>
      <c r="BF99" s="195">
        <v>0</v>
      </c>
      <c r="BG99" s="195">
        <v>0</v>
      </c>
      <c r="BH99" s="195">
        <v>0</v>
      </c>
      <c r="BI99" s="195">
        <v>0</v>
      </c>
      <c r="BJ99" s="195">
        <v>0</v>
      </c>
      <c r="BK99" s="195">
        <v>0</v>
      </c>
      <c r="BL99" s="195">
        <v>0</v>
      </c>
      <c r="BM99" s="195">
        <v>0</v>
      </c>
      <c r="BN99" s="195">
        <v>0</v>
      </c>
      <c r="BO99" s="195">
        <v>0</v>
      </c>
      <c r="BP99" s="195">
        <v>0</v>
      </c>
      <c r="BQ99" s="195">
        <v>0</v>
      </c>
      <c r="BR99" s="195">
        <v>0</v>
      </c>
      <c r="BS99" s="195">
        <v>0</v>
      </c>
      <c r="BT99" s="195">
        <v>0</v>
      </c>
      <c r="BU99" s="195">
        <v>0</v>
      </c>
      <c r="BV99" s="195">
        <v>0</v>
      </c>
      <c r="BW99" s="195">
        <v>0</v>
      </c>
      <c r="BX99" s="195">
        <v>0</v>
      </c>
      <c r="BY99" s="195">
        <v>0</v>
      </c>
      <c r="BZ99" s="195">
        <v>0</v>
      </c>
      <c r="CA99" s="195">
        <v>0</v>
      </c>
      <c r="CB99" s="195">
        <v>0</v>
      </c>
      <c r="CC99" s="195">
        <v>0</v>
      </c>
      <c r="CD99" s="195">
        <v>0</v>
      </c>
      <c r="CE99" s="195">
        <v>0</v>
      </c>
      <c r="CF99" s="195">
        <v>0</v>
      </c>
      <c r="CG99" s="195">
        <v>0</v>
      </c>
      <c r="CH99" s="195">
        <v>0</v>
      </c>
      <c r="CI99" s="195">
        <v>0</v>
      </c>
      <c r="CJ99" s="195">
        <v>0</v>
      </c>
      <c r="CK99" s="195">
        <v>0</v>
      </c>
      <c r="CL99" s="195">
        <v>0</v>
      </c>
      <c r="CM99" s="195">
        <v>0</v>
      </c>
      <c r="CN99" s="195">
        <v>0</v>
      </c>
      <c r="CO99" s="195">
        <v>0</v>
      </c>
      <c r="CP99" s="195">
        <v>0</v>
      </c>
      <c r="CQ99" s="195">
        <v>0</v>
      </c>
      <c r="CR99" s="195">
        <v>0</v>
      </c>
      <c r="CS99" s="195">
        <v>0</v>
      </c>
      <c r="CT99" s="195">
        <v>0</v>
      </c>
      <c r="CU99" s="195">
        <v>0</v>
      </c>
      <c r="CV99" s="195">
        <v>0</v>
      </c>
      <c r="CW99" s="195">
        <v>0</v>
      </c>
      <c r="CX99" s="195">
        <v>0</v>
      </c>
      <c r="CY99" s="195">
        <v>0</v>
      </c>
      <c r="CZ99" s="195">
        <v>0</v>
      </c>
      <c r="DA99" s="195">
        <v>0</v>
      </c>
      <c r="DB99" s="195">
        <v>0</v>
      </c>
      <c r="DC99" s="195">
        <v>0</v>
      </c>
      <c r="DE99" s="24">
        <f t="shared" si="47"/>
        <v>0</v>
      </c>
      <c r="DF99" s="24">
        <f t="shared" si="40"/>
        <v>0</v>
      </c>
      <c r="DG99">
        <f t="shared" si="48"/>
        <v>21</v>
      </c>
    </row>
    <row r="100" spans="1:113" ht="17.25" customHeight="1">
      <c r="A100" s="68">
        <v>88</v>
      </c>
      <c r="B100" s="176" t="s">
        <v>190</v>
      </c>
      <c r="C100" s="188" t="s">
        <v>191</v>
      </c>
      <c r="D100" s="176"/>
      <c r="E100" s="176"/>
      <c r="F100" s="191">
        <f>SUM(F101:F110)</f>
        <v>0</v>
      </c>
      <c r="G100" s="189">
        <f>SUMIF($H$5:$DC$5,"&lt;="&amp;PAL,$H100:$DC100)</f>
        <v>0</v>
      </c>
      <c r="H100" s="191">
        <f t="shared" ref="H100:BR100" si="49">SUM(H101:H110)</f>
        <v>0</v>
      </c>
      <c r="I100" s="191">
        <f t="shared" si="49"/>
        <v>0</v>
      </c>
      <c r="J100" s="191">
        <f t="shared" si="49"/>
        <v>0</v>
      </c>
      <c r="K100" s="191">
        <f t="shared" si="49"/>
        <v>0</v>
      </c>
      <c r="L100" s="191">
        <f t="shared" si="49"/>
        <v>0</v>
      </c>
      <c r="M100" s="191">
        <f t="shared" si="49"/>
        <v>0</v>
      </c>
      <c r="N100" s="191">
        <f t="shared" si="49"/>
        <v>0</v>
      </c>
      <c r="O100" s="191">
        <f t="shared" si="49"/>
        <v>0</v>
      </c>
      <c r="P100" s="191">
        <f t="shared" si="49"/>
        <v>0</v>
      </c>
      <c r="Q100" s="191">
        <f t="shared" si="49"/>
        <v>0</v>
      </c>
      <c r="R100" s="191">
        <f t="shared" si="49"/>
        <v>0</v>
      </c>
      <c r="S100" s="191">
        <f t="shared" si="49"/>
        <v>0</v>
      </c>
      <c r="T100" s="191">
        <f t="shared" si="49"/>
        <v>0</v>
      </c>
      <c r="U100" s="191">
        <f t="shared" si="49"/>
        <v>0</v>
      </c>
      <c r="V100" s="191">
        <f t="shared" si="49"/>
        <v>0</v>
      </c>
      <c r="W100" s="191">
        <f t="shared" si="49"/>
        <v>0</v>
      </c>
      <c r="X100" s="191">
        <f t="shared" si="49"/>
        <v>0</v>
      </c>
      <c r="Y100" s="191">
        <f t="shared" si="49"/>
        <v>0</v>
      </c>
      <c r="Z100" s="191">
        <f t="shared" si="49"/>
        <v>0</v>
      </c>
      <c r="AA100" s="191">
        <f t="shared" si="49"/>
        <v>0</v>
      </c>
      <c r="AB100" s="191">
        <f t="shared" si="49"/>
        <v>0</v>
      </c>
      <c r="AC100" s="191">
        <f t="shared" si="49"/>
        <v>0</v>
      </c>
      <c r="AD100" s="191">
        <f t="shared" si="49"/>
        <v>0</v>
      </c>
      <c r="AE100" s="191">
        <f t="shared" si="49"/>
        <v>0</v>
      </c>
      <c r="AF100" s="191">
        <f t="shared" si="49"/>
        <v>0</v>
      </c>
      <c r="AG100" s="191">
        <f t="shared" si="49"/>
        <v>0</v>
      </c>
      <c r="AH100" s="191">
        <f t="shared" si="49"/>
        <v>0</v>
      </c>
      <c r="AI100" s="191">
        <f t="shared" si="49"/>
        <v>0</v>
      </c>
      <c r="AJ100" s="191">
        <f t="shared" si="49"/>
        <v>0</v>
      </c>
      <c r="AK100" s="191">
        <f t="shared" si="49"/>
        <v>0</v>
      </c>
      <c r="AL100" s="191">
        <f t="shared" si="49"/>
        <v>0</v>
      </c>
      <c r="AM100" s="191">
        <f t="shared" si="49"/>
        <v>0</v>
      </c>
      <c r="AN100" s="191">
        <f t="shared" si="49"/>
        <v>0</v>
      </c>
      <c r="AO100" s="191">
        <f t="shared" si="49"/>
        <v>0</v>
      </c>
      <c r="AP100" s="191">
        <f t="shared" si="49"/>
        <v>0</v>
      </c>
      <c r="AQ100" s="191">
        <f t="shared" si="49"/>
        <v>0</v>
      </c>
      <c r="AR100" s="191">
        <f t="shared" si="49"/>
        <v>0</v>
      </c>
      <c r="AS100" s="191">
        <f t="shared" si="49"/>
        <v>0</v>
      </c>
      <c r="AT100" s="191">
        <f t="shared" si="49"/>
        <v>0</v>
      </c>
      <c r="AU100" s="191">
        <f t="shared" si="49"/>
        <v>0</v>
      </c>
      <c r="AV100" s="191">
        <f t="shared" si="49"/>
        <v>0</v>
      </c>
      <c r="AW100" s="191">
        <f t="shared" si="49"/>
        <v>0</v>
      </c>
      <c r="AX100" s="191">
        <f t="shared" si="49"/>
        <v>0</v>
      </c>
      <c r="AY100" s="191">
        <f t="shared" si="49"/>
        <v>0</v>
      </c>
      <c r="AZ100" s="191">
        <f t="shared" si="49"/>
        <v>0</v>
      </c>
      <c r="BA100" s="191">
        <f t="shared" si="49"/>
        <v>0</v>
      </c>
      <c r="BB100" s="191">
        <f t="shared" si="49"/>
        <v>0</v>
      </c>
      <c r="BC100" s="191">
        <f t="shared" si="49"/>
        <v>0</v>
      </c>
      <c r="BD100" s="191">
        <f t="shared" si="49"/>
        <v>0</v>
      </c>
      <c r="BE100" s="191">
        <f t="shared" si="49"/>
        <v>0</v>
      </c>
      <c r="BF100" s="191">
        <f t="shared" si="49"/>
        <v>0</v>
      </c>
      <c r="BG100" s="191">
        <f t="shared" si="49"/>
        <v>0</v>
      </c>
      <c r="BH100" s="191">
        <f t="shared" si="49"/>
        <v>0</v>
      </c>
      <c r="BI100" s="191">
        <f t="shared" si="49"/>
        <v>0</v>
      </c>
      <c r="BJ100" s="191">
        <f t="shared" si="49"/>
        <v>0</v>
      </c>
      <c r="BK100" s="191">
        <f t="shared" si="49"/>
        <v>0</v>
      </c>
      <c r="BL100" s="191">
        <f t="shared" si="49"/>
        <v>0</v>
      </c>
      <c r="BM100" s="191">
        <f t="shared" si="49"/>
        <v>0</v>
      </c>
      <c r="BN100" s="191">
        <f t="shared" si="49"/>
        <v>0</v>
      </c>
      <c r="BO100" s="191">
        <f t="shared" si="49"/>
        <v>0</v>
      </c>
      <c r="BP100" s="191">
        <f t="shared" si="49"/>
        <v>0</v>
      </c>
      <c r="BQ100" s="191">
        <f t="shared" si="49"/>
        <v>0</v>
      </c>
      <c r="BR100" s="191">
        <f t="shared" si="49"/>
        <v>0</v>
      </c>
      <c r="BS100" s="191">
        <f t="shared" ref="BS100:DC100" si="50">SUM(BS101:BS110)</f>
        <v>0</v>
      </c>
      <c r="BT100" s="191">
        <f t="shared" si="50"/>
        <v>0</v>
      </c>
      <c r="BU100" s="191">
        <f t="shared" si="50"/>
        <v>0</v>
      </c>
      <c r="BV100" s="191">
        <f t="shared" si="50"/>
        <v>0</v>
      </c>
      <c r="BW100" s="191">
        <f t="shared" si="50"/>
        <v>0</v>
      </c>
      <c r="BX100" s="191">
        <f t="shared" si="50"/>
        <v>0</v>
      </c>
      <c r="BY100" s="191">
        <f t="shared" si="50"/>
        <v>0</v>
      </c>
      <c r="BZ100" s="191">
        <f t="shared" si="50"/>
        <v>0</v>
      </c>
      <c r="CA100" s="191">
        <f t="shared" si="50"/>
        <v>0</v>
      </c>
      <c r="CB100" s="191">
        <f t="shared" si="50"/>
        <v>0</v>
      </c>
      <c r="CC100" s="191">
        <f t="shared" si="50"/>
        <v>0</v>
      </c>
      <c r="CD100" s="191">
        <f t="shared" si="50"/>
        <v>0</v>
      </c>
      <c r="CE100" s="191">
        <f t="shared" si="50"/>
        <v>0</v>
      </c>
      <c r="CF100" s="191">
        <f t="shared" si="50"/>
        <v>0</v>
      </c>
      <c r="CG100" s="191">
        <f t="shared" si="50"/>
        <v>0</v>
      </c>
      <c r="CH100" s="191">
        <f t="shared" si="50"/>
        <v>0</v>
      </c>
      <c r="CI100" s="191">
        <f t="shared" si="50"/>
        <v>0</v>
      </c>
      <c r="CJ100" s="191">
        <f t="shared" si="50"/>
        <v>0</v>
      </c>
      <c r="CK100" s="191">
        <f t="shared" si="50"/>
        <v>0</v>
      </c>
      <c r="CL100" s="191">
        <f t="shared" si="50"/>
        <v>0</v>
      </c>
      <c r="CM100" s="191">
        <f t="shared" si="50"/>
        <v>0</v>
      </c>
      <c r="CN100" s="191">
        <f t="shared" si="50"/>
        <v>0</v>
      </c>
      <c r="CO100" s="191">
        <f t="shared" si="50"/>
        <v>0</v>
      </c>
      <c r="CP100" s="191">
        <f t="shared" si="50"/>
        <v>0</v>
      </c>
      <c r="CQ100" s="191">
        <f t="shared" si="50"/>
        <v>0</v>
      </c>
      <c r="CR100" s="191">
        <f t="shared" si="50"/>
        <v>0</v>
      </c>
      <c r="CS100" s="191">
        <f t="shared" si="50"/>
        <v>0</v>
      </c>
      <c r="CT100" s="191">
        <f t="shared" si="50"/>
        <v>0</v>
      </c>
      <c r="CU100" s="191">
        <f t="shared" si="50"/>
        <v>0</v>
      </c>
      <c r="CV100" s="191">
        <f t="shared" si="50"/>
        <v>0</v>
      </c>
      <c r="CW100" s="191">
        <f t="shared" si="50"/>
        <v>0</v>
      </c>
      <c r="CX100" s="191">
        <f t="shared" si="50"/>
        <v>0</v>
      </c>
      <c r="CY100" s="191">
        <f t="shared" si="50"/>
        <v>0</v>
      </c>
      <c r="CZ100" s="191">
        <f t="shared" si="50"/>
        <v>0</v>
      </c>
      <c r="DA100" s="191">
        <f t="shared" si="50"/>
        <v>0</v>
      </c>
      <c r="DB100" s="191">
        <f t="shared" si="50"/>
        <v>0</v>
      </c>
      <c r="DC100" s="191">
        <f t="shared" si="50"/>
        <v>0</v>
      </c>
      <c r="DF100" s="24">
        <f t="shared" si="40"/>
        <v>0</v>
      </c>
    </row>
    <row r="101" spans="1:113" ht="15" customHeight="1">
      <c r="A101" s="68">
        <v>89</v>
      </c>
      <c r="B101" s="176" t="str">
        <f>$B$100&amp;"1."</f>
        <v>H.1.</v>
      </c>
      <c r="C101" s="192" t="s">
        <v>193</v>
      </c>
      <c r="D101" s="176"/>
      <c r="E101" s="201" t="s">
        <v>37</v>
      </c>
      <c r="F101" s="189">
        <f>H101+NPV(FD,I101:INDEX(I101:DC101,PAL))</f>
        <v>0</v>
      </c>
      <c r="G101" s="189">
        <f>SUMIF($H$5:$DC$5,"&lt;="&amp;PAL,$H101:$DC101)</f>
        <v>0</v>
      </c>
      <c r="H101" s="195">
        <v>0</v>
      </c>
      <c r="I101" s="195">
        <v>0</v>
      </c>
      <c r="J101" s="195">
        <v>0</v>
      </c>
      <c r="K101" s="195">
        <v>0</v>
      </c>
      <c r="L101" s="195">
        <v>0</v>
      </c>
      <c r="M101" s="195">
        <v>0</v>
      </c>
      <c r="N101" s="195">
        <v>0</v>
      </c>
      <c r="O101" s="195">
        <v>0</v>
      </c>
      <c r="P101" s="195">
        <v>0</v>
      </c>
      <c r="Q101" s="195">
        <v>0</v>
      </c>
      <c r="R101" s="195">
        <v>0</v>
      </c>
      <c r="S101" s="195">
        <v>0</v>
      </c>
      <c r="T101" s="195">
        <v>0</v>
      </c>
      <c r="U101" s="195">
        <v>0</v>
      </c>
      <c r="V101" s="195">
        <v>0</v>
      </c>
      <c r="W101" s="195">
        <v>0</v>
      </c>
      <c r="X101" s="195">
        <v>0</v>
      </c>
      <c r="Y101" s="195">
        <v>0</v>
      </c>
      <c r="Z101" s="195">
        <v>0</v>
      </c>
      <c r="AA101" s="195">
        <v>0</v>
      </c>
      <c r="AB101" s="195">
        <v>0</v>
      </c>
      <c r="AC101" s="195">
        <v>0</v>
      </c>
      <c r="AD101" s="195">
        <v>0</v>
      </c>
      <c r="AE101" s="195">
        <v>0</v>
      </c>
      <c r="AF101" s="195">
        <v>0</v>
      </c>
      <c r="AG101" s="195">
        <v>0</v>
      </c>
      <c r="AH101" s="195">
        <v>0</v>
      </c>
      <c r="AI101" s="195">
        <v>0</v>
      </c>
      <c r="AJ101" s="195">
        <v>0</v>
      </c>
      <c r="AK101" s="195">
        <v>0</v>
      </c>
      <c r="AL101" s="195">
        <v>0</v>
      </c>
      <c r="AM101" s="195">
        <v>0</v>
      </c>
      <c r="AN101" s="195">
        <v>0</v>
      </c>
      <c r="AO101" s="195">
        <v>0</v>
      </c>
      <c r="AP101" s="195">
        <v>0</v>
      </c>
      <c r="AQ101" s="195">
        <v>0</v>
      </c>
      <c r="AR101" s="195">
        <v>0</v>
      </c>
      <c r="AS101" s="195">
        <v>0</v>
      </c>
      <c r="AT101" s="195">
        <v>0</v>
      </c>
      <c r="AU101" s="195">
        <v>0</v>
      </c>
      <c r="AV101" s="195">
        <v>0</v>
      </c>
      <c r="AW101" s="195">
        <v>0</v>
      </c>
      <c r="AX101" s="195">
        <v>0</v>
      </c>
      <c r="AY101" s="195">
        <v>0</v>
      </c>
      <c r="AZ101" s="195">
        <v>0</v>
      </c>
      <c r="BA101" s="195">
        <v>0</v>
      </c>
      <c r="BB101" s="195">
        <v>0</v>
      </c>
      <c r="BC101" s="195">
        <v>0</v>
      </c>
      <c r="BD101" s="195">
        <v>0</v>
      </c>
      <c r="BE101" s="195">
        <v>0</v>
      </c>
      <c r="BF101" s="195">
        <v>0</v>
      </c>
      <c r="BG101" s="195">
        <v>0</v>
      </c>
      <c r="BH101" s="195">
        <v>0</v>
      </c>
      <c r="BI101" s="195">
        <v>0</v>
      </c>
      <c r="BJ101" s="195">
        <v>0</v>
      </c>
      <c r="BK101" s="195">
        <v>0</v>
      </c>
      <c r="BL101" s="195">
        <v>0</v>
      </c>
      <c r="BM101" s="195">
        <v>0</v>
      </c>
      <c r="BN101" s="195">
        <v>0</v>
      </c>
      <c r="BO101" s="195">
        <v>0</v>
      </c>
      <c r="BP101" s="195">
        <v>0</v>
      </c>
      <c r="BQ101" s="195">
        <v>0</v>
      </c>
      <c r="BR101" s="195">
        <v>0</v>
      </c>
      <c r="BS101" s="195">
        <v>0</v>
      </c>
      <c r="BT101" s="195">
        <v>0</v>
      </c>
      <c r="BU101" s="195">
        <v>0</v>
      </c>
      <c r="BV101" s="195">
        <v>0</v>
      </c>
      <c r="BW101" s="195">
        <v>0</v>
      </c>
      <c r="BX101" s="195">
        <v>0</v>
      </c>
      <c r="BY101" s="195">
        <v>0</v>
      </c>
      <c r="BZ101" s="195">
        <v>0</v>
      </c>
      <c r="CA101" s="195">
        <v>0</v>
      </c>
      <c r="CB101" s="195">
        <v>0</v>
      </c>
      <c r="CC101" s="195">
        <v>0</v>
      </c>
      <c r="CD101" s="195">
        <v>0</v>
      </c>
      <c r="CE101" s="195">
        <v>0</v>
      </c>
      <c r="CF101" s="195">
        <v>0</v>
      </c>
      <c r="CG101" s="195">
        <v>0</v>
      </c>
      <c r="CH101" s="195">
        <v>0</v>
      </c>
      <c r="CI101" s="195">
        <v>0</v>
      </c>
      <c r="CJ101" s="195">
        <v>0</v>
      </c>
      <c r="CK101" s="195">
        <v>0</v>
      </c>
      <c r="CL101" s="195">
        <v>0</v>
      </c>
      <c r="CM101" s="195">
        <v>0</v>
      </c>
      <c r="CN101" s="195">
        <v>0</v>
      </c>
      <c r="CO101" s="195">
        <v>0</v>
      </c>
      <c r="CP101" s="195">
        <v>0</v>
      </c>
      <c r="CQ101" s="195">
        <v>0</v>
      </c>
      <c r="CR101" s="195">
        <v>0</v>
      </c>
      <c r="CS101" s="195">
        <v>0</v>
      </c>
      <c r="CT101" s="195">
        <v>0</v>
      </c>
      <c r="CU101" s="195">
        <v>0</v>
      </c>
      <c r="CV101" s="195">
        <v>0</v>
      </c>
      <c r="CW101" s="195">
        <v>0</v>
      </c>
      <c r="CX101" s="195">
        <v>0</v>
      </c>
      <c r="CY101" s="195">
        <v>0</v>
      </c>
      <c r="CZ101" s="195">
        <v>0</v>
      </c>
      <c r="DA101" s="195">
        <v>0</v>
      </c>
      <c r="DB101" s="195">
        <v>0</v>
      </c>
      <c r="DC101" s="195">
        <v>0</v>
      </c>
      <c r="DE101" s="24">
        <f>COUNTBLANK(H101:DC101)</f>
        <v>0</v>
      </c>
      <c r="DF101" s="24">
        <f t="shared" si="40"/>
        <v>0</v>
      </c>
      <c r="DG101">
        <f t="shared" si="48"/>
        <v>0</v>
      </c>
    </row>
    <row r="102" spans="1:113" ht="15" customHeight="1">
      <c r="A102" s="68">
        <v>90</v>
      </c>
      <c r="B102" s="176" t="str">
        <f>$B$100&amp;"2."</f>
        <v>H.2.</v>
      </c>
      <c r="C102" s="192" t="s">
        <v>194</v>
      </c>
      <c r="D102" s="176"/>
      <c r="E102" s="201" t="s">
        <v>37</v>
      </c>
      <c r="F102" s="189">
        <f>H102+NPV(FD,I102:INDEX(I102:DC102,PAL))</f>
        <v>0</v>
      </c>
      <c r="G102" s="189">
        <f>SUMIF($H$5:$DC$5,"&lt;="&amp;PAL,$H102:$DC102)</f>
        <v>0</v>
      </c>
      <c r="H102" s="195">
        <v>0</v>
      </c>
      <c r="I102" s="195">
        <v>0</v>
      </c>
      <c r="J102" s="195">
        <v>0</v>
      </c>
      <c r="K102" s="195">
        <v>0</v>
      </c>
      <c r="L102" s="195">
        <v>0</v>
      </c>
      <c r="M102" s="195">
        <v>0</v>
      </c>
      <c r="N102" s="195">
        <v>0</v>
      </c>
      <c r="O102" s="195">
        <v>0</v>
      </c>
      <c r="P102" s="195">
        <v>0</v>
      </c>
      <c r="Q102" s="195">
        <v>0</v>
      </c>
      <c r="R102" s="195">
        <v>0</v>
      </c>
      <c r="S102" s="195">
        <v>0</v>
      </c>
      <c r="T102" s="195">
        <v>0</v>
      </c>
      <c r="U102" s="195">
        <v>0</v>
      </c>
      <c r="V102" s="195">
        <v>0</v>
      </c>
      <c r="W102" s="195">
        <v>0</v>
      </c>
      <c r="X102" s="195">
        <v>0</v>
      </c>
      <c r="Y102" s="195">
        <v>0</v>
      </c>
      <c r="Z102" s="195">
        <v>0</v>
      </c>
      <c r="AA102" s="195">
        <v>0</v>
      </c>
      <c r="AB102" s="195">
        <v>0</v>
      </c>
      <c r="AC102" s="195">
        <v>0</v>
      </c>
      <c r="AD102" s="195">
        <v>0</v>
      </c>
      <c r="AE102" s="195">
        <v>0</v>
      </c>
      <c r="AF102" s="195">
        <v>0</v>
      </c>
      <c r="AG102" s="195">
        <v>0</v>
      </c>
      <c r="AH102" s="195">
        <v>0</v>
      </c>
      <c r="AI102" s="195">
        <v>0</v>
      </c>
      <c r="AJ102" s="195">
        <v>0</v>
      </c>
      <c r="AK102" s="195">
        <v>0</v>
      </c>
      <c r="AL102" s="195">
        <v>0</v>
      </c>
      <c r="AM102" s="195">
        <v>0</v>
      </c>
      <c r="AN102" s="195">
        <v>0</v>
      </c>
      <c r="AO102" s="195">
        <v>0</v>
      </c>
      <c r="AP102" s="195">
        <v>0</v>
      </c>
      <c r="AQ102" s="195">
        <v>0</v>
      </c>
      <c r="AR102" s="195">
        <v>0</v>
      </c>
      <c r="AS102" s="195">
        <v>0</v>
      </c>
      <c r="AT102" s="195">
        <v>0</v>
      </c>
      <c r="AU102" s="195">
        <v>0</v>
      </c>
      <c r="AV102" s="195">
        <v>0</v>
      </c>
      <c r="AW102" s="195">
        <v>0</v>
      </c>
      <c r="AX102" s="195">
        <v>0</v>
      </c>
      <c r="AY102" s="195">
        <v>0</v>
      </c>
      <c r="AZ102" s="195">
        <v>0</v>
      </c>
      <c r="BA102" s="195">
        <v>0</v>
      </c>
      <c r="BB102" s="195">
        <v>0</v>
      </c>
      <c r="BC102" s="195">
        <v>0</v>
      </c>
      <c r="BD102" s="195">
        <v>0</v>
      </c>
      <c r="BE102" s="195">
        <v>0</v>
      </c>
      <c r="BF102" s="195">
        <v>0</v>
      </c>
      <c r="BG102" s="195">
        <v>0</v>
      </c>
      <c r="BH102" s="195">
        <v>0</v>
      </c>
      <c r="BI102" s="195">
        <v>0</v>
      </c>
      <c r="BJ102" s="195">
        <v>0</v>
      </c>
      <c r="BK102" s="195">
        <v>0</v>
      </c>
      <c r="BL102" s="195">
        <v>0</v>
      </c>
      <c r="BM102" s="195">
        <v>0</v>
      </c>
      <c r="BN102" s="195">
        <v>0</v>
      </c>
      <c r="BO102" s="195">
        <v>0</v>
      </c>
      <c r="BP102" s="195">
        <v>0</v>
      </c>
      <c r="BQ102" s="195">
        <v>0</v>
      </c>
      <c r="BR102" s="195">
        <v>0</v>
      </c>
      <c r="BS102" s="195">
        <v>0</v>
      </c>
      <c r="BT102" s="195">
        <v>0</v>
      </c>
      <c r="BU102" s="195">
        <v>0</v>
      </c>
      <c r="BV102" s="195">
        <v>0</v>
      </c>
      <c r="BW102" s="195">
        <v>0</v>
      </c>
      <c r="BX102" s="195">
        <v>0</v>
      </c>
      <c r="BY102" s="195">
        <v>0</v>
      </c>
      <c r="BZ102" s="195">
        <v>0</v>
      </c>
      <c r="CA102" s="195">
        <v>0</v>
      </c>
      <c r="CB102" s="195">
        <v>0</v>
      </c>
      <c r="CC102" s="195">
        <v>0</v>
      </c>
      <c r="CD102" s="195">
        <v>0</v>
      </c>
      <c r="CE102" s="195">
        <v>0</v>
      </c>
      <c r="CF102" s="195">
        <v>0</v>
      </c>
      <c r="CG102" s="195">
        <v>0</v>
      </c>
      <c r="CH102" s="195">
        <v>0</v>
      </c>
      <c r="CI102" s="195">
        <v>0</v>
      </c>
      <c r="CJ102" s="195">
        <v>0</v>
      </c>
      <c r="CK102" s="195">
        <v>0</v>
      </c>
      <c r="CL102" s="195">
        <v>0</v>
      </c>
      <c r="CM102" s="195">
        <v>0</v>
      </c>
      <c r="CN102" s="195">
        <v>0</v>
      </c>
      <c r="CO102" s="195">
        <v>0</v>
      </c>
      <c r="CP102" s="195">
        <v>0</v>
      </c>
      <c r="CQ102" s="195">
        <v>0</v>
      </c>
      <c r="CR102" s="195">
        <v>0</v>
      </c>
      <c r="CS102" s="195">
        <v>0</v>
      </c>
      <c r="CT102" s="195">
        <v>0</v>
      </c>
      <c r="CU102" s="195">
        <v>0</v>
      </c>
      <c r="CV102" s="195">
        <v>0</v>
      </c>
      <c r="CW102" s="195">
        <v>0</v>
      </c>
      <c r="CX102" s="195">
        <v>0</v>
      </c>
      <c r="CY102" s="195">
        <v>0</v>
      </c>
      <c r="CZ102" s="195">
        <v>0</v>
      </c>
      <c r="DA102" s="195">
        <v>0</v>
      </c>
      <c r="DB102" s="195">
        <v>0</v>
      </c>
      <c r="DC102" s="195">
        <v>0</v>
      </c>
      <c r="DE102" s="24">
        <f>COUNTBLANK(H102:DC102)</f>
        <v>0</v>
      </c>
      <c r="DF102" s="24">
        <f t="shared" si="40"/>
        <v>0</v>
      </c>
      <c r="DG102">
        <f t="shared" si="48"/>
        <v>0</v>
      </c>
    </row>
    <row r="103" spans="1:113" ht="15" customHeight="1">
      <c r="A103" s="68">
        <v>91</v>
      </c>
      <c r="B103" s="176" t="str">
        <f>$B$100&amp;"3."</f>
        <v>H.3.</v>
      </c>
      <c r="C103" s="192" t="s">
        <v>195</v>
      </c>
      <c r="D103" s="176"/>
      <c r="E103" s="201" t="s">
        <v>37</v>
      </c>
      <c r="F103" s="189">
        <f>H103+NPV(FD,I103:INDEX(I103:DC103,PAL))</f>
        <v>0</v>
      </c>
      <c r="G103" s="189">
        <f>SUMIF($H$5:$DC$5,"&lt;="&amp;PAL,$H103:$DC103)</f>
        <v>0</v>
      </c>
      <c r="H103" s="195">
        <v>0</v>
      </c>
      <c r="I103" s="195">
        <v>0</v>
      </c>
      <c r="J103" s="195">
        <v>0</v>
      </c>
      <c r="K103" s="195">
        <v>0</v>
      </c>
      <c r="L103" s="195">
        <v>0</v>
      </c>
      <c r="M103" s="195">
        <v>0</v>
      </c>
      <c r="N103" s="195">
        <v>0</v>
      </c>
      <c r="O103" s="195">
        <v>0</v>
      </c>
      <c r="P103" s="195">
        <v>0</v>
      </c>
      <c r="Q103" s="195">
        <v>0</v>
      </c>
      <c r="R103" s="195">
        <v>0</v>
      </c>
      <c r="S103" s="195">
        <v>0</v>
      </c>
      <c r="T103" s="195">
        <v>0</v>
      </c>
      <c r="U103" s="195">
        <v>0</v>
      </c>
      <c r="V103" s="195">
        <v>0</v>
      </c>
      <c r="W103" s="195">
        <v>0</v>
      </c>
      <c r="X103" s="195">
        <v>0</v>
      </c>
      <c r="Y103" s="195">
        <v>0</v>
      </c>
      <c r="Z103" s="195">
        <v>0</v>
      </c>
      <c r="AA103" s="195">
        <v>0</v>
      </c>
      <c r="AB103" s="195">
        <v>0</v>
      </c>
      <c r="AC103" s="195">
        <v>0</v>
      </c>
      <c r="AD103" s="195">
        <v>0</v>
      </c>
      <c r="AE103" s="195">
        <v>0</v>
      </c>
      <c r="AF103" s="195">
        <v>0</v>
      </c>
      <c r="AG103" s="195">
        <v>0</v>
      </c>
      <c r="AH103" s="195">
        <v>0</v>
      </c>
      <c r="AI103" s="195">
        <v>0</v>
      </c>
      <c r="AJ103" s="195">
        <v>0</v>
      </c>
      <c r="AK103" s="195">
        <v>0</v>
      </c>
      <c r="AL103" s="195">
        <v>0</v>
      </c>
      <c r="AM103" s="195">
        <v>0</v>
      </c>
      <c r="AN103" s="195">
        <v>0</v>
      </c>
      <c r="AO103" s="195">
        <v>0</v>
      </c>
      <c r="AP103" s="195">
        <v>0</v>
      </c>
      <c r="AQ103" s="195">
        <v>0</v>
      </c>
      <c r="AR103" s="195">
        <v>0</v>
      </c>
      <c r="AS103" s="195">
        <v>0</v>
      </c>
      <c r="AT103" s="195">
        <v>0</v>
      </c>
      <c r="AU103" s="195">
        <v>0</v>
      </c>
      <c r="AV103" s="195">
        <v>0</v>
      </c>
      <c r="AW103" s="195">
        <v>0</v>
      </c>
      <c r="AX103" s="195">
        <v>0</v>
      </c>
      <c r="AY103" s="195">
        <v>0</v>
      </c>
      <c r="AZ103" s="195">
        <v>0</v>
      </c>
      <c r="BA103" s="195">
        <v>0</v>
      </c>
      <c r="BB103" s="195">
        <v>0</v>
      </c>
      <c r="BC103" s="195">
        <v>0</v>
      </c>
      <c r="BD103" s="195">
        <v>0</v>
      </c>
      <c r="BE103" s="195">
        <v>0</v>
      </c>
      <c r="BF103" s="195">
        <v>0</v>
      </c>
      <c r="BG103" s="195">
        <v>0</v>
      </c>
      <c r="BH103" s="195">
        <v>0</v>
      </c>
      <c r="BI103" s="195">
        <v>0</v>
      </c>
      <c r="BJ103" s="195">
        <v>0</v>
      </c>
      <c r="BK103" s="195">
        <v>0</v>
      </c>
      <c r="BL103" s="195">
        <v>0</v>
      </c>
      <c r="BM103" s="195">
        <v>0</v>
      </c>
      <c r="BN103" s="195">
        <v>0</v>
      </c>
      <c r="BO103" s="195">
        <v>0</v>
      </c>
      <c r="BP103" s="195">
        <v>0</v>
      </c>
      <c r="BQ103" s="195">
        <v>0</v>
      </c>
      <c r="BR103" s="195">
        <v>0</v>
      </c>
      <c r="BS103" s="195">
        <v>0</v>
      </c>
      <c r="BT103" s="195">
        <v>0</v>
      </c>
      <c r="BU103" s="195">
        <v>0</v>
      </c>
      <c r="BV103" s="195">
        <v>0</v>
      </c>
      <c r="BW103" s="195">
        <v>0</v>
      </c>
      <c r="BX103" s="195">
        <v>0</v>
      </c>
      <c r="BY103" s="195">
        <v>0</v>
      </c>
      <c r="BZ103" s="195">
        <v>0</v>
      </c>
      <c r="CA103" s="195">
        <v>0</v>
      </c>
      <c r="CB103" s="195">
        <v>0</v>
      </c>
      <c r="CC103" s="195">
        <v>0</v>
      </c>
      <c r="CD103" s="195">
        <v>0</v>
      </c>
      <c r="CE103" s="195">
        <v>0</v>
      </c>
      <c r="CF103" s="195">
        <v>0</v>
      </c>
      <c r="CG103" s="195">
        <v>0</v>
      </c>
      <c r="CH103" s="195">
        <v>0</v>
      </c>
      <c r="CI103" s="195">
        <v>0</v>
      </c>
      <c r="CJ103" s="195">
        <v>0</v>
      </c>
      <c r="CK103" s="195">
        <v>0</v>
      </c>
      <c r="CL103" s="195">
        <v>0</v>
      </c>
      <c r="CM103" s="195">
        <v>0</v>
      </c>
      <c r="CN103" s="195">
        <v>0</v>
      </c>
      <c r="CO103" s="195">
        <v>0</v>
      </c>
      <c r="CP103" s="195">
        <v>0</v>
      </c>
      <c r="CQ103" s="195">
        <v>0</v>
      </c>
      <c r="CR103" s="195">
        <v>0</v>
      </c>
      <c r="CS103" s="195">
        <v>0</v>
      </c>
      <c r="CT103" s="195">
        <v>0</v>
      </c>
      <c r="CU103" s="195">
        <v>0</v>
      </c>
      <c r="CV103" s="195">
        <v>0</v>
      </c>
      <c r="CW103" s="195">
        <v>0</v>
      </c>
      <c r="CX103" s="195">
        <v>0</v>
      </c>
      <c r="CY103" s="195">
        <v>0</v>
      </c>
      <c r="CZ103" s="195">
        <v>0</v>
      </c>
      <c r="DA103" s="195">
        <v>0</v>
      </c>
      <c r="DB103" s="195">
        <v>0</v>
      </c>
      <c r="DC103" s="195">
        <v>0</v>
      </c>
      <c r="DE103" s="24">
        <f>COUNTBLANK(H103:DC103)</f>
        <v>0</v>
      </c>
      <c r="DF103" s="24">
        <f t="shared" si="40"/>
        <v>0</v>
      </c>
      <c r="DG103">
        <f t="shared" si="48"/>
        <v>0</v>
      </c>
    </row>
    <row r="104" spans="1:113" ht="15" customHeight="1">
      <c r="A104" s="68">
        <v>92</v>
      </c>
      <c r="B104" s="176" t="str">
        <f>$B$100&amp;"4."</f>
        <v>H.4.</v>
      </c>
      <c r="C104" s="192" t="s">
        <v>196</v>
      </c>
      <c r="D104" s="176"/>
      <c r="E104" s="201" t="s">
        <v>37</v>
      </c>
      <c r="F104" s="189">
        <f>H104+NPV(FD,I104:INDEX(I104:DC104,PAL))</f>
        <v>0</v>
      </c>
      <c r="G104" s="189">
        <f>SUMIF($H$5:$DC$5,"&lt;="&amp;PAL,$H104:$DC104)</f>
        <v>0</v>
      </c>
      <c r="H104" s="195">
        <v>0</v>
      </c>
      <c r="I104" s="195">
        <v>0</v>
      </c>
      <c r="J104" s="195">
        <v>0</v>
      </c>
      <c r="K104" s="195">
        <v>0</v>
      </c>
      <c r="L104" s="195">
        <v>0</v>
      </c>
      <c r="M104" s="195">
        <v>0</v>
      </c>
      <c r="N104" s="195">
        <v>0</v>
      </c>
      <c r="O104" s="195">
        <v>0</v>
      </c>
      <c r="P104" s="195">
        <v>0</v>
      </c>
      <c r="Q104" s="195">
        <v>0</v>
      </c>
      <c r="R104" s="195">
        <v>0</v>
      </c>
      <c r="S104" s="195">
        <v>0</v>
      </c>
      <c r="T104" s="195">
        <v>0</v>
      </c>
      <c r="U104" s="195">
        <v>0</v>
      </c>
      <c r="V104" s="195">
        <v>0</v>
      </c>
      <c r="W104" s="195">
        <v>0</v>
      </c>
      <c r="X104" s="195">
        <v>0</v>
      </c>
      <c r="Y104" s="195">
        <v>0</v>
      </c>
      <c r="Z104" s="195">
        <v>0</v>
      </c>
      <c r="AA104" s="195">
        <v>0</v>
      </c>
      <c r="AB104" s="195">
        <v>0</v>
      </c>
      <c r="AC104" s="195">
        <v>0</v>
      </c>
      <c r="AD104" s="195">
        <v>0</v>
      </c>
      <c r="AE104" s="195">
        <v>0</v>
      </c>
      <c r="AF104" s="195">
        <v>0</v>
      </c>
      <c r="AG104" s="195">
        <v>0</v>
      </c>
      <c r="AH104" s="195">
        <v>0</v>
      </c>
      <c r="AI104" s="195">
        <v>0</v>
      </c>
      <c r="AJ104" s="195">
        <v>0</v>
      </c>
      <c r="AK104" s="195">
        <v>0</v>
      </c>
      <c r="AL104" s="195">
        <v>0</v>
      </c>
      <c r="AM104" s="195">
        <v>0</v>
      </c>
      <c r="AN104" s="195">
        <v>0</v>
      </c>
      <c r="AO104" s="195">
        <v>0</v>
      </c>
      <c r="AP104" s="195">
        <v>0</v>
      </c>
      <c r="AQ104" s="195">
        <v>0</v>
      </c>
      <c r="AR104" s="195">
        <v>0</v>
      </c>
      <c r="AS104" s="195">
        <v>0</v>
      </c>
      <c r="AT104" s="195">
        <v>0</v>
      </c>
      <c r="AU104" s="195">
        <v>0</v>
      </c>
      <c r="AV104" s="195">
        <v>0</v>
      </c>
      <c r="AW104" s="195">
        <v>0</v>
      </c>
      <c r="AX104" s="195">
        <v>0</v>
      </c>
      <c r="AY104" s="195">
        <v>0</v>
      </c>
      <c r="AZ104" s="195">
        <v>0</v>
      </c>
      <c r="BA104" s="195">
        <v>0</v>
      </c>
      <c r="BB104" s="195">
        <v>0</v>
      </c>
      <c r="BC104" s="195">
        <v>0</v>
      </c>
      <c r="BD104" s="195">
        <v>0</v>
      </c>
      <c r="BE104" s="195">
        <v>0</v>
      </c>
      <c r="BF104" s="195">
        <v>0</v>
      </c>
      <c r="BG104" s="195">
        <v>0</v>
      </c>
      <c r="BH104" s="195">
        <v>0</v>
      </c>
      <c r="BI104" s="195">
        <v>0</v>
      </c>
      <c r="BJ104" s="195">
        <v>0</v>
      </c>
      <c r="BK104" s="195">
        <v>0</v>
      </c>
      <c r="BL104" s="195">
        <v>0</v>
      </c>
      <c r="BM104" s="195">
        <v>0</v>
      </c>
      <c r="BN104" s="195">
        <v>0</v>
      </c>
      <c r="BO104" s="195">
        <v>0</v>
      </c>
      <c r="BP104" s="195">
        <v>0</v>
      </c>
      <c r="BQ104" s="195">
        <v>0</v>
      </c>
      <c r="BR104" s="195">
        <v>0</v>
      </c>
      <c r="BS104" s="195">
        <v>0</v>
      </c>
      <c r="BT104" s="195">
        <v>0</v>
      </c>
      <c r="BU104" s="195">
        <v>0</v>
      </c>
      <c r="BV104" s="195">
        <v>0</v>
      </c>
      <c r="BW104" s="195">
        <v>0</v>
      </c>
      <c r="BX104" s="195">
        <v>0</v>
      </c>
      <c r="BY104" s="195">
        <v>0</v>
      </c>
      <c r="BZ104" s="195">
        <v>0</v>
      </c>
      <c r="CA104" s="195">
        <v>0</v>
      </c>
      <c r="CB104" s="195">
        <v>0</v>
      </c>
      <c r="CC104" s="195">
        <v>0</v>
      </c>
      <c r="CD104" s="195">
        <v>0</v>
      </c>
      <c r="CE104" s="195">
        <v>0</v>
      </c>
      <c r="CF104" s="195">
        <v>0</v>
      </c>
      <c r="CG104" s="195">
        <v>0</v>
      </c>
      <c r="CH104" s="195">
        <v>0</v>
      </c>
      <c r="CI104" s="195">
        <v>0</v>
      </c>
      <c r="CJ104" s="195">
        <v>0</v>
      </c>
      <c r="CK104" s="195">
        <v>0</v>
      </c>
      <c r="CL104" s="195">
        <v>0</v>
      </c>
      <c r="CM104" s="195">
        <v>0</v>
      </c>
      <c r="CN104" s="195">
        <v>0</v>
      </c>
      <c r="CO104" s="195">
        <v>0</v>
      </c>
      <c r="CP104" s="195">
        <v>0</v>
      </c>
      <c r="CQ104" s="195">
        <v>0</v>
      </c>
      <c r="CR104" s="195">
        <v>0</v>
      </c>
      <c r="CS104" s="195">
        <v>0</v>
      </c>
      <c r="CT104" s="195">
        <v>0</v>
      </c>
      <c r="CU104" s="195">
        <v>0</v>
      </c>
      <c r="CV104" s="195">
        <v>0</v>
      </c>
      <c r="CW104" s="195">
        <v>0</v>
      </c>
      <c r="CX104" s="195">
        <v>0</v>
      </c>
      <c r="CY104" s="195">
        <v>0</v>
      </c>
      <c r="CZ104" s="195">
        <v>0</v>
      </c>
      <c r="DA104" s="195">
        <v>0</v>
      </c>
      <c r="DB104" s="195">
        <v>0</v>
      </c>
      <c r="DC104" s="195">
        <v>0</v>
      </c>
      <c r="DE104" s="24">
        <f>COUNTBLANK(H104:DC104)</f>
        <v>0</v>
      </c>
      <c r="DF104" s="24">
        <f t="shared" si="40"/>
        <v>0</v>
      </c>
      <c r="DG104">
        <f t="shared" si="48"/>
        <v>0</v>
      </c>
    </row>
    <row r="105" spans="1:113" ht="15" customHeight="1">
      <c r="A105" s="68">
        <v>93</v>
      </c>
      <c r="B105" s="176" t="str">
        <f>$B$100&amp;"5."</f>
        <v>H.5.</v>
      </c>
      <c r="C105" s="192" t="s">
        <v>197</v>
      </c>
      <c r="D105" s="176"/>
      <c r="E105" s="201" t="s">
        <v>37</v>
      </c>
      <c r="F105" s="189">
        <f>H105+NPV(FD,I105:INDEX(I105:DC105,PAL))</f>
        <v>0</v>
      </c>
      <c r="G105" s="189">
        <f>SUMIF($H$5:$DC$5,"&lt;="&amp;PAL,$H105:$DC105)</f>
        <v>0</v>
      </c>
      <c r="H105" s="195">
        <v>0</v>
      </c>
      <c r="I105" s="195">
        <v>0</v>
      </c>
      <c r="J105" s="195">
        <v>0</v>
      </c>
      <c r="K105" s="195">
        <v>0</v>
      </c>
      <c r="L105" s="195">
        <v>0</v>
      </c>
      <c r="M105" s="195">
        <v>0</v>
      </c>
      <c r="N105" s="195">
        <v>0</v>
      </c>
      <c r="O105" s="195">
        <v>0</v>
      </c>
      <c r="P105" s="195">
        <v>0</v>
      </c>
      <c r="Q105" s="195">
        <v>0</v>
      </c>
      <c r="R105" s="195">
        <v>0</v>
      </c>
      <c r="S105" s="195">
        <v>0</v>
      </c>
      <c r="T105" s="195">
        <v>0</v>
      </c>
      <c r="U105" s="195">
        <v>0</v>
      </c>
      <c r="V105" s="195">
        <v>0</v>
      </c>
      <c r="W105" s="195">
        <v>0</v>
      </c>
      <c r="X105" s="195">
        <v>0</v>
      </c>
      <c r="Y105" s="195">
        <v>0</v>
      </c>
      <c r="Z105" s="195">
        <v>0</v>
      </c>
      <c r="AA105" s="195">
        <v>0</v>
      </c>
      <c r="AB105" s="195">
        <v>0</v>
      </c>
      <c r="AC105" s="195">
        <v>0</v>
      </c>
      <c r="AD105" s="195">
        <v>0</v>
      </c>
      <c r="AE105" s="195">
        <v>0</v>
      </c>
      <c r="AF105" s="195">
        <v>0</v>
      </c>
      <c r="AG105" s="195">
        <v>0</v>
      </c>
      <c r="AH105" s="195">
        <v>0</v>
      </c>
      <c r="AI105" s="195">
        <v>0</v>
      </c>
      <c r="AJ105" s="195">
        <v>0</v>
      </c>
      <c r="AK105" s="195">
        <v>0</v>
      </c>
      <c r="AL105" s="195">
        <v>0</v>
      </c>
      <c r="AM105" s="195">
        <v>0</v>
      </c>
      <c r="AN105" s="195">
        <v>0</v>
      </c>
      <c r="AO105" s="195">
        <v>0</v>
      </c>
      <c r="AP105" s="195">
        <v>0</v>
      </c>
      <c r="AQ105" s="195">
        <v>0</v>
      </c>
      <c r="AR105" s="195">
        <v>0</v>
      </c>
      <c r="AS105" s="195">
        <v>0</v>
      </c>
      <c r="AT105" s="195">
        <v>0</v>
      </c>
      <c r="AU105" s="195">
        <v>0</v>
      </c>
      <c r="AV105" s="195">
        <v>0</v>
      </c>
      <c r="AW105" s="195">
        <v>0</v>
      </c>
      <c r="AX105" s="195">
        <v>0</v>
      </c>
      <c r="AY105" s="195">
        <v>0</v>
      </c>
      <c r="AZ105" s="195">
        <v>0</v>
      </c>
      <c r="BA105" s="195">
        <v>0</v>
      </c>
      <c r="BB105" s="195">
        <v>0</v>
      </c>
      <c r="BC105" s="195">
        <v>0</v>
      </c>
      <c r="BD105" s="195">
        <v>0</v>
      </c>
      <c r="BE105" s="195">
        <v>0</v>
      </c>
      <c r="BF105" s="195">
        <v>0</v>
      </c>
      <c r="BG105" s="195">
        <v>0</v>
      </c>
      <c r="BH105" s="195">
        <v>0</v>
      </c>
      <c r="BI105" s="195">
        <v>0</v>
      </c>
      <c r="BJ105" s="195">
        <v>0</v>
      </c>
      <c r="BK105" s="195">
        <v>0</v>
      </c>
      <c r="BL105" s="195">
        <v>0</v>
      </c>
      <c r="BM105" s="195">
        <v>0</v>
      </c>
      <c r="BN105" s="195">
        <v>0</v>
      </c>
      <c r="BO105" s="195">
        <v>0</v>
      </c>
      <c r="BP105" s="195">
        <v>0</v>
      </c>
      <c r="BQ105" s="195">
        <v>0</v>
      </c>
      <c r="BR105" s="195">
        <v>0</v>
      </c>
      <c r="BS105" s="195">
        <v>0</v>
      </c>
      <c r="BT105" s="195">
        <v>0</v>
      </c>
      <c r="BU105" s="195">
        <v>0</v>
      </c>
      <c r="BV105" s="195">
        <v>0</v>
      </c>
      <c r="BW105" s="195">
        <v>0</v>
      </c>
      <c r="BX105" s="195">
        <v>0</v>
      </c>
      <c r="BY105" s="195">
        <v>0</v>
      </c>
      <c r="BZ105" s="195">
        <v>0</v>
      </c>
      <c r="CA105" s="195">
        <v>0</v>
      </c>
      <c r="CB105" s="195">
        <v>0</v>
      </c>
      <c r="CC105" s="195">
        <v>0</v>
      </c>
      <c r="CD105" s="195">
        <v>0</v>
      </c>
      <c r="CE105" s="195">
        <v>0</v>
      </c>
      <c r="CF105" s="195">
        <v>0</v>
      </c>
      <c r="CG105" s="195">
        <v>0</v>
      </c>
      <c r="CH105" s="195">
        <v>0</v>
      </c>
      <c r="CI105" s="195">
        <v>0</v>
      </c>
      <c r="CJ105" s="195">
        <v>0</v>
      </c>
      <c r="CK105" s="195">
        <v>0</v>
      </c>
      <c r="CL105" s="195">
        <v>0</v>
      </c>
      <c r="CM105" s="195">
        <v>0</v>
      </c>
      <c r="CN105" s="195">
        <v>0</v>
      </c>
      <c r="CO105" s="195">
        <v>0</v>
      </c>
      <c r="CP105" s="195">
        <v>0</v>
      </c>
      <c r="CQ105" s="195">
        <v>0</v>
      </c>
      <c r="CR105" s="195">
        <v>0</v>
      </c>
      <c r="CS105" s="195">
        <v>0</v>
      </c>
      <c r="CT105" s="195">
        <v>0</v>
      </c>
      <c r="CU105" s="195">
        <v>0</v>
      </c>
      <c r="CV105" s="195">
        <v>0</v>
      </c>
      <c r="CW105" s="195">
        <v>0</v>
      </c>
      <c r="CX105" s="195">
        <v>0</v>
      </c>
      <c r="CY105" s="195">
        <v>0</v>
      </c>
      <c r="CZ105" s="195">
        <v>0</v>
      </c>
      <c r="DA105" s="195">
        <v>0</v>
      </c>
      <c r="DB105" s="195">
        <v>0</v>
      </c>
      <c r="DC105" s="195">
        <v>0</v>
      </c>
      <c r="DE105" s="24">
        <f>COUNTBLANK(H105:DC105)</f>
        <v>0</v>
      </c>
      <c r="DF105" s="24">
        <f t="shared" si="40"/>
        <v>0</v>
      </c>
      <c r="DG105">
        <f t="shared" si="48"/>
        <v>0</v>
      </c>
    </row>
    <row r="106" spans="1:113" ht="15" customHeight="1">
      <c r="A106" s="68">
        <v>94</v>
      </c>
      <c r="B106" s="176" t="str">
        <f>$B$100&amp;"6."</f>
        <v>H.6.</v>
      </c>
      <c r="C106" s="192" t="s">
        <v>198</v>
      </c>
      <c r="D106" s="202">
        <f>IF(E106="Be PVM",DI106,E106)</f>
        <v>0</v>
      </c>
      <c r="E106" s="201"/>
      <c r="F106" s="189">
        <f>H106+NPV(FD,I106:INDEX(I106:DC106,PAL))</f>
        <v>0</v>
      </c>
      <c r="G106" s="189">
        <f>SUMIF($H$5:$DC$5,"&lt;="&amp;PAL,$H106:$DC106)</f>
        <v>0</v>
      </c>
      <c r="H106" s="195">
        <v>0</v>
      </c>
      <c r="I106" s="195">
        <v>0</v>
      </c>
      <c r="J106" s="195">
        <v>0</v>
      </c>
      <c r="K106" s="195">
        <v>0</v>
      </c>
      <c r="L106" s="195">
        <v>0</v>
      </c>
      <c r="M106" s="195">
        <v>0</v>
      </c>
      <c r="N106" s="195">
        <v>0</v>
      </c>
      <c r="O106" s="195">
        <v>0</v>
      </c>
      <c r="P106" s="195">
        <v>0</v>
      </c>
      <c r="Q106" s="195">
        <v>0</v>
      </c>
      <c r="R106" s="195">
        <v>0</v>
      </c>
      <c r="S106" s="195">
        <v>0</v>
      </c>
      <c r="T106" s="195">
        <v>0</v>
      </c>
      <c r="U106" s="195">
        <v>0</v>
      </c>
      <c r="V106" s="195">
        <v>0</v>
      </c>
      <c r="W106" s="195">
        <v>0</v>
      </c>
      <c r="X106" s="195">
        <v>0</v>
      </c>
      <c r="Y106" s="195">
        <v>0</v>
      </c>
      <c r="Z106" s="195">
        <v>0</v>
      </c>
      <c r="AA106" s="195">
        <v>0</v>
      </c>
      <c r="AB106" s="195">
        <v>0</v>
      </c>
      <c r="AC106" s="195">
        <v>0</v>
      </c>
      <c r="AD106" s="195">
        <v>0</v>
      </c>
      <c r="AE106" s="195">
        <v>0</v>
      </c>
      <c r="AF106" s="195">
        <v>0</v>
      </c>
      <c r="AG106" s="195">
        <v>0</v>
      </c>
      <c r="AH106" s="195">
        <v>0</v>
      </c>
      <c r="AI106" s="195">
        <v>0</v>
      </c>
      <c r="AJ106" s="195">
        <v>0</v>
      </c>
      <c r="AK106" s="195">
        <v>0</v>
      </c>
      <c r="AL106" s="195">
        <v>0</v>
      </c>
      <c r="AM106" s="195">
        <v>0</v>
      </c>
      <c r="AN106" s="195">
        <v>0</v>
      </c>
      <c r="AO106" s="195">
        <v>0</v>
      </c>
      <c r="AP106" s="195">
        <v>0</v>
      </c>
      <c r="AQ106" s="195">
        <v>0</v>
      </c>
      <c r="AR106" s="195">
        <v>0</v>
      </c>
      <c r="AS106" s="195">
        <v>0</v>
      </c>
      <c r="AT106" s="195">
        <v>0</v>
      </c>
      <c r="AU106" s="195">
        <v>0</v>
      </c>
      <c r="AV106" s="195">
        <v>0</v>
      </c>
      <c r="AW106" s="195">
        <v>0</v>
      </c>
      <c r="AX106" s="195">
        <v>0</v>
      </c>
      <c r="AY106" s="195">
        <v>0</v>
      </c>
      <c r="AZ106" s="195">
        <v>0</v>
      </c>
      <c r="BA106" s="195">
        <v>0</v>
      </c>
      <c r="BB106" s="195">
        <v>0</v>
      </c>
      <c r="BC106" s="195">
        <v>0</v>
      </c>
      <c r="BD106" s="195">
        <v>0</v>
      </c>
      <c r="BE106" s="195">
        <v>0</v>
      </c>
      <c r="BF106" s="195">
        <v>0</v>
      </c>
      <c r="BG106" s="195">
        <v>0</v>
      </c>
      <c r="BH106" s="195">
        <v>0</v>
      </c>
      <c r="BI106" s="195">
        <v>0</v>
      </c>
      <c r="BJ106" s="195">
        <v>0</v>
      </c>
      <c r="BK106" s="195">
        <v>0</v>
      </c>
      <c r="BL106" s="195">
        <v>0</v>
      </c>
      <c r="BM106" s="195">
        <v>0</v>
      </c>
      <c r="BN106" s="195">
        <v>0</v>
      </c>
      <c r="BO106" s="195">
        <v>0</v>
      </c>
      <c r="BP106" s="195">
        <v>0</v>
      </c>
      <c r="BQ106" s="195">
        <v>0</v>
      </c>
      <c r="BR106" s="195">
        <v>0</v>
      </c>
      <c r="BS106" s="195">
        <v>0</v>
      </c>
      <c r="BT106" s="195">
        <v>0</v>
      </c>
      <c r="BU106" s="195">
        <v>0</v>
      </c>
      <c r="BV106" s="195">
        <v>0</v>
      </c>
      <c r="BW106" s="195">
        <v>0</v>
      </c>
      <c r="BX106" s="195">
        <v>0</v>
      </c>
      <c r="BY106" s="195">
        <v>0</v>
      </c>
      <c r="BZ106" s="195">
        <v>0</v>
      </c>
      <c r="CA106" s="195">
        <v>0</v>
      </c>
      <c r="CB106" s="195">
        <v>0</v>
      </c>
      <c r="CC106" s="195">
        <v>0</v>
      </c>
      <c r="CD106" s="195">
        <v>0</v>
      </c>
      <c r="CE106" s="195">
        <v>0</v>
      </c>
      <c r="CF106" s="195">
        <v>0</v>
      </c>
      <c r="CG106" s="195">
        <v>0</v>
      </c>
      <c r="CH106" s="195">
        <v>0</v>
      </c>
      <c r="CI106" s="195">
        <v>0</v>
      </c>
      <c r="CJ106" s="195">
        <v>0</v>
      </c>
      <c r="CK106" s="195">
        <v>0</v>
      </c>
      <c r="CL106" s="195">
        <v>0</v>
      </c>
      <c r="CM106" s="195">
        <v>0</v>
      </c>
      <c r="CN106" s="195">
        <v>0</v>
      </c>
      <c r="CO106" s="195">
        <v>0</v>
      </c>
      <c r="CP106" s="195">
        <v>0</v>
      </c>
      <c r="CQ106" s="195">
        <v>0</v>
      </c>
      <c r="CR106" s="195">
        <v>0</v>
      </c>
      <c r="CS106" s="195">
        <v>0</v>
      </c>
      <c r="CT106" s="195">
        <v>0</v>
      </c>
      <c r="CU106" s="195">
        <v>0</v>
      </c>
      <c r="CV106" s="195">
        <v>0</v>
      </c>
      <c r="CW106" s="195">
        <v>0</v>
      </c>
      <c r="CX106" s="195">
        <v>0</v>
      </c>
      <c r="CY106" s="195">
        <v>0</v>
      </c>
      <c r="CZ106" s="195">
        <v>0</v>
      </c>
      <c r="DA106" s="195">
        <v>0</v>
      </c>
      <c r="DB106" s="195">
        <v>0</v>
      </c>
      <c r="DC106" s="195">
        <v>0</v>
      </c>
      <c r="DE106" s="24">
        <f t="shared" si="47"/>
        <v>0</v>
      </c>
      <c r="DF106" s="24">
        <f t="shared" si="40"/>
        <v>0</v>
      </c>
      <c r="DG106">
        <f t="shared" si="48"/>
        <v>0</v>
      </c>
      <c r="DI106" s="36"/>
    </row>
    <row r="107" spans="1:113" ht="15" customHeight="1">
      <c r="A107" s="68">
        <v>95</v>
      </c>
      <c r="B107" s="176" t="str">
        <f>$B$100&amp;"7."</f>
        <v>H.7.</v>
      </c>
      <c r="C107" s="192" t="s">
        <v>199</v>
      </c>
      <c r="D107" s="202">
        <f>IF(E107="Be PVM",DI107,E107)</f>
        <v>0</v>
      </c>
      <c r="E107" s="201"/>
      <c r="F107" s="189">
        <f>H107+NPV(FD,I107:INDEX(I107:DC107,PAL))</f>
        <v>0</v>
      </c>
      <c r="G107" s="189">
        <f>SUMIF($H$5:$DC$5,"&lt;="&amp;PAL,$H107:$DC107)</f>
        <v>0</v>
      </c>
      <c r="H107" s="195">
        <v>0</v>
      </c>
      <c r="I107" s="195">
        <v>0</v>
      </c>
      <c r="J107" s="195">
        <v>0</v>
      </c>
      <c r="K107" s="195">
        <v>0</v>
      </c>
      <c r="L107" s="195">
        <v>0</v>
      </c>
      <c r="M107" s="195">
        <v>0</v>
      </c>
      <c r="N107" s="195">
        <v>0</v>
      </c>
      <c r="O107" s="195">
        <v>0</v>
      </c>
      <c r="P107" s="195">
        <v>0</v>
      </c>
      <c r="Q107" s="195">
        <v>0</v>
      </c>
      <c r="R107" s="195">
        <v>0</v>
      </c>
      <c r="S107" s="195">
        <v>0</v>
      </c>
      <c r="T107" s="195">
        <v>0</v>
      </c>
      <c r="U107" s="195">
        <v>0</v>
      </c>
      <c r="V107" s="195">
        <v>0</v>
      </c>
      <c r="W107" s="195">
        <v>0</v>
      </c>
      <c r="X107" s="195">
        <v>0</v>
      </c>
      <c r="Y107" s="195">
        <v>0</v>
      </c>
      <c r="Z107" s="195">
        <v>0</v>
      </c>
      <c r="AA107" s="195">
        <v>0</v>
      </c>
      <c r="AB107" s="195">
        <v>0</v>
      </c>
      <c r="AC107" s="195">
        <v>0</v>
      </c>
      <c r="AD107" s="195">
        <v>0</v>
      </c>
      <c r="AE107" s="195">
        <v>0</v>
      </c>
      <c r="AF107" s="195">
        <v>0</v>
      </c>
      <c r="AG107" s="195">
        <v>0</v>
      </c>
      <c r="AH107" s="195">
        <v>0</v>
      </c>
      <c r="AI107" s="195">
        <v>0</v>
      </c>
      <c r="AJ107" s="195">
        <v>0</v>
      </c>
      <c r="AK107" s="195">
        <v>0</v>
      </c>
      <c r="AL107" s="195">
        <v>0</v>
      </c>
      <c r="AM107" s="195">
        <v>0</v>
      </c>
      <c r="AN107" s="195">
        <v>0</v>
      </c>
      <c r="AO107" s="195">
        <v>0</v>
      </c>
      <c r="AP107" s="195">
        <v>0</v>
      </c>
      <c r="AQ107" s="195">
        <v>0</v>
      </c>
      <c r="AR107" s="195">
        <v>0</v>
      </c>
      <c r="AS107" s="195">
        <v>0</v>
      </c>
      <c r="AT107" s="195">
        <v>0</v>
      </c>
      <c r="AU107" s="195">
        <v>0</v>
      </c>
      <c r="AV107" s="195">
        <v>0</v>
      </c>
      <c r="AW107" s="195">
        <v>0</v>
      </c>
      <c r="AX107" s="195">
        <v>0</v>
      </c>
      <c r="AY107" s="195">
        <v>0</v>
      </c>
      <c r="AZ107" s="195">
        <v>0</v>
      </c>
      <c r="BA107" s="195">
        <v>0</v>
      </c>
      <c r="BB107" s="195">
        <v>0</v>
      </c>
      <c r="BC107" s="195">
        <v>0</v>
      </c>
      <c r="BD107" s="195">
        <v>0</v>
      </c>
      <c r="BE107" s="195">
        <v>0</v>
      </c>
      <c r="BF107" s="195">
        <v>0</v>
      </c>
      <c r="BG107" s="195">
        <v>0</v>
      </c>
      <c r="BH107" s="195">
        <v>0</v>
      </c>
      <c r="BI107" s="195">
        <v>0</v>
      </c>
      <c r="BJ107" s="195">
        <v>0</v>
      </c>
      <c r="BK107" s="195">
        <v>0</v>
      </c>
      <c r="BL107" s="195">
        <v>0</v>
      </c>
      <c r="BM107" s="195">
        <v>0</v>
      </c>
      <c r="BN107" s="195">
        <v>0</v>
      </c>
      <c r="BO107" s="195">
        <v>0</v>
      </c>
      <c r="BP107" s="195">
        <v>0</v>
      </c>
      <c r="BQ107" s="195">
        <v>0</v>
      </c>
      <c r="BR107" s="195">
        <v>0</v>
      </c>
      <c r="BS107" s="195">
        <v>0</v>
      </c>
      <c r="BT107" s="195">
        <v>0</v>
      </c>
      <c r="BU107" s="195">
        <v>0</v>
      </c>
      <c r="BV107" s="195">
        <v>0</v>
      </c>
      <c r="BW107" s="195">
        <v>0</v>
      </c>
      <c r="BX107" s="195">
        <v>0</v>
      </c>
      <c r="BY107" s="195">
        <v>0</v>
      </c>
      <c r="BZ107" s="195">
        <v>0</v>
      </c>
      <c r="CA107" s="195">
        <v>0</v>
      </c>
      <c r="CB107" s="195">
        <v>0</v>
      </c>
      <c r="CC107" s="195">
        <v>0</v>
      </c>
      <c r="CD107" s="195">
        <v>0</v>
      </c>
      <c r="CE107" s="195">
        <v>0</v>
      </c>
      <c r="CF107" s="195">
        <v>0</v>
      </c>
      <c r="CG107" s="195">
        <v>0</v>
      </c>
      <c r="CH107" s="195">
        <v>0</v>
      </c>
      <c r="CI107" s="195">
        <v>0</v>
      </c>
      <c r="CJ107" s="195">
        <v>0</v>
      </c>
      <c r="CK107" s="195">
        <v>0</v>
      </c>
      <c r="CL107" s="195">
        <v>0</v>
      </c>
      <c r="CM107" s="195">
        <v>0</v>
      </c>
      <c r="CN107" s="195">
        <v>0</v>
      </c>
      <c r="CO107" s="195">
        <v>0</v>
      </c>
      <c r="CP107" s="195">
        <v>0</v>
      </c>
      <c r="CQ107" s="195">
        <v>0</v>
      </c>
      <c r="CR107" s="195">
        <v>0</v>
      </c>
      <c r="CS107" s="195">
        <v>0</v>
      </c>
      <c r="CT107" s="195">
        <v>0</v>
      </c>
      <c r="CU107" s="195">
        <v>0</v>
      </c>
      <c r="CV107" s="195">
        <v>0</v>
      </c>
      <c r="CW107" s="195">
        <v>0</v>
      </c>
      <c r="CX107" s="195">
        <v>0</v>
      </c>
      <c r="CY107" s="195">
        <v>0</v>
      </c>
      <c r="CZ107" s="195">
        <v>0</v>
      </c>
      <c r="DA107" s="195">
        <v>0</v>
      </c>
      <c r="DB107" s="195">
        <v>0</v>
      </c>
      <c r="DC107" s="195">
        <v>0</v>
      </c>
      <c r="DE107" s="24">
        <f t="shared" si="47"/>
        <v>0</v>
      </c>
      <c r="DF107" s="24">
        <f t="shared" si="40"/>
        <v>0</v>
      </c>
      <c r="DG107">
        <f t="shared" si="48"/>
        <v>0</v>
      </c>
      <c r="DI107" s="36"/>
    </row>
    <row r="108" spans="1:113" ht="15" customHeight="1">
      <c r="A108" s="68">
        <v>96</v>
      </c>
      <c r="B108" s="176" t="str">
        <f>$B$100&amp;"8."</f>
        <v>H.8.</v>
      </c>
      <c r="C108" s="192" t="s">
        <v>200</v>
      </c>
      <c r="D108" s="202">
        <f t="shared" ref="D108:D110" si="51">IF(E108="Be PVM",DI108,E108)</f>
        <v>0</v>
      </c>
      <c r="E108" s="201"/>
      <c r="F108" s="189">
        <f>H108+NPV(FD,I108:INDEX(I108:DC108,PAL))</f>
        <v>0</v>
      </c>
      <c r="G108" s="189">
        <f>SUMIF($H$5:$DC$5,"&lt;="&amp;PAL,$H108:$DC108)</f>
        <v>0</v>
      </c>
      <c r="H108" s="195">
        <v>0</v>
      </c>
      <c r="I108" s="195">
        <v>0</v>
      </c>
      <c r="J108" s="195">
        <v>0</v>
      </c>
      <c r="K108" s="195">
        <v>0</v>
      </c>
      <c r="L108" s="195">
        <v>0</v>
      </c>
      <c r="M108" s="195">
        <v>0</v>
      </c>
      <c r="N108" s="195">
        <v>0</v>
      </c>
      <c r="O108" s="195">
        <v>0</v>
      </c>
      <c r="P108" s="195">
        <v>0</v>
      </c>
      <c r="Q108" s="195">
        <v>0</v>
      </c>
      <c r="R108" s="195">
        <v>0</v>
      </c>
      <c r="S108" s="195">
        <v>0</v>
      </c>
      <c r="T108" s="195">
        <v>0</v>
      </c>
      <c r="U108" s="195">
        <v>0</v>
      </c>
      <c r="V108" s="195">
        <v>0</v>
      </c>
      <c r="W108" s="195">
        <v>0</v>
      </c>
      <c r="X108" s="195">
        <v>0</v>
      </c>
      <c r="Y108" s="195">
        <v>0</v>
      </c>
      <c r="Z108" s="195">
        <v>0</v>
      </c>
      <c r="AA108" s="195">
        <v>0</v>
      </c>
      <c r="AB108" s="195">
        <v>0</v>
      </c>
      <c r="AC108" s="195">
        <v>0</v>
      </c>
      <c r="AD108" s="195">
        <v>0</v>
      </c>
      <c r="AE108" s="195">
        <v>0</v>
      </c>
      <c r="AF108" s="195">
        <v>0</v>
      </c>
      <c r="AG108" s="195">
        <v>0</v>
      </c>
      <c r="AH108" s="195">
        <v>0</v>
      </c>
      <c r="AI108" s="195">
        <v>0</v>
      </c>
      <c r="AJ108" s="195">
        <v>0</v>
      </c>
      <c r="AK108" s="195">
        <v>0</v>
      </c>
      <c r="AL108" s="195">
        <v>0</v>
      </c>
      <c r="AM108" s="195">
        <v>0</v>
      </c>
      <c r="AN108" s="195">
        <v>0</v>
      </c>
      <c r="AO108" s="195">
        <v>0</v>
      </c>
      <c r="AP108" s="195">
        <v>0</v>
      </c>
      <c r="AQ108" s="195">
        <v>0</v>
      </c>
      <c r="AR108" s="195">
        <v>0</v>
      </c>
      <c r="AS108" s="195">
        <v>0</v>
      </c>
      <c r="AT108" s="195">
        <v>0</v>
      </c>
      <c r="AU108" s="195">
        <v>0</v>
      </c>
      <c r="AV108" s="195">
        <v>0</v>
      </c>
      <c r="AW108" s="195">
        <v>0</v>
      </c>
      <c r="AX108" s="195">
        <v>0</v>
      </c>
      <c r="AY108" s="195">
        <v>0</v>
      </c>
      <c r="AZ108" s="195">
        <v>0</v>
      </c>
      <c r="BA108" s="195">
        <v>0</v>
      </c>
      <c r="BB108" s="195">
        <v>0</v>
      </c>
      <c r="BC108" s="195">
        <v>0</v>
      </c>
      <c r="BD108" s="195">
        <v>0</v>
      </c>
      <c r="BE108" s="195">
        <v>0</v>
      </c>
      <c r="BF108" s="195">
        <v>0</v>
      </c>
      <c r="BG108" s="195">
        <v>0</v>
      </c>
      <c r="BH108" s="195">
        <v>0</v>
      </c>
      <c r="BI108" s="195">
        <v>0</v>
      </c>
      <c r="BJ108" s="195">
        <v>0</v>
      </c>
      <c r="BK108" s="195">
        <v>0</v>
      </c>
      <c r="BL108" s="195">
        <v>0</v>
      </c>
      <c r="BM108" s="195">
        <v>0</v>
      </c>
      <c r="BN108" s="195">
        <v>0</v>
      </c>
      <c r="BO108" s="195">
        <v>0</v>
      </c>
      <c r="BP108" s="195">
        <v>0</v>
      </c>
      <c r="BQ108" s="195">
        <v>0</v>
      </c>
      <c r="BR108" s="195">
        <v>0</v>
      </c>
      <c r="BS108" s="195">
        <v>0</v>
      </c>
      <c r="BT108" s="195">
        <v>0</v>
      </c>
      <c r="BU108" s="195">
        <v>0</v>
      </c>
      <c r="BV108" s="195">
        <v>0</v>
      </c>
      <c r="BW108" s="195">
        <v>0</v>
      </c>
      <c r="BX108" s="195">
        <v>0</v>
      </c>
      <c r="BY108" s="195">
        <v>0</v>
      </c>
      <c r="BZ108" s="195">
        <v>0</v>
      </c>
      <c r="CA108" s="195">
        <v>0</v>
      </c>
      <c r="CB108" s="195">
        <v>0</v>
      </c>
      <c r="CC108" s="195">
        <v>0</v>
      </c>
      <c r="CD108" s="195">
        <v>0</v>
      </c>
      <c r="CE108" s="195">
        <v>0</v>
      </c>
      <c r="CF108" s="195">
        <v>0</v>
      </c>
      <c r="CG108" s="195">
        <v>0</v>
      </c>
      <c r="CH108" s="195">
        <v>0</v>
      </c>
      <c r="CI108" s="195">
        <v>0</v>
      </c>
      <c r="CJ108" s="195">
        <v>0</v>
      </c>
      <c r="CK108" s="195">
        <v>0</v>
      </c>
      <c r="CL108" s="195">
        <v>0</v>
      </c>
      <c r="CM108" s="195">
        <v>0</v>
      </c>
      <c r="CN108" s="195">
        <v>0</v>
      </c>
      <c r="CO108" s="195">
        <v>0</v>
      </c>
      <c r="CP108" s="195">
        <v>0</v>
      </c>
      <c r="CQ108" s="195">
        <v>0</v>
      </c>
      <c r="CR108" s="195">
        <v>0</v>
      </c>
      <c r="CS108" s="195">
        <v>0</v>
      </c>
      <c r="CT108" s="195">
        <v>0</v>
      </c>
      <c r="CU108" s="195">
        <v>0</v>
      </c>
      <c r="CV108" s="195">
        <v>0</v>
      </c>
      <c r="CW108" s="195">
        <v>0</v>
      </c>
      <c r="CX108" s="195">
        <v>0</v>
      </c>
      <c r="CY108" s="195">
        <v>0</v>
      </c>
      <c r="CZ108" s="195">
        <v>0</v>
      </c>
      <c r="DA108" s="195">
        <v>0</v>
      </c>
      <c r="DB108" s="195">
        <v>0</v>
      </c>
      <c r="DC108" s="195">
        <v>0</v>
      </c>
      <c r="DE108" s="24">
        <f t="shared" si="47"/>
        <v>0</v>
      </c>
      <c r="DF108" s="24">
        <f t="shared" si="40"/>
        <v>0</v>
      </c>
      <c r="DG108">
        <f t="shared" si="48"/>
        <v>0</v>
      </c>
      <c r="DI108" s="36"/>
    </row>
    <row r="109" spans="1:113" ht="15" customHeight="1">
      <c r="A109" s="68">
        <v>97</v>
      </c>
      <c r="B109" s="176" t="str">
        <f>$B$100&amp;"9."</f>
        <v>H.9.</v>
      </c>
      <c r="C109" s="192" t="s">
        <v>201</v>
      </c>
      <c r="D109" s="202">
        <f t="shared" si="51"/>
        <v>0</v>
      </c>
      <c r="E109" s="201"/>
      <c r="F109" s="189">
        <f>H109+NPV(FD,I109:INDEX(I109:DC109,PAL))</f>
        <v>0</v>
      </c>
      <c r="G109" s="189">
        <f>SUMIF($H$5:$DC$5,"&lt;="&amp;PAL,$H109:$DC109)</f>
        <v>0</v>
      </c>
      <c r="H109" s="195">
        <v>0</v>
      </c>
      <c r="I109" s="195">
        <v>0</v>
      </c>
      <c r="J109" s="195">
        <v>0</v>
      </c>
      <c r="K109" s="195">
        <v>0</v>
      </c>
      <c r="L109" s="195">
        <v>0</v>
      </c>
      <c r="M109" s="195">
        <v>0</v>
      </c>
      <c r="N109" s="195">
        <v>0</v>
      </c>
      <c r="O109" s="195">
        <v>0</v>
      </c>
      <c r="P109" s="195">
        <v>0</v>
      </c>
      <c r="Q109" s="195">
        <v>0</v>
      </c>
      <c r="R109" s="195">
        <v>0</v>
      </c>
      <c r="S109" s="195">
        <v>0</v>
      </c>
      <c r="T109" s="195">
        <v>0</v>
      </c>
      <c r="U109" s="195">
        <v>0</v>
      </c>
      <c r="V109" s="195">
        <v>0</v>
      </c>
      <c r="W109" s="195">
        <v>0</v>
      </c>
      <c r="X109" s="195">
        <v>0</v>
      </c>
      <c r="Y109" s="195">
        <v>0</v>
      </c>
      <c r="Z109" s="195">
        <v>0</v>
      </c>
      <c r="AA109" s="195">
        <v>0</v>
      </c>
      <c r="AB109" s="195">
        <v>0</v>
      </c>
      <c r="AC109" s="195">
        <v>0</v>
      </c>
      <c r="AD109" s="195">
        <v>0</v>
      </c>
      <c r="AE109" s="195">
        <v>0</v>
      </c>
      <c r="AF109" s="195">
        <v>0</v>
      </c>
      <c r="AG109" s="195">
        <v>0</v>
      </c>
      <c r="AH109" s="195">
        <v>0</v>
      </c>
      <c r="AI109" s="195">
        <v>0</v>
      </c>
      <c r="AJ109" s="195">
        <v>0</v>
      </c>
      <c r="AK109" s="195">
        <v>0</v>
      </c>
      <c r="AL109" s="195">
        <v>0</v>
      </c>
      <c r="AM109" s="195">
        <v>0</v>
      </c>
      <c r="AN109" s="195">
        <v>0</v>
      </c>
      <c r="AO109" s="195">
        <v>0</v>
      </c>
      <c r="AP109" s="195">
        <v>0</v>
      </c>
      <c r="AQ109" s="195">
        <v>0</v>
      </c>
      <c r="AR109" s="195">
        <v>0</v>
      </c>
      <c r="AS109" s="195">
        <v>0</v>
      </c>
      <c r="AT109" s="195">
        <v>0</v>
      </c>
      <c r="AU109" s="195">
        <v>0</v>
      </c>
      <c r="AV109" s="195">
        <v>0</v>
      </c>
      <c r="AW109" s="195">
        <v>0</v>
      </c>
      <c r="AX109" s="195">
        <v>0</v>
      </c>
      <c r="AY109" s="195">
        <v>0</v>
      </c>
      <c r="AZ109" s="195">
        <v>0</v>
      </c>
      <c r="BA109" s="195">
        <v>0</v>
      </c>
      <c r="BB109" s="195">
        <v>0</v>
      </c>
      <c r="BC109" s="195">
        <v>0</v>
      </c>
      <c r="BD109" s="195">
        <v>0</v>
      </c>
      <c r="BE109" s="195">
        <v>0</v>
      </c>
      <c r="BF109" s="195">
        <v>0</v>
      </c>
      <c r="BG109" s="195">
        <v>0</v>
      </c>
      <c r="BH109" s="195">
        <v>0</v>
      </c>
      <c r="BI109" s="195">
        <v>0</v>
      </c>
      <c r="BJ109" s="195">
        <v>0</v>
      </c>
      <c r="BK109" s="195">
        <v>0</v>
      </c>
      <c r="BL109" s="195">
        <v>0</v>
      </c>
      <c r="BM109" s="195">
        <v>0</v>
      </c>
      <c r="BN109" s="195">
        <v>0</v>
      </c>
      <c r="BO109" s="195">
        <v>0</v>
      </c>
      <c r="BP109" s="195">
        <v>0</v>
      </c>
      <c r="BQ109" s="195">
        <v>0</v>
      </c>
      <c r="BR109" s="195">
        <v>0</v>
      </c>
      <c r="BS109" s="195">
        <v>0</v>
      </c>
      <c r="BT109" s="195">
        <v>0</v>
      </c>
      <c r="BU109" s="195">
        <v>0</v>
      </c>
      <c r="BV109" s="195">
        <v>0</v>
      </c>
      <c r="BW109" s="195">
        <v>0</v>
      </c>
      <c r="BX109" s="195">
        <v>0</v>
      </c>
      <c r="BY109" s="195">
        <v>0</v>
      </c>
      <c r="BZ109" s="195">
        <v>0</v>
      </c>
      <c r="CA109" s="195">
        <v>0</v>
      </c>
      <c r="CB109" s="195">
        <v>0</v>
      </c>
      <c r="CC109" s="195">
        <v>0</v>
      </c>
      <c r="CD109" s="195">
        <v>0</v>
      </c>
      <c r="CE109" s="195">
        <v>0</v>
      </c>
      <c r="CF109" s="195">
        <v>0</v>
      </c>
      <c r="CG109" s="195">
        <v>0</v>
      </c>
      <c r="CH109" s="195">
        <v>0</v>
      </c>
      <c r="CI109" s="195">
        <v>0</v>
      </c>
      <c r="CJ109" s="195">
        <v>0</v>
      </c>
      <c r="CK109" s="195">
        <v>0</v>
      </c>
      <c r="CL109" s="195">
        <v>0</v>
      </c>
      <c r="CM109" s="195">
        <v>0</v>
      </c>
      <c r="CN109" s="195">
        <v>0</v>
      </c>
      <c r="CO109" s="195">
        <v>0</v>
      </c>
      <c r="CP109" s="195">
        <v>0</v>
      </c>
      <c r="CQ109" s="195">
        <v>0</v>
      </c>
      <c r="CR109" s="195">
        <v>0</v>
      </c>
      <c r="CS109" s="195">
        <v>0</v>
      </c>
      <c r="CT109" s="195">
        <v>0</v>
      </c>
      <c r="CU109" s="195">
        <v>0</v>
      </c>
      <c r="CV109" s="195">
        <v>0</v>
      </c>
      <c r="CW109" s="195">
        <v>0</v>
      </c>
      <c r="CX109" s="195">
        <v>0</v>
      </c>
      <c r="CY109" s="195">
        <v>0</v>
      </c>
      <c r="CZ109" s="195">
        <v>0</v>
      </c>
      <c r="DA109" s="195">
        <v>0</v>
      </c>
      <c r="DB109" s="195">
        <v>0</v>
      </c>
      <c r="DC109" s="195">
        <v>0</v>
      </c>
      <c r="DE109" s="24">
        <f t="shared" si="47"/>
        <v>0</v>
      </c>
      <c r="DF109" s="24">
        <f t="shared" si="40"/>
        <v>0</v>
      </c>
      <c r="DG109">
        <f t="shared" si="48"/>
        <v>0</v>
      </c>
    </row>
    <row r="110" spans="1:113" ht="15" customHeight="1">
      <c r="A110" s="68">
        <v>98</v>
      </c>
      <c r="B110" s="176" t="str">
        <f>$B$100&amp;"10."</f>
        <v>H.10.</v>
      </c>
      <c r="C110" s="192" t="s">
        <v>202</v>
      </c>
      <c r="D110" s="202">
        <f t="shared" si="51"/>
        <v>0</v>
      </c>
      <c r="E110" s="201"/>
      <c r="F110" s="189">
        <f>H110+NPV(FD,I110:INDEX(I110:DC110,PAL))</f>
        <v>0</v>
      </c>
      <c r="G110" s="189">
        <f>SUMIF($H$5:$DC$5,"&lt;="&amp;PAL,$H110:$DC110)</f>
        <v>0</v>
      </c>
      <c r="H110" s="195">
        <v>0</v>
      </c>
      <c r="I110" s="195">
        <v>0</v>
      </c>
      <c r="J110" s="195">
        <v>0</v>
      </c>
      <c r="K110" s="195">
        <v>0</v>
      </c>
      <c r="L110" s="195">
        <v>0</v>
      </c>
      <c r="M110" s="195">
        <v>0</v>
      </c>
      <c r="N110" s="195">
        <v>0</v>
      </c>
      <c r="O110" s="195">
        <v>0</v>
      </c>
      <c r="P110" s="195">
        <v>0</v>
      </c>
      <c r="Q110" s="195">
        <v>0</v>
      </c>
      <c r="R110" s="195">
        <v>0</v>
      </c>
      <c r="S110" s="195">
        <v>0</v>
      </c>
      <c r="T110" s="195">
        <v>0</v>
      </c>
      <c r="U110" s="195">
        <v>0</v>
      </c>
      <c r="V110" s="195">
        <v>0</v>
      </c>
      <c r="W110" s="195">
        <v>0</v>
      </c>
      <c r="X110" s="195">
        <v>0</v>
      </c>
      <c r="Y110" s="195">
        <v>0</v>
      </c>
      <c r="Z110" s="195">
        <v>0</v>
      </c>
      <c r="AA110" s="195">
        <v>0</v>
      </c>
      <c r="AB110" s="195">
        <v>0</v>
      </c>
      <c r="AC110" s="195">
        <v>0</v>
      </c>
      <c r="AD110" s="195">
        <v>0</v>
      </c>
      <c r="AE110" s="195">
        <v>0</v>
      </c>
      <c r="AF110" s="195">
        <v>0</v>
      </c>
      <c r="AG110" s="195">
        <v>0</v>
      </c>
      <c r="AH110" s="195">
        <v>0</v>
      </c>
      <c r="AI110" s="195">
        <v>0</v>
      </c>
      <c r="AJ110" s="195">
        <v>0</v>
      </c>
      <c r="AK110" s="195">
        <v>0</v>
      </c>
      <c r="AL110" s="195">
        <v>0</v>
      </c>
      <c r="AM110" s="195">
        <v>0</v>
      </c>
      <c r="AN110" s="195">
        <v>0</v>
      </c>
      <c r="AO110" s="195">
        <v>0</v>
      </c>
      <c r="AP110" s="195">
        <v>0</v>
      </c>
      <c r="AQ110" s="195">
        <v>0</v>
      </c>
      <c r="AR110" s="195">
        <v>0</v>
      </c>
      <c r="AS110" s="195">
        <v>0</v>
      </c>
      <c r="AT110" s="195">
        <v>0</v>
      </c>
      <c r="AU110" s="195">
        <v>0</v>
      </c>
      <c r="AV110" s="195">
        <v>0</v>
      </c>
      <c r="AW110" s="195">
        <v>0</v>
      </c>
      <c r="AX110" s="195">
        <v>0</v>
      </c>
      <c r="AY110" s="195">
        <v>0</v>
      </c>
      <c r="AZ110" s="195">
        <v>0</v>
      </c>
      <c r="BA110" s="195">
        <v>0</v>
      </c>
      <c r="BB110" s="195">
        <v>0</v>
      </c>
      <c r="BC110" s="195">
        <v>0</v>
      </c>
      <c r="BD110" s="195">
        <v>0</v>
      </c>
      <c r="BE110" s="195">
        <v>0</v>
      </c>
      <c r="BF110" s="195">
        <v>0</v>
      </c>
      <c r="BG110" s="195">
        <v>0</v>
      </c>
      <c r="BH110" s="195">
        <v>0</v>
      </c>
      <c r="BI110" s="195">
        <v>0</v>
      </c>
      <c r="BJ110" s="195">
        <v>0</v>
      </c>
      <c r="BK110" s="195">
        <v>0</v>
      </c>
      <c r="BL110" s="195">
        <v>0</v>
      </c>
      <c r="BM110" s="195">
        <v>0</v>
      </c>
      <c r="BN110" s="195">
        <v>0</v>
      </c>
      <c r="BO110" s="195">
        <v>0</v>
      </c>
      <c r="BP110" s="195">
        <v>0</v>
      </c>
      <c r="BQ110" s="195">
        <v>0</v>
      </c>
      <c r="BR110" s="195">
        <v>0</v>
      </c>
      <c r="BS110" s="195">
        <v>0</v>
      </c>
      <c r="BT110" s="195">
        <v>0</v>
      </c>
      <c r="BU110" s="195">
        <v>0</v>
      </c>
      <c r="BV110" s="195">
        <v>0</v>
      </c>
      <c r="BW110" s="195">
        <v>0</v>
      </c>
      <c r="BX110" s="195">
        <v>0</v>
      </c>
      <c r="BY110" s="195">
        <v>0</v>
      </c>
      <c r="BZ110" s="195">
        <v>0</v>
      </c>
      <c r="CA110" s="195">
        <v>0</v>
      </c>
      <c r="CB110" s="195">
        <v>0</v>
      </c>
      <c r="CC110" s="195">
        <v>0</v>
      </c>
      <c r="CD110" s="195">
        <v>0</v>
      </c>
      <c r="CE110" s="195">
        <v>0</v>
      </c>
      <c r="CF110" s="195">
        <v>0</v>
      </c>
      <c r="CG110" s="195">
        <v>0</v>
      </c>
      <c r="CH110" s="195">
        <v>0</v>
      </c>
      <c r="CI110" s="195">
        <v>0</v>
      </c>
      <c r="CJ110" s="195">
        <v>0</v>
      </c>
      <c r="CK110" s="195">
        <v>0</v>
      </c>
      <c r="CL110" s="195">
        <v>0</v>
      </c>
      <c r="CM110" s="195">
        <v>0</v>
      </c>
      <c r="CN110" s="195">
        <v>0</v>
      </c>
      <c r="CO110" s="195">
        <v>0</v>
      </c>
      <c r="CP110" s="195">
        <v>0</v>
      </c>
      <c r="CQ110" s="195">
        <v>0</v>
      </c>
      <c r="CR110" s="195">
        <v>0</v>
      </c>
      <c r="CS110" s="195">
        <v>0</v>
      </c>
      <c r="CT110" s="195">
        <v>0</v>
      </c>
      <c r="CU110" s="195">
        <v>0</v>
      </c>
      <c r="CV110" s="195">
        <v>0</v>
      </c>
      <c r="CW110" s="195">
        <v>0</v>
      </c>
      <c r="CX110" s="195">
        <v>0</v>
      </c>
      <c r="CY110" s="195">
        <v>0</v>
      </c>
      <c r="CZ110" s="195">
        <v>0</v>
      </c>
      <c r="DA110" s="195">
        <v>0</v>
      </c>
      <c r="DB110" s="195">
        <v>0</v>
      </c>
      <c r="DC110" s="195">
        <v>0</v>
      </c>
      <c r="DE110" s="24">
        <f t="shared" si="47"/>
        <v>0</v>
      </c>
      <c r="DF110" s="24">
        <f t="shared" si="40"/>
        <v>0</v>
      </c>
      <c r="DG110">
        <f t="shared" si="48"/>
        <v>0</v>
      </c>
    </row>
    <row r="111" spans="1:113" ht="14.5">
      <c r="A111" s="68">
        <v>99</v>
      </c>
      <c r="B111" s="176" t="s">
        <v>203</v>
      </c>
      <c r="C111" s="188" t="s">
        <v>204</v>
      </c>
      <c r="D111" s="190"/>
      <c r="E111" s="190"/>
      <c r="F111" s="189">
        <f>H111+NPV(FD,I111:INDEX(I111:DC111,PAL))</f>
        <v>0</v>
      </c>
      <c r="G111" s="189">
        <f>SUMIF($H$5:$DC$5,"&lt;="&amp;PAL,$H111:$DC111)</f>
        <v>0</v>
      </c>
      <c r="H111" s="195">
        <v>0</v>
      </c>
      <c r="I111" s="195">
        <v>0</v>
      </c>
      <c r="J111" s="195">
        <v>0</v>
      </c>
      <c r="K111" s="195">
        <v>0</v>
      </c>
      <c r="L111" s="195">
        <v>0</v>
      </c>
      <c r="M111" s="195">
        <v>0</v>
      </c>
      <c r="N111" s="195">
        <v>0</v>
      </c>
      <c r="O111" s="195">
        <v>0</v>
      </c>
      <c r="P111" s="195">
        <v>0</v>
      </c>
      <c r="Q111" s="195">
        <v>0</v>
      </c>
      <c r="R111" s="195">
        <v>0</v>
      </c>
      <c r="S111" s="195">
        <v>0</v>
      </c>
      <c r="T111" s="195">
        <v>0</v>
      </c>
      <c r="U111" s="195">
        <v>0</v>
      </c>
      <c r="V111" s="195">
        <v>0</v>
      </c>
      <c r="W111" s="195">
        <v>0</v>
      </c>
      <c r="X111" s="195">
        <v>0</v>
      </c>
      <c r="Y111" s="195">
        <v>0</v>
      </c>
      <c r="Z111" s="195">
        <v>0</v>
      </c>
      <c r="AA111" s="195">
        <v>0</v>
      </c>
      <c r="AB111" s="195">
        <v>0</v>
      </c>
      <c r="AC111" s="195">
        <v>0</v>
      </c>
      <c r="AD111" s="195">
        <v>0</v>
      </c>
      <c r="AE111" s="195">
        <v>0</v>
      </c>
      <c r="AF111" s="195">
        <v>0</v>
      </c>
      <c r="AG111" s="195">
        <v>0</v>
      </c>
      <c r="AH111" s="195">
        <v>0</v>
      </c>
      <c r="AI111" s="195">
        <v>0</v>
      </c>
      <c r="AJ111" s="195">
        <v>0</v>
      </c>
      <c r="AK111" s="195">
        <v>0</v>
      </c>
      <c r="AL111" s="195">
        <v>0</v>
      </c>
      <c r="AM111" s="195">
        <v>0</v>
      </c>
      <c r="AN111" s="195">
        <v>0</v>
      </c>
      <c r="AO111" s="195">
        <v>0</v>
      </c>
      <c r="AP111" s="195">
        <v>0</v>
      </c>
      <c r="AQ111" s="195">
        <v>0</v>
      </c>
      <c r="AR111" s="195">
        <v>0</v>
      </c>
      <c r="AS111" s="195">
        <v>0</v>
      </c>
      <c r="AT111" s="195">
        <v>0</v>
      </c>
      <c r="AU111" s="195">
        <v>0</v>
      </c>
      <c r="AV111" s="195">
        <v>0</v>
      </c>
      <c r="AW111" s="195">
        <v>0</v>
      </c>
      <c r="AX111" s="195">
        <v>0</v>
      </c>
      <c r="AY111" s="195">
        <v>0</v>
      </c>
      <c r="AZ111" s="195">
        <v>0</v>
      </c>
      <c r="BA111" s="195">
        <v>0</v>
      </c>
      <c r="BB111" s="195">
        <v>0</v>
      </c>
      <c r="BC111" s="195">
        <v>0</v>
      </c>
      <c r="BD111" s="195">
        <v>0</v>
      </c>
      <c r="BE111" s="195">
        <v>0</v>
      </c>
      <c r="BF111" s="195">
        <v>0</v>
      </c>
      <c r="BG111" s="195">
        <v>0</v>
      </c>
      <c r="BH111" s="195">
        <v>0</v>
      </c>
      <c r="BI111" s="195">
        <v>0</v>
      </c>
      <c r="BJ111" s="195">
        <v>0</v>
      </c>
      <c r="BK111" s="195">
        <v>0</v>
      </c>
      <c r="BL111" s="195">
        <v>0</v>
      </c>
      <c r="BM111" s="195">
        <v>0</v>
      </c>
      <c r="BN111" s="195">
        <v>0</v>
      </c>
      <c r="BO111" s="195">
        <v>0</v>
      </c>
      <c r="BP111" s="195">
        <v>0</v>
      </c>
      <c r="BQ111" s="195">
        <v>0</v>
      </c>
      <c r="BR111" s="195">
        <v>0</v>
      </c>
      <c r="BS111" s="195">
        <v>0</v>
      </c>
      <c r="BT111" s="195">
        <v>0</v>
      </c>
      <c r="BU111" s="195">
        <v>0</v>
      </c>
      <c r="BV111" s="195">
        <v>0</v>
      </c>
      <c r="BW111" s="195">
        <v>0</v>
      </c>
      <c r="BX111" s="195">
        <v>0</v>
      </c>
      <c r="BY111" s="195">
        <v>0</v>
      </c>
      <c r="BZ111" s="195">
        <v>0</v>
      </c>
      <c r="CA111" s="195">
        <v>0</v>
      </c>
      <c r="CB111" s="195">
        <v>0</v>
      </c>
      <c r="CC111" s="195">
        <v>0</v>
      </c>
      <c r="CD111" s="195">
        <v>0</v>
      </c>
      <c r="CE111" s="195">
        <v>0</v>
      </c>
      <c r="CF111" s="195">
        <v>0</v>
      </c>
      <c r="CG111" s="195">
        <v>0</v>
      </c>
      <c r="CH111" s="195">
        <v>0</v>
      </c>
      <c r="CI111" s="195">
        <v>0</v>
      </c>
      <c r="CJ111" s="195">
        <v>0</v>
      </c>
      <c r="CK111" s="195">
        <v>0</v>
      </c>
      <c r="CL111" s="195">
        <v>0</v>
      </c>
      <c r="CM111" s="195">
        <v>0</v>
      </c>
      <c r="CN111" s="195">
        <v>0</v>
      </c>
      <c r="CO111" s="195">
        <v>0</v>
      </c>
      <c r="CP111" s="195">
        <v>0</v>
      </c>
      <c r="CQ111" s="195">
        <v>0</v>
      </c>
      <c r="CR111" s="195">
        <v>0</v>
      </c>
      <c r="CS111" s="195">
        <v>0</v>
      </c>
      <c r="CT111" s="195">
        <v>0</v>
      </c>
      <c r="CU111" s="195">
        <v>0</v>
      </c>
      <c r="CV111" s="195">
        <v>0</v>
      </c>
      <c r="CW111" s="195">
        <v>0</v>
      </c>
      <c r="CX111" s="195">
        <v>0</v>
      </c>
      <c r="CY111" s="195">
        <v>0</v>
      </c>
      <c r="CZ111" s="195">
        <v>0</v>
      </c>
      <c r="DA111" s="195">
        <v>0</v>
      </c>
      <c r="DB111" s="195">
        <v>0</v>
      </c>
      <c r="DC111" s="195">
        <v>0</v>
      </c>
      <c r="DE111" s="24">
        <f>COUNTBLANK(H111:DC111)</f>
        <v>0</v>
      </c>
      <c r="DF111" s="24">
        <f t="shared" si="40"/>
        <v>0</v>
      </c>
    </row>
    <row r="112" spans="1:113" ht="27.75" customHeight="1">
      <c r="A112" s="68">
        <v>102</v>
      </c>
      <c r="B112" s="176" t="s">
        <v>205</v>
      </c>
      <c r="C112" s="188" t="s">
        <v>206</v>
      </c>
      <c r="D112" s="188"/>
      <c r="E112" s="190"/>
      <c r="F112" s="191">
        <f>F113+F114-F115</f>
        <v>0</v>
      </c>
      <c r="G112" s="189">
        <f>SUMIF($H$5:$DC$5,"&lt;="&amp;PAL,$H112:$DC112)</f>
        <v>0</v>
      </c>
      <c r="H112" s="191">
        <f>H113+H114-H115</f>
        <v>0</v>
      </c>
      <c r="I112" s="191">
        <f t="shared" ref="I112:BR112" si="52">I113+I114-I115</f>
        <v>0</v>
      </c>
      <c r="J112" s="191">
        <f t="shared" si="52"/>
        <v>0</v>
      </c>
      <c r="K112" s="191">
        <f t="shared" si="52"/>
        <v>0</v>
      </c>
      <c r="L112" s="191">
        <f t="shared" si="52"/>
        <v>0</v>
      </c>
      <c r="M112" s="191">
        <f t="shared" si="52"/>
        <v>0</v>
      </c>
      <c r="N112" s="191">
        <f t="shared" si="52"/>
        <v>0</v>
      </c>
      <c r="O112" s="191">
        <f t="shared" si="52"/>
        <v>0</v>
      </c>
      <c r="P112" s="191">
        <f t="shared" si="52"/>
        <v>0</v>
      </c>
      <c r="Q112" s="191">
        <f t="shared" si="52"/>
        <v>0</v>
      </c>
      <c r="R112" s="191">
        <f t="shared" si="52"/>
        <v>0</v>
      </c>
      <c r="S112" s="191">
        <f t="shared" si="52"/>
        <v>0</v>
      </c>
      <c r="T112" s="191">
        <f t="shared" si="52"/>
        <v>0</v>
      </c>
      <c r="U112" s="191">
        <f t="shared" si="52"/>
        <v>0</v>
      </c>
      <c r="V112" s="191">
        <f t="shared" si="52"/>
        <v>0</v>
      </c>
      <c r="W112" s="191">
        <f t="shared" si="52"/>
        <v>0</v>
      </c>
      <c r="X112" s="191">
        <f t="shared" si="52"/>
        <v>0</v>
      </c>
      <c r="Y112" s="191">
        <f t="shared" si="52"/>
        <v>0</v>
      </c>
      <c r="Z112" s="191">
        <f t="shared" si="52"/>
        <v>0</v>
      </c>
      <c r="AA112" s="191">
        <f t="shared" si="52"/>
        <v>0</v>
      </c>
      <c r="AB112" s="191">
        <f t="shared" si="52"/>
        <v>0</v>
      </c>
      <c r="AC112" s="191">
        <f t="shared" si="52"/>
        <v>0</v>
      </c>
      <c r="AD112" s="191">
        <f t="shared" si="52"/>
        <v>0</v>
      </c>
      <c r="AE112" s="191">
        <f t="shared" si="52"/>
        <v>0</v>
      </c>
      <c r="AF112" s="191">
        <f t="shared" si="52"/>
        <v>0</v>
      </c>
      <c r="AG112" s="191">
        <f t="shared" si="52"/>
        <v>0</v>
      </c>
      <c r="AH112" s="191">
        <f t="shared" si="52"/>
        <v>0</v>
      </c>
      <c r="AI112" s="191">
        <f t="shared" si="52"/>
        <v>0</v>
      </c>
      <c r="AJ112" s="191">
        <f t="shared" si="52"/>
        <v>0</v>
      </c>
      <c r="AK112" s="191">
        <f t="shared" si="52"/>
        <v>0</v>
      </c>
      <c r="AL112" s="191">
        <f t="shared" si="52"/>
        <v>0</v>
      </c>
      <c r="AM112" s="191">
        <f t="shared" si="52"/>
        <v>0</v>
      </c>
      <c r="AN112" s="191">
        <f t="shared" si="52"/>
        <v>0</v>
      </c>
      <c r="AO112" s="191">
        <f t="shared" si="52"/>
        <v>0</v>
      </c>
      <c r="AP112" s="191">
        <f t="shared" si="52"/>
        <v>0</v>
      </c>
      <c r="AQ112" s="191">
        <f t="shared" si="52"/>
        <v>0</v>
      </c>
      <c r="AR112" s="191">
        <f t="shared" si="52"/>
        <v>0</v>
      </c>
      <c r="AS112" s="191">
        <f t="shared" si="52"/>
        <v>0</v>
      </c>
      <c r="AT112" s="191">
        <f t="shared" si="52"/>
        <v>0</v>
      </c>
      <c r="AU112" s="191">
        <f t="shared" si="52"/>
        <v>0</v>
      </c>
      <c r="AV112" s="191">
        <f t="shared" si="52"/>
        <v>0</v>
      </c>
      <c r="AW112" s="191">
        <f t="shared" si="52"/>
        <v>0</v>
      </c>
      <c r="AX112" s="191">
        <f t="shared" si="52"/>
        <v>0</v>
      </c>
      <c r="AY112" s="191">
        <f t="shared" si="52"/>
        <v>0</v>
      </c>
      <c r="AZ112" s="191">
        <f t="shared" si="52"/>
        <v>0</v>
      </c>
      <c r="BA112" s="191">
        <f t="shared" si="52"/>
        <v>0</v>
      </c>
      <c r="BB112" s="191">
        <f t="shared" si="52"/>
        <v>0</v>
      </c>
      <c r="BC112" s="191">
        <f t="shared" si="52"/>
        <v>0</v>
      </c>
      <c r="BD112" s="191">
        <f t="shared" si="52"/>
        <v>0</v>
      </c>
      <c r="BE112" s="191">
        <f t="shared" si="52"/>
        <v>0</v>
      </c>
      <c r="BF112" s="191">
        <f t="shared" si="52"/>
        <v>0</v>
      </c>
      <c r="BG112" s="191">
        <f t="shared" si="52"/>
        <v>0</v>
      </c>
      <c r="BH112" s="191">
        <f t="shared" si="52"/>
        <v>0</v>
      </c>
      <c r="BI112" s="191">
        <f t="shared" si="52"/>
        <v>0</v>
      </c>
      <c r="BJ112" s="191">
        <f t="shared" si="52"/>
        <v>0</v>
      </c>
      <c r="BK112" s="191">
        <f t="shared" si="52"/>
        <v>0</v>
      </c>
      <c r="BL112" s="191">
        <f t="shared" si="52"/>
        <v>0</v>
      </c>
      <c r="BM112" s="191">
        <f t="shared" si="52"/>
        <v>0</v>
      </c>
      <c r="BN112" s="191">
        <f t="shared" si="52"/>
        <v>0</v>
      </c>
      <c r="BO112" s="191">
        <f t="shared" si="52"/>
        <v>0</v>
      </c>
      <c r="BP112" s="191">
        <f t="shared" si="52"/>
        <v>0</v>
      </c>
      <c r="BQ112" s="191">
        <f t="shared" si="52"/>
        <v>0</v>
      </c>
      <c r="BR112" s="191">
        <f t="shared" si="52"/>
        <v>0</v>
      </c>
      <c r="BS112" s="191">
        <f t="shared" ref="BS112:DC112" si="53">BS113+BS114-BS115</f>
        <v>0</v>
      </c>
      <c r="BT112" s="191">
        <f t="shared" si="53"/>
        <v>0</v>
      </c>
      <c r="BU112" s="191">
        <f t="shared" si="53"/>
        <v>0</v>
      </c>
      <c r="BV112" s="191">
        <f t="shared" si="53"/>
        <v>0</v>
      </c>
      <c r="BW112" s="191">
        <f t="shared" si="53"/>
        <v>0</v>
      </c>
      <c r="BX112" s="191">
        <f t="shared" si="53"/>
        <v>0</v>
      </c>
      <c r="BY112" s="191">
        <f t="shared" si="53"/>
        <v>0</v>
      </c>
      <c r="BZ112" s="191">
        <f t="shared" si="53"/>
        <v>0</v>
      </c>
      <c r="CA112" s="191">
        <f t="shared" si="53"/>
        <v>0</v>
      </c>
      <c r="CB112" s="191">
        <f t="shared" si="53"/>
        <v>0</v>
      </c>
      <c r="CC112" s="191">
        <f t="shared" si="53"/>
        <v>0</v>
      </c>
      <c r="CD112" s="191">
        <f t="shared" si="53"/>
        <v>0</v>
      </c>
      <c r="CE112" s="191">
        <f t="shared" si="53"/>
        <v>0</v>
      </c>
      <c r="CF112" s="191">
        <f t="shared" si="53"/>
        <v>0</v>
      </c>
      <c r="CG112" s="191">
        <f t="shared" si="53"/>
        <v>0</v>
      </c>
      <c r="CH112" s="191">
        <f t="shared" si="53"/>
        <v>0</v>
      </c>
      <c r="CI112" s="191">
        <f t="shared" si="53"/>
        <v>0</v>
      </c>
      <c r="CJ112" s="191">
        <f t="shared" si="53"/>
        <v>0</v>
      </c>
      <c r="CK112" s="191">
        <f t="shared" si="53"/>
        <v>0</v>
      </c>
      <c r="CL112" s="191">
        <f t="shared" si="53"/>
        <v>0</v>
      </c>
      <c r="CM112" s="191">
        <f t="shared" si="53"/>
        <v>0</v>
      </c>
      <c r="CN112" s="191">
        <f t="shared" si="53"/>
        <v>0</v>
      </c>
      <c r="CO112" s="191">
        <f t="shared" si="53"/>
        <v>0</v>
      </c>
      <c r="CP112" s="191">
        <f t="shared" si="53"/>
        <v>0</v>
      </c>
      <c r="CQ112" s="191">
        <f t="shared" si="53"/>
        <v>0</v>
      </c>
      <c r="CR112" s="191">
        <f t="shared" si="53"/>
        <v>0</v>
      </c>
      <c r="CS112" s="191">
        <f t="shared" si="53"/>
        <v>0</v>
      </c>
      <c r="CT112" s="191">
        <f t="shared" si="53"/>
        <v>0</v>
      </c>
      <c r="CU112" s="191">
        <f t="shared" si="53"/>
        <v>0</v>
      </c>
      <c r="CV112" s="191">
        <f t="shared" si="53"/>
        <v>0</v>
      </c>
      <c r="CW112" s="191">
        <f t="shared" si="53"/>
        <v>0</v>
      </c>
      <c r="CX112" s="191">
        <f t="shared" si="53"/>
        <v>0</v>
      </c>
      <c r="CY112" s="191">
        <f t="shared" si="53"/>
        <v>0</v>
      </c>
      <c r="CZ112" s="191">
        <f t="shared" si="53"/>
        <v>0</v>
      </c>
      <c r="DA112" s="191">
        <f t="shared" si="53"/>
        <v>0</v>
      </c>
      <c r="DB112" s="191">
        <f t="shared" si="53"/>
        <v>0</v>
      </c>
      <c r="DC112" s="191">
        <f t="shared" si="53"/>
        <v>0</v>
      </c>
      <c r="DF112" s="24">
        <f t="shared" si="40"/>
        <v>0</v>
      </c>
    </row>
    <row r="113" spans="1:110" ht="15" customHeight="1">
      <c r="A113" s="68">
        <v>103</v>
      </c>
      <c r="B113" s="176" t="s">
        <v>207</v>
      </c>
      <c r="C113" s="193" t="s">
        <v>208</v>
      </c>
      <c r="D113" s="176"/>
      <c r="E113" s="176"/>
      <c r="F113" s="189">
        <f>H113+NPV(FD,I113:INDEX(I113:DC113,PAL))</f>
        <v>0</v>
      </c>
      <c r="G113" s="189">
        <f>SUMIF($H$5:$DC$5,"&lt;="&amp;PAL,$H113:$DC113)</f>
        <v>0</v>
      </c>
      <c r="H113" s="203">
        <f t="shared" ref="H113:AM113" si="54">SUMPRODUCT($DG12:$DG20,H12:H20,1/($DG12:$DG20+100))+SUMPRODUCT($DG23:$DG31,H23:H31,1/($DG23:$DG31+100))+SUMPRODUCT($DG34:$DG42,H34:H42,1/($DG34:$DG42+100))+SUMPRODUCT($DG46:$DG54,H46:H54,1/($DG46:$DG54+100))+SUMPRODUCT($DG57:$DG65,H57:H65,1/($DG57:$DG65+100))+SUMPRODUCT($DG68:$DG76,H68:H76,1/($DG68:$DG76+100))+SUMPRODUCT($DG79:$DG87,H79:H87,1/($DG79:$DG87+100))</f>
        <v>0</v>
      </c>
      <c r="I113" s="203">
        <f t="shared" si="54"/>
        <v>0</v>
      </c>
      <c r="J113" s="203">
        <f t="shared" si="54"/>
        <v>0</v>
      </c>
      <c r="K113" s="203">
        <f t="shared" si="54"/>
        <v>0</v>
      </c>
      <c r="L113" s="203">
        <f t="shared" si="54"/>
        <v>0</v>
      </c>
      <c r="M113" s="203">
        <f t="shared" si="54"/>
        <v>0</v>
      </c>
      <c r="N113" s="203">
        <f t="shared" si="54"/>
        <v>0</v>
      </c>
      <c r="O113" s="203">
        <f t="shared" si="54"/>
        <v>0</v>
      </c>
      <c r="P113" s="203">
        <f t="shared" si="54"/>
        <v>0</v>
      </c>
      <c r="Q113" s="203">
        <f t="shared" si="54"/>
        <v>0</v>
      </c>
      <c r="R113" s="203">
        <f t="shared" si="54"/>
        <v>0</v>
      </c>
      <c r="S113" s="203">
        <f t="shared" si="54"/>
        <v>0</v>
      </c>
      <c r="T113" s="203">
        <f t="shared" si="54"/>
        <v>0</v>
      </c>
      <c r="U113" s="203">
        <f t="shared" si="54"/>
        <v>0</v>
      </c>
      <c r="V113" s="203">
        <f t="shared" si="54"/>
        <v>0</v>
      </c>
      <c r="W113" s="203">
        <f t="shared" si="54"/>
        <v>0</v>
      </c>
      <c r="X113" s="203">
        <f t="shared" si="54"/>
        <v>0</v>
      </c>
      <c r="Y113" s="203">
        <f t="shared" si="54"/>
        <v>0</v>
      </c>
      <c r="Z113" s="203">
        <f t="shared" si="54"/>
        <v>0</v>
      </c>
      <c r="AA113" s="203">
        <f t="shared" si="54"/>
        <v>0</v>
      </c>
      <c r="AB113" s="203">
        <f t="shared" si="54"/>
        <v>0</v>
      </c>
      <c r="AC113" s="203">
        <f t="shared" si="54"/>
        <v>0</v>
      </c>
      <c r="AD113" s="203">
        <f t="shared" si="54"/>
        <v>0</v>
      </c>
      <c r="AE113" s="203">
        <f t="shared" si="54"/>
        <v>0</v>
      </c>
      <c r="AF113" s="203">
        <f t="shared" si="54"/>
        <v>0</v>
      </c>
      <c r="AG113" s="203">
        <f t="shared" si="54"/>
        <v>0</v>
      </c>
      <c r="AH113" s="203">
        <f t="shared" si="54"/>
        <v>0</v>
      </c>
      <c r="AI113" s="203">
        <f t="shared" si="54"/>
        <v>0</v>
      </c>
      <c r="AJ113" s="203">
        <f t="shared" si="54"/>
        <v>0</v>
      </c>
      <c r="AK113" s="203">
        <f t="shared" si="54"/>
        <v>0</v>
      </c>
      <c r="AL113" s="203">
        <f t="shared" si="54"/>
        <v>0</v>
      </c>
      <c r="AM113" s="203">
        <f t="shared" si="54"/>
        <v>0</v>
      </c>
      <c r="AN113" s="203">
        <f t="shared" ref="AN113:BS113" si="55">SUMPRODUCT($DG12:$DG20,AN12:AN20,1/($DG12:$DG20+100))+SUMPRODUCT($DG23:$DG31,AN23:AN31,1/($DG23:$DG31+100))+SUMPRODUCT($DG34:$DG42,AN34:AN42,1/($DG34:$DG42+100))+SUMPRODUCT($DG46:$DG54,AN46:AN54,1/($DG46:$DG54+100))+SUMPRODUCT($DG57:$DG65,AN57:AN65,1/($DG57:$DG65+100))+SUMPRODUCT($DG68:$DG76,AN68:AN76,1/($DG68:$DG76+100))+SUMPRODUCT($DG79:$DG87,AN79:AN87,1/($DG79:$DG87+100))</f>
        <v>0</v>
      </c>
      <c r="AO113" s="203">
        <f t="shared" si="55"/>
        <v>0</v>
      </c>
      <c r="AP113" s="203">
        <f t="shared" si="55"/>
        <v>0</v>
      </c>
      <c r="AQ113" s="203">
        <f t="shared" si="55"/>
        <v>0</v>
      </c>
      <c r="AR113" s="203">
        <f t="shared" si="55"/>
        <v>0</v>
      </c>
      <c r="AS113" s="203">
        <f t="shared" si="55"/>
        <v>0</v>
      </c>
      <c r="AT113" s="203">
        <f t="shared" si="55"/>
        <v>0</v>
      </c>
      <c r="AU113" s="203">
        <f t="shared" si="55"/>
        <v>0</v>
      </c>
      <c r="AV113" s="203">
        <f t="shared" si="55"/>
        <v>0</v>
      </c>
      <c r="AW113" s="203">
        <f t="shared" si="55"/>
        <v>0</v>
      </c>
      <c r="AX113" s="203">
        <f t="shared" si="55"/>
        <v>0</v>
      </c>
      <c r="AY113" s="203">
        <f t="shared" si="55"/>
        <v>0</v>
      </c>
      <c r="AZ113" s="203">
        <f t="shared" si="55"/>
        <v>0</v>
      </c>
      <c r="BA113" s="203">
        <f t="shared" si="55"/>
        <v>0</v>
      </c>
      <c r="BB113" s="203">
        <f t="shared" si="55"/>
        <v>0</v>
      </c>
      <c r="BC113" s="203">
        <f t="shared" si="55"/>
        <v>0</v>
      </c>
      <c r="BD113" s="203">
        <f t="shared" si="55"/>
        <v>0</v>
      </c>
      <c r="BE113" s="203">
        <f t="shared" si="55"/>
        <v>0</v>
      </c>
      <c r="BF113" s="203">
        <f t="shared" si="55"/>
        <v>0</v>
      </c>
      <c r="BG113" s="203">
        <f t="shared" si="55"/>
        <v>0</v>
      </c>
      <c r="BH113" s="203">
        <f t="shared" si="55"/>
        <v>0</v>
      </c>
      <c r="BI113" s="203">
        <f t="shared" si="55"/>
        <v>0</v>
      </c>
      <c r="BJ113" s="203">
        <f t="shared" si="55"/>
        <v>0</v>
      </c>
      <c r="BK113" s="203">
        <f t="shared" si="55"/>
        <v>0</v>
      </c>
      <c r="BL113" s="203">
        <f t="shared" si="55"/>
        <v>0</v>
      </c>
      <c r="BM113" s="203">
        <f t="shared" si="55"/>
        <v>0</v>
      </c>
      <c r="BN113" s="203">
        <f t="shared" si="55"/>
        <v>0</v>
      </c>
      <c r="BO113" s="203">
        <f t="shared" si="55"/>
        <v>0</v>
      </c>
      <c r="BP113" s="203">
        <f t="shared" si="55"/>
        <v>0</v>
      </c>
      <c r="BQ113" s="203">
        <f t="shared" si="55"/>
        <v>0</v>
      </c>
      <c r="BR113" s="203">
        <f t="shared" si="55"/>
        <v>0</v>
      </c>
      <c r="BS113" s="203">
        <f t="shared" si="55"/>
        <v>0</v>
      </c>
      <c r="BT113" s="203">
        <f t="shared" ref="BT113:DC113" si="56">SUMPRODUCT($DG12:$DG20,BT12:BT20,1/($DG12:$DG20+100))+SUMPRODUCT($DG23:$DG31,BT23:BT31,1/($DG23:$DG31+100))+SUMPRODUCT($DG34:$DG42,BT34:BT42,1/($DG34:$DG42+100))+SUMPRODUCT($DG46:$DG54,BT46:BT54,1/($DG46:$DG54+100))+SUMPRODUCT($DG57:$DG65,BT57:BT65,1/($DG57:$DG65+100))+SUMPRODUCT($DG68:$DG76,BT68:BT76,1/($DG68:$DG76+100))+SUMPRODUCT($DG79:$DG87,BT79:BT87,1/($DG79:$DG87+100))</f>
        <v>0</v>
      </c>
      <c r="BU113" s="203">
        <f t="shared" si="56"/>
        <v>0</v>
      </c>
      <c r="BV113" s="203">
        <f t="shared" si="56"/>
        <v>0</v>
      </c>
      <c r="BW113" s="203">
        <f t="shared" si="56"/>
        <v>0</v>
      </c>
      <c r="BX113" s="203">
        <f t="shared" si="56"/>
        <v>0</v>
      </c>
      <c r="BY113" s="203">
        <f t="shared" si="56"/>
        <v>0</v>
      </c>
      <c r="BZ113" s="203">
        <f t="shared" si="56"/>
        <v>0</v>
      </c>
      <c r="CA113" s="203">
        <f t="shared" si="56"/>
        <v>0</v>
      </c>
      <c r="CB113" s="203">
        <f t="shared" si="56"/>
        <v>0</v>
      </c>
      <c r="CC113" s="203">
        <f t="shared" si="56"/>
        <v>0</v>
      </c>
      <c r="CD113" s="203">
        <f t="shared" si="56"/>
        <v>0</v>
      </c>
      <c r="CE113" s="203">
        <f t="shared" si="56"/>
        <v>0</v>
      </c>
      <c r="CF113" s="203">
        <f t="shared" si="56"/>
        <v>0</v>
      </c>
      <c r="CG113" s="203">
        <f t="shared" si="56"/>
        <v>0</v>
      </c>
      <c r="CH113" s="203">
        <f t="shared" si="56"/>
        <v>0</v>
      </c>
      <c r="CI113" s="203">
        <f t="shared" si="56"/>
        <v>0</v>
      </c>
      <c r="CJ113" s="203">
        <f t="shared" si="56"/>
        <v>0</v>
      </c>
      <c r="CK113" s="203">
        <f t="shared" si="56"/>
        <v>0</v>
      </c>
      <c r="CL113" s="203">
        <f t="shared" si="56"/>
        <v>0</v>
      </c>
      <c r="CM113" s="203">
        <f t="shared" si="56"/>
        <v>0</v>
      </c>
      <c r="CN113" s="203">
        <f t="shared" si="56"/>
        <v>0</v>
      </c>
      <c r="CO113" s="203">
        <f t="shared" si="56"/>
        <v>0</v>
      </c>
      <c r="CP113" s="203">
        <f t="shared" si="56"/>
        <v>0</v>
      </c>
      <c r="CQ113" s="203">
        <f t="shared" si="56"/>
        <v>0</v>
      </c>
      <c r="CR113" s="203">
        <f t="shared" si="56"/>
        <v>0</v>
      </c>
      <c r="CS113" s="203">
        <f t="shared" si="56"/>
        <v>0</v>
      </c>
      <c r="CT113" s="203">
        <f t="shared" si="56"/>
        <v>0</v>
      </c>
      <c r="CU113" s="203">
        <f t="shared" si="56"/>
        <v>0</v>
      </c>
      <c r="CV113" s="203">
        <f t="shared" si="56"/>
        <v>0</v>
      </c>
      <c r="CW113" s="203">
        <f t="shared" si="56"/>
        <v>0</v>
      </c>
      <c r="CX113" s="203">
        <f t="shared" si="56"/>
        <v>0</v>
      </c>
      <c r="CY113" s="203">
        <f t="shared" si="56"/>
        <v>0</v>
      </c>
      <c r="CZ113" s="203">
        <f t="shared" si="56"/>
        <v>0</v>
      </c>
      <c r="DA113" s="203">
        <f t="shared" si="56"/>
        <v>0</v>
      </c>
      <c r="DB113" s="203">
        <f t="shared" si="56"/>
        <v>0</v>
      </c>
      <c r="DC113" s="203">
        <f t="shared" si="56"/>
        <v>0</v>
      </c>
      <c r="DF113" s="24">
        <f t="shared" si="40"/>
        <v>0</v>
      </c>
    </row>
    <row r="114" spans="1:110" ht="15" customHeight="1">
      <c r="A114" s="68">
        <v>104</v>
      </c>
      <c r="B114" s="176" t="s">
        <v>209</v>
      </c>
      <c r="C114" s="193" t="s">
        <v>221</v>
      </c>
      <c r="D114" s="176"/>
      <c r="E114" s="176"/>
      <c r="F114" s="189">
        <f>H114+NPV(FD,I114:INDEX(I114:DC114,PAL))</f>
        <v>0</v>
      </c>
      <c r="G114" s="189">
        <f>SUMIF($H$5:$DC$5,"&lt;="&amp;PAL,$H114:$DC114)</f>
        <v>0</v>
      </c>
      <c r="H114" s="203">
        <f t="shared" ref="H114:AM114" si="57">SUMPRODUCT($DG90:$DG99,H90:H99,1/($DG90:$DG99+100))</f>
        <v>0</v>
      </c>
      <c r="I114" s="203">
        <f t="shared" si="57"/>
        <v>0</v>
      </c>
      <c r="J114" s="203">
        <f t="shared" si="57"/>
        <v>0</v>
      </c>
      <c r="K114" s="203">
        <f t="shared" si="57"/>
        <v>0</v>
      </c>
      <c r="L114" s="203">
        <f t="shared" si="57"/>
        <v>0</v>
      </c>
      <c r="M114" s="203">
        <f t="shared" si="57"/>
        <v>0</v>
      </c>
      <c r="N114" s="203">
        <f t="shared" si="57"/>
        <v>0</v>
      </c>
      <c r="O114" s="203">
        <f t="shared" si="57"/>
        <v>0</v>
      </c>
      <c r="P114" s="203">
        <f t="shared" si="57"/>
        <v>0</v>
      </c>
      <c r="Q114" s="203">
        <f t="shared" si="57"/>
        <v>0</v>
      </c>
      <c r="R114" s="203">
        <f t="shared" si="57"/>
        <v>0</v>
      </c>
      <c r="S114" s="203">
        <f t="shared" si="57"/>
        <v>0</v>
      </c>
      <c r="T114" s="203">
        <f t="shared" si="57"/>
        <v>0</v>
      </c>
      <c r="U114" s="203">
        <f t="shared" si="57"/>
        <v>0</v>
      </c>
      <c r="V114" s="203">
        <f t="shared" si="57"/>
        <v>0</v>
      </c>
      <c r="W114" s="203">
        <f t="shared" si="57"/>
        <v>0</v>
      </c>
      <c r="X114" s="203">
        <f t="shared" si="57"/>
        <v>0</v>
      </c>
      <c r="Y114" s="203">
        <f t="shared" si="57"/>
        <v>0</v>
      </c>
      <c r="Z114" s="203">
        <f t="shared" si="57"/>
        <v>0</v>
      </c>
      <c r="AA114" s="203">
        <f t="shared" si="57"/>
        <v>0</v>
      </c>
      <c r="AB114" s="203">
        <f t="shared" si="57"/>
        <v>0</v>
      </c>
      <c r="AC114" s="203">
        <f t="shared" si="57"/>
        <v>0</v>
      </c>
      <c r="AD114" s="203">
        <f t="shared" si="57"/>
        <v>0</v>
      </c>
      <c r="AE114" s="203">
        <f t="shared" si="57"/>
        <v>0</v>
      </c>
      <c r="AF114" s="203">
        <f t="shared" si="57"/>
        <v>0</v>
      </c>
      <c r="AG114" s="203">
        <f t="shared" si="57"/>
        <v>0</v>
      </c>
      <c r="AH114" s="203">
        <f t="shared" si="57"/>
        <v>0</v>
      </c>
      <c r="AI114" s="203">
        <f t="shared" si="57"/>
        <v>0</v>
      </c>
      <c r="AJ114" s="203">
        <f t="shared" si="57"/>
        <v>0</v>
      </c>
      <c r="AK114" s="203">
        <f t="shared" si="57"/>
        <v>0</v>
      </c>
      <c r="AL114" s="203">
        <f t="shared" si="57"/>
        <v>0</v>
      </c>
      <c r="AM114" s="203">
        <f t="shared" si="57"/>
        <v>0</v>
      </c>
      <c r="AN114" s="203">
        <f t="shared" ref="AN114:BS114" si="58">SUMPRODUCT($DG90:$DG99,AN90:AN99,1/($DG90:$DG99+100))</f>
        <v>0</v>
      </c>
      <c r="AO114" s="203">
        <f t="shared" si="58"/>
        <v>0</v>
      </c>
      <c r="AP114" s="203">
        <f t="shared" si="58"/>
        <v>0</v>
      </c>
      <c r="AQ114" s="203">
        <f t="shared" si="58"/>
        <v>0</v>
      </c>
      <c r="AR114" s="203">
        <f t="shared" si="58"/>
        <v>0</v>
      </c>
      <c r="AS114" s="203">
        <f t="shared" si="58"/>
        <v>0</v>
      </c>
      <c r="AT114" s="203">
        <f t="shared" si="58"/>
        <v>0</v>
      </c>
      <c r="AU114" s="203">
        <f t="shared" si="58"/>
        <v>0</v>
      </c>
      <c r="AV114" s="203">
        <f t="shared" si="58"/>
        <v>0</v>
      </c>
      <c r="AW114" s="203">
        <f t="shared" si="58"/>
        <v>0</v>
      </c>
      <c r="AX114" s="203">
        <f t="shared" si="58"/>
        <v>0</v>
      </c>
      <c r="AY114" s="203">
        <f t="shared" si="58"/>
        <v>0</v>
      </c>
      <c r="AZ114" s="203">
        <f t="shared" si="58"/>
        <v>0</v>
      </c>
      <c r="BA114" s="203">
        <f t="shared" si="58"/>
        <v>0</v>
      </c>
      <c r="BB114" s="203">
        <f t="shared" si="58"/>
        <v>0</v>
      </c>
      <c r="BC114" s="203">
        <f t="shared" si="58"/>
        <v>0</v>
      </c>
      <c r="BD114" s="203">
        <f t="shared" si="58"/>
        <v>0</v>
      </c>
      <c r="BE114" s="203">
        <f t="shared" si="58"/>
        <v>0</v>
      </c>
      <c r="BF114" s="203">
        <f t="shared" si="58"/>
        <v>0</v>
      </c>
      <c r="BG114" s="203">
        <f t="shared" si="58"/>
        <v>0</v>
      </c>
      <c r="BH114" s="203">
        <f t="shared" si="58"/>
        <v>0</v>
      </c>
      <c r="BI114" s="203">
        <f t="shared" si="58"/>
        <v>0</v>
      </c>
      <c r="BJ114" s="203">
        <f t="shared" si="58"/>
        <v>0</v>
      </c>
      <c r="BK114" s="203">
        <f t="shared" si="58"/>
        <v>0</v>
      </c>
      <c r="BL114" s="203">
        <f t="shared" si="58"/>
        <v>0</v>
      </c>
      <c r="BM114" s="203">
        <f t="shared" si="58"/>
        <v>0</v>
      </c>
      <c r="BN114" s="203">
        <f t="shared" si="58"/>
        <v>0</v>
      </c>
      <c r="BO114" s="203">
        <f t="shared" si="58"/>
        <v>0</v>
      </c>
      <c r="BP114" s="203">
        <f t="shared" si="58"/>
        <v>0</v>
      </c>
      <c r="BQ114" s="203">
        <f t="shared" si="58"/>
        <v>0</v>
      </c>
      <c r="BR114" s="203">
        <f t="shared" si="58"/>
        <v>0</v>
      </c>
      <c r="BS114" s="203">
        <f t="shared" si="58"/>
        <v>0</v>
      </c>
      <c r="BT114" s="203">
        <f t="shared" ref="BT114:DC114" si="59">SUMPRODUCT($DG90:$DG99,BT90:BT99,1/($DG90:$DG99+100))</f>
        <v>0</v>
      </c>
      <c r="BU114" s="203">
        <f t="shared" si="59"/>
        <v>0</v>
      </c>
      <c r="BV114" s="203">
        <f t="shared" si="59"/>
        <v>0</v>
      </c>
      <c r="BW114" s="203">
        <f t="shared" si="59"/>
        <v>0</v>
      </c>
      <c r="BX114" s="203">
        <f t="shared" si="59"/>
        <v>0</v>
      </c>
      <c r="BY114" s="203">
        <f t="shared" si="59"/>
        <v>0</v>
      </c>
      <c r="BZ114" s="203">
        <f t="shared" si="59"/>
        <v>0</v>
      </c>
      <c r="CA114" s="203">
        <f t="shared" si="59"/>
        <v>0</v>
      </c>
      <c r="CB114" s="203">
        <f t="shared" si="59"/>
        <v>0</v>
      </c>
      <c r="CC114" s="203">
        <f t="shared" si="59"/>
        <v>0</v>
      </c>
      <c r="CD114" s="203">
        <f t="shared" si="59"/>
        <v>0</v>
      </c>
      <c r="CE114" s="203">
        <f t="shared" si="59"/>
        <v>0</v>
      </c>
      <c r="CF114" s="203">
        <f t="shared" si="59"/>
        <v>0</v>
      </c>
      <c r="CG114" s="203">
        <f t="shared" si="59"/>
        <v>0</v>
      </c>
      <c r="CH114" s="203">
        <f t="shared" si="59"/>
        <v>0</v>
      </c>
      <c r="CI114" s="203">
        <f t="shared" si="59"/>
        <v>0</v>
      </c>
      <c r="CJ114" s="203">
        <f t="shared" si="59"/>
        <v>0</v>
      </c>
      <c r="CK114" s="203">
        <f t="shared" si="59"/>
        <v>0</v>
      </c>
      <c r="CL114" s="203">
        <f t="shared" si="59"/>
        <v>0</v>
      </c>
      <c r="CM114" s="203">
        <f t="shared" si="59"/>
        <v>0</v>
      </c>
      <c r="CN114" s="203">
        <f t="shared" si="59"/>
        <v>0</v>
      </c>
      <c r="CO114" s="203">
        <f t="shared" si="59"/>
        <v>0</v>
      </c>
      <c r="CP114" s="203">
        <f t="shared" si="59"/>
        <v>0</v>
      </c>
      <c r="CQ114" s="203">
        <f t="shared" si="59"/>
        <v>0</v>
      </c>
      <c r="CR114" s="203">
        <f t="shared" si="59"/>
        <v>0</v>
      </c>
      <c r="CS114" s="203">
        <f t="shared" si="59"/>
        <v>0</v>
      </c>
      <c r="CT114" s="203">
        <f t="shared" si="59"/>
        <v>0</v>
      </c>
      <c r="CU114" s="203">
        <f t="shared" si="59"/>
        <v>0</v>
      </c>
      <c r="CV114" s="203">
        <f t="shared" si="59"/>
        <v>0</v>
      </c>
      <c r="CW114" s="203">
        <f t="shared" si="59"/>
        <v>0</v>
      </c>
      <c r="CX114" s="203">
        <f t="shared" si="59"/>
        <v>0</v>
      </c>
      <c r="CY114" s="203">
        <f t="shared" si="59"/>
        <v>0</v>
      </c>
      <c r="CZ114" s="203">
        <f t="shared" si="59"/>
        <v>0</v>
      </c>
      <c r="DA114" s="203">
        <f t="shared" si="59"/>
        <v>0</v>
      </c>
      <c r="DB114" s="203">
        <f t="shared" si="59"/>
        <v>0</v>
      </c>
      <c r="DC114" s="203">
        <f t="shared" si="59"/>
        <v>0</v>
      </c>
      <c r="DD114" s="37"/>
      <c r="DF114" s="24">
        <f t="shared" si="40"/>
        <v>0</v>
      </c>
    </row>
    <row r="115" spans="1:110" ht="15" customHeight="1">
      <c r="A115" s="68">
        <v>105</v>
      </c>
      <c r="B115" s="176" t="s">
        <v>211</v>
      </c>
      <c r="C115" s="193" t="s">
        <v>212</v>
      </c>
      <c r="D115" s="193"/>
      <c r="E115" s="176"/>
      <c r="F115" s="189">
        <f>H115+NPV(FD,I115:INDEX(I115:DC115,PAL))</f>
        <v>0</v>
      </c>
      <c r="G115" s="189">
        <f>SUMIF($H$5:$DC$5,"&lt;="&amp;PAL,$H115:$DC115)</f>
        <v>0</v>
      </c>
      <c r="H115" s="203">
        <f>SUMPRODUCT($DG101:$DG110,H101:H110,1/($DG101:$DG110+100))</f>
        <v>0</v>
      </c>
      <c r="I115" s="203">
        <f t="shared" ref="I115:BT115" si="60">SUMPRODUCT($DG101:$DG110,I101:I110,1/($DG101:$DG110+100))</f>
        <v>0</v>
      </c>
      <c r="J115" s="203">
        <f t="shared" si="60"/>
        <v>0</v>
      </c>
      <c r="K115" s="203">
        <f t="shared" si="60"/>
        <v>0</v>
      </c>
      <c r="L115" s="203">
        <f t="shared" si="60"/>
        <v>0</v>
      </c>
      <c r="M115" s="203">
        <f t="shared" si="60"/>
        <v>0</v>
      </c>
      <c r="N115" s="203">
        <f t="shared" si="60"/>
        <v>0</v>
      </c>
      <c r="O115" s="203">
        <f t="shared" si="60"/>
        <v>0</v>
      </c>
      <c r="P115" s="203">
        <f t="shared" si="60"/>
        <v>0</v>
      </c>
      <c r="Q115" s="203">
        <f t="shared" si="60"/>
        <v>0</v>
      </c>
      <c r="R115" s="203">
        <f t="shared" si="60"/>
        <v>0</v>
      </c>
      <c r="S115" s="203">
        <f t="shared" si="60"/>
        <v>0</v>
      </c>
      <c r="T115" s="203">
        <f t="shared" si="60"/>
        <v>0</v>
      </c>
      <c r="U115" s="203">
        <f t="shared" si="60"/>
        <v>0</v>
      </c>
      <c r="V115" s="203">
        <f t="shared" si="60"/>
        <v>0</v>
      </c>
      <c r="W115" s="203">
        <f t="shared" si="60"/>
        <v>0</v>
      </c>
      <c r="X115" s="203">
        <f t="shared" si="60"/>
        <v>0</v>
      </c>
      <c r="Y115" s="203">
        <f t="shared" si="60"/>
        <v>0</v>
      </c>
      <c r="Z115" s="203">
        <f t="shared" si="60"/>
        <v>0</v>
      </c>
      <c r="AA115" s="203">
        <f t="shared" si="60"/>
        <v>0</v>
      </c>
      <c r="AB115" s="203">
        <f t="shared" si="60"/>
        <v>0</v>
      </c>
      <c r="AC115" s="203">
        <f t="shared" si="60"/>
        <v>0</v>
      </c>
      <c r="AD115" s="203">
        <f t="shared" si="60"/>
        <v>0</v>
      </c>
      <c r="AE115" s="203">
        <f t="shared" si="60"/>
        <v>0</v>
      </c>
      <c r="AF115" s="203">
        <f t="shared" si="60"/>
        <v>0</v>
      </c>
      <c r="AG115" s="203">
        <f t="shared" si="60"/>
        <v>0</v>
      </c>
      <c r="AH115" s="203">
        <f t="shared" si="60"/>
        <v>0</v>
      </c>
      <c r="AI115" s="203">
        <f t="shared" si="60"/>
        <v>0</v>
      </c>
      <c r="AJ115" s="203">
        <f t="shared" si="60"/>
        <v>0</v>
      </c>
      <c r="AK115" s="203">
        <f t="shared" si="60"/>
        <v>0</v>
      </c>
      <c r="AL115" s="203">
        <f t="shared" si="60"/>
        <v>0</v>
      </c>
      <c r="AM115" s="203">
        <f t="shared" si="60"/>
        <v>0</v>
      </c>
      <c r="AN115" s="203">
        <f t="shared" si="60"/>
        <v>0</v>
      </c>
      <c r="AO115" s="203">
        <f t="shared" si="60"/>
        <v>0</v>
      </c>
      <c r="AP115" s="203">
        <f t="shared" si="60"/>
        <v>0</v>
      </c>
      <c r="AQ115" s="203">
        <f t="shared" si="60"/>
        <v>0</v>
      </c>
      <c r="AR115" s="203">
        <f t="shared" si="60"/>
        <v>0</v>
      </c>
      <c r="AS115" s="203">
        <f t="shared" si="60"/>
        <v>0</v>
      </c>
      <c r="AT115" s="203">
        <f t="shared" si="60"/>
        <v>0</v>
      </c>
      <c r="AU115" s="203">
        <f t="shared" si="60"/>
        <v>0</v>
      </c>
      <c r="AV115" s="203">
        <f t="shared" si="60"/>
        <v>0</v>
      </c>
      <c r="AW115" s="203">
        <f t="shared" si="60"/>
        <v>0</v>
      </c>
      <c r="AX115" s="203">
        <f t="shared" si="60"/>
        <v>0</v>
      </c>
      <c r="AY115" s="203">
        <f t="shared" si="60"/>
        <v>0</v>
      </c>
      <c r="AZ115" s="203">
        <f t="shared" si="60"/>
        <v>0</v>
      </c>
      <c r="BA115" s="203">
        <f t="shared" si="60"/>
        <v>0</v>
      </c>
      <c r="BB115" s="203">
        <f t="shared" si="60"/>
        <v>0</v>
      </c>
      <c r="BC115" s="203">
        <f t="shared" si="60"/>
        <v>0</v>
      </c>
      <c r="BD115" s="203">
        <f t="shared" si="60"/>
        <v>0</v>
      </c>
      <c r="BE115" s="203">
        <f t="shared" si="60"/>
        <v>0</v>
      </c>
      <c r="BF115" s="203">
        <f t="shared" si="60"/>
        <v>0</v>
      </c>
      <c r="BG115" s="203">
        <f t="shared" si="60"/>
        <v>0</v>
      </c>
      <c r="BH115" s="203">
        <f t="shared" si="60"/>
        <v>0</v>
      </c>
      <c r="BI115" s="203">
        <f t="shared" si="60"/>
        <v>0</v>
      </c>
      <c r="BJ115" s="203">
        <f t="shared" si="60"/>
        <v>0</v>
      </c>
      <c r="BK115" s="203">
        <f t="shared" si="60"/>
        <v>0</v>
      </c>
      <c r="BL115" s="203">
        <f t="shared" si="60"/>
        <v>0</v>
      </c>
      <c r="BM115" s="203">
        <f t="shared" si="60"/>
        <v>0</v>
      </c>
      <c r="BN115" s="203">
        <f t="shared" si="60"/>
        <v>0</v>
      </c>
      <c r="BO115" s="203">
        <f t="shared" si="60"/>
        <v>0</v>
      </c>
      <c r="BP115" s="203">
        <f t="shared" si="60"/>
        <v>0</v>
      </c>
      <c r="BQ115" s="203">
        <f t="shared" si="60"/>
        <v>0</v>
      </c>
      <c r="BR115" s="203">
        <f t="shared" si="60"/>
        <v>0</v>
      </c>
      <c r="BS115" s="203">
        <f t="shared" si="60"/>
        <v>0</v>
      </c>
      <c r="BT115" s="203">
        <f t="shared" si="60"/>
        <v>0</v>
      </c>
      <c r="BU115" s="203">
        <f t="shared" ref="BU115:DC115" si="61">SUMPRODUCT($DG101:$DG110,BU101:BU110,1/($DG101:$DG110+100))</f>
        <v>0</v>
      </c>
      <c r="BV115" s="203">
        <f t="shared" si="61"/>
        <v>0</v>
      </c>
      <c r="BW115" s="203">
        <f t="shared" si="61"/>
        <v>0</v>
      </c>
      <c r="BX115" s="203">
        <f t="shared" si="61"/>
        <v>0</v>
      </c>
      <c r="BY115" s="203">
        <f t="shared" si="61"/>
        <v>0</v>
      </c>
      <c r="BZ115" s="203">
        <f t="shared" si="61"/>
        <v>0</v>
      </c>
      <c r="CA115" s="203">
        <f t="shared" si="61"/>
        <v>0</v>
      </c>
      <c r="CB115" s="203">
        <f t="shared" si="61"/>
        <v>0</v>
      </c>
      <c r="CC115" s="203">
        <f t="shared" si="61"/>
        <v>0</v>
      </c>
      <c r="CD115" s="203">
        <f t="shared" si="61"/>
        <v>0</v>
      </c>
      <c r="CE115" s="203">
        <f t="shared" si="61"/>
        <v>0</v>
      </c>
      <c r="CF115" s="203">
        <f t="shared" si="61"/>
        <v>0</v>
      </c>
      <c r="CG115" s="203">
        <f t="shared" si="61"/>
        <v>0</v>
      </c>
      <c r="CH115" s="203">
        <f t="shared" si="61"/>
        <v>0</v>
      </c>
      <c r="CI115" s="203">
        <f t="shared" si="61"/>
        <v>0</v>
      </c>
      <c r="CJ115" s="203">
        <f t="shared" si="61"/>
        <v>0</v>
      </c>
      <c r="CK115" s="203">
        <f t="shared" si="61"/>
        <v>0</v>
      </c>
      <c r="CL115" s="203">
        <f t="shared" si="61"/>
        <v>0</v>
      </c>
      <c r="CM115" s="203">
        <f t="shared" si="61"/>
        <v>0</v>
      </c>
      <c r="CN115" s="203">
        <f t="shared" si="61"/>
        <v>0</v>
      </c>
      <c r="CO115" s="203">
        <f t="shared" si="61"/>
        <v>0</v>
      </c>
      <c r="CP115" s="203">
        <f t="shared" si="61"/>
        <v>0</v>
      </c>
      <c r="CQ115" s="203">
        <f t="shared" si="61"/>
        <v>0</v>
      </c>
      <c r="CR115" s="203">
        <f t="shared" si="61"/>
        <v>0</v>
      </c>
      <c r="CS115" s="203">
        <f t="shared" si="61"/>
        <v>0</v>
      </c>
      <c r="CT115" s="203">
        <f t="shared" si="61"/>
        <v>0</v>
      </c>
      <c r="CU115" s="203">
        <f t="shared" si="61"/>
        <v>0</v>
      </c>
      <c r="CV115" s="203">
        <f t="shared" si="61"/>
        <v>0</v>
      </c>
      <c r="CW115" s="203">
        <f t="shared" si="61"/>
        <v>0</v>
      </c>
      <c r="CX115" s="203">
        <f t="shared" si="61"/>
        <v>0</v>
      </c>
      <c r="CY115" s="203">
        <f t="shared" si="61"/>
        <v>0</v>
      </c>
      <c r="CZ115" s="203">
        <f t="shared" si="61"/>
        <v>0</v>
      </c>
      <c r="DA115" s="203">
        <f>SUMPRODUCT($DG101:$DG110,DA101:DA110,1/($DG101:$DG110+100))</f>
        <v>0</v>
      </c>
      <c r="DB115" s="203">
        <f t="shared" si="61"/>
        <v>0</v>
      </c>
      <c r="DC115" s="203">
        <f t="shared" si="61"/>
        <v>0</v>
      </c>
      <c r="DE115" s="24">
        <f>COUNTBLANK(H115:DC115)</f>
        <v>0</v>
      </c>
      <c r="DF115" s="24">
        <f t="shared" si="40"/>
        <v>0</v>
      </c>
    </row>
    <row r="116" spans="1:110" ht="31.5" customHeight="1">
      <c r="A116" s="68">
        <v>106</v>
      </c>
      <c r="B116" s="176" t="s">
        <v>213</v>
      </c>
      <c r="C116" s="204" t="str">
        <f>CONCATENATE("SIEKIAMAS REZULTATAS: ",IF(Result=0,"",Result),", matavimo vienetas: ",IF(Result_mat=0,"",Result_mat))</f>
        <v>SIEKIAMAS REZULTATAS: Dviračiams skirtos infrastruktūros metinis naudotojų skaičius , matavimo vienetas: Naudotojai per metus</v>
      </c>
      <c r="D116" s="193"/>
      <c r="E116" s="176"/>
      <c r="F116" s="189">
        <f>H116+NPV(FD,I116:INDEX(I116:DC116,PAL))</f>
        <v>0</v>
      </c>
      <c r="G116" s="189">
        <f>SUMIF($H$5:$DC$5,"&lt;="&amp;PAL,$H116:$DC116)</f>
        <v>0</v>
      </c>
      <c r="H116" s="195">
        <v>0</v>
      </c>
      <c r="I116" s="195">
        <v>0</v>
      </c>
      <c r="J116" s="195">
        <v>0</v>
      </c>
      <c r="K116" s="195">
        <v>0</v>
      </c>
      <c r="L116" s="195">
        <v>0</v>
      </c>
      <c r="M116" s="195">
        <v>0</v>
      </c>
      <c r="N116" s="195">
        <v>0</v>
      </c>
      <c r="O116" s="195">
        <v>0</v>
      </c>
      <c r="P116" s="195">
        <v>0</v>
      </c>
      <c r="Q116" s="195">
        <v>0</v>
      </c>
      <c r="R116" s="195">
        <v>0</v>
      </c>
      <c r="S116" s="195">
        <v>0</v>
      </c>
      <c r="T116" s="195">
        <v>0</v>
      </c>
      <c r="U116" s="195">
        <v>0</v>
      </c>
      <c r="V116" s="195">
        <v>0</v>
      </c>
      <c r="W116" s="195">
        <v>0</v>
      </c>
      <c r="X116" s="195">
        <v>0</v>
      </c>
      <c r="Y116" s="195">
        <v>0</v>
      </c>
      <c r="Z116" s="195">
        <v>0</v>
      </c>
      <c r="AA116" s="195">
        <v>0</v>
      </c>
      <c r="AB116" s="195">
        <v>0</v>
      </c>
      <c r="AC116" s="195">
        <v>0</v>
      </c>
      <c r="AD116" s="195">
        <v>0</v>
      </c>
      <c r="AE116" s="195">
        <v>0</v>
      </c>
      <c r="AF116" s="195">
        <v>0</v>
      </c>
      <c r="AG116" s="195">
        <v>0</v>
      </c>
      <c r="AH116" s="195">
        <v>0</v>
      </c>
      <c r="AI116" s="195">
        <v>0</v>
      </c>
      <c r="AJ116" s="195">
        <v>0</v>
      </c>
      <c r="AK116" s="195">
        <v>0</v>
      </c>
      <c r="AL116" s="195">
        <v>0</v>
      </c>
      <c r="AM116" s="195">
        <v>0</v>
      </c>
      <c r="AN116" s="195">
        <v>0</v>
      </c>
      <c r="AO116" s="195">
        <v>0</v>
      </c>
      <c r="AP116" s="195">
        <v>0</v>
      </c>
      <c r="AQ116" s="195">
        <v>0</v>
      </c>
      <c r="AR116" s="195">
        <v>0</v>
      </c>
      <c r="AS116" s="195">
        <v>0</v>
      </c>
      <c r="AT116" s="195">
        <v>0</v>
      </c>
      <c r="AU116" s="195">
        <v>0</v>
      </c>
      <c r="AV116" s="195">
        <v>0</v>
      </c>
      <c r="AW116" s="195">
        <v>0</v>
      </c>
      <c r="AX116" s="195">
        <v>0</v>
      </c>
      <c r="AY116" s="195">
        <v>0</v>
      </c>
      <c r="AZ116" s="195">
        <v>0</v>
      </c>
      <c r="BA116" s="195">
        <v>0</v>
      </c>
      <c r="BB116" s="195">
        <v>0</v>
      </c>
      <c r="BC116" s="195">
        <v>0</v>
      </c>
      <c r="BD116" s="195">
        <v>0</v>
      </c>
      <c r="BE116" s="195">
        <v>0</v>
      </c>
      <c r="BF116" s="195">
        <v>0</v>
      </c>
      <c r="BG116" s="195">
        <v>0</v>
      </c>
      <c r="BH116" s="195">
        <v>0</v>
      </c>
      <c r="BI116" s="195">
        <v>0</v>
      </c>
      <c r="BJ116" s="195">
        <v>0</v>
      </c>
      <c r="BK116" s="195">
        <v>0</v>
      </c>
      <c r="BL116" s="195">
        <v>0</v>
      </c>
      <c r="BM116" s="195">
        <v>0</v>
      </c>
      <c r="BN116" s="195">
        <v>0</v>
      </c>
      <c r="BO116" s="195">
        <v>0</v>
      </c>
      <c r="BP116" s="195">
        <v>0</v>
      </c>
      <c r="BQ116" s="195">
        <v>0</v>
      </c>
      <c r="BR116" s="195">
        <v>0</v>
      </c>
      <c r="BS116" s="195">
        <v>0</v>
      </c>
      <c r="BT116" s="195">
        <v>0</v>
      </c>
      <c r="BU116" s="195">
        <v>0</v>
      </c>
      <c r="BV116" s="195">
        <v>0</v>
      </c>
      <c r="BW116" s="195">
        <v>0</v>
      </c>
      <c r="BX116" s="195">
        <v>0</v>
      </c>
      <c r="BY116" s="195">
        <v>0</v>
      </c>
      <c r="BZ116" s="195">
        <v>0</v>
      </c>
      <c r="CA116" s="195">
        <v>0</v>
      </c>
      <c r="CB116" s="195">
        <v>0</v>
      </c>
      <c r="CC116" s="195">
        <v>0</v>
      </c>
      <c r="CD116" s="195">
        <v>0</v>
      </c>
      <c r="CE116" s="195">
        <v>0</v>
      </c>
      <c r="CF116" s="195">
        <v>0</v>
      </c>
      <c r="CG116" s="195">
        <v>0</v>
      </c>
      <c r="CH116" s="195">
        <v>0</v>
      </c>
      <c r="CI116" s="195">
        <v>0</v>
      </c>
      <c r="CJ116" s="195">
        <v>0</v>
      </c>
      <c r="CK116" s="195">
        <v>0</v>
      </c>
      <c r="CL116" s="195">
        <v>0</v>
      </c>
      <c r="CM116" s="195">
        <v>0</v>
      </c>
      <c r="CN116" s="195">
        <v>0</v>
      </c>
      <c r="CO116" s="195">
        <v>0</v>
      </c>
      <c r="CP116" s="195">
        <v>0</v>
      </c>
      <c r="CQ116" s="195">
        <v>0</v>
      </c>
      <c r="CR116" s="195">
        <v>0</v>
      </c>
      <c r="CS116" s="195">
        <v>0</v>
      </c>
      <c r="CT116" s="195">
        <v>0</v>
      </c>
      <c r="CU116" s="195">
        <v>0</v>
      </c>
      <c r="CV116" s="195">
        <v>0</v>
      </c>
      <c r="CW116" s="195">
        <v>0</v>
      </c>
      <c r="CX116" s="195">
        <v>0</v>
      </c>
      <c r="CY116" s="195">
        <v>0</v>
      </c>
      <c r="CZ116" s="195">
        <v>0</v>
      </c>
      <c r="DA116" s="195">
        <v>0</v>
      </c>
      <c r="DB116" s="195">
        <v>0</v>
      </c>
      <c r="DC116" s="195">
        <v>0</v>
      </c>
      <c r="DE116" s="24">
        <f t="shared" si="47"/>
        <v>0</v>
      </c>
      <c r="DF116" s="24">
        <f t="shared" si="40"/>
        <v>0</v>
      </c>
    </row>
    <row r="117" spans="1:110" ht="14.5">
      <c r="A117" s="68">
        <v>107</v>
      </c>
      <c r="B117" s="176" t="s">
        <v>214</v>
      </c>
      <c r="C117" s="188" t="s">
        <v>215</v>
      </c>
      <c r="D117" s="193"/>
      <c r="E117" s="176"/>
      <c r="F117" s="191">
        <f>SUM(F118-F126)</f>
        <v>0</v>
      </c>
      <c r="G117" s="189">
        <f>SUMIF($H$5:$DC$5,"&lt;="&amp;PAL,$H117:$DC117)</f>
        <v>0</v>
      </c>
      <c r="H117" s="191">
        <f>SUM(H118-H126)</f>
        <v>0</v>
      </c>
      <c r="I117" s="191">
        <f t="shared" ref="I117:BT117" si="62">SUM(I118-I126)</f>
        <v>0</v>
      </c>
      <c r="J117" s="191">
        <f t="shared" si="62"/>
        <v>0</v>
      </c>
      <c r="K117" s="191">
        <f t="shared" si="62"/>
        <v>0</v>
      </c>
      <c r="L117" s="191">
        <f t="shared" si="62"/>
        <v>0</v>
      </c>
      <c r="M117" s="191">
        <f t="shared" si="62"/>
        <v>0</v>
      </c>
      <c r="N117" s="191">
        <f t="shared" si="62"/>
        <v>0</v>
      </c>
      <c r="O117" s="191">
        <f t="shared" si="62"/>
        <v>0</v>
      </c>
      <c r="P117" s="191">
        <f t="shared" si="62"/>
        <v>0</v>
      </c>
      <c r="Q117" s="191">
        <f t="shared" si="62"/>
        <v>0</v>
      </c>
      <c r="R117" s="191">
        <f t="shared" si="62"/>
        <v>0</v>
      </c>
      <c r="S117" s="191">
        <f t="shared" si="62"/>
        <v>0</v>
      </c>
      <c r="T117" s="191">
        <f t="shared" si="62"/>
        <v>0</v>
      </c>
      <c r="U117" s="191">
        <f t="shared" si="62"/>
        <v>0</v>
      </c>
      <c r="V117" s="191">
        <f t="shared" si="62"/>
        <v>0</v>
      </c>
      <c r="W117" s="191">
        <f t="shared" si="62"/>
        <v>0</v>
      </c>
      <c r="X117" s="191">
        <f t="shared" si="62"/>
        <v>0</v>
      </c>
      <c r="Y117" s="191">
        <f t="shared" si="62"/>
        <v>0</v>
      </c>
      <c r="Z117" s="191">
        <f t="shared" si="62"/>
        <v>0</v>
      </c>
      <c r="AA117" s="191">
        <f t="shared" si="62"/>
        <v>0</v>
      </c>
      <c r="AB117" s="191">
        <f t="shared" si="62"/>
        <v>0</v>
      </c>
      <c r="AC117" s="191">
        <f t="shared" si="62"/>
        <v>0</v>
      </c>
      <c r="AD117" s="191">
        <f t="shared" si="62"/>
        <v>0</v>
      </c>
      <c r="AE117" s="191">
        <f t="shared" si="62"/>
        <v>0</v>
      </c>
      <c r="AF117" s="191">
        <f t="shared" si="62"/>
        <v>0</v>
      </c>
      <c r="AG117" s="191">
        <f t="shared" si="62"/>
        <v>0</v>
      </c>
      <c r="AH117" s="191">
        <f t="shared" si="62"/>
        <v>0</v>
      </c>
      <c r="AI117" s="191">
        <f t="shared" si="62"/>
        <v>0</v>
      </c>
      <c r="AJ117" s="191">
        <f t="shared" si="62"/>
        <v>0</v>
      </c>
      <c r="AK117" s="191">
        <f t="shared" si="62"/>
        <v>0</v>
      </c>
      <c r="AL117" s="191">
        <f t="shared" si="62"/>
        <v>0</v>
      </c>
      <c r="AM117" s="191">
        <f t="shared" si="62"/>
        <v>0</v>
      </c>
      <c r="AN117" s="191">
        <f t="shared" si="62"/>
        <v>0</v>
      </c>
      <c r="AO117" s="191">
        <f t="shared" si="62"/>
        <v>0</v>
      </c>
      <c r="AP117" s="191">
        <f t="shared" si="62"/>
        <v>0</v>
      </c>
      <c r="AQ117" s="191">
        <f t="shared" si="62"/>
        <v>0</v>
      </c>
      <c r="AR117" s="191">
        <f t="shared" si="62"/>
        <v>0</v>
      </c>
      <c r="AS117" s="191">
        <f t="shared" si="62"/>
        <v>0</v>
      </c>
      <c r="AT117" s="191">
        <f t="shared" si="62"/>
        <v>0</v>
      </c>
      <c r="AU117" s="191">
        <f t="shared" si="62"/>
        <v>0</v>
      </c>
      <c r="AV117" s="191">
        <f t="shared" si="62"/>
        <v>0</v>
      </c>
      <c r="AW117" s="191">
        <f t="shared" si="62"/>
        <v>0</v>
      </c>
      <c r="AX117" s="191">
        <f t="shared" si="62"/>
        <v>0</v>
      </c>
      <c r="AY117" s="191">
        <f t="shared" si="62"/>
        <v>0</v>
      </c>
      <c r="AZ117" s="191">
        <f t="shared" si="62"/>
        <v>0</v>
      </c>
      <c r="BA117" s="191">
        <f t="shared" si="62"/>
        <v>0</v>
      </c>
      <c r="BB117" s="191">
        <f t="shared" si="62"/>
        <v>0</v>
      </c>
      <c r="BC117" s="191">
        <f t="shared" si="62"/>
        <v>0</v>
      </c>
      <c r="BD117" s="191">
        <f t="shared" si="62"/>
        <v>0</v>
      </c>
      <c r="BE117" s="191">
        <f t="shared" si="62"/>
        <v>0</v>
      </c>
      <c r="BF117" s="191">
        <f t="shared" si="62"/>
        <v>0</v>
      </c>
      <c r="BG117" s="191">
        <f t="shared" si="62"/>
        <v>0</v>
      </c>
      <c r="BH117" s="191">
        <f t="shared" si="62"/>
        <v>0</v>
      </c>
      <c r="BI117" s="191">
        <f t="shared" si="62"/>
        <v>0</v>
      </c>
      <c r="BJ117" s="191">
        <f t="shared" si="62"/>
        <v>0</v>
      </c>
      <c r="BK117" s="191">
        <f t="shared" si="62"/>
        <v>0</v>
      </c>
      <c r="BL117" s="191">
        <f t="shared" si="62"/>
        <v>0</v>
      </c>
      <c r="BM117" s="191">
        <f t="shared" si="62"/>
        <v>0</v>
      </c>
      <c r="BN117" s="191">
        <f t="shared" si="62"/>
        <v>0</v>
      </c>
      <c r="BO117" s="191">
        <f t="shared" si="62"/>
        <v>0</v>
      </c>
      <c r="BP117" s="191">
        <f t="shared" si="62"/>
        <v>0</v>
      </c>
      <c r="BQ117" s="191">
        <f t="shared" si="62"/>
        <v>0</v>
      </c>
      <c r="BR117" s="191">
        <f t="shared" si="62"/>
        <v>0</v>
      </c>
      <c r="BS117" s="191">
        <f t="shared" si="62"/>
        <v>0</v>
      </c>
      <c r="BT117" s="191">
        <f t="shared" si="62"/>
        <v>0</v>
      </c>
      <c r="BU117" s="191">
        <f t="shared" ref="BU117:DC117" si="63">SUM(BU118-BU126)</f>
        <v>0</v>
      </c>
      <c r="BV117" s="191">
        <f t="shared" si="63"/>
        <v>0</v>
      </c>
      <c r="BW117" s="191">
        <f t="shared" si="63"/>
        <v>0</v>
      </c>
      <c r="BX117" s="191">
        <f t="shared" si="63"/>
        <v>0</v>
      </c>
      <c r="BY117" s="191">
        <f t="shared" si="63"/>
        <v>0</v>
      </c>
      <c r="BZ117" s="191">
        <f t="shared" si="63"/>
        <v>0</v>
      </c>
      <c r="CA117" s="191">
        <f t="shared" si="63"/>
        <v>0</v>
      </c>
      <c r="CB117" s="191">
        <f t="shared" si="63"/>
        <v>0</v>
      </c>
      <c r="CC117" s="191">
        <f t="shared" si="63"/>
        <v>0</v>
      </c>
      <c r="CD117" s="191">
        <f t="shared" si="63"/>
        <v>0</v>
      </c>
      <c r="CE117" s="191">
        <f t="shared" si="63"/>
        <v>0</v>
      </c>
      <c r="CF117" s="191">
        <f t="shared" si="63"/>
        <v>0</v>
      </c>
      <c r="CG117" s="191">
        <f t="shared" si="63"/>
        <v>0</v>
      </c>
      <c r="CH117" s="191">
        <f t="shared" si="63"/>
        <v>0</v>
      </c>
      <c r="CI117" s="191">
        <f t="shared" si="63"/>
        <v>0</v>
      </c>
      <c r="CJ117" s="191">
        <f t="shared" si="63"/>
        <v>0</v>
      </c>
      <c r="CK117" s="191">
        <f t="shared" si="63"/>
        <v>0</v>
      </c>
      <c r="CL117" s="191">
        <f t="shared" si="63"/>
        <v>0</v>
      </c>
      <c r="CM117" s="191">
        <f t="shared" si="63"/>
        <v>0</v>
      </c>
      <c r="CN117" s="191">
        <f t="shared" si="63"/>
        <v>0</v>
      </c>
      <c r="CO117" s="191">
        <f t="shared" si="63"/>
        <v>0</v>
      </c>
      <c r="CP117" s="191">
        <f t="shared" si="63"/>
        <v>0</v>
      </c>
      <c r="CQ117" s="191">
        <f t="shared" si="63"/>
        <v>0</v>
      </c>
      <c r="CR117" s="191">
        <f t="shared" si="63"/>
        <v>0</v>
      </c>
      <c r="CS117" s="191">
        <f t="shared" si="63"/>
        <v>0</v>
      </c>
      <c r="CT117" s="191">
        <f t="shared" si="63"/>
        <v>0</v>
      </c>
      <c r="CU117" s="191">
        <f t="shared" si="63"/>
        <v>0</v>
      </c>
      <c r="CV117" s="191">
        <f t="shared" si="63"/>
        <v>0</v>
      </c>
      <c r="CW117" s="191">
        <f t="shared" si="63"/>
        <v>0</v>
      </c>
      <c r="CX117" s="191">
        <f t="shared" si="63"/>
        <v>0</v>
      </c>
      <c r="CY117" s="191">
        <f t="shared" si="63"/>
        <v>0</v>
      </c>
      <c r="CZ117" s="191">
        <f t="shared" si="63"/>
        <v>0</v>
      </c>
      <c r="DA117" s="191">
        <f t="shared" si="63"/>
        <v>0</v>
      </c>
      <c r="DB117" s="191">
        <f t="shared" si="63"/>
        <v>0</v>
      </c>
      <c r="DC117" s="191">
        <f t="shared" si="63"/>
        <v>0</v>
      </c>
      <c r="DF117" s="24">
        <f t="shared" si="40"/>
        <v>0</v>
      </c>
    </row>
    <row r="118" spans="1:110" ht="14.5">
      <c r="A118" s="68">
        <v>108</v>
      </c>
      <c r="B118" s="176" t="s">
        <v>216</v>
      </c>
      <c r="C118" s="193" t="s">
        <v>217</v>
      </c>
      <c r="D118" s="193"/>
      <c r="E118" s="176"/>
      <c r="F118" s="191">
        <f>SUM(F119:F125)</f>
        <v>0</v>
      </c>
      <c r="G118" s="189">
        <f>SUMIF($H$5:$DC$5,"&lt;="&amp;PAL,$H118:$DC118)</f>
        <v>0</v>
      </c>
      <c r="H118" s="191">
        <f>SUM(H119:H125)</f>
        <v>0</v>
      </c>
      <c r="I118" s="191">
        <f t="shared" ref="I118:BT118" si="64">SUM(I119:I125)</f>
        <v>0</v>
      </c>
      <c r="J118" s="191">
        <f t="shared" si="64"/>
        <v>0</v>
      </c>
      <c r="K118" s="191">
        <f t="shared" si="64"/>
        <v>0</v>
      </c>
      <c r="L118" s="191">
        <f t="shared" si="64"/>
        <v>0</v>
      </c>
      <c r="M118" s="191">
        <f t="shared" si="64"/>
        <v>0</v>
      </c>
      <c r="N118" s="191">
        <f t="shared" si="64"/>
        <v>0</v>
      </c>
      <c r="O118" s="191">
        <f t="shared" si="64"/>
        <v>0</v>
      </c>
      <c r="P118" s="191">
        <f t="shared" si="64"/>
        <v>0</v>
      </c>
      <c r="Q118" s="191">
        <f t="shared" si="64"/>
        <v>0</v>
      </c>
      <c r="R118" s="191">
        <f t="shared" si="64"/>
        <v>0</v>
      </c>
      <c r="S118" s="191">
        <f t="shared" si="64"/>
        <v>0</v>
      </c>
      <c r="T118" s="191">
        <f t="shared" si="64"/>
        <v>0</v>
      </c>
      <c r="U118" s="191">
        <f t="shared" si="64"/>
        <v>0</v>
      </c>
      <c r="V118" s="191">
        <f t="shared" si="64"/>
        <v>0</v>
      </c>
      <c r="W118" s="191">
        <f t="shared" si="64"/>
        <v>0</v>
      </c>
      <c r="X118" s="191">
        <f t="shared" si="64"/>
        <v>0</v>
      </c>
      <c r="Y118" s="191">
        <f t="shared" si="64"/>
        <v>0</v>
      </c>
      <c r="Z118" s="191">
        <f t="shared" si="64"/>
        <v>0</v>
      </c>
      <c r="AA118" s="191">
        <f t="shared" si="64"/>
        <v>0</v>
      </c>
      <c r="AB118" s="191">
        <f t="shared" si="64"/>
        <v>0</v>
      </c>
      <c r="AC118" s="191">
        <f t="shared" si="64"/>
        <v>0</v>
      </c>
      <c r="AD118" s="191">
        <f t="shared" si="64"/>
        <v>0</v>
      </c>
      <c r="AE118" s="191">
        <f t="shared" si="64"/>
        <v>0</v>
      </c>
      <c r="AF118" s="191">
        <f t="shared" si="64"/>
        <v>0</v>
      </c>
      <c r="AG118" s="191">
        <f t="shared" si="64"/>
        <v>0</v>
      </c>
      <c r="AH118" s="191">
        <f t="shared" si="64"/>
        <v>0</v>
      </c>
      <c r="AI118" s="191">
        <f t="shared" si="64"/>
        <v>0</v>
      </c>
      <c r="AJ118" s="191">
        <f t="shared" si="64"/>
        <v>0</v>
      </c>
      <c r="AK118" s="191">
        <f t="shared" si="64"/>
        <v>0</v>
      </c>
      <c r="AL118" s="191">
        <f t="shared" si="64"/>
        <v>0</v>
      </c>
      <c r="AM118" s="191">
        <f t="shared" si="64"/>
        <v>0</v>
      </c>
      <c r="AN118" s="191">
        <f t="shared" si="64"/>
        <v>0</v>
      </c>
      <c r="AO118" s="191">
        <f t="shared" si="64"/>
        <v>0</v>
      </c>
      <c r="AP118" s="191">
        <f t="shared" si="64"/>
        <v>0</v>
      </c>
      <c r="AQ118" s="191">
        <f t="shared" si="64"/>
        <v>0</v>
      </c>
      <c r="AR118" s="191">
        <f t="shared" si="64"/>
        <v>0</v>
      </c>
      <c r="AS118" s="191">
        <f t="shared" si="64"/>
        <v>0</v>
      </c>
      <c r="AT118" s="191">
        <f t="shared" si="64"/>
        <v>0</v>
      </c>
      <c r="AU118" s="191">
        <f t="shared" si="64"/>
        <v>0</v>
      </c>
      <c r="AV118" s="191">
        <f t="shared" si="64"/>
        <v>0</v>
      </c>
      <c r="AW118" s="191">
        <f t="shared" si="64"/>
        <v>0</v>
      </c>
      <c r="AX118" s="191">
        <f t="shared" si="64"/>
        <v>0</v>
      </c>
      <c r="AY118" s="191">
        <f t="shared" si="64"/>
        <v>0</v>
      </c>
      <c r="AZ118" s="191">
        <f t="shared" si="64"/>
        <v>0</v>
      </c>
      <c r="BA118" s="191">
        <f t="shared" si="64"/>
        <v>0</v>
      </c>
      <c r="BB118" s="191">
        <f t="shared" si="64"/>
        <v>0</v>
      </c>
      <c r="BC118" s="191">
        <f t="shared" si="64"/>
        <v>0</v>
      </c>
      <c r="BD118" s="191">
        <f t="shared" si="64"/>
        <v>0</v>
      </c>
      <c r="BE118" s="191">
        <f t="shared" si="64"/>
        <v>0</v>
      </c>
      <c r="BF118" s="191">
        <f t="shared" si="64"/>
        <v>0</v>
      </c>
      <c r="BG118" s="191">
        <f t="shared" si="64"/>
        <v>0</v>
      </c>
      <c r="BH118" s="191">
        <f t="shared" si="64"/>
        <v>0</v>
      </c>
      <c r="BI118" s="191">
        <f t="shared" si="64"/>
        <v>0</v>
      </c>
      <c r="BJ118" s="191">
        <f t="shared" si="64"/>
        <v>0</v>
      </c>
      <c r="BK118" s="191">
        <f t="shared" si="64"/>
        <v>0</v>
      </c>
      <c r="BL118" s="191">
        <f t="shared" si="64"/>
        <v>0</v>
      </c>
      <c r="BM118" s="191">
        <f t="shared" si="64"/>
        <v>0</v>
      </c>
      <c r="BN118" s="191">
        <f t="shared" si="64"/>
        <v>0</v>
      </c>
      <c r="BO118" s="191">
        <f t="shared" si="64"/>
        <v>0</v>
      </c>
      <c r="BP118" s="191">
        <f t="shared" si="64"/>
        <v>0</v>
      </c>
      <c r="BQ118" s="191">
        <f t="shared" si="64"/>
        <v>0</v>
      </c>
      <c r="BR118" s="191">
        <f t="shared" si="64"/>
        <v>0</v>
      </c>
      <c r="BS118" s="191">
        <f t="shared" si="64"/>
        <v>0</v>
      </c>
      <c r="BT118" s="191">
        <f t="shared" si="64"/>
        <v>0</v>
      </c>
      <c r="BU118" s="191">
        <f t="shared" ref="BU118:DC118" si="65">SUM(BU119:BU125)</f>
        <v>0</v>
      </c>
      <c r="BV118" s="191">
        <f t="shared" si="65"/>
        <v>0</v>
      </c>
      <c r="BW118" s="191">
        <f t="shared" si="65"/>
        <v>0</v>
      </c>
      <c r="BX118" s="191">
        <f t="shared" si="65"/>
        <v>0</v>
      </c>
      <c r="BY118" s="191">
        <f t="shared" si="65"/>
        <v>0</v>
      </c>
      <c r="BZ118" s="191">
        <f t="shared" si="65"/>
        <v>0</v>
      </c>
      <c r="CA118" s="191">
        <f t="shared" si="65"/>
        <v>0</v>
      </c>
      <c r="CB118" s="191">
        <f t="shared" si="65"/>
        <v>0</v>
      </c>
      <c r="CC118" s="191">
        <f t="shared" si="65"/>
        <v>0</v>
      </c>
      <c r="CD118" s="191">
        <f t="shared" si="65"/>
        <v>0</v>
      </c>
      <c r="CE118" s="191">
        <f t="shared" si="65"/>
        <v>0</v>
      </c>
      <c r="CF118" s="191">
        <f t="shared" si="65"/>
        <v>0</v>
      </c>
      <c r="CG118" s="191">
        <f t="shared" si="65"/>
        <v>0</v>
      </c>
      <c r="CH118" s="191">
        <f t="shared" si="65"/>
        <v>0</v>
      </c>
      <c r="CI118" s="191">
        <f t="shared" si="65"/>
        <v>0</v>
      </c>
      <c r="CJ118" s="191">
        <f t="shared" si="65"/>
        <v>0</v>
      </c>
      <c r="CK118" s="191">
        <f t="shared" si="65"/>
        <v>0</v>
      </c>
      <c r="CL118" s="191">
        <f t="shared" si="65"/>
        <v>0</v>
      </c>
      <c r="CM118" s="191">
        <f t="shared" si="65"/>
        <v>0</v>
      </c>
      <c r="CN118" s="191">
        <f t="shared" si="65"/>
        <v>0</v>
      </c>
      <c r="CO118" s="191">
        <f t="shared" si="65"/>
        <v>0</v>
      </c>
      <c r="CP118" s="191">
        <f t="shared" si="65"/>
        <v>0</v>
      </c>
      <c r="CQ118" s="191">
        <f t="shared" si="65"/>
        <v>0</v>
      </c>
      <c r="CR118" s="191">
        <f t="shared" si="65"/>
        <v>0</v>
      </c>
      <c r="CS118" s="191">
        <f t="shared" si="65"/>
        <v>0</v>
      </c>
      <c r="CT118" s="191">
        <f t="shared" si="65"/>
        <v>0</v>
      </c>
      <c r="CU118" s="191">
        <f t="shared" si="65"/>
        <v>0</v>
      </c>
      <c r="CV118" s="191">
        <f t="shared" si="65"/>
        <v>0</v>
      </c>
      <c r="CW118" s="191">
        <f t="shared" si="65"/>
        <v>0</v>
      </c>
      <c r="CX118" s="191">
        <f t="shared" si="65"/>
        <v>0</v>
      </c>
      <c r="CY118" s="191">
        <f t="shared" si="65"/>
        <v>0</v>
      </c>
      <c r="CZ118" s="191">
        <f t="shared" si="65"/>
        <v>0</v>
      </c>
      <c r="DA118" s="191">
        <f t="shared" si="65"/>
        <v>0</v>
      </c>
      <c r="DB118" s="191">
        <f t="shared" si="65"/>
        <v>0</v>
      </c>
      <c r="DC118" s="191">
        <f t="shared" si="65"/>
        <v>0</v>
      </c>
      <c r="DF118" s="24">
        <f t="shared" si="40"/>
        <v>0</v>
      </c>
    </row>
    <row r="119" spans="1:110" ht="14.5">
      <c r="A119" s="68">
        <v>109</v>
      </c>
      <c r="B119" s="176" t="str">
        <f>$B$118&amp;"1."</f>
        <v>L.1.1.</v>
      </c>
      <c r="C119" s="205"/>
      <c r="D119" s="193"/>
      <c r="E119" s="176"/>
      <c r="F119" s="189">
        <f>H119+NPV(SD,I119:INDEX(I119:DC119,PAL))</f>
        <v>0</v>
      </c>
      <c r="G119" s="189">
        <f>SUMIF($H$5:$DC$5,"&lt;="&amp;PAL,$H119:$DC119)</f>
        <v>0</v>
      </c>
      <c r="H119" s="195">
        <v>0</v>
      </c>
      <c r="I119" s="195">
        <v>0</v>
      </c>
      <c r="J119" s="195">
        <v>0</v>
      </c>
      <c r="K119" s="195">
        <v>0</v>
      </c>
      <c r="L119" s="195">
        <v>0</v>
      </c>
      <c r="M119" s="195">
        <v>0</v>
      </c>
      <c r="N119" s="195">
        <v>0</v>
      </c>
      <c r="O119" s="195">
        <v>0</v>
      </c>
      <c r="P119" s="195">
        <v>0</v>
      </c>
      <c r="Q119" s="195">
        <v>0</v>
      </c>
      <c r="R119" s="195">
        <v>0</v>
      </c>
      <c r="S119" s="195">
        <v>0</v>
      </c>
      <c r="T119" s="195">
        <v>0</v>
      </c>
      <c r="U119" s="195">
        <v>0</v>
      </c>
      <c r="V119" s="195">
        <v>0</v>
      </c>
      <c r="W119" s="195">
        <v>0</v>
      </c>
      <c r="X119" s="195">
        <v>0</v>
      </c>
      <c r="Y119" s="195">
        <v>0</v>
      </c>
      <c r="Z119" s="195">
        <v>0</v>
      </c>
      <c r="AA119" s="195">
        <v>0</v>
      </c>
      <c r="AB119" s="195">
        <v>0</v>
      </c>
      <c r="AC119" s="195">
        <v>0</v>
      </c>
      <c r="AD119" s="195">
        <v>0</v>
      </c>
      <c r="AE119" s="195">
        <v>0</v>
      </c>
      <c r="AF119" s="195">
        <v>0</v>
      </c>
      <c r="AG119" s="195">
        <v>0</v>
      </c>
      <c r="AH119" s="195">
        <v>0</v>
      </c>
      <c r="AI119" s="195">
        <v>0</v>
      </c>
      <c r="AJ119" s="195">
        <v>0</v>
      </c>
      <c r="AK119" s="195">
        <v>0</v>
      </c>
      <c r="AL119" s="195">
        <v>0</v>
      </c>
      <c r="AM119" s="195">
        <v>0</v>
      </c>
      <c r="AN119" s="195">
        <v>0</v>
      </c>
      <c r="AO119" s="195">
        <v>0</v>
      </c>
      <c r="AP119" s="195">
        <v>0</v>
      </c>
      <c r="AQ119" s="195">
        <v>0</v>
      </c>
      <c r="AR119" s="195">
        <v>0</v>
      </c>
      <c r="AS119" s="195">
        <v>0</v>
      </c>
      <c r="AT119" s="195">
        <v>0</v>
      </c>
      <c r="AU119" s="195">
        <v>0</v>
      </c>
      <c r="AV119" s="195">
        <v>0</v>
      </c>
      <c r="AW119" s="195">
        <v>0</v>
      </c>
      <c r="AX119" s="195">
        <v>0</v>
      </c>
      <c r="AY119" s="195">
        <v>0</v>
      </c>
      <c r="AZ119" s="195">
        <v>0</v>
      </c>
      <c r="BA119" s="195">
        <v>0</v>
      </c>
      <c r="BB119" s="195">
        <v>0</v>
      </c>
      <c r="BC119" s="195">
        <v>0</v>
      </c>
      <c r="BD119" s="195">
        <v>0</v>
      </c>
      <c r="BE119" s="195">
        <v>0</v>
      </c>
      <c r="BF119" s="195">
        <v>0</v>
      </c>
      <c r="BG119" s="195">
        <v>0</v>
      </c>
      <c r="BH119" s="195">
        <v>0</v>
      </c>
      <c r="BI119" s="195">
        <v>0</v>
      </c>
      <c r="BJ119" s="195">
        <v>0</v>
      </c>
      <c r="BK119" s="195">
        <v>0</v>
      </c>
      <c r="BL119" s="195">
        <v>0</v>
      </c>
      <c r="BM119" s="195">
        <v>0</v>
      </c>
      <c r="BN119" s="195">
        <v>0</v>
      </c>
      <c r="BO119" s="195">
        <v>0</v>
      </c>
      <c r="BP119" s="195">
        <v>0</v>
      </c>
      <c r="BQ119" s="195">
        <v>0</v>
      </c>
      <c r="BR119" s="195">
        <v>0</v>
      </c>
      <c r="BS119" s="195">
        <v>0</v>
      </c>
      <c r="BT119" s="195">
        <v>0</v>
      </c>
      <c r="BU119" s="195">
        <v>0</v>
      </c>
      <c r="BV119" s="195">
        <v>0</v>
      </c>
      <c r="BW119" s="195">
        <v>0</v>
      </c>
      <c r="BX119" s="195">
        <v>0</v>
      </c>
      <c r="BY119" s="195">
        <v>0</v>
      </c>
      <c r="BZ119" s="195">
        <v>0</v>
      </c>
      <c r="CA119" s="195">
        <v>0</v>
      </c>
      <c r="CB119" s="195">
        <v>0</v>
      </c>
      <c r="CC119" s="195">
        <v>0</v>
      </c>
      <c r="CD119" s="195">
        <v>0</v>
      </c>
      <c r="CE119" s="195">
        <v>0</v>
      </c>
      <c r="CF119" s="195">
        <v>0</v>
      </c>
      <c r="CG119" s="195">
        <v>0</v>
      </c>
      <c r="CH119" s="195">
        <v>0</v>
      </c>
      <c r="CI119" s="195">
        <v>0</v>
      </c>
      <c r="CJ119" s="195">
        <v>0</v>
      </c>
      <c r="CK119" s="195">
        <v>0</v>
      </c>
      <c r="CL119" s="195">
        <v>0</v>
      </c>
      <c r="CM119" s="195">
        <v>0</v>
      </c>
      <c r="CN119" s="195">
        <v>0</v>
      </c>
      <c r="CO119" s="195">
        <v>0</v>
      </c>
      <c r="CP119" s="195">
        <v>0</v>
      </c>
      <c r="CQ119" s="195">
        <v>0</v>
      </c>
      <c r="CR119" s="195">
        <v>0</v>
      </c>
      <c r="CS119" s="195">
        <v>0</v>
      </c>
      <c r="CT119" s="195">
        <v>0</v>
      </c>
      <c r="CU119" s="195">
        <v>0</v>
      </c>
      <c r="CV119" s="195">
        <v>0</v>
      </c>
      <c r="CW119" s="195">
        <v>0</v>
      </c>
      <c r="CX119" s="195">
        <v>0</v>
      </c>
      <c r="CY119" s="195">
        <v>0</v>
      </c>
      <c r="CZ119" s="195">
        <v>0</v>
      </c>
      <c r="DA119" s="195">
        <v>0</v>
      </c>
      <c r="DB119" s="195">
        <v>0</v>
      </c>
      <c r="DC119" s="195">
        <v>0</v>
      </c>
      <c r="DE119" s="24">
        <f t="shared" ref="DE119:DE129" si="66">COUNTBLANK(H119:DC119)</f>
        <v>0</v>
      </c>
      <c r="DF119" s="24">
        <f t="shared" si="40"/>
        <v>0</v>
      </c>
    </row>
    <row r="120" spans="1:110" ht="15" customHeight="1">
      <c r="A120" s="68">
        <v>110</v>
      </c>
      <c r="B120" s="176" t="str">
        <f>$B$118&amp;"2."</f>
        <v>L.1.2.</v>
      </c>
      <c r="C120" s="205"/>
      <c r="D120" s="193"/>
      <c r="E120" s="176"/>
      <c r="F120" s="189">
        <f>H120+NPV(SD,I120:INDEX(I120:DC120,PAL))</f>
        <v>0</v>
      </c>
      <c r="G120" s="189">
        <f>SUMIF($H$5:$DC$5,"&lt;="&amp;PAL,$H120:$DC120)</f>
        <v>0</v>
      </c>
      <c r="H120" s="195">
        <v>0</v>
      </c>
      <c r="I120" s="195">
        <v>0</v>
      </c>
      <c r="J120" s="195">
        <v>0</v>
      </c>
      <c r="K120" s="195">
        <v>0</v>
      </c>
      <c r="L120" s="195">
        <v>0</v>
      </c>
      <c r="M120" s="195">
        <v>0</v>
      </c>
      <c r="N120" s="195">
        <v>0</v>
      </c>
      <c r="O120" s="195">
        <v>0</v>
      </c>
      <c r="P120" s="195">
        <v>0</v>
      </c>
      <c r="Q120" s="195">
        <v>0</v>
      </c>
      <c r="R120" s="195">
        <v>0</v>
      </c>
      <c r="S120" s="195">
        <v>0</v>
      </c>
      <c r="T120" s="195">
        <v>0</v>
      </c>
      <c r="U120" s="195">
        <v>0</v>
      </c>
      <c r="V120" s="195">
        <v>0</v>
      </c>
      <c r="W120" s="195">
        <v>0</v>
      </c>
      <c r="X120" s="195">
        <v>0</v>
      </c>
      <c r="Y120" s="195">
        <v>0</v>
      </c>
      <c r="Z120" s="195">
        <v>0</v>
      </c>
      <c r="AA120" s="195">
        <v>0</v>
      </c>
      <c r="AB120" s="195">
        <v>0</v>
      </c>
      <c r="AC120" s="195">
        <v>0</v>
      </c>
      <c r="AD120" s="195">
        <v>0</v>
      </c>
      <c r="AE120" s="195">
        <v>0</v>
      </c>
      <c r="AF120" s="195">
        <v>0</v>
      </c>
      <c r="AG120" s="195">
        <v>0</v>
      </c>
      <c r="AH120" s="195">
        <v>0</v>
      </c>
      <c r="AI120" s="195">
        <v>0</v>
      </c>
      <c r="AJ120" s="195">
        <v>0</v>
      </c>
      <c r="AK120" s="195">
        <v>0</v>
      </c>
      <c r="AL120" s="195">
        <v>0</v>
      </c>
      <c r="AM120" s="195">
        <v>0</v>
      </c>
      <c r="AN120" s="195">
        <v>0</v>
      </c>
      <c r="AO120" s="195">
        <v>0</v>
      </c>
      <c r="AP120" s="195">
        <v>0</v>
      </c>
      <c r="AQ120" s="195">
        <v>0</v>
      </c>
      <c r="AR120" s="195">
        <v>0</v>
      </c>
      <c r="AS120" s="195">
        <v>0</v>
      </c>
      <c r="AT120" s="195">
        <v>0</v>
      </c>
      <c r="AU120" s="195">
        <v>0</v>
      </c>
      <c r="AV120" s="195">
        <v>0</v>
      </c>
      <c r="AW120" s="195">
        <v>0</v>
      </c>
      <c r="AX120" s="195">
        <v>0</v>
      </c>
      <c r="AY120" s="195">
        <v>0</v>
      </c>
      <c r="AZ120" s="195">
        <v>0</v>
      </c>
      <c r="BA120" s="195">
        <v>0</v>
      </c>
      <c r="BB120" s="195">
        <v>0</v>
      </c>
      <c r="BC120" s="195">
        <v>0</v>
      </c>
      <c r="BD120" s="195">
        <v>0</v>
      </c>
      <c r="BE120" s="195">
        <v>0</v>
      </c>
      <c r="BF120" s="195">
        <v>0</v>
      </c>
      <c r="BG120" s="195">
        <v>0</v>
      </c>
      <c r="BH120" s="195">
        <v>0</v>
      </c>
      <c r="BI120" s="195">
        <v>0</v>
      </c>
      <c r="BJ120" s="195">
        <v>0</v>
      </c>
      <c r="BK120" s="195">
        <v>0</v>
      </c>
      <c r="BL120" s="195">
        <v>0</v>
      </c>
      <c r="BM120" s="195">
        <v>0</v>
      </c>
      <c r="BN120" s="195">
        <v>0</v>
      </c>
      <c r="BO120" s="195">
        <v>0</v>
      </c>
      <c r="BP120" s="195">
        <v>0</v>
      </c>
      <c r="BQ120" s="195">
        <v>0</v>
      </c>
      <c r="BR120" s="195">
        <v>0</v>
      </c>
      <c r="BS120" s="195">
        <v>0</v>
      </c>
      <c r="BT120" s="195">
        <v>0</v>
      </c>
      <c r="BU120" s="195">
        <v>0</v>
      </c>
      <c r="BV120" s="195">
        <v>0</v>
      </c>
      <c r="BW120" s="195">
        <v>0</v>
      </c>
      <c r="BX120" s="195">
        <v>0</v>
      </c>
      <c r="BY120" s="195">
        <v>0</v>
      </c>
      <c r="BZ120" s="195">
        <v>0</v>
      </c>
      <c r="CA120" s="195">
        <v>0</v>
      </c>
      <c r="CB120" s="195">
        <v>0</v>
      </c>
      <c r="CC120" s="195">
        <v>0</v>
      </c>
      <c r="CD120" s="195">
        <v>0</v>
      </c>
      <c r="CE120" s="195">
        <v>0</v>
      </c>
      <c r="CF120" s="195">
        <v>0</v>
      </c>
      <c r="CG120" s="195">
        <v>0</v>
      </c>
      <c r="CH120" s="195">
        <v>0</v>
      </c>
      <c r="CI120" s="195">
        <v>0</v>
      </c>
      <c r="CJ120" s="195">
        <v>0</v>
      </c>
      <c r="CK120" s="195">
        <v>0</v>
      </c>
      <c r="CL120" s="195">
        <v>0</v>
      </c>
      <c r="CM120" s="195">
        <v>0</v>
      </c>
      <c r="CN120" s="195">
        <v>0</v>
      </c>
      <c r="CO120" s="195">
        <v>0</v>
      </c>
      <c r="CP120" s="195">
        <v>0</v>
      </c>
      <c r="CQ120" s="195">
        <v>0</v>
      </c>
      <c r="CR120" s="195">
        <v>0</v>
      </c>
      <c r="CS120" s="195">
        <v>0</v>
      </c>
      <c r="CT120" s="195">
        <v>0</v>
      </c>
      <c r="CU120" s="195">
        <v>0</v>
      </c>
      <c r="CV120" s="195">
        <v>0</v>
      </c>
      <c r="CW120" s="195">
        <v>0</v>
      </c>
      <c r="CX120" s="195">
        <v>0</v>
      </c>
      <c r="CY120" s="195">
        <v>0</v>
      </c>
      <c r="CZ120" s="195">
        <v>0</v>
      </c>
      <c r="DA120" s="195">
        <v>0</v>
      </c>
      <c r="DB120" s="195">
        <v>0</v>
      </c>
      <c r="DC120" s="195">
        <v>0</v>
      </c>
      <c r="DE120" s="24">
        <f t="shared" si="66"/>
        <v>0</v>
      </c>
      <c r="DF120" s="24">
        <f t="shared" si="40"/>
        <v>0</v>
      </c>
    </row>
    <row r="121" spans="1:110" ht="15" customHeight="1">
      <c r="A121" s="68">
        <v>111</v>
      </c>
      <c r="B121" s="176" t="str">
        <f>$B$118&amp;"3."</f>
        <v>L.1.3.</v>
      </c>
      <c r="C121" s="205"/>
      <c r="D121" s="193"/>
      <c r="E121" s="176"/>
      <c r="F121" s="189">
        <f>H121+NPV(SD,I121:INDEX(I121:DC121,PAL))</f>
        <v>0</v>
      </c>
      <c r="G121" s="189">
        <f>SUMIF($H$5:$DC$5,"&lt;="&amp;PAL,$H121:$DC121)</f>
        <v>0</v>
      </c>
      <c r="H121" s="195">
        <v>0</v>
      </c>
      <c r="I121" s="195">
        <v>0</v>
      </c>
      <c r="J121" s="195">
        <v>0</v>
      </c>
      <c r="K121" s="195">
        <v>0</v>
      </c>
      <c r="L121" s="195">
        <v>0</v>
      </c>
      <c r="M121" s="195">
        <v>0</v>
      </c>
      <c r="N121" s="195">
        <v>0</v>
      </c>
      <c r="O121" s="195">
        <v>0</v>
      </c>
      <c r="P121" s="195">
        <v>0</v>
      </c>
      <c r="Q121" s="195">
        <v>0</v>
      </c>
      <c r="R121" s="195">
        <v>0</v>
      </c>
      <c r="S121" s="195">
        <v>0</v>
      </c>
      <c r="T121" s="195">
        <v>0</v>
      </c>
      <c r="U121" s="195">
        <v>0</v>
      </c>
      <c r="V121" s="195">
        <v>0</v>
      </c>
      <c r="W121" s="195">
        <v>0</v>
      </c>
      <c r="X121" s="195">
        <v>0</v>
      </c>
      <c r="Y121" s="195">
        <v>0</v>
      </c>
      <c r="Z121" s="195">
        <v>0</v>
      </c>
      <c r="AA121" s="195">
        <v>0</v>
      </c>
      <c r="AB121" s="195">
        <v>0</v>
      </c>
      <c r="AC121" s="195">
        <v>0</v>
      </c>
      <c r="AD121" s="195">
        <v>0</v>
      </c>
      <c r="AE121" s="195">
        <v>0</v>
      </c>
      <c r="AF121" s="195">
        <v>0</v>
      </c>
      <c r="AG121" s="195">
        <v>0</v>
      </c>
      <c r="AH121" s="195">
        <v>0</v>
      </c>
      <c r="AI121" s="195">
        <v>0</v>
      </c>
      <c r="AJ121" s="195">
        <v>0</v>
      </c>
      <c r="AK121" s="195">
        <v>0</v>
      </c>
      <c r="AL121" s="195">
        <v>0</v>
      </c>
      <c r="AM121" s="195">
        <v>0</v>
      </c>
      <c r="AN121" s="195">
        <v>0</v>
      </c>
      <c r="AO121" s="195">
        <v>0</v>
      </c>
      <c r="AP121" s="195">
        <v>0</v>
      </c>
      <c r="AQ121" s="195">
        <v>0</v>
      </c>
      <c r="AR121" s="195">
        <v>0</v>
      </c>
      <c r="AS121" s="195">
        <v>0</v>
      </c>
      <c r="AT121" s="195">
        <v>0</v>
      </c>
      <c r="AU121" s="195">
        <v>0</v>
      </c>
      <c r="AV121" s="195">
        <v>0</v>
      </c>
      <c r="AW121" s="195">
        <v>0</v>
      </c>
      <c r="AX121" s="195">
        <v>0</v>
      </c>
      <c r="AY121" s="195">
        <v>0</v>
      </c>
      <c r="AZ121" s="195">
        <v>0</v>
      </c>
      <c r="BA121" s="195">
        <v>0</v>
      </c>
      <c r="BB121" s="195">
        <v>0</v>
      </c>
      <c r="BC121" s="195">
        <v>0</v>
      </c>
      <c r="BD121" s="195">
        <v>0</v>
      </c>
      <c r="BE121" s="195">
        <v>0</v>
      </c>
      <c r="BF121" s="195">
        <v>0</v>
      </c>
      <c r="BG121" s="195">
        <v>0</v>
      </c>
      <c r="BH121" s="195">
        <v>0</v>
      </c>
      <c r="BI121" s="195">
        <v>0</v>
      </c>
      <c r="BJ121" s="195">
        <v>0</v>
      </c>
      <c r="BK121" s="195">
        <v>0</v>
      </c>
      <c r="BL121" s="195">
        <v>0</v>
      </c>
      <c r="BM121" s="195">
        <v>0</v>
      </c>
      <c r="BN121" s="195">
        <v>0</v>
      </c>
      <c r="BO121" s="195">
        <v>0</v>
      </c>
      <c r="BP121" s="195">
        <v>0</v>
      </c>
      <c r="BQ121" s="195">
        <v>0</v>
      </c>
      <c r="BR121" s="195">
        <v>0</v>
      </c>
      <c r="BS121" s="195">
        <v>0</v>
      </c>
      <c r="BT121" s="195">
        <v>0</v>
      </c>
      <c r="BU121" s="195">
        <v>0</v>
      </c>
      <c r="BV121" s="195">
        <v>0</v>
      </c>
      <c r="BW121" s="195">
        <v>0</v>
      </c>
      <c r="BX121" s="195">
        <v>0</v>
      </c>
      <c r="BY121" s="195">
        <v>0</v>
      </c>
      <c r="BZ121" s="195">
        <v>0</v>
      </c>
      <c r="CA121" s="195">
        <v>0</v>
      </c>
      <c r="CB121" s="195">
        <v>0</v>
      </c>
      <c r="CC121" s="195">
        <v>0</v>
      </c>
      <c r="CD121" s="195">
        <v>0</v>
      </c>
      <c r="CE121" s="195">
        <v>0</v>
      </c>
      <c r="CF121" s="195">
        <v>0</v>
      </c>
      <c r="CG121" s="195">
        <v>0</v>
      </c>
      <c r="CH121" s="195">
        <v>0</v>
      </c>
      <c r="CI121" s="195">
        <v>0</v>
      </c>
      <c r="CJ121" s="195">
        <v>0</v>
      </c>
      <c r="CK121" s="195">
        <v>0</v>
      </c>
      <c r="CL121" s="195">
        <v>0</v>
      </c>
      <c r="CM121" s="195">
        <v>0</v>
      </c>
      <c r="CN121" s="195">
        <v>0</v>
      </c>
      <c r="CO121" s="195">
        <v>0</v>
      </c>
      <c r="CP121" s="195">
        <v>0</v>
      </c>
      <c r="CQ121" s="195">
        <v>0</v>
      </c>
      <c r="CR121" s="195">
        <v>0</v>
      </c>
      <c r="CS121" s="195">
        <v>0</v>
      </c>
      <c r="CT121" s="195">
        <v>0</v>
      </c>
      <c r="CU121" s="195">
        <v>0</v>
      </c>
      <c r="CV121" s="195">
        <v>0</v>
      </c>
      <c r="CW121" s="195">
        <v>0</v>
      </c>
      <c r="CX121" s="195">
        <v>0</v>
      </c>
      <c r="CY121" s="195">
        <v>0</v>
      </c>
      <c r="CZ121" s="195">
        <v>0</v>
      </c>
      <c r="DA121" s="195">
        <v>0</v>
      </c>
      <c r="DB121" s="195">
        <v>0</v>
      </c>
      <c r="DC121" s="195">
        <v>0</v>
      </c>
      <c r="DE121" s="24">
        <f t="shared" si="66"/>
        <v>0</v>
      </c>
      <c r="DF121" s="24">
        <f t="shared" si="40"/>
        <v>0</v>
      </c>
    </row>
    <row r="122" spans="1:110" ht="15" customHeight="1">
      <c r="A122" s="68">
        <v>112</v>
      </c>
      <c r="B122" s="176" t="str">
        <f>$B$118&amp;"4."</f>
        <v>L.1.4.</v>
      </c>
      <c r="C122" s="205"/>
      <c r="D122" s="193"/>
      <c r="E122" s="176"/>
      <c r="F122" s="189">
        <f>H122+NPV(SD,I122:INDEX(I122:DC122,PAL))</f>
        <v>0</v>
      </c>
      <c r="G122" s="189">
        <f>SUMIF($H$5:$DC$5,"&lt;="&amp;PAL,$H122:$DC122)</f>
        <v>0</v>
      </c>
      <c r="H122" s="195">
        <v>0</v>
      </c>
      <c r="I122" s="195">
        <v>0</v>
      </c>
      <c r="J122" s="195">
        <v>0</v>
      </c>
      <c r="K122" s="195">
        <v>0</v>
      </c>
      <c r="L122" s="195">
        <v>0</v>
      </c>
      <c r="M122" s="195">
        <v>0</v>
      </c>
      <c r="N122" s="195">
        <v>0</v>
      </c>
      <c r="O122" s="195">
        <v>0</v>
      </c>
      <c r="P122" s="195">
        <v>0</v>
      </c>
      <c r="Q122" s="195">
        <v>0</v>
      </c>
      <c r="R122" s="195">
        <v>0</v>
      </c>
      <c r="S122" s="195">
        <v>0</v>
      </c>
      <c r="T122" s="195">
        <v>0</v>
      </c>
      <c r="U122" s="195">
        <v>0</v>
      </c>
      <c r="V122" s="195">
        <v>0</v>
      </c>
      <c r="W122" s="195">
        <v>0</v>
      </c>
      <c r="X122" s="195">
        <v>0</v>
      </c>
      <c r="Y122" s="195">
        <v>0</v>
      </c>
      <c r="Z122" s="195">
        <v>0</v>
      </c>
      <c r="AA122" s="195">
        <v>0</v>
      </c>
      <c r="AB122" s="195">
        <v>0</v>
      </c>
      <c r="AC122" s="195">
        <v>0</v>
      </c>
      <c r="AD122" s="195">
        <v>0</v>
      </c>
      <c r="AE122" s="195">
        <v>0</v>
      </c>
      <c r="AF122" s="195">
        <v>0</v>
      </c>
      <c r="AG122" s="195">
        <v>0</v>
      </c>
      <c r="AH122" s="195">
        <v>0</v>
      </c>
      <c r="AI122" s="195">
        <v>0</v>
      </c>
      <c r="AJ122" s="195">
        <v>0</v>
      </c>
      <c r="AK122" s="195">
        <v>0</v>
      </c>
      <c r="AL122" s="195">
        <v>0</v>
      </c>
      <c r="AM122" s="195">
        <v>0</v>
      </c>
      <c r="AN122" s="195">
        <v>0</v>
      </c>
      <c r="AO122" s="195">
        <v>0</v>
      </c>
      <c r="AP122" s="195">
        <v>0</v>
      </c>
      <c r="AQ122" s="195">
        <v>0</v>
      </c>
      <c r="AR122" s="195">
        <v>0</v>
      </c>
      <c r="AS122" s="195">
        <v>0</v>
      </c>
      <c r="AT122" s="195">
        <v>0</v>
      </c>
      <c r="AU122" s="195">
        <v>0</v>
      </c>
      <c r="AV122" s="195">
        <v>0</v>
      </c>
      <c r="AW122" s="195">
        <v>0</v>
      </c>
      <c r="AX122" s="195">
        <v>0</v>
      </c>
      <c r="AY122" s="195">
        <v>0</v>
      </c>
      <c r="AZ122" s="195">
        <v>0</v>
      </c>
      <c r="BA122" s="195">
        <v>0</v>
      </c>
      <c r="BB122" s="195">
        <v>0</v>
      </c>
      <c r="BC122" s="195">
        <v>0</v>
      </c>
      <c r="BD122" s="195">
        <v>0</v>
      </c>
      <c r="BE122" s="195">
        <v>0</v>
      </c>
      <c r="BF122" s="195">
        <v>0</v>
      </c>
      <c r="BG122" s="195">
        <v>0</v>
      </c>
      <c r="BH122" s="195">
        <v>0</v>
      </c>
      <c r="BI122" s="195">
        <v>0</v>
      </c>
      <c r="BJ122" s="195">
        <v>0</v>
      </c>
      <c r="BK122" s="195">
        <v>0</v>
      </c>
      <c r="BL122" s="195">
        <v>0</v>
      </c>
      <c r="BM122" s="195">
        <v>0</v>
      </c>
      <c r="BN122" s="195">
        <v>0</v>
      </c>
      <c r="BO122" s="195">
        <v>0</v>
      </c>
      <c r="BP122" s="195">
        <v>0</v>
      </c>
      <c r="BQ122" s="195">
        <v>0</v>
      </c>
      <c r="BR122" s="195">
        <v>0</v>
      </c>
      <c r="BS122" s="195">
        <v>0</v>
      </c>
      <c r="BT122" s="195">
        <v>0</v>
      </c>
      <c r="BU122" s="195">
        <v>0</v>
      </c>
      <c r="BV122" s="195">
        <v>0</v>
      </c>
      <c r="BW122" s="195">
        <v>0</v>
      </c>
      <c r="BX122" s="195">
        <v>0</v>
      </c>
      <c r="BY122" s="195">
        <v>0</v>
      </c>
      <c r="BZ122" s="195">
        <v>0</v>
      </c>
      <c r="CA122" s="195">
        <v>0</v>
      </c>
      <c r="CB122" s="195">
        <v>0</v>
      </c>
      <c r="CC122" s="195">
        <v>0</v>
      </c>
      <c r="CD122" s="195">
        <v>0</v>
      </c>
      <c r="CE122" s="195">
        <v>0</v>
      </c>
      <c r="CF122" s="195">
        <v>0</v>
      </c>
      <c r="CG122" s="195">
        <v>0</v>
      </c>
      <c r="CH122" s="195">
        <v>0</v>
      </c>
      <c r="CI122" s="195">
        <v>0</v>
      </c>
      <c r="CJ122" s="195">
        <v>0</v>
      </c>
      <c r="CK122" s="195">
        <v>0</v>
      </c>
      <c r="CL122" s="195">
        <v>0</v>
      </c>
      <c r="CM122" s="195">
        <v>0</v>
      </c>
      <c r="CN122" s="195">
        <v>0</v>
      </c>
      <c r="CO122" s="195">
        <v>0</v>
      </c>
      <c r="CP122" s="195">
        <v>0</v>
      </c>
      <c r="CQ122" s="195">
        <v>0</v>
      </c>
      <c r="CR122" s="195">
        <v>0</v>
      </c>
      <c r="CS122" s="195">
        <v>0</v>
      </c>
      <c r="CT122" s="195">
        <v>0</v>
      </c>
      <c r="CU122" s="195">
        <v>0</v>
      </c>
      <c r="CV122" s="195">
        <v>0</v>
      </c>
      <c r="CW122" s="195">
        <v>0</v>
      </c>
      <c r="CX122" s="195">
        <v>0</v>
      </c>
      <c r="CY122" s="195">
        <v>0</v>
      </c>
      <c r="CZ122" s="195">
        <v>0</v>
      </c>
      <c r="DA122" s="195">
        <v>0</v>
      </c>
      <c r="DB122" s="195">
        <v>0</v>
      </c>
      <c r="DC122" s="195">
        <v>0</v>
      </c>
      <c r="DE122" s="24">
        <f t="shared" si="66"/>
        <v>0</v>
      </c>
      <c r="DF122" s="24">
        <f t="shared" si="40"/>
        <v>0</v>
      </c>
    </row>
    <row r="123" spans="1:110" ht="15" customHeight="1">
      <c r="A123" s="68">
        <v>113</v>
      </c>
      <c r="B123" s="176" t="str">
        <f>$B$118&amp;"5."</f>
        <v>L.1.5.</v>
      </c>
      <c r="C123" s="205"/>
      <c r="D123" s="193"/>
      <c r="E123" s="176"/>
      <c r="F123" s="189">
        <f>H123+NPV(SD,I123:INDEX(I123:DC123,PAL))</f>
        <v>0</v>
      </c>
      <c r="G123" s="189">
        <f>SUMIF($H$5:$DC$5,"&lt;="&amp;PAL,$H123:$DC123)</f>
        <v>0</v>
      </c>
      <c r="H123" s="195">
        <v>0</v>
      </c>
      <c r="I123" s="195">
        <v>0</v>
      </c>
      <c r="J123" s="195">
        <v>0</v>
      </c>
      <c r="K123" s="195">
        <v>0</v>
      </c>
      <c r="L123" s="195">
        <v>0</v>
      </c>
      <c r="M123" s="195">
        <v>0</v>
      </c>
      <c r="N123" s="195">
        <v>0</v>
      </c>
      <c r="O123" s="195">
        <v>0</v>
      </c>
      <c r="P123" s="195">
        <v>0</v>
      </c>
      <c r="Q123" s="195">
        <v>0</v>
      </c>
      <c r="R123" s="195">
        <v>0</v>
      </c>
      <c r="S123" s="195">
        <v>0</v>
      </c>
      <c r="T123" s="195">
        <v>0</v>
      </c>
      <c r="U123" s="195">
        <v>0</v>
      </c>
      <c r="V123" s="195">
        <v>0</v>
      </c>
      <c r="W123" s="195">
        <v>0</v>
      </c>
      <c r="X123" s="195">
        <v>0</v>
      </c>
      <c r="Y123" s="195">
        <v>0</v>
      </c>
      <c r="Z123" s="195">
        <v>0</v>
      </c>
      <c r="AA123" s="195">
        <v>0</v>
      </c>
      <c r="AB123" s="195">
        <v>0</v>
      </c>
      <c r="AC123" s="195">
        <v>0</v>
      </c>
      <c r="AD123" s="195">
        <v>0</v>
      </c>
      <c r="AE123" s="195">
        <v>0</v>
      </c>
      <c r="AF123" s="195">
        <v>0</v>
      </c>
      <c r="AG123" s="195">
        <v>0</v>
      </c>
      <c r="AH123" s="195">
        <v>0</v>
      </c>
      <c r="AI123" s="195">
        <v>0</v>
      </c>
      <c r="AJ123" s="195">
        <v>0</v>
      </c>
      <c r="AK123" s="195">
        <v>0</v>
      </c>
      <c r="AL123" s="195">
        <v>0</v>
      </c>
      <c r="AM123" s="195">
        <v>0</v>
      </c>
      <c r="AN123" s="195">
        <v>0</v>
      </c>
      <c r="AO123" s="195">
        <v>0</v>
      </c>
      <c r="AP123" s="195">
        <v>0</v>
      </c>
      <c r="AQ123" s="195">
        <v>0</v>
      </c>
      <c r="AR123" s="195">
        <v>0</v>
      </c>
      <c r="AS123" s="195">
        <v>0</v>
      </c>
      <c r="AT123" s="195">
        <v>0</v>
      </c>
      <c r="AU123" s="195">
        <v>0</v>
      </c>
      <c r="AV123" s="195">
        <v>0</v>
      </c>
      <c r="AW123" s="195">
        <v>0</v>
      </c>
      <c r="AX123" s="195">
        <v>0</v>
      </c>
      <c r="AY123" s="195">
        <v>0</v>
      </c>
      <c r="AZ123" s="195">
        <v>0</v>
      </c>
      <c r="BA123" s="195">
        <v>0</v>
      </c>
      <c r="BB123" s="195">
        <v>0</v>
      </c>
      <c r="BC123" s="195">
        <v>0</v>
      </c>
      <c r="BD123" s="195">
        <v>0</v>
      </c>
      <c r="BE123" s="195">
        <v>0</v>
      </c>
      <c r="BF123" s="195">
        <v>0</v>
      </c>
      <c r="BG123" s="195">
        <v>0</v>
      </c>
      <c r="BH123" s="195">
        <v>0</v>
      </c>
      <c r="BI123" s="195">
        <v>0</v>
      </c>
      <c r="BJ123" s="195">
        <v>0</v>
      </c>
      <c r="BK123" s="195">
        <v>0</v>
      </c>
      <c r="BL123" s="195">
        <v>0</v>
      </c>
      <c r="BM123" s="195">
        <v>0</v>
      </c>
      <c r="BN123" s="195">
        <v>0</v>
      </c>
      <c r="BO123" s="195">
        <v>0</v>
      </c>
      <c r="BP123" s="195">
        <v>0</v>
      </c>
      <c r="BQ123" s="195">
        <v>0</v>
      </c>
      <c r="BR123" s="195">
        <v>0</v>
      </c>
      <c r="BS123" s="195">
        <v>0</v>
      </c>
      <c r="BT123" s="195">
        <v>0</v>
      </c>
      <c r="BU123" s="195">
        <v>0</v>
      </c>
      <c r="BV123" s="195">
        <v>0</v>
      </c>
      <c r="BW123" s="195">
        <v>0</v>
      </c>
      <c r="BX123" s="195">
        <v>0</v>
      </c>
      <c r="BY123" s="195">
        <v>0</v>
      </c>
      <c r="BZ123" s="195">
        <v>0</v>
      </c>
      <c r="CA123" s="195">
        <v>0</v>
      </c>
      <c r="CB123" s="195">
        <v>0</v>
      </c>
      <c r="CC123" s="195">
        <v>0</v>
      </c>
      <c r="CD123" s="195">
        <v>0</v>
      </c>
      <c r="CE123" s="195">
        <v>0</v>
      </c>
      <c r="CF123" s="195">
        <v>0</v>
      </c>
      <c r="CG123" s="195">
        <v>0</v>
      </c>
      <c r="CH123" s="195">
        <v>0</v>
      </c>
      <c r="CI123" s="195">
        <v>0</v>
      </c>
      <c r="CJ123" s="195">
        <v>0</v>
      </c>
      <c r="CK123" s="195">
        <v>0</v>
      </c>
      <c r="CL123" s="195">
        <v>0</v>
      </c>
      <c r="CM123" s="195">
        <v>0</v>
      </c>
      <c r="CN123" s="195">
        <v>0</v>
      </c>
      <c r="CO123" s="195">
        <v>0</v>
      </c>
      <c r="CP123" s="195">
        <v>0</v>
      </c>
      <c r="CQ123" s="195">
        <v>0</v>
      </c>
      <c r="CR123" s="195">
        <v>0</v>
      </c>
      <c r="CS123" s="195">
        <v>0</v>
      </c>
      <c r="CT123" s="195">
        <v>0</v>
      </c>
      <c r="CU123" s="195">
        <v>0</v>
      </c>
      <c r="CV123" s="195">
        <v>0</v>
      </c>
      <c r="CW123" s="195">
        <v>0</v>
      </c>
      <c r="CX123" s="195">
        <v>0</v>
      </c>
      <c r="CY123" s="195">
        <v>0</v>
      </c>
      <c r="CZ123" s="195">
        <v>0</v>
      </c>
      <c r="DA123" s="195">
        <v>0</v>
      </c>
      <c r="DB123" s="195">
        <v>0</v>
      </c>
      <c r="DC123" s="195">
        <v>0</v>
      </c>
      <c r="DE123" s="24">
        <f t="shared" si="66"/>
        <v>0</v>
      </c>
      <c r="DF123" s="24">
        <f t="shared" si="40"/>
        <v>0</v>
      </c>
    </row>
    <row r="124" spans="1:110" ht="15" customHeight="1">
      <c r="A124" s="68">
        <v>114</v>
      </c>
      <c r="B124" s="176" t="str">
        <f>$B$118&amp;"6."</f>
        <v>L.1.6.</v>
      </c>
      <c r="C124" s="205"/>
      <c r="D124" s="193"/>
      <c r="E124" s="176"/>
      <c r="F124" s="189">
        <f>H124+NPV(SD,I124:INDEX(I124:DC124,PAL))</f>
        <v>0</v>
      </c>
      <c r="G124" s="189">
        <f>SUMIF($H$5:$DC$5,"&lt;="&amp;PAL,$H124:$DC124)</f>
        <v>0</v>
      </c>
      <c r="H124" s="195">
        <v>0</v>
      </c>
      <c r="I124" s="195">
        <v>0</v>
      </c>
      <c r="J124" s="195">
        <v>0</v>
      </c>
      <c r="K124" s="195">
        <v>0</v>
      </c>
      <c r="L124" s="195">
        <v>0</v>
      </c>
      <c r="M124" s="195">
        <v>0</v>
      </c>
      <c r="N124" s="195">
        <v>0</v>
      </c>
      <c r="O124" s="195">
        <v>0</v>
      </c>
      <c r="P124" s="195">
        <v>0</v>
      </c>
      <c r="Q124" s="195">
        <v>0</v>
      </c>
      <c r="R124" s="195">
        <v>0</v>
      </c>
      <c r="S124" s="195">
        <v>0</v>
      </c>
      <c r="T124" s="195">
        <v>0</v>
      </c>
      <c r="U124" s="195">
        <v>0</v>
      </c>
      <c r="V124" s="195">
        <v>0</v>
      </c>
      <c r="W124" s="195">
        <v>0</v>
      </c>
      <c r="X124" s="195">
        <v>0</v>
      </c>
      <c r="Y124" s="195">
        <v>0</v>
      </c>
      <c r="Z124" s="195">
        <v>0</v>
      </c>
      <c r="AA124" s="195">
        <v>0</v>
      </c>
      <c r="AB124" s="195">
        <v>0</v>
      </c>
      <c r="AC124" s="195">
        <v>0</v>
      </c>
      <c r="AD124" s="195">
        <v>0</v>
      </c>
      <c r="AE124" s="195">
        <v>0</v>
      </c>
      <c r="AF124" s="195">
        <v>0</v>
      </c>
      <c r="AG124" s="195">
        <v>0</v>
      </c>
      <c r="AH124" s="195">
        <v>0</v>
      </c>
      <c r="AI124" s="195">
        <v>0</v>
      </c>
      <c r="AJ124" s="195">
        <v>0</v>
      </c>
      <c r="AK124" s="195">
        <v>0</v>
      </c>
      <c r="AL124" s="195">
        <v>0</v>
      </c>
      <c r="AM124" s="195">
        <v>0</v>
      </c>
      <c r="AN124" s="195">
        <v>0</v>
      </c>
      <c r="AO124" s="195">
        <v>0</v>
      </c>
      <c r="AP124" s="195">
        <v>0</v>
      </c>
      <c r="AQ124" s="195">
        <v>0</v>
      </c>
      <c r="AR124" s="195">
        <v>0</v>
      </c>
      <c r="AS124" s="195">
        <v>0</v>
      </c>
      <c r="AT124" s="195">
        <v>0</v>
      </c>
      <c r="AU124" s="195">
        <v>0</v>
      </c>
      <c r="AV124" s="195">
        <v>0</v>
      </c>
      <c r="AW124" s="195">
        <v>0</v>
      </c>
      <c r="AX124" s="195">
        <v>0</v>
      </c>
      <c r="AY124" s="195">
        <v>0</v>
      </c>
      <c r="AZ124" s="195">
        <v>0</v>
      </c>
      <c r="BA124" s="195">
        <v>0</v>
      </c>
      <c r="BB124" s="195">
        <v>0</v>
      </c>
      <c r="BC124" s="195">
        <v>0</v>
      </c>
      <c r="BD124" s="195">
        <v>0</v>
      </c>
      <c r="BE124" s="195">
        <v>0</v>
      </c>
      <c r="BF124" s="195">
        <v>0</v>
      </c>
      <c r="BG124" s="195">
        <v>0</v>
      </c>
      <c r="BH124" s="195">
        <v>0</v>
      </c>
      <c r="BI124" s="195">
        <v>0</v>
      </c>
      <c r="BJ124" s="195">
        <v>0</v>
      </c>
      <c r="BK124" s="195">
        <v>0</v>
      </c>
      <c r="BL124" s="195">
        <v>0</v>
      </c>
      <c r="BM124" s="195">
        <v>0</v>
      </c>
      <c r="BN124" s="195">
        <v>0</v>
      </c>
      <c r="BO124" s="195">
        <v>0</v>
      </c>
      <c r="BP124" s="195">
        <v>0</v>
      </c>
      <c r="BQ124" s="195">
        <v>0</v>
      </c>
      <c r="BR124" s="195">
        <v>0</v>
      </c>
      <c r="BS124" s="195">
        <v>0</v>
      </c>
      <c r="BT124" s="195">
        <v>0</v>
      </c>
      <c r="BU124" s="195">
        <v>0</v>
      </c>
      <c r="BV124" s="195">
        <v>0</v>
      </c>
      <c r="BW124" s="195">
        <v>0</v>
      </c>
      <c r="BX124" s="195">
        <v>0</v>
      </c>
      <c r="BY124" s="195">
        <v>0</v>
      </c>
      <c r="BZ124" s="195">
        <v>0</v>
      </c>
      <c r="CA124" s="195">
        <v>0</v>
      </c>
      <c r="CB124" s="195">
        <v>0</v>
      </c>
      <c r="CC124" s="195">
        <v>0</v>
      </c>
      <c r="CD124" s="195">
        <v>0</v>
      </c>
      <c r="CE124" s="195">
        <v>0</v>
      </c>
      <c r="CF124" s="195">
        <v>0</v>
      </c>
      <c r="CG124" s="195">
        <v>0</v>
      </c>
      <c r="CH124" s="195">
        <v>0</v>
      </c>
      <c r="CI124" s="195">
        <v>0</v>
      </c>
      <c r="CJ124" s="195">
        <v>0</v>
      </c>
      <c r="CK124" s="195">
        <v>0</v>
      </c>
      <c r="CL124" s="195">
        <v>0</v>
      </c>
      <c r="CM124" s="195">
        <v>0</v>
      </c>
      <c r="CN124" s="195">
        <v>0</v>
      </c>
      <c r="CO124" s="195">
        <v>0</v>
      </c>
      <c r="CP124" s="195">
        <v>0</v>
      </c>
      <c r="CQ124" s="195">
        <v>0</v>
      </c>
      <c r="CR124" s="195">
        <v>0</v>
      </c>
      <c r="CS124" s="195">
        <v>0</v>
      </c>
      <c r="CT124" s="195">
        <v>0</v>
      </c>
      <c r="CU124" s="195">
        <v>0</v>
      </c>
      <c r="CV124" s="195">
        <v>0</v>
      </c>
      <c r="CW124" s="195">
        <v>0</v>
      </c>
      <c r="CX124" s="195">
        <v>0</v>
      </c>
      <c r="CY124" s="195">
        <v>0</v>
      </c>
      <c r="CZ124" s="195">
        <v>0</v>
      </c>
      <c r="DA124" s="195">
        <v>0</v>
      </c>
      <c r="DB124" s="195">
        <v>0</v>
      </c>
      <c r="DC124" s="195">
        <v>0</v>
      </c>
      <c r="DE124" s="24">
        <f t="shared" si="66"/>
        <v>0</v>
      </c>
      <c r="DF124" s="24">
        <f t="shared" si="40"/>
        <v>0</v>
      </c>
    </row>
    <row r="125" spans="1:110" ht="15" customHeight="1">
      <c r="A125" s="68">
        <v>115</v>
      </c>
      <c r="B125" s="176" t="str">
        <f>$B$118&amp;"7."</f>
        <v>L.1.7.</v>
      </c>
      <c r="C125" s="205"/>
      <c r="D125" s="193"/>
      <c r="E125" s="176"/>
      <c r="F125" s="189">
        <f>H125+NPV(SD,I125:INDEX(I125:DC125,PAL))</f>
        <v>0</v>
      </c>
      <c r="G125" s="189">
        <f>SUMIF($H$5:$DC$5,"&lt;="&amp;PAL,$H125:$DC125)</f>
        <v>0</v>
      </c>
      <c r="H125" s="195">
        <v>0</v>
      </c>
      <c r="I125" s="195">
        <v>0</v>
      </c>
      <c r="J125" s="195">
        <v>0</v>
      </c>
      <c r="K125" s="195">
        <v>0</v>
      </c>
      <c r="L125" s="195">
        <v>0</v>
      </c>
      <c r="M125" s="195">
        <v>0</v>
      </c>
      <c r="N125" s="195">
        <v>0</v>
      </c>
      <c r="O125" s="195">
        <v>0</v>
      </c>
      <c r="P125" s="195">
        <v>0</v>
      </c>
      <c r="Q125" s="195">
        <v>0</v>
      </c>
      <c r="R125" s="195">
        <v>0</v>
      </c>
      <c r="S125" s="195">
        <v>0</v>
      </c>
      <c r="T125" s="195">
        <v>0</v>
      </c>
      <c r="U125" s="195">
        <v>0</v>
      </c>
      <c r="V125" s="195">
        <v>0</v>
      </c>
      <c r="W125" s="195">
        <v>0</v>
      </c>
      <c r="X125" s="195">
        <v>0</v>
      </c>
      <c r="Y125" s="195">
        <v>0</v>
      </c>
      <c r="Z125" s="195">
        <v>0</v>
      </c>
      <c r="AA125" s="195">
        <v>0</v>
      </c>
      <c r="AB125" s="195">
        <v>0</v>
      </c>
      <c r="AC125" s="195">
        <v>0</v>
      </c>
      <c r="AD125" s="195">
        <v>0</v>
      </c>
      <c r="AE125" s="195">
        <v>0</v>
      </c>
      <c r="AF125" s="195">
        <v>0</v>
      </c>
      <c r="AG125" s="195">
        <v>0</v>
      </c>
      <c r="AH125" s="195">
        <v>0</v>
      </c>
      <c r="AI125" s="195">
        <v>0</v>
      </c>
      <c r="AJ125" s="195">
        <v>0</v>
      </c>
      <c r="AK125" s="195">
        <v>0</v>
      </c>
      <c r="AL125" s="195">
        <v>0</v>
      </c>
      <c r="AM125" s="195">
        <v>0</v>
      </c>
      <c r="AN125" s="195">
        <v>0</v>
      </c>
      <c r="AO125" s="195">
        <v>0</v>
      </c>
      <c r="AP125" s="195">
        <v>0</v>
      </c>
      <c r="AQ125" s="195">
        <v>0</v>
      </c>
      <c r="AR125" s="195">
        <v>0</v>
      </c>
      <c r="AS125" s="195">
        <v>0</v>
      </c>
      <c r="AT125" s="195">
        <v>0</v>
      </c>
      <c r="AU125" s="195">
        <v>0</v>
      </c>
      <c r="AV125" s="195">
        <v>0</v>
      </c>
      <c r="AW125" s="195">
        <v>0</v>
      </c>
      <c r="AX125" s="195">
        <v>0</v>
      </c>
      <c r="AY125" s="195">
        <v>0</v>
      </c>
      <c r="AZ125" s="195">
        <v>0</v>
      </c>
      <c r="BA125" s="195">
        <v>0</v>
      </c>
      <c r="BB125" s="195">
        <v>0</v>
      </c>
      <c r="BC125" s="195">
        <v>0</v>
      </c>
      <c r="BD125" s="195">
        <v>0</v>
      </c>
      <c r="BE125" s="195">
        <v>0</v>
      </c>
      <c r="BF125" s="195">
        <v>0</v>
      </c>
      <c r="BG125" s="195">
        <v>0</v>
      </c>
      <c r="BH125" s="195">
        <v>0</v>
      </c>
      <c r="BI125" s="195">
        <v>0</v>
      </c>
      <c r="BJ125" s="195">
        <v>0</v>
      </c>
      <c r="BK125" s="195">
        <v>0</v>
      </c>
      <c r="BL125" s="195">
        <v>0</v>
      </c>
      <c r="BM125" s="195">
        <v>0</v>
      </c>
      <c r="BN125" s="195">
        <v>0</v>
      </c>
      <c r="BO125" s="195">
        <v>0</v>
      </c>
      <c r="BP125" s="195">
        <v>0</v>
      </c>
      <c r="BQ125" s="195">
        <v>0</v>
      </c>
      <c r="BR125" s="195">
        <v>0</v>
      </c>
      <c r="BS125" s="195">
        <v>0</v>
      </c>
      <c r="BT125" s="195">
        <v>0</v>
      </c>
      <c r="BU125" s="195">
        <v>0</v>
      </c>
      <c r="BV125" s="195">
        <v>0</v>
      </c>
      <c r="BW125" s="195">
        <v>0</v>
      </c>
      <c r="BX125" s="195">
        <v>0</v>
      </c>
      <c r="BY125" s="195">
        <v>0</v>
      </c>
      <c r="BZ125" s="195">
        <v>0</v>
      </c>
      <c r="CA125" s="195">
        <v>0</v>
      </c>
      <c r="CB125" s="195">
        <v>0</v>
      </c>
      <c r="CC125" s="195">
        <v>0</v>
      </c>
      <c r="CD125" s="195">
        <v>0</v>
      </c>
      <c r="CE125" s="195">
        <v>0</v>
      </c>
      <c r="CF125" s="195">
        <v>0</v>
      </c>
      <c r="CG125" s="195">
        <v>0</v>
      </c>
      <c r="CH125" s="195">
        <v>0</v>
      </c>
      <c r="CI125" s="195">
        <v>0</v>
      </c>
      <c r="CJ125" s="195">
        <v>0</v>
      </c>
      <c r="CK125" s="195">
        <v>0</v>
      </c>
      <c r="CL125" s="195">
        <v>0</v>
      </c>
      <c r="CM125" s="195">
        <v>0</v>
      </c>
      <c r="CN125" s="195">
        <v>0</v>
      </c>
      <c r="CO125" s="195">
        <v>0</v>
      </c>
      <c r="CP125" s="195">
        <v>0</v>
      </c>
      <c r="CQ125" s="195">
        <v>0</v>
      </c>
      <c r="CR125" s="195">
        <v>0</v>
      </c>
      <c r="CS125" s="195">
        <v>0</v>
      </c>
      <c r="CT125" s="195">
        <v>0</v>
      </c>
      <c r="CU125" s="195">
        <v>0</v>
      </c>
      <c r="CV125" s="195">
        <v>0</v>
      </c>
      <c r="CW125" s="195">
        <v>0</v>
      </c>
      <c r="CX125" s="195">
        <v>0</v>
      </c>
      <c r="CY125" s="195">
        <v>0</v>
      </c>
      <c r="CZ125" s="195">
        <v>0</v>
      </c>
      <c r="DA125" s="195">
        <v>0</v>
      </c>
      <c r="DB125" s="195">
        <v>0</v>
      </c>
      <c r="DC125" s="195">
        <v>0</v>
      </c>
      <c r="DE125" s="24">
        <f t="shared" si="66"/>
        <v>0</v>
      </c>
      <c r="DF125" s="24">
        <f t="shared" si="40"/>
        <v>0</v>
      </c>
    </row>
    <row r="126" spans="1:110" ht="14.5">
      <c r="A126" s="68">
        <v>116</v>
      </c>
      <c r="B126" s="176" t="s">
        <v>218</v>
      </c>
      <c r="C126" s="193" t="s">
        <v>219</v>
      </c>
      <c r="D126" s="193"/>
      <c r="E126" s="176"/>
      <c r="F126" s="191">
        <f>SUM(F127:F129)</f>
        <v>0</v>
      </c>
      <c r="G126" s="189">
        <f>SUMIF($H$5:$DC$5,"&lt;="&amp;PAL,$H126:$DC126)</f>
        <v>0</v>
      </c>
      <c r="H126" s="191">
        <f>SUM(H127:H129)</f>
        <v>0</v>
      </c>
      <c r="I126" s="191">
        <f t="shared" ref="I126:BT126" si="67">SUM(I127:I129)</f>
        <v>0</v>
      </c>
      <c r="J126" s="191">
        <f t="shared" si="67"/>
        <v>0</v>
      </c>
      <c r="K126" s="191">
        <f t="shared" si="67"/>
        <v>0</v>
      </c>
      <c r="L126" s="191">
        <f t="shared" si="67"/>
        <v>0</v>
      </c>
      <c r="M126" s="191">
        <f t="shared" si="67"/>
        <v>0</v>
      </c>
      <c r="N126" s="191">
        <f t="shared" si="67"/>
        <v>0</v>
      </c>
      <c r="O126" s="191">
        <f t="shared" si="67"/>
        <v>0</v>
      </c>
      <c r="P126" s="191">
        <f t="shared" si="67"/>
        <v>0</v>
      </c>
      <c r="Q126" s="191">
        <f t="shared" si="67"/>
        <v>0</v>
      </c>
      <c r="R126" s="191">
        <f t="shared" si="67"/>
        <v>0</v>
      </c>
      <c r="S126" s="191">
        <f t="shared" si="67"/>
        <v>0</v>
      </c>
      <c r="T126" s="191">
        <f t="shared" si="67"/>
        <v>0</v>
      </c>
      <c r="U126" s="191">
        <f t="shared" si="67"/>
        <v>0</v>
      </c>
      <c r="V126" s="191">
        <f t="shared" si="67"/>
        <v>0</v>
      </c>
      <c r="W126" s="191">
        <f t="shared" si="67"/>
        <v>0</v>
      </c>
      <c r="X126" s="191">
        <f t="shared" si="67"/>
        <v>0</v>
      </c>
      <c r="Y126" s="191">
        <f t="shared" si="67"/>
        <v>0</v>
      </c>
      <c r="Z126" s="191">
        <f t="shared" si="67"/>
        <v>0</v>
      </c>
      <c r="AA126" s="191">
        <f t="shared" si="67"/>
        <v>0</v>
      </c>
      <c r="AB126" s="191">
        <f t="shared" si="67"/>
        <v>0</v>
      </c>
      <c r="AC126" s="191">
        <f t="shared" si="67"/>
        <v>0</v>
      </c>
      <c r="AD126" s="191">
        <f t="shared" si="67"/>
        <v>0</v>
      </c>
      <c r="AE126" s="191">
        <f t="shared" si="67"/>
        <v>0</v>
      </c>
      <c r="AF126" s="191">
        <f t="shared" si="67"/>
        <v>0</v>
      </c>
      <c r="AG126" s="191">
        <f t="shared" si="67"/>
        <v>0</v>
      </c>
      <c r="AH126" s="191">
        <f t="shared" si="67"/>
        <v>0</v>
      </c>
      <c r="AI126" s="191">
        <f t="shared" si="67"/>
        <v>0</v>
      </c>
      <c r="AJ126" s="191">
        <f t="shared" si="67"/>
        <v>0</v>
      </c>
      <c r="AK126" s="191">
        <f t="shared" si="67"/>
        <v>0</v>
      </c>
      <c r="AL126" s="191">
        <f t="shared" si="67"/>
        <v>0</v>
      </c>
      <c r="AM126" s="191">
        <f t="shared" si="67"/>
        <v>0</v>
      </c>
      <c r="AN126" s="191">
        <f t="shared" si="67"/>
        <v>0</v>
      </c>
      <c r="AO126" s="191">
        <f t="shared" si="67"/>
        <v>0</v>
      </c>
      <c r="AP126" s="191">
        <f t="shared" si="67"/>
        <v>0</v>
      </c>
      <c r="AQ126" s="191">
        <f t="shared" si="67"/>
        <v>0</v>
      </c>
      <c r="AR126" s="191">
        <f t="shared" si="67"/>
        <v>0</v>
      </c>
      <c r="AS126" s="191">
        <f t="shared" si="67"/>
        <v>0</v>
      </c>
      <c r="AT126" s="191">
        <f t="shared" si="67"/>
        <v>0</v>
      </c>
      <c r="AU126" s="191">
        <f t="shared" si="67"/>
        <v>0</v>
      </c>
      <c r="AV126" s="191">
        <f t="shared" si="67"/>
        <v>0</v>
      </c>
      <c r="AW126" s="191">
        <f t="shared" si="67"/>
        <v>0</v>
      </c>
      <c r="AX126" s="191">
        <f t="shared" si="67"/>
        <v>0</v>
      </c>
      <c r="AY126" s="191">
        <f t="shared" si="67"/>
        <v>0</v>
      </c>
      <c r="AZ126" s="191">
        <f t="shared" si="67"/>
        <v>0</v>
      </c>
      <c r="BA126" s="191">
        <f t="shared" si="67"/>
        <v>0</v>
      </c>
      <c r="BB126" s="191">
        <f t="shared" si="67"/>
        <v>0</v>
      </c>
      <c r="BC126" s="191">
        <f t="shared" si="67"/>
        <v>0</v>
      </c>
      <c r="BD126" s="191">
        <f t="shared" si="67"/>
        <v>0</v>
      </c>
      <c r="BE126" s="191">
        <f t="shared" si="67"/>
        <v>0</v>
      </c>
      <c r="BF126" s="191">
        <f t="shared" si="67"/>
        <v>0</v>
      </c>
      <c r="BG126" s="191">
        <f t="shared" si="67"/>
        <v>0</v>
      </c>
      <c r="BH126" s="191">
        <f t="shared" si="67"/>
        <v>0</v>
      </c>
      <c r="BI126" s="191">
        <f t="shared" si="67"/>
        <v>0</v>
      </c>
      <c r="BJ126" s="191">
        <f t="shared" si="67"/>
        <v>0</v>
      </c>
      <c r="BK126" s="191">
        <f t="shared" si="67"/>
        <v>0</v>
      </c>
      <c r="BL126" s="191">
        <f t="shared" si="67"/>
        <v>0</v>
      </c>
      <c r="BM126" s="191">
        <f t="shared" si="67"/>
        <v>0</v>
      </c>
      <c r="BN126" s="191">
        <f t="shared" si="67"/>
        <v>0</v>
      </c>
      <c r="BO126" s="191">
        <f t="shared" si="67"/>
        <v>0</v>
      </c>
      <c r="BP126" s="191">
        <f t="shared" si="67"/>
        <v>0</v>
      </c>
      <c r="BQ126" s="191">
        <f t="shared" si="67"/>
        <v>0</v>
      </c>
      <c r="BR126" s="191">
        <f t="shared" si="67"/>
        <v>0</v>
      </c>
      <c r="BS126" s="191">
        <f t="shared" si="67"/>
        <v>0</v>
      </c>
      <c r="BT126" s="191">
        <f t="shared" si="67"/>
        <v>0</v>
      </c>
      <c r="BU126" s="191">
        <f t="shared" ref="BU126:DC126" si="68">SUM(BU127:BU129)</f>
        <v>0</v>
      </c>
      <c r="BV126" s="191">
        <f t="shared" si="68"/>
        <v>0</v>
      </c>
      <c r="BW126" s="191">
        <f t="shared" si="68"/>
        <v>0</v>
      </c>
      <c r="BX126" s="191">
        <f t="shared" si="68"/>
        <v>0</v>
      </c>
      <c r="BY126" s="191">
        <f t="shared" si="68"/>
        <v>0</v>
      </c>
      <c r="BZ126" s="191">
        <f t="shared" si="68"/>
        <v>0</v>
      </c>
      <c r="CA126" s="191">
        <f t="shared" si="68"/>
        <v>0</v>
      </c>
      <c r="CB126" s="191">
        <f t="shared" si="68"/>
        <v>0</v>
      </c>
      <c r="CC126" s="191">
        <f t="shared" si="68"/>
        <v>0</v>
      </c>
      <c r="CD126" s="191">
        <f t="shared" si="68"/>
        <v>0</v>
      </c>
      <c r="CE126" s="191">
        <f t="shared" si="68"/>
        <v>0</v>
      </c>
      <c r="CF126" s="191">
        <f t="shared" si="68"/>
        <v>0</v>
      </c>
      <c r="CG126" s="191">
        <f t="shared" si="68"/>
        <v>0</v>
      </c>
      <c r="CH126" s="191">
        <f t="shared" si="68"/>
        <v>0</v>
      </c>
      <c r="CI126" s="191">
        <f t="shared" si="68"/>
        <v>0</v>
      </c>
      <c r="CJ126" s="191">
        <f t="shared" si="68"/>
        <v>0</v>
      </c>
      <c r="CK126" s="191">
        <f t="shared" si="68"/>
        <v>0</v>
      </c>
      <c r="CL126" s="191">
        <f t="shared" si="68"/>
        <v>0</v>
      </c>
      <c r="CM126" s="191">
        <f t="shared" si="68"/>
        <v>0</v>
      </c>
      <c r="CN126" s="191">
        <f t="shared" si="68"/>
        <v>0</v>
      </c>
      <c r="CO126" s="191">
        <f t="shared" si="68"/>
        <v>0</v>
      </c>
      <c r="CP126" s="191">
        <f t="shared" si="68"/>
        <v>0</v>
      </c>
      <c r="CQ126" s="191">
        <f t="shared" si="68"/>
        <v>0</v>
      </c>
      <c r="CR126" s="191">
        <f t="shared" si="68"/>
        <v>0</v>
      </c>
      <c r="CS126" s="191">
        <f t="shared" si="68"/>
        <v>0</v>
      </c>
      <c r="CT126" s="191">
        <f t="shared" si="68"/>
        <v>0</v>
      </c>
      <c r="CU126" s="191">
        <f t="shared" si="68"/>
        <v>0</v>
      </c>
      <c r="CV126" s="191">
        <f t="shared" si="68"/>
        <v>0</v>
      </c>
      <c r="CW126" s="191">
        <f t="shared" si="68"/>
        <v>0</v>
      </c>
      <c r="CX126" s="191">
        <f t="shared" si="68"/>
        <v>0</v>
      </c>
      <c r="CY126" s="191">
        <f t="shared" si="68"/>
        <v>0</v>
      </c>
      <c r="CZ126" s="191">
        <f t="shared" si="68"/>
        <v>0</v>
      </c>
      <c r="DA126" s="191">
        <f t="shared" si="68"/>
        <v>0</v>
      </c>
      <c r="DB126" s="191">
        <f t="shared" si="68"/>
        <v>0</v>
      </c>
      <c r="DC126" s="191">
        <f t="shared" si="68"/>
        <v>0</v>
      </c>
      <c r="DF126" s="24">
        <f t="shared" si="40"/>
        <v>0</v>
      </c>
    </row>
    <row r="127" spans="1:110" ht="15" customHeight="1">
      <c r="A127" s="68">
        <v>117</v>
      </c>
      <c r="B127" s="176" t="str">
        <f>$B$126&amp;"1."</f>
        <v>L.2.1.</v>
      </c>
      <c r="C127" s="205"/>
      <c r="D127" s="193"/>
      <c r="E127" s="176"/>
      <c r="F127" s="189">
        <f>H127+NPV(SD,I127:INDEX(I127:DC127,PAL))</f>
        <v>0</v>
      </c>
      <c r="G127" s="189">
        <f>SUMIF($H$5:$DC$5,"&lt;="&amp;PAL,$H127:$DC127)</f>
        <v>0</v>
      </c>
      <c r="H127" s="195">
        <v>0</v>
      </c>
      <c r="I127" s="195">
        <v>0</v>
      </c>
      <c r="J127" s="195">
        <v>0</v>
      </c>
      <c r="K127" s="195">
        <v>0</v>
      </c>
      <c r="L127" s="195">
        <v>0</v>
      </c>
      <c r="M127" s="195">
        <v>0</v>
      </c>
      <c r="N127" s="195">
        <v>0</v>
      </c>
      <c r="O127" s="195">
        <v>0</v>
      </c>
      <c r="P127" s="195">
        <v>0</v>
      </c>
      <c r="Q127" s="195">
        <v>0</v>
      </c>
      <c r="R127" s="195">
        <v>0</v>
      </c>
      <c r="S127" s="195">
        <v>0</v>
      </c>
      <c r="T127" s="195">
        <v>0</v>
      </c>
      <c r="U127" s="195">
        <v>0</v>
      </c>
      <c r="V127" s="195">
        <v>0</v>
      </c>
      <c r="W127" s="195">
        <v>0</v>
      </c>
      <c r="X127" s="195">
        <v>0</v>
      </c>
      <c r="Y127" s="195">
        <v>0</v>
      </c>
      <c r="Z127" s="195">
        <v>0</v>
      </c>
      <c r="AA127" s="195">
        <v>0</v>
      </c>
      <c r="AB127" s="195">
        <v>0</v>
      </c>
      <c r="AC127" s="195">
        <v>0</v>
      </c>
      <c r="AD127" s="195">
        <v>0</v>
      </c>
      <c r="AE127" s="195">
        <v>0</v>
      </c>
      <c r="AF127" s="195">
        <v>0</v>
      </c>
      <c r="AG127" s="195">
        <v>0</v>
      </c>
      <c r="AH127" s="195">
        <v>0</v>
      </c>
      <c r="AI127" s="195">
        <v>0</v>
      </c>
      <c r="AJ127" s="195">
        <v>0</v>
      </c>
      <c r="AK127" s="195">
        <v>0</v>
      </c>
      <c r="AL127" s="195">
        <v>0</v>
      </c>
      <c r="AM127" s="195">
        <v>0</v>
      </c>
      <c r="AN127" s="195">
        <v>0</v>
      </c>
      <c r="AO127" s="195">
        <v>0</v>
      </c>
      <c r="AP127" s="195">
        <v>0</v>
      </c>
      <c r="AQ127" s="195">
        <v>0</v>
      </c>
      <c r="AR127" s="195">
        <v>0</v>
      </c>
      <c r="AS127" s="195">
        <v>0</v>
      </c>
      <c r="AT127" s="195">
        <v>0</v>
      </c>
      <c r="AU127" s="195">
        <v>0</v>
      </c>
      <c r="AV127" s="195">
        <v>0</v>
      </c>
      <c r="AW127" s="195">
        <v>0</v>
      </c>
      <c r="AX127" s="195">
        <v>0</v>
      </c>
      <c r="AY127" s="195">
        <v>0</v>
      </c>
      <c r="AZ127" s="195">
        <v>0</v>
      </c>
      <c r="BA127" s="195">
        <v>0</v>
      </c>
      <c r="BB127" s="195">
        <v>0</v>
      </c>
      <c r="BC127" s="195">
        <v>0</v>
      </c>
      <c r="BD127" s="195">
        <v>0</v>
      </c>
      <c r="BE127" s="195">
        <v>0</v>
      </c>
      <c r="BF127" s="195">
        <v>0</v>
      </c>
      <c r="BG127" s="195">
        <v>0</v>
      </c>
      <c r="BH127" s="195">
        <v>0</v>
      </c>
      <c r="BI127" s="195">
        <v>0</v>
      </c>
      <c r="BJ127" s="195">
        <v>0</v>
      </c>
      <c r="BK127" s="195">
        <v>0</v>
      </c>
      <c r="BL127" s="195">
        <v>0</v>
      </c>
      <c r="BM127" s="195">
        <v>0</v>
      </c>
      <c r="BN127" s="195">
        <v>0</v>
      </c>
      <c r="BO127" s="195">
        <v>0</v>
      </c>
      <c r="BP127" s="195">
        <v>0</v>
      </c>
      <c r="BQ127" s="195">
        <v>0</v>
      </c>
      <c r="BR127" s="195">
        <v>0</v>
      </c>
      <c r="BS127" s="195">
        <v>0</v>
      </c>
      <c r="BT127" s="195">
        <v>0</v>
      </c>
      <c r="BU127" s="195">
        <v>0</v>
      </c>
      <c r="BV127" s="195">
        <v>0</v>
      </c>
      <c r="BW127" s="195">
        <v>0</v>
      </c>
      <c r="BX127" s="195">
        <v>0</v>
      </c>
      <c r="BY127" s="195">
        <v>0</v>
      </c>
      <c r="BZ127" s="195">
        <v>0</v>
      </c>
      <c r="CA127" s="195">
        <v>0</v>
      </c>
      <c r="CB127" s="195">
        <v>0</v>
      </c>
      <c r="CC127" s="195">
        <v>0</v>
      </c>
      <c r="CD127" s="195">
        <v>0</v>
      </c>
      <c r="CE127" s="195">
        <v>0</v>
      </c>
      <c r="CF127" s="195">
        <v>0</v>
      </c>
      <c r="CG127" s="195">
        <v>0</v>
      </c>
      <c r="CH127" s="195">
        <v>0</v>
      </c>
      <c r="CI127" s="195">
        <v>0</v>
      </c>
      <c r="CJ127" s="195">
        <v>0</v>
      </c>
      <c r="CK127" s="195">
        <v>0</v>
      </c>
      <c r="CL127" s="195">
        <v>0</v>
      </c>
      <c r="CM127" s="195">
        <v>0</v>
      </c>
      <c r="CN127" s="195">
        <v>0</v>
      </c>
      <c r="CO127" s="195">
        <v>0</v>
      </c>
      <c r="CP127" s="195">
        <v>0</v>
      </c>
      <c r="CQ127" s="195">
        <v>0</v>
      </c>
      <c r="CR127" s="195">
        <v>0</v>
      </c>
      <c r="CS127" s="195">
        <v>0</v>
      </c>
      <c r="CT127" s="195">
        <v>0</v>
      </c>
      <c r="CU127" s="195">
        <v>0</v>
      </c>
      <c r="CV127" s="195">
        <v>0</v>
      </c>
      <c r="CW127" s="195">
        <v>0</v>
      </c>
      <c r="CX127" s="195">
        <v>0</v>
      </c>
      <c r="CY127" s="195">
        <v>0</v>
      </c>
      <c r="CZ127" s="195">
        <v>0</v>
      </c>
      <c r="DA127" s="195">
        <v>0</v>
      </c>
      <c r="DB127" s="195">
        <v>0</v>
      </c>
      <c r="DC127" s="195">
        <v>0</v>
      </c>
      <c r="DE127" s="24">
        <f t="shared" si="66"/>
        <v>0</v>
      </c>
      <c r="DF127" s="24">
        <f t="shared" si="40"/>
        <v>0</v>
      </c>
    </row>
    <row r="128" spans="1:110" ht="15" customHeight="1">
      <c r="A128" s="68">
        <v>118</v>
      </c>
      <c r="B128" s="176" t="str">
        <f>$B$126&amp;"2."</f>
        <v>L.2.2.</v>
      </c>
      <c r="C128" s="205"/>
      <c r="D128" s="193"/>
      <c r="E128" s="176"/>
      <c r="F128" s="189">
        <f>H128+NPV(SD,I128:INDEX(I128:DC128,PAL))</f>
        <v>0</v>
      </c>
      <c r="G128" s="189">
        <f>SUMIF($H$5:$DC$5,"&lt;="&amp;PAL,$H128:$DC128)</f>
        <v>0</v>
      </c>
      <c r="H128" s="195">
        <v>0</v>
      </c>
      <c r="I128" s="195">
        <v>0</v>
      </c>
      <c r="J128" s="195">
        <v>0</v>
      </c>
      <c r="K128" s="195">
        <v>0</v>
      </c>
      <c r="L128" s="195">
        <v>0</v>
      </c>
      <c r="M128" s="195">
        <v>0</v>
      </c>
      <c r="N128" s="195">
        <v>0</v>
      </c>
      <c r="O128" s="195">
        <v>0</v>
      </c>
      <c r="P128" s="195">
        <v>0</v>
      </c>
      <c r="Q128" s="195">
        <v>0</v>
      </c>
      <c r="R128" s="195">
        <v>0</v>
      </c>
      <c r="S128" s="195">
        <v>0</v>
      </c>
      <c r="T128" s="195">
        <v>0</v>
      </c>
      <c r="U128" s="195">
        <v>0</v>
      </c>
      <c r="V128" s="195">
        <v>0</v>
      </c>
      <c r="W128" s="195">
        <v>0</v>
      </c>
      <c r="X128" s="195">
        <v>0</v>
      </c>
      <c r="Y128" s="195">
        <v>0</v>
      </c>
      <c r="Z128" s="195">
        <v>0</v>
      </c>
      <c r="AA128" s="195">
        <v>0</v>
      </c>
      <c r="AB128" s="195">
        <v>0</v>
      </c>
      <c r="AC128" s="195">
        <v>0</v>
      </c>
      <c r="AD128" s="195">
        <v>0</v>
      </c>
      <c r="AE128" s="195">
        <v>0</v>
      </c>
      <c r="AF128" s="195">
        <v>0</v>
      </c>
      <c r="AG128" s="195">
        <v>0</v>
      </c>
      <c r="AH128" s="195">
        <v>0</v>
      </c>
      <c r="AI128" s="195">
        <v>0</v>
      </c>
      <c r="AJ128" s="195">
        <v>0</v>
      </c>
      <c r="AK128" s="195">
        <v>0</v>
      </c>
      <c r="AL128" s="195">
        <v>0</v>
      </c>
      <c r="AM128" s="195">
        <v>0</v>
      </c>
      <c r="AN128" s="195">
        <v>0</v>
      </c>
      <c r="AO128" s="195">
        <v>0</v>
      </c>
      <c r="AP128" s="195">
        <v>0</v>
      </c>
      <c r="AQ128" s="195">
        <v>0</v>
      </c>
      <c r="AR128" s="195">
        <v>0</v>
      </c>
      <c r="AS128" s="195">
        <v>0</v>
      </c>
      <c r="AT128" s="195">
        <v>0</v>
      </c>
      <c r="AU128" s="195">
        <v>0</v>
      </c>
      <c r="AV128" s="195">
        <v>0</v>
      </c>
      <c r="AW128" s="195">
        <v>0</v>
      </c>
      <c r="AX128" s="195">
        <v>0</v>
      </c>
      <c r="AY128" s="195">
        <v>0</v>
      </c>
      <c r="AZ128" s="195">
        <v>0</v>
      </c>
      <c r="BA128" s="195">
        <v>0</v>
      </c>
      <c r="BB128" s="195">
        <v>0</v>
      </c>
      <c r="BC128" s="195">
        <v>0</v>
      </c>
      <c r="BD128" s="195">
        <v>0</v>
      </c>
      <c r="BE128" s="195">
        <v>0</v>
      </c>
      <c r="BF128" s="195">
        <v>0</v>
      </c>
      <c r="BG128" s="195">
        <v>0</v>
      </c>
      <c r="BH128" s="195">
        <v>0</v>
      </c>
      <c r="BI128" s="195">
        <v>0</v>
      </c>
      <c r="BJ128" s="195">
        <v>0</v>
      </c>
      <c r="BK128" s="195">
        <v>0</v>
      </c>
      <c r="BL128" s="195">
        <v>0</v>
      </c>
      <c r="BM128" s="195">
        <v>0</v>
      </c>
      <c r="BN128" s="195">
        <v>0</v>
      </c>
      <c r="BO128" s="195">
        <v>0</v>
      </c>
      <c r="BP128" s="195">
        <v>0</v>
      </c>
      <c r="BQ128" s="195">
        <v>0</v>
      </c>
      <c r="BR128" s="195">
        <v>0</v>
      </c>
      <c r="BS128" s="195">
        <v>0</v>
      </c>
      <c r="BT128" s="195">
        <v>0</v>
      </c>
      <c r="BU128" s="195">
        <v>0</v>
      </c>
      <c r="BV128" s="195">
        <v>0</v>
      </c>
      <c r="BW128" s="195">
        <v>0</v>
      </c>
      <c r="BX128" s="195">
        <v>0</v>
      </c>
      <c r="BY128" s="195">
        <v>0</v>
      </c>
      <c r="BZ128" s="195">
        <v>0</v>
      </c>
      <c r="CA128" s="195">
        <v>0</v>
      </c>
      <c r="CB128" s="195">
        <v>0</v>
      </c>
      <c r="CC128" s="195">
        <v>0</v>
      </c>
      <c r="CD128" s="195">
        <v>0</v>
      </c>
      <c r="CE128" s="195">
        <v>0</v>
      </c>
      <c r="CF128" s="195">
        <v>0</v>
      </c>
      <c r="CG128" s="195">
        <v>0</v>
      </c>
      <c r="CH128" s="195">
        <v>0</v>
      </c>
      <c r="CI128" s="195">
        <v>0</v>
      </c>
      <c r="CJ128" s="195">
        <v>0</v>
      </c>
      <c r="CK128" s="195">
        <v>0</v>
      </c>
      <c r="CL128" s="195">
        <v>0</v>
      </c>
      <c r="CM128" s="195">
        <v>0</v>
      </c>
      <c r="CN128" s="195">
        <v>0</v>
      </c>
      <c r="CO128" s="195">
        <v>0</v>
      </c>
      <c r="CP128" s="195">
        <v>0</v>
      </c>
      <c r="CQ128" s="195">
        <v>0</v>
      </c>
      <c r="CR128" s="195">
        <v>0</v>
      </c>
      <c r="CS128" s="195">
        <v>0</v>
      </c>
      <c r="CT128" s="195">
        <v>0</v>
      </c>
      <c r="CU128" s="195">
        <v>0</v>
      </c>
      <c r="CV128" s="195">
        <v>0</v>
      </c>
      <c r="CW128" s="195">
        <v>0</v>
      </c>
      <c r="CX128" s="195">
        <v>0</v>
      </c>
      <c r="CY128" s="195">
        <v>0</v>
      </c>
      <c r="CZ128" s="195">
        <v>0</v>
      </c>
      <c r="DA128" s="195">
        <v>0</v>
      </c>
      <c r="DB128" s="195">
        <v>0</v>
      </c>
      <c r="DC128" s="195">
        <v>0</v>
      </c>
      <c r="DE128" s="24">
        <f t="shared" si="66"/>
        <v>0</v>
      </c>
      <c r="DF128" s="24">
        <f t="shared" si="40"/>
        <v>0</v>
      </c>
    </row>
    <row r="129" spans="1:110" ht="15" customHeight="1">
      <c r="A129" s="68">
        <v>119</v>
      </c>
      <c r="B129" s="176" t="str">
        <f>$B$126&amp;"3."</f>
        <v>L.2.3.</v>
      </c>
      <c r="C129" s="205"/>
      <c r="D129" s="193"/>
      <c r="E129" s="176"/>
      <c r="F129" s="189">
        <f>H129+NPV(SD,I129:INDEX(I129:DC129,PAL))</f>
        <v>0</v>
      </c>
      <c r="G129" s="189">
        <f>SUMIF($H$5:$DC$5,"&lt;="&amp;PAL,$H129:$DC129)</f>
        <v>0</v>
      </c>
      <c r="H129" s="195">
        <v>0</v>
      </c>
      <c r="I129" s="195">
        <v>0</v>
      </c>
      <c r="J129" s="195">
        <v>0</v>
      </c>
      <c r="K129" s="195">
        <v>0</v>
      </c>
      <c r="L129" s="195">
        <v>0</v>
      </c>
      <c r="M129" s="195">
        <v>0</v>
      </c>
      <c r="N129" s="195">
        <v>0</v>
      </c>
      <c r="O129" s="195">
        <v>0</v>
      </c>
      <c r="P129" s="195">
        <v>0</v>
      </c>
      <c r="Q129" s="195">
        <v>0</v>
      </c>
      <c r="R129" s="195">
        <v>0</v>
      </c>
      <c r="S129" s="195">
        <v>0</v>
      </c>
      <c r="T129" s="195">
        <v>0</v>
      </c>
      <c r="U129" s="195">
        <v>0</v>
      </c>
      <c r="V129" s="195">
        <v>0</v>
      </c>
      <c r="W129" s="195">
        <v>0</v>
      </c>
      <c r="X129" s="195">
        <v>0</v>
      </c>
      <c r="Y129" s="195">
        <v>0</v>
      </c>
      <c r="Z129" s="195">
        <v>0</v>
      </c>
      <c r="AA129" s="195">
        <v>0</v>
      </c>
      <c r="AB129" s="195">
        <v>0</v>
      </c>
      <c r="AC129" s="195">
        <v>0</v>
      </c>
      <c r="AD129" s="195">
        <v>0</v>
      </c>
      <c r="AE129" s="195">
        <v>0</v>
      </c>
      <c r="AF129" s="195">
        <v>0</v>
      </c>
      <c r="AG129" s="195">
        <v>0</v>
      </c>
      <c r="AH129" s="195">
        <v>0</v>
      </c>
      <c r="AI129" s="195">
        <v>0</v>
      </c>
      <c r="AJ129" s="195">
        <v>0</v>
      </c>
      <c r="AK129" s="195">
        <v>0</v>
      </c>
      <c r="AL129" s="195">
        <v>0</v>
      </c>
      <c r="AM129" s="195">
        <v>0</v>
      </c>
      <c r="AN129" s="195">
        <v>0</v>
      </c>
      <c r="AO129" s="195">
        <v>0</v>
      </c>
      <c r="AP129" s="195">
        <v>0</v>
      </c>
      <c r="AQ129" s="195">
        <v>0</v>
      </c>
      <c r="AR129" s="195">
        <v>0</v>
      </c>
      <c r="AS129" s="195">
        <v>0</v>
      </c>
      <c r="AT129" s="195">
        <v>0</v>
      </c>
      <c r="AU129" s="195">
        <v>0</v>
      </c>
      <c r="AV129" s="195">
        <v>0</v>
      </c>
      <c r="AW129" s="195">
        <v>0</v>
      </c>
      <c r="AX129" s="195">
        <v>0</v>
      </c>
      <c r="AY129" s="195">
        <v>0</v>
      </c>
      <c r="AZ129" s="195">
        <v>0</v>
      </c>
      <c r="BA129" s="195">
        <v>0</v>
      </c>
      <c r="BB129" s="195">
        <v>0</v>
      </c>
      <c r="BC129" s="195">
        <v>0</v>
      </c>
      <c r="BD129" s="195">
        <v>0</v>
      </c>
      <c r="BE129" s="195">
        <v>0</v>
      </c>
      <c r="BF129" s="195">
        <v>0</v>
      </c>
      <c r="BG129" s="195">
        <v>0</v>
      </c>
      <c r="BH129" s="195">
        <v>0</v>
      </c>
      <c r="BI129" s="195">
        <v>0</v>
      </c>
      <c r="BJ129" s="195">
        <v>0</v>
      </c>
      <c r="BK129" s="195">
        <v>0</v>
      </c>
      <c r="BL129" s="195">
        <v>0</v>
      </c>
      <c r="BM129" s="195">
        <v>0</v>
      </c>
      <c r="BN129" s="195">
        <v>0</v>
      </c>
      <c r="BO129" s="195">
        <v>0</v>
      </c>
      <c r="BP129" s="195">
        <v>0</v>
      </c>
      <c r="BQ129" s="195">
        <v>0</v>
      </c>
      <c r="BR129" s="195">
        <v>0</v>
      </c>
      <c r="BS129" s="195">
        <v>0</v>
      </c>
      <c r="BT129" s="195">
        <v>0</v>
      </c>
      <c r="BU129" s="195">
        <v>0</v>
      </c>
      <c r="BV129" s="195">
        <v>0</v>
      </c>
      <c r="BW129" s="195">
        <v>0</v>
      </c>
      <c r="BX129" s="195">
        <v>0</v>
      </c>
      <c r="BY129" s="195">
        <v>0</v>
      </c>
      <c r="BZ129" s="195">
        <v>0</v>
      </c>
      <c r="CA129" s="195">
        <v>0</v>
      </c>
      <c r="CB129" s="195">
        <v>0</v>
      </c>
      <c r="CC129" s="195">
        <v>0</v>
      </c>
      <c r="CD129" s="195">
        <v>0</v>
      </c>
      <c r="CE129" s="195">
        <v>0</v>
      </c>
      <c r="CF129" s="195">
        <v>0</v>
      </c>
      <c r="CG129" s="195">
        <v>0</v>
      </c>
      <c r="CH129" s="195">
        <v>0</v>
      </c>
      <c r="CI129" s="195">
        <v>0</v>
      </c>
      <c r="CJ129" s="195">
        <v>0</v>
      </c>
      <c r="CK129" s="195">
        <v>0</v>
      </c>
      <c r="CL129" s="195">
        <v>0</v>
      </c>
      <c r="CM129" s="195">
        <v>0</v>
      </c>
      <c r="CN129" s="195">
        <v>0</v>
      </c>
      <c r="CO129" s="195">
        <v>0</v>
      </c>
      <c r="CP129" s="195">
        <v>0</v>
      </c>
      <c r="CQ129" s="195">
        <v>0</v>
      </c>
      <c r="CR129" s="195">
        <v>0</v>
      </c>
      <c r="CS129" s="195">
        <v>0</v>
      </c>
      <c r="CT129" s="195">
        <v>0</v>
      </c>
      <c r="CU129" s="195">
        <v>0</v>
      </c>
      <c r="CV129" s="195">
        <v>0</v>
      </c>
      <c r="CW129" s="195">
        <v>0</v>
      </c>
      <c r="CX129" s="195">
        <v>0</v>
      </c>
      <c r="CY129" s="195">
        <v>0</v>
      </c>
      <c r="CZ129" s="195">
        <v>0</v>
      </c>
      <c r="DA129" s="195">
        <v>0</v>
      </c>
      <c r="DB129" s="195">
        <v>0</v>
      </c>
      <c r="DC129" s="195">
        <v>0</v>
      </c>
      <c r="DE129" s="24">
        <f t="shared" si="66"/>
        <v>0</v>
      </c>
      <c r="DF129" s="24">
        <f t="shared" si="40"/>
        <v>0</v>
      </c>
    </row>
    <row r="130" spans="1:110" ht="20.25" customHeight="1">
      <c r="D130" s="1"/>
      <c r="F130" s="20"/>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row>
    <row r="131" spans="1:110" ht="16.25" hidden="1" customHeight="1">
      <c r="D131" s="1"/>
      <c r="F131" s="20"/>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row>
  </sheetData>
  <sheetProtection algorithmName="SHA-512" hashValue="1fkFM6PyslRnmm5cS3AfhajHSxGpEfFL2rKJ8onF9VsYgOO0K9SmrAYHulq/lmwpdAlQsjPPkXQDjgqwQt7vCQ==" saltValue="LXiXFZ3yYwpWF+2DJ7cqsA==" spinCount="100000" sheet="1" objects="1" scenarios="1"/>
  <customSheetViews>
    <customSheetView guid="{B7831A28-C714-4DC9-BB36-A1304866CBB0}" scale="90" showPageBreaks="1" fitToPage="1" hiddenColumns="1">
      <pane xSplit="6" ySplit="8" topLeftCell="G66" activePane="bottomRight" state="frozenSplit"/>
      <selection pane="bottomRight" activeCell="C69" sqref="C69"/>
      <pageMargins left="0" right="0" top="0" bottom="0" header="0" footer="0"/>
      <pageSetup paperSize="9" scale="14" fitToWidth="2" orientation="landscape" horizontalDpi="300" verticalDpi="300" r:id="rId1"/>
    </customSheetView>
  </customSheetViews>
  <mergeCells count="1">
    <mergeCell ref="F5:G5"/>
  </mergeCells>
  <conditionalFormatting sqref="H111:DC111">
    <cfRule type="containsBlanks" dxfId="33" priority="16">
      <formula>LEN(TRIM(H111))=0</formula>
    </cfRule>
  </conditionalFormatting>
  <conditionalFormatting sqref="F7">
    <cfRule type="containsBlanks" dxfId="32" priority="14">
      <formula>LEN(TRIM(F7))=0</formula>
    </cfRule>
  </conditionalFormatting>
  <conditionalFormatting sqref="F8">
    <cfRule type="containsBlanks" dxfId="31" priority="13">
      <formula>LEN(TRIM(F8))=0</formula>
    </cfRule>
  </conditionalFormatting>
  <conditionalFormatting sqref="L109:DC110 H37:DC45 AB34:DC36 H112:DC114 I22:DC22 L106:DB108 R46:DC53 S54:DC54 H95:DC100 H7:DC21 H23:DC33 H55:DC89">
    <cfRule type="containsBlanks" dxfId="30" priority="22">
      <formula>LEN(TRIM(H7))=0</formula>
    </cfRule>
  </conditionalFormatting>
  <conditionalFormatting sqref="I116:J116 V116:DC116 L116:T116 H117:DC129">
    <cfRule type="containsBlanks" dxfId="29" priority="21">
      <formula>LEN(TRIM(H116))=0</formula>
    </cfRule>
  </conditionalFormatting>
  <conditionalFormatting sqref="H90:DC99">
    <cfRule type="containsBlanks" dxfId="28" priority="20">
      <formula>LEN(TRIM(H90))=0</formula>
    </cfRule>
  </conditionalFormatting>
  <conditionalFormatting sqref="H101:DC111">
    <cfRule type="containsBlanks" dxfId="27" priority="19">
      <formula>LEN(TRIM(H101))=0</formula>
    </cfRule>
  </conditionalFormatting>
  <conditionalFormatting sqref="H34:DC41">
    <cfRule type="containsBlanks" dxfId="26" priority="18">
      <formula>LEN(TRIM(H34))=0</formula>
    </cfRule>
  </conditionalFormatting>
  <conditionalFormatting sqref="K79">
    <cfRule type="containsBlanks" dxfId="25" priority="17">
      <formula>LEN(TRIM(K79))=0</formula>
    </cfRule>
  </conditionalFormatting>
  <conditionalFormatting sqref="H22:DC22">
    <cfRule type="containsBlanks" dxfId="24" priority="12">
      <formula>LEN(TRIM(H22))=0</formula>
    </cfRule>
  </conditionalFormatting>
  <conditionalFormatting sqref="D106:D110">
    <cfRule type="expression" dxfId="23" priority="11">
      <formula>AND($F106&lt;&gt;0,$E106="")</formula>
    </cfRule>
  </conditionalFormatting>
  <conditionalFormatting sqref="E106:E110">
    <cfRule type="expression" dxfId="22" priority="10">
      <formula>AND($F106&lt;&gt;0,$E106="")</formula>
    </cfRule>
  </conditionalFormatting>
  <conditionalFormatting sqref="H115:DC115">
    <cfRule type="containsBlanks" dxfId="21" priority="9">
      <formula>LEN(TRIM(H115))=0</formula>
    </cfRule>
  </conditionalFormatting>
  <conditionalFormatting sqref="I115:DC115">
    <cfRule type="containsBlanks" dxfId="20" priority="8">
      <formula>LEN(TRIM(I115))=0</formula>
    </cfRule>
  </conditionalFormatting>
  <conditionalFormatting sqref="H54:R54 H46:DC53">
    <cfRule type="containsBlanks" dxfId="19" priority="7">
      <formula>LEN(TRIM(H46))=0</formula>
    </cfRule>
  </conditionalFormatting>
  <conditionalFormatting sqref="K116">
    <cfRule type="containsBlanks" dxfId="18" priority="6">
      <formula>LEN(TRIM(K116))=0</formula>
    </cfRule>
  </conditionalFormatting>
  <conditionalFormatting sqref="H116:DC116">
    <cfRule type="containsBlanks" dxfId="17" priority="5">
      <formula>LEN(TRIM(H116))=0</formula>
    </cfRule>
  </conditionalFormatting>
  <conditionalFormatting sqref="U116">
    <cfRule type="containsBlanks" dxfId="16" priority="4">
      <formula>LEN(TRIM(U116))=0</formula>
    </cfRule>
  </conditionalFormatting>
  <dataValidations count="6">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700-000000000000}"/>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89" xr:uid="{00000000-0002-0000-0700-000001000000}"/>
    <dataValidation allowBlank="1" promptTitle="Finansiniai srautai" prompt="Nurodomi finansiniai srautai realia verte, t.y. laikant, kad nėra infliacijos. Nominalus alternatyvos biudžetas, t.y. su infliacija, automatiškai apskaičiuojamas sekančioje lentelėje." sqref="D7:E7" xr:uid="{00000000-0002-0000-0700-000002000000}"/>
    <dataValidation type="list" allowBlank="1" showInputMessage="1" showErrorMessage="1" sqref="C127:C129" xr:uid="{00000000-0002-0000-0700-000003000000}">
      <formula1>Zalos</formula1>
    </dataValidation>
    <dataValidation type="list" allowBlank="1" showInputMessage="1" showErrorMessage="1" sqref="C119:C125" xr:uid="{00000000-0002-0000-0700-000004000000}">
      <formula1>Naudos</formula1>
    </dataValidation>
    <dataValidation allowBlank="1" sqref="C12:C19" xr:uid="{00000000-0002-0000-0700-000005000000}"/>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39937" r:id="rId5" name="Button 1">
              <controlPr defaultSize="0" print="0" autoFill="0" autoPict="0" macro="[0]!Button12_Click">
                <anchor moveWithCells="1" sizeWithCells="1">
                  <from>
                    <xdr:col>3</xdr:col>
                    <xdr:colOff>25400</xdr:colOff>
                    <xdr:row>10</xdr:row>
                    <xdr:rowOff>0</xdr:rowOff>
                  </from>
                  <to>
                    <xdr:col>3</xdr:col>
                    <xdr:colOff>304800</xdr:colOff>
                    <xdr:row>10</xdr:row>
                    <xdr:rowOff>184150</xdr:rowOff>
                  </to>
                </anchor>
              </controlPr>
            </control>
          </mc:Choice>
        </mc:AlternateContent>
        <mc:AlternateContent xmlns:mc="http://schemas.openxmlformats.org/markup-compatibility/2006">
          <mc:Choice Requires="x14">
            <control shapeId="39938" r:id="rId6" name="Button 2">
              <controlPr defaultSize="0" print="0" autoFill="0" autoPict="0" macro="[0]!Button11_Click">
                <anchor moveWithCells="1" sizeWithCells="1">
                  <from>
                    <xdr:col>3</xdr:col>
                    <xdr:colOff>6350</xdr:colOff>
                    <xdr:row>6</xdr:row>
                    <xdr:rowOff>6350</xdr:rowOff>
                  </from>
                  <to>
                    <xdr:col>3</xdr:col>
                    <xdr:colOff>298450</xdr:colOff>
                    <xdr:row>6</xdr:row>
                    <xdr:rowOff>190500</xdr:rowOff>
                  </to>
                </anchor>
              </controlPr>
            </control>
          </mc:Choice>
        </mc:AlternateContent>
        <mc:AlternateContent xmlns:mc="http://schemas.openxmlformats.org/markup-compatibility/2006">
          <mc:Choice Requires="x14">
            <control shapeId="39939" r:id="rId7" name="Button 12">
              <controlPr defaultSize="0" print="0" autoFill="0" autoPict="0" macro="[0]!Button13_Click">
                <anchor moveWithCells="1" sizeWithCells="1">
                  <from>
                    <xdr:col>3</xdr:col>
                    <xdr:colOff>6350</xdr:colOff>
                    <xdr:row>88</xdr:row>
                    <xdr:rowOff>0</xdr:rowOff>
                  </from>
                  <to>
                    <xdr:col>3</xdr:col>
                    <xdr:colOff>298450</xdr:colOff>
                    <xdr:row>89</xdr:row>
                    <xdr:rowOff>6350</xdr:rowOff>
                  </to>
                </anchor>
              </controlPr>
            </control>
          </mc:Choice>
        </mc:AlternateContent>
        <mc:AlternateContent xmlns:mc="http://schemas.openxmlformats.org/markup-compatibility/2006">
          <mc:Choice Requires="x14">
            <control shapeId="39940" r:id="rId8" name="Button 13">
              <controlPr defaultSize="0" print="0" autoFill="0" autoPict="0" macro="[0]!Button16_Click">
                <anchor moveWithCells="1" sizeWithCells="1">
                  <from>
                    <xdr:col>3</xdr:col>
                    <xdr:colOff>6350</xdr:colOff>
                    <xdr:row>99</xdr:row>
                    <xdr:rowOff>31750</xdr:rowOff>
                  </from>
                  <to>
                    <xdr:col>3</xdr:col>
                    <xdr:colOff>298450</xdr:colOff>
                    <xdr:row>99</xdr:row>
                    <xdr:rowOff>215900</xdr:rowOff>
                  </to>
                </anchor>
              </controlPr>
            </control>
          </mc:Choice>
        </mc:AlternateContent>
        <mc:AlternateContent xmlns:mc="http://schemas.openxmlformats.org/markup-compatibility/2006">
          <mc:Choice Requires="x14">
            <control shapeId="39941" r:id="rId9" name="Button 15">
              <controlPr defaultSize="0" print="0" autoFill="0" autoPict="0" macro="[0]!Button18_Click">
                <anchor moveWithCells="1" sizeWithCells="1">
                  <from>
                    <xdr:col>3</xdr:col>
                    <xdr:colOff>6350</xdr:colOff>
                    <xdr:row>116</xdr:row>
                    <xdr:rowOff>6350</xdr:rowOff>
                  </from>
                  <to>
                    <xdr:col>3</xdr:col>
                    <xdr:colOff>298450</xdr:colOff>
                    <xdr:row>117</xdr:row>
                    <xdr:rowOff>0</xdr:rowOff>
                  </to>
                </anchor>
              </controlPr>
            </control>
          </mc:Choice>
        </mc:AlternateContent>
        <mc:AlternateContent xmlns:mc="http://schemas.openxmlformats.org/markup-compatibility/2006">
          <mc:Choice Requires="x14">
            <control shapeId="39942" r:id="rId10" name="Button 10">
              <controlPr defaultSize="0" print="0" autoFill="0" autoPict="0" macro="[0]!Button10_Click">
                <anchor moveWithCells="1" sizeWithCells="1">
                  <from>
                    <xdr:col>4</xdr:col>
                    <xdr:colOff>107950</xdr:colOff>
                    <xdr:row>4</xdr:row>
                    <xdr:rowOff>6350</xdr:rowOff>
                  </from>
                  <to>
                    <xdr:col>4</xdr:col>
                    <xdr:colOff>374650</xdr:colOff>
                    <xdr:row>5</xdr:row>
                    <xdr:rowOff>0</xdr:rowOff>
                  </to>
                </anchor>
              </controlPr>
            </control>
          </mc:Choice>
        </mc:AlternateContent>
        <mc:AlternateContent xmlns:mc="http://schemas.openxmlformats.org/markup-compatibility/2006">
          <mc:Choice Requires="x14">
            <control shapeId="39943" r:id="rId11" name="Button 11">
              <controlPr defaultSize="0" print="0" autoFill="0" autoPict="0" macro="[0]!tuscios_veiklos">
                <anchor moveWithCells="1" sizeWithCells="1">
                  <from>
                    <xdr:col>5</xdr:col>
                    <xdr:colOff>38100</xdr:colOff>
                    <xdr:row>1</xdr:row>
                    <xdr:rowOff>139700</xdr:rowOff>
                  </from>
                  <to>
                    <xdr:col>6</xdr:col>
                    <xdr:colOff>723900</xdr:colOff>
                    <xdr:row>2</xdr:row>
                    <xdr:rowOff>184150</xdr:rowOff>
                  </to>
                </anchor>
              </controlPr>
            </control>
          </mc:Choice>
        </mc:AlternateContent>
        <mc:AlternateContent xmlns:mc="http://schemas.openxmlformats.org/markup-compatibility/2006">
          <mc:Choice Requires="x14">
            <control shapeId="39944" r:id="rId12" name="Button 8">
              <controlPr defaultSize="0" print="0" autoFill="0" autoPict="0" macro="[0]!Button97_Click">
                <anchor moveWithCells="1">
                  <from>
                    <xdr:col>0</xdr:col>
                    <xdr:colOff>82550</xdr:colOff>
                    <xdr:row>10</xdr:row>
                    <xdr:rowOff>31750</xdr:rowOff>
                  </from>
                  <to>
                    <xdr:col>0</xdr:col>
                    <xdr:colOff>222250</xdr:colOff>
                    <xdr:row>10</xdr:row>
                    <xdr:rowOff>158750</xdr:rowOff>
                  </to>
                </anchor>
              </controlPr>
            </control>
          </mc:Choice>
        </mc:AlternateContent>
        <mc:AlternateContent xmlns:mc="http://schemas.openxmlformats.org/markup-compatibility/2006">
          <mc:Choice Requires="x14">
            <control shapeId="39945" r:id="rId13" name="Button 9">
              <controlPr defaultSize="0" print="0" autoFill="0" autoPict="0" macro="[0]!Button97_Click">
                <anchor moveWithCells="1">
                  <from>
                    <xdr:col>0</xdr:col>
                    <xdr:colOff>82550</xdr:colOff>
                    <xdr:row>21</xdr:row>
                    <xdr:rowOff>25400</xdr:rowOff>
                  </from>
                  <to>
                    <xdr:col>0</xdr:col>
                    <xdr:colOff>215900</xdr:colOff>
                    <xdr:row>21</xdr:row>
                    <xdr:rowOff>152400</xdr:rowOff>
                  </to>
                </anchor>
              </controlPr>
            </control>
          </mc:Choice>
        </mc:AlternateContent>
        <mc:AlternateContent xmlns:mc="http://schemas.openxmlformats.org/markup-compatibility/2006">
          <mc:Choice Requires="x14">
            <control shapeId="39947" r:id="rId14" name="Button 106">
              <controlPr defaultSize="0" print="0" autoFill="0" autoPict="0" macro="[0]!Button97_Click">
                <anchor moveWithCells="1" sizeWithCells="1">
                  <from>
                    <xdr:col>0</xdr:col>
                    <xdr:colOff>76200</xdr:colOff>
                    <xdr:row>44</xdr:row>
                    <xdr:rowOff>31750</xdr:rowOff>
                  </from>
                  <to>
                    <xdr:col>0</xdr:col>
                    <xdr:colOff>196850</xdr:colOff>
                    <xdr:row>44</xdr:row>
                    <xdr:rowOff>177800</xdr:rowOff>
                  </to>
                </anchor>
              </controlPr>
            </control>
          </mc:Choice>
        </mc:AlternateContent>
        <mc:AlternateContent xmlns:mc="http://schemas.openxmlformats.org/markup-compatibility/2006">
          <mc:Choice Requires="x14">
            <control shapeId="39948" r:id="rId15" name="Button 107">
              <controlPr defaultSize="0" print="0" autoFill="0" autoPict="0" macro="[0]!Button97_Click">
                <anchor moveWithCells="1" sizeWithCells="1">
                  <from>
                    <xdr:col>0</xdr:col>
                    <xdr:colOff>76200</xdr:colOff>
                    <xdr:row>55</xdr:row>
                    <xdr:rowOff>31750</xdr:rowOff>
                  </from>
                  <to>
                    <xdr:col>0</xdr:col>
                    <xdr:colOff>196850</xdr:colOff>
                    <xdr:row>55</xdr:row>
                    <xdr:rowOff>177800</xdr:rowOff>
                  </to>
                </anchor>
              </controlPr>
            </control>
          </mc:Choice>
        </mc:AlternateContent>
        <mc:AlternateContent xmlns:mc="http://schemas.openxmlformats.org/markup-compatibility/2006">
          <mc:Choice Requires="x14">
            <control shapeId="39949" r:id="rId16" name="Button 108">
              <controlPr defaultSize="0" print="0" autoFill="0" autoPict="0" macro="[0]!Button97_Click">
                <anchor moveWithCells="1" sizeWithCells="1">
                  <from>
                    <xdr:col>0</xdr:col>
                    <xdr:colOff>76200</xdr:colOff>
                    <xdr:row>66</xdr:row>
                    <xdr:rowOff>25400</xdr:rowOff>
                  </from>
                  <to>
                    <xdr:col>0</xdr:col>
                    <xdr:colOff>196850</xdr:colOff>
                    <xdr:row>66</xdr:row>
                    <xdr:rowOff>152400</xdr:rowOff>
                  </to>
                </anchor>
              </controlPr>
            </control>
          </mc:Choice>
        </mc:AlternateContent>
        <mc:AlternateContent xmlns:mc="http://schemas.openxmlformats.org/markup-compatibility/2006">
          <mc:Choice Requires="x14">
            <control shapeId="39950" r:id="rId17" name="Button 109">
              <controlPr defaultSize="0" print="0" autoFill="0" autoPict="0" macro="[0]!Button97_Click">
                <anchor moveWithCells="1" sizeWithCells="1">
                  <from>
                    <xdr:col>0</xdr:col>
                    <xdr:colOff>76200</xdr:colOff>
                    <xdr:row>77</xdr:row>
                    <xdr:rowOff>31750</xdr:rowOff>
                  </from>
                  <to>
                    <xdr:col>0</xdr:col>
                    <xdr:colOff>196850</xdr:colOff>
                    <xdr:row>77</xdr:row>
                    <xdr:rowOff>158750</xdr:rowOff>
                  </to>
                </anchor>
              </controlPr>
            </control>
          </mc:Choice>
        </mc:AlternateContent>
        <mc:AlternateContent xmlns:mc="http://schemas.openxmlformats.org/markup-compatibility/2006">
          <mc:Choice Requires="x14">
            <control shapeId="39953" r:id="rId18" name="Button 110">
              <controlPr defaultSize="0" print="0" autoFill="0" autoPict="0" macro="[0]!Button97_Click">
                <anchor moveWithCells="1" sizeWithCells="1">
                  <from>
                    <xdr:col>0</xdr:col>
                    <xdr:colOff>76200</xdr:colOff>
                    <xdr:row>88</xdr:row>
                    <xdr:rowOff>25400</xdr:rowOff>
                  </from>
                  <to>
                    <xdr:col>0</xdr:col>
                    <xdr:colOff>196850</xdr:colOff>
                    <xdr:row>88</xdr:row>
                    <xdr:rowOff>158750</xdr:rowOff>
                  </to>
                </anchor>
              </controlPr>
            </control>
          </mc:Choice>
        </mc:AlternateContent>
        <mc:AlternateContent xmlns:mc="http://schemas.openxmlformats.org/markup-compatibility/2006">
          <mc:Choice Requires="x14">
            <control shapeId="39954" r:id="rId19" name="Button 111">
              <controlPr defaultSize="0" print="0" autoFill="0" autoPict="0" macro="[0]!Button97_Click">
                <anchor moveWithCells="1" sizeWithCells="1">
                  <from>
                    <xdr:col>0</xdr:col>
                    <xdr:colOff>69850</xdr:colOff>
                    <xdr:row>99</xdr:row>
                    <xdr:rowOff>38100</xdr:rowOff>
                  </from>
                  <to>
                    <xdr:col>0</xdr:col>
                    <xdr:colOff>190500</xdr:colOff>
                    <xdr:row>99</xdr:row>
                    <xdr:rowOff>177800</xdr:rowOff>
                  </to>
                </anchor>
              </controlPr>
            </control>
          </mc:Choice>
        </mc:AlternateContent>
        <mc:AlternateContent xmlns:mc="http://schemas.openxmlformats.org/markup-compatibility/2006">
          <mc:Choice Requires="x14">
            <control shapeId="39955" r:id="rId20" name="Button 14">
              <controlPr defaultSize="0" print="0" autoFill="0" autoPict="0" macro="[0]!Button14_Click">
                <anchor moveWithCells="1" sizeWithCells="1">
                  <from>
                    <xdr:col>3</xdr:col>
                    <xdr:colOff>6350</xdr:colOff>
                    <xdr:row>110</xdr:row>
                    <xdr:rowOff>6350</xdr:rowOff>
                  </from>
                  <to>
                    <xdr:col>3</xdr:col>
                    <xdr:colOff>298450</xdr:colOff>
                    <xdr:row>111</xdr:row>
                    <xdr:rowOff>0</xdr:rowOff>
                  </to>
                </anchor>
              </controlPr>
            </control>
          </mc:Choice>
        </mc:AlternateContent>
        <mc:AlternateContent xmlns:mc="http://schemas.openxmlformats.org/markup-compatibility/2006">
          <mc:Choice Requires="x14">
            <control shapeId="39956" r:id="rId21" name="Button 20">
              <controlPr defaultSize="0" print="0" autoFill="0" autoPict="0" macro="[0]!Button98_Click">
                <anchor moveWithCells="1">
                  <from>
                    <xdr:col>0</xdr:col>
                    <xdr:colOff>6350</xdr:colOff>
                    <xdr:row>9</xdr:row>
                    <xdr:rowOff>25400</xdr:rowOff>
                  </from>
                  <to>
                    <xdr:col>0</xdr:col>
                    <xdr:colOff>254000</xdr:colOff>
                    <xdr:row>9</xdr:row>
                    <xdr:rowOff>152400</xdr:rowOff>
                  </to>
                </anchor>
              </controlPr>
            </control>
          </mc:Choice>
        </mc:AlternateContent>
        <mc:AlternateContent xmlns:mc="http://schemas.openxmlformats.org/markup-compatibility/2006">
          <mc:Choice Requires="x14">
            <control shapeId="39957" r:id="rId22" name="Button 21">
              <controlPr defaultSize="0" print="0" autoFill="0" autoPict="0" macro="[0]!Button97_Click">
                <anchor moveWithCells="1">
                  <from>
                    <xdr:col>0</xdr:col>
                    <xdr:colOff>82550</xdr:colOff>
                    <xdr:row>32</xdr:row>
                    <xdr:rowOff>31750</xdr:rowOff>
                  </from>
                  <to>
                    <xdr:col>0</xdr:col>
                    <xdr:colOff>222250</xdr:colOff>
                    <xdr:row>32</xdr:row>
                    <xdr:rowOff>158750</xdr:rowOff>
                  </to>
                </anchor>
              </controlPr>
            </control>
          </mc:Choice>
        </mc:AlternateContent>
        <mc:AlternateContent xmlns:mc="http://schemas.openxmlformats.org/markup-compatibility/2006">
          <mc:Choice Requires="x14">
            <control shapeId="39958" r:id="rId23" name="Button 22">
              <controlPr defaultSize="0" print="0" autoFill="0" autoPict="0" macro="[0]!Button98_Click">
                <anchor moveWithCells="1">
                  <from>
                    <xdr:col>0</xdr:col>
                    <xdr:colOff>0</xdr:colOff>
                    <xdr:row>43</xdr:row>
                    <xdr:rowOff>38100</xdr:rowOff>
                  </from>
                  <to>
                    <xdr:col>0</xdr:col>
                    <xdr:colOff>254000</xdr:colOff>
                    <xdr:row>43</xdr:row>
                    <xdr:rowOff>158750</xdr:rowOff>
                  </to>
                </anchor>
              </controlPr>
            </control>
          </mc:Choice>
        </mc:AlternateContent>
        <mc:AlternateContent xmlns:mc="http://schemas.openxmlformats.org/markup-compatibility/2006">
          <mc:Choice Requires="x14">
            <control shapeId="39959" r:id="rId24" name="Button 23">
              <controlPr defaultSize="0" print="0" autoFill="0" autoPict="0" macro="[0]!Button148_Click">
                <anchor moveWithCells="1" sizeWithCells="1">
                  <from>
                    <xdr:col>3</xdr:col>
                    <xdr:colOff>6350</xdr:colOff>
                    <xdr:row>8</xdr:row>
                    <xdr:rowOff>6350</xdr:rowOff>
                  </from>
                  <to>
                    <xdr:col>3</xdr:col>
                    <xdr:colOff>298450</xdr:colOff>
                    <xdr:row>9</xdr:row>
                    <xdr:rowOff>0</xdr:rowOff>
                  </to>
                </anchor>
              </controlPr>
            </control>
          </mc:Choice>
        </mc:AlternateContent>
        <mc:AlternateContent xmlns:mc="http://schemas.openxmlformats.org/markup-compatibility/2006">
          <mc:Choice Requires="x14">
            <control shapeId="39963" r:id="rId25" name="Button 27">
              <controlPr defaultSize="0" print="0" autoFill="0" autoPict="0" macro="[0]!Button27_Click">
                <anchor moveWithCells="1" sizeWithCells="1">
                  <from>
                    <xdr:col>3</xdr:col>
                    <xdr:colOff>25400</xdr:colOff>
                    <xdr:row>21</xdr:row>
                    <xdr:rowOff>0</xdr:rowOff>
                  </from>
                  <to>
                    <xdr:col>4</xdr:col>
                    <xdr:colOff>0</xdr:colOff>
                    <xdr:row>21</xdr:row>
                    <xdr:rowOff>184150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6000000}">
          <x14:formula1>
            <xm:f>Data1!$K$2:$K$6</xm:f>
          </x14:formula1>
          <xm:sqref>E79:E88 E90:E99 E23:E32 E34:E43 E46:E55 E57:E66 E68:E77 E12:E21</xm:sqref>
        </x14:dataValidation>
        <x14:dataValidation type="list" allowBlank="1" showInputMessage="1" showErrorMessage="1" xr:uid="{00000000-0002-0000-0700-000007000000}">
          <x14:formula1>
            <xm:f>Data1!$L$2:$L$6</xm:f>
          </x14:formula1>
          <xm:sqref>E101:E110</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DA472-D663-497D-88B2-E599193266C3}">
  <dimension ref="B2:AL151"/>
  <sheetViews>
    <sheetView tabSelected="1" zoomScale="55" zoomScaleNormal="55" workbookViewId="0">
      <pane xSplit="3" ySplit="9" topLeftCell="D47" activePane="bottomRight" state="frozen"/>
      <selection pane="topRight" activeCell="D1" sqref="D1"/>
      <selection pane="bottomLeft" activeCell="A10" sqref="A10"/>
      <selection pane="bottomRight" activeCell="G60" sqref="G60"/>
    </sheetView>
  </sheetViews>
  <sheetFormatPr defaultRowHeight="14.5"/>
  <cols>
    <col min="1" max="1" width="3.90625" customWidth="1"/>
    <col min="3" max="3" width="72.54296875" customWidth="1"/>
    <col min="4" max="4" width="20.36328125" style="467" customWidth="1"/>
    <col min="5" max="5" width="22.36328125" style="467" customWidth="1"/>
    <col min="6" max="6" width="22.36328125" customWidth="1"/>
    <col min="7" max="7" width="20.6328125" customWidth="1"/>
    <col min="8" max="8" width="23.54296875" style="467" customWidth="1"/>
    <col min="9" max="11" width="23.54296875" customWidth="1"/>
    <col min="12" max="14" width="18.54296875" customWidth="1"/>
    <col min="15" max="15" width="21" customWidth="1"/>
    <col min="16" max="16" width="21.6328125" customWidth="1"/>
    <col min="17" max="23" width="18.54296875" customWidth="1"/>
    <col min="24" max="24" width="24.08984375" customWidth="1"/>
    <col min="25" max="27" width="18.54296875" customWidth="1"/>
    <col min="28" max="28" width="11.6328125" customWidth="1"/>
    <col min="29" max="29" width="13.6328125" customWidth="1"/>
    <col min="30" max="30" width="10.453125" style="467" customWidth="1"/>
    <col min="31" max="31" width="12.54296875" style="467" customWidth="1"/>
    <col min="32" max="32" width="27.6328125" style="467" customWidth="1"/>
    <col min="33" max="33" width="55.54296875" customWidth="1"/>
  </cols>
  <sheetData>
    <row r="2" spans="2:36" ht="23.5">
      <c r="B2" s="596" t="s">
        <v>843</v>
      </c>
      <c r="C2" s="17"/>
      <c r="D2" s="371"/>
      <c r="E2" s="371"/>
      <c r="F2" s="597" t="s">
        <v>1086</v>
      </c>
      <c r="G2" s="17"/>
      <c r="H2" s="371"/>
      <c r="I2" s="17"/>
      <c r="J2" s="17"/>
      <c r="K2" s="598">
        <f>E55-H55</f>
        <v>2721631</v>
      </c>
      <c r="L2" s="17"/>
      <c r="M2" s="598"/>
      <c r="N2" s="598"/>
      <c r="O2" s="17"/>
      <c r="P2" s="17"/>
      <c r="Q2" s="17"/>
      <c r="R2" s="17"/>
      <c r="S2" s="598"/>
      <c r="T2" s="17"/>
      <c r="U2" s="17"/>
      <c r="V2" s="17"/>
      <c r="W2" s="17"/>
      <c r="X2" s="17"/>
      <c r="Y2" s="17"/>
      <c r="Z2" s="17"/>
      <c r="AA2" s="17"/>
      <c r="AB2" s="17"/>
      <c r="AC2" s="17"/>
    </row>
    <row r="3" spans="2:36">
      <c r="B3" s="17"/>
      <c r="C3" s="17"/>
      <c r="D3" s="371"/>
      <c r="E3" s="371"/>
      <c r="F3" s="17"/>
      <c r="G3" s="17"/>
      <c r="H3" s="371"/>
      <c r="I3" s="17"/>
      <c r="J3" s="17"/>
      <c r="K3" s="17"/>
      <c r="L3" s="17"/>
      <c r="M3" s="17"/>
      <c r="N3" s="17"/>
      <c r="O3" s="17"/>
      <c r="P3" s="17"/>
      <c r="Q3" s="17"/>
      <c r="R3" s="17"/>
      <c r="S3" s="17"/>
      <c r="T3" s="17"/>
      <c r="U3" s="17"/>
      <c r="V3" s="17"/>
      <c r="W3" s="17"/>
      <c r="X3" s="17"/>
      <c r="Y3" s="17"/>
      <c r="Z3" s="17"/>
      <c r="AA3" s="17"/>
      <c r="AB3" s="17"/>
      <c r="AC3" s="17"/>
    </row>
    <row r="4" spans="2:36">
      <c r="B4" s="17"/>
      <c r="C4" s="17"/>
      <c r="D4" s="371"/>
      <c r="E4" s="371"/>
      <c r="F4" s="17"/>
      <c r="G4" s="17"/>
      <c r="H4" s="371"/>
      <c r="I4" s="17"/>
      <c r="J4" s="17"/>
      <c r="K4" s="17"/>
      <c r="L4" s="17"/>
      <c r="M4" s="17"/>
      <c r="N4" s="17"/>
      <c r="O4" s="17"/>
      <c r="P4" s="17"/>
      <c r="Q4" s="17"/>
      <c r="R4" s="17"/>
      <c r="S4" s="17"/>
      <c r="T4" s="17"/>
      <c r="U4" s="17"/>
      <c r="V4" s="17"/>
      <c r="W4" s="17"/>
      <c r="X4" s="17"/>
      <c r="Y4" s="17"/>
      <c r="Z4" s="17"/>
      <c r="AA4" s="17"/>
      <c r="AB4" s="17"/>
      <c r="AC4" s="17"/>
    </row>
    <row r="5" spans="2:36" ht="23" customHeight="1">
      <c r="B5" s="1100" t="s">
        <v>143</v>
      </c>
      <c r="C5" s="1102" t="s">
        <v>844</v>
      </c>
      <c r="D5" s="1103" t="s">
        <v>845</v>
      </c>
      <c r="E5" s="1102" t="s">
        <v>988</v>
      </c>
      <c r="F5" s="1103" t="s">
        <v>846</v>
      </c>
      <c r="G5" s="1105" t="s">
        <v>847</v>
      </c>
      <c r="H5" s="1106"/>
      <c r="I5" s="1107"/>
      <c r="J5" s="1108" t="s">
        <v>1061</v>
      </c>
      <c r="K5" s="1109"/>
      <c r="L5" s="1102" t="s">
        <v>848</v>
      </c>
      <c r="M5" s="1102"/>
      <c r="N5" s="1102"/>
      <c r="O5" s="1102"/>
      <c r="P5" s="1102"/>
      <c r="Q5" s="1102"/>
      <c r="R5" s="1102"/>
      <c r="S5" s="1102"/>
      <c r="T5" s="1102"/>
      <c r="U5" s="1102"/>
      <c r="V5" s="1102"/>
      <c r="W5" s="1102"/>
      <c r="X5" s="1102"/>
      <c r="Y5" s="1102"/>
      <c r="Z5" s="1102"/>
      <c r="AA5" s="1102"/>
      <c r="AB5" s="1101" t="s">
        <v>804</v>
      </c>
      <c r="AC5" s="1103" t="s">
        <v>626</v>
      </c>
      <c r="AD5" s="1123" t="s">
        <v>849</v>
      </c>
      <c r="AE5" s="1124"/>
      <c r="AF5" s="1125" t="s">
        <v>850</v>
      </c>
      <c r="AG5" s="1126" t="s">
        <v>968</v>
      </c>
    </row>
    <row r="6" spans="2:36" ht="48.65" customHeight="1" thickBot="1">
      <c r="B6" s="1101"/>
      <c r="C6" s="1103"/>
      <c r="D6" s="1104"/>
      <c r="E6" s="1103"/>
      <c r="F6" s="1104"/>
      <c r="G6" s="600" t="s">
        <v>851</v>
      </c>
      <c r="H6" s="599" t="s">
        <v>852</v>
      </c>
      <c r="I6" s="601" t="s">
        <v>853</v>
      </c>
      <c r="J6" s="730">
        <v>2022</v>
      </c>
      <c r="K6" s="730">
        <v>2023</v>
      </c>
      <c r="L6" s="1079" t="s">
        <v>854</v>
      </c>
      <c r="M6" s="1080"/>
      <c r="N6" s="1081"/>
      <c r="O6" s="1079" t="s">
        <v>855</v>
      </c>
      <c r="P6" s="1080"/>
      <c r="Q6" s="1081"/>
      <c r="R6" s="1082" t="s">
        <v>856</v>
      </c>
      <c r="S6" s="1083"/>
      <c r="T6" s="1082" t="s">
        <v>857</v>
      </c>
      <c r="U6" s="1083"/>
      <c r="V6" s="1082">
        <v>2028</v>
      </c>
      <c r="W6" s="1083"/>
      <c r="X6" s="1082">
        <v>2029</v>
      </c>
      <c r="Y6" s="1083"/>
      <c r="Z6" s="1082">
        <v>2030</v>
      </c>
      <c r="AA6" s="1083"/>
      <c r="AB6" s="1121"/>
      <c r="AC6" s="1122"/>
      <c r="AD6" s="599" t="s">
        <v>858</v>
      </c>
      <c r="AE6" s="783" t="s">
        <v>859</v>
      </c>
      <c r="AF6" s="1125"/>
      <c r="AG6" s="1126"/>
    </row>
    <row r="7" spans="2:36" ht="20" customHeight="1" thickBot="1">
      <c r="B7" s="602"/>
      <c r="C7" s="603"/>
      <c r="D7" s="604"/>
      <c r="E7" s="605"/>
      <c r="F7" s="606"/>
      <c r="G7" s="605"/>
      <c r="H7" s="605"/>
      <c r="I7" s="607"/>
      <c r="J7" s="607"/>
      <c r="K7" s="607"/>
      <c r="L7" s="607"/>
      <c r="M7" s="607"/>
      <c r="N7" s="607"/>
      <c r="O7" s="607"/>
      <c r="P7" s="607"/>
      <c r="Q7" s="607"/>
      <c r="R7" s="607"/>
      <c r="S7" s="607"/>
      <c r="T7" s="607"/>
      <c r="U7" s="607"/>
      <c r="V7" s="607"/>
      <c r="W7" s="607"/>
      <c r="X7" s="607"/>
      <c r="Y7" s="607"/>
      <c r="Z7" s="607"/>
      <c r="AA7" s="607"/>
      <c r="AB7" s="605">
        <f>AB8+AB55</f>
        <v>386.36200000000014</v>
      </c>
      <c r="AC7" s="608"/>
      <c r="AD7" s="609"/>
      <c r="AE7" s="784"/>
      <c r="AF7" s="785"/>
      <c r="AG7" s="786"/>
    </row>
    <row r="8" spans="2:36" ht="29.4" customHeight="1" thickBot="1">
      <c r="B8" s="1084"/>
      <c r="C8" s="1086" t="s">
        <v>1088</v>
      </c>
      <c r="D8" s="1088"/>
      <c r="E8" s="1090">
        <f>SUM(E10:E43)</f>
        <v>50183744</v>
      </c>
      <c r="F8" s="1092"/>
      <c r="G8" s="1094">
        <f>ROUND(SUM(G10:G43),1)</f>
        <v>24999999.699999999</v>
      </c>
      <c r="H8" s="1096">
        <f>SUM(H10:H43)</f>
        <v>24227678.285714597</v>
      </c>
      <c r="I8" s="1098">
        <f>SUM(I10:I43)</f>
        <v>956066</v>
      </c>
      <c r="J8" s="731"/>
      <c r="K8" s="731"/>
      <c r="L8" s="1076">
        <f>L10+L12+L14+L16+L18+L20+L22+L24+L26+L28+L30+L32+L34+L36+L38+L40+L42</f>
        <v>8705994</v>
      </c>
      <c r="M8" s="1077"/>
      <c r="N8" s="1078"/>
      <c r="O8" s="1076">
        <f>O10+O12+O14+O16+O18+O20+O22+O24+O26+O28+O30+O32+O34+O36+O38+O40+O42</f>
        <v>24408700</v>
      </c>
      <c r="P8" s="1077"/>
      <c r="Q8" s="1078"/>
      <c r="R8" s="1076">
        <f>R10+R12+R14+R16+R18+R20+R22+R24+R26+R28+R30+R32+R34+R36+R38+R40+R42</f>
        <v>13631050</v>
      </c>
      <c r="S8" s="1078"/>
      <c r="T8" s="1076">
        <f>T10+T12+T14+T16+T18+T20+T22+T24+T26+T28+T30+T32+T34+T36+T38+T40+T42</f>
        <v>3438000</v>
      </c>
      <c r="U8" s="1078"/>
      <c r="V8" s="1076">
        <f>V10+V12+V14+V16+V18+V20+V22+V24+V26+V28+V30+V32+V34+V36+V38+V40+V42</f>
        <v>0</v>
      </c>
      <c r="W8" s="1078"/>
      <c r="X8" s="1076">
        <f>X10+X12+X14+X16+V18+X20+X22+X24+X26+X28+X30+X32+X34+X36+X38+X40+X42</f>
        <v>0</v>
      </c>
      <c r="Y8" s="1078"/>
      <c r="Z8" s="1076">
        <f>Z10+Z12+Z14+Z16+Z18+Z20+Z22+Z24+Z26+Z28+Z30+Z32+Z34+Z36+Z38+Z40+Z42</f>
        <v>0</v>
      </c>
      <c r="AA8" s="1078"/>
      <c r="AB8" s="1129">
        <f>SUM(AB10:AB43)</f>
        <v>98.122</v>
      </c>
      <c r="AC8" s="1131">
        <v>23788</v>
      </c>
      <c r="AD8" s="1133"/>
      <c r="AE8" s="1135"/>
      <c r="AF8" s="1137"/>
      <c r="AG8" s="770"/>
    </row>
    <row r="9" spans="2:36" ht="33.65" customHeight="1" thickBot="1">
      <c r="B9" s="1085"/>
      <c r="C9" s="1087"/>
      <c r="D9" s="1089"/>
      <c r="E9" s="1091"/>
      <c r="F9" s="1093"/>
      <c r="G9" s="1095"/>
      <c r="H9" s="1097"/>
      <c r="I9" s="1099"/>
      <c r="J9" s="732"/>
      <c r="K9" s="732"/>
      <c r="L9" s="931">
        <f>L11+L13+L15+L17+L19+L21+L23+L25+L27+L29+L31+L33+L35+L37+L39+L41+L43</f>
        <v>6865082.8417554051</v>
      </c>
      <c r="M9" s="926">
        <f>M11+M13+M15+M17+M19+M21+M23+M25+M27+M29+M31+M33+M35+M37+M39+M41+M43</f>
        <v>1436262.8416552967</v>
      </c>
      <c r="N9" s="927">
        <f>N11+N13+N15+N17+N19+N21+N23+N25+N27+N29+N31+N33+N35+N37+N39+N41+N43</f>
        <v>404648.31658929819</v>
      </c>
      <c r="O9" s="928">
        <f>O11+O13+O15+O17+O19+O21+O23+O25+O27+O29+O31+O33+O35+O37+O39+O41+O43</f>
        <v>13238165.26213</v>
      </c>
      <c r="P9" s="929">
        <f>P11+P13+P15+P17+P19+P21+P23+P25+P27+P29+P31+P33+P35+P37+P39+P41+P43</f>
        <v>10619117.054460213</v>
      </c>
      <c r="Q9" s="930">
        <f>Q11+Q13+Q15+Q17+Q19+Q21+Q23+Q25+Q27+Q29+Q31+Q33+Q35+Q37+Q39+Q41+Q43</f>
        <v>551417.68340978643</v>
      </c>
      <c r="R9" s="931">
        <f>R11+R13+R15+R17+R19+R21+R23+R25+R27+R29+R31+R33+R35+R37+R39+R41+R43</f>
        <v>4266616.4051999999</v>
      </c>
      <c r="S9" s="926">
        <f>S11+S13+S15+S17+S19+S21+S23+S25+S27+S29+S31+S33+S35+S37+S39+S41+S43</f>
        <v>9364433.5947999991</v>
      </c>
      <c r="T9" s="931">
        <f>T11+T13+T15+T17+T19+T21+T23+T25+T27+T29+T31+T33+T35+T37+T39+T41+T43</f>
        <v>630135.20520000008</v>
      </c>
      <c r="U9" s="926">
        <f>U11+U13+U15+U17+U19+U21+U23+U25+U27+U29+U31+U33+U35+U37+U39+U41+U43</f>
        <v>2807864.7947999998</v>
      </c>
      <c r="V9" s="611">
        <f>V11+V13+V15+V17+V19+V21+V23+V25+V27+V29+V31+V33+V35+V37+V39+V41+V43</f>
        <v>0</v>
      </c>
      <c r="W9" s="610">
        <f>W11+W13+W15+W17+W19+W21+W23+W25+W27+W29+W31+W33+W35+W37+W39+W395+W43</f>
        <v>0</v>
      </c>
      <c r="X9" s="611">
        <f>X11+X13+X15+X17+X19+X21+X23+X25+X27+X29+X31+X33+X35+X37+X39+X41+X43</f>
        <v>0</v>
      </c>
      <c r="Y9" s="610">
        <f>Y11+Y13+Y15+Y17+Y19+Y21+Y23+Y25+Y27+Y29+Y31+Y33+Y35+Y37+Y39+Y41+Y43</f>
        <v>0</v>
      </c>
      <c r="Z9" s="611">
        <f>Z11+Z13+Z15+Z17+Z19+Z21+Z23+Z25+Z27+Z29+Z31+Z33+Z35+Z37+Z39+Z41+Z43</f>
        <v>0</v>
      </c>
      <c r="AA9" s="610">
        <f>AA11+AA13+AA15+AA17+AA19+AA21+AA23+AA25+AA27+AA29+AA31+AA33+AA35+AA37+AA39+AA41+AA43</f>
        <v>0</v>
      </c>
      <c r="AB9" s="1130"/>
      <c r="AC9" s="1132"/>
      <c r="AD9" s="1134"/>
      <c r="AE9" s="1136"/>
      <c r="AF9" s="1138"/>
      <c r="AG9" s="789"/>
    </row>
    <row r="10" spans="2:36" s="467" customFormat="1" ht="29" customHeight="1">
      <c r="B10" s="1025">
        <v>1</v>
      </c>
      <c r="C10" s="1033" t="s">
        <v>860</v>
      </c>
      <c r="D10" s="1033" t="s">
        <v>861</v>
      </c>
      <c r="E10" s="974">
        <v>1449750</v>
      </c>
      <c r="F10" s="1035">
        <v>85</v>
      </c>
      <c r="G10" s="1074">
        <f t="shared" ref="G10:G49" si="0">E10*F10/100</f>
        <v>1232287.5</v>
      </c>
      <c r="H10" s="974">
        <f t="shared" ref="H10:H42" si="1">E10-G10</f>
        <v>217462.5</v>
      </c>
      <c r="I10" s="612"/>
      <c r="J10" s="733"/>
      <c r="K10" s="733"/>
      <c r="L10" s="990">
        <v>1449750</v>
      </c>
      <c r="M10" s="991"/>
      <c r="N10" s="1060"/>
      <c r="O10" s="1040"/>
      <c r="P10" s="1008"/>
      <c r="Q10" s="613"/>
      <c r="R10" s="1007"/>
      <c r="S10" s="1008"/>
      <c r="T10" s="1007"/>
      <c r="U10" s="1008"/>
      <c r="V10" s="1007"/>
      <c r="W10" s="1008"/>
      <c r="X10" s="1007"/>
      <c r="Y10" s="1008"/>
      <c r="Z10" s="1007"/>
      <c r="AA10" s="1008"/>
      <c r="AB10" s="831">
        <v>3.4</v>
      </c>
      <c r="AC10" s="612"/>
      <c r="AD10" s="1009">
        <v>2023</v>
      </c>
      <c r="AE10" s="993">
        <v>2024</v>
      </c>
      <c r="AF10" s="995">
        <v>16</v>
      </c>
      <c r="AG10" s="1113" t="s">
        <v>969</v>
      </c>
    </row>
    <row r="11" spans="2:36" s="860" customFormat="1" ht="49.25" customHeight="1" thickBot="1">
      <c r="B11" s="1026"/>
      <c r="C11" s="1034"/>
      <c r="D11" s="1034"/>
      <c r="E11" s="975"/>
      <c r="F11" s="1036"/>
      <c r="G11" s="1075"/>
      <c r="H11" s="975"/>
      <c r="I11" s="825"/>
      <c r="J11" s="736"/>
      <c r="K11" s="736"/>
      <c r="L11" s="856">
        <f>L10*F10/100</f>
        <v>1232287.5</v>
      </c>
      <c r="M11" s="825">
        <f>L10*(100-$F10)/100</f>
        <v>217462.5</v>
      </c>
      <c r="N11" s="864"/>
      <c r="O11" s="857">
        <f>O10*$F10/100</f>
        <v>0</v>
      </c>
      <c r="P11" s="825">
        <f>O10*(100-$F10)/100</f>
        <v>0</v>
      </c>
      <c r="Q11" s="858"/>
      <c r="R11" s="859">
        <f>R10*$F10/100</f>
        <v>0</v>
      </c>
      <c r="S11" s="825">
        <f>R10*(100-$F10)/100</f>
        <v>0</v>
      </c>
      <c r="T11" s="859">
        <f>T10*$F10/100</f>
        <v>0</v>
      </c>
      <c r="U11" s="825">
        <f>T10*(100-$F10)/100</f>
        <v>0</v>
      </c>
      <c r="V11" s="859">
        <f>V10*$F10/100</f>
        <v>0</v>
      </c>
      <c r="W11" s="825">
        <f>V10*(100-$F10)/100</f>
        <v>0</v>
      </c>
      <c r="X11" s="859">
        <f>X10*$F10/100</f>
        <v>0</v>
      </c>
      <c r="Y11" s="825">
        <f>X10*(100-$F10)/100</f>
        <v>0</v>
      </c>
      <c r="Z11" s="859">
        <f>Z10*$F10/100</f>
        <v>0</v>
      </c>
      <c r="AA11" s="825">
        <f>Z10*(100-$F10)/100</f>
        <v>0</v>
      </c>
      <c r="AB11" s="849"/>
      <c r="AC11" s="825"/>
      <c r="AD11" s="1010"/>
      <c r="AE11" s="994"/>
      <c r="AF11" s="996"/>
      <c r="AG11" s="1114"/>
    </row>
    <row r="12" spans="2:36" s="467" customFormat="1" ht="27" customHeight="1">
      <c r="B12" s="1044">
        <v>2</v>
      </c>
      <c r="C12" s="1046" t="s">
        <v>862</v>
      </c>
      <c r="D12" s="1046" t="s">
        <v>863</v>
      </c>
      <c r="E12" s="976">
        <v>3630000</v>
      </c>
      <c r="F12" s="1048">
        <v>85</v>
      </c>
      <c r="G12" s="976">
        <f t="shared" si="0"/>
        <v>3085500</v>
      </c>
      <c r="H12" s="976">
        <f t="shared" si="1"/>
        <v>544500</v>
      </c>
      <c r="I12" s="616"/>
      <c r="J12" s="733"/>
      <c r="K12" s="733"/>
      <c r="L12" s="1003">
        <v>3630000</v>
      </c>
      <c r="M12" s="1005"/>
      <c r="N12" s="1073"/>
      <c r="O12" s="1005"/>
      <c r="P12" s="1004"/>
      <c r="Q12" s="617"/>
      <c r="R12" s="1006"/>
      <c r="S12" s="1004"/>
      <c r="T12" s="1006"/>
      <c r="U12" s="1004"/>
      <c r="V12" s="1006"/>
      <c r="W12" s="1004"/>
      <c r="X12" s="1006"/>
      <c r="Y12" s="1004"/>
      <c r="Z12" s="619"/>
      <c r="AA12" s="620"/>
      <c r="AB12" s="833">
        <v>4.702</v>
      </c>
      <c r="AC12" s="615"/>
      <c r="AD12" s="997">
        <v>2023</v>
      </c>
      <c r="AE12" s="999">
        <v>2024</v>
      </c>
      <c r="AF12" s="1001">
        <v>10</v>
      </c>
      <c r="AG12" s="1115" t="s">
        <v>969</v>
      </c>
    </row>
    <row r="13" spans="2:36" s="467" customFormat="1" ht="21" customHeight="1" thickBot="1">
      <c r="B13" s="1045"/>
      <c r="C13" s="1047"/>
      <c r="D13" s="1047"/>
      <c r="E13" s="977"/>
      <c r="F13" s="1049"/>
      <c r="G13" s="977"/>
      <c r="H13" s="977"/>
      <c r="I13" s="623"/>
      <c r="J13" s="734"/>
      <c r="K13" s="734"/>
      <c r="L13" s="624">
        <f>L12*F12/100</f>
        <v>3085500</v>
      </c>
      <c r="M13" s="622">
        <f>L12*(100-F12)/100</f>
        <v>544500</v>
      </c>
      <c r="N13" s="625"/>
      <c r="O13" s="626">
        <f>O12*$F12/100</f>
        <v>0</v>
      </c>
      <c r="P13" s="622">
        <f>O12*(100-$F12)/100</f>
        <v>0</v>
      </c>
      <c r="Q13" s="830"/>
      <c r="R13" s="627">
        <f>R12*$F12/100</f>
        <v>0</v>
      </c>
      <c r="S13" s="622">
        <f>R12*(100-$F12)/100</f>
        <v>0</v>
      </c>
      <c r="T13" s="627">
        <f>T12*$F12/100</f>
        <v>0</v>
      </c>
      <c r="U13" s="622">
        <f>T12*(100-$F12)/100</f>
        <v>0</v>
      </c>
      <c r="V13" s="627">
        <f>V12*$F12/100</f>
        <v>0</v>
      </c>
      <c r="W13" s="622">
        <f>V12*(100-$F12)/100</f>
        <v>0</v>
      </c>
      <c r="X13" s="627">
        <f>X12*$F12/100</f>
        <v>0</v>
      </c>
      <c r="Y13" s="622">
        <f>X12*(100-$F12)/100</f>
        <v>0</v>
      </c>
      <c r="Z13" s="628">
        <f>Z12*$F12/100</f>
        <v>0</v>
      </c>
      <c r="AA13" s="629">
        <f>Z12*(100-$F12)/100</f>
        <v>0</v>
      </c>
      <c r="AB13" s="834"/>
      <c r="AC13" s="622"/>
      <c r="AD13" s="998"/>
      <c r="AE13" s="1000"/>
      <c r="AF13" s="1002"/>
      <c r="AG13" s="1116"/>
      <c r="AJ13" s="787"/>
    </row>
    <row r="14" spans="2:36" s="467" customFormat="1" ht="21" customHeight="1">
      <c r="B14" s="1025">
        <v>3</v>
      </c>
      <c r="C14" s="1071" t="s">
        <v>864</v>
      </c>
      <c r="D14" s="1033" t="s">
        <v>865</v>
      </c>
      <c r="E14" s="978">
        <v>2197244</v>
      </c>
      <c r="F14" s="1029">
        <v>80.000008875000006</v>
      </c>
      <c r="G14" s="978">
        <f>E14*F14/100</f>
        <v>1757795.3950054052</v>
      </c>
      <c r="H14" s="978">
        <f>E14-G14-I14</f>
        <v>2062.604994594818</v>
      </c>
      <c r="I14" s="1069">
        <v>437386</v>
      </c>
      <c r="J14" s="735"/>
      <c r="K14" s="735"/>
      <c r="L14" s="990">
        <v>1597244</v>
      </c>
      <c r="M14" s="991"/>
      <c r="N14" s="1060"/>
      <c r="O14" s="990">
        <v>600000</v>
      </c>
      <c r="P14" s="991"/>
      <c r="Q14" s="992"/>
      <c r="R14" s="1067"/>
      <c r="S14" s="1068"/>
      <c r="T14" s="1067"/>
      <c r="U14" s="1068"/>
      <c r="V14" s="1067"/>
      <c r="W14" s="1068"/>
      <c r="X14" s="1067"/>
      <c r="Y14" s="1068"/>
      <c r="Z14" s="1067"/>
      <c r="AA14" s="1068"/>
      <c r="AB14" s="831">
        <v>3.97</v>
      </c>
      <c r="AC14" s="974"/>
      <c r="AD14" s="1009">
        <v>2023</v>
      </c>
      <c r="AE14" s="993">
        <v>2024</v>
      </c>
      <c r="AF14" s="1018">
        <v>49</v>
      </c>
      <c r="AG14" s="1127" t="s">
        <v>970</v>
      </c>
    </row>
    <row r="15" spans="2:36" s="467" customFormat="1" ht="40.5" customHeight="1" thickBot="1">
      <c r="B15" s="1026"/>
      <c r="C15" s="1072"/>
      <c r="D15" s="1034"/>
      <c r="E15" s="979"/>
      <c r="F15" s="1030"/>
      <c r="G15" s="979"/>
      <c r="H15" s="979"/>
      <c r="I15" s="1070"/>
      <c r="J15" s="736"/>
      <c r="K15" s="736"/>
      <c r="L15" s="837">
        <f>L14*F14/100</f>
        <v>1277795.3417554051</v>
      </c>
      <c r="M15" s="838">
        <f>L14-L15-N15</f>
        <v>1499.3707815103116</v>
      </c>
      <c r="N15" s="790">
        <f>L14*0.19906118756</f>
        <v>317949.28746308462</v>
      </c>
      <c r="O15" s="865">
        <f>O14*F14/100</f>
        <v>480000.05325000006</v>
      </c>
      <c r="P15" s="866">
        <f>O14-O15-Q15</f>
        <v>563.23421399995277</v>
      </c>
      <c r="Q15" s="867">
        <f>O14*0.19906118756</f>
        <v>119436.71253599999</v>
      </c>
      <c r="R15" s="827"/>
      <c r="S15" s="868"/>
      <c r="T15" s="827"/>
      <c r="U15" s="868"/>
      <c r="V15" s="827"/>
      <c r="W15" s="868"/>
      <c r="X15" s="827"/>
      <c r="Y15" s="868"/>
      <c r="Z15" s="628"/>
      <c r="AA15" s="791"/>
      <c r="AB15" s="832"/>
      <c r="AC15" s="975"/>
      <c r="AD15" s="1010"/>
      <c r="AE15" s="994"/>
      <c r="AF15" s="1019"/>
      <c r="AG15" s="1128"/>
    </row>
    <row r="16" spans="2:36" s="467" customFormat="1" ht="27.65" customHeight="1">
      <c r="B16" s="1044">
        <v>4</v>
      </c>
      <c r="C16" s="1046" t="s">
        <v>866</v>
      </c>
      <c r="D16" s="1046" t="s">
        <v>863</v>
      </c>
      <c r="E16" s="976">
        <v>5150000</v>
      </c>
      <c r="F16" s="1048">
        <v>80</v>
      </c>
      <c r="G16" s="976">
        <f>E16*F16/100</f>
        <v>4120000</v>
      </c>
      <c r="H16" s="976">
        <f>E16-G16-I16</f>
        <v>660000</v>
      </c>
      <c r="I16" s="967">
        <v>370000</v>
      </c>
      <c r="J16" s="735"/>
      <c r="K16" s="792"/>
      <c r="L16" s="1064">
        <v>650000</v>
      </c>
      <c r="M16" s="1064"/>
      <c r="N16" s="1064"/>
      <c r="O16" s="1065">
        <v>4500000</v>
      </c>
      <c r="P16" s="1065"/>
      <c r="Q16" s="1066"/>
      <c r="R16" s="1065"/>
      <c r="S16" s="1065"/>
      <c r="T16" s="1065"/>
      <c r="U16" s="1065"/>
      <c r="V16" s="1065"/>
      <c r="W16" s="1065"/>
      <c r="X16" s="1065"/>
      <c r="Y16" s="1065"/>
      <c r="Z16" s="1063"/>
      <c r="AA16" s="1004"/>
      <c r="AB16" s="620">
        <v>4.2919999999999998</v>
      </c>
      <c r="AC16" s="976"/>
      <c r="AD16" s="997">
        <v>2023</v>
      </c>
      <c r="AE16" s="999">
        <v>2025</v>
      </c>
      <c r="AF16" s="1001">
        <v>15</v>
      </c>
      <c r="AG16" s="1115" t="s">
        <v>971</v>
      </c>
    </row>
    <row r="17" spans="2:34" s="467" customFormat="1" ht="40.5" customHeight="1" thickBot="1">
      <c r="B17" s="1045"/>
      <c r="C17" s="1047"/>
      <c r="D17" s="1047"/>
      <c r="E17" s="977"/>
      <c r="F17" s="1049"/>
      <c r="G17" s="977"/>
      <c r="H17" s="977"/>
      <c r="I17" s="968"/>
      <c r="J17" s="736"/>
      <c r="K17" s="736"/>
      <c r="L17" s="631">
        <f>L16*F16/100</f>
        <v>520000</v>
      </c>
      <c r="M17" s="632">
        <f>L16*(H16*100/E16)/100</f>
        <v>83300.970873786413</v>
      </c>
      <c r="N17" s="699">
        <f>L16*(I16*100/E16)/100</f>
        <v>46699.029126213594</v>
      </c>
      <c r="O17" s="631">
        <f>O16*F16/100</f>
        <v>3600000</v>
      </c>
      <c r="P17" s="632">
        <f>O16*(H16*100/E16)/100</f>
        <v>576699.02912621351</v>
      </c>
      <c r="Q17" s="700">
        <f>O16*(I16*100/E16)/100</f>
        <v>323300.97087378643</v>
      </c>
      <c r="R17" s="633"/>
      <c r="S17" s="634"/>
      <c r="T17" s="633"/>
      <c r="U17" s="634"/>
      <c r="V17" s="633"/>
      <c r="W17" s="634"/>
      <c r="X17" s="633"/>
      <c r="Y17" s="634"/>
      <c r="Z17" s="628"/>
      <c r="AA17" s="635"/>
      <c r="AB17" s="834"/>
      <c r="AC17" s="977"/>
      <c r="AD17" s="998"/>
      <c r="AE17" s="1000"/>
      <c r="AF17" s="1002"/>
      <c r="AG17" s="1116"/>
    </row>
    <row r="18" spans="2:34" s="467" customFormat="1" ht="40.5" customHeight="1">
      <c r="B18" s="1031">
        <v>5</v>
      </c>
      <c r="C18" s="1033" t="s">
        <v>1082</v>
      </c>
      <c r="D18" s="1033" t="s">
        <v>868</v>
      </c>
      <c r="E18" s="974">
        <v>743400</v>
      </c>
      <c r="F18" s="1035">
        <v>80</v>
      </c>
      <c r="G18" s="974">
        <f t="shared" si="0"/>
        <v>594720</v>
      </c>
      <c r="H18" s="974">
        <f>E18-G18-I18</f>
        <v>0</v>
      </c>
      <c r="I18" s="978">
        <v>148680</v>
      </c>
      <c r="J18" s="882"/>
      <c r="K18" s="882"/>
      <c r="L18" s="1039">
        <v>200000</v>
      </c>
      <c r="M18" s="1040"/>
      <c r="N18" s="1041"/>
      <c r="O18" s="1144">
        <v>543400</v>
      </c>
      <c r="P18" s="1145"/>
      <c r="Q18" s="1068"/>
      <c r="R18" s="1067"/>
      <c r="S18" s="1068"/>
      <c r="T18" s="1067"/>
      <c r="U18" s="1068"/>
      <c r="V18" s="1067"/>
      <c r="W18" s="1068"/>
      <c r="X18" s="1067"/>
      <c r="Y18" s="1068"/>
      <c r="Z18" s="1067"/>
      <c r="AA18" s="1068"/>
      <c r="AB18" s="871">
        <v>1.6519999999999999</v>
      </c>
      <c r="AC18" s="872"/>
      <c r="AD18" s="1146">
        <v>2024</v>
      </c>
      <c r="AE18" s="1146">
        <v>2025</v>
      </c>
      <c r="AF18" s="1146">
        <v>30</v>
      </c>
      <c r="AG18" s="1139" t="s">
        <v>1083</v>
      </c>
    </row>
    <row r="19" spans="2:34" s="467" customFormat="1" ht="26" customHeight="1" thickBot="1">
      <c r="B19" s="1032"/>
      <c r="C19" s="1034"/>
      <c r="D19" s="1034"/>
      <c r="E19" s="975"/>
      <c r="F19" s="1036"/>
      <c r="G19" s="975"/>
      <c r="H19" s="975"/>
      <c r="I19" s="979"/>
      <c r="J19" s="882"/>
      <c r="K19" s="882"/>
      <c r="L19" s="839">
        <f>L18*F18/100</f>
        <v>160000</v>
      </c>
      <c r="M19" s="863">
        <f>L18-L19-N19</f>
        <v>0</v>
      </c>
      <c r="N19" s="840">
        <f>L18*0.2</f>
        <v>40000</v>
      </c>
      <c r="O19" s="839">
        <f>O18*F18/100</f>
        <v>434720</v>
      </c>
      <c r="P19" s="863">
        <f>O18-O19-Q19</f>
        <v>0</v>
      </c>
      <c r="Q19" s="840">
        <f>O18*0.2</f>
        <v>108680</v>
      </c>
      <c r="R19" s="839"/>
      <c r="S19" s="863"/>
      <c r="T19" s="839"/>
      <c r="U19" s="869"/>
      <c r="V19" s="839"/>
      <c r="W19" s="869"/>
      <c r="X19" s="839"/>
      <c r="Y19" s="869"/>
      <c r="Z19" s="841"/>
      <c r="AA19" s="870"/>
      <c r="AB19" s="871"/>
      <c r="AC19" s="872"/>
      <c r="AD19" s="1147"/>
      <c r="AE19" s="1147"/>
      <c r="AF19" s="1147"/>
      <c r="AG19" s="1140"/>
    </row>
    <row r="20" spans="2:34" ht="25.25" customHeight="1">
      <c r="B20" s="1044">
        <v>6</v>
      </c>
      <c r="C20" s="1046" t="s">
        <v>867</v>
      </c>
      <c r="D20" s="1046" t="s">
        <v>868</v>
      </c>
      <c r="E20" s="976">
        <v>2860650</v>
      </c>
      <c r="F20" s="1048">
        <v>50</v>
      </c>
      <c r="G20" s="976">
        <f t="shared" si="0"/>
        <v>1430325</v>
      </c>
      <c r="H20" s="976">
        <f t="shared" si="1"/>
        <v>1430325</v>
      </c>
      <c r="I20" s="615"/>
      <c r="J20" s="883"/>
      <c r="K20" s="883"/>
      <c r="L20" s="1050">
        <v>660000</v>
      </c>
      <c r="M20" s="1051"/>
      <c r="N20" s="1052"/>
      <c r="O20" s="1050">
        <v>2200650</v>
      </c>
      <c r="P20" s="1051"/>
      <c r="Q20" s="1059"/>
      <c r="R20" s="1058"/>
      <c r="S20" s="1059"/>
      <c r="T20" s="1058"/>
      <c r="U20" s="1059"/>
      <c r="V20" s="1058"/>
      <c r="W20" s="1059"/>
      <c r="X20" s="1058"/>
      <c r="Y20" s="1059"/>
      <c r="Z20" s="1058"/>
      <c r="AA20" s="1059"/>
      <c r="AB20" s="833">
        <v>6.3570000000000002</v>
      </c>
      <c r="AC20" s="641"/>
      <c r="AD20" s="997">
        <v>2024</v>
      </c>
      <c r="AE20" s="999">
        <v>2025</v>
      </c>
      <c r="AF20" s="1001">
        <v>7</v>
      </c>
      <c r="AG20" s="1115" t="s">
        <v>972</v>
      </c>
    </row>
    <row r="21" spans="2:34" ht="26.4" customHeight="1" thickBot="1">
      <c r="B21" s="1045"/>
      <c r="C21" s="1047"/>
      <c r="D21" s="1047"/>
      <c r="E21" s="977"/>
      <c r="F21" s="1049"/>
      <c r="G21" s="977"/>
      <c r="H21" s="977"/>
      <c r="I21" s="622"/>
      <c r="J21" s="884"/>
      <c r="K21" s="884"/>
      <c r="L21" s="631">
        <f>L20*F20/100</f>
        <v>330000</v>
      </c>
      <c r="M21" s="632">
        <f>L20*(100-F20)/100</f>
        <v>330000</v>
      </c>
      <c r="N21" s="873"/>
      <c r="O21" s="638">
        <f>O20*$F20/100</f>
        <v>1100325</v>
      </c>
      <c r="P21" s="632">
        <f>O20*(100-$F20)/100</f>
        <v>1100325</v>
      </c>
      <c r="Q21" s="874"/>
      <c r="R21" s="633">
        <f>R20*$F20/100</f>
        <v>0</v>
      </c>
      <c r="S21" s="632">
        <f>R20*(100-$F20)/100</f>
        <v>0</v>
      </c>
      <c r="T21" s="633">
        <f>T20*$F20/100</f>
        <v>0</v>
      </c>
      <c r="U21" s="632">
        <f>T20*(100-$F20)/100</f>
        <v>0</v>
      </c>
      <c r="V21" s="632">
        <f>V20*$F20/100</f>
        <v>0</v>
      </c>
      <c r="W21" s="632">
        <f>V20*(100-$F20)/100</f>
        <v>0</v>
      </c>
      <c r="X21" s="632">
        <f>X20*$F20/100</f>
        <v>0</v>
      </c>
      <c r="Y21" s="632">
        <f>X20*(100-$F20)/100</f>
        <v>0</v>
      </c>
      <c r="Z21" s="632">
        <f>Z20*$F20/100</f>
        <v>0</v>
      </c>
      <c r="AA21" s="632">
        <f>Z20*(100-$F20)/100</f>
        <v>0</v>
      </c>
      <c r="AB21" s="834"/>
      <c r="AC21" s="642"/>
      <c r="AD21" s="998"/>
      <c r="AE21" s="1000"/>
      <c r="AF21" s="1002"/>
      <c r="AG21" s="1116"/>
    </row>
    <row r="22" spans="2:34" ht="29" customHeight="1">
      <c r="B22" s="1031">
        <v>7</v>
      </c>
      <c r="C22" s="1033" t="s">
        <v>869</v>
      </c>
      <c r="D22" s="1033" t="s">
        <v>868</v>
      </c>
      <c r="E22" s="974">
        <v>3519900</v>
      </c>
      <c r="F22" s="1035">
        <v>50</v>
      </c>
      <c r="G22" s="974">
        <f t="shared" si="0"/>
        <v>1759950</v>
      </c>
      <c r="H22" s="974">
        <f t="shared" si="1"/>
        <v>1759950</v>
      </c>
      <c r="I22" s="612"/>
      <c r="J22" s="883"/>
      <c r="K22" s="883"/>
      <c r="L22" s="1039">
        <v>0</v>
      </c>
      <c r="M22" s="1040"/>
      <c r="N22" s="1041"/>
      <c r="O22" s="1039">
        <v>3519900</v>
      </c>
      <c r="P22" s="1040"/>
      <c r="Q22" s="1008"/>
      <c r="R22" s="1007"/>
      <c r="S22" s="1008"/>
      <c r="T22" s="1007"/>
      <c r="U22" s="1008"/>
      <c r="V22" s="1007"/>
      <c r="W22" s="1008"/>
      <c r="X22" s="1007"/>
      <c r="Y22" s="1008"/>
      <c r="Z22" s="1007"/>
      <c r="AA22" s="1008"/>
      <c r="AB22" s="831">
        <v>7.8220000000000001</v>
      </c>
      <c r="AC22" s="636"/>
      <c r="AD22" s="1009">
        <v>2024</v>
      </c>
      <c r="AE22" s="993">
        <v>2025</v>
      </c>
      <c r="AF22" s="995">
        <v>8</v>
      </c>
      <c r="AG22" s="1113" t="s">
        <v>972</v>
      </c>
    </row>
    <row r="23" spans="2:34" ht="39.65" customHeight="1" thickBot="1">
      <c r="B23" s="1032"/>
      <c r="C23" s="1034"/>
      <c r="D23" s="1034"/>
      <c r="E23" s="975"/>
      <c r="F23" s="1036"/>
      <c r="G23" s="975"/>
      <c r="H23" s="975"/>
      <c r="I23" s="707"/>
      <c r="J23" s="884"/>
      <c r="K23" s="884"/>
      <c r="L23" s="861">
        <f>L22*F22/100</f>
        <v>0</v>
      </c>
      <c r="M23" s="707">
        <f>L22*(100-F22)/100</f>
        <v>0</v>
      </c>
      <c r="N23" s="876"/>
      <c r="O23" s="862">
        <f>O22*$F22/100</f>
        <v>1759950</v>
      </c>
      <c r="P23" s="707">
        <f>O22*(100-$F22)/100</f>
        <v>1759950</v>
      </c>
      <c r="Q23" s="707"/>
      <c r="R23" s="627">
        <f>R22*$F22/100</f>
        <v>0</v>
      </c>
      <c r="S23" s="707">
        <f>R22*(100-$F22)/100</f>
        <v>0</v>
      </c>
      <c r="T23" s="627">
        <f>T22*$F22/100</f>
        <v>0</v>
      </c>
      <c r="U23" s="707">
        <f>T22*(100-$F22)/100</f>
        <v>0</v>
      </c>
      <c r="V23" s="627">
        <f>V22*$F22/100</f>
        <v>0</v>
      </c>
      <c r="W23" s="707">
        <f>V22*(100-$F22)/100</f>
        <v>0</v>
      </c>
      <c r="X23" s="627">
        <f>X22*$F22/100</f>
        <v>0</v>
      </c>
      <c r="Y23" s="707">
        <f>X22*(100-$F22)/100</f>
        <v>0</v>
      </c>
      <c r="Z23" s="627">
        <f>Z22*$F22/100</f>
        <v>0</v>
      </c>
      <c r="AA23" s="707">
        <f>Z22*(100-$F22)/100</f>
        <v>0</v>
      </c>
      <c r="AB23" s="832"/>
      <c r="AC23" s="639"/>
      <c r="AD23" s="1010"/>
      <c r="AE23" s="994"/>
      <c r="AF23" s="996"/>
      <c r="AG23" s="1114"/>
    </row>
    <row r="24" spans="2:34" ht="29" customHeight="1">
      <c r="B24" s="1044">
        <v>8</v>
      </c>
      <c r="C24" s="1046" t="s">
        <v>870</v>
      </c>
      <c r="D24" s="1046" t="s">
        <v>868</v>
      </c>
      <c r="E24" s="976">
        <v>2419000</v>
      </c>
      <c r="F24" s="1048">
        <v>50</v>
      </c>
      <c r="G24" s="976">
        <f t="shared" si="0"/>
        <v>1209500</v>
      </c>
      <c r="H24" s="976">
        <f t="shared" si="1"/>
        <v>1209500</v>
      </c>
      <c r="I24" s="615"/>
      <c r="J24" s="883"/>
      <c r="K24" s="883"/>
      <c r="L24" s="1003">
        <v>219000</v>
      </c>
      <c r="M24" s="1005"/>
      <c r="N24" s="1073"/>
      <c r="O24" s="1003">
        <v>2200000</v>
      </c>
      <c r="P24" s="1005"/>
      <c r="Q24" s="1004"/>
      <c r="R24" s="1006">
        <v>0</v>
      </c>
      <c r="S24" s="1004"/>
      <c r="T24" s="1006"/>
      <c r="U24" s="1004"/>
      <c r="V24" s="1006"/>
      <c r="W24" s="1004"/>
      <c r="X24" s="1006"/>
      <c r="Y24" s="1004"/>
      <c r="Z24" s="1006"/>
      <c r="AA24" s="1004"/>
      <c r="AB24" s="833">
        <v>5.9</v>
      </c>
      <c r="AC24" s="621"/>
      <c r="AD24" s="997">
        <v>2024</v>
      </c>
      <c r="AE24" s="999">
        <v>2025</v>
      </c>
      <c r="AF24" s="1001">
        <v>12</v>
      </c>
      <c r="AG24" s="1115" t="s">
        <v>972</v>
      </c>
    </row>
    <row r="25" spans="2:34" ht="29.4" customHeight="1" thickBot="1">
      <c r="B25" s="1045"/>
      <c r="C25" s="1047"/>
      <c r="D25" s="1047"/>
      <c r="E25" s="977"/>
      <c r="F25" s="1049"/>
      <c r="G25" s="977"/>
      <c r="H25" s="977"/>
      <c r="I25" s="622"/>
      <c r="J25" s="884"/>
      <c r="K25" s="884"/>
      <c r="L25" s="624">
        <f>L24*F24/100</f>
        <v>109500</v>
      </c>
      <c r="M25" s="632">
        <f>L24*(100-F24)/100</f>
        <v>109500</v>
      </c>
      <c r="N25" s="873"/>
      <c r="O25" s="638">
        <f>O24*$F24/100</f>
        <v>1100000</v>
      </c>
      <c r="P25" s="632">
        <f>O24*(100-$F24)/100</f>
        <v>1100000</v>
      </c>
      <c r="Q25" s="874"/>
      <c r="R25" s="633">
        <f>R24*$F24/100</f>
        <v>0</v>
      </c>
      <c r="S25" s="632">
        <f>R24*(100-$F24)/100</f>
        <v>0</v>
      </c>
      <c r="T25" s="633">
        <f>T24*$F24/100</f>
        <v>0</v>
      </c>
      <c r="U25" s="632">
        <f>T24*(100-$F24)/100</f>
        <v>0</v>
      </c>
      <c r="V25" s="633">
        <f>V24*$F24/100</f>
        <v>0</v>
      </c>
      <c r="W25" s="637">
        <f>V24*(100-$F24)/100</f>
        <v>0</v>
      </c>
      <c r="X25" s="633">
        <f>X24*$F24/100</f>
        <v>0</v>
      </c>
      <c r="Y25" s="632">
        <f>X24*(100-$F24)/100</f>
        <v>0</v>
      </c>
      <c r="Z25" s="633">
        <f>Z24*$F24/100</f>
        <v>0</v>
      </c>
      <c r="AA25" s="632">
        <f>Z24*(100-$F24)/100</f>
        <v>0</v>
      </c>
      <c r="AB25" s="834"/>
      <c r="AC25" s="630"/>
      <c r="AD25" s="998"/>
      <c r="AE25" s="1000"/>
      <c r="AF25" s="1002"/>
      <c r="AG25" s="1116"/>
    </row>
    <row r="26" spans="2:34" ht="29" customHeight="1">
      <c r="B26" s="1031">
        <v>9</v>
      </c>
      <c r="C26" s="1027" t="s">
        <v>871</v>
      </c>
      <c r="D26" s="1033" t="s">
        <v>861</v>
      </c>
      <c r="E26" s="978">
        <v>1809000</v>
      </c>
      <c r="F26" s="1035">
        <v>50</v>
      </c>
      <c r="G26" s="974">
        <f t="shared" si="0"/>
        <v>904500</v>
      </c>
      <c r="H26" s="974">
        <f t="shared" si="1"/>
        <v>904500</v>
      </c>
      <c r="I26" s="612"/>
      <c r="J26" s="883"/>
      <c r="K26" s="883"/>
      <c r="L26" s="990">
        <v>100000</v>
      </c>
      <c r="M26" s="991"/>
      <c r="N26" s="1060"/>
      <c r="O26" s="990">
        <v>1709000</v>
      </c>
      <c r="P26" s="991"/>
      <c r="Q26" s="992"/>
      <c r="R26" s="1007"/>
      <c r="S26" s="1008"/>
      <c r="T26" s="1007"/>
      <c r="U26" s="1008"/>
      <c r="V26" s="1007"/>
      <c r="W26" s="1008"/>
      <c r="X26" s="1007"/>
      <c r="Y26" s="1008"/>
      <c r="Z26" s="1007"/>
      <c r="AA26" s="1008"/>
      <c r="AB26" s="831">
        <v>4.0199999999999996</v>
      </c>
      <c r="AC26" s="636"/>
      <c r="AD26" s="1009">
        <v>2024</v>
      </c>
      <c r="AE26" s="993">
        <v>2025</v>
      </c>
      <c r="AF26" s="995">
        <v>17</v>
      </c>
      <c r="AG26" s="1113" t="s">
        <v>972</v>
      </c>
    </row>
    <row r="27" spans="2:34" ht="24.65" customHeight="1" thickBot="1">
      <c r="B27" s="1032"/>
      <c r="C27" s="1028"/>
      <c r="D27" s="1034"/>
      <c r="E27" s="979"/>
      <c r="F27" s="1036"/>
      <c r="G27" s="975"/>
      <c r="H27" s="975"/>
      <c r="I27" s="707"/>
      <c r="J27" s="884"/>
      <c r="K27" s="884"/>
      <c r="L27" s="624">
        <f>L26*F26/100</f>
        <v>50000</v>
      </c>
      <c r="M27" s="637">
        <f>L26*(100-F26)/100</f>
        <v>50000</v>
      </c>
      <c r="N27" s="873"/>
      <c r="O27" s="638">
        <f>O26*$F26/100</f>
        <v>854500</v>
      </c>
      <c r="P27" s="637">
        <f>O26*(100-$F26)/100</f>
        <v>854500</v>
      </c>
      <c r="Q27" s="874"/>
      <c r="R27" s="633">
        <f>R26*$F26/100</f>
        <v>0</v>
      </c>
      <c r="S27" s="637">
        <f>R26*(100-$F26)/100</f>
        <v>0</v>
      </c>
      <c r="T27" s="633">
        <f>T26*$F26/100</f>
        <v>0</v>
      </c>
      <c r="U27" s="637">
        <f>T26*(100-$F26)/100</f>
        <v>0</v>
      </c>
      <c r="V27" s="633">
        <f>V26*$F26/100</f>
        <v>0</v>
      </c>
      <c r="W27" s="637">
        <f>V26*(100-$F26)/100</f>
        <v>0</v>
      </c>
      <c r="X27" s="633">
        <f>X26*$F26/100</f>
        <v>0</v>
      </c>
      <c r="Y27" s="637">
        <f>X26*(100-$F26)/100</f>
        <v>0</v>
      </c>
      <c r="Z27" s="633">
        <f>Z26*$F26/100</f>
        <v>0</v>
      </c>
      <c r="AA27" s="637">
        <f>Z26*(100-$F26)/100</f>
        <v>0</v>
      </c>
      <c r="AB27" s="832"/>
      <c r="AC27" s="639"/>
      <c r="AD27" s="1010"/>
      <c r="AE27" s="994"/>
      <c r="AF27" s="996"/>
      <c r="AG27" s="1114"/>
    </row>
    <row r="28" spans="2:34" ht="29" customHeight="1">
      <c r="B28" s="1044">
        <v>10</v>
      </c>
      <c r="C28" s="1046" t="s">
        <v>872</v>
      </c>
      <c r="D28" s="1046" t="s">
        <v>861</v>
      </c>
      <c r="E28" s="976">
        <v>1790550</v>
      </c>
      <c r="F28" s="1048">
        <v>50</v>
      </c>
      <c r="G28" s="976">
        <f t="shared" si="0"/>
        <v>895275</v>
      </c>
      <c r="H28" s="976">
        <f t="shared" si="1"/>
        <v>895275</v>
      </c>
      <c r="I28" s="615"/>
      <c r="J28" s="883"/>
      <c r="K28" s="883"/>
      <c r="L28" s="1039"/>
      <c r="M28" s="1040"/>
      <c r="N28" s="1041"/>
      <c r="O28" s="1039">
        <v>1790550</v>
      </c>
      <c r="P28" s="1040"/>
      <c r="Q28" s="1008"/>
      <c r="R28" s="1007"/>
      <c r="S28" s="1008"/>
      <c r="T28" s="1007"/>
      <c r="U28" s="1008"/>
      <c r="V28" s="1007"/>
      <c r="W28" s="1008"/>
      <c r="X28" s="1007"/>
      <c r="Y28" s="1008"/>
      <c r="Z28" s="1007"/>
      <c r="AA28" s="1008"/>
      <c r="AB28" s="831">
        <v>3.9790000000000001</v>
      </c>
      <c r="AC28" s="636"/>
      <c r="AD28" s="1009">
        <v>2025</v>
      </c>
      <c r="AE28" s="993">
        <v>2025</v>
      </c>
      <c r="AF28" s="1009">
        <v>11</v>
      </c>
      <c r="AG28" s="1113" t="s">
        <v>973</v>
      </c>
    </row>
    <row r="29" spans="2:34" ht="29.4" customHeight="1" thickBot="1">
      <c r="B29" s="1045"/>
      <c r="C29" s="1047"/>
      <c r="D29" s="1047"/>
      <c r="E29" s="977"/>
      <c r="F29" s="1049"/>
      <c r="G29" s="977"/>
      <c r="H29" s="977"/>
      <c r="I29" s="622"/>
      <c r="J29" s="884"/>
      <c r="K29" s="884"/>
      <c r="L29" s="624">
        <f>L28*F28/100</f>
        <v>0</v>
      </c>
      <c r="M29" s="637">
        <f>L28*(100-F28)/100</f>
        <v>0</v>
      </c>
      <c r="N29" s="873"/>
      <c r="O29" s="638">
        <f>O28*$F28/100</f>
        <v>895275</v>
      </c>
      <c r="P29" s="637">
        <f>O28*(100-$F28)/100</f>
        <v>895275</v>
      </c>
      <c r="Q29" s="874"/>
      <c r="R29" s="633">
        <f>R28*$F28/100</f>
        <v>0</v>
      </c>
      <c r="S29" s="637">
        <f>R28*(100-$F28)/100</f>
        <v>0</v>
      </c>
      <c r="T29" s="633">
        <f>T28*$F28/100</f>
        <v>0</v>
      </c>
      <c r="U29" s="637">
        <f>T28*(100-$F28)/100</f>
        <v>0</v>
      </c>
      <c r="V29" s="633">
        <f>V28*$F28/100</f>
        <v>0</v>
      </c>
      <c r="W29" s="637">
        <f>V28*(100-$F28)/100</f>
        <v>0</v>
      </c>
      <c r="X29" s="633">
        <f>X28*$F28/100</f>
        <v>0</v>
      </c>
      <c r="Y29" s="637">
        <f>X28*(100-$F28)/100</f>
        <v>0</v>
      </c>
      <c r="Z29" s="633">
        <f>Z28*$F28/100</f>
        <v>0</v>
      </c>
      <c r="AA29" s="637">
        <f>Z28*(100-$F28)/100</f>
        <v>0</v>
      </c>
      <c r="AB29" s="832"/>
      <c r="AC29" s="639"/>
      <c r="AD29" s="1010"/>
      <c r="AE29" s="994"/>
      <c r="AF29" s="1010"/>
      <c r="AG29" s="1114"/>
      <c r="AH29" s="12"/>
    </row>
    <row r="30" spans="2:34" s="846" customFormat="1" ht="29.4" customHeight="1">
      <c r="B30" s="1025">
        <v>11</v>
      </c>
      <c r="C30" s="1027" t="s">
        <v>884</v>
      </c>
      <c r="D30" s="1027" t="s">
        <v>863</v>
      </c>
      <c r="E30" s="978">
        <v>351000</v>
      </c>
      <c r="F30" s="1029">
        <v>50</v>
      </c>
      <c r="G30" s="978">
        <f t="shared" si="0"/>
        <v>175500</v>
      </c>
      <c r="H30" s="978">
        <f t="shared" si="1"/>
        <v>175500</v>
      </c>
      <c r="I30" s="978"/>
      <c r="J30" s="842"/>
      <c r="K30" s="842"/>
      <c r="L30" s="990"/>
      <c r="M30" s="991"/>
      <c r="N30" s="1060"/>
      <c r="O30" s="990">
        <v>351000</v>
      </c>
      <c r="P30" s="991"/>
      <c r="Q30" s="992"/>
      <c r="R30" s="1061"/>
      <c r="S30" s="1062"/>
      <c r="T30" s="1024"/>
      <c r="U30" s="992"/>
      <c r="V30" s="1024"/>
      <c r="W30" s="992"/>
      <c r="X30" s="1061"/>
      <c r="Y30" s="1062"/>
      <c r="Z30" s="1061"/>
      <c r="AA30" s="1062"/>
      <c r="AB30" s="843">
        <v>0.78</v>
      </c>
      <c r="AC30" s="844"/>
      <c r="AD30" s="961">
        <v>2025</v>
      </c>
      <c r="AE30" s="961">
        <v>2025</v>
      </c>
      <c r="AF30" s="961">
        <v>13</v>
      </c>
      <c r="AG30" s="963" t="s">
        <v>974</v>
      </c>
      <c r="AH30" s="845"/>
    </row>
    <row r="31" spans="2:34" s="846" customFormat="1" ht="29.4" customHeight="1" thickBot="1">
      <c r="B31" s="1026"/>
      <c r="C31" s="1028"/>
      <c r="D31" s="1028"/>
      <c r="E31" s="979"/>
      <c r="F31" s="1030"/>
      <c r="G31" s="979"/>
      <c r="H31" s="979"/>
      <c r="I31" s="979"/>
      <c r="J31" s="842"/>
      <c r="K31" s="842"/>
      <c r="L31" s="847"/>
      <c r="M31" s="848"/>
      <c r="N31" s="840"/>
      <c r="O31" s="847">
        <f>O30*F30/100</f>
        <v>175500</v>
      </c>
      <c r="P31" s="848">
        <f>O30*(100-$F30)/100</f>
        <v>175500</v>
      </c>
      <c r="Q31" s="840"/>
      <c r="R31" s="847"/>
      <c r="S31" s="848"/>
      <c r="T31" s="847"/>
      <c r="U31" s="848"/>
      <c r="V31" s="847"/>
      <c r="W31" s="848"/>
      <c r="X31" s="847"/>
      <c r="Y31" s="848"/>
      <c r="Z31" s="847"/>
      <c r="AA31" s="848"/>
      <c r="AB31" s="849"/>
      <c r="AC31" s="844"/>
      <c r="AD31" s="962"/>
      <c r="AE31" s="962"/>
      <c r="AF31" s="962"/>
      <c r="AG31" s="964"/>
      <c r="AH31" s="845"/>
    </row>
    <row r="32" spans="2:34" ht="32.4" customHeight="1">
      <c r="B32" s="1044">
        <v>12</v>
      </c>
      <c r="C32" s="965" t="s">
        <v>873</v>
      </c>
      <c r="D32" s="1046" t="s">
        <v>874</v>
      </c>
      <c r="E32" s="967">
        <v>4643550</v>
      </c>
      <c r="F32" s="1048">
        <v>50</v>
      </c>
      <c r="G32" s="976">
        <f t="shared" si="0"/>
        <v>2321775</v>
      </c>
      <c r="H32" s="976">
        <f t="shared" si="1"/>
        <v>2321775</v>
      </c>
      <c r="I32" s="976"/>
      <c r="J32" s="733"/>
      <c r="K32" s="733"/>
      <c r="L32" s="1050"/>
      <c r="M32" s="1051"/>
      <c r="N32" s="1052"/>
      <c r="O32" s="1053"/>
      <c r="P32" s="1054"/>
      <c r="Q32" s="1055"/>
      <c r="R32" s="1056">
        <v>4643550</v>
      </c>
      <c r="S32" s="1057"/>
      <c r="T32" s="1058"/>
      <c r="U32" s="1059"/>
      <c r="V32" s="1058"/>
      <c r="W32" s="1059"/>
      <c r="X32" s="1058"/>
      <c r="Y32" s="1059"/>
      <c r="Z32" s="1058"/>
      <c r="AA32" s="1059"/>
      <c r="AB32" s="833">
        <v>10.319000000000001</v>
      </c>
      <c r="AC32" s="621"/>
      <c r="AD32" s="997">
        <v>2025</v>
      </c>
      <c r="AE32" s="999">
        <v>2026</v>
      </c>
      <c r="AF32" s="1001">
        <v>14</v>
      </c>
      <c r="AG32" s="1115"/>
    </row>
    <row r="33" spans="2:38" ht="18.649999999999999" customHeight="1" thickBot="1">
      <c r="B33" s="1045"/>
      <c r="C33" s="966"/>
      <c r="D33" s="1047"/>
      <c r="E33" s="968"/>
      <c r="F33" s="1049"/>
      <c r="G33" s="977"/>
      <c r="H33" s="977"/>
      <c r="I33" s="977"/>
      <c r="J33" s="734"/>
      <c r="K33" s="734"/>
      <c r="L33" s="624">
        <f>L32*F32/100</f>
        <v>0</v>
      </c>
      <c r="M33" s="632">
        <f>L32*(100-F32)/100</f>
        <v>0</v>
      </c>
      <c r="N33" s="873"/>
      <c r="O33" s="643">
        <f>O32*$F32/100</f>
        <v>0</v>
      </c>
      <c r="P33" s="644">
        <f>O32*(100-$F32)/100</f>
        <v>0</v>
      </c>
      <c r="Q33" s="875"/>
      <c r="R33" s="645">
        <f>R32*$F32/100</f>
        <v>2321775</v>
      </c>
      <c r="S33" s="644">
        <f>R32*(100-$F32)/100</f>
        <v>2321775</v>
      </c>
      <c r="T33" s="633">
        <f>T32*$F32/100</f>
        <v>0</v>
      </c>
      <c r="U33" s="632">
        <f>T32*(100-$F32)/100</f>
        <v>0</v>
      </c>
      <c r="V33" s="633">
        <f>V32*$F32/100</f>
        <v>0</v>
      </c>
      <c r="W33" s="632">
        <f>V32*(100-$F32)/100</f>
        <v>0</v>
      </c>
      <c r="X33" s="633">
        <f>X32*$F32/100</f>
        <v>0</v>
      </c>
      <c r="Y33" s="632">
        <f>X32*(100-$F32)/100</f>
        <v>0</v>
      </c>
      <c r="Z33" s="633">
        <f>Z32*$F32/100</f>
        <v>0</v>
      </c>
      <c r="AA33" s="632">
        <f>Z32*(100-$F32)/100</f>
        <v>0</v>
      </c>
      <c r="AB33" s="834"/>
      <c r="AC33" s="630"/>
      <c r="AD33" s="998"/>
      <c r="AE33" s="1000"/>
      <c r="AF33" s="1002"/>
      <c r="AG33" s="1116"/>
    </row>
    <row r="34" spans="2:38" ht="30" customHeight="1">
      <c r="B34" s="1031">
        <v>13</v>
      </c>
      <c r="C34" s="1033" t="s">
        <v>875</v>
      </c>
      <c r="D34" s="1033" t="s">
        <v>876</v>
      </c>
      <c r="E34" s="974">
        <v>4200000</v>
      </c>
      <c r="F34" s="1035">
        <v>50</v>
      </c>
      <c r="G34" s="974">
        <f t="shared" si="0"/>
        <v>2100000</v>
      </c>
      <c r="H34" s="974">
        <f t="shared" si="1"/>
        <v>2100000</v>
      </c>
      <c r="I34" s="974"/>
      <c r="J34" s="733"/>
      <c r="K34" s="733"/>
      <c r="L34" s="1039">
        <v>200000</v>
      </c>
      <c r="M34" s="1040"/>
      <c r="N34" s="1041"/>
      <c r="O34" s="1039">
        <v>4000000</v>
      </c>
      <c r="P34" s="1040"/>
      <c r="Q34" s="1008"/>
      <c r="R34" s="1007"/>
      <c r="S34" s="1008"/>
      <c r="T34" s="1007"/>
      <c r="U34" s="1008"/>
      <c r="V34" s="1007"/>
      <c r="W34" s="1008"/>
      <c r="X34" s="1007"/>
      <c r="Y34" s="1008"/>
      <c r="Z34" s="1007"/>
      <c r="AA34" s="1008"/>
      <c r="AB34" s="831">
        <v>6.6630000000000003</v>
      </c>
      <c r="AC34" s="614"/>
      <c r="AD34" s="1009">
        <v>2025</v>
      </c>
      <c r="AE34" s="993">
        <v>2025</v>
      </c>
      <c r="AF34" s="995">
        <v>19</v>
      </c>
      <c r="AG34" s="1113" t="s">
        <v>974</v>
      </c>
    </row>
    <row r="35" spans="2:38" ht="30" customHeight="1" thickBot="1">
      <c r="B35" s="1032"/>
      <c r="C35" s="1034"/>
      <c r="D35" s="1034"/>
      <c r="E35" s="975"/>
      <c r="F35" s="1036"/>
      <c r="G35" s="975"/>
      <c r="H35" s="975"/>
      <c r="I35" s="975"/>
      <c r="J35" s="734"/>
      <c r="K35" s="734"/>
      <c r="L35" s="624">
        <f>L34*F34/100</f>
        <v>100000</v>
      </c>
      <c r="M35" s="637">
        <f>L34*(100-F34)/100</f>
        <v>100000</v>
      </c>
      <c r="N35" s="873"/>
      <c r="O35" s="638">
        <f>O34*$F34/100</f>
        <v>2000000</v>
      </c>
      <c r="P35" s="637">
        <f>O34*(100-$F34)/100</f>
        <v>2000000</v>
      </c>
      <c r="Q35" s="874"/>
      <c r="R35" s="633">
        <f>R34*$F34/100</f>
        <v>0</v>
      </c>
      <c r="S35" s="637">
        <f>R34*(100-$F34)/100</f>
        <v>0</v>
      </c>
      <c r="T35" s="633">
        <f>T34*$F34/100</f>
        <v>0</v>
      </c>
      <c r="U35" s="637">
        <f>T34*(100-$F34)/100</f>
        <v>0</v>
      </c>
      <c r="V35" s="633">
        <f>V34*$F34/100</f>
        <v>0</v>
      </c>
      <c r="W35" s="637">
        <f>V34*(100-$F34)/100</f>
        <v>0</v>
      </c>
      <c r="X35" s="633">
        <f>X34*$F34/100</f>
        <v>0</v>
      </c>
      <c r="Y35" s="637">
        <f>X34*(100-$F34)/100</f>
        <v>0</v>
      </c>
      <c r="Z35" s="633">
        <f>Z34*$F34/100</f>
        <v>0</v>
      </c>
      <c r="AA35" s="637">
        <f>Z34*(100-$F34)/100</f>
        <v>0</v>
      </c>
      <c r="AB35" s="832"/>
      <c r="AC35" s="640"/>
      <c r="AD35" s="1010"/>
      <c r="AE35" s="994"/>
      <c r="AF35" s="996"/>
      <c r="AG35" s="1114"/>
    </row>
    <row r="36" spans="2:38" ht="32.4" customHeight="1">
      <c r="B36" s="1044">
        <v>14</v>
      </c>
      <c r="C36" s="1046" t="s">
        <v>877</v>
      </c>
      <c r="D36" s="1046" t="s">
        <v>878</v>
      </c>
      <c r="E36" s="976">
        <v>4077000</v>
      </c>
      <c r="F36" s="1048">
        <v>30</v>
      </c>
      <c r="G36" s="976">
        <f t="shared" si="0"/>
        <v>1223100</v>
      </c>
      <c r="H36" s="976">
        <f t="shared" si="1"/>
        <v>2853900</v>
      </c>
      <c r="I36" s="615"/>
      <c r="J36" s="733"/>
      <c r="K36" s="733"/>
      <c r="L36" s="1003"/>
      <c r="M36" s="1004"/>
      <c r="N36" s="618"/>
      <c r="O36" s="1003">
        <v>2077000</v>
      </c>
      <c r="P36" s="1005"/>
      <c r="Q36" s="1004"/>
      <c r="R36" s="1006">
        <v>2000000</v>
      </c>
      <c r="S36" s="1004"/>
      <c r="T36" s="1006">
        <v>0</v>
      </c>
      <c r="U36" s="1004"/>
      <c r="V36" s="1006"/>
      <c r="W36" s="1004"/>
      <c r="X36" s="1006"/>
      <c r="Y36" s="1004"/>
      <c r="Z36" s="1006"/>
      <c r="AA36" s="1004"/>
      <c r="AB36" s="833">
        <v>9.06</v>
      </c>
      <c r="AC36" s="641"/>
      <c r="AD36" s="997">
        <v>2025</v>
      </c>
      <c r="AE36" s="999">
        <v>2026</v>
      </c>
      <c r="AF36" s="1001">
        <v>28</v>
      </c>
      <c r="AG36" s="1115"/>
    </row>
    <row r="37" spans="2:38" ht="39.65" customHeight="1" thickBot="1">
      <c r="B37" s="1045"/>
      <c r="C37" s="1047"/>
      <c r="D37" s="1047"/>
      <c r="E37" s="977"/>
      <c r="F37" s="1049"/>
      <c r="G37" s="977"/>
      <c r="H37" s="977"/>
      <c r="I37" s="622"/>
      <c r="J37" s="734"/>
      <c r="K37" s="734"/>
      <c r="L37" s="624">
        <f>L36*F36/100</f>
        <v>0</v>
      </c>
      <c r="M37" s="622">
        <f>L36*(100-F36)/100</f>
        <v>0</v>
      </c>
      <c r="N37" s="876"/>
      <c r="O37" s="626">
        <f>O36*$F36/100</f>
        <v>623100</v>
      </c>
      <c r="P37" s="622">
        <f>O36*(100-$F36)/100</f>
        <v>1453900</v>
      </c>
      <c r="Q37" s="830"/>
      <c r="R37" s="627">
        <f>R36*$F36/100</f>
        <v>600000</v>
      </c>
      <c r="S37" s="622">
        <f>R36*(100-$F36)/100</f>
        <v>1400000</v>
      </c>
      <c r="T37" s="627">
        <f>T36*$F36/100</f>
        <v>0</v>
      </c>
      <c r="U37" s="622">
        <f>T36*(100-$F36)/100</f>
        <v>0</v>
      </c>
      <c r="V37" s="627">
        <f>V36*$F36/100</f>
        <v>0</v>
      </c>
      <c r="W37" s="622">
        <f>V36*(100-$F36)/100</f>
        <v>0</v>
      </c>
      <c r="X37" s="646">
        <f>X36*$F36/100</f>
        <v>0</v>
      </c>
      <c r="Y37" s="622">
        <f>X36*(100-$F36)/100</f>
        <v>0</v>
      </c>
      <c r="Z37" s="627">
        <f>Z36*$F36/100</f>
        <v>0</v>
      </c>
      <c r="AA37" s="622">
        <f>Z36*(100-$F36)/100</f>
        <v>0</v>
      </c>
      <c r="AB37" s="834"/>
      <c r="AC37" s="642"/>
      <c r="AD37" s="998"/>
      <c r="AE37" s="1000"/>
      <c r="AF37" s="1002"/>
      <c r="AG37" s="1116"/>
    </row>
    <row r="38" spans="2:38" ht="29" customHeight="1">
      <c r="B38" s="1031">
        <v>15</v>
      </c>
      <c r="C38" s="1033" t="s">
        <v>879</v>
      </c>
      <c r="D38" s="1033" t="s">
        <v>861</v>
      </c>
      <c r="E38" s="974">
        <v>949500</v>
      </c>
      <c r="F38" s="1035">
        <v>30</v>
      </c>
      <c r="G38" s="974">
        <f t="shared" si="0"/>
        <v>284850</v>
      </c>
      <c r="H38" s="974">
        <f t="shared" si="1"/>
        <v>664650</v>
      </c>
      <c r="I38" s="612"/>
      <c r="J38" s="733"/>
      <c r="K38" s="733"/>
      <c r="L38" s="1039"/>
      <c r="M38" s="1040"/>
      <c r="N38" s="1041"/>
      <c r="O38" s="1039">
        <v>400000</v>
      </c>
      <c r="P38" s="1040"/>
      <c r="Q38" s="1008"/>
      <c r="R38" s="1007">
        <v>549500</v>
      </c>
      <c r="S38" s="1008"/>
      <c r="T38" s="1007"/>
      <c r="U38" s="1008"/>
      <c r="V38" s="1007"/>
      <c r="W38" s="1008"/>
      <c r="X38" s="1007"/>
      <c r="Y38" s="1008"/>
      <c r="Z38" s="1007"/>
      <c r="AA38" s="1008"/>
      <c r="AB38" s="831">
        <v>2.11</v>
      </c>
      <c r="AC38" s="636"/>
      <c r="AD38" s="1009">
        <v>2025</v>
      </c>
      <c r="AE38" s="993">
        <v>2026</v>
      </c>
      <c r="AF38" s="995">
        <v>29</v>
      </c>
      <c r="AG38" s="1117"/>
      <c r="AL38" s="788"/>
    </row>
    <row r="39" spans="2:38" ht="20" customHeight="1" thickBot="1">
      <c r="B39" s="1032"/>
      <c r="C39" s="1034"/>
      <c r="D39" s="1034"/>
      <c r="E39" s="975"/>
      <c r="F39" s="1036"/>
      <c r="G39" s="975"/>
      <c r="H39" s="975"/>
      <c r="I39" s="707"/>
      <c r="J39" s="734"/>
      <c r="K39" s="734"/>
      <c r="L39" s="624">
        <f>L38*F38/100</f>
        <v>0</v>
      </c>
      <c r="M39" s="637">
        <f>L38*(100-F38)/100</f>
        <v>0</v>
      </c>
      <c r="N39" s="873"/>
      <c r="O39" s="638">
        <f>O38*$F38/100</f>
        <v>120000</v>
      </c>
      <c r="P39" s="637">
        <f>O38*(100-$F38)/100</f>
        <v>280000</v>
      </c>
      <c r="Q39" s="874"/>
      <c r="R39" s="633">
        <f>R38*$F38/100</f>
        <v>164850</v>
      </c>
      <c r="S39" s="637">
        <f>R38*(100-$F38)/100</f>
        <v>384650</v>
      </c>
      <c r="T39" s="827">
        <f>T38*$F38/100</f>
        <v>0</v>
      </c>
      <c r="U39" s="828">
        <f>T38*(100-$F38)/100</f>
        <v>0</v>
      </c>
      <c r="V39" s="827">
        <f>V38*$F38/100</f>
        <v>0</v>
      </c>
      <c r="W39" s="828">
        <f>V38*(100-$F38)/100</f>
        <v>0</v>
      </c>
      <c r="X39" s="633">
        <f>X38*$F38/100</f>
        <v>0</v>
      </c>
      <c r="Y39" s="637">
        <f>X38*(100-$F38)/100</f>
        <v>0</v>
      </c>
      <c r="Z39" s="633">
        <f>Z38*$F38/100</f>
        <v>0</v>
      </c>
      <c r="AA39" s="637">
        <f>Z38*(100-$F38)/100</f>
        <v>0</v>
      </c>
      <c r="AB39" s="832"/>
      <c r="AC39" s="639"/>
      <c r="AD39" s="1010"/>
      <c r="AE39" s="994"/>
      <c r="AF39" s="996"/>
      <c r="AG39" s="1118"/>
    </row>
    <row r="40" spans="2:38" s="846" customFormat="1" ht="20" customHeight="1">
      <c r="B40" s="1037">
        <v>16</v>
      </c>
      <c r="C40" s="965" t="s">
        <v>1084</v>
      </c>
      <c r="D40" s="965" t="s">
        <v>868</v>
      </c>
      <c r="E40" s="967">
        <v>3517200</v>
      </c>
      <c r="F40" s="969">
        <v>18.32854</v>
      </c>
      <c r="G40" s="967">
        <f t="shared" si="0"/>
        <v>644651.40888</v>
      </c>
      <c r="H40" s="967">
        <f t="shared" si="1"/>
        <v>2872548.59112</v>
      </c>
      <c r="I40" s="967"/>
      <c r="J40" s="973"/>
      <c r="K40" s="971"/>
      <c r="L40" s="980"/>
      <c r="M40" s="981"/>
      <c r="N40" s="982"/>
      <c r="O40" s="983">
        <v>517200</v>
      </c>
      <c r="P40" s="984"/>
      <c r="Q40" s="985"/>
      <c r="R40" s="986">
        <v>3000000</v>
      </c>
      <c r="S40" s="985"/>
      <c r="T40" s="987"/>
      <c r="U40" s="987"/>
      <c r="V40" s="987"/>
      <c r="W40" s="987"/>
      <c r="X40" s="986"/>
      <c r="Y40" s="985"/>
      <c r="Z40" s="1042"/>
      <c r="AA40" s="1043"/>
      <c r="AB40" s="851">
        <v>7.8159999999999998</v>
      </c>
      <c r="AC40" s="959"/>
      <c r="AD40" s="1011">
        <v>2025</v>
      </c>
      <c r="AE40" s="1011">
        <v>2026</v>
      </c>
      <c r="AF40" s="1011">
        <v>30</v>
      </c>
      <c r="AG40" s="988"/>
    </row>
    <row r="41" spans="2:38" s="846" customFormat="1" ht="20" customHeight="1" thickBot="1">
      <c r="B41" s="1038"/>
      <c r="C41" s="966"/>
      <c r="D41" s="966"/>
      <c r="E41" s="968"/>
      <c r="F41" s="970"/>
      <c r="G41" s="968"/>
      <c r="H41" s="968"/>
      <c r="I41" s="968"/>
      <c r="J41" s="972"/>
      <c r="K41" s="972"/>
      <c r="L41" s="847"/>
      <c r="M41" s="880"/>
      <c r="N41" s="840"/>
      <c r="O41" s="847">
        <f>O40*F40/100</f>
        <v>94795.208880000006</v>
      </c>
      <c r="P41" s="880">
        <f>O40*(100-$F40)/100</f>
        <v>422404.79111999995</v>
      </c>
      <c r="Q41" s="840"/>
      <c r="R41" s="847">
        <f>R40*F40/100</f>
        <v>549856.19999999995</v>
      </c>
      <c r="S41" s="880">
        <f>R40*(100-$F40)/100</f>
        <v>2450143.7999999998</v>
      </c>
      <c r="T41" s="854"/>
      <c r="U41" s="881"/>
      <c r="V41" s="854"/>
      <c r="W41" s="880"/>
      <c r="X41" s="855"/>
      <c r="Y41" s="880"/>
      <c r="Z41" s="847"/>
      <c r="AA41" s="880"/>
      <c r="AB41" s="853"/>
      <c r="AC41" s="960"/>
      <c r="AD41" s="1012"/>
      <c r="AE41" s="1012"/>
      <c r="AF41" s="1012"/>
      <c r="AG41" s="989"/>
    </row>
    <row r="42" spans="2:38" s="846" customFormat="1" ht="36" customHeight="1">
      <c r="B42" s="1025">
        <v>17</v>
      </c>
      <c r="C42" s="1027" t="s">
        <v>880</v>
      </c>
      <c r="D42" s="1027" t="s">
        <v>881</v>
      </c>
      <c r="E42" s="978">
        <v>6876000</v>
      </c>
      <c r="F42" s="1029">
        <v>18.32854</v>
      </c>
      <c r="G42" s="978">
        <f t="shared" si="0"/>
        <v>1260270.4104000002</v>
      </c>
      <c r="H42" s="978">
        <f t="shared" si="1"/>
        <v>5615729.5895999996</v>
      </c>
      <c r="I42" s="978"/>
      <c r="J42" s="735"/>
      <c r="K42" s="735"/>
      <c r="L42" s="1141"/>
      <c r="M42" s="1142"/>
      <c r="N42" s="1143"/>
      <c r="O42" s="1020">
        <v>0</v>
      </c>
      <c r="P42" s="1021"/>
      <c r="Q42" s="1022"/>
      <c r="R42" s="1023">
        <v>3438000</v>
      </c>
      <c r="S42" s="1022"/>
      <c r="T42" s="1024">
        <v>3438000</v>
      </c>
      <c r="U42" s="992"/>
      <c r="V42" s="1024"/>
      <c r="W42" s="1022"/>
      <c r="X42" s="1023"/>
      <c r="Y42" s="1022"/>
      <c r="Z42" s="1023"/>
      <c r="AA42" s="1022"/>
      <c r="AB42" s="843">
        <v>15.28</v>
      </c>
      <c r="AC42" s="878"/>
      <c r="AD42" s="961">
        <v>2026</v>
      </c>
      <c r="AE42" s="1016">
        <v>2027</v>
      </c>
      <c r="AF42" s="1018">
        <v>38</v>
      </c>
      <c r="AG42" s="1119"/>
    </row>
    <row r="43" spans="2:38" s="846" customFormat="1" ht="26.4" customHeight="1" thickBot="1">
      <c r="B43" s="1026"/>
      <c r="C43" s="1028"/>
      <c r="D43" s="1028"/>
      <c r="E43" s="979"/>
      <c r="F43" s="1030"/>
      <c r="G43" s="979"/>
      <c r="H43" s="979"/>
      <c r="I43" s="979"/>
      <c r="J43" s="736"/>
      <c r="K43" s="736"/>
      <c r="L43" s="852">
        <f>L42*F42/100</f>
        <v>0</v>
      </c>
      <c r="M43" s="877">
        <f>L42*(100-F42)/100</f>
        <v>0</v>
      </c>
      <c r="N43" s="790"/>
      <c r="O43" s="643">
        <f>O42*$F42/100</f>
        <v>0</v>
      </c>
      <c r="P43" s="877">
        <f>O42*(100-$F42)/100</f>
        <v>0</v>
      </c>
      <c r="Q43" s="875"/>
      <c r="R43" s="645">
        <f>R42*$F42/100</f>
        <v>630135.20520000008</v>
      </c>
      <c r="S43" s="877">
        <f>R42*(100-$F42)/100</f>
        <v>2807864.7947999998</v>
      </c>
      <c r="T43" s="645">
        <f>T42*$F42/100</f>
        <v>630135.20520000008</v>
      </c>
      <c r="U43" s="877">
        <f>T42*(100-$F42)/100</f>
        <v>2807864.7947999998</v>
      </c>
      <c r="V43" s="645">
        <f>V42*$F42/100</f>
        <v>0</v>
      </c>
      <c r="W43" s="877">
        <f>V42*(100-$F42)/100</f>
        <v>0</v>
      </c>
      <c r="X43" s="645">
        <f>X42*$F42/100</f>
        <v>0</v>
      </c>
      <c r="Y43" s="877">
        <f>X42*(100-$F42)/100</f>
        <v>0</v>
      </c>
      <c r="Z43" s="645">
        <f>Z42*$F42/100</f>
        <v>0</v>
      </c>
      <c r="AA43" s="877">
        <f>Z42*(100-$F42)/100</f>
        <v>0</v>
      </c>
      <c r="AB43" s="849"/>
      <c r="AC43" s="879"/>
      <c r="AD43" s="962"/>
      <c r="AE43" s="1017"/>
      <c r="AF43" s="1019"/>
      <c r="AG43" s="1120"/>
    </row>
    <row r="44" spans="2:38" ht="30.65" customHeight="1">
      <c r="B44" s="647"/>
      <c r="C44" s="648"/>
      <c r="D44" s="649"/>
      <c r="E44" s="649"/>
      <c r="F44" s="649"/>
      <c r="G44" s="649"/>
      <c r="H44" s="650"/>
      <c r="I44" s="649"/>
      <c r="J44" s="737"/>
      <c r="K44" s="737"/>
      <c r="L44" s="649"/>
      <c r="M44" s="649"/>
      <c r="N44" s="649"/>
      <c r="O44" s="649"/>
      <c r="P44" s="649"/>
      <c r="Q44" s="649"/>
      <c r="R44" s="649"/>
      <c r="S44" s="649"/>
      <c r="T44" s="649"/>
      <c r="U44" s="649"/>
      <c r="V44" s="649"/>
      <c r="W44" s="649"/>
      <c r="X44" s="649"/>
      <c r="Y44" s="649"/>
      <c r="Z44" s="649"/>
      <c r="AA44" s="649"/>
      <c r="AB44" s="649"/>
      <c r="AC44" s="649"/>
      <c r="AD44" s="649"/>
      <c r="AE44" s="649"/>
      <c r="AF44" s="649"/>
    </row>
    <row r="45" spans="2:38" ht="44" customHeight="1">
      <c r="B45" s="709"/>
      <c r="C45" s="1015" t="s">
        <v>982</v>
      </c>
      <c r="D45" s="1015"/>
      <c r="E45" s="1015"/>
      <c r="F45" s="1015"/>
      <c r="G45" s="1015"/>
      <c r="H45" s="1015"/>
      <c r="I45" s="710"/>
      <c r="J45" s="738"/>
      <c r="K45" s="738"/>
      <c r="L45" s="710"/>
      <c r="M45" s="710"/>
      <c r="N45" s="710"/>
      <c r="O45" s="710"/>
      <c r="P45" s="710"/>
      <c r="Q45" s="710"/>
      <c r="R45" s="710"/>
      <c r="S45" s="710"/>
      <c r="T45" s="710"/>
      <c r="U45" s="710"/>
      <c r="V45" s="710"/>
      <c r="W45" s="710"/>
      <c r="X45" s="710"/>
      <c r="Y45" s="710"/>
      <c r="Z45" s="710"/>
      <c r="AA45" s="710"/>
      <c r="AB45" s="710"/>
      <c r="AC45" s="710"/>
      <c r="AD45" s="710"/>
      <c r="AE45" s="710"/>
      <c r="AF45" s="710"/>
      <c r="AG45" s="711"/>
    </row>
    <row r="46" spans="2:38" ht="30.65" customHeight="1">
      <c r="B46" s="709">
        <v>18</v>
      </c>
      <c r="C46" s="712" t="s">
        <v>885</v>
      </c>
      <c r="D46" s="713" t="s">
        <v>886</v>
      </c>
      <c r="E46" s="714">
        <v>3201.75</v>
      </c>
      <c r="F46" s="714"/>
      <c r="G46" s="715"/>
      <c r="H46" s="715"/>
      <c r="I46" s="714"/>
      <c r="J46" s="739"/>
      <c r="K46" s="739"/>
      <c r="L46" s="1013"/>
      <c r="M46" s="1013"/>
      <c r="N46" s="714"/>
      <c r="O46" s="1013"/>
      <c r="P46" s="1013"/>
      <c r="Q46" s="1013"/>
      <c r="R46" s="1014">
        <v>1201.75</v>
      </c>
      <c r="S46" s="1014"/>
      <c r="T46" s="1013">
        <v>2000</v>
      </c>
      <c r="U46" s="1013"/>
      <c r="V46" s="1013"/>
      <c r="W46" s="1013"/>
      <c r="X46" s="1013"/>
      <c r="Y46" s="1013"/>
      <c r="Z46" s="1013"/>
      <c r="AA46" s="1013"/>
      <c r="AB46" s="714">
        <v>7.1150000000000002</v>
      </c>
      <c r="AC46" s="714"/>
      <c r="AD46" s="716">
        <v>2026</v>
      </c>
      <c r="AE46" s="716">
        <v>2027</v>
      </c>
      <c r="AF46" s="716">
        <v>27</v>
      </c>
      <c r="AG46" s="711"/>
    </row>
    <row r="47" spans="2:38" ht="30.65" customHeight="1">
      <c r="B47" s="709">
        <v>19</v>
      </c>
      <c r="C47" s="712" t="s">
        <v>887</v>
      </c>
      <c r="D47" s="713" t="s">
        <v>863</v>
      </c>
      <c r="E47" s="714">
        <v>4189.95</v>
      </c>
      <c r="F47" s="714">
        <v>24.042400000000001</v>
      </c>
      <c r="G47" s="715">
        <f>E47*F47/100</f>
        <v>1007.3645388</v>
      </c>
      <c r="H47" s="715">
        <f t="shared" ref="H47" si="2">E47-G47</f>
        <v>3182.5854611999998</v>
      </c>
      <c r="I47" s="714"/>
      <c r="J47" s="739"/>
      <c r="K47" s="739"/>
      <c r="L47" s="1013"/>
      <c r="M47" s="1013"/>
      <c r="N47" s="1013"/>
      <c r="O47" s="1013">
        <v>351</v>
      </c>
      <c r="P47" s="1013"/>
      <c r="Q47" s="1013"/>
      <c r="R47" s="1014">
        <v>2094.9749999999999</v>
      </c>
      <c r="S47" s="1014"/>
      <c r="T47" s="1014">
        <v>2094.9749999999999</v>
      </c>
      <c r="U47" s="1014"/>
      <c r="V47" s="1013"/>
      <c r="W47" s="1013"/>
      <c r="X47" s="1013"/>
      <c r="Y47" s="1013"/>
      <c r="Z47" s="1013"/>
      <c r="AA47" s="1013"/>
      <c r="AB47" s="714">
        <v>9.3109999999999999</v>
      </c>
      <c r="AC47" s="714"/>
      <c r="AD47" s="716">
        <v>2026</v>
      </c>
      <c r="AE47" s="716">
        <v>2027</v>
      </c>
      <c r="AF47" s="829">
        <v>46</v>
      </c>
      <c r="AG47" s="711"/>
    </row>
    <row r="48" spans="2:38" ht="30.65" customHeight="1">
      <c r="B48" s="709">
        <v>20</v>
      </c>
      <c r="C48" s="712" t="s">
        <v>888</v>
      </c>
      <c r="D48" s="713" t="s">
        <v>861</v>
      </c>
      <c r="E48" s="714">
        <v>1161</v>
      </c>
      <c r="F48" s="714"/>
      <c r="G48" s="715"/>
      <c r="H48" s="715"/>
      <c r="I48" s="714"/>
      <c r="J48" s="739"/>
      <c r="K48" s="739"/>
      <c r="L48" s="1013"/>
      <c r="M48" s="1013"/>
      <c r="N48" s="714"/>
      <c r="O48" s="1013">
        <v>580.5</v>
      </c>
      <c r="P48" s="1013"/>
      <c r="Q48" s="1013"/>
      <c r="R48" s="1013">
        <v>580.5</v>
      </c>
      <c r="S48" s="1013"/>
      <c r="T48" s="1013"/>
      <c r="U48" s="1013"/>
      <c r="V48" s="1013"/>
      <c r="W48" s="1013"/>
      <c r="X48" s="1013"/>
      <c r="Y48" s="1013"/>
      <c r="Z48" s="1013"/>
      <c r="AA48" s="1013"/>
      <c r="AB48" s="714">
        <v>2.58</v>
      </c>
      <c r="AC48" s="714"/>
      <c r="AD48" s="716">
        <v>2025</v>
      </c>
      <c r="AE48" s="716">
        <v>2026</v>
      </c>
      <c r="AF48" s="829">
        <v>40</v>
      </c>
      <c r="AG48" s="711"/>
    </row>
    <row r="49" spans="2:33" ht="29">
      <c r="B49" s="709">
        <v>21</v>
      </c>
      <c r="C49" s="712" t="s">
        <v>889</v>
      </c>
      <c r="D49" s="713" t="s">
        <v>861</v>
      </c>
      <c r="E49" s="714">
        <v>468</v>
      </c>
      <c r="F49" s="714"/>
      <c r="G49" s="715">
        <f t="shared" si="0"/>
        <v>0</v>
      </c>
      <c r="H49" s="715">
        <f t="shared" ref="H49" si="3">E49-G49</f>
        <v>468</v>
      </c>
      <c r="I49" s="714"/>
      <c r="J49" s="739"/>
      <c r="K49" s="739"/>
      <c r="L49" s="1013"/>
      <c r="M49" s="1013"/>
      <c r="N49" s="1013"/>
      <c r="O49" s="1014">
        <v>234</v>
      </c>
      <c r="P49" s="1014"/>
      <c r="Q49" s="1014"/>
      <c r="R49" s="1014">
        <v>234</v>
      </c>
      <c r="S49" s="1014"/>
      <c r="T49" s="1013"/>
      <c r="U49" s="1013"/>
      <c r="V49" s="1013"/>
      <c r="W49" s="1013"/>
      <c r="X49" s="1013"/>
      <c r="Y49" s="1013"/>
      <c r="Z49" s="1013"/>
      <c r="AA49" s="1013"/>
      <c r="AB49" s="714">
        <v>1.04</v>
      </c>
      <c r="AC49" s="714"/>
      <c r="AD49" s="716">
        <v>2025</v>
      </c>
      <c r="AE49" s="716">
        <v>2026</v>
      </c>
      <c r="AF49" s="829">
        <v>40</v>
      </c>
      <c r="AG49" s="711"/>
    </row>
    <row r="50" spans="2:33" ht="29">
      <c r="B50" s="709">
        <v>22</v>
      </c>
      <c r="C50" s="712" t="s">
        <v>890</v>
      </c>
      <c r="D50" s="713" t="s">
        <v>891</v>
      </c>
      <c r="E50" s="714">
        <v>837</v>
      </c>
      <c r="F50" s="714"/>
      <c r="G50" s="715"/>
      <c r="H50" s="715"/>
      <c r="I50" s="714"/>
      <c r="J50" s="739"/>
      <c r="K50" s="739"/>
      <c r="L50" s="1013"/>
      <c r="M50" s="1013"/>
      <c r="N50" s="714"/>
      <c r="O50" s="1014">
        <v>137</v>
      </c>
      <c r="P50" s="1014"/>
      <c r="Q50" s="1014"/>
      <c r="R50" s="1014">
        <v>700</v>
      </c>
      <c r="S50" s="1014"/>
      <c r="T50" s="1013"/>
      <c r="U50" s="1013"/>
      <c r="V50" s="1013"/>
      <c r="W50" s="1013"/>
      <c r="X50" s="1013"/>
      <c r="Y50" s="1013"/>
      <c r="Z50" s="1013"/>
      <c r="AA50" s="1013"/>
      <c r="AB50" s="714">
        <v>1.86</v>
      </c>
      <c r="AC50" s="714"/>
      <c r="AD50" s="716">
        <v>2025</v>
      </c>
      <c r="AE50" s="716">
        <v>2026</v>
      </c>
      <c r="AF50" s="829">
        <v>41</v>
      </c>
      <c r="AG50" s="711"/>
    </row>
    <row r="51" spans="2:33" ht="29">
      <c r="B51" s="709">
        <v>23</v>
      </c>
      <c r="C51" s="712" t="s">
        <v>892</v>
      </c>
      <c r="D51" s="713" t="s">
        <v>891</v>
      </c>
      <c r="E51" s="714">
        <v>681.3</v>
      </c>
      <c r="F51" s="714"/>
      <c r="G51" s="715"/>
      <c r="H51" s="715"/>
      <c r="I51" s="714"/>
      <c r="J51" s="739"/>
      <c r="K51" s="739"/>
      <c r="L51" s="1013"/>
      <c r="M51" s="1013"/>
      <c r="N51" s="714"/>
      <c r="O51" s="1013">
        <v>181.3</v>
      </c>
      <c r="P51" s="1013"/>
      <c r="Q51" s="1013"/>
      <c r="R51" s="1013">
        <v>500</v>
      </c>
      <c r="S51" s="1013"/>
      <c r="T51" s="1013"/>
      <c r="U51" s="1013"/>
      <c r="V51" s="1013"/>
      <c r="W51" s="1013"/>
      <c r="X51" s="1013"/>
      <c r="Y51" s="1013"/>
      <c r="Z51" s="1013"/>
      <c r="AA51" s="1013"/>
      <c r="AB51" s="714">
        <v>1.514</v>
      </c>
      <c r="AC51" s="714"/>
      <c r="AD51" s="716">
        <v>2025</v>
      </c>
      <c r="AE51" s="716">
        <v>2026</v>
      </c>
      <c r="AF51" s="716">
        <v>41</v>
      </c>
      <c r="AG51" s="711"/>
    </row>
    <row r="52" spans="2:33" ht="15" thickBot="1">
      <c r="B52" s="717"/>
      <c r="C52" s="718" t="s">
        <v>663</v>
      </c>
      <c r="D52" s="719"/>
      <c r="E52" s="720">
        <f>SUM(E46:E51)</f>
        <v>10539</v>
      </c>
      <c r="F52" s="721"/>
      <c r="G52" s="722"/>
      <c r="H52" s="722"/>
      <c r="I52" s="722"/>
      <c r="J52" s="740"/>
      <c r="K52" s="740"/>
      <c r="L52" s="722"/>
      <c r="M52" s="722"/>
      <c r="N52" s="722"/>
      <c r="O52" s="722"/>
      <c r="P52" s="722"/>
      <c r="Q52" s="722"/>
      <c r="R52" s="722"/>
      <c r="S52" s="723"/>
      <c r="T52" s="723"/>
      <c r="U52" s="724"/>
      <c r="V52" s="724"/>
      <c r="W52" s="724"/>
      <c r="X52" s="724"/>
      <c r="Y52" s="724"/>
      <c r="Z52" s="724"/>
      <c r="AA52" s="724"/>
      <c r="AB52" s="720">
        <f>SUM(AB46:AB51)</f>
        <v>23.419999999999998</v>
      </c>
      <c r="AC52" s="725"/>
      <c r="AD52" s="721"/>
      <c r="AE52" s="726"/>
      <c r="AF52" s="727"/>
      <c r="AG52" s="728"/>
    </row>
    <row r="53" spans="2:33">
      <c r="B53" s="651"/>
      <c r="C53" s="652"/>
      <c r="D53" s="653"/>
      <c r="E53" s="654"/>
      <c r="F53" s="655"/>
      <c r="G53" s="656"/>
      <c r="H53" s="657"/>
      <c r="I53" s="656"/>
      <c r="J53" s="741"/>
      <c r="K53" s="741"/>
      <c r="L53" s="656"/>
      <c r="M53" s="657"/>
      <c r="N53" s="657"/>
      <c r="O53" s="657"/>
      <c r="P53" s="657"/>
      <c r="Q53" s="657"/>
      <c r="R53" s="657"/>
      <c r="S53" s="658"/>
      <c r="T53" s="658"/>
      <c r="U53" s="659"/>
      <c r="V53" s="659"/>
      <c r="W53" s="659"/>
      <c r="X53" s="659"/>
      <c r="Y53" s="659"/>
      <c r="Z53" s="659"/>
      <c r="AA53" s="659"/>
      <c r="AB53" s="660"/>
      <c r="AC53" s="660"/>
      <c r="AD53" s="661"/>
      <c r="AE53" s="662"/>
    </row>
    <row r="54" spans="2:33" ht="15" thickBot="1">
      <c r="B54" s="663"/>
      <c r="C54" s="664"/>
      <c r="D54" s="665"/>
      <c r="E54" s="666"/>
      <c r="F54" s="667"/>
      <c r="G54" s="668"/>
      <c r="H54" s="666"/>
      <c r="I54" s="668"/>
      <c r="J54" s="742"/>
      <c r="K54" s="742"/>
      <c r="L54" s="668"/>
      <c r="M54" s="666"/>
      <c r="N54" s="666"/>
      <c r="O54" s="666"/>
      <c r="P54" s="666"/>
      <c r="Q54" s="666"/>
      <c r="R54" s="666"/>
      <c r="S54" s="666"/>
      <c r="T54" s="666"/>
      <c r="U54" s="666"/>
      <c r="V54" s="666"/>
      <c r="W54" s="666"/>
      <c r="X54" s="666"/>
      <c r="Y54" s="666"/>
      <c r="Z54" s="666"/>
      <c r="AA54" s="666"/>
      <c r="AB54" s="669"/>
      <c r="AC54" s="669"/>
      <c r="AD54" s="670"/>
      <c r="AE54" s="802"/>
    </row>
    <row r="55" spans="2:33" ht="43.25" customHeight="1" thickBot="1">
      <c r="B55" s="671"/>
      <c r="C55" s="672" t="s">
        <v>1089</v>
      </c>
      <c r="D55" s="673"/>
      <c r="E55" s="793">
        <f>SUM(E57:E120)</f>
        <v>134089073</v>
      </c>
      <c r="F55" s="674"/>
      <c r="G55" s="675"/>
      <c r="H55" s="794">
        <f>M55+P55+S55+U55+W55+Y55+AA55</f>
        <v>131367442</v>
      </c>
      <c r="I55" s="795">
        <f>N55+Q55+T55+V55+X55+Z55</f>
        <v>287824.59999999998</v>
      </c>
      <c r="J55" s="795">
        <f>SUM(J57:J118)</f>
        <v>1102133</v>
      </c>
      <c r="K55" s="795">
        <f>SUM(K57:K118)</f>
        <v>1619497</v>
      </c>
      <c r="L55" s="796"/>
      <c r="M55" s="794">
        <f>SUM(M57:M118)</f>
        <v>17123792</v>
      </c>
      <c r="N55" s="797">
        <f>SUM(N57:N118)</f>
        <v>287824.59999999998</v>
      </c>
      <c r="O55" s="798"/>
      <c r="P55" s="794">
        <f>SUM(P57:P118)</f>
        <v>9953000</v>
      </c>
      <c r="Q55" s="795"/>
      <c r="R55" s="798"/>
      <c r="S55" s="794">
        <f>SUM(S57:S118)</f>
        <v>15143025</v>
      </c>
      <c r="T55" s="798"/>
      <c r="U55" s="794">
        <f>SUM(U57:U118)</f>
        <v>23689275</v>
      </c>
      <c r="V55" s="798"/>
      <c r="W55" s="794">
        <f>SUM(W57:W118)</f>
        <v>24380550</v>
      </c>
      <c r="X55" s="798"/>
      <c r="Y55" s="794">
        <f>SUM(Y57:Y120)</f>
        <v>23679000</v>
      </c>
      <c r="Z55" s="798"/>
      <c r="AA55" s="794">
        <f>SUM(AA57:AA120)</f>
        <v>17398800</v>
      </c>
      <c r="AB55" s="799">
        <f>SUM(AB57:AB120)</f>
        <v>288.24000000000012</v>
      </c>
      <c r="AC55" s="800"/>
      <c r="AD55" s="801"/>
      <c r="AE55" s="803"/>
      <c r="AF55" s="804"/>
      <c r="AG55" s="805"/>
    </row>
    <row r="56" spans="2:33" ht="43.25" customHeight="1">
      <c r="B56" s="676"/>
      <c r="C56" s="677" t="s">
        <v>1113</v>
      </c>
      <c r="D56" s="678"/>
      <c r="E56" s="679"/>
      <c r="F56" s="680"/>
      <c r="G56" s="681"/>
      <c r="H56" s="682"/>
      <c r="I56" s="702"/>
      <c r="J56" s="743"/>
      <c r="K56" s="743"/>
      <c r="L56" s="681"/>
      <c r="M56" s="682"/>
      <c r="N56" s="702"/>
      <c r="O56" s="679"/>
      <c r="P56" s="682"/>
      <c r="Q56" s="702"/>
      <c r="R56" s="679"/>
      <c r="S56" s="682"/>
      <c r="T56" s="679"/>
      <c r="U56" s="682"/>
      <c r="V56" s="679"/>
      <c r="W56" s="682"/>
      <c r="X56" s="679"/>
      <c r="Y56" s="682"/>
      <c r="Z56" s="679"/>
      <c r="AA56" s="682"/>
      <c r="AB56" s="683"/>
      <c r="AC56" s="684"/>
      <c r="AD56" s="684"/>
      <c r="AE56" s="685"/>
      <c r="AF56" s="806"/>
      <c r="AG56" s="807"/>
    </row>
    <row r="57" spans="2:33" ht="29">
      <c r="B57" s="687">
        <v>1</v>
      </c>
      <c r="C57" s="688" t="s">
        <v>894</v>
      </c>
      <c r="D57" s="687" t="s">
        <v>863</v>
      </c>
      <c r="E57" s="695">
        <v>200000</v>
      </c>
      <c r="F57" s="690"/>
      <c r="G57" s="691"/>
      <c r="H57" s="689">
        <v>200000</v>
      </c>
      <c r="I57" s="747"/>
      <c r="J57" s="744"/>
      <c r="K57" s="744"/>
      <c r="L57" s="691"/>
      <c r="M57" s="692">
        <v>180000</v>
      </c>
      <c r="N57" s="703"/>
      <c r="O57" s="689"/>
      <c r="P57" s="692">
        <v>20000</v>
      </c>
      <c r="Q57" s="703"/>
      <c r="R57" s="689"/>
      <c r="S57" s="692"/>
      <c r="T57" s="689"/>
      <c r="U57" s="692"/>
      <c r="V57" s="689"/>
      <c r="W57" s="692"/>
      <c r="X57" s="689"/>
      <c r="Y57" s="692"/>
      <c r="Z57" s="689"/>
      <c r="AA57" s="692"/>
      <c r="AB57" s="693">
        <v>0.51500000000000001</v>
      </c>
      <c r="AC57" s="687"/>
      <c r="AD57" s="687">
        <v>2024</v>
      </c>
      <c r="AE57" s="687">
        <v>2025</v>
      </c>
      <c r="AF57" s="687">
        <v>2</v>
      </c>
      <c r="AG57" s="696" t="s">
        <v>976</v>
      </c>
    </row>
    <row r="58" spans="2:33" ht="29">
      <c r="B58" s="686">
        <v>2</v>
      </c>
      <c r="C58" s="688" t="s">
        <v>895</v>
      </c>
      <c r="D58" s="687" t="s">
        <v>861</v>
      </c>
      <c r="E58" s="695">
        <v>1489363</v>
      </c>
      <c r="F58" s="690"/>
      <c r="G58" s="691"/>
      <c r="H58" s="689">
        <f>E58</f>
        <v>1489363</v>
      </c>
      <c r="I58" s="747"/>
      <c r="J58" s="744">
        <v>660818</v>
      </c>
      <c r="K58" s="744">
        <v>465059</v>
      </c>
      <c r="L58" s="691"/>
      <c r="M58" s="692">
        <v>363486</v>
      </c>
      <c r="N58" s="703"/>
      <c r="O58" s="689"/>
      <c r="P58" s="692"/>
      <c r="Q58" s="703"/>
      <c r="R58" s="689"/>
      <c r="S58" s="692"/>
      <c r="T58" s="689"/>
      <c r="U58" s="692"/>
      <c r="V58" s="689"/>
      <c r="W58" s="692"/>
      <c r="X58" s="689"/>
      <c r="Y58" s="692"/>
      <c r="Z58" s="689"/>
      <c r="AA58" s="692"/>
      <c r="AB58" s="693">
        <v>5.9450000000000003</v>
      </c>
      <c r="AC58" s="687"/>
      <c r="AD58" s="687">
        <v>2022</v>
      </c>
      <c r="AE58" s="687">
        <v>2024</v>
      </c>
      <c r="AF58" s="687">
        <v>3</v>
      </c>
      <c r="AG58" s="696" t="s">
        <v>977</v>
      </c>
    </row>
    <row r="59" spans="2:33" ht="33.65" customHeight="1">
      <c r="B59" s="687">
        <v>3</v>
      </c>
      <c r="C59" s="688" t="s">
        <v>896</v>
      </c>
      <c r="D59" s="687" t="s">
        <v>966</v>
      </c>
      <c r="E59" s="695">
        <v>1439123</v>
      </c>
      <c r="F59" s="690"/>
      <c r="G59" s="691"/>
      <c r="H59" s="689">
        <v>1439123</v>
      </c>
      <c r="I59" s="747">
        <v>287824.59999999998</v>
      </c>
      <c r="J59" s="744"/>
      <c r="K59" s="744"/>
      <c r="L59" s="691"/>
      <c r="M59" s="692">
        <f>H59</f>
        <v>1439123</v>
      </c>
      <c r="N59" s="747">
        <f>I59</f>
        <v>287824.59999999998</v>
      </c>
      <c r="O59" s="689"/>
      <c r="P59" s="692"/>
      <c r="Q59" s="703"/>
      <c r="R59" s="689"/>
      <c r="S59" s="692"/>
      <c r="T59" s="689"/>
      <c r="U59" s="692"/>
      <c r="V59" s="689"/>
      <c r="W59" s="692"/>
      <c r="X59" s="689"/>
      <c r="Y59" s="692"/>
      <c r="Z59" s="689"/>
      <c r="AA59" s="692"/>
      <c r="AB59" s="693">
        <v>2.3450000000000002</v>
      </c>
      <c r="AC59" s="687"/>
      <c r="AD59" s="687">
        <v>2023</v>
      </c>
      <c r="AE59" s="687">
        <v>2024</v>
      </c>
      <c r="AF59" s="687">
        <v>4</v>
      </c>
      <c r="AG59" s="696" t="s">
        <v>977</v>
      </c>
    </row>
    <row r="60" spans="2:33" ht="36.65" customHeight="1">
      <c r="B60" s="686">
        <v>4</v>
      </c>
      <c r="C60" s="688" t="s">
        <v>897</v>
      </c>
      <c r="D60" s="687" t="s">
        <v>874</v>
      </c>
      <c r="E60" s="695">
        <v>1055867</v>
      </c>
      <c r="F60" s="690"/>
      <c r="G60" s="691"/>
      <c r="H60" s="689">
        <f>E60</f>
        <v>1055867</v>
      </c>
      <c r="I60" s="747"/>
      <c r="J60" s="744">
        <v>425430</v>
      </c>
      <c r="K60" s="744">
        <v>553453</v>
      </c>
      <c r="L60" s="691"/>
      <c r="M60" s="692">
        <v>76984</v>
      </c>
      <c r="N60" s="703"/>
      <c r="O60" s="689"/>
      <c r="P60" s="692"/>
      <c r="Q60" s="703"/>
      <c r="R60" s="689"/>
      <c r="S60" s="692"/>
      <c r="T60" s="689"/>
      <c r="U60" s="692"/>
      <c r="V60" s="689"/>
      <c r="W60" s="692"/>
      <c r="X60" s="689"/>
      <c r="Y60" s="692"/>
      <c r="Z60" s="689"/>
      <c r="AA60" s="692"/>
      <c r="AB60" s="693">
        <v>2.1339999999999999</v>
      </c>
      <c r="AC60" s="687"/>
      <c r="AD60" s="687">
        <v>2022</v>
      </c>
      <c r="AE60" s="687">
        <v>2024</v>
      </c>
      <c r="AF60" s="687">
        <v>5</v>
      </c>
      <c r="AG60" s="696" t="s">
        <v>975</v>
      </c>
    </row>
    <row r="61" spans="2:33" ht="29">
      <c r="B61" s="687">
        <v>5</v>
      </c>
      <c r="C61" s="688" t="s">
        <v>898</v>
      </c>
      <c r="D61" s="687" t="s">
        <v>863</v>
      </c>
      <c r="E61" s="695">
        <v>621410</v>
      </c>
      <c r="F61" s="690"/>
      <c r="G61" s="691"/>
      <c r="H61" s="689">
        <f>E61</f>
        <v>621410</v>
      </c>
      <c r="I61" s="747"/>
      <c r="J61" s="744">
        <v>15885</v>
      </c>
      <c r="K61" s="744">
        <v>600985</v>
      </c>
      <c r="L61" s="691"/>
      <c r="M61" s="692">
        <v>4539</v>
      </c>
      <c r="N61" s="703"/>
      <c r="O61" s="689"/>
      <c r="P61" s="692"/>
      <c r="Q61" s="703"/>
      <c r="R61" s="689"/>
      <c r="S61" s="692"/>
      <c r="T61" s="689"/>
      <c r="U61" s="692"/>
      <c r="V61" s="689"/>
      <c r="W61" s="692"/>
      <c r="X61" s="689"/>
      <c r="Y61" s="692"/>
      <c r="Z61" s="689"/>
      <c r="AA61" s="692"/>
      <c r="AB61" s="693">
        <v>1.5</v>
      </c>
      <c r="AC61" s="687"/>
      <c r="AD61" s="687">
        <v>2022</v>
      </c>
      <c r="AE61" s="687">
        <v>2024</v>
      </c>
      <c r="AF61" s="687">
        <v>24</v>
      </c>
      <c r="AG61" s="696" t="s">
        <v>975</v>
      </c>
    </row>
    <row r="62" spans="2:33" ht="29">
      <c r="B62" s="686">
        <v>6</v>
      </c>
      <c r="C62" s="688" t="s">
        <v>901</v>
      </c>
      <c r="D62" s="687" t="s">
        <v>863</v>
      </c>
      <c r="E62" s="695">
        <v>10415680</v>
      </c>
      <c r="F62" s="690"/>
      <c r="G62" s="691"/>
      <c r="H62" s="689">
        <f>E62</f>
        <v>10415680</v>
      </c>
      <c r="I62" s="823"/>
      <c r="J62" s="745"/>
      <c r="K62" s="745"/>
      <c r="L62" s="691"/>
      <c r="M62" s="692">
        <v>10415680</v>
      </c>
      <c r="N62" s="703"/>
      <c r="O62" s="753"/>
      <c r="P62" s="692"/>
      <c r="Q62" s="703"/>
      <c r="R62" s="689"/>
      <c r="S62" s="692"/>
      <c r="T62" s="689"/>
      <c r="U62" s="692"/>
      <c r="V62" s="689"/>
      <c r="W62" s="692"/>
      <c r="X62" s="689"/>
      <c r="Y62" s="692"/>
      <c r="Z62" s="689"/>
      <c r="AA62" s="692"/>
      <c r="AB62" s="693">
        <v>15.656000000000001</v>
      </c>
      <c r="AC62" s="687"/>
      <c r="AD62" s="687">
        <v>2024</v>
      </c>
      <c r="AE62" s="687">
        <v>2024</v>
      </c>
      <c r="AF62" s="687" t="s">
        <v>313</v>
      </c>
      <c r="AG62" s="696" t="s">
        <v>978</v>
      </c>
    </row>
    <row r="63" spans="2:33" ht="43.5">
      <c r="B63" s="687">
        <v>7</v>
      </c>
      <c r="C63" s="688" t="s">
        <v>902</v>
      </c>
      <c r="D63" s="687" t="s">
        <v>863</v>
      </c>
      <c r="E63" s="695">
        <v>4643980</v>
      </c>
      <c r="F63" s="690"/>
      <c r="G63" s="691"/>
      <c r="H63" s="689">
        <f t="shared" ref="H63:H120" si="4">E63</f>
        <v>4643980</v>
      </c>
      <c r="I63" s="823"/>
      <c r="J63" s="745"/>
      <c r="K63" s="745"/>
      <c r="L63" s="691"/>
      <c r="M63" s="692">
        <v>4643980</v>
      </c>
      <c r="N63" s="703"/>
      <c r="O63" s="689"/>
      <c r="P63" s="692"/>
      <c r="Q63" s="703"/>
      <c r="R63" s="689"/>
      <c r="S63" s="692"/>
      <c r="T63" s="689"/>
      <c r="U63" s="692"/>
      <c r="V63" s="689"/>
      <c r="W63" s="692"/>
      <c r="X63" s="689"/>
      <c r="Y63" s="692"/>
      <c r="Z63" s="689"/>
      <c r="AA63" s="692"/>
      <c r="AB63" s="693">
        <v>6.8330000000000002</v>
      </c>
      <c r="AC63" s="687"/>
      <c r="AD63" s="687">
        <v>2024</v>
      </c>
      <c r="AE63" s="687">
        <v>2024</v>
      </c>
      <c r="AF63" s="687" t="s">
        <v>313</v>
      </c>
      <c r="AG63" s="696" t="s">
        <v>978</v>
      </c>
    </row>
    <row r="64" spans="2:33" ht="29">
      <c r="B64" s="686">
        <v>8</v>
      </c>
      <c r="C64" s="688" t="s">
        <v>903</v>
      </c>
      <c r="D64" s="687" t="s">
        <v>966</v>
      </c>
      <c r="E64" s="695">
        <v>933000</v>
      </c>
      <c r="F64" s="690"/>
      <c r="G64" s="691"/>
      <c r="H64" s="689">
        <f t="shared" si="4"/>
        <v>933000</v>
      </c>
      <c r="I64" s="823"/>
      <c r="J64" s="745"/>
      <c r="K64" s="745"/>
      <c r="L64" s="691"/>
      <c r="M64" s="692"/>
      <c r="N64" s="703"/>
      <c r="O64" s="689"/>
      <c r="P64" s="692">
        <v>933000</v>
      </c>
      <c r="Q64" s="703"/>
      <c r="R64" s="689"/>
      <c r="S64" s="692"/>
      <c r="T64" s="689"/>
      <c r="U64" s="692"/>
      <c r="V64" s="689"/>
      <c r="W64" s="692"/>
      <c r="X64" s="689"/>
      <c r="Y64" s="692"/>
      <c r="Z64" s="689"/>
      <c r="AA64" s="692"/>
      <c r="AB64" s="693">
        <v>1.5549999999999999</v>
      </c>
      <c r="AC64" s="687"/>
      <c r="AD64" s="687">
        <v>2024</v>
      </c>
      <c r="AE64" s="687">
        <v>2025</v>
      </c>
      <c r="AF64" s="687">
        <v>9</v>
      </c>
      <c r="AG64" s="696" t="s">
        <v>979</v>
      </c>
    </row>
    <row r="65" spans="2:33" ht="29">
      <c r="B65" s="687" t="s">
        <v>995</v>
      </c>
      <c r="C65" s="688" t="s">
        <v>904</v>
      </c>
      <c r="D65" s="687" t="s">
        <v>865</v>
      </c>
      <c r="E65" s="695">
        <v>4293000</v>
      </c>
      <c r="F65" s="690"/>
      <c r="G65" s="691"/>
      <c r="H65" s="689">
        <f t="shared" si="4"/>
        <v>4293000</v>
      </c>
      <c r="I65" s="823"/>
      <c r="J65" s="745"/>
      <c r="K65" s="745"/>
      <c r="L65" s="691"/>
      <c r="M65" s="692"/>
      <c r="N65" s="703"/>
      <c r="O65" s="689"/>
      <c r="P65" s="692">
        <v>4293000</v>
      </c>
      <c r="Q65" s="703"/>
      <c r="R65" s="689"/>
      <c r="S65" s="692"/>
      <c r="T65" s="689"/>
      <c r="U65" s="692"/>
      <c r="V65" s="689"/>
      <c r="W65" s="692"/>
      <c r="X65" s="689"/>
      <c r="Y65" s="692"/>
      <c r="Z65" s="689"/>
      <c r="AA65" s="692"/>
      <c r="AB65" s="693">
        <v>9.5399999999999991</v>
      </c>
      <c r="AC65" s="687"/>
      <c r="AD65" s="687">
        <v>2025</v>
      </c>
      <c r="AE65" s="687">
        <v>2025</v>
      </c>
      <c r="AF65" s="687">
        <v>25</v>
      </c>
      <c r="AG65" s="696"/>
    </row>
    <row r="66" spans="2:33" ht="29">
      <c r="B66" s="686" t="s">
        <v>961</v>
      </c>
      <c r="C66" s="688" t="s">
        <v>905</v>
      </c>
      <c r="D66" s="687" t="s">
        <v>966</v>
      </c>
      <c r="E66" s="695">
        <v>4707000</v>
      </c>
      <c r="F66" s="690"/>
      <c r="G66" s="691"/>
      <c r="H66" s="689">
        <f t="shared" si="4"/>
        <v>4707000</v>
      </c>
      <c r="I66" s="823"/>
      <c r="J66" s="745"/>
      <c r="K66" s="745"/>
      <c r="L66" s="691"/>
      <c r="M66" s="692"/>
      <c r="N66" s="703"/>
      <c r="O66" s="689"/>
      <c r="P66" s="692">
        <v>4707000</v>
      </c>
      <c r="Q66" s="703"/>
      <c r="R66" s="689"/>
      <c r="S66" s="692"/>
      <c r="T66" s="689"/>
      <c r="U66" s="692"/>
      <c r="V66" s="689"/>
      <c r="W66" s="692"/>
      <c r="X66" s="689"/>
      <c r="Y66" s="692"/>
      <c r="Z66" s="689"/>
      <c r="AA66" s="692"/>
      <c r="AB66" s="693">
        <v>10.46</v>
      </c>
      <c r="AC66" s="687"/>
      <c r="AD66" s="687">
        <v>2025</v>
      </c>
      <c r="AE66" s="687">
        <v>2025</v>
      </c>
      <c r="AF66" s="687">
        <v>26</v>
      </c>
      <c r="AG66" s="696"/>
    </row>
    <row r="67" spans="2:33" ht="29">
      <c r="B67" s="687" t="s">
        <v>996</v>
      </c>
      <c r="C67" s="688" t="s">
        <v>1085</v>
      </c>
      <c r="D67" s="687" t="s">
        <v>878</v>
      </c>
      <c r="E67" s="695">
        <v>2219850</v>
      </c>
      <c r="F67" s="690"/>
      <c r="G67" s="691"/>
      <c r="H67" s="689">
        <f t="shared" si="4"/>
        <v>2219850</v>
      </c>
      <c r="I67" s="704"/>
      <c r="J67" s="745"/>
      <c r="K67" s="745"/>
      <c r="L67" s="691"/>
      <c r="M67" s="692"/>
      <c r="N67" s="703"/>
      <c r="O67" s="689"/>
      <c r="P67" s="692"/>
      <c r="Q67" s="703"/>
      <c r="R67" s="689"/>
      <c r="S67" s="692">
        <v>2219850</v>
      </c>
      <c r="T67" s="689"/>
      <c r="U67" s="692"/>
      <c r="V67" s="689"/>
      <c r="W67" s="692"/>
      <c r="X67" s="689"/>
      <c r="Y67" s="692"/>
      <c r="Z67" s="689"/>
      <c r="AA67" s="692"/>
      <c r="AB67" s="693">
        <v>4.9329999999999998</v>
      </c>
      <c r="AC67" s="687"/>
      <c r="AD67" s="687">
        <v>2025</v>
      </c>
      <c r="AE67" s="687">
        <v>2026</v>
      </c>
      <c r="AF67" s="687">
        <v>31</v>
      </c>
      <c r="AG67" s="696"/>
    </row>
    <row r="68" spans="2:33" ht="29">
      <c r="B68" s="686" t="s">
        <v>997</v>
      </c>
      <c r="C68" s="688" t="s">
        <v>906</v>
      </c>
      <c r="D68" s="687" t="s">
        <v>878</v>
      </c>
      <c r="E68" s="695">
        <v>667350</v>
      </c>
      <c r="F68" s="690"/>
      <c r="G68" s="691"/>
      <c r="H68" s="689">
        <f t="shared" si="4"/>
        <v>667350</v>
      </c>
      <c r="I68" s="704"/>
      <c r="J68" s="745"/>
      <c r="K68" s="745"/>
      <c r="L68" s="691"/>
      <c r="M68" s="692"/>
      <c r="N68" s="703"/>
      <c r="O68" s="689"/>
      <c r="P68" s="692"/>
      <c r="Q68" s="703"/>
      <c r="R68" s="689"/>
      <c r="S68" s="692">
        <v>667350</v>
      </c>
      <c r="T68" s="689"/>
      <c r="U68" s="692"/>
      <c r="V68" s="689"/>
      <c r="W68" s="692"/>
      <c r="X68" s="689"/>
      <c r="Y68" s="692"/>
      <c r="Z68" s="689"/>
      <c r="AA68" s="692"/>
      <c r="AB68" s="693">
        <v>1.4830000000000001</v>
      </c>
      <c r="AC68" s="687"/>
      <c r="AD68" s="687">
        <v>2025</v>
      </c>
      <c r="AE68" s="687">
        <v>2026</v>
      </c>
      <c r="AF68" s="687">
        <v>32</v>
      </c>
      <c r="AG68" s="696"/>
    </row>
    <row r="69" spans="2:33" ht="29">
      <c r="B69" s="686" t="s">
        <v>998</v>
      </c>
      <c r="C69" s="688" t="s">
        <v>907</v>
      </c>
      <c r="D69" s="687" t="s">
        <v>874</v>
      </c>
      <c r="E69" s="695">
        <v>1141200</v>
      </c>
      <c r="F69" s="690"/>
      <c r="G69" s="691"/>
      <c r="H69" s="689">
        <f t="shared" si="4"/>
        <v>1141200</v>
      </c>
      <c r="I69" s="704"/>
      <c r="J69" s="745"/>
      <c r="K69" s="745"/>
      <c r="L69" s="691"/>
      <c r="M69" s="692"/>
      <c r="N69" s="703"/>
      <c r="O69" s="689"/>
      <c r="P69" s="692"/>
      <c r="Q69" s="703"/>
      <c r="R69" s="689"/>
      <c r="S69" s="692">
        <v>1141200</v>
      </c>
      <c r="T69" s="689"/>
      <c r="U69" s="692"/>
      <c r="V69" s="689"/>
      <c r="W69" s="692"/>
      <c r="X69" s="689"/>
      <c r="Y69" s="692"/>
      <c r="Z69" s="689"/>
      <c r="AA69" s="692"/>
      <c r="AB69" s="693">
        <v>2.536</v>
      </c>
      <c r="AC69" s="687"/>
      <c r="AD69" s="687">
        <v>2025</v>
      </c>
      <c r="AE69" s="687">
        <v>2026</v>
      </c>
      <c r="AF69" s="687">
        <v>37</v>
      </c>
      <c r="AG69" s="696"/>
    </row>
    <row r="70" spans="2:33" ht="29">
      <c r="B70" s="687" t="s">
        <v>999</v>
      </c>
      <c r="C70" s="688" t="s">
        <v>908</v>
      </c>
      <c r="D70" s="687" t="s">
        <v>966</v>
      </c>
      <c r="E70" s="695">
        <v>4590900</v>
      </c>
      <c r="F70" s="690"/>
      <c r="G70" s="691"/>
      <c r="H70" s="689">
        <f t="shared" si="4"/>
        <v>4590900</v>
      </c>
      <c r="I70" s="704"/>
      <c r="J70" s="745"/>
      <c r="K70" s="745"/>
      <c r="L70" s="691"/>
      <c r="M70" s="692"/>
      <c r="N70" s="703"/>
      <c r="O70" s="689"/>
      <c r="P70" s="692"/>
      <c r="Q70" s="703"/>
      <c r="R70" s="689"/>
      <c r="S70" s="692">
        <v>4590900</v>
      </c>
      <c r="T70" s="689"/>
      <c r="U70" s="692"/>
      <c r="V70" s="689"/>
      <c r="W70" s="692"/>
      <c r="X70" s="689"/>
      <c r="Y70" s="692"/>
      <c r="Z70" s="689"/>
      <c r="AA70" s="692"/>
      <c r="AB70" s="693">
        <v>10.202</v>
      </c>
      <c r="AC70" s="687"/>
      <c r="AD70" s="687">
        <v>2025</v>
      </c>
      <c r="AE70" s="687">
        <v>2026</v>
      </c>
      <c r="AF70" s="687">
        <v>39</v>
      </c>
      <c r="AG70" s="696"/>
    </row>
    <row r="71" spans="2:33" ht="29">
      <c r="B71" s="686" t="s">
        <v>1000</v>
      </c>
      <c r="C71" s="688" t="s">
        <v>1001</v>
      </c>
      <c r="D71" s="687" t="s">
        <v>891</v>
      </c>
      <c r="E71" s="695">
        <v>680850</v>
      </c>
      <c r="F71" s="690"/>
      <c r="G71" s="691"/>
      <c r="H71" s="689">
        <f t="shared" si="4"/>
        <v>680850</v>
      </c>
      <c r="I71" s="704"/>
      <c r="J71" s="745"/>
      <c r="K71" s="745"/>
      <c r="L71" s="691"/>
      <c r="M71" s="692"/>
      <c r="N71" s="703"/>
      <c r="O71" s="689"/>
      <c r="P71" s="692"/>
      <c r="Q71" s="703"/>
      <c r="R71" s="689"/>
      <c r="S71" s="692">
        <v>300000</v>
      </c>
      <c r="T71" s="689"/>
      <c r="U71" s="692">
        <v>380850</v>
      </c>
      <c r="V71" s="689"/>
      <c r="W71" s="692"/>
      <c r="X71" s="689"/>
      <c r="Y71" s="692"/>
      <c r="Z71" s="689"/>
      <c r="AA71" s="692"/>
      <c r="AB71" s="693">
        <v>1.5129999999999999</v>
      </c>
      <c r="AC71" s="687"/>
      <c r="AD71" s="687">
        <v>2026</v>
      </c>
      <c r="AE71" s="687">
        <v>2027</v>
      </c>
      <c r="AF71" s="687">
        <v>33</v>
      </c>
      <c r="AG71" s="696"/>
    </row>
    <row r="72" spans="2:33" ht="29">
      <c r="B72" s="686" t="s">
        <v>1002</v>
      </c>
      <c r="C72" s="688" t="s">
        <v>909</v>
      </c>
      <c r="D72" s="687" t="s">
        <v>865</v>
      </c>
      <c r="E72" s="695">
        <v>3933000</v>
      </c>
      <c r="F72" s="690"/>
      <c r="G72" s="691"/>
      <c r="H72" s="689">
        <f t="shared" si="4"/>
        <v>3933000</v>
      </c>
      <c r="I72" s="704"/>
      <c r="J72" s="745"/>
      <c r="K72" s="745"/>
      <c r="L72" s="691"/>
      <c r="M72" s="692"/>
      <c r="N72" s="703"/>
      <c r="O72" s="689"/>
      <c r="P72" s="692"/>
      <c r="Q72" s="703"/>
      <c r="R72" s="689"/>
      <c r="S72" s="692">
        <v>3933000</v>
      </c>
      <c r="T72" s="689"/>
      <c r="U72" s="692"/>
      <c r="V72" s="689"/>
      <c r="W72" s="692"/>
      <c r="X72" s="689"/>
      <c r="Y72" s="692"/>
      <c r="Z72" s="689"/>
      <c r="AA72" s="692"/>
      <c r="AB72" s="693">
        <v>8.74</v>
      </c>
      <c r="AC72" s="687"/>
      <c r="AD72" s="687">
        <v>2025</v>
      </c>
      <c r="AE72" s="687">
        <v>2026</v>
      </c>
      <c r="AF72" s="687">
        <v>43</v>
      </c>
      <c r="AG72" s="696"/>
    </row>
    <row r="73" spans="2:33" s="846" customFormat="1" ht="29">
      <c r="B73" s="885" t="s">
        <v>1003</v>
      </c>
      <c r="C73" s="701" t="s">
        <v>882</v>
      </c>
      <c r="D73" s="886" t="s">
        <v>868</v>
      </c>
      <c r="E73" s="887">
        <v>940500</v>
      </c>
      <c r="F73" s="888"/>
      <c r="G73" s="889"/>
      <c r="H73" s="890">
        <f t="shared" si="4"/>
        <v>940500</v>
      </c>
      <c r="I73" s="891"/>
      <c r="J73" s="892"/>
      <c r="K73" s="892"/>
      <c r="L73" s="889"/>
      <c r="M73" s="893"/>
      <c r="N73" s="840"/>
      <c r="O73" s="890"/>
      <c r="P73" s="893"/>
      <c r="Q73" s="840"/>
      <c r="R73" s="890"/>
      <c r="S73" s="893">
        <v>470250</v>
      </c>
      <c r="T73" s="890"/>
      <c r="U73" s="893">
        <v>470250</v>
      </c>
      <c r="V73" s="890"/>
      <c r="W73" s="893"/>
      <c r="X73" s="890"/>
      <c r="Y73" s="893"/>
      <c r="Z73" s="890"/>
      <c r="AA73" s="893"/>
      <c r="AB73" s="894">
        <v>2.09</v>
      </c>
      <c r="AC73" s="886"/>
      <c r="AD73" s="886">
        <v>2026</v>
      </c>
      <c r="AE73" s="886">
        <v>2027</v>
      </c>
      <c r="AF73" s="886">
        <v>44</v>
      </c>
      <c r="AG73" s="895"/>
    </row>
    <row r="74" spans="2:33" s="846" customFormat="1" ht="29">
      <c r="B74" s="886" t="s">
        <v>1004</v>
      </c>
      <c r="C74" s="701" t="s">
        <v>883</v>
      </c>
      <c r="D74" s="886" t="s">
        <v>861</v>
      </c>
      <c r="E74" s="887">
        <v>3640950</v>
      </c>
      <c r="F74" s="888"/>
      <c r="G74" s="889"/>
      <c r="H74" s="890">
        <f t="shared" si="4"/>
        <v>3640950</v>
      </c>
      <c r="I74" s="891"/>
      <c r="J74" s="892"/>
      <c r="K74" s="892"/>
      <c r="L74" s="889"/>
      <c r="M74" s="893"/>
      <c r="N74" s="840"/>
      <c r="O74" s="890"/>
      <c r="P74" s="893"/>
      <c r="Q74" s="840"/>
      <c r="R74" s="890"/>
      <c r="S74" s="893">
        <v>1820475</v>
      </c>
      <c r="T74" s="890"/>
      <c r="U74" s="893">
        <v>1820475</v>
      </c>
      <c r="V74" s="890"/>
      <c r="W74" s="893"/>
      <c r="X74" s="890"/>
      <c r="Y74" s="893"/>
      <c r="Z74" s="890"/>
      <c r="AA74" s="893"/>
      <c r="AB74" s="894">
        <v>8.0909999999999993</v>
      </c>
      <c r="AC74" s="886"/>
      <c r="AD74" s="886">
        <v>2026</v>
      </c>
      <c r="AE74" s="886">
        <v>2027</v>
      </c>
      <c r="AF74" s="886">
        <v>45</v>
      </c>
      <c r="AG74" s="895"/>
    </row>
    <row r="75" spans="2:33" ht="29">
      <c r="B75" s="686" t="s">
        <v>1005</v>
      </c>
      <c r="C75" s="688" t="s">
        <v>910</v>
      </c>
      <c r="D75" s="687" t="s">
        <v>878</v>
      </c>
      <c r="E75" s="695">
        <v>3984299.9999999995</v>
      </c>
      <c r="F75" s="690"/>
      <c r="G75" s="691"/>
      <c r="H75" s="689">
        <f t="shared" si="4"/>
        <v>3984299.9999999995</v>
      </c>
      <c r="I75" s="704"/>
      <c r="J75" s="745"/>
      <c r="K75" s="745"/>
      <c r="L75" s="691"/>
      <c r="M75" s="692"/>
      <c r="N75" s="703"/>
      <c r="O75" s="689"/>
      <c r="P75" s="692"/>
      <c r="Q75" s="703"/>
      <c r="R75" s="689"/>
      <c r="S75" s="694"/>
      <c r="T75" s="689"/>
      <c r="U75" s="692">
        <v>3984299.9999999995</v>
      </c>
      <c r="V75" s="689"/>
      <c r="W75" s="692"/>
      <c r="X75" s="689"/>
      <c r="Y75" s="692"/>
      <c r="Z75" s="689"/>
      <c r="AA75" s="692"/>
      <c r="AB75" s="693">
        <v>8.8539999999999992</v>
      </c>
      <c r="AC75" s="687"/>
      <c r="AD75" s="687">
        <v>2026</v>
      </c>
      <c r="AE75" s="687">
        <v>2027</v>
      </c>
      <c r="AF75" s="687">
        <v>47</v>
      </c>
      <c r="AG75" s="696"/>
    </row>
    <row r="76" spans="2:33" ht="29">
      <c r="B76" s="686" t="s">
        <v>1006</v>
      </c>
      <c r="C76" s="688" t="s">
        <v>911</v>
      </c>
      <c r="D76" s="687" t="s">
        <v>865</v>
      </c>
      <c r="E76" s="695">
        <v>1831500.0000000002</v>
      </c>
      <c r="F76" s="690"/>
      <c r="G76" s="691"/>
      <c r="H76" s="689">
        <f t="shared" si="4"/>
        <v>1831500.0000000002</v>
      </c>
      <c r="I76" s="704"/>
      <c r="J76" s="745"/>
      <c r="K76" s="745"/>
      <c r="L76" s="691"/>
      <c r="M76" s="692"/>
      <c r="N76" s="703"/>
      <c r="O76" s="689"/>
      <c r="P76" s="692"/>
      <c r="Q76" s="703"/>
      <c r="R76" s="689"/>
      <c r="S76" s="694"/>
      <c r="T76" s="689"/>
      <c r="U76" s="692">
        <v>1831500.0000000002</v>
      </c>
      <c r="V76" s="689"/>
      <c r="W76" s="692"/>
      <c r="X76" s="689"/>
      <c r="Y76" s="692"/>
      <c r="Z76" s="689"/>
      <c r="AA76" s="692"/>
      <c r="AB76" s="693">
        <v>4.07</v>
      </c>
      <c r="AC76" s="687"/>
      <c r="AD76" s="687">
        <v>2026</v>
      </c>
      <c r="AE76" s="687">
        <v>2027</v>
      </c>
      <c r="AF76" s="687">
        <v>48</v>
      </c>
      <c r="AG76" s="696"/>
    </row>
    <row r="77" spans="2:33" ht="29">
      <c r="B77" s="687" t="s">
        <v>1007</v>
      </c>
      <c r="C77" s="688" t="s">
        <v>912</v>
      </c>
      <c r="D77" s="687" t="s">
        <v>861</v>
      </c>
      <c r="E77" s="695">
        <v>4905000</v>
      </c>
      <c r="F77" s="690"/>
      <c r="G77" s="691"/>
      <c r="H77" s="689">
        <f t="shared" si="4"/>
        <v>4905000</v>
      </c>
      <c r="I77" s="704"/>
      <c r="J77" s="745"/>
      <c r="K77" s="745"/>
      <c r="L77" s="691"/>
      <c r="M77" s="692"/>
      <c r="N77" s="703"/>
      <c r="O77" s="689"/>
      <c r="P77" s="692"/>
      <c r="Q77" s="703"/>
      <c r="R77" s="689"/>
      <c r="S77" s="694"/>
      <c r="T77" s="689"/>
      <c r="U77" s="692">
        <v>2452500</v>
      </c>
      <c r="V77" s="689"/>
      <c r="W77" s="692">
        <v>2452500</v>
      </c>
      <c r="X77" s="689"/>
      <c r="Y77" s="692"/>
      <c r="Z77" s="689"/>
      <c r="AA77" s="692"/>
      <c r="AB77" s="693">
        <v>10.9</v>
      </c>
      <c r="AC77" s="687"/>
      <c r="AD77" s="687">
        <v>2026</v>
      </c>
      <c r="AE77" s="687">
        <v>2027</v>
      </c>
      <c r="AF77" s="687">
        <v>50</v>
      </c>
      <c r="AG77" s="696"/>
    </row>
    <row r="78" spans="2:33" ht="29">
      <c r="B78" s="686" t="s">
        <v>1008</v>
      </c>
      <c r="C78" s="688" t="s">
        <v>913</v>
      </c>
      <c r="D78" s="687" t="s">
        <v>886</v>
      </c>
      <c r="E78" s="695">
        <v>2908350</v>
      </c>
      <c r="F78" s="690"/>
      <c r="G78" s="691"/>
      <c r="H78" s="689">
        <f t="shared" si="4"/>
        <v>2908350</v>
      </c>
      <c r="I78" s="704"/>
      <c r="J78" s="745"/>
      <c r="K78" s="745"/>
      <c r="L78" s="691"/>
      <c r="M78" s="692"/>
      <c r="N78" s="703"/>
      <c r="O78" s="689"/>
      <c r="P78" s="692"/>
      <c r="Q78" s="703"/>
      <c r="R78" s="689"/>
      <c r="S78" s="694"/>
      <c r="T78" s="689"/>
      <c r="U78" s="692"/>
      <c r="V78" s="689"/>
      <c r="W78" s="692">
        <v>2908350</v>
      </c>
      <c r="X78" s="689"/>
      <c r="Y78" s="692"/>
      <c r="Z78" s="689"/>
      <c r="AA78" s="692"/>
      <c r="AB78" s="693">
        <v>6.4630000000000001</v>
      </c>
      <c r="AC78" s="687"/>
      <c r="AD78" s="687">
        <v>2026</v>
      </c>
      <c r="AE78" s="687">
        <v>2027</v>
      </c>
      <c r="AF78" s="687">
        <v>51</v>
      </c>
      <c r="AG78" s="696"/>
    </row>
    <row r="79" spans="2:33" ht="29">
      <c r="B79" s="686" t="s">
        <v>1009</v>
      </c>
      <c r="C79" s="688" t="s">
        <v>914</v>
      </c>
      <c r="D79" s="687" t="s">
        <v>874</v>
      </c>
      <c r="E79" s="695">
        <v>2713500</v>
      </c>
      <c r="F79" s="690"/>
      <c r="G79" s="691"/>
      <c r="H79" s="689">
        <f t="shared" si="4"/>
        <v>2713500</v>
      </c>
      <c r="I79" s="704"/>
      <c r="J79" s="745"/>
      <c r="K79" s="745"/>
      <c r="L79" s="691"/>
      <c r="M79" s="692"/>
      <c r="N79" s="703"/>
      <c r="O79" s="689"/>
      <c r="P79" s="692"/>
      <c r="Q79" s="703"/>
      <c r="R79" s="689"/>
      <c r="S79" s="694"/>
      <c r="T79" s="689"/>
      <c r="U79" s="692">
        <v>2713500</v>
      </c>
      <c r="V79" s="689"/>
      <c r="W79" s="692"/>
      <c r="X79" s="689"/>
      <c r="Y79" s="692"/>
      <c r="Z79" s="689"/>
      <c r="AA79" s="692"/>
      <c r="AB79" s="693">
        <v>6.03</v>
      </c>
      <c r="AC79" s="687"/>
      <c r="AD79" s="687">
        <v>2026</v>
      </c>
      <c r="AE79" s="687">
        <v>2027</v>
      </c>
      <c r="AF79" s="687">
        <v>52</v>
      </c>
      <c r="AG79" s="696"/>
    </row>
    <row r="80" spans="2:33" ht="29">
      <c r="B80" s="687" t="s">
        <v>1010</v>
      </c>
      <c r="C80" s="688" t="s">
        <v>915</v>
      </c>
      <c r="D80" s="687" t="s">
        <v>863</v>
      </c>
      <c r="E80" s="695">
        <v>3249000</v>
      </c>
      <c r="F80" s="690"/>
      <c r="G80" s="691"/>
      <c r="H80" s="689">
        <f t="shared" si="4"/>
        <v>3249000</v>
      </c>
      <c r="I80" s="704"/>
      <c r="J80" s="745"/>
      <c r="K80" s="745"/>
      <c r="L80" s="691"/>
      <c r="M80" s="692"/>
      <c r="N80" s="703"/>
      <c r="O80" s="689"/>
      <c r="P80" s="692"/>
      <c r="Q80" s="703"/>
      <c r="R80" s="689"/>
      <c r="S80" s="694"/>
      <c r="T80" s="689"/>
      <c r="U80" s="692">
        <v>3249000</v>
      </c>
      <c r="V80" s="689"/>
      <c r="W80" s="692"/>
      <c r="X80" s="689"/>
      <c r="Y80" s="692"/>
      <c r="Z80" s="689"/>
      <c r="AA80" s="692"/>
      <c r="AB80" s="693">
        <v>7.22</v>
      </c>
      <c r="AC80" s="687"/>
      <c r="AD80" s="687">
        <v>2026</v>
      </c>
      <c r="AE80" s="687">
        <v>2027</v>
      </c>
      <c r="AF80" s="687">
        <v>53</v>
      </c>
      <c r="AG80" s="696"/>
    </row>
    <row r="81" spans="2:33" ht="29">
      <c r="B81" s="686" t="s">
        <v>1011</v>
      </c>
      <c r="C81" s="688" t="s">
        <v>916</v>
      </c>
      <c r="D81" s="687" t="s">
        <v>891</v>
      </c>
      <c r="E81" s="695">
        <v>3600000</v>
      </c>
      <c r="F81" s="690"/>
      <c r="G81" s="691"/>
      <c r="H81" s="689">
        <f t="shared" si="4"/>
        <v>3600000</v>
      </c>
      <c r="I81" s="704"/>
      <c r="J81" s="745"/>
      <c r="K81" s="745"/>
      <c r="L81" s="691"/>
      <c r="M81" s="692"/>
      <c r="N81" s="703"/>
      <c r="O81" s="689"/>
      <c r="P81" s="692"/>
      <c r="Q81" s="703"/>
      <c r="R81" s="689"/>
      <c r="S81" s="692"/>
      <c r="T81" s="689"/>
      <c r="U81" s="692"/>
      <c r="V81" s="689"/>
      <c r="W81" s="692">
        <v>3600000</v>
      </c>
      <c r="X81" s="689"/>
      <c r="Y81" s="692"/>
      <c r="Z81" s="689"/>
      <c r="AA81" s="692"/>
      <c r="AB81" s="693">
        <v>8</v>
      </c>
      <c r="AC81" s="687"/>
      <c r="AD81" s="687">
        <v>2027</v>
      </c>
      <c r="AE81" s="687">
        <v>2027</v>
      </c>
      <c r="AF81" s="687">
        <v>54</v>
      </c>
      <c r="AG81" s="696"/>
    </row>
    <row r="82" spans="2:33" ht="29">
      <c r="B82" s="686" t="s">
        <v>1012</v>
      </c>
      <c r="C82" s="688" t="s">
        <v>917</v>
      </c>
      <c r="D82" s="687" t="s">
        <v>876</v>
      </c>
      <c r="E82" s="695">
        <v>1264050</v>
      </c>
      <c r="F82" s="690"/>
      <c r="G82" s="691"/>
      <c r="H82" s="689">
        <f t="shared" si="4"/>
        <v>1264050</v>
      </c>
      <c r="I82" s="704"/>
      <c r="J82" s="745"/>
      <c r="K82" s="745"/>
      <c r="L82" s="691"/>
      <c r="M82" s="692"/>
      <c r="N82" s="703"/>
      <c r="O82" s="689"/>
      <c r="P82" s="692"/>
      <c r="Q82" s="703"/>
      <c r="R82" s="689"/>
      <c r="S82" s="692"/>
      <c r="T82" s="689"/>
      <c r="U82" s="692">
        <v>1264050</v>
      </c>
      <c r="V82" s="689"/>
      <c r="W82" s="692"/>
      <c r="X82" s="689"/>
      <c r="Y82" s="692"/>
      <c r="Z82" s="689"/>
      <c r="AA82" s="692"/>
      <c r="AB82" s="693">
        <v>2.8090000000000002</v>
      </c>
      <c r="AC82" s="687"/>
      <c r="AD82" s="687">
        <v>2026</v>
      </c>
      <c r="AE82" s="687">
        <v>2027</v>
      </c>
      <c r="AF82" s="687">
        <v>55</v>
      </c>
      <c r="AG82" s="696"/>
    </row>
    <row r="83" spans="2:33" ht="29">
      <c r="B83" s="687" t="s">
        <v>1014</v>
      </c>
      <c r="C83" s="688" t="s">
        <v>1013</v>
      </c>
      <c r="D83" s="687" t="s">
        <v>966</v>
      </c>
      <c r="E83" s="695">
        <v>1399500</v>
      </c>
      <c r="F83" s="690"/>
      <c r="G83" s="691"/>
      <c r="H83" s="689">
        <f t="shared" si="4"/>
        <v>1399500</v>
      </c>
      <c r="I83" s="704"/>
      <c r="J83" s="745"/>
      <c r="K83" s="745"/>
      <c r="L83" s="691"/>
      <c r="M83" s="692"/>
      <c r="N83" s="703"/>
      <c r="O83" s="689"/>
      <c r="P83" s="692"/>
      <c r="Q83" s="703"/>
      <c r="R83" s="689"/>
      <c r="S83" s="692"/>
      <c r="T83" s="689"/>
      <c r="U83" s="692">
        <v>1399500</v>
      </c>
      <c r="V83" s="689"/>
      <c r="W83" s="692"/>
      <c r="X83" s="689"/>
      <c r="Y83" s="692"/>
      <c r="Z83" s="689"/>
      <c r="AA83" s="692"/>
      <c r="AB83" s="693">
        <v>3.11</v>
      </c>
      <c r="AC83" s="687"/>
      <c r="AD83" s="687">
        <v>2026</v>
      </c>
      <c r="AE83" s="687">
        <v>2027</v>
      </c>
      <c r="AF83" s="687">
        <v>56</v>
      </c>
      <c r="AG83" s="696"/>
    </row>
    <row r="84" spans="2:33" ht="29">
      <c r="B84" s="686" t="s">
        <v>1015</v>
      </c>
      <c r="C84" s="688" t="s">
        <v>918</v>
      </c>
      <c r="D84" s="687" t="s">
        <v>966</v>
      </c>
      <c r="E84" s="695">
        <v>4123350</v>
      </c>
      <c r="F84" s="690"/>
      <c r="G84" s="691"/>
      <c r="H84" s="689">
        <f t="shared" si="4"/>
        <v>4123350</v>
      </c>
      <c r="I84" s="704"/>
      <c r="J84" s="745"/>
      <c r="K84" s="745"/>
      <c r="L84" s="691"/>
      <c r="M84" s="692"/>
      <c r="N84" s="703"/>
      <c r="O84" s="689"/>
      <c r="P84" s="692"/>
      <c r="Q84" s="703"/>
      <c r="R84" s="689"/>
      <c r="S84" s="692"/>
      <c r="T84" s="689"/>
      <c r="U84" s="692">
        <v>4123350</v>
      </c>
      <c r="V84" s="689"/>
      <c r="W84" s="692"/>
      <c r="X84" s="689"/>
      <c r="Y84" s="692"/>
      <c r="Z84" s="689"/>
      <c r="AA84" s="692"/>
      <c r="AB84" s="693">
        <v>9.1630000000000003</v>
      </c>
      <c r="AC84" s="687"/>
      <c r="AD84" s="687">
        <v>2026</v>
      </c>
      <c r="AE84" s="687">
        <v>2027</v>
      </c>
      <c r="AF84" s="687">
        <v>57</v>
      </c>
      <c r="AG84" s="696"/>
    </row>
    <row r="85" spans="2:33" ht="29">
      <c r="B85" s="686" t="s">
        <v>1016</v>
      </c>
      <c r="C85" s="688" t="s">
        <v>919</v>
      </c>
      <c r="D85" s="687" t="s">
        <v>876</v>
      </c>
      <c r="E85" s="695">
        <v>468449.99999999994</v>
      </c>
      <c r="F85" s="690"/>
      <c r="G85" s="691"/>
      <c r="H85" s="689">
        <f t="shared" si="4"/>
        <v>468449.99999999994</v>
      </c>
      <c r="I85" s="704"/>
      <c r="J85" s="745"/>
      <c r="K85" s="745"/>
      <c r="L85" s="691"/>
      <c r="M85" s="692"/>
      <c r="N85" s="703"/>
      <c r="O85" s="689"/>
      <c r="P85" s="692"/>
      <c r="Q85" s="703"/>
      <c r="R85" s="689"/>
      <c r="S85" s="692"/>
      <c r="T85" s="689"/>
      <c r="U85" s="692"/>
      <c r="V85" s="689"/>
      <c r="W85" s="692">
        <v>468449.99999999994</v>
      </c>
      <c r="X85" s="689"/>
      <c r="Y85" s="692"/>
      <c r="Z85" s="689"/>
      <c r="AA85" s="692"/>
      <c r="AB85" s="693">
        <v>1.0409999999999999</v>
      </c>
      <c r="AC85" s="687"/>
      <c r="AD85" s="687">
        <v>2027</v>
      </c>
      <c r="AE85" s="687">
        <v>2028</v>
      </c>
      <c r="AF85" s="687">
        <v>58</v>
      </c>
      <c r="AG85" s="696"/>
    </row>
    <row r="86" spans="2:33" ht="29">
      <c r="B86" s="687" t="s">
        <v>1017</v>
      </c>
      <c r="C86" s="688" t="s">
        <v>965</v>
      </c>
      <c r="D86" s="687" t="s">
        <v>886</v>
      </c>
      <c r="E86" s="695">
        <v>1600200</v>
      </c>
      <c r="F86" s="690"/>
      <c r="G86" s="691"/>
      <c r="H86" s="689">
        <f t="shared" si="4"/>
        <v>1600200</v>
      </c>
      <c r="I86" s="704"/>
      <c r="J86" s="745"/>
      <c r="K86" s="745"/>
      <c r="L86" s="691"/>
      <c r="M86" s="692"/>
      <c r="N86" s="703"/>
      <c r="O86" s="689"/>
      <c r="P86" s="692"/>
      <c r="Q86" s="703"/>
      <c r="R86" s="689"/>
      <c r="S86" s="692"/>
      <c r="T86" s="689"/>
      <c r="U86" s="692"/>
      <c r="V86" s="689"/>
      <c r="W86" s="692">
        <v>1600200</v>
      </c>
      <c r="X86" s="689"/>
      <c r="Y86" s="692"/>
      <c r="Z86" s="689"/>
      <c r="AA86" s="692"/>
      <c r="AB86" s="693">
        <v>3.556</v>
      </c>
      <c r="AC86" s="687"/>
      <c r="AD86" s="687">
        <v>2027</v>
      </c>
      <c r="AE86" s="687">
        <v>2028</v>
      </c>
      <c r="AF86" s="687">
        <v>59</v>
      </c>
      <c r="AG86" s="696"/>
    </row>
    <row r="87" spans="2:33" ht="29">
      <c r="B87" s="686" t="s">
        <v>1018</v>
      </c>
      <c r="C87" s="688" t="s">
        <v>920</v>
      </c>
      <c r="D87" s="687" t="s">
        <v>876</v>
      </c>
      <c r="E87" s="695">
        <v>1873350</v>
      </c>
      <c r="F87" s="690"/>
      <c r="G87" s="691"/>
      <c r="H87" s="689">
        <f t="shared" si="4"/>
        <v>1873350</v>
      </c>
      <c r="I87" s="704"/>
      <c r="J87" s="745"/>
      <c r="K87" s="745"/>
      <c r="L87" s="691"/>
      <c r="M87" s="692"/>
      <c r="N87" s="703"/>
      <c r="O87" s="689"/>
      <c r="P87" s="692"/>
      <c r="Q87" s="703"/>
      <c r="R87" s="689"/>
      <c r="S87" s="692"/>
      <c r="T87" s="689"/>
      <c r="U87" s="692"/>
      <c r="V87" s="689"/>
      <c r="W87" s="692">
        <v>1873350</v>
      </c>
      <c r="X87" s="689"/>
      <c r="Y87" s="692"/>
      <c r="Z87" s="689"/>
      <c r="AA87" s="692"/>
      <c r="AB87" s="693">
        <v>4.1630000000000003</v>
      </c>
      <c r="AC87" s="687"/>
      <c r="AD87" s="687">
        <v>2027</v>
      </c>
      <c r="AE87" s="687">
        <v>2028</v>
      </c>
      <c r="AF87" s="687">
        <v>60</v>
      </c>
      <c r="AG87" s="696"/>
    </row>
    <row r="88" spans="2:33" ht="29">
      <c r="B88" s="686" t="s">
        <v>1019</v>
      </c>
      <c r="C88" s="688" t="s">
        <v>921</v>
      </c>
      <c r="D88" s="687" t="s">
        <v>874</v>
      </c>
      <c r="E88" s="695">
        <v>758700</v>
      </c>
      <c r="F88" s="690"/>
      <c r="G88" s="691"/>
      <c r="H88" s="689">
        <f t="shared" si="4"/>
        <v>758700</v>
      </c>
      <c r="I88" s="704"/>
      <c r="J88" s="745"/>
      <c r="K88" s="745"/>
      <c r="L88" s="691"/>
      <c r="M88" s="692"/>
      <c r="N88" s="703"/>
      <c r="O88" s="689"/>
      <c r="P88" s="692"/>
      <c r="Q88" s="703"/>
      <c r="R88" s="689"/>
      <c r="S88" s="692"/>
      <c r="T88" s="689"/>
      <c r="U88" s="692"/>
      <c r="V88" s="689"/>
      <c r="W88" s="692">
        <v>758700</v>
      </c>
      <c r="X88" s="689"/>
      <c r="Y88" s="692"/>
      <c r="Z88" s="689"/>
      <c r="AA88" s="692"/>
      <c r="AB88" s="693">
        <v>1.6859999999999999</v>
      </c>
      <c r="AC88" s="687"/>
      <c r="AD88" s="687">
        <v>2027</v>
      </c>
      <c r="AE88" s="687">
        <v>2028</v>
      </c>
      <c r="AF88" s="687">
        <v>61</v>
      </c>
      <c r="AG88" s="696"/>
    </row>
    <row r="89" spans="2:33" ht="29">
      <c r="B89" s="687" t="s">
        <v>1020</v>
      </c>
      <c r="C89" s="688" t="s">
        <v>922</v>
      </c>
      <c r="D89" s="687" t="s">
        <v>966</v>
      </c>
      <c r="E89" s="695">
        <v>2317500</v>
      </c>
      <c r="F89" s="690"/>
      <c r="G89" s="691"/>
      <c r="H89" s="689">
        <f t="shared" si="4"/>
        <v>2317500</v>
      </c>
      <c r="I89" s="704"/>
      <c r="J89" s="745"/>
      <c r="K89" s="745"/>
      <c r="L89" s="691"/>
      <c r="M89" s="692"/>
      <c r="N89" s="703"/>
      <c r="O89" s="689"/>
      <c r="P89" s="692"/>
      <c r="Q89" s="703"/>
      <c r="R89" s="689"/>
      <c r="S89" s="692"/>
      <c r="T89" s="689"/>
      <c r="U89" s="692"/>
      <c r="V89" s="689"/>
      <c r="W89" s="692">
        <v>2317500</v>
      </c>
      <c r="X89" s="689"/>
      <c r="Y89" s="692"/>
      <c r="Z89" s="689"/>
      <c r="AA89" s="692"/>
      <c r="AB89" s="693">
        <v>5.15</v>
      </c>
      <c r="AC89" s="687"/>
      <c r="AD89" s="687">
        <v>2027</v>
      </c>
      <c r="AE89" s="687">
        <v>2028</v>
      </c>
      <c r="AF89" s="687">
        <v>62</v>
      </c>
      <c r="AG89" s="696"/>
    </row>
    <row r="90" spans="2:33" ht="29">
      <c r="B90" s="686" t="s">
        <v>1021</v>
      </c>
      <c r="C90" s="688" t="s">
        <v>923</v>
      </c>
      <c r="D90" s="687" t="s">
        <v>876</v>
      </c>
      <c r="E90" s="695">
        <v>2468250</v>
      </c>
      <c r="F90" s="690"/>
      <c r="G90" s="691"/>
      <c r="H90" s="689">
        <f t="shared" si="4"/>
        <v>2468250</v>
      </c>
      <c r="I90" s="704"/>
      <c r="J90" s="745"/>
      <c r="K90" s="745"/>
      <c r="L90" s="691"/>
      <c r="M90" s="692"/>
      <c r="N90" s="703"/>
      <c r="O90" s="689"/>
      <c r="P90" s="692"/>
      <c r="Q90" s="703"/>
      <c r="R90" s="689"/>
      <c r="S90" s="692"/>
      <c r="T90" s="689"/>
      <c r="U90" s="692"/>
      <c r="V90" s="689"/>
      <c r="W90" s="692">
        <v>2468250</v>
      </c>
      <c r="X90" s="689"/>
      <c r="Y90" s="692"/>
      <c r="Z90" s="689"/>
      <c r="AA90" s="692"/>
      <c r="AB90" s="693">
        <v>5.4850000000000003</v>
      </c>
      <c r="AC90" s="687"/>
      <c r="AD90" s="687">
        <v>2027</v>
      </c>
      <c r="AE90" s="687">
        <v>2028</v>
      </c>
      <c r="AF90" s="687">
        <v>63</v>
      </c>
      <c r="AG90" s="696"/>
    </row>
    <row r="91" spans="2:33" ht="29">
      <c r="B91" s="686" t="s">
        <v>1022</v>
      </c>
      <c r="C91" s="688" t="s">
        <v>924</v>
      </c>
      <c r="D91" s="687" t="s">
        <v>874</v>
      </c>
      <c r="E91" s="695">
        <v>1134900</v>
      </c>
      <c r="F91" s="690"/>
      <c r="G91" s="691"/>
      <c r="H91" s="689">
        <f t="shared" si="4"/>
        <v>1134900</v>
      </c>
      <c r="I91" s="704"/>
      <c r="J91" s="745"/>
      <c r="K91" s="745"/>
      <c r="L91" s="691"/>
      <c r="M91" s="692"/>
      <c r="N91" s="703"/>
      <c r="O91" s="689"/>
      <c r="P91" s="692"/>
      <c r="Q91" s="703"/>
      <c r="R91" s="689"/>
      <c r="S91" s="692"/>
      <c r="T91" s="689"/>
      <c r="U91" s="692"/>
      <c r="V91" s="689"/>
      <c r="W91" s="692">
        <v>1134900</v>
      </c>
      <c r="X91" s="689"/>
      <c r="Y91" s="692"/>
      <c r="Z91" s="689"/>
      <c r="AA91" s="692"/>
      <c r="AB91" s="693">
        <v>2.5219999999999998</v>
      </c>
      <c r="AC91" s="687"/>
      <c r="AD91" s="687">
        <v>2027</v>
      </c>
      <c r="AE91" s="687">
        <v>2028</v>
      </c>
      <c r="AF91" s="687">
        <v>64</v>
      </c>
      <c r="AG91" s="696"/>
    </row>
    <row r="92" spans="2:33" ht="29">
      <c r="B92" s="687" t="s">
        <v>1023</v>
      </c>
      <c r="C92" s="688" t="s">
        <v>925</v>
      </c>
      <c r="D92" s="687" t="s">
        <v>966</v>
      </c>
      <c r="E92" s="695">
        <v>910350.00000000012</v>
      </c>
      <c r="F92" s="690"/>
      <c r="G92" s="691"/>
      <c r="H92" s="689">
        <f t="shared" si="4"/>
        <v>910350.00000000012</v>
      </c>
      <c r="I92" s="704"/>
      <c r="J92" s="745"/>
      <c r="K92" s="745"/>
      <c r="L92" s="691"/>
      <c r="M92" s="692"/>
      <c r="N92" s="703"/>
      <c r="O92" s="689"/>
      <c r="P92" s="692"/>
      <c r="Q92" s="703"/>
      <c r="R92" s="689"/>
      <c r="S92" s="692"/>
      <c r="T92" s="689"/>
      <c r="U92" s="692"/>
      <c r="V92" s="689"/>
      <c r="W92" s="692">
        <v>910350.00000000012</v>
      </c>
      <c r="X92" s="689"/>
      <c r="Y92" s="692"/>
      <c r="Z92" s="689"/>
      <c r="AA92" s="692"/>
      <c r="AB92" s="693">
        <v>2.0230000000000001</v>
      </c>
      <c r="AC92" s="687"/>
      <c r="AD92" s="687">
        <v>2027</v>
      </c>
      <c r="AE92" s="687">
        <v>2028</v>
      </c>
      <c r="AF92" s="687">
        <v>65</v>
      </c>
      <c r="AG92" s="696"/>
    </row>
    <row r="93" spans="2:33" ht="29">
      <c r="B93" s="686" t="s">
        <v>1024</v>
      </c>
      <c r="C93" s="688" t="s">
        <v>926</v>
      </c>
      <c r="D93" s="687" t="s">
        <v>863</v>
      </c>
      <c r="E93" s="695">
        <v>603450</v>
      </c>
      <c r="F93" s="690"/>
      <c r="G93" s="691"/>
      <c r="H93" s="689">
        <f t="shared" si="4"/>
        <v>603450</v>
      </c>
      <c r="I93" s="704"/>
      <c r="J93" s="745"/>
      <c r="K93" s="745"/>
      <c r="L93" s="691"/>
      <c r="M93" s="692"/>
      <c r="N93" s="703"/>
      <c r="O93" s="689"/>
      <c r="P93" s="692"/>
      <c r="Q93" s="703"/>
      <c r="R93" s="689"/>
      <c r="S93" s="692"/>
      <c r="T93" s="689"/>
      <c r="U93" s="692"/>
      <c r="V93" s="689"/>
      <c r="W93" s="692">
        <v>603450</v>
      </c>
      <c r="X93" s="689"/>
      <c r="Y93" s="692"/>
      <c r="Z93" s="689"/>
      <c r="AA93" s="692"/>
      <c r="AB93" s="693">
        <v>1.341</v>
      </c>
      <c r="AC93" s="687"/>
      <c r="AD93" s="687">
        <v>2027</v>
      </c>
      <c r="AE93" s="687">
        <v>2028</v>
      </c>
      <c r="AF93" s="687">
        <v>66</v>
      </c>
      <c r="AG93" s="696"/>
    </row>
    <row r="94" spans="2:33" ht="29">
      <c r="B94" s="686" t="s">
        <v>1025</v>
      </c>
      <c r="C94" s="688" t="s">
        <v>927</v>
      </c>
      <c r="D94" s="687" t="s">
        <v>874</v>
      </c>
      <c r="E94" s="695">
        <v>976050</v>
      </c>
      <c r="F94" s="690"/>
      <c r="G94" s="691"/>
      <c r="H94" s="689">
        <f t="shared" si="4"/>
        <v>976050</v>
      </c>
      <c r="I94" s="704"/>
      <c r="J94" s="745"/>
      <c r="K94" s="745"/>
      <c r="L94" s="691"/>
      <c r="M94" s="692"/>
      <c r="N94" s="703"/>
      <c r="O94" s="689"/>
      <c r="P94" s="692"/>
      <c r="Q94" s="703"/>
      <c r="R94" s="689"/>
      <c r="S94" s="692"/>
      <c r="T94" s="689"/>
      <c r="U94" s="692"/>
      <c r="V94" s="689"/>
      <c r="W94" s="692">
        <v>976050</v>
      </c>
      <c r="X94" s="689"/>
      <c r="Y94" s="692"/>
      <c r="Z94" s="689"/>
      <c r="AA94" s="692"/>
      <c r="AB94" s="693">
        <v>2.169</v>
      </c>
      <c r="AC94" s="687"/>
      <c r="AD94" s="687">
        <v>2028</v>
      </c>
      <c r="AE94" s="687">
        <v>2029</v>
      </c>
      <c r="AF94" s="687">
        <v>67</v>
      </c>
      <c r="AG94" s="696"/>
    </row>
    <row r="95" spans="2:33" ht="29">
      <c r="B95" s="687" t="s">
        <v>1026</v>
      </c>
      <c r="C95" s="688" t="s">
        <v>928</v>
      </c>
      <c r="D95" s="687" t="s">
        <v>891</v>
      </c>
      <c r="E95" s="695">
        <v>2308500</v>
      </c>
      <c r="F95" s="690"/>
      <c r="G95" s="691"/>
      <c r="H95" s="689">
        <f t="shared" si="4"/>
        <v>2308500</v>
      </c>
      <c r="I95" s="704"/>
      <c r="J95" s="745"/>
      <c r="K95" s="745"/>
      <c r="L95" s="691"/>
      <c r="M95" s="692"/>
      <c r="N95" s="703"/>
      <c r="O95" s="689"/>
      <c r="P95" s="692"/>
      <c r="Q95" s="703"/>
      <c r="R95" s="689"/>
      <c r="S95" s="692"/>
      <c r="T95" s="689"/>
      <c r="U95" s="692"/>
      <c r="V95" s="689"/>
      <c r="W95" s="692">
        <v>2308500</v>
      </c>
      <c r="X95" s="689"/>
      <c r="Y95" s="692"/>
      <c r="Z95" s="689"/>
      <c r="AA95" s="692"/>
      <c r="AB95" s="693">
        <v>5.13</v>
      </c>
      <c r="AC95" s="687"/>
      <c r="AD95" s="687">
        <v>2028</v>
      </c>
      <c r="AE95" s="687">
        <v>2029</v>
      </c>
      <c r="AF95" s="687">
        <v>68</v>
      </c>
      <c r="AG95" s="696"/>
    </row>
    <row r="96" spans="2:33" ht="29">
      <c r="B96" s="686" t="s">
        <v>1027</v>
      </c>
      <c r="C96" s="688" t="s">
        <v>929</v>
      </c>
      <c r="D96" s="687" t="s">
        <v>876</v>
      </c>
      <c r="E96" s="695">
        <v>4742550</v>
      </c>
      <c r="F96" s="690"/>
      <c r="G96" s="691"/>
      <c r="H96" s="689">
        <f t="shared" si="4"/>
        <v>4742550</v>
      </c>
      <c r="I96" s="704"/>
      <c r="J96" s="745"/>
      <c r="K96" s="745"/>
      <c r="L96" s="691"/>
      <c r="M96" s="692"/>
      <c r="N96" s="703"/>
      <c r="O96" s="689"/>
      <c r="P96" s="692"/>
      <c r="Q96" s="703"/>
      <c r="R96" s="689"/>
      <c r="S96" s="692"/>
      <c r="T96" s="689"/>
      <c r="U96" s="692"/>
      <c r="V96" s="689"/>
      <c r="W96" s="692"/>
      <c r="X96" s="689"/>
      <c r="Y96" s="692">
        <v>4742550</v>
      </c>
      <c r="Z96" s="689"/>
      <c r="AA96" s="692"/>
      <c r="AB96" s="693">
        <v>10.539</v>
      </c>
      <c r="AC96" s="687"/>
      <c r="AD96" s="687">
        <v>2028</v>
      </c>
      <c r="AE96" s="687">
        <v>2029</v>
      </c>
      <c r="AF96" s="687">
        <v>69</v>
      </c>
      <c r="AG96" s="696"/>
    </row>
    <row r="97" spans="2:33" ht="29">
      <c r="B97" s="686" t="s">
        <v>1028</v>
      </c>
      <c r="C97" s="688" t="s">
        <v>930</v>
      </c>
      <c r="D97" s="687" t="s">
        <v>865</v>
      </c>
      <c r="E97" s="695">
        <v>2625750</v>
      </c>
      <c r="F97" s="690"/>
      <c r="G97" s="691"/>
      <c r="H97" s="689">
        <f t="shared" si="4"/>
        <v>2625750</v>
      </c>
      <c r="I97" s="704"/>
      <c r="J97" s="745"/>
      <c r="K97" s="745"/>
      <c r="L97" s="691"/>
      <c r="M97" s="692"/>
      <c r="N97" s="703"/>
      <c r="O97" s="689"/>
      <c r="P97" s="692"/>
      <c r="Q97" s="703"/>
      <c r="R97" s="689"/>
      <c r="S97" s="692"/>
      <c r="T97" s="689"/>
      <c r="U97" s="692"/>
      <c r="V97" s="689"/>
      <c r="W97" s="692"/>
      <c r="X97" s="689"/>
      <c r="Y97" s="692">
        <v>2625750</v>
      </c>
      <c r="Z97" s="689"/>
      <c r="AA97" s="692"/>
      <c r="AB97" s="693">
        <v>5.835</v>
      </c>
      <c r="AC97" s="687"/>
      <c r="AD97" s="687">
        <v>2028</v>
      </c>
      <c r="AE97" s="687">
        <v>2029</v>
      </c>
      <c r="AF97" s="687">
        <v>71</v>
      </c>
      <c r="AG97" s="696"/>
    </row>
    <row r="98" spans="2:33" ht="29">
      <c r="B98" s="687" t="s">
        <v>1029</v>
      </c>
      <c r="C98" s="688" t="s">
        <v>931</v>
      </c>
      <c r="D98" s="687" t="s">
        <v>861</v>
      </c>
      <c r="E98" s="695">
        <v>1192500</v>
      </c>
      <c r="F98" s="691"/>
      <c r="G98" s="691"/>
      <c r="H98" s="689">
        <f t="shared" si="4"/>
        <v>1192500</v>
      </c>
      <c r="I98" s="704"/>
      <c r="J98" s="745"/>
      <c r="K98" s="745"/>
      <c r="L98" s="691"/>
      <c r="M98" s="692"/>
      <c r="N98" s="703"/>
      <c r="O98" s="689"/>
      <c r="P98" s="692"/>
      <c r="Q98" s="703"/>
      <c r="R98" s="689"/>
      <c r="S98" s="692"/>
      <c r="T98" s="689"/>
      <c r="U98" s="692"/>
      <c r="V98" s="689"/>
      <c r="W98" s="692"/>
      <c r="X98" s="689"/>
      <c r="Y98" s="692">
        <v>1192500</v>
      </c>
      <c r="Z98" s="689"/>
      <c r="AA98" s="692"/>
      <c r="AB98" s="693">
        <v>2.65</v>
      </c>
      <c r="AC98" s="687"/>
      <c r="AD98" s="687">
        <v>2028</v>
      </c>
      <c r="AE98" s="687">
        <v>2029</v>
      </c>
      <c r="AF98" s="687">
        <v>72</v>
      </c>
      <c r="AG98" s="696"/>
    </row>
    <row r="99" spans="2:33" ht="29">
      <c r="B99" s="686" t="s">
        <v>1030</v>
      </c>
      <c r="C99" s="688" t="s">
        <v>932</v>
      </c>
      <c r="D99" s="687" t="s">
        <v>891</v>
      </c>
      <c r="E99" s="695">
        <v>2343150</v>
      </c>
      <c r="F99" s="696"/>
      <c r="G99" s="691"/>
      <c r="H99" s="689">
        <f t="shared" si="4"/>
        <v>2343150</v>
      </c>
      <c r="I99" s="704"/>
      <c r="J99" s="745"/>
      <c r="K99" s="745"/>
      <c r="L99" s="691"/>
      <c r="M99" s="692"/>
      <c r="N99" s="703"/>
      <c r="O99" s="689"/>
      <c r="P99" s="692"/>
      <c r="Q99" s="703"/>
      <c r="R99" s="689"/>
      <c r="S99" s="692"/>
      <c r="T99" s="689"/>
      <c r="U99" s="692"/>
      <c r="V99" s="689"/>
      <c r="W99" s="692"/>
      <c r="X99" s="689"/>
      <c r="Y99" s="692">
        <v>2343150</v>
      </c>
      <c r="Z99" s="689"/>
      <c r="AA99" s="692"/>
      <c r="AB99" s="693">
        <v>5.2069999999999999</v>
      </c>
      <c r="AC99" s="687"/>
      <c r="AD99" s="687">
        <v>2028</v>
      </c>
      <c r="AE99" s="697">
        <v>2029</v>
      </c>
      <c r="AF99" s="687">
        <v>73</v>
      </c>
      <c r="AG99" s="696"/>
    </row>
    <row r="100" spans="2:33" ht="29">
      <c r="B100" s="686" t="s">
        <v>1031</v>
      </c>
      <c r="C100" s="688" t="s">
        <v>933</v>
      </c>
      <c r="D100" s="687" t="s">
        <v>861</v>
      </c>
      <c r="E100" s="695">
        <v>378000</v>
      </c>
      <c r="F100" s="696"/>
      <c r="G100" s="696"/>
      <c r="H100" s="689">
        <f t="shared" si="4"/>
        <v>378000</v>
      </c>
      <c r="I100" s="705"/>
      <c r="J100" s="746"/>
      <c r="K100" s="746"/>
      <c r="L100" s="696"/>
      <c r="M100" s="692"/>
      <c r="N100" s="703"/>
      <c r="O100" s="689"/>
      <c r="P100" s="692"/>
      <c r="Q100" s="703"/>
      <c r="R100" s="689"/>
      <c r="S100" s="692"/>
      <c r="T100" s="689"/>
      <c r="U100" s="692"/>
      <c r="V100" s="689"/>
      <c r="W100" s="692"/>
      <c r="X100" s="689"/>
      <c r="Y100" s="692">
        <v>378000</v>
      </c>
      <c r="Z100" s="689"/>
      <c r="AA100" s="692"/>
      <c r="AB100" s="693">
        <v>0.84</v>
      </c>
      <c r="AC100" s="687"/>
      <c r="AD100" s="687">
        <v>2028</v>
      </c>
      <c r="AE100" s="687">
        <v>2029</v>
      </c>
      <c r="AF100" s="687">
        <v>76</v>
      </c>
      <c r="AG100" s="696"/>
    </row>
    <row r="101" spans="2:33" ht="29">
      <c r="B101" s="687" t="s">
        <v>1032</v>
      </c>
      <c r="C101" s="688" t="s">
        <v>934</v>
      </c>
      <c r="D101" s="687" t="s">
        <v>876</v>
      </c>
      <c r="E101" s="695">
        <v>477900</v>
      </c>
      <c r="F101" s="696"/>
      <c r="G101" s="696"/>
      <c r="H101" s="689">
        <f t="shared" si="4"/>
        <v>477900</v>
      </c>
      <c r="I101" s="705"/>
      <c r="J101" s="746"/>
      <c r="K101" s="746"/>
      <c r="L101" s="696"/>
      <c r="M101" s="694"/>
      <c r="N101" s="705"/>
      <c r="O101" s="696"/>
      <c r="P101" s="694"/>
      <c r="Q101" s="705"/>
      <c r="R101" s="696"/>
      <c r="S101" s="694"/>
      <c r="T101" s="687"/>
      <c r="U101" s="698"/>
      <c r="V101" s="687"/>
      <c r="W101" s="698"/>
      <c r="X101" s="687"/>
      <c r="Y101" s="692">
        <v>477900</v>
      </c>
      <c r="Z101" s="687"/>
      <c r="AA101" s="698"/>
      <c r="AB101" s="693">
        <v>1.0620000000000001</v>
      </c>
      <c r="AC101" s="687"/>
      <c r="AD101" s="687">
        <v>2028</v>
      </c>
      <c r="AE101" s="687">
        <v>2029</v>
      </c>
      <c r="AF101" s="687">
        <v>77</v>
      </c>
      <c r="AG101" s="696" t="s">
        <v>974</v>
      </c>
    </row>
    <row r="102" spans="2:33" ht="29">
      <c r="B102" s="686" t="s">
        <v>1033</v>
      </c>
      <c r="C102" s="688" t="s">
        <v>935</v>
      </c>
      <c r="D102" s="687" t="s">
        <v>868</v>
      </c>
      <c r="E102" s="695">
        <v>2727000</v>
      </c>
      <c r="F102" s="696"/>
      <c r="G102" s="696"/>
      <c r="H102" s="689">
        <f t="shared" si="4"/>
        <v>2727000</v>
      </c>
      <c r="I102" s="705"/>
      <c r="J102" s="746"/>
      <c r="K102" s="746"/>
      <c r="L102" s="696"/>
      <c r="M102" s="694"/>
      <c r="N102" s="705"/>
      <c r="O102" s="696"/>
      <c r="P102" s="694"/>
      <c r="Q102" s="705"/>
      <c r="R102" s="696"/>
      <c r="S102" s="694"/>
      <c r="T102" s="687"/>
      <c r="U102" s="698"/>
      <c r="V102" s="687"/>
      <c r="W102" s="698"/>
      <c r="X102" s="687"/>
      <c r="Y102" s="692">
        <v>2727000</v>
      </c>
      <c r="Z102" s="687"/>
      <c r="AA102" s="698"/>
      <c r="AB102" s="693">
        <v>6.06</v>
      </c>
      <c r="AC102" s="687"/>
      <c r="AD102" s="687">
        <v>2028</v>
      </c>
      <c r="AE102" s="687">
        <v>2029</v>
      </c>
      <c r="AF102" s="687">
        <v>78</v>
      </c>
      <c r="AG102" s="696"/>
    </row>
    <row r="103" spans="2:33" ht="29">
      <c r="B103" s="686" t="s">
        <v>1034</v>
      </c>
      <c r="C103" s="688" t="s">
        <v>936</v>
      </c>
      <c r="D103" s="687" t="s">
        <v>874</v>
      </c>
      <c r="E103" s="695">
        <v>3039750</v>
      </c>
      <c r="F103" s="696"/>
      <c r="G103" s="696"/>
      <c r="H103" s="689">
        <f t="shared" si="4"/>
        <v>3039750</v>
      </c>
      <c r="I103" s="705"/>
      <c r="J103" s="746"/>
      <c r="K103" s="746"/>
      <c r="L103" s="696"/>
      <c r="M103" s="694"/>
      <c r="N103" s="705"/>
      <c r="O103" s="696"/>
      <c r="P103" s="694"/>
      <c r="Q103" s="705"/>
      <c r="R103" s="696"/>
      <c r="S103" s="694"/>
      <c r="T103" s="687"/>
      <c r="U103" s="698"/>
      <c r="V103" s="687"/>
      <c r="W103" s="698"/>
      <c r="X103" s="687"/>
      <c r="Y103" s="692">
        <v>3039750</v>
      </c>
      <c r="Z103" s="687"/>
      <c r="AA103" s="692"/>
      <c r="AB103" s="693">
        <v>6.7549999999999999</v>
      </c>
      <c r="AC103" s="687"/>
      <c r="AD103" s="687">
        <v>2028</v>
      </c>
      <c r="AE103" s="687">
        <v>2029</v>
      </c>
      <c r="AF103" s="687">
        <v>79</v>
      </c>
      <c r="AG103" s="696"/>
    </row>
    <row r="104" spans="2:33" ht="29">
      <c r="B104" s="687" t="s">
        <v>1035</v>
      </c>
      <c r="C104" s="688" t="s">
        <v>937</v>
      </c>
      <c r="D104" s="687" t="s">
        <v>966</v>
      </c>
      <c r="E104" s="695">
        <v>1296000</v>
      </c>
      <c r="F104" s="696"/>
      <c r="G104" s="696"/>
      <c r="H104" s="689">
        <f t="shared" si="4"/>
        <v>1296000</v>
      </c>
      <c r="I104" s="705"/>
      <c r="J104" s="746"/>
      <c r="K104" s="746"/>
      <c r="L104" s="696"/>
      <c r="M104" s="694"/>
      <c r="N104" s="705"/>
      <c r="O104" s="696"/>
      <c r="P104" s="694"/>
      <c r="Q104" s="705"/>
      <c r="R104" s="696"/>
      <c r="S104" s="694"/>
      <c r="T104" s="687"/>
      <c r="U104" s="698"/>
      <c r="V104" s="687"/>
      <c r="W104" s="698"/>
      <c r="X104" s="687"/>
      <c r="Y104" s="824">
        <v>1296000</v>
      </c>
      <c r="Z104" s="687"/>
      <c r="AA104" s="692"/>
      <c r="AB104" s="693">
        <v>2.88</v>
      </c>
      <c r="AC104" s="687"/>
      <c r="AD104" s="687">
        <v>2028</v>
      </c>
      <c r="AE104" s="687">
        <v>2029</v>
      </c>
      <c r="AF104" s="687">
        <v>80</v>
      </c>
      <c r="AG104" s="696" t="s">
        <v>974</v>
      </c>
    </row>
    <row r="105" spans="2:33" ht="29">
      <c r="B105" s="686" t="s">
        <v>1036</v>
      </c>
      <c r="C105" s="688" t="s">
        <v>938</v>
      </c>
      <c r="D105" s="687" t="s">
        <v>891</v>
      </c>
      <c r="E105" s="695">
        <v>1903500.0000000002</v>
      </c>
      <c r="F105" s="696"/>
      <c r="G105" s="696"/>
      <c r="H105" s="689">
        <f t="shared" si="4"/>
        <v>1903500.0000000002</v>
      </c>
      <c r="I105" s="705"/>
      <c r="J105" s="746"/>
      <c r="K105" s="746"/>
      <c r="L105" s="696"/>
      <c r="M105" s="694"/>
      <c r="N105" s="705"/>
      <c r="O105" s="696"/>
      <c r="P105" s="694"/>
      <c r="Q105" s="705"/>
      <c r="R105" s="696"/>
      <c r="S105" s="694"/>
      <c r="T105" s="687"/>
      <c r="U105" s="698"/>
      <c r="V105" s="687"/>
      <c r="W105" s="698"/>
      <c r="X105" s="687"/>
      <c r="Y105" s="824">
        <v>1903500.0000000002</v>
      </c>
      <c r="Z105" s="687"/>
      <c r="AA105" s="692"/>
      <c r="AB105" s="693">
        <v>4.2300000000000004</v>
      </c>
      <c r="AC105" s="687"/>
      <c r="AD105" s="687">
        <v>2028</v>
      </c>
      <c r="AE105" s="687">
        <v>2029</v>
      </c>
      <c r="AF105" s="687">
        <v>81</v>
      </c>
      <c r="AG105" s="696"/>
    </row>
    <row r="106" spans="2:33" ht="29">
      <c r="B106" s="686" t="s">
        <v>1037</v>
      </c>
      <c r="C106" s="688" t="s">
        <v>939</v>
      </c>
      <c r="D106" s="687" t="s">
        <v>863</v>
      </c>
      <c r="E106" s="695">
        <v>2952900</v>
      </c>
      <c r="F106" s="696"/>
      <c r="G106" s="696"/>
      <c r="H106" s="689">
        <f t="shared" si="4"/>
        <v>2952900</v>
      </c>
      <c r="I106" s="705"/>
      <c r="J106" s="746"/>
      <c r="K106" s="746"/>
      <c r="L106" s="696"/>
      <c r="M106" s="694"/>
      <c r="N106" s="705"/>
      <c r="O106" s="696"/>
      <c r="P106" s="694"/>
      <c r="Q106" s="705"/>
      <c r="R106" s="696"/>
      <c r="S106" s="694"/>
      <c r="T106" s="687"/>
      <c r="U106" s="698"/>
      <c r="V106" s="687"/>
      <c r="W106" s="698"/>
      <c r="X106" s="687"/>
      <c r="Y106" s="824">
        <v>2952900</v>
      </c>
      <c r="Z106" s="687"/>
      <c r="AA106" s="692"/>
      <c r="AB106" s="693">
        <v>6.5620000000000003</v>
      </c>
      <c r="AC106" s="687"/>
      <c r="AD106" s="687">
        <v>2028</v>
      </c>
      <c r="AE106" s="687">
        <v>2029</v>
      </c>
      <c r="AF106" s="687">
        <v>82</v>
      </c>
      <c r="AG106" s="696"/>
    </row>
    <row r="107" spans="2:33" ht="29">
      <c r="B107" s="687" t="s">
        <v>1038</v>
      </c>
      <c r="C107" s="688" t="s">
        <v>940</v>
      </c>
      <c r="D107" s="687" t="s">
        <v>865</v>
      </c>
      <c r="E107" s="695">
        <v>1296000</v>
      </c>
      <c r="F107" s="696"/>
      <c r="G107" s="696"/>
      <c r="H107" s="689">
        <f t="shared" si="4"/>
        <v>1296000</v>
      </c>
      <c r="I107" s="705"/>
      <c r="J107" s="746"/>
      <c r="K107" s="746"/>
      <c r="L107" s="696"/>
      <c r="M107" s="694"/>
      <c r="N107" s="705"/>
      <c r="O107" s="696"/>
      <c r="P107" s="694"/>
      <c r="Q107" s="705"/>
      <c r="R107" s="696"/>
      <c r="S107" s="694"/>
      <c r="T107" s="687"/>
      <c r="U107" s="698"/>
      <c r="V107" s="687"/>
      <c r="W107" s="698"/>
      <c r="X107" s="687"/>
      <c r="Y107" s="698"/>
      <c r="Z107" s="687"/>
      <c r="AA107" s="692">
        <v>1296000</v>
      </c>
      <c r="AB107" s="693">
        <v>2.88</v>
      </c>
      <c r="AC107" s="687"/>
      <c r="AD107" s="687">
        <v>2029</v>
      </c>
      <c r="AE107" s="687">
        <v>2030</v>
      </c>
      <c r="AF107" s="687">
        <v>83</v>
      </c>
      <c r="AG107" s="696"/>
    </row>
    <row r="108" spans="2:33" ht="29">
      <c r="B108" s="686" t="s">
        <v>1039</v>
      </c>
      <c r="C108" s="688" t="s">
        <v>941</v>
      </c>
      <c r="D108" s="687" t="s">
        <v>863</v>
      </c>
      <c r="E108" s="695">
        <v>1030500</v>
      </c>
      <c r="F108" s="696"/>
      <c r="G108" s="696"/>
      <c r="H108" s="689">
        <f t="shared" si="4"/>
        <v>1030500</v>
      </c>
      <c r="I108" s="705"/>
      <c r="J108" s="746"/>
      <c r="K108" s="746"/>
      <c r="L108" s="696"/>
      <c r="M108" s="694"/>
      <c r="N108" s="705"/>
      <c r="O108" s="696"/>
      <c r="P108" s="694"/>
      <c r="Q108" s="705"/>
      <c r="R108" s="696"/>
      <c r="S108" s="694"/>
      <c r="T108" s="687"/>
      <c r="U108" s="698"/>
      <c r="V108" s="687"/>
      <c r="W108" s="698"/>
      <c r="X108" s="687"/>
      <c r="Y108" s="698"/>
      <c r="Z108" s="687"/>
      <c r="AA108" s="692">
        <v>1030500</v>
      </c>
      <c r="AB108" s="693">
        <v>2.29</v>
      </c>
      <c r="AC108" s="687"/>
      <c r="AD108" s="687">
        <v>2029</v>
      </c>
      <c r="AE108" s="687">
        <v>2030</v>
      </c>
      <c r="AF108" s="687">
        <v>84</v>
      </c>
      <c r="AG108" s="696"/>
    </row>
    <row r="109" spans="2:33" ht="29">
      <c r="B109" s="686" t="s">
        <v>1040</v>
      </c>
      <c r="C109" s="688" t="s">
        <v>967</v>
      </c>
      <c r="D109" s="687" t="s">
        <v>886</v>
      </c>
      <c r="E109" s="695">
        <v>1453500</v>
      </c>
      <c r="F109" s="696"/>
      <c r="G109" s="696"/>
      <c r="H109" s="689">
        <f t="shared" si="4"/>
        <v>1453500</v>
      </c>
      <c r="I109" s="705"/>
      <c r="J109" s="746"/>
      <c r="K109" s="746"/>
      <c r="L109" s="696"/>
      <c r="M109" s="694"/>
      <c r="N109" s="705"/>
      <c r="O109" s="696"/>
      <c r="P109" s="694"/>
      <c r="Q109" s="705"/>
      <c r="R109" s="696"/>
      <c r="S109" s="694"/>
      <c r="T109" s="687"/>
      <c r="U109" s="698"/>
      <c r="V109" s="687"/>
      <c r="W109" s="698"/>
      <c r="X109" s="687"/>
      <c r="Y109" s="698"/>
      <c r="Z109" s="687"/>
      <c r="AA109" s="692">
        <v>1453500</v>
      </c>
      <c r="AB109" s="693">
        <v>3.23</v>
      </c>
      <c r="AC109" s="687"/>
      <c r="AD109" s="687">
        <v>2029</v>
      </c>
      <c r="AE109" s="687">
        <v>2030</v>
      </c>
      <c r="AF109" s="687">
        <v>85</v>
      </c>
      <c r="AG109" s="696"/>
    </row>
    <row r="110" spans="2:33" ht="29">
      <c r="B110" s="687" t="s">
        <v>1041</v>
      </c>
      <c r="C110" s="688" t="s">
        <v>942</v>
      </c>
      <c r="D110" s="687" t="s">
        <v>863</v>
      </c>
      <c r="E110" s="695">
        <v>1336500</v>
      </c>
      <c r="F110" s="696"/>
      <c r="G110" s="696"/>
      <c r="H110" s="689">
        <f t="shared" si="4"/>
        <v>1336500</v>
      </c>
      <c r="I110" s="705"/>
      <c r="J110" s="746"/>
      <c r="K110" s="746"/>
      <c r="L110" s="696"/>
      <c r="M110" s="694"/>
      <c r="N110" s="705"/>
      <c r="O110" s="696"/>
      <c r="P110" s="694"/>
      <c r="Q110" s="705"/>
      <c r="R110" s="696"/>
      <c r="S110" s="694"/>
      <c r="T110" s="687"/>
      <c r="U110" s="698"/>
      <c r="V110" s="687"/>
      <c r="W110" s="698"/>
      <c r="X110" s="687"/>
      <c r="Y110" s="698"/>
      <c r="Z110" s="687"/>
      <c r="AA110" s="692">
        <v>1336500</v>
      </c>
      <c r="AB110" s="693">
        <v>2.97</v>
      </c>
      <c r="AC110" s="687"/>
      <c r="AD110" s="687">
        <v>2029</v>
      </c>
      <c r="AE110" s="687">
        <v>2030</v>
      </c>
      <c r="AF110" s="687">
        <v>86</v>
      </c>
      <c r="AG110" s="696"/>
    </row>
    <row r="111" spans="2:33" ht="29">
      <c r="B111" s="686" t="s">
        <v>1042</v>
      </c>
      <c r="C111" s="688" t="s">
        <v>943</v>
      </c>
      <c r="D111" s="687" t="s">
        <v>891</v>
      </c>
      <c r="E111" s="695">
        <v>1264950</v>
      </c>
      <c r="F111" s="696"/>
      <c r="G111" s="696"/>
      <c r="H111" s="689">
        <f t="shared" si="4"/>
        <v>1264950</v>
      </c>
      <c r="I111" s="705"/>
      <c r="J111" s="746"/>
      <c r="K111" s="746"/>
      <c r="L111" s="696"/>
      <c r="M111" s="694"/>
      <c r="N111" s="705"/>
      <c r="O111" s="696"/>
      <c r="P111" s="694"/>
      <c r="Q111" s="705"/>
      <c r="R111" s="696"/>
      <c r="S111" s="694"/>
      <c r="T111" s="687"/>
      <c r="U111" s="698"/>
      <c r="V111" s="687"/>
      <c r="W111" s="698"/>
      <c r="X111" s="687"/>
      <c r="Y111" s="698"/>
      <c r="Z111" s="687"/>
      <c r="AA111" s="692">
        <v>1264950</v>
      </c>
      <c r="AB111" s="693">
        <v>2.8109999999999999</v>
      </c>
      <c r="AC111" s="687"/>
      <c r="AD111" s="687">
        <v>2029</v>
      </c>
      <c r="AE111" s="687">
        <v>2030</v>
      </c>
      <c r="AF111" s="687">
        <v>87</v>
      </c>
      <c r="AG111" s="696"/>
    </row>
    <row r="112" spans="2:33" ht="29">
      <c r="B112" s="686" t="s">
        <v>1043</v>
      </c>
      <c r="C112" s="688" t="s">
        <v>944</v>
      </c>
      <c r="D112" s="687" t="s">
        <v>891</v>
      </c>
      <c r="E112" s="695">
        <v>4376250</v>
      </c>
      <c r="F112" s="696"/>
      <c r="G112" s="696"/>
      <c r="H112" s="689">
        <f t="shared" si="4"/>
        <v>4376250</v>
      </c>
      <c r="I112" s="705"/>
      <c r="J112" s="746"/>
      <c r="K112" s="746"/>
      <c r="L112" s="696"/>
      <c r="M112" s="694"/>
      <c r="N112" s="705"/>
      <c r="O112" s="696"/>
      <c r="P112" s="694"/>
      <c r="Q112" s="705"/>
      <c r="R112" s="696"/>
      <c r="S112" s="694"/>
      <c r="T112" s="687"/>
      <c r="U112" s="698"/>
      <c r="V112" s="687"/>
      <c r="W112" s="698"/>
      <c r="X112" s="687"/>
      <c r="Y112" s="698"/>
      <c r="Z112" s="687"/>
      <c r="AA112" s="692">
        <v>4376250</v>
      </c>
      <c r="AB112" s="693">
        <v>9.7249999999999996</v>
      </c>
      <c r="AC112" s="687"/>
      <c r="AD112" s="687">
        <v>2029</v>
      </c>
      <c r="AE112" s="687">
        <v>2030</v>
      </c>
      <c r="AF112" s="687">
        <v>88</v>
      </c>
      <c r="AG112" s="696"/>
    </row>
    <row r="113" spans="2:33" ht="29">
      <c r="B113" s="687" t="s">
        <v>1044</v>
      </c>
      <c r="C113" s="688" t="s">
        <v>945</v>
      </c>
      <c r="D113" s="687" t="s">
        <v>865</v>
      </c>
      <c r="E113" s="695">
        <v>1217700</v>
      </c>
      <c r="F113" s="696"/>
      <c r="G113" s="696"/>
      <c r="H113" s="689">
        <f t="shared" si="4"/>
        <v>1217700</v>
      </c>
      <c r="I113" s="705"/>
      <c r="J113" s="746"/>
      <c r="K113" s="746"/>
      <c r="L113" s="696"/>
      <c r="M113" s="694"/>
      <c r="N113" s="705"/>
      <c r="O113" s="696"/>
      <c r="P113" s="694"/>
      <c r="Q113" s="705"/>
      <c r="R113" s="696"/>
      <c r="S113" s="694"/>
      <c r="T113" s="687"/>
      <c r="U113" s="698"/>
      <c r="V113" s="687"/>
      <c r="W113" s="698"/>
      <c r="X113" s="687"/>
      <c r="Y113" s="698"/>
      <c r="Z113" s="687"/>
      <c r="AA113" s="692">
        <v>1217700</v>
      </c>
      <c r="AB113" s="693">
        <v>2.706</v>
      </c>
      <c r="AC113" s="687"/>
      <c r="AD113" s="687">
        <v>2029</v>
      </c>
      <c r="AE113" s="687">
        <v>2030</v>
      </c>
      <c r="AF113" s="687">
        <v>89</v>
      </c>
      <c r="AG113" s="696"/>
    </row>
    <row r="114" spans="2:33" ht="29">
      <c r="B114" s="686" t="s">
        <v>1045</v>
      </c>
      <c r="C114" s="688" t="s">
        <v>946</v>
      </c>
      <c r="D114" s="687" t="s">
        <v>861</v>
      </c>
      <c r="E114" s="695">
        <v>306000</v>
      </c>
      <c r="F114" s="696"/>
      <c r="G114" s="696"/>
      <c r="H114" s="689">
        <f t="shared" si="4"/>
        <v>306000</v>
      </c>
      <c r="I114" s="705"/>
      <c r="J114" s="746"/>
      <c r="K114" s="746"/>
      <c r="L114" s="696"/>
      <c r="M114" s="694"/>
      <c r="N114" s="705"/>
      <c r="O114" s="696"/>
      <c r="P114" s="694"/>
      <c r="Q114" s="705"/>
      <c r="R114" s="696"/>
      <c r="S114" s="694"/>
      <c r="T114" s="687"/>
      <c r="U114" s="698"/>
      <c r="V114" s="687"/>
      <c r="W114" s="698"/>
      <c r="X114" s="687"/>
      <c r="Y114" s="698" t="s">
        <v>313</v>
      </c>
      <c r="Z114" s="687"/>
      <c r="AA114" s="692">
        <v>306000</v>
      </c>
      <c r="AB114" s="693">
        <v>0.68</v>
      </c>
      <c r="AC114" s="687"/>
      <c r="AD114" s="687">
        <v>2029</v>
      </c>
      <c r="AE114" s="687">
        <v>2030</v>
      </c>
      <c r="AF114" s="687">
        <v>90</v>
      </c>
      <c r="AG114" s="696"/>
    </row>
    <row r="115" spans="2:33" ht="29">
      <c r="B115" s="686" t="s">
        <v>1046</v>
      </c>
      <c r="C115" s="688" t="s">
        <v>947</v>
      </c>
      <c r="D115" s="687" t="s">
        <v>891</v>
      </c>
      <c r="E115" s="695">
        <v>102600</v>
      </c>
      <c r="F115" s="696"/>
      <c r="G115" s="696"/>
      <c r="H115" s="689">
        <f t="shared" si="4"/>
        <v>102600</v>
      </c>
      <c r="I115" s="705"/>
      <c r="J115" s="746"/>
      <c r="K115" s="746"/>
      <c r="L115" s="696"/>
      <c r="M115" s="694"/>
      <c r="N115" s="705"/>
      <c r="O115" s="696"/>
      <c r="P115" s="694"/>
      <c r="Q115" s="705"/>
      <c r="R115" s="696"/>
      <c r="S115" s="694"/>
      <c r="T115" s="687"/>
      <c r="U115" s="698"/>
      <c r="V115" s="687"/>
      <c r="W115" s="698"/>
      <c r="X115" s="687"/>
      <c r="Y115" s="698"/>
      <c r="Z115" s="687"/>
      <c r="AA115" s="692">
        <v>102600</v>
      </c>
      <c r="AB115" s="693">
        <v>0.22800000000000001</v>
      </c>
      <c r="AC115" s="687"/>
      <c r="AD115" s="687">
        <v>2029</v>
      </c>
      <c r="AE115" s="687">
        <v>2030</v>
      </c>
      <c r="AF115" s="687">
        <v>91</v>
      </c>
      <c r="AG115" s="696"/>
    </row>
    <row r="116" spans="2:33" ht="29">
      <c r="B116" s="687" t="s">
        <v>1047</v>
      </c>
      <c r="C116" s="701" t="s">
        <v>948</v>
      </c>
      <c r="D116" s="687" t="s">
        <v>861</v>
      </c>
      <c r="E116" s="695">
        <v>387000</v>
      </c>
      <c r="F116" s="696"/>
      <c r="G116" s="696"/>
      <c r="H116" s="689">
        <f t="shared" si="4"/>
        <v>387000</v>
      </c>
      <c r="I116" s="705"/>
      <c r="J116" s="746"/>
      <c r="K116" s="746"/>
      <c r="L116" s="696"/>
      <c r="M116" s="694"/>
      <c r="N116" s="705"/>
      <c r="O116" s="696"/>
      <c r="P116" s="694"/>
      <c r="Q116" s="705"/>
      <c r="R116" s="696"/>
      <c r="S116" s="694"/>
      <c r="T116" s="687"/>
      <c r="U116" s="698"/>
      <c r="V116" s="687"/>
      <c r="W116" s="698"/>
      <c r="X116" s="687"/>
      <c r="Y116" s="698"/>
      <c r="Z116" s="687"/>
      <c r="AA116" s="692">
        <v>387000</v>
      </c>
      <c r="AB116" s="693">
        <v>0.86</v>
      </c>
      <c r="AC116" s="687"/>
      <c r="AD116" s="687">
        <v>2029</v>
      </c>
      <c r="AE116" s="687">
        <v>2030</v>
      </c>
      <c r="AF116" s="687">
        <v>92</v>
      </c>
      <c r="AG116" s="696"/>
    </row>
    <row r="117" spans="2:33" ht="29">
      <c r="B117" s="686" t="s">
        <v>1048</v>
      </c>
      <c r="C117" s="701" t="s">
        <v>949</v>
      </c>
      <c r="D117" s="687" t="s">
        <v>861</v>
      </c>
      <c r="E117" s="695">
        <v>198000</v>
      </c>
      <c r="F117" s="696"/>
      <c r="G117" s="696"/>
      <c r="H117" s="689">
        <f t="shared" si="4"/>
        <v>198000</v>
      </c>
      <c r="I117" s="705"/>
      <c r="J117" s="746"/>
      <c r="K117" s="746"/>
      <c r="L117" s="696"/>
      <c r="M117" s="694"/>
      <c r="N117" s="705"/>
      <c r="O117" s="696"/>
      <c r="P117" s="694"/>
      <c r="Q117" s="705"/>
      <c r="R117" s="696"/>
      <c r="S117" s="694"/>
      <c r="T117" s="687"/>
      <c r="U117" s="698"/>
      <c r="V117" s="687"/>
      <c r="W117" s="698"/>
      <c r="X117" s="687"/>
      <c r="Y117" s="698"/>
      <c r="Z117" s="687"/>
      <c r="AA117" s="692">
        <v>198000</v>
      </c>
      <c r="AB117" s="693">
        <v>0.44</v>
      </c>
      <c r="AC117" s="687"/>
      <c r="AD117" s="687">
        <v>2029</v>
      </c>
      <c r="AE117" s="687">
        <v>2030</v>
      </c>
      <c r="AF117" s="687">
        <v>93</v>
      </c>
      <c r="AG117" s="696"/>
    </row>
    <row r="118" spans="2:33" ht="29">
      <c r="B118" s="686" t="s">
        <v>1077</v>
      </c>
      <c r="C118" s="701" t="s">
        <v>950</v>
      </c>
      <c r="D118" s="687" t="s">
        <v>886</v>
      </c>
      <c r="E118" s="695">
        <v>3613050</v>
      </c>
      <c r="F118" s="696"/>
      <c r="G118" s="696"/>
      <c r="H118" s="689">
        <f t="shared" si="4"/>
        <v>3613050</v>
      </c>
      <c r="I118" s="705"/>
      <c r="J118" s="746"/>
      <c r="K118" s="746"/>
      <c r="L118" s="696"/>
      <c r="M118" s="694"/>
      <c r="N118" s="705"/>
      <c r="O118" s="696"/>
      <c r="P118" s="694"/>
      <c r="Q118" s="705"/>
      <c r="R118" s="696"/>
      <c r="S118" s="694"/>
      <c r="T118" s="687"/>
      <c r="U118" s="698"/>
      <c r="V118" s="687"/>
      <c r="W118" s="698"/>
      <c r="X118" s="687"/>
      <c r="Y118" s="698"/>
      <c r="Z118" s="687"/>
      <c r="AA118" s="692">
        <v>3613050</v>
      </c>
      <c r="AB118" s="693">
        <v>8.0289999999999999</v>
      </c>
      <c r="AC118" s="687"/>
      <c r="AD118" s="687">
        <v>2029</v>
      </c>
      <c r="AE118" s="687">
        <v>2030</v>
      </c>
      <c r="AF118" s="687">
        <v>70</v>
      </c>
      <c r="AG118" s="696"/>
    </row>
    <row r="119" spans="2:33" s="846" customFormat="1" ht="35.4" customHeight="1">
      <c r="B119" s="886" t="s">
        <v>1078</v>
      </c>
      <c r="C119" s="896" t="s">
        <v>1080</v>
      </c>
      <c r="D119" s="886" t="s">
        <v>878</v>
      </c>
      <c r="E119" s="887">
        <v>204750</v>
      </c>
      <c r="F119" s="895"/>
      <c r="G119" s="895"/>
      <c r="H119" s="890">
        <f t="shared" si="4"/>
        <v>204750</v>
      </c>
      <c r="I119" s="897"/>
      <c r="J119" s="898"/>
      <c r="K119" s="898"/>
      <c r="L119" s="895"/>
      <c r="M119" s="899"/>
      <c r="N119" s="897"/>
      <c r="O119" s="895"/>
      <c r="P119" s="899"/>
      <c r="Q119" s="897"/>
      <c r="R119" s="895"/>
      <c r="S119" s="899"/>
      <c r="T119" s="886"/>
      <c r="U119" s="900"/>
      <c r="V119" s="886"/>
      <c r="W119" s="900"/>
      <c r="X119" s="886"/>
      <c r="Y119" s="900"/>
      <c r="Z119" s="886"/>
      <c r="AA119" s="893">
        <v>204750</v>
      </c>
      <c r="AB119" s="894">
        <v>0.45500000000000002</v>
      </c>
      <c r="AC119" s="886"/>
      <c r="AD119" s="886">
        <v>2029</v>
      </c>
      <c r="AE119" s="886">
        <v>2030</v>
      </c>
      <c r="AF119" s="886">
        <v>94</v>
      </c>
      <c r="AG119" s="895"/>
    </row>
    <row r="120" spans="2:33" s="846" customFormat="1" ht="42.65" customHeight="1">
      <c r="B120" s="885" t="s">
        <v>1079</v>
      </c>
      <c r="C120" s="701" t="s">
        <v>1081</v>
      </c>
      <c r="D120" s="886" t="s">
        <v>886</v>
      </c>
      <c r="E120" s="887">
        <v>612000</v>
      </c>
      <c r="F120" s="895"/>
      <c r="G120" s="895"/>
      <c r="H120" s="890">
        <f t="shared" si="4"/>
        <v>612000</v>
      </c>
      <c r="I120" s="897"/>
      <c r="J120" s="898"/>
      <c r="K120" s="898"/>
      <c r="L120" s="895"/>
      <c r="M120" s="899"/>
      <c r="N120" s="897"/>
      <c r="O120" s="895"/>
      <c r="P120" s="899"/>
      <c r="Q120" s="897"/>
      <c r="R120" s="895"/>
      <c r="S120" s="899"/>
      <c r="T120" s="886"/>
      <c r="U120" s="900"/>
      <c r="V120" s="886"/>
      <c r="W120" s="900"/>
      <c r="X120" s="886"/>
      <c r="Y120" s="900"/>
      <c r="Z120" s="886"/>
      <c r="AA120" s="893">
        <v>612000</v>
      </c>
      <c r="AB120" s="894">
        <v>1.36</v>
      </c>
      <c r="AC120" s="886"/>
      <c r="AD120" s="886">
        <v>2029</v>
      </c>
      <c r="AE120" s="886">
        <v>2030</v>
      </c>
      <c r="AF120" s="886">
        <v>95</v>
      </c>
      <c r="AG120" s="895"/>
    </row>
    <row r="121" spans="2:33">
      <c r="B121" s="759"/>
      <c r="C121" s="760"/>
      <c r="D121" s="759"/>
      <c r="E121" s="761"/>
      <c r="F121" s="762"/>
      <c r="G121" s="762"/>
      <c r="H121" s="761"/>
      <c r="I121" s="762"/>
      <c r="J121" s="762"/>
      <c r="K121" s="762"/>
      <c r="L121" s="762"/>
      <c r="M121" s="762"/>
      <c r="N121" s="762"/>
      <c r="O121" s="762"/>
      <c r="P121" s="762"/>
      <c r="Q121" s="762"/>
      <c r="R121" s="762"/>
      <c r="S121" s="762"/>
      <c r="T121" s="759"/>
      <c r="U121" s="759"/>
      <c r="V121" s="759"/>
      <c r="W121" s="759"/>
      <c r="X121" s="759"/>
      <c r="Y121" s="759"/>
      <c r="Z121" s="759"/>
      <c r="AA121" s="761"/>
      <c r="AB121" s="763"/>
      <c r="AC121" s="759"/>
      <c r="AD121" s="759"/>
      <c r="AE121" s="759"/>
      <c r="AF121" s="764"/>
      <c r="AG121" s="765"/>
    </row>
    <row r="122" spans="2:33" ht="35.4" customHeight="1">
      <c r="B122" s="759"/>
      <c r="C122" s="766"/>
      <c r="D122" s="759"/>
      <c r="E122" s="761"/>
      <c r="F122" s="762"/>
      <c r="G122" s="762"/>
      <c r="H122" s="761"/>
      <c r="I122" s="762"/>
      <c r="J122" s="762"/>
      <c r="K122" s="762"/>
      <c r="L122" s="762"/>
      <c r="M122" s="762"/>
      <c r="N122" s="762"/>
      <c r="O122" s="762"/>
      <c r="P122" s="762"/>
      <c r="Q122" s="762"/>
      <c r="R122" s="762"/>
      <c r="S122" s="762"/>
      <c r="T122" s="759"/>
      <c r="U122" s="759"/>
      <c r="V122" s="759"/>
      <c r="W122" s="759"/>
      <c r="X122" s="759"/>
      <c r="Y122" s="759"/>
      <c r="Z122" s="759"/>
      <c r="AA122" s="761"/>
      <c r="AB122" s="763"/>
      <c r="AC122" s="759"/>
      <c r="AD122" s="759"/>
      <c r="AE122" s="759"/>
      <c r="AF122" s="764"/>
      <c r="AG122" s="765"/>
    </row>
    <row r="123" spans="2:33" ht="42">
      <c r="B123" s="687"/>
      <c r="C123" s="767" t="s">
        <v>1051</v>
      </c>
      <c r="D123" s="1110" t="s">
        <v>1049</v>
      </c>
      <c r="E123" s="1111"/>
      <c r="F123" s="1111"/>
      <c r="G123" s="1111"/>
      <c r="H123" s="1112"/>
      <c r="I123" s="705"/>
      <c r="J123" s="746"/>
      <c r="K123" s="746"/>
      <c r="L123" s="696"/>
      <c r="M123" s="694"/>
      <c r="N123" s="705"/>
      <c r="O123" s="696"/>
      <c r="P123" s="694"/>
      <c r="Q123" s="705"/>
      <c r="R123" s="696"/>
      <c r="S123" s="694"/>
      <c r="T123" s="687"/>
      <c r="U123" s="698"/>
      <c r="V123" s="687"/>
      <c r="W123" s="698"/>
      <c r="X123" s="687"/>
      <c r="Y123" s="698"/>
      <c r="Z123" s="687"/>
      <c r="AA123" s="692"/>
      <c r="AB123" s="693"/>
      <c r="AC123" s="687"/>
      <c r="AD123" s="687"/>
      <c r="AE123" s="687"/>
      <c r="AF123" s="687"/>
      <c r="AG123" s="750"/>
    </row>
    <row r="124" spans="2:33" ht="29">
      <c r="B124" s="687">
        <v>1</v>
      </c>
      <c r="C124" s="688" t="s">
        <v>1052</v>
      </c>
      <c r="D124" s="687" t="s">
        <v>966</v>
      </c>
      <c r="E124" s="689">
        <v>6000000</v>
      </c>
      <c r="F124" s="696"/>
      <c r="G124" s="696"/>
      <c r="H124" s="689">
        <f>E124</f>
        <v>6000000</v>
      </c>
      <c r="I124" s="768"/>
      <c r="J124" s="746"/>
      <c r="K124" s="746"/>
      <c r="L124" s="696"/>
      <c r="M124" s="692">
        <v>1500000</v>
      </c>
      <c r="N124" s="703"/>
      <c r="O124" s="689"/>
      <c r="P124" s="692">
        <v>4500000</v>
      </c>
      <c r="Q124" s="703"/>
      <c r="R124" s="689"/>
      <c r="S124" s="692"/>
      <c r="T124" s="689"/>
      <c r="U124" s="692"/>
      <c r="V124" s="689"/>
      <c r="W124" s="692"/>
      <c r="X124" s="689"/>
      <c r="Y124" s="692"/>
      <c r="Z124" s="689"/>
      <c r="AA124" s="692"/>
      <c r="AB124" s="693">
        <v>2.16</v>
      </c>
      <c r="AC124" s="687"/>
      <c r="AD124" s="687">
        <v>2024</v>
      </c>
      <c r="AE124" s="687">
        <v>2025</v>
      </c>
      <c r="AF124" s="687">
        <v>18</v>
      </c>
      <c r="AG124" s="771" t="s">
        <v>980</v>
      </c>
    </row>
    <row r="125" spans="2:33" ht="29">
      <c r="B125" s="687" t="s">
        <v>951</v>
      </c>
      <c r="C125" s="688" t="s">
        <v>952</v>
      </c>
      <c r="D125" s="687" t="s">
        <v>886</v>
      </c>
      <c r="E125" s="689">
        <v>5500000</v>
      </c>
      <c r="F125" s="696"/>
      <c r="G125" s="696"/>
      <c r="H125" s="689">
        <f t="shared" ref="H125:H134" si="5">E125</f>
        <v>5500000</v>
      </c>
      <c r="I125" s="768"/>
      <c r="J125" s="746"/>
      <c r="K125" s="746"/>
      <c r="L125" s="696"/>
      <c r="M125" s="692">
        <v>500000</v>
      </c>
      <c r="N125" s="703"/>
      <c r="O125" s="689"/>
      <c r="P125" s="692">
        <v>5000000</v>
      </c>
      <c r="Q125" s="703"/>
      <c r="R125" s="689"/>
      <c r="S125" s="692"/>
      <c r="T125" s="689"/>
      <c r="U125" s="692"/>
      <c r="V125" s="689"/>
      <c r="W125" s="692"/>
      <c r="X125" s="689"/>
      <c r="Y125" s="692"/>
      <c r="Z125" s="689"/>
      <c r="AA125" s="692"/>
      <c r="AB125" s="693">
        <v>1.554</v>
      </c>
      <c r="AC125" s="687"/>
      <c r="AD125" s="687">
        <v>2024</v>
      </c>
      <c r="AE125" s="687">
        <v>2025</v>
      </c>
      <c r="AF125" s="687">
        <v>20</v>
      </c>
      <c r="AG125" s="771" t="s">
        <v>981</v>
      </c>
    </row>
    <row r="126" spans="2:33" ht="29">
      <c r="B126" s="687">
        <v>3</v>
      </c>
      <c r="C126" s="688" t="s">
        <v>953</v>
      </c>
      <c r="D126" s="687" t="s">
        <v>886</v>
      </c>
      <c r="E126" s="689">
        <v>6500000</v>
      </c>
      <c r="F126" s="696"/>
      <c r="G126" s="696"/>
      <c r="H126" s="689">
        <f t="shared" si="5"/>
        <v>6500000</v>
      </c>
      <c r="I126" s="768"/>
      <c r="J126" s="746"/>
      <c r="K126" s="746"/>
      <c r="L126" s="696"/>
      <c r="M126" s="692">
        <v>500000</v>
      </c>
      <c r="N126" s="703"/>
      <c r="O126" s="689"/>
      <c r="P126" s="692">
        <v>6000000</v>
      </c>
      <c r="Q126" s="703"/>
      <c r="R126" s="689"/>
      <c r="S126" s="692"/>
      <c r="T126" s="689"/>
      <c r="U126" s="692"/>
      <c r="V126" s="689"/>
      <c r="W126" s="692"/>
      <c r="X126" s="689"/>
      <c r="Y126" s="692"/>
      <c r="Z126" s="689"/>
      <c r="AA126" s="692"/>
      <c r="AB126" s="693">
        <v>1.94</v>
      </c>
      <c r="AC126" s="687"/>
      <c r="AD126" s="687">
        <v>2024</v>
      </c>
      <c r="AE126" s="687">
        <v>2025</v>
      </c>
      <c r="AF126" s="687">
        <v>21</v>
      </c>
      <c r="AG126" s="771" t="s">
        <v>981</v>
      </c>
    </row>
    <row r="127" spans="2:33" ht="29">
      <c r="B127" s="687" t="s">
        <v>954</v>
      </c>
      <c r="C127" s="688" t="s">
        <v>955</v>
      </c>
      <c r="D127" s="687" t="s">
        <v>966</v>
      </c>
      <c r="E127" s="689">
        <v>2860650</v>
      </c>
      <c r="F127" s="696"/>
      <c r="G127" s="696"/>
      <c r="H127" s="689">
        <f t="shared" si="5"/>
        <v>2860650</v>
      </c>
      <c r="I127" s="768"/>
      <c r="J127" s="746"/>
      <c r="K127" s="746"/>
      <c r="L127" s="696"/>
      <c r="M127" s="692"/>
      <c r="N127" s="703"/>
      <c r="O127" s="689"/>
      <c r="P127" s="692"/>
      <c r="Q127" s="703"/>
      <c r="R127" s="689"/>
      <c r="S127" s="692">
        <v>660000</v>
      </c>
      <c r="T127" s="689"/>
      <c r="U127" s="692">
        <v>2200650</v>
      </c>
      <c r="V127" s="689"/>
      <c r="W127" s="692"/>
      <c r="X127" s="689"/>
      <c r="Y127" s="692"/>
      <c r="Z127" s="689"/>
      <c r="AA127" s="692"/>
      <c r="AB127" s="693">
        <v>2.871</v>
      </c>
      <c r="AC127" s="687"/>
      <c r="AD127" s="687">
        <v>2027</v>
      </c>
      <c r="AE127" s="687">
        <v>2028</v>
      </c>
      <c r="AF127" s="687">
        <v>22</v>
      </c>
      <c r="AG127" s="771"/>
    </row>
    <row r="128" spans="2:33" ht="29">
      <c r="B128" s="687">
        <v>5</v>
      </c>
      <c r="C128" s="688" t="s">
        <v>956</v>
      </c>
      <c r="D128" s="687" t="s">
        <v>874</v>
      </c>
      <c r="E128" s="689">
        <v>6969167.8700000001</v>
      </c>
      <c r="F128" s="696"/>
      <c r="G128" s="696"/>
      <c r="H128" s="689">
        <f t="shared" si="5"/>
        <v>6969167.8700000001</v>
      </c>
      <c r="I128" s="768"/>
      <c r="J128" s="746"/>
      <c r="K128" s="769">
        <v>1040037.43</v>
      </c>
      <c r="L128" s="696"/>
      <c r="M128" s="692">
        <v>5929130.4400000004</v>
      </c>
      <c r="N128" s="703"/>
      <c r="O128" s="689"/>
      <c r="P128" s="692"/>
      <c r="Q128" s="703"/>
      <c r="R128" s="689"/>
      <c r="S128" s="692"/>
      <c r="T128" s="689"/>
      <c r="U128" s="692"/>
      <c r="V128" s="689"/>
      <c r="W128" s="692"/>
      <c r="X128" s="689"/>
      <c r="Y128" s="692"/>
      <c r="Z128" s="689"/>
      <c r="AA128" s="692"/>
      <c r="AB128" s="693">
        <v>1.9350000000000001</v>
      </c>
      <c r="AC128" s="687"/>
      <c r="AD128" s="687">
        <v>2024</v>
      </c>
      <c r="AE128" s="687">
        <v>2025</v>
      </c>
      <c r="AF128" s="687">
        <v>23</v>
      </c>
      <c r="AG128" s="771" t="s">
        <v>977</v>
      </c>
    </row>
    <row r="129" spans="2:33" ht="29">
      <c r="B129" s="687" t="s">
        <v>957</v>
      </c>
      <c r="C129" s="688" t="s">
        <v>1053</v>
      </c>
      <c r="D129" s="687" t="s">
        <v>966</v>
      </c>
      <c r="E129" s="689">
        <v>5000000</v>
      </c>
      <c r="F129" s="696"/>
      <c r="G129" s="696"/>
      <c r="H129" s="689">
        <f t="shared" si="5"/>
        <v>5000000</v>
      </c>
      <c r="I129" s="768">
        <v>400000</v>
      </c>
      <c r="J129" s="746"/>
      <c r="K129" s="746"/>
      <c r="L129" s="696"/>
      <c r="M129" s="692"/>
      <c r="N129" s="703"/>
      <c r="O129" s="689"/>
      <c r="P129" s="692"/>
      <c r="Q129" s="703"/>
      <c r="R129" s="689"/>
      <c r="S129" s="692">
        <v>2000000</v>
      </c>
      <c r="T129" s="689"/>
      <c r="U129" s="692">
        <v>3000000</v>
      </c>
      <c r="V129" s="689"/>
      <c r="W129" s="692"/>
      <c r="X129" s="689"/>
      <c r="Y129" s="692"/>
      <c r="Z129" s="689"/>
      <c r="AA129" s="692"/>
      <c r="AB129" s="693">
        <v>3.95</v>
      </c>
      <c r="AC129" s="687"/>
      <c r="AD129" s="687">
        <v>2026</v>
      </c>
      <c r="AE129" s="687">
        <v>2027</v>
      </c>
      <c r="AF129" s="687">
        <v>34</v>
      </c>
      <c r="AG129" s="771" t="s">
        <v>1056</v>
      </c>
    </row>
    <row r="130" spans="2:33" ht="43.5">
      <c r="B130" s="687">
        <v>7</v>
      </c>
      <c r="C130" s="688" t="s">
        <v>958</v>
      </c>
      <c r="D130" s="687" t="s">
        <v>966</v>
      </c>
      <c r="E130" s="689">
        <v>1984000</v>
      </c>
      <c r="F130" s="696"/>
      <c r="G130" s="696"/>
      <c r="H130" s="689">
        <f t="shared" si="5"/>
        <v>1984000</v>
      </c>
      <c r="I130" s="768"/>
      <c r="J130" s="746"/>
      <c r="K130" s="746"/>
      <c r="L130" s="696"/>
      <c r="M130" s="692"/>
      <c r="N130" s="703"/>
      <c r="O130" s="689"/>
      <c r="P130" s="692"/>
      <c r="Q130" s="703"/>
      <c r="R130" s="689"/>
      <c r="S130" s="692">
        <v>984000</v>
      </c>
      <c r="T130" s="689"/>
      <c r="U130" s="692">
        <v>1000000</v>
      </c>
      <c r="V130" s="689"/>
      <c r="W130" s="692"/>
      <c r="X130" s="689"/>
      <c r="Y130" s="692"/>
      <c r="Z130" s="689"/>
      <c r="AA130" s="692"/>
      <c r="AB130" s="693">
        <v>1.984</v>
      </c>
      <c r="AC130" s="687"/>
      <c r="AD130" s="687">
        <v>2026</v>
      </c>
      <c r="AE130" s="687">
        <v>2027</v>
      </c>
      <c r="AF130" s="687">
        <v>35</v>
      </c>
      <c r="AG130" s="771"/>
    </row>
    <row r="131" spans="2:33" ht="29">
      <c r="B131" s="687" t="s">
        <v>959</v>
      </c>
      <c r="C131" s="688" t="s">
        <v>1054</v>
      </c>
      <c r="D131" s="687" t="s">
        <v>891</v>
      </c>
      <c r="E131" s="689">
        <v>1278000</v>
      </c>
      <c r="F131" s="696"/>
      <c r="G131" s="696"/>
      <c r="H131" s="689">
        <f t="shared" si="5"/>
        <v>1278000</v>
      </c>
      <c r="I131" s="768"/>
      <c r="J131" s="746"/>
      <c r="K131" s="746"/>
      <c r="L131" s="696"/>
      <c r="M131" s="692"/>
      <c r="N131" s="703"/>
      <c r="O131" s="689"/>
      <c r="P131" s="692"/>
      <c r="Q131" s="703"/>
      <c r="R131" s="689"/>
      <c r="S131" s="692">
        <v>600000</v>
      </c>
      <c r="T131" s="689"/>
      <c r="U131" s="692">
        <v>678000</v>
      </c>
      <c r="V131" s="689"/>
      <c r="W131" s="692"/>
      <c r="X131" s="689"/>
      <c r="Y131" s="692"/>
      <c r="Z131" s="689"/>
      <c r="AA131" s="692"/>
      <c r="AB131" s="693">
        <v>1.278</v>
      </c>
      <c r="AC131" s="687"/>
      <c r="AD131" s="687">
        <v>2026</v>
      </c>
      <c r="AE131" s="687">
        <v>2027</v>
      </c>
      <c r="AF131" s="687">
        <v>32</v>
      </c>
      <c r="AG131" s="771"/>
    </row>
    <row r="132" spans="2:33" ht="29" customHeight="1">
      <c r="B132" s="687">
        <v>9</v>
      </c>
      <c r="C132" s="826" t="s">
        <v>960</v>
      </c>
      <c r="D132" s="687" t="s">
        <v>861</v>
      </c>
      <c r="E132" s="689">
        <v>4889700</v>
      </c>
      <c r="F132" s="696"/>
      <c r="G132" s="696"/>
      <c r="H132" s="689">
        <f t="shared" si="5"/>
        <v>4889700</v>
      </c>
      <c r="I132" s="768"/>
      <c r="J132" s="746"/>
      <c r="K132" s="746"/>
      <c r="L132" s="696"/>
      <c r="M132" s="692"/>
      <c r="N132" s="703"/>
      <c r="O132" s="689"/>
      <c r="P132" s="692"/>
      <c r="Q132" s="703"/>
      <c r="R132" s="689"/>
      <c r="S132" s="692"/>
      <c r="T132" s="689"/>
      <c r="U132" s="692" t="s">
        <v>313</v>
      </c>
      <c r="V132" s="689"/>
      <c r="W132" s="692"/>
      <c r="X132" s="689"/>
      <c r="Y132" s="692">
        <v>4889700</v>
      </c>
      <c r="Z132" s="689"/>
      <c r="AA132" s="692"/>
      <c r="AB132" s="693">
        <v>10.866</v>
      </c>
      <c r="AC132" s="687"/>
      <c r="AD132" s="687">
        <v>2028</v>
      </c>
      <c r="AE132" s="687">
        <v>2029</v>
      </c>
      <c r="AF132" s="687">
        <v>73</v>
      </c>
      <c r="AG132" s="771" t="s">
        <v>1057</v>
      </c>
    </row>
    <row r="133" spans="2:33" ht="29">
      <c r="B133" s="687" t="s">
        <v>961</v>
      </c>
      <c r="C133" s="688" t="s">
        <v>962</v>
      </c>
      <c r="D133" s="687" t="s">
        <v>861</v>
      </c>
      <c r="E133" s="689">
        <v>5500000</v>
      </c>
      <c r="F133" s="696"/>
      <c r="G133" s="696"/>
      <c r="H133" s="689">
        <f t="shared" si="5"/>
        <v>5500000</v>
      </c>
      <c r="I133" s="768"/>
      <c r="J133" s="746"/>
      <c r="K133" s="746"/>
      <c r="L133" s="696"/>
      <c r="M133" s="692"/>
      <c r="N133" s="703"/>
      <c r="O133" s="689"/>
      <c r="P133" s="692"/>
      <c r="Q133" s="703"/>
      <c r="R133" s="689"/>
      <c r="S133" s="692"/>
      <c r="T133" s="689"/>
      <c r="U133" s="692"/>
      <c r="V133" s="689"/>
      <c r="W133" s="692"/>
      <c r="X133" s="689"/>
      <c r="Y133" s="692">
        <v>5500000</v>
      </c>
      <c r="Z133" s="689"/>
      <c r="AA133" s="692"/>
      <c r="AB133" s="693">
        <v>5.5</v>
      </c>
      <c r="AC133" s="687"/>
      <c r="AD133" s="687">
        <v>2028</v>
      </c>
      <c r="AE133" s="687">
        <v>2029</v>
      </c>
      <c r="AF133" s="687">
        <v>74</v>
      </c>
      <c r="AG133" s="771" t="s">
        <v>1058</v>
      </c>
    </row>
    <row r="134" spans="2:33" ht="29">
      <c r="B134" s="687">
        <v>11</v>
      </c>
      <c r="C134" s="688" t="s">
        <v>1055</v>
      </c>
      <c r="D134" s="687" t="s">
        <v>966</v>
      </c>
      <c r="E134" s="689">
        <v>2687000</v>
      </c>
      <c r="F134" s="696"/>
      <c r="G134" s="696"/>
      <c r="H134" s="689">
        <f t="shared" si="5"/>
        <v>2687000</v>
      </c>
      <c r="I134" s="768"/>
      <c r="J134" s="746"/>
      <c r="K134" s="746"/>
      <c r="L134" s="696"/>
      <c r="M134" s="692"/>
      <c r="N134" s="703"/>
      <c r="O134" s="689"/>
      <c r="P134" s="692"/>
      <c r="Q134" s="703"/>
      <c r="R134" s="689"/>
      <c r="S134" s="692">
        <v>2687000</v>
      </c>
      <c r="T134" s="689"/>
      <c r="U134" s="692"/>
      <c r="V134" s="689"/>
      <c r="W134" s="692"/>
      <c r="X134" s="689"/>
      <c r="Y134" s="692"/>
      <c r="Z134" s="689"/>
      <c r="AA134" s="692"/>
      <c r="AB134" s="693">
        <v>2.6869999999999998</v>
      </c>
      <c r="AC134" s="687"/>
      <c r="AD134" s="687">
        <v>2025</v>
      </c>
      <c r="AE134" s="687">
        <v>2026</v>
      </c>
      <c r="AF134" s="687">
        <v>56</v>
      </c>
      <c r="AG134" s="771" t="s">
        <v>1056</v>
      </c>
    </row>
    <row r="135" spans="2:33" ht="18.5">
      <c r="B135" s="687"/>
      <c r="C135" s="808" t="s">
        <v>663</v>
      </c>
      <c r="D135" s="809"/>
      <c r="E135" s="810">
        <f>SUM(E124:E134)</f>
        <v>49168517.870000005</v>
      </c>
      <c r="F135" s="810"/>
      <c r="G135" s="810"/>
      <c r="H135" s="810">
        <f t="shared" ref="H135:AB135" si="6">SUM(H124:H134)</f>
        <v>49168517.870000005</v>
      </c>
      <c r="I135" s="811">
        <f t="shared" si="6"/>
        <v>400000</v>
      </c>
      <c r="J135" s="812"/>
      <c r="K135" s="813">
        <f t="shared" si="6"/>
        <v>1040037.43</v>
      </c>
      <c r="L135" s="810"/>
      <c r="M135" s="814">
        <f t="shared" si="6"/>
        <v>8429130.4400000013</v>
      </c>
      <c r="N135" s="810">
        <f t="shared" si="6"/>
        <v>0</v>
      </c>
      <c r="O135" s="810"/>
      <c r="P135" s="814">
        <f t="shared" si="6"/>
        <v>15500000</v>
      </c>
      <c r="Q135" s="810"/>
      <c r="R135" s="810"/>
      <c r="S135" s="814">
        <f t="shared" si="6"/>
        <v>6931000</v>
      </c>
      <c r="T135" s="810"/>
      <c r="U135" s="814">
        <f t="shared" si="6"/>
        <v>6878650</v>
      </c>
      <c r="V135" s="810"/>
      <c r="W135" s="810"/>
      <c r="X135" s="810"/>
      <c r="Y135" s="814">
        <f t="shared" si="6"/>
        <v>10389700</v>
      </c>
      <c r="Z135" s="810"/>
      <c r="AA135" s="810"/>
      <c r="AB135" s="810">
        <f t="shared" si="6"/>
        <v>36.724999999999994</v>
      </c>
      <c r="AC135" s="809"/>
      <c r="AD135" s="809"/>
      <c r="AE135" s="809"/>
      <c r="AF135" s="772"/>
      <c r="AG135" s="773"/>
    </row>
    <row r="138" spans="2:33" ht="18.5">
      <c r="C138" s="729" t="s">
        <v>993</v>
      </c>
    </row>
    <row r="140" spans="2:33" ht="72.5">
      <c r="B140" s="749" t="s">
        <v>994</v>
      </c>
      <c r="C140" s="749" t="s">
        <v>992</v>
      </c>
      <c r="D140" s="749" t="s">
        <v>989</v>
      </c>
      <c r="E140" s="749" t="s">
        <v>990</v>
      </c>
      <c r="F140" s="749" t="s">
        <v>991</v>
      </c>
      <c r="G140" s="706" t="s">
        <v>850</v>
      </c>
    </row>
    <row r="141" spans="2:33" ht="43.5">
      <c r="B141" s="576">
        <v>1</v>
      </c>
      <c r="C141" s="193" t="s">
        <v>893</v>
      </c>
      <c r="D141" s="576" t="s">
        <v>863</v>
      </c>
      <c r="E141" s="342">
        <v>826585</v>
      </c>
      <c r="F141" s="576">
        <v>1.56</v>
      </c>
      <c r="G141" s="576">
        <v>1</v>
      </c>
      <c r="AB141">
        <v>1.56</v>
      </c>
      <c r="AD141" s="467">
        <v>2024</v>
      </c>
      <c r="AE141" s="467">
        <v>2024</v>
      </c>
      <c r="AF141" s="467">
        <v>1</v>
      </c>
      <c r="AG141" t="s">
        <v>975</v>
      </c>
    </row>
    <row r="142" spans="2:33" ht="29">
      <c r="B142" s="576">
        <v>2</v>
      </c>
      <c r="C142" s="193" t="s">
        <v>899</v>
      </c>
      <c r="D142" s="576" t="s">
        <v>891</v>
      </c>
      <c r="E142" s="342">
        <v>844684</v>
      </c>
      <c r="F142" s="576">
        <v>1.6020000000000001</v>
      </c>
      <c r="G142" s="576">
        <v>32</v>
      </c>
    </row>
    <row r="143" spans="2:33" ht="29">
      <c r="B143" s="576">
        <v>3</v>
      </c>
      <c r="C143" s="193" t="s">
        <v>900</v>
      </c>
      <c r="D143" s="576" t="s">
        <v>865</v>
      </c>
      <c r="E143" s="342">
        <v>1729092</v>
      </c>
      <c r="F143" s="576">
        <v>4.95</v>
      </c>
      <c r="G143" s="576">
        <v>6</v>
      </c>
    </row>
    <row r="144" spans="2:33" ht="29">
      <c r="B144" s="576">
        <v>4</v>
      </c>
      <c r="C144" s="193" t="s">
        <v>963</v>
      </c>
      <c r="D144" s="576" t="s">
        <v>863</v>
      </c>
      <c r="E144" s="342">
        <v>371024</v>
      </c>
      <c r="F144" s="576">
        <v>0.85199999999999998</v>
      </c>
      <c r="G144" s="576" t="s">
        <v>313</v>
      </c>
    </row>
    <row r="145" spans="2:14" ht="29">
      <c r="B145" s="576">
        <v>5</v>
      </c>
      <c r="C145" s="193" t="s">
        <v>964</v>
      </c>
      <c r="D145" s="576" t="s">
        <v>863</v>
      </c>
      <c r="E145" s="342">
        <v>4305437</v>
      </c>
      <c r="F145" s="576">
        <v>12.611000000000001</v>
      </c>
      <c r="G145" s="576" t="s">
        <v>313</v>
      </c>
    </row>
    <row r="146" spans="2:14" ht="18.5">
      <c r="D146" s="815" t="s">
        <v>631</v>
      </c>
      <c r="E146" s="816">
        <f>SUM(E141:E145)</f>
        <v>8076822</v>
      </c>
      <c r="F146" s="816">
        <f>SUM(F141:F145)</f>
        <v>21.575000000000003</v>
      </c>
    </row>
    <row r="147" spans="2:14">
      <c r="E147" s="748"/>
    </row>
    <row r="148" spans="2:14">
      <c r="E148" s="748"/>
    </row>
    <row r="149" spans="2:14">
      <c r="E149" s="748"/>
      <c r="N149" t="s">
        <v>1059</v>
      </c>
    </row>
    <row r="150" spans="2:14">
      <c r="E150" s="748"/>
    </row>
    <row r="151" spans="2:14">
      <c r="E151" s="748"/>
    </row>
  </sheetData>
  <mergeCells count="402">
    <mergeCell ref="AG18:AG19"/>
    <mergeCell ref="I42:I43"/>
    <mergeCell ref="L42:N42"/>
    <mergeCell ref="O18:Q18"/>
    <mergeCell ref="R18:S18"/>
    <mergeCell ref="T18:U18"/>
    <mergeCell ref="V18:W18"/>
    <mergeCell ref="Z18:AA18"/>
    <mergeCell ref="X18:Y18"/>
    <mergeCell ref="AD18:AD19"/>
    <mergeCell ref="AE18:AE19"/>
    <mergeCell ref="AF18:AF19"/>
    <mergeCell ref="AG20:AG21"/>
    <mergeCell ref="AG22:AG23"/>
    <mergeCell ref="AG24:AG25"/>
    <mergeCell ref="AG26:AG27"/>
    <mergeCell ref="O24:Q24"/>
    <mergeCell ref="R24:S24"/>
    <mergeCell ref="T24:U24"/>
    <mergeCell ref="V24:W24"/>
    <mergeCell ref="AD26:AD27"/>
    <mergeCell ref="AE26:AE27"/>
    <mergeCell ref="AF26:AF27"/>
    <mergeCell ref="AD28:AD29"/>
    <mergeCell ref="B18:B19"/>
    <mergeCell ref="C18:C19"/>
    <mergeCell ref="D18:D19"/>
    <mergeCell ref="E18:E19"/>
    <mergeCell ref="F18:F19"/>
    <mergeCell ref="G18:G19"/>
    <mergeCell ref="H18:H19"/>
    <mergeCell ref="I18:I19"/>
    <mergeCell ref="L18:N18"/>
    <mergeCell ref="AB5:AB6"/>
    <mergeCell ref="AC5:AC6"/>
    <mergeCell ref="AD5:AE5"/>
    <mergeCell ref="AF5:AF6"/>
    <mergeCell ref="AG5:AG6"/>
    <mergeCell ref="AG10:AG11"/>
    <mergeCell ref="AG12:AG13"/>
    <mergeCell ref="AG14:AG15"/>
    <mergeCell ref="AG16:AG17"/>
    <mergeCell ref="AB8:AB9"/>
    <mergeCell ref="AC8:AC9"/>
    <mergeCell ref="AD8:AD9"/>
    <mergeCell ref="AE8:AE9"/>
    <mergeCell ref="AF8:AF9"/>
    <mergeCell ref="AE10:AE11"/>
    <mergeCell ref="AF10:AF11"/>
    <mergeCell ref="D123:H123"/>
    <mergeCell ref="AG28:AG29"/>
    <mergeCell ref="AG32:AG33"/>
    <mergeCell ref="AG34:AG35"/>
    <mergeCell ref="AG36:AG37"/>
    <mergeCell ref="AG38:AG39"/>
    <mergeCell ref="AG42:AG43"/>
    <mergeCell ref="AD20:AD21"/>
    <mergeCell ref="AE20:AE21"/>
    <mergeCell ref="AF20:AF21"/>
    <mergeCell ref="H20:H21"/>
    <mergeCell ref="L20:N20"/>
    <mergeCell ref="O20:Q20"/>
    <mergeCell ref="R20:S20"/>
    <mergeCell ref="T20:U20"/>
    <mergeCell ref="V20:W20"/>
    <mergeCell ref="AD22:AD23"/>
    <mergeCell ref="AE22:AE23"/>
    <mergeCell ref="AF22:AF23"/>
    <mergeCell ref="AD24:AD25"/>
    <mergeCell ref="AE24:AE25"/>
    <mergeCell ref="AF24:AF25"/>
    <mergeCell ref="H24:H25"/>
    <mergeCell ref="L24:N24"/>
    <mergeCell ref="L6:N6"/>
    <mergeCell ref="O6:Q6"/>
    <mergeCell ref="R6:S6"/>
    <mergeCell ref="T6:U6"/>
    <mergeCell ref="V6:W6"/>
    <mergeCell ref="X6:Y6"/>
    <mergeCell ref="Z6:AA6"/>
    <mergeCell ref="B8:B9"/>
    <mergeCell ref="C8:C9"/>
    <mergeCell ref="D8:D9"/>
    <mergeCell ref="E8:E9"/>
    <mergeCell ref="F8:F9"/>
    <mergeCell ref="G8:G9"/>
    <mergeCell ref="H8:H9"/>
    <mergeCell ref="I8:I9"/>
    <mergeCell ref="B5:B6"/>
    <mergeCell ref="C5:C6"/>
    <mergeCell ref="D5:D6"/>
    <mergeCell ref="E5:E6"/>
    <mergeCell ref="F5:F6"/>
    <mergeCell ref="G5:I5"/>
    <mergeCell ref="Z8:AA8"/>
    <mergeCell ref="J5:K5"/>
    <mergeCell ref="L5:AA5"/>
    <mergeCell ref="L8:N8"/>
    <mergeCell ref="O8:Q8"/>
    <mergeCell ref="R8:S8"/>
    <mergeCell ref="T8:U8"/>
    <mergeCell ref="V8:W8"/>
    <mergeCell ref="X8:Y8"/>
    <mergeCell ref="X10:Y10"/>
    <mergeCell ref="Z10:AA10"/>
    <mergeCell ref="AD10:AD11"/>
    <mergeCell ref="T10:U10"/>
    <mergeCell ref="V10:W10"/>
    <mergeCell ref="C12:C13"/>
    <mergeCell ref="D12:D13"/>
    <mergeCell ref="E12:E13"/>
    <mergeCell ref="F12:F13"/>
    <mergeCell ref="H10:H11"/>
    <mergeCell ref="L10:N10"/>
    <mergeCell ref="O10:P10"/>
    <mergeCell ref="R10:S10"/>
    <mergeCell ref="B10:B11"/>
    <mergeCell ref="C10:C11"/>
    <mergeCell ref="D10:D11"/>
    <mergeCell ref="E10:E11"/>
    <mergeCell ref="F10:F11"/>
    <mergeCell ref="G10:G11"/>
    <mergeCell ref="V12:W12"/>
    <mergeCell ref="X12:Y12"/>
    <mergeCell ref="AD12:AD13"/>
    <mergeCell ref="AE12:AE13"/>
    <mergeCell ref="AF12:AF13"/>
    <mergeCell ref="B14:B15"/>
    <mergeCell ref="C14:C15"/>
    <mergeCell ref="D14:D15"/>
    <mergeCell ref="E14:E15"/>
    <mergeCell ref="F14:F15"/>
    <mergeCell ref="G12:G13"/>
    <mergeCell ref="H12:H13"/>
    <mergeCell ref="L12:N12"/>
    <mergeCell ref="O12:P12"/>
    <mergeCell ref="R12:S12"/>
    <mergeCell ref="T12:U12"/>
    <mergeCell ref="AE14:AE15"/>
    <mergeCell ref="AF14:AF15"/>
    <mergeCell ref="V14:W14"/>
    <mergeCell ref="X14:Y14"/>
    <mergeCell ref="Z14:AA14"/>
    <mergeCell ref="AC14:AC15"/>
    <mergeCell ref="AD14:AD15"/>
    <mergeCell ref="B12:B13"/>
    <mergeCell ref="B16:B17"/>
    <mergeCell ref="C16:C17"/>
    <mergeCell ref="D16:D17"/>
    <mergeCell ref="E16:E17"/>
    <mergeCell ref="F16:F17"/>
    <mergeCell ref="G16:G17"/>
    <mergeCell ref="H16:H17"/>
    <mergeCell ref="I16:I17"/>
    <mergeCell ref="T14:U14"/>
    <mergeCell ref="G14:G15"/>
    <mergeCell ref="H14:H15"/>
    <mergeCell ref="I14:I15"/>
    <mergeCell ref="L14:N14"/>
    <mergeCell ref="R14:S14"/>
    <mergeCell ref="O14:Q14"/>
    <mergeCell ref="Z16:AA16"/>
    <mergeCell ref="AC16:AC17"/>
    <mergeCell ref="AD16:AD17"/>
    <mergeCell ref="AE16:AE17"/>
    <mergeCell ref="AF16:AF17"/>
    <mergeCell ref="L16:N16"/>
    <mergeCell ref="O16:Q16"/>
    <mergeCell ref="R16:S16"/>
    <mergeCell ref="T16:U16"/>
    <mergeCell ref="V16:W16"/>
    <mergeCell ref="X16:Y16"/>
    <mergeCell ref="B22:B23"/>
    <mergeCell ref="C22:C23"/>
    <mergeCell ref="D22:D23"/>
    <mergeCell ref="E22:E23"/>
    <mergeCell ref="F22:F23"/>
    <mergeCell ref="G22:G23"/>
    <mergeCell ref="X20:Y20"/>
    <mergeCell ref="Z20:AA20"/>
    <mergeCell ref="B20:B21"/>
    <mergeCell ref="C20:C21"/>
    <mergeCell ref="D20:D21"/>
    <mergeCell ref="E20:E21"/>
    <mergeCell ref="F20:F21"/>
    <mergeCell ref="G20:G21"/>
    <mergeCell ref="X22:Y22"/>
    <mergeCell ref="Z22:AA22"/>
    <mergeCell ref="H22:H23"/>
    <mergeCell ref="L22:N22"/>
    <mergeCell ref="O22:Q22"/>
    <mergeCell ref="R22:S22"/>
    <mergeCell ref="T22:U22"/>
    <mergeCell ref="V22:W22"/>
    <mergeCell ref="B26:B27"/>
    <mergeCell ref="C26:C27"/>
    <mergeCell ref="D26:D27"/>
    <mergeCell ref="E26:E27"/>
    <mergeCell ref="F26:F27"/>
    <mergeCell ref="G26:G27"/>
    <mergeCell ref="X24:Y24"/>
    <mergeCell ref="Z24:AA24"/>
    <mergeCell ref="B24:B25"/>
    <mergeCell ref="C24:C25"/>
    <mergeCell ref="D24:D25"/>
    <mergeCell ref="E24:E25"/>
    <mergeCell ref="F24:F25"/>
    <mergeCell ref="G24:G25"/>
    <mergeCell ref="X26:Y26"/>
    <mergeCell ref="Z26:AA26"/>
    <mergeCell ref="H26:H27"/>
    <mergeCell ref="L26:N26"/>
    <mergeCell ref="O26:Q26"/>
    <mergeCell ref="R26:S26"/>
    <mergeCell ref="T26:U26"/>
    <mergeCell ref="V26:W26"/>
    <mergeCell ref="AE28:AE29"/>
    <mergeCell ref="AF28:AF29"/>
    <mergeCell ref="H28:H29"/>
    <mergeCell ref="L28:N28"/>
    <mergeCell ref="O28:Q28"/>
    <mergeCell ref="R28:S28"/>
    <mergeCell ref="T28:U28"/>
    <mergeCell ref="V28:W28"/>
    <mergeCell ref="B32:B33"/>
    <mergeCell ref="C32:C33"/>
    <mergeCell ref="D32:D33"/>
    <mergeCell ref="E32:E33"/>
    <mergeCell ref="F32:F33"/>
    <mergeCell ref="G32:G33"/>
    <mergeCell ref="X28:Y28"/>
    <mergeCell ref="Z28:AA28"/>
    <mergeCell ref="B28:B29"/>
    <mergeCell ref="C28:C29"/>
    <mergeCell ref="D28:D29"/>
    <mergeCell ref="E28:E29"/>
    <mergeCell ref="F28:F29"/>
    <mergeCell ref="G28:G29"/>
    <mergeCell ref="X32:Y32"/>
    <mergeCell ref="Z32:AA32"/>
    <mergeCell ref="B30:B31"/>
    <mergeCell ref="C30:C31"/>
    <mergeCell ref="D30:D31"/>
    <mergeCell ref="E30:E31"/>
    <mergeCell ref="F30:F31"/>
    <mergeCell ref="G30:G31"/>
    <mergeCell ref="AD32:AD33"/>
    <mergeCell ref="AE32:AE33"/>
    <mergeCell ref="AF32:AF33"/>
    <mergeCell ref="H32:H33"/>
    <mergeCell ref="L32:N32"/>
    <mergeCell ref="O32:Q32"/>
    <mergeCell ref="R32:S32"/>
    <mergeCell ref="T32:U32"/>
    <mergeCell ref="V32:W32"/>
    <mergeCell ref="L30:N30"/>
    <mergeCell ref="V30:W30"/>
    <mergeCell ref="T30:U30"/>
    <mergeCell ref="R30:S30"/>
    <mergeCell ref="Z30:AA30"/>
    <mergeCell ref="X30:Y30"/>
    <mergeCell ref="AE34:AE35"/>
    <mergeCell ref="AF34:AF35"/>
    <mergeCell ref="H34:H35"/>
    <mergeCell ref="L34:N34"/>
    <mergeCell ref="O34:Q34"/>
    <mergeCell ref="R34:S34"/>
    <mergeCell ref="T34:U34"/>
    <mergeCell ref="V34:W34"/>
    <mergeCell ref="Z34:AA34"/>
    <mergeCell ref="AD34:AD35"/>
    <mergeCell ref="B34:B35"/>
    <mergeCell ref="C34:C35"/>
    <mergeCell ref="D34:D35"/>
    <mergeCell ref="E34:E35"/>
    <mergeCell ref="F34:F35"/>
    <mergeCell ref="G34:G35"/>
    <mergeCell ref="X36:Y36"/>
    <mergeCell ref="Z36:AA36"/>
    <mergeCell ref="T36:U36"/>
    <mergeCell ref="V36:W36"/>
    <mergeCell ref="B36:B37"/>
    <mergeCell ref="C36:C37"/>
    <mergeCell ref="D36:D37"/>
    <mergeCell ref="E36:E37"/>
    <mergeCell ref="F36:F37"/>
    <mergeCell ref="G36:G37"/>
    <mergeCell ref="X34:Y34"/>
    <mergeCell ref="B38:B39"/>
    <mergeCell ref="C38:C39"/>
    <mergeCell ref="D38:D39"/>
    <mergeCell ref="E38:E39"/>
    <mergeCell ref="F38:F39"/>
    <mergeCell ref="G38:G39"/>
    <mergeCell ref="X42:Y42"/>
    <mergeCell ref="Z42:AA42"/>
    <mergeCell ref="B40:B41"/>
    <mergeCell ref="H38:H39"/>
    <mergeCell ref="L38:N38"/>
    <mergeCell ref="O38:Q38"/>
    <mergeCell ref="R38:S38"/>
    <mergeCell ref="T38:U38"/>
    <mergeCell ref="V38:W38"/>
    <mergeCell ref="V40:W40"/>
    <mergeCell ref="X40:Y40"/>
    <mergeCell ref="Z40:AA40"/>
    <mergeCell ref="AE42:AE43"/>
    <mergeCell ref="AF42:AF43"/>
    <mergeCell ref="H42:H43"/>
    <mergeCell ref="O42:Q42"/>
    <mergeCell ref="R42:S42"/>
    <mergeCell ref="T42:U42"/>
    <mergeCell ref="V42:W42"/>
    <mergeCell ref="B42:B43"/>
    <mergeCell ref="C42:C43"/>
    <mergeCell ref="D42:D43"/>
    <mergeCell ref="E42:E43"/>
    <mergeCell ref="F42:F43"/>
    <mergeCell ref="G42:G43"/>
    <mergeCell ref="L46:M46"/>
    <mergeCell ref="O46:Q46"/>
    <mergeCell ref="R46:S46"/>
    <mergeCell ref="T46:U46"/>
    <mergeCell ref="V46:W46"/>
    <mergeCell ref="X46:Y46"/>
    <mergeCell ref="Z46:AA46"/>
    <mergeCell ref="C45:H45"/>
    <mergeCell ref="AD42:AD43"/>
    <mergeCell ref="Z47:AA47"/>
    <mergeCell ref="L48:M48"/>
    <mergeCell ref="O48:Q48"/>
    <mergeCell ref="R48:S48"/>
    <mergeCell ref="T48:U48"/>
    <mergeCell ref="V48:W48"/>
    <mergeCell ref="X48:Y48"/>
    <mergeCell ref="Z48:AA48"/>
    <mergeCell ref="L47:N47"/>
    <mergeCell ref="O47:Q47"/>
    <mergeCell ref="R47:S47"/>
    <mergeCell ref="T47:U47"/>
    <mergeCell ref="V47:W47"/>
    <mergeCell ref="X47:Y47"/>
    <mergeCell ref="AF40:AF41"/>
    <mergeCell ref="AE40:AE41"/>
    <mergeCell ref="AD40:AD41"/>
    <mergeCell ref="Z51:AA51"/>
    <mergeCell ref="L51:M51"/>
    <mergeCell ref="O51:Q51"/>
    <mergeCell ref="R51:S51"/>
    <mergeCell ref="T51:U51"/>
    <mergeCell ref="V51:W51"/>
    <mergeCell ref="X51:Y51"/>
    <mergeCell ref="Z49:AA49"/>
    <mergeCell ref="L50:M50"/>
    <mergeCell ref="O50:Q50"/>
    <mergeCell ref="R50:S50"/>
    <mergeCell ref="T50:U50"/>
    <mergeCell ref="V50:W50"/>
    <mergeCell ref="X50:Y50"/>
    <mergeCell ref="Z50:AA50"/>
    <mergeCell ref="L49:N49"/>
    <mergeCell ref="O49:Q49"/>
    <mergeCell ref="R49:S49"/>
    <mergeCell ref="T49:U49"/>
    <mergeCell ref="V49:W49"/>
    <mergeCell ref="X49:Y49"/>
    <mergeCell ref="AE38:AE39"/>
    <mergeCell ref="AF38:AF39"/>
    <mergeCell ref="AD36:AD37"/>
    <mergeCell ref="AE36:AE37"/>
    <mergeCell ref="AF36:AF37"/>
    <mergeCell ref="H36:H37"/>
    <mergeCell ref="L36:M36"/>
    <mergeCell ref="O36:Q36"/>
    <mergeCell ref="R36:S36"/>
    <mergeCell ref="X38:Y38"/>
    <mergeCell ref="Z38:AA38"/>
    <mergeCell ref="AD38:AD39"/>
    <mergeCell ref="AC40:AC41"/>
    <mergeCell ref="AD30:AD31"/>
    <mergeCell ref="AE30:AE31"/>
    <mergeCell ref="AF30:AF31"/>
    <mergeCell ref="AG30:AG31"/>
    <mergeCell ref="C40:C41"/>
    <mergeCell ref="D40:D41"/>
    <mergeCell ref="E40:E41"/>
    <mergeCell ref="F40:F41"/>
    <mergeCell ref="G40:G41"/>
    <mergeCell ref="H40:H41"/>
    <mergeCell ref="I40:I41"/>
    <mergeCell ref="K40:K41"/>
    <mergeCell ref="J40:J41"/>
    <mergeCell ref="I34:I35"/>
    <mergeCell ref="I32:I33"/>
    <mergeCell ref="I30:I31"/>
    <mergeCell ref="L40:N40"/>
    <mergeCell ref="O40:Q40"/>
    <mergeCell ref="R40:S40"/>
    <mergeCell ref="T40:U40"/>
    <mergeCell ref="AG40:AG41"/>
    <mergeCell ref="H30:H31"/>
    <mergeCell ref="O30:Q30"/>
  </mergeCells>
  <phoneticPr fontId="44" type="noConversion"/>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0678D-CAD8-43AE-AE2B-5603C587A1BA}">
  <sheetPr codeName="Sheet11">
    <tabColor theme="7" tint="0.39997558519241921"/>
    <pageSetUpPr fitToPage="1"/>
  </sheetPr>
  <dimension ref="B1:AH316"/>
  <sheetViews>
    <sheetView zoomScale="70" zoomScaleNormal="70" workbookViewId="0">
      <selection activeCell="G34" sqref="G34"/>
    </sheetView>
  </sheetViews>
  <sheetFormatPr defaultColWidth="9.08984375" defaultRowHeight="14.5"/>
  <cols>
    <col min="1" max="1" width="7.54296875" style="17" customWidth="1"/>
    <col min="2" max="2" width="14.54296875" style="17" customWidth="1"/>
    <col min="3" max="3" width="63.6328125" style="17" customWidth="1"/>
    <col min="4" max="4" width="30.6328125" style="17" customWidth="1"/>
    <col min="5" max="5" width="24.90625" style="17" customWidth="1"/>
    <col min="6" max="6" width="17.54296875" style="17" customWidth="1"/>
    <col min="7" max="7" width="18.08984375" style="17" customWidth="1"/>
    <col min="8" max="8" width="20.08984375" style="17" customWidth="1"/>
    <col min="9" max="9" width="17.453125" style="17" customWidth="1"/>
    <col min="10" max="10" width="20.36328125" style="17" customWidth="1"/>
    <col min="11" max="11" width="18.90625" style="17" customWidth="1"/>
    <col min="12" max="12" width="18.6328125" style="17" customWidth="1"/>
    <col min="13" max="13" width="20.36328125" style="17" customWidth="1"/>
    <col min="14" max="14" width="17" style="17" customWidth="1"/>
    <col min="15" max="15" width="19.6328125" style="17" customWidth="1"/>
    <col min="16" max="16" width="18.54296875" style="17" customWidth="1"/>
    <col min="17" max="17" width="17.453125" style="17" customWidth="1"/>
    <col min="18" max="18" width="17.54296875" style="17" customWidth="1"/>
    <col min="19" max="19" width="16.453125" style="17" customWidth="1"/>
    <col min="20" max="20" width="19.453125" style="17" customWidth="1"/>
    <col min="21" max="21" width="17.90625" style="17" customWidth="1"/>
    <col min="22" max="22" width="19.08984375" style="17" customWidth="1"/>
    <col min="23" max="23" width="16.6328125" style="17" customWidth="1"/>
    <col min="24" max="24" width="18.6328125" style="17" customWidth="1"/>
    <col min="25" max="25" width="20.453125" style="17" customWidth="1"/>
    <col min="26" max="26" width="17" style="17" customWidth="1"/>
    <col min="27" max="27" width="18.08984375" style="17" customWidth="1"/>
    <col min="28" max="28" width="12.6328125" style="17" customWidth="1"/>
    <col min="29" max="29" width="19.453125" style="17" customWidth="1"/>
    <col min="30" max="30" width="13.36328125" style="17" customWidth="1"/>
    <col min="31" max="31" width="14.6328125" style="17" customWidth="1"/>
    <col min="32" max="32" width="14.6328125" style="17" hidden="1" customWidth="1"/>
    <col min="33" max="33" width="15.36328125" style="17" hidden="1" customWidth="1"/>
    <col min="34" max="34" width="13.08984375" style="17" hidden="1" customWidth="1"/>
    <col min="35" max="16384" width="9.08984375" style="17"/>
  </cols>
  <sheetData>
    <row r="1" spans="2:13" ht="9" customHeight="1"/>
    <row r="2" spans="2:13" ht="9" customHeight="1"/>
    <row r="3" spans="2:13" ht="14" customHeight="1"/>
    <row r="4" spans="2:13" ht="14.4" customHeight="1">
      <c r="C4" s="513" t="s">
        <v>842</v>
      </c>
    </row>
    <row r="5" spans="2:13" ht="15" thickBot="1">
      <c r="D5" s="17" t="s">
        <v>121</v>
      </c>
      <c r="E5" s="17" t="s">
        <v>121</v>
      </c>
      <c r="F5" s="17" t="s">
        <v>121</v>
      </c>
      <c r="G5" s="17" t="s">
        <v>121</v>
      </c>
    </row>
    <row r="6" spans="2:13" ht="15" thickBot="1">
      <c r="B6" s="595" t="s">
        <v>805</v>
      </c>
      <c r="C6" s="594" t="s">
        <v>841</v>
      </c>
      <c r="D6" s="594" t="s">
        <v>840</v>
      </c>
      <c r="E6" s="593" t="s">
        <v>839</v>
      </c>
      <c r="F6" s="593" t="s">
        <v>838</v>
      </c>
      <c r="G6" s="592">
        <v>2024</v>
      </c>
      <c r="H6" s="592">
        <v>2025</v>
      </c>
      <c r="I6" s="592">
        <v>2026</v>
      </c>
      <c r="J6" s="592">
        <v>2027</v>
      </c>
      <c r="K6" s="592">
        <v>2028</v>
      </c>
      <c r="L6" s="591">
        <v>2029</v>
      </c>
      <c r="M6" s="590">
        <v>2030</v>
      </c>
    </row>
    <row r="7" spans="2:13" ht="33.65" customHeight="1">
      <c r="B7" s="1173" t="s">
        <v>476</v>
      </c>
      <c r="C7" s="581" t="s">
        <v>1088</v>
      </c>
      <c r="D7" s="579">
        <f>'Objektų sąrašas'!E8</f>
        <v>50183744</v>
      </c>
      <c r="E7" s="580" t="s">
        <v>835</v>
      </c>
      <c r="F7" s="580" t="s">
        <v>834</v>
      </c>
      <c r="G7" s="579">
        <f>'Objektų sąrašas'!L8</f>
        <v>8705994</v>
      </c>
      <c r="H7" s="579">
        <f>'Objektų sąrašas'!O8</f>
        <v>24408700</v>
      </c>
      <c r="I7" s="579">
        <f>'Objektų sąrašas'!R8</f>
        <v>13631050</v>
      </c>
      <c r="J7" s="579">
        <f>'Objektų sąrašas'!T8</f>
        <v>3438000</v>
      </c>
      <c r="K7" s="579">
        <v>0</v>
      </c>
      <c r="L7" s="579">
        <v>0</v>
      </c>
      <c r="M7" s="589">
        <v>0</v>
      </c>
    </row>
    <row r="8" spans="2:13" ht="16.25" customHeight="1">
      <c r="B8" s="1174"/>
      <c r="C8" s="577" t="s">
        <v>837</v>
      </c>
      <c r="D8" s="578">
        <f>SUM(G8:J8)</f>
        <v>1</v>
      </c>
      <c r="E8" s="576"/>
      <c r="F8" s="576"/>
      <c r="G8" s="850">
        <f>G7/$D7</f>
        <v>0.1734823531699827</v>
      </c>
      <c r="H8" s="850">
        <f t="shared" ref="H8:J8" si="0">H7/$D7</f>
        <v>0.48638658765675197</v>
      </c>
      <c r="I8" s="850">
        <f t="shared" si="0"/>
        <v>0.2716228187358839</v>
      </c>
      <c r="J8" s="850">
        <f t="shared" si="0"/>
        <v>6.8508240437381476E-2</v>
      </c>
      <c r="K8" s="342"/>
      <c r="L8" s="342"/>
      <c r="M8" s="588"/>
    </row>
    <row r="9" spans="2:13" ht="16.25" customHeight="1">
      <c r="B9" s="1174"/>
      <c r="C9" s="587" t="s">
        <v>832</v>
      </c>
      <c r="D9" s="575">
        <f>SUM(G9:M9)</f>
        <v>98.122000000000014</v>
      </c>
      <c r="E9" s="576"/>
      <c r="F9" s="576"/>
      <c r="G9" s="575">
        <f>'Objektų sąrašas'!AB10+'Objektų sąrašas'!AB12+'Objektų sąrašas'!AB14</f>
        <v>12.072000000000001</v>
      </c>
      <c r="H9" s="575">
        <f>'Objektų sąrašas'!AB16+'Objektų sąrašas'!AB18+'Objektų sąrašas'!AB20+'Objektų sąrašas'!AB22+'Objektų sąrašas'!AB24+'Objektų sąrašas'!AB26+'Objektų sąrašas'!AB28+'Objektų sąrašas'!AB30+'Objektų sąrašas'!AB34</f>
        <v>41.465000000000003</v>
      </c>
      <c r="I9" s="575">
        <f>'Objektų sąrašas'!AB32+'Objektų sąrašas'!AB36+'Objektų sąrašas'!AB38+'Objektų sąrašas'!AB40</f>
        <v>29.305</v>
      </c>
      <c r="J9" s="575">
        <f>'Objektų sąrašas'!AB42</f>
        <v>15.28</v>
      </c>
      <c r="K9" s="575"/>
      <c r="L9" s="575"/>
      <c r="M9" s="574"/>
    </row>
    <row r="10" spans="2:13" ht="16.25" customHeight="1" thickBot="1">
      <c r="B10" s="1175"/>
      <c r="C10" s="586" t="s">
        <v>831</v>
      </c>
      <c r="D10" s="584">
        <f>SUM(G10:M10)</f>
        <v>1</v>
      </c>
      <c r="E10" s="585"/>
      <c r="F10" s="585"/>
      <c r="G10" s="584">
        <f>G9/$D$9</f>
        <v>0.12303051303479341</v>
      </c>
      <c r="H10" s="584">
        <f>H9/$D$9</f>
        <v>0.42258616823953848</v>
      </c>
      <c r="I10" s="584">
        <f>I9/$D$9</f>
        <v>0.29865881249872606</v>
      </c>
      <c r="J10" s="584">
        <f>J9/$D$9</f>
        <v>0.15572450622694195</v>
      </c>
      <c r="K10" s="583"/>
      <c r="L10" s="583"/>
      <c r="M10" s="582"/>
    </row>
    <row r="11" spans="2:13" ht="27.65" customHeight="1">
      <c r="B11" s="1173" t="s">
        <v>836</v>
      </c>
      <c r="C11" s="581" t="s">
        <v>1089</v>
      </c>
      <c r="D11" s="579">
        <f>'Objektų sąrašas'!E55</f>
        <v>134089073</v>
      </c>
      <c r="E11" s="580" t="s">
        <v>835</v>
      </c>
      <c r="F11" s="580" t="s">
        <v>834</v>
      </c>
      <c r="G11" s="754">
        <f>'Objektų sąrašas'!M55+'Objektų sąrašas'!N55+'Objektų sąrašas'!K55+'Objektų sąrašas'!J55</f>
        <v>20133246.600000001</v>
      </c>
      <c r="H11" s="579">
        <f>'Objektų sąrašas'!P55</f>
        <v>9953000</v>
      </c>
      <c r="I11" s="579">
        <f>'Objektų sąrašas'!S55</f>
        <v>15143025</v>
      </c>
      <c r="J11" s="579">
        <f>'Objektų sąrašas'!U55</f>
        <v>23689275</v>
      </c>
      <c r="K11" s="579">
        <f>'Objektų sąrašas'!W55</f>
        <v>24380550</v>
      </c>
      <c r="L11" s="751">
        <f>'Objektų sąrašas'!Y55</f>
        <v>23679000</v>
      </c>
      <c r="M11" s="752">
        <f>'Objektų sąrašas'!AA55</f>
        <v>17398800</v>
      </c>
    </row>
    <row r="12" spans="2:13" ht="18" customHeight="1">
      <c r="B12" s="1174"/>
      <c r="C12" s="577" t="s">
        <v>833</v>
      </c>
      <c r="D12" s="578">
        <f>SUM(G12:M12)</f>
        <v>1.0021465104766589</v>
      </c>
      <c r="E12" s="576"/>
      <c r="F12" s="576"/>
      <c r="G12" s="578">
        <f>G11/$D$11</f>
        <v>0.15014830179339073</v>
      </c>
      <c r="H12" s="578">
        <f t="shared" ref="H12:M12" si="1">H11/$D$11</f>
        <v>7.422677909034392E-2</v>
      </c>
      <c r="I12" s="578">
        <f t="shared" si="1"/>
        <v>0.11293258027072794</v>
      </c>
      <c r="J12" s="578">
        <f t="shared" si="1"/>
        <v>0.1766681987577019</v>
      </c>
      <c r="K12" s="578">
        <f t="shared" si="1"/>
        <v>0.18182354053562591</v>
      </c>
      <c r="L12" s="578">
        <f t="shared" si="1"/>
        <v>0.17659157058979744</v>
      </c>
      <c r="M12" s="774">
        <f t="shared" si="1"/>
        <v>0.12975553943907123</v>
      </c>
    </row>
    <row r="13" spans="2:13" ht="18" customHeight="1">
      <c r="B13" s="1174"/>
      <c r="C13" s="577" t="s">
        <v>832</v>
      </c>
      <c r="D13" s="575">
        <f>SUM(G13:M13)</f>
        <v>288.24</v>
      </c>
      <c r="E13" s="576"/>
      <c r="F13" s="576"/>
      <c r="G13" s="575">
        <f>'Objektų sąrašas'!AB58+'Objektų sąrašas'!AB59+'Objektų sąrašas'!AB60+'Objektų sąrašas'!AB61+'Objektų sąrašas'!AB62+'Objektų sąrašas'!AB63</f>
        <v>34.413000000000004</v>
      </c>
      <c r="H13" s="575">
        <f>'Objektų sąrašas'!AB57+'Objektų sąrašas'!AB64+'Objektų sąrašas'!AB65+'Objektų sąrašas'!AB66</f>
        <v>22.07</v>
      </c>
      <c r="I13" s="575">
        <f>'Objektų sąrašas'!AB67+'Objektų sąrašas'!AB68+'Objektų sąrašas'!AB69+'Objektų sąrašas'!AB70+'Objektų sąrašas'!AB72</f>
        <v>27.893999999999998</v>
      </c>
      <c r="J13" s="575">
        <f>'Objektų sąrašas'!AB71+'Objektų sąrašas'!AB73+'Objektų sąrašas'!AB74+'Objektų sąrašas'!AB75+'Objektų sąrašas'!AB76+'Objektų sąrašas'!AB77+'Objektų sąrašas'!AB78+'Objektų sąrašas'!AB79+'Objektų sąrašas'!AB80+'Objektų sąrašas'!AB81+'Objektų sąrašas'!AB82+'Objektų sąrašas'!AB83+'Objektų sąrašas'!AB84</f>
        <v>78.313000000000002</v>
      </c>
      <c r="K13" s="575">
        <f>'Objektų sąrašas'!AB85+'Objektų sąrašas'!AB86+'Objektų sąrašas'!AB87+'Objektų sąrašas'!AB88+'Objektų sąrašas'!AB89+'Objektų sąrašas'!AB90+'Objektų sąrašas'!AB91+'Objektų sąrašas'!AB92+'Objektų sąrašas'!AB93</f>
        <v>26.966999999999999</v>
      </c>
      <c r="L13" s="575">
        <f>'Objektų sąrašas'!AB94+'Objektų sąrašas'!AB95+'Objektų sąrašas'!AB96+'Objektų sąrašas'!AB97+'Objektų sąrašas'!AB98+'Objektų sąrašas'!AB99+'Objektų sąrašas'!AB100+'Objektų sąrašas'!AB101+'Objektų sąrašas'!AB102+'Objektų sąrašas'!AB103+'Objektų sąrašas'!AB104+'Objektų sąrašas'!AB105+'Objektų sąrašas'!AB106</f>
        <v>59.919000000000011</v>
      </c>
      <c r="M13" s="574">
        <f>'Objektų sąrašas'!AB107+'Objektų sąrašas'!AB108+'Objektų sąrašas'!AB109+'Objektų sąrašas'!AB110+'Objektų sąrašas'!AB111+'Objektų sąrašas'!AB112+'Objektų sąrašas'!AB113+'Objektų sąrašas'!AB114+'Objektų sąrašas'!AB115+'Objektų sąrašas'!AB116+'Objektų sąrašas'!AB117+'Objektų sąrašas'!AB118+'Objektų sąrašas'!AB119+'Objektų sąrašas'!AB120</f>
        <v>38.664000000000001</v>
      </c>
    </row>
    <row r="14" spans="2:13" ht="18" customHeight="1" thickBot="1">
      <c r="B14" s="1175"/>
      <c r="C14" s="573" t="s">
        <v>831</v>
      </c>
      <c r="D14" s="571">
        <f>SUM(G14:M14)</f>
        <v>1.0000000000000002</v>
      </c>
      <c r="E14" s="572"/>
      <c r="F14" s="572"/>
      <c r="G14" s="571">
        <f t="shared" ref="G14:M14" si="2">G13/$D$13</f>
        <v>0.11939009159034139</v>
      </c>
      <c r="H14" s="571">
        <f t="shared" si="2"/>
        <v>7.6568137663058561E-2</v>
      </c>
      <c r="I14" s="571">
        <f t="shared" si="2"/>
        <v>9.6773522064945869E-2</v>
      </c>
      <c r="J14" s="571">
        <f t="shared" si="2"/>
        <v>0.27169372744934778</v>
      </c>
      <c r="K14" s="571">
        <f t="shared" si="2"/>
        <v>9.3557452123230633E-2</v>
      </c>
      <c r="L14" s="571">
        <f t="shared" si="2"/>
        <v>0.20787885095753542</v>
      </c>
      <c r="M14" s="775">
        <f t="shared" si="2"/>
        <v>0.13413821815154039</v>
      </c>
    </row>
    <row r="15" spans="2:13">
      <c r="B15" s="1176"/>
      <c r="C15" s="2" t="s">
        <v>830</v>
      </c>
      <c r="D15" s="570">
        <f>D7+D11</f>
        <v>184272817</v>
      </c>
      <c r="E15" s="19"/>
      <c r="F15" s="19"/>
      <c r="G15" s="569">
        <f t="shared" ref="G15:M15" si="3">G7+G11</f>
        <v>28839240.600000001</v>
      </c>
      <c r="H15" s="569">
        <f t="shared" si="3"/>
        <v>34361700</v>
      </c>
      <c r="I15" s="569">
        <f t="shared" si="3"/>
        <v>28774075</v>
      </c>
      <c r="J15" s="569">
        <f t="shared" si="3"/>
        <v>27127275</v>
      </c>
      <c r="K15" s="569">
        <f t="shared" si="3"/>
        <v>24380550</v>
      </c>
      <c r="L15" s="569">
        <f t="shared" si="3"/>
        <v>23679000</v>
      </c>
      <c r="M15" s="568">
        <f t="shared" si="3"/>
        <v>17398800</v>
      </c>
    </row>
    <row r="16" spans="2:13">
      <c r="B16" s="1176"/>
      <c r="C16" s="567" t="s">
        <v>829</v>
      </c>
      <c r="D16" s="566"/>
      <c r="E16" s="176"/>
      <c r="F16" s="176"/>
      <c r="G16" s="565">
        <f t="shared" ref="G16:M16" si="4">G15/$D15</f>
        <v>0.15650295615766269</v>
      </c>
      <c r="H16" s="565">
        <f t="shared" si="4"/>
        <v>0.18647188749494181</v>
      </c>
      <c r="I16" s="565">
        <f t="shared" si="4"/>
        <v>0.15614931962536829</v>
      </c>
      <c r="J16" s="565">
        <f t="shared" si="4"/>
        <v>0.14721257015352404</v>
      </c>
      <c r="K16" s="565">
        <f t="shared" si="4"/>
        <v>0.1323068176680666</v>
      </c>
      <c r="L16" s="565">
        <f t="shared" si="4"/>
        <v>0.1284996907601407</v>
      </c>
      <c r="M16" s="564">
        <f t="shared" si="4"/>
        <v>9.441870094165869E-2</v>
      </c>
    </row>
    <row r="17" spans="2:13">
      <c r="B17" s="1176"/>
      <c r="C17" s="399" t="s">
        <v>828</v>
      </c>
      <c r="D17" s="522">
        <f>D9+D13</f>
        <v>386.36200000000002</v>
      </c>
      <c r="E17" s="412"/>
      <c r="F17" s="412"/>
      <c r="G17" s="522">
        <f t="shared" ref="G17:M17" si="5">G9+G13</f>
        <v>46.485000000000007</v>
      </c>
      <c r="H17" s="522">
        <f t="shared" si="5"/>
        <v>63.535000000000004</v>
      </c>
      <c r="I17" s="522">
        <f t="shared" si="5"/>
        <v>57.198999999999998</v>
      </c>
      <c r="J17" s="522">
        <f t="shared" si="5"/>
        <v>93.593000000000004</v>
      </c>
      <c r="K17" s="522">
        <f t="shared" si="5"/>
        <v>26.966999999999999</v>
      </c>
      <c r="L17" s="522">
        <f t="shared" si="5"/>
        <v>59.919000000000011</v>
      </c>
      <c r="M17" s="563">
        <f t="shared" si="5"/>
        <v>38.664000000000001</v>
      </c>
    </row>
    <row r="18" spans="2:13" ht="15" thickBot="1">
      <c r="B18" s="1177"/>
      <c r="C18" s="562" t="s">
        <v>827</v>
      </c>
      <c r="D18" s="561"/>
      <c r="E18" s="561"/>
      <c r="F18" s="561"/>
      <c r="G18" s="560">
        <f t="shared" ref="G18:M18" si="6">G17/$D$17</f>
        <v>0.12031462721489174</v>
      </c>
      <c r="H18" s="560">
        <f t="shared" si="6"/>
        <v>0.16444422588142726</v>
      </c>
      <c r="I18" s="560">
        <f t="shared" si="6"/>
        <v>0.1480450976027663</v>
      </c>
      <c r="J18" s="560">
        <f t="shared" si="6"/>
        <v>0.24224173184733488</v>
      </c>
      <c r="K18" s="560">
        <f t="shared" si="6"/>
        <v>6.9797236788296982E-2</v>
      </c>
      <c r="L18" s="560">
        <f t="shared" si="6"/>
        <v>0.1550851274193632</v>
      </c>
      <c r="M18" s="559">
        <f t="shared" si="6"/>
        <v>0.10007195324591962</v>
      </c>
    </row>
    <row r="20" spans="2:13">
      <c r="B20" s="558"/>
      <c r="C20" s="448"/>
    </row>
    <row r="22" spans="2:13" ht="18.5">
      <c r="C22" s="513" t="s">
        <v>826</v>
      </c>
    </row>
    <row r="24" spans="2:13" ht="15" thickBot="1">
      <c r="B24" s="755"/>
      <c r="C24" s="755"/>
      <c r="D24" s="755"/>
      <c r="E24" s="755"/>
      <c r="F24" s="755"/>
      <c r="G24" s="755"/>
      <c r="H24" s="755"/>
      <c r="I24" s="755"/>
      <c r="J24" s="755"/>
      <c r="K24" s="758" t="s">
        <v>1050</v>
      </c>
      <c r="L24" s="1171" t="s">
        <v>1068</v>
      </c>
      <c r="M24" s="1171"/>
    </row>
    <row r="25" spans="2:13" ht="14.4" customHeight="1">
      <c r="B25" s="755"/>
      <c r="C25" s="782" t="s">
        <v>1075</v>
      </c>
      <c r="D25" s="776">
        <v>2024</v>
      </c>
      <c r="E25" s="776">
        <v>2025</v>
      </c>
      <c r="F25" s="777">
        <v>2026</v>
      </c>
      <c r="G25" s="777">
        <v>2027</v>
      </c>
      <c r="H25" s="776">
        <v>2028</v>
      </c>
      <c r="I25" s="778">
        <v>2029</v>
      </c>
      <c r="J25" s="779">
        <v>2030</v>
      </c>
      <c r="K25" s="780" t="s">
        <v>825</v>
      </c>
      <c r="L25" s="1171"/>
      <c r="M25" s="1171"/>
    </row>
    <row r="26" spans="2:13">
      <c r="B26" s="755"/>
      <c r="C26" s="756" t="s">
        <v>824</v>
      </c>
      <c r="D26" s="819">
        <f>'Objektų sąrašas'!L9</f>
        <v>6865082.8417554051</v>
      </c>
      <c r="E26" s="819">
        <f>'Objektų sąrašas'!O9</f>
        <v>13238165.26213</v>
      </c>
      <c r="F26" s="819">
        <f>'Objektų sąrašas'!R9</f>
        <v>4266616.4051999999</v>
      </c>
      <c r="G26" s="819">
        <f>'Objektų sąrašas'!T9</f>
        <v>630135.20520000008</v>
      </c>
      <c r="H26" s="819">
        <f>'Objektų sąrašas'!V9</f>
        <v>0</v>
      </c>
      <c r="I26" s="819">
        <f>'Objektų sąrašas'!X9</f>
        <v>0</v>
      </c>
      <c r="J26" s="819">
        <f>'Objektų sąrašas'!Z9</f>
        <v>0</v>
      </c>
      <c r="K26" s="835">
        <f>ROUND(SUM(D26:J26),1)</f>
        <v>24999999.699999999</v>
      </c>
      <c r="L26" s="1171"/>
      <c r="M26" s="1171"/>
    </row>
    <row r="27" spans="2:13">
      <c r="B27" s="755"/>
      <c r="C27" s="756" t="s">
        <v>823</v>
      </c>
      <c r="D27" s="819">
        <f>('Objektų sąrašas'!M9+'Objektų sąrašas'!M55)</f>
        <v>18560054.841655295</v>
      </c>
      <c r="E27" s="819">
        <f>('Objektų sąrašas'!P9+'Objektų sąrašas'!P55)</f>
        <v>20572117.054460213</v>
      </c>
      <c r="F27" s="819">
        <f>('Objektų sąrašas'!S9+'Objektų sąrašas'!S55)</f>
        <v>24507458.594799999</v>
      </c>
      <c r="G27" s="819">
        <f>('Objektų sąrašas'!U9+'Objektų sąrašas'!U55)</f>
        <v>26497139.794799998</v>
      </c>
      <c r="H27" s="819">
        <f>('Objektų sąrašas'!W9+'Objektų sąrašas'!W55)</f>
        <v>24380550</v>
      </c>
      <c r="I27" s="819">
        <f>('Objektų sąrašas'!Y9+'Objektų sąrašas'!Y55)</f>
        <v>23679000</v>
      </c>
      <c r="J27" s="819">
        <f>('Objektų sąrašas'!AA9+'Objektų sąrašas'!AA55)</f>
        <v>17398800</v>
      </c>
      <c r="K27" s="835">
        <f>SUM(D27:J27)</f>
        <v>155595120.28571552</v>
      </c>
      <c r="L27" s="1171"/>
      <c r="M27" s="1171"/>
    </row>
    <row r="28" spans="2:13">
      <c r="B28" s="755"/>
      <c r="C28" s="756" t="s">
        <v>822</v>
      </c>
      <c r="D28" s="819">
        <f>'Objektų sąrašas'!N9+'Objektų sąrašas'!N55</f>
        <v>692472.91658929817</v>
      </c>
      <c r="E28" s="819">
        <f>'Objektų sąrašas'!Q9+'Objektų sąrašas'!Q55</f>
        <v>551417.68340978643</v>
      </c>
      <c r="F28" s="819"/>
      <c r="G28" s="819"/>
      <c r="H28" s="819"/>
      <c r="I28" s="819"/>
      <c r="J28" s="819"/>
      <c r="K28" s="817">
        <f>SUM(D28:J28)</f>
        <v>1243890.5999990846</v>
      </c>
      <c r="L28" s="1171"/>
      <c r="M28" s="1171"/>
    </row>
    <row r="29" spans="2:13" ht="15" thickBot="1">
      <c r="B29" s="755"/>
      <c r="C29" s="757" t="s">
        <v>142</v>
      </c>
      <c r="D29" s="820">
        <f>SUM(D26:D28)</f>
        <v>26117610.599999998</v>
      </c>
      <c r="E29" s="820">
        <f t="shared" ref="E29:J29" si="7">SUM(E26:E28)</f>
        <v>34361700</v>
      </c>
      <c r="F29" s="820">
        <f t="shared" si="7"/>
        <v>28774075</v>
      </c>
      <c r="G29" s="820">
        <f t="shared" si="7"/>
        <v>27127275</v>
      </c>
      <c r="H29" s="820">
        <f t="shared" si="7"/>
        <v>24380550</v>
      </c>
      <c r="I29" s="820">
        <f t="shared" si="7"/>
        <v>23679000</v>
      </c>
      <c r="J29" s="820">
        <f t="shared" si="7"/>
        <v>17398800</v>
      </c>
      <c r="K29" s="818">
        <f>SUM(D29:J29)</f>
        <v>181839010.59999999</v>
      </c>
      <c r="L29" s="1171"/>
      <c r="M29" s="1171"/>
    </row>
    <row r="30" spans="2:13">
      <c r="B30" s="755"/>
      <c r="C30" s="755"/>
      <c r="D30" s="755"/>
      <c r="E30" s="755"/>
      <c r="F30" s="755"/>
      <c r="G30" s="755"/>
      <c r="H30" s="755"/>
      <c r="I30" s="755"/>
      <c r="J30" s="755"/>
      <c r="K30" s="755"/>
      <c r="L30" s="1171"/>
      <c r="M30" s="1171"/>
    </row>
    <row r="31" spans="2:13">
      <c r="M31" s="514"/>
    </row>
    <row r="33" spans="3:34" ht="18.5">
      <c r="C33" s="904" t="s">
        <v>821</v>
      </c>
    </row>
    <row r="34" spans="3:34" ht="87">
      <c r="C34" s="519" t="s">
        <v>820</v>
      </c>
    </row>
    <row r="36" spans="3:34">
      <c r="C36"/>
      <c r="D36"/>
      <c r="E36"/>
      <c r="F36"/>
      <c r="G36"/>
      <c r="H36"/>
      <c r="I36"/>
      <c r="J36"/>
      <c r="K36"/>
      <c r="L36"/>
      <c r="M36"/>
      <c r="N36" s="533"/>
    </row>
    <row r="37" spans="3:34" ht="45.75" customHeight="1">
      <c r="C37" s="905" t="s">
        <v>819</v>
      </c>
      <c r="D37" s="1178" t="s">
        <v>983</v>
      </c>
      <c r="E37" s="1178"/>
      <c r="F37"/>
      <c r="G37"/>
      <c r="H37"/>
      <c r="I37"/>
      <c r="J37"/>
      <c r="K37"/>
      <c r="L37"/>
      <c r="M37"/>
      <c r="N37" s="533"/>
    </row>
    <row r="38" spans="3:34" ht="26.25" customHeight="1">
      <c r="C38" s="557"/>
      <c r="D38" s="556"/>
      <c r="E38" s="556"/>
      <c r="F38"/>
      <c r="G38"/>
      <c r="H38"/>
      <c r="I38"/>
      <c r="J38"/>
      <c r="K38"/>
      <c r="L38"/>
      <c r="M38"/>
      <c r="N38" s="533"/>
    </row>
    <row r="40" spans="3:34" ht="18.5">
      <c r="C40" s="555" t="s">
        <v>1090</v>
      </c>
      <c r="H40" s="554"/>
      <c r="I40" s="554"/>
      <c r="J40" s="554"/>
      <c r="K40" s="554"/>
    </row>
    <row r="42" spans="3:34" ht="29">
      <c r="C42" s="553"/>
      <c r="D42" s="552" t="s">
        <v>818</v>
      </c>
      <c r="E42" s="552" t="s">
        <v>817</v>
      </c>
      <c r="F42" s="551">
        <v>2024</v>
      </c>
      <c r="G42" s="551">
        <v>2025</v>
      </c>
      <c r="H42" s="551">
        <v>2026</v>
      </c>
      <c r="I42" s="551">
        <v>2027</v>
      </c>
      <c r="J42" s="551">
        <v>2028</v>
      </c>
      <c r="K42" s="551">
        <v>2029</v>
      </c>
      <c r="L42" s="551">
        <v>2030</v>
      </c>
      <c r="M42" s="551">
        <v>2031</v>
      </c>
      <c r="N42" s="551">
        <v>2032</v>
      </c>
      <c r="O42" s="551">
        <v>2033</v>
      </c>
      <c r="P42" s="551">
        <v>2034</v>
      </c>
      <c r="Q42" s="551">
        <v>2035</v>
      </c>
      <c r="R42" s="551">
        <v>2036</v>
      </c>
      <c r="S42" s="551">
        <v>2037</v>
      </c>
      <c r="T42" s="551">
        <v>2038</v>
      </c>
      <c r="U42" s="551">
        <v>2039</v>
      </c>
      <c r="V42" s="551">
        <v>2040</v>
      </c>
      <c r="W42" s="551">
        <v>2041</v>
      </c>
      <c r="X42" s="551">
        <v>2042</v>
      </c>
      <c r="Y42" s="551">
        <v>2043</v>
      </c>
      <c r="Z42" s="551">
        <v>2044</v>
      </c>
      <c r="AA42" s="551">
        <v>2045</v>
      </c>
      <c r="AB42" s="551">
        <v>2046</v>
      </c>
      <c r="AC42" s="551">
        <v>2047</v>
      </c>
      <c r="AD42" s="551">
        <v>2048</v>
      </c>
      <c r="AE42" s="551">
        <v>2049</v>
      </c>
      <c r="AF42" s="551">
        <v>2050</v>
      </c>
      <c r="AG42" s="551">
        <v>2051</v>
      </c>
      <c r="AH42" s="551">
        <v>2052</v>
      </c>
    </row>
    <row r="43" spans="3:34" ht="30" customHeight="1">
      <c r="C43" s="550" t="s">
        <v>816</v>
      </c>
      <c r="D43" s="547">
        <v>25</v>
      </c>
      <c r="E43" s="546">
        <v>0.04</v>
      </c>
      <c r="F43" s="549"/>
      <c r="G43" s="549"/>
      <c r="H43" s="549"/>
      <c r="I43" s="549"/>
      <c r="J43" s="549"/>
      <c r="K43" s="412"/>
      <c r="L43" s="412"/>
      <c r="M43" s="412"/>
      <c r="N43" s="548"/>
      <c r="O43" s="412"/>
      <c r="P43" s="412"/>
      <c r="Q43" s="412"/>
      <c r="R43" s="412"/>
      <c r="S43" s="412"/>
      <c r="T43" s="412"/>
      <c r="U43" s="412"/>
      <c r="V43" s="412"/>
      <c r="W43" s="412"/>
      <c r="X43" s="412"/>
      <c r="Y43" s="412"/>
      <c r="Z43" s="412"/>
      <c r="AA43" s="412"/>
      <c r="AB43" s="412"/>
      <c r="AC43" s="412"/>
      <c r="AD43" s="412"/>
      <c r="AE43" s="412"/>
      <c r="AF43" s="412"/>
      <c r="AG43" s="412"/>
      <c r="AH43" s="412"/>
    </row>
    <row r="44" spans="3:34" ht="29">
      <c r="C44" s="436" t="str">
        <f>C7</f>
        <v>Dviračių ir pėsčiųjų infrastruktūros vystymas šalia valstybinės reikšmės kelių Vidurio ir vakarų Lietuvoje (ERPF)</v>
      </c>
      <c r="D44" s="547">
        <v>25</v>
      </c>
      <c r="E44" s="546">
        <v>0.04</v>
      </c>
      <c r="F44" s="545">
        <f>G7-(G7*$E$44)</f>
        <v>8357754.2400000002</v>
      </c>
      <c r="G44" s="545">
        <f>(H7-(H7*$E$44))+(F44-(F44*$E$44))</f>
        <v>31455796.0704</v>
      </c>
      <c r="H44" s="545">
        <f>(I7-(I7*$E$44))+(G44-(G44*$E$44))</f>
        <v>43283372.227584004</v>
      </c>
      <c r="I44" s="545">
        <f>(J7-(J7*$E$44))+(H44-(H44*$E$44))</f>
        <v>44852517.338480644</v>
      </c>
      <c r="J44" s="545">
        <f>(K7-(K7*$E$44))+(I44-(I44*$E$44))</f>
        <v>43058416.644941419</v>
      </c>
      <c r="K44" s="545">
        <f t="shared" ref="K44:AH44" si="8">(J44-(J44*$E$44))</f>
        <v>41336079.979143761</v>
      </c>
      <c r="L44" s="545">
        <f t="shared" si="8"/>
        <v>39682636.779978007</v>
      </c>
      <c r="M44" s="545">
        <f t="shared" si="8"/>
        <v>38095331.308778889</v>
      </c>
      <c r="N44" s="545">
        <f t="shared" si="8"/>
        <v>36571518.056427732</v>
      </c>
      <c r="O44" s="545">
        <f t="shared" si="8"/>
        <v>35108657.334170625</v>
      </c>
      <c r="P44" s="545">
        <f t="shared" si="8"/>
        <v>33704311.040803798</v>
      </c>
      <c r="Q44" s="545">
        <f t="shared" si="8"/>
        <v>32356138.599171646</v>
      </c>
      <c r="R44" s="545">
        <f t="shared" si="8"/>
        <v>31061893.055204779</v>
      </c>
      <c r="S44" s="545">
        <f t="shared" si="8"/>
        <v>29819417.332996588</v>
      </c>
      <c r="T44" s="545">
        <f t="shared" si="8"/>
        <v>28626640.639676724</v>
      </c>
      <c r="U44" s="545">
        <f t="shared" si="8"/>
        <v>27481575.014089655</v>
      </c>
      <c r="V44" s="545">
        <f t="shared" si="8"/>
        <v>26382312.013526067</v>
      </c>
      <c r="W44" s="545">
        <f t="shared" si="8"/>
        <v>25327019.532985024</v>
      </c>
      <c r="X44" s="545">
        <f t="shared" si="8"/>
        <v>24313938.751665622</v>
      </c>
      <c r="Y44" s="545">
        <f t="shared" si="8"/>
        <v>23341381.201598998</v>
      </c>
      <c r="Z44" s="545">
        <f t="shared" si="8"/>
        <v>22407725.953535039</v>
      </c>
      <c r="AA44" s="545">
        <f t="shared" si="8"/>
        <v>21511416.915393636</v>
      </c>
      <c r="AB44" s="545">
        <f t="shared" si="8"/>
        <v>20650960.238777891</v>
      </c>
      <c r="AC44" s="545">
        <f t="shared" si="8"/>
        <v>19824921.829226777</v>
      </c>
      <c r="AD44" s="545">
        <f t="shared" si="8"/>
        <v>19031924.956057705</v>
      </c>
      <c r="AE44" s="545">
        <f t="shared" si="8"/>
        <v>18270647.957815398</v>
      </c>
      <c r="AF44" s="545">
        <f t="shared" si="8"/>
        <v>17539822.039502781</v>
      </c>
      <c r="AG44" s="545">
        <f t="shared" si="8"/>
        <v>16838229.15792267</v>
      </c>
      <c r="AH44" s="545">
        <f t="shared" si="8"/>
        <v>16164699.991605764</v>
      </c>
    </row>
    <row r="45" spans="3:34" ht="29">
      <c r="C45" s="436" t="str">
        <f>C11</f>
        <v>Dviračių ir pėsčiųjų infrastruktūros vystymas šalia valstybinės reikšmės kelių (KPPP)</v>
      </c>
      <c r="D45" s="547">
        <v>25</v>
      </c>
      <c r="E45" s="546">
        <v>0.04</v>
      </c>
      <c r="F45" s="545">
        <f>G11-(G11*$E$45)</f>
        <v>19327916.736000001</v>
      </c>
      <c r="G45" s="545">
        <f>(H11-(H11*$E$45))+(F45-(F45*$E$45))</f>
        <v>28109680.06656</v>
      </c>
      <c r="H45" s="545">
        <f>(I11-(I11*$E$45))+(G45-(G45*$E$45))</f>
        <v>41522596.863897599</v>
      </c>
      <c r="I45" s="545">
        <f>(J11-(J11*$E$45))+(H45-(H45*$E$45))</f>
        <v>62603396.989341699</v>
      </c>
      <c r="J45" s="545">
        <f>(K11-(K11*$E$45))+(I45-(I45*$E$45))</f>
        <v>83504589.109768033</v>
      </c>
      <c r="K45" s="545">
        <f t="shared" ref="K45:AH45" si="9">(J45-(J45*$E$45))</f>
        <v>80164405.545377314</v>
      </c>
      <c r="L45" s="545">
        <f t="shared" si="9"/>
        <v>76957829.32356222</v>
      </c>
      <c r="M45" s="545">
        <f t="shared" si="9"/>
        <v>73879516.15061973</v>
      </c>
      <c r="N45" s="545">
        <f t="shared" si="9"/>
        <v>70924335.504594937</v>
      </c>
      <c r="O45" s="545">
        <f t="shared" si="9"/>
        <v>68087362.084411144</v>
      </c>
      <c r="P45" s="545">
        <f t="shared" si="9"/>
        <v>65363867.601034701</v>
      </c>
      <c r="Q45" s="545">
        <f t="shared" si="9"/>
        <v>62749312.896993309</v>
      </c>
      <c r="R45" s="545">
        <f t="shared" si="9"/>
        <v>60239340.381113574</v>
      </c>
      <c r="S45" s="545">
        <f t="shared" si="9"/>
        <v>57829766.765869029</v>
      </c>
      <c r="T45" s="545">
        <f t="shared" si="9"/>
        <v>55516576.095234267</v>
      </c>
      <c r="U45" s="545">
        <f t="shared" si="9"/>
        <v>53295913.051424898</v>
      </c>
      <c r="V45" s="545">
        <f t="shared" si="9"/>
        <v>51164076.529367901</v>
      </c>
      <c r="W45" s="545">
        <f t="shared" si="9"/>
        <v>49117513.468193188</v>
      </c>
      <c r="X45" s="545">
        <f t="shared" si="9"/>
        <v>47152812.929465458</v>
      </c>
      <c r="Y45" s="545">
        <f t="shared" si="9"/>
        <v>45266700.41228684</v>
      </c>
      <c r="Z45" s="545">
        <f t="shared" si="9"/>
        <v>43456032.395795368</v>
      </c>
      <c r="AA45" s="545">
        <f t="shared" si="9"/>
        <v>41717791.099963553</v>
      </c>
      <c r="AB45" s="545">
        <f t="shared" si="9"/>
        <v>40049079.455965012</v>
      </c>
      <c r="AC45" s="545">
        <f t="shared" si="9"/>
        <v>38447116.277726412</v>
      </c>
      <c r="AD45" s="545">
        <f t="shared" si="9"/>
        <v>36909231.626617357</v>
      </c>
      <c r="AE45" s="545">
        <f t="shared" si="9"/>
        <v>35432862.361552663</v>
      </c>
      <c r="AF45" s="545">
        <f t="shared" si="9"/>
        <v>34015547.867090553</v>
      </c>
      <c r="AG45" s="545">
        <f t="shared" si="9"/>
        <v>32654925.952406932</v>
      </c>
      <c r="AH45" s="545">
        <f t="shared" si="9"/>
        <v>31348728.914310653</v>
      </c>
    </row>
    <row r="46" spans="3:34">
      <c r="C46" s="544" t="s">
        <v>163</v>
      </c>
      <c r="D46" s="544"/>
      <c r="E46" s="543"/>
      <c r="F46" s="542">
        <f t="shared" ref="F46:AH46" si="10">SUM(F44:F45)</f>
        <v>27685670.976000004</v>
      </c>
      <c r="G46" s="542">
        <f t="shared" si="10"/>
        <v>59565476.13696</v>
      </c>
      <c r="H46" s="542">
        <f t="shared" si="10"/>
        <v>84805969.091481596</v>
      </c>
      <c r="I46" s="542">
        <f t="shared" si="10"/>
        <v>107455914.32782234</v>
      </c>
      <c r="J46" s="542">
        <f t="shared" si="10"/>
        <v>126563005.75470945</v>
      </c>
      <c r="K46" s="542">
        <f t="shared" si="10"/>
        <v>121500485.52452108</v>
      </c>
      <c r="L46" s="542">
        <f t="shared" si="10"/>
        <v>116640466.10354023</v>
      </c>
      <c r="M46" s="542">
        <f t="shared" si="10"/>
        <v>111974847.45939863</v>
      </c>
      <c r="N46" s="542">
        <f t="shared" si="10"/>
        <v>107495853.56102267</v>
      </c>
      <c r="O46" s="542">
        <f t="shared" si="10"/>
        <v>103196019.41858177</v>
      </c>
      <c r="P46" s="542">
        <f t="shared" si="10"/>
        <v>99068178.641838491</v>
      </c>
      <c r="Q46" s="542">
        <f t="shared" si="10"/>
        <v>95105451.496164948</v>
      </c>
      <c r="R46" s="542">
        <f t="shared" si="10"/>
        <v>91301233.436318353</v>
      </c>
      <c r="S46" s="542">
        <f t="shared" si="10"/>
        <v>87649184.098865613</v>
      </c>
      <c r="T46" s="542">
        <f t="shared" si="10"/>
        <v>84143216.734910995</v>
      </c>
      <c r="U46" s="542">
        <f t="shared" si="10"/>
        <v>80777488.06551455</v>
      </c>
      <c r="V46" s="542">
        <f t="shared" si="10"/>
        <v>77546388.542893976</v>
      </c>
      <c r="W46" s="542">
        <f t="shared" si="10"/>
        <v>74444533.001178205</v>
      </c>
      <c r="X46" s="542">
        <f t="shared" si="10"/>
        <v>71466751.68113108</v>
      </c>
      <c r="Y46" s="542">
        <f t="shared" si="10"/>
        <v>68608081.613885835</v>
      </c>
      <c r="Z46" s="542">
        <f t="shared" si="10"/>
        <v>65863758.34933041</v>
      </c>
      <c r="AA46" s="542">
        <f t="shared" si="10"/>
        <v>63229208.015357189</v>
      </c>
      <c r="AB46" s="542">
        <f t="shared" si="10"/>
        <v>60700039.694742903</v>
      </c>
      <c r="AC46" s="542">
        <f t="shared" si="10"/>
        <v>58272038.106953189</v>
      </c>
      <c r="AD46" s="542">
        <f t="shared" si="10"/>
        <v>55941156.582675062</v>
      </c>
      <c r="AE46" s="542">
        <f t="shared" si="10"/>
        <v>53703510.319368064</v>
      </c>
      <c r="AF46" s="542">
        <f t="shared" si="10"/>
        <v>51555369.906593338</v>
      </c>
      <c r="AG46" s="542">
        <f t="shared" si="10"/>
        <v>49493155.110329598</v>
      </c>
      <c r="AH46" s="542">
        <f t="shared" si="10"/>
        <v>47513428.905916415</v>
      </c>
    </row>
    <row r="47" spans="3:34">
      <c r="F47" s="17" t="s">
        <v>815</v>
      </c>
    </row>
    <row r="49" spans="2:31" ht="18.5">
      <c r="C49" s="906" t="s">
        <v>807</v>
      </c>
    </row>
    <row r="50" spans="2:31">
      <c r="C50" s="17" t="s">
        <v>814</v>
      </c>
    </row>
    <row r="52" spans="2:31">
      <c r="J52" s="503"/>
    </row>
    <row r="53" spans="2:31" ht="72.5">
      <c r="D53" s="408" t="s">
        <v>813</v>
      </c>
      <c r="E53" s="781" t="s">
        <v>812</v>
      </c>
      <c r="F53" s="416" t="s">
        <v>811</v>
      </c>
      <c r="L53" s="503"/>
      <c r="Q53" s="503"/>
    </row>
    <row r="54" spans="2:31" ht="35" customHeight="1">
      <c r="D54" s="541" t="s">
        <v>810</v>
      </c>
      <c r="E54" s="540" t="s">
        <v>810</v>
      </c>
      <c r="F54" s="540" t="s">
        <v>809</v>
      </c>
    </row>
    <row r="55" spans="2:31" ht="20" customHeight="1">
      <c r="D55" s="428">
        <v>371.47</v>
      </c>
      <c r="E55" s="540">
        <v>620.14</v>
      </c>
      <c r="F55" s="540">
        <v>3707.84</v>
      </c>
    </row>
    <row r="56" spans="2:31" ht="27" customHeight="1">
      <c r="D56" s="1179" t="s">
        <v>808</v>
      </c>
      <c r="E56" s="1179"/>
      <c r="F56" s="1179"/>
    </row>
    <row r="57" spans="2:31" ht="92.4" customHeight="1">
      <c r="C57" s="519" t="s">
        <v>1060</v>
      </c>
      <c r="D57" s="367"/>
      <c r="E57" s="367"/>
      <c r="F57" s="367"/>
    </row>
    <row r="58" spans="2:31" ht="36" customHeight="1">
      <c r="C58" s="374" t="s">
        <v>807</v>
      </c>
      <c r="D58" s="536"/>
      <c r="E58" s="519"/>
      <c r="F58" s="539" t="s">
        <v>806</v>
      </c>
    </row>
    <row r="59" spans="2:31">
      <c r="B59" s="378" t="s">
        <v>805</v>
      </c>
      <c r="C59" s="387" t="s">
        <v>161</v>
      </c>
      <c r="D59" s="408" t="s">
        <v>804</v>
      </c>
      <c r="E59" s="416"/>
      <c r="F59" s="416">
        <v>2024</v>
      </c>
      <c r="G59" s="387">
        <v>2025</v>
      </c>
      <c r="H59" s="387">
        <v>2026</v>
      </c>
      <c r="I59" s="387">
        <v>2027</v>
      </c>
      <c r="J59" s="387">
        <v>2028</v>
      </c>
      <c r="K59" s="387">
        <v>2029</v>
      </c>
      <c r="L59" s="387">
        <v>2030</v>
      </c>
      <c r="M59" s="387">
        <v>2031</v>
      </c>
      <c r="N59" s="387">
        <v>2032</v>
      </c>
      <c r="O59" s="387">
        <v>2033</v>
      </c>
      <c r="P59" s="387">
        <v>2034</v>
      </c>
      <c r="Q59" s="387">
        <v>2035</v>
      </c>
      <c r="R59" s="387">
        <v>2036</v>
      </c>
      <c r="S59" s="387">
        <v>2037</v>
      </c>
      <c r="T59" s="387">
        <v>2038</v>
      </c>
      <c r="U59" s="387">
        <v>2039</v>
      </c>
      <c r="V59" s="387">
        <v>2040</v>
      </c>
      <c r="W59" s="387">
        <v>2041</v>
      </c>
      <c r="X59" s="387">
        <v>2042</v>
      </c>
      <c r="Y59" s="387">
        <v>2043</v>
      </c>
      <c r="Z59" s="387">
        <v>2044</v>
      </c>
      <c r="AA59" s="387">
        <v>2045</v>
      </c>
      <c r="AB59" s="387">
        <v>2046</v>
      </c>
      <c r="AC59" s="387">
        <v>2047</v>
      </c>
      <c r="AD59" s="387">
        <v>2048</v>
      </c>
      <c r="AE59" s="387">
        <v>2049</v>
      </c>
    </row>
    <row r="60" spans="2:31" ht="29">
      <c r="B60" s="327" t="str">
        <f>B7</f>
        <v>1.2.</v>
      </c>
      <c r="C60" s="436" t="str">
        <f>C7</f>
        <v>Dviračių ir pėsčiųjų infrastruktūros vystymas šalia valstybinės reikšmės kelių Vidurio ir vakarų Lietuvoje (ERPF)</v>
      </c>
      <c r="D60" s="538">
        <f>D9</f>
        <v>98.122000000000014</v>
      </c>
      <c r="E60" s="436"/>
      <c r="F60" s="436">
        <v>0</v>
      </c>
      <c r="G60" s="435">
        <f>($D$55+$F$55)*$D$60*$G10</f>
        <v>49245.430320000014</v>
      </c>
      <c r="H60" s="435">
        <f>($D$55+$F$55)*$D$60*($G10+$H10)</f>
        <v>218394.01947000006</v>
      </c>
      <c r="I60" s="435">
        <f>($D$55+$F$55)*$D$60*($G10+$H10+$I10)</f>
        <v>337938.19902000012</v>
      </c>
      <c r="J60" s="435">
        <f>($D$55+$F$55)*$D$60*($G10+$H10+$I10+$J10)</f>
        <v>400270.05582000013</v>
      </c>
      <c r="K60" s="435">
        <f>($D$55+$F$55)*$D$60*($G10+$H10+$I10+$J10+$K10)</f>
        <v>400270.05582000013</v>
      </c>
      <c r="L60" s="435">
        <f>($D$55+$F$55)*$D$60</f>
        <v>400270.05582000013</v>
      </c>
      <c r="M60" s="435">
        <f>($D$55+$F$55)*$D$60</f>
        <v>400270.05582000013</v>
      </c>
      <c r="N60" s="435">
        <f>($D$55+$F$55)*$D$60</f>
        <v>400270.05582000013</v>
      </c>
      <c r="O60" s="435">
        <f>($D$55+$F$55)*$D$60</f>
        <v>400270.05582000013</v>
      </c>
      <c r="P60" s="435">
        <f>($D$55+$F$55)*$D$60*(1-$G10)+(($E$55+$F$55)*$D$60*$G10)</f>
        <v>403272.00006000017</v>
      </c>
      <c r="Q60" s="435">
        <f>($D$55+$F$55)*$D$60*(1-($G10+$H10))+(($E$55+$F$55)*$D$60*($G10+$H10))</f>
        <v>413583.10161000013</v>
      </c>
      <c r="R60" s="435">
        <f>($D$55+$F$55)*$D$60*(1-($G10+$H10+$I10))+(($E$55+$F$55)*$D$60*($G10+$H10+$I10))</f>
        <v>420870.37596000009</v>
      </c>
      <c r="S60" s="435">
        <f>($D$55+$F$55)*$D$60*(1-($G10+$H10+$I10+$J10))+(($E$55+$F$55)*$D$60*($G10+$H10+$I10+$J10))</f>
        <v>424670.05356000009</v>
      </c>
      <c r="T60" s="435">
        <f t="shared" ref="T60:AE60" si="11">($E$55+$F$55)*$D$60</f>
        <v>424670.05356000009</v>
      </c>
      <c r="U60" s="435">
        <f t="shared" si="11"/>
        <v>424670.05356000009</v>
      </c>
      <c r="V60" s="435">
        <f t="shared" si="11"/>
        <v>424670.05356000009</v>
      </c>
      <c r="W60" s="435">
        <f t="shared" si="11"/>
        <v>424670.05356000009</v>
      </c>
      <c r="X60" s="435">
        <f t="shared" si="11"/>
        <v>424670.05356000009</v>
      </c>
      <c r="Y60" s="435">
        <f t="shared" si="11"/>
        <v>424670.05356000009</v>
      </c>
      <c r="Z60" s="435">
        <f t="shared" si="11"/>
        <v>424670.05356000009</v>
      </c>
      <c r="AA60" s="435">
        <f>($E$55+$F$55)*$D$60+(D60*40000)</f>
        <v>4349550.0535600008</v>
      </c>
      <c r="AB60" s="435">
        <f t="shared" si="11"/>
        <v>424670.05356000009</v>
      </c>
      <c r="AC60" s="435">
        <f t="shared" si="11"/>
        <v>424670.05356000009</v>
      </c>
      <c r="AD60" s="435">
        <f t="shared" si="11"/>
        <v>424670.05356000009</v>
      </c>
      <c r="AE60" s="521">
        <f t="shared" si="11"/>
        <v>424670.05356000009</v>
      </c>
    </row>
    <row r="61" spans="2:31" ht="29">
      <c r="B61" s="327" t="str">
        <f>B11</f>
        <v>1.3.</v>
      </c>
      <c r="C61" s="436" t="str">
        <f>C11</f>
        <v>Dviračių ir pėsčiųjų infrastruktūros vystymas šalia valstybinės reikšmės kelių (KPPP)</v>
      </c>
      <c r="D61" s="538">
        <f>D13</f>
        <v>288.24</v>
      </c>
      <c r="E61" s="436"/>
      <c r="F61" s="436">
        <v>0</v>
      </c>
      <c r="G61" s="435">
        <f>($D55+$F$55)*$D$61*$G14</f>
        <v>140381.29503000004</v>
      </c>
      <c r="H61" s="435">
        <f>($D55+$F$55)*$D$61*($G14+$H14)</f>
        <v>230411.66673000006</v>
      </c>
      <c r="I61" s="435">
        <f>($D55+$F$55)*$D$61*($G14+$H14+$I14)</f>
        <v>344199.93987000012</v>
      </c>
      <c r="J61" s="435">
        <f>($D55+$F$55)*$D$61*($G14+$H14+$I14+$J14)</f>
        <v>663662.94390000019</v>
      </c>
      <c r="K61" s="435">
        <f>($D55+$F$55)*$D$61*($G14+$H14+$I14+$J14+$K14)</f>
        <v>773669.69667000021</v>
      </c>
      <c r="L61" s="435">
        <f>($D55+$F$55)*$D$61*($G14+$H14+$I14+$J14+$K14+$L14)</f>
        <v>1018097.8725600004</v>
      </c>
      <c r="M61" s="435">
        <f>($D55+$F$55)*$D$61*($G14+$H14+$I14+$J14+$K14+$L14+$M14)</f>
        <v>1175820.3144000005</v>
      </c>
      <c r="N61" s="435">
        <f>($D55+$F$55)*$D$61</f>
        <v>1175820.3144000003</v>
      </c>
      <c r="O61" s="435">
        <f>($D55+$F$55)*$D$61</f>
        <v>1175820.3144000003</v>
      </c>
      <c r="P61" s="435">
        <f>($D$55+$F$55)*$D$61*(1-$G14)+(($E$55+$F$55)*$D$61*$G14)</f>
        <v>1184377.7951100003</v>
      </c>
      <c r="Q61" s="435">
        <f>($D$55+$F$55)*$D$61*(1-($G14+$H14))+(($E$55+$F$55)*$D$61*($G14+$H14))</f>
        <v>1189865.9420100003</v>
      </c>
      <c r="R61" s="435">
        <f>($D$55+$F$55)*$D$61*(1-($G14+$H14+$I14))+(($E$55+$F$55)*$D$61*($G14+$H14+$I14))</f>
        <v>1196802.3429900003</v>
      </c>
      <c r="S61" s="435">
        <f>($D$55+$F$55)*$D$61*(1-($G14+$H14+$I14+$J14))+(($E$55+$F$55)*$D$61*($G14+$H14+$I14+$J14))</f>
        <v>1216276.4367000002</v>
      </c>
      <c r="T61" s="435">
        <f>($D$55+$F$55)*$D$61*(1-($G14+$H14+$I14+$J14+$K14))+(($E$55+$F$55)*$D$61*($G14+$H14+$I14+$J14+$K14))</f>
        <v>1222982.3205900001</v>
      </c>
      <c r="U61" s="435">
        <f>($D$55+$F$55)*$D$61*(1-($G14+$H14+$I14+$J14+$K14+$L14))+(($E$55+$F$55)*$D$61*($G14+$H14+$I14+$J14+$K14+$L14))</f>
        <v>1237882.3783200004</v>
      </c>
      <c r="V61" s="435">
        <f>($D$55+$F$55)*$D$61*(1-($G14+$H14+$I14+$J14+$K14+$L14+$M14))+(($E$55+$F$55)*$D$61*($G14+$H14+$I14+$J14+$K14+$L14+$M14))</f>
        <v>1247496.9552000002</v>
      </c>
      <c r="W61" s="435">
        <f t="shared" ref="W61:AE61" si="12">($E$55+$F$55)*$D$61</f>
        <v>1247496.9552000002</v>
      </c>
      <c r="X61" s="435">
        <f t="shared" si="12"/>
        <v>1247496.9552000002</v>
      </c>
      <c r="Y61" s="435">
        <f t="shared" si="12"/>
        <v>1247496.9552000002</v>
      </c>
      <c r="Z61" s="435">
        <f t="shared" si="12"/>
        <v>1247496.9552000002</v>
      </c>
      <c r="AA61" s="435">
        <f>($E$55+$F$55)*$D$61+(D61*40000)</f>
        <v>12777096.9552</v>
      </c>
      <c r="AB61" s="435">
        <f t="shared" si="12"/>
        <v>1247496.9552000002</v>
      </c>
      <c r="AC61" s="435">
        <f t="shared" si="12"/>
        <v>1247496.9552000002</v>
      </c>
      <c r="AD61" s="435">
        <f t="shared" si="12"/>
        <v>1247496.9552000002</v>
      </c>
      <c r="AE61" s="521">
        <f t="shared" si="12"/>
        <v>1247496.9552000002</v>
      </c>
    </row>
    <row r="62" spans="2:31">
      <c r="B62" s="412"/>
      <c r="C62" s="376" t="s">
        <v>631</v>
      </c>
      <c r="D62" s="537">
        <f>SUM(D60:D61)</f>
        <v>386.36200000000002</v>
      </c>
      <c r="E62" s="436"/>
      <c r="F62" s="426">
        <f t="shared" ref="F62:AE62" si="13">SUM(F60:F61)</f>
        <v>0</v>
      </c>
      <c r="G62" s="925">
        <f t="shared" si="13"/>
        <v>189626.72535000005</v>
      </c>
      <c r="H62" s="925">
        <f t="shared" si="13"/>
        <v>448805.68620000011</v>
      </c>
      <c r="I62" s="925">
        <f t="shared" si="13"/>
        <v>682138.13889000029</v>
      </c>
      <c r="J62" s="925">
        <f t="shared" si="13"/>
        <v>1063932.9997200002</v>
      </c>
      <c r="K62" s="925">
        <f t="shared" si="13"/>
        <v>1173939.7524900003</v>
      </c>
      <c r="L62" s="925">
        <f t="shared" si="13"/>
        <v>1418367.9283800004</v>
      </c>
      <c r="M62" s="925">
        <f t="shared" si="13"/>
        <v>1576090.3702200006</v>
      </c>
      <c r="N62" s="925">
        <f t="shared" si="13"/>
        <v>1576090.3702200004</v>
      </c>
      <c r="O62" s="925">
        <f t="shared" si="13"/>
        <v>1576090.3702200004</v>
      </c>
      <c r="P62" s="925">
        <f t="shared" si="13"/>
        <v>1587649.7951700005</v>
      </c>
      <c r="Q62" s="925">
        <f t="shared" si="13"/>
        <v>1603449.0436200006</v>
      </c>
      <c r="R62" s="925">
        <f t="shared" si="13"/>
        <v>1617672.7189500004</v>
      </c>
      <c r="S62" s="925">
        <f t="shared" si="13"/>
        <v>1640946.4902600003</v>
      </c>
      <c r="T62" s="925">
        <f t="shared" si="13"/>
        <v>1647652.3741500003</v>
      </c>
      <c r="U62" s="925">
        <f t="shared" si="13"/>
        <v>1662552.4318800005</v>
      </c>
      <c r="V62" s="925">
        <f t="shared" si="13"/>
        <v>1672167.0087600003</v>
      </c>
      <c r="W62" s="925">
        <f t="shared" si="13"/>
        <v>1672167.0087600003</v>
      </c>
      <c r="X62" s="925">
        <f t="shared" si="13"/>
        <v>1672167.0087600003</v>
      </c>
      <c r="Y62" s="925">
        <f t="shared" si="13"/>
        <v>1672167.0087600003</v>
      </c>
      <c r="Z62" s="925">
        <f t="shared" si="13"/>
        <v>1672167.0087600003</v>
      </c>
      <c r="AA62" s="925">
        <f t="shared" si="13"/>
        <v>17126647.008760002</v>
      </c>
      <c r="AB62" s="925">
        <f t="shared" si="13"/>
        <v>1672167.0087600003</v>
      </c>
      <c r="AC62" s="925">
        <f t="shared" si="13"/>
        <v>1672167.0087600003</v>
      </c>
      <c r="AD62" s="925">
        <f t="shared" si="13"/>
        <v>1672167.0087600003</v>
      </c>
      <c r="AE62" s="925">
        <f t="shared" si="13"/>
        <v>1672167.0087600003</v>
      </c>
    </row>
    <row r="63" spans="2:31">
      <c r="D63" s="536"/>
      <c r="E63" s="519"/>
      <c r="F63" s="519"/>
      <c r="G63" s="17" t="s">
        <v>803</v>
      </c>
    </row>
    <row r="64" spans="2:31">
      <c r="D64" s="536"/>
      <c r="E64" s="519"/>
      <c r="F64" s="519"/>
    </row>
    <row r="67" spans="3:18" ht="21">
      <c r="C67" s="903" t="s">
        <v>802</v>
      </c>
    </row>
    <row r="70" spans="3:18">
      <c r="C70" s="385" t="s">
        <v>801</v>
      </c>
    </row>
    <row r="71" spans="3:18" ht="43.5">
      <c r="C71" s="519" t="s">
        <v>1067</v>
      </c>
      <c r="D71" s="371">
        <v>245</v>
      </c>
    </row>
    <row r="72" spans="3:18" ht="72" customHeight="1">
      <c r="C72" s="519" t="s">
        <v>1073</v>
      </c>
      <c r="D72" s="822">
        <v>0.1</v>
      </c>
    </row>
    <row r="73" spans="3:18" ht="11.4" customHeight="1">
      <c r="C73" s="535"/>
      <c r="D73" s="371"/>
      <c r="E73" s="534"/>
    </row>
    <row r="75" spans="3:18" ht="18.5">
      <c r="C75" s="532" t="s">
        <v>800</v>
      </c>
      <c r="D75" s="531"/>
      <c r="E75" s="531"/>
      <c r="F75" s="531"/>
      <c r="G75" s="372"/>
      <c r="H75" s="373"/>
      <c r="I75" s="372"/>
      <c r="J75" s="371"/>
      <c r="K75" s="371"/>
      <c r="L75" s="371"/>
      <c r="M75" s="371"/>
      <c r="N75" s="371"/>
      <c r="O75" s="371"/>
      <c r="P75" s="370"/>
      <c r="Q75" s="370"/>
      <c r="R75" s="370"/>
    </row>
    <row r="76" spans="3:18">
      <c r="C76" s="374"/>
      <c r="D76" s="371"/>
      <c r="E76" s="371"/>
      <c r="F76" s="371"/>
      <c r="G76" s="372"/>
      <c r="H76" s="373"/>
      <c r="I76" s="372"/>
      <c r="J76" s="371"/>
      <c r="K76" s="371"/>
      <c r="L76" s="371"/>
      <c r="M76" s="371"/>
      <c r="N76" s="371"/>
      <c r="O76" s="371"/>
      <c r="P76" s="370"/>
      <c r="Q76" s="370"/>
      <c r="R76" s="370"/>
    </row>
    <row r="77" spans="3:18">
      <c r="C77" s="530" t="s">
        <v>1062</v>
      </c>
      <c r="D77" s="371"/>
      <c r="E77" s="371"/>
      <c r="F77" s="371"/>
      <c r="G77" s="372"/>
      <c r="H77" s="373"/>
      <c r="I77" s="372"/>
      <c r="J77" s="371"/>
      <c r="K77" s="371"/>
      <c r="L77" s="371"/>
      <c r="M77" s="371"/>
      <c r="N77" s="371"/>
      <c r="O77" s="371"/>
      <c r="P77" s="370"/>
      <c r="Q77" s="370"/>
      <c r="R77" s="370"/>
    </row>
    <row r="78" spans="3:18">
      <c r="C78" s="529" t="s">
        <v>799</v>
      </c>
      <c r="D78" s="371"/>
      <c r="E78" s="523"/>
      <c r="F78" s="528" t="s">
        <v>798</v>
      </c>
      <c r="G78" s="372"/>
      <c r="H78" s="373"/>
      <c r="I78" s="372"/>
      <c r="J78" s="371"/>
      <c r="K78" s="371"/>
      <c r="L78" s="371"/>
      <c r="M78" s="371"/>
      <c r="N78" s="371"/>
      <c r="O78" s="371"/>
      <c r="P78" s="370"/>
      <c r="Q78" s="370"/>
      <c r="R78" s="370"/>
    </row>
    <row r="79" spans="3:18" ht="29" customHeight="1">
      <c r="C79" s="17" t="s">
        <v>797</v>
      </c>
    </row>
    <row r="80" spans="3:18" ht="60" customHeight="1">
      <c r="C80" s="519" t="s">
        <v>1069</v>
      </c>
    </row>
    <row r="82" spans="3:29">
      <c r="C82" s="505"/>
      <c r="D82" s="504"/>
      <c r="E82" s="503"/>
    </row>
    <row r="83" spans="3:29" ht="29">
      <c r="C83" s="379"/>
      <c r="D83" s="526">
        <v>2018</v>
      </c>
      <c r="E83" s="527">
        <v>2019</v>
      </c>
      <c r="F83" s="526">
        <v>2020</v>
      </c>
      <c r="G83" s="527">
        <v>2021</v>
      </c>
      <c r="H83" s="526">
        <v>2022</v>
      </c>
      <c r="I83" s="408" t="s">
        <v>796</v>
      </c>
      <c r="J83" s="404" t="s">
        <v>795</v>
      </c>
    </row>
    <row r="84" spans="3:29" ht="29">
      <c r="C84" s="525" t="s">
        <v>794</v>
      </c>
      <c r="D84" s="327">
        <f>9414-1576</f>
        <v>7838</v>
      </c>
      <c r="E84" s="327">
        <f>10010-1615</f>
        <v>8395</v>
      </c>
      <c r="F84" s="327">
        <f>9156-1629</f>
        <v>7527</v>
      </c>
      <c r="G84" s="327">
        <f>9492-1753</f>
        <v>7739</v>
      </c>
      <c r="H84" s="327">
        <f>10260-1806</f>
        <v>8454</v>
      </c>
      <c r="I84" s="524">
        <f>ROUND((SUM(D84:H84)/5),0)</f>
        <v>7991</v>
      </c>
      <c r="J84" s="523" t="s">
        <v>793</v>
      </c>
    </row>
    <row r="87" spans="3:29" ht="29">
      <c r="C87" s="385" t="s">
        <v>792</v>
      </c>
      <c r="F87" s="1170" t="s">
        <v>984</v>
      </c>
      <c r="G87" s="1170"/>
      <c r="H87" s="519" t="s">
        <v>791</v>
      </c>
    </row>
    <row r="88" spans="3:29" ht="43.5">
      <c r="C88" s="378" t="s">
        <v>161</v>
      </c>
      <c r="D88" s="378" t="s">
        <v>790</v>
      </c>
      <c r="E88" s="408" t="s">
        <v>789</v>
      </c>
      <c r="F88" s="408" t="s">
        <v>985</v>
      </c>
      <c r="G88" s="416" t="s">
        <v>986</v>
      </c>
      <c r="H88" s="408" t="s">
        <v>788</v>
      </c>
    </row>
    <row r="89" spans="3:29">
      <c r="C89" s="436" t="s">
        <v>787</v>
      </c>
      <c r="D89" s="522">
        <f>D17</f>
        <v>386.36200000000002</v>
      </c>
      <c r="E89" s="521">
        <f>I84</f>
        <v>7991</v>
      </c>
      <c r="F89" s="520">
        <v>7.0000000000000001E-3</v>
      </c>
      <c r="G89" s="520">
        <v>2E-3</v>
      </c>
      <c r="H89" s="327">
        <v>0.34</v>
      </c>
    </row>
    <row r="90" spans="3:29">
      <c r="C90" s="519"/>
    </row>
    <row r="91" spans="3:29">
      <c r="C91" s="519"/>
    </row>
    <row r="92" spans="3:29">
      <c r="C92" s="518" t="s">
        <v>786</v>
      </c>
    </row>
    <row r="93" spans="3:29">
      <c r="C93" s="518"/>
    </row>
    <row r="94" spans="3:29">
      <c r="C94" s="517" t="str">
        <f>C89</f>
        <v>Bevariklio transporto plėtra šalia valstybinės reikšmės kelių</v>
      </c>
      <c r="D94" s="387">
        <v>2024</v>
      </c>
      <c r="E94" s="387">
        <v>2025</v>
      </c>
      <c r="F94" s="387">
        <v>2026</v>
      </c>
      <c r="G94" s="387">
        <v>2027</v>
      </c>
      <c r="H94" s="387">
        <v>2028</v>
      </c>
      <c r="I94" s="387">
        <v>2029</v>
      </c>
      <c r="J94" s="387">
        <v>2030</v>
      </c>
      <c r="K94" s="387">
        <v>2031</v>
      </c>
      <c r="L94" s="387">
        <v>2032</v>
      </c>
      <c r="M94" s="387">
        <v>2033</v>
      </c>
      <c r="N94" s="387">
        <v>2034</v>
      </c>
      <c r="O94" s="387">
        <v>2035</v>
      </c>
      <c r="P94" s="387">
        <v>2036</v>
      </c>
      <c r="Q94" s="387">
        <v>2037</v>
      </c>
      <c r="R94" s="387">
        <v>2038</v>
      </c>
      <c r="S94" s="387">
        <v>2039</v>
      </c>
      <c r="T94" s="387">
        <v>2040</v>
      </c>
      <c r="U94" s="387">
        <v>2041</v>
      </c>
      <c r="V94" s="387">
        <v>2042</v>
      </c>
      <c r="W94" s="387">
        <v>2043</v>
      </c>
      <c r="X94" s="387">
        <v>2044</v>
      </c>
      <c r="Y94" s="387">
        <v>2045</v>
      </c>
      <c r="Z94" s="387">
        <v>2046</v>
      </c>
      <c r="AA94" s="387">
        <v>2047</v>
      </c>
      <c r="AB94" s="387">
        <v>2048</v>
      </c>
      <c r="AC94" s="387">
        <v>2049</v>
      </c>
    </row>
    <row r="95" spans="3:29">
      <c r="C95" s="436" t="s">
        <v>785</v>
      </c>
      <c r="D95" s="435">
        <f>I84</f>
        <v>7991</v>
      </c>
      <c r="E95" s="435">
        <f>D95+(D95*$F$89)</f>
        <v>8046.9369999999999</v>
      </c>
      <c r="F95" s="435">
        <f>E95+(E95*$F$89)</f>
        <v>8103.2655589999995</v>
      </c>
      <c r="G95" s="435">
        <f t="shared" ref="G95:J95" si="14">F95+(F95*$F$89)</f>
        <v>8159.9884179129995</v>
      </c>
      <c r="H95" s="435">
        <f t="shared" si="14"/>
        <v>8217.1083368383897</v>
      </c>
      <c r="I95" s="435">
        <f t="shared" si="14"/>
        <v>8274.6280951962581</v>
      </c>
      <c r="J95" s="435">
        <f t="shared" si="14"/>
        <v>8332.550491862632</v>
      </c>
      <c r="K95" s="435">
        <f t="shared" ref="K95:R95" si="15">J95+(J95*$G$89)</f>
        <v>8349.215592846358</v>
      </c>
      <c r="L95" s="435">
        <f t="shared" si="15"/>
        <v>8365.9140240320503</v>
      </c>
      <c r="M95" s="435">
        <f t="shared" si="15"/>
        <v>8382.6458520801152</v>
      </c>
      <c r="N95" s="435">
        <f t="shared" si="15"/>
        <v>8399.4111437842748</v>
      </c>
      <c r="O95" s="435">
        <f t="shared" si="15"/>
        <v>8416.2099660718432</v>
      </c>
      <c r="P95" s="435">
        <f t="shared" si="15"/>
        <v>8433.0423860039864</v>
      </c>
      <c r="Q95" s="435">
        <f t="shared" si="15"/>
        <v>8449.9084707759939</v>
      </c>
      <c r="R95" s="435">
        <f t="shared" si="15"/>
        <v>8466.8082877175457</v>
      </c>
      <c r="S95" s="435">
        <f>R95+(R95*$GF$89)</f>
        <v>8466.8082877175457</v>
      </c>
      <c r="T95" s="435">
        <f t="shared" ref="T95:AC95" si="16">S95+(S95*$G$89)</f>
        <v>8483.7419042929814</v>
      </c>
      <c r="U95" s="435">
        <f t="shared" si="16"/>
        <v>8500.709388101568</v>
      </c>
      <c r="V95" s="435">
        <f t="shared" si="16"/>
        <v>8517.7108068777707</v>
      </c>
      <c r="W95" s="435">
        <f t="shared" si="16"/>
        <v>8534.7462284915255</v>
      </c>
      <c r="X95" s="435">
        <f t="shared" si="16"/>
        <v>8551.8157209485089</v>
      </c>
      <c r="Y95" s="435">
        <f t="shared" si="16"/>
        <v>8568.919352390405</v>
      </c>
      <c r="Z95" s="435">
        <f t="shared" si="16"/>
        <v>8586.0571910951858</v>
      </c>
      <c r="AA95" s="435">
        <f t="shared" si="16"/>
        <v>8603.2293054773763</v>
      </c>
      <c r="AB95" s="435">
        <f t="shared" si="16"/>
        <v>8620.4357640883318</v>
      </c>
      <c r="AC95" s="435">
        <f t="shared" si="16"/>
        <v>8637.6766356165081</v>
      </c>
    </row>
    <row r="96" spans="3:29" s="371" customFormat="1" ht="22.5" customHeight="1">
      <c r="C96" s="440" t="s">
        <v>784</v>
      </c>
      <c r="D96" s="435">
        <f t="shared" ref="D96:AC96" si="17">D95*$D$72</f>
        <v>799.1</v>
      </c>
      <c r="E96" s="435">
        <f t="shared" si="17"/>
        <v>804.69370000000004</v>
      </c>
      <c r="F96" s="435">
        <f t="shared" si="17"/>
        <v>810.32655590000002</v>
      </c>
      <c r="G96" s="435">
        <f t="shared" si="17"/>
        <v>815.99884179130004</v>
      </c>
      <c r="H96" s="435">
        <f t="shared" si="17"/>
        <v>821.71083368383904</v>
      </c>
      <c r="I96" s="435">
        <f t="shared" si="17"/>
        <v>827.46280951962581</v>
      </c>
      <c r="J96" s="435">
        <f t="shared" si="17"/>
        <v>833.25504918626325</v>
      </c>
      <c r="K96" s="435">
        <f t="shared" si="17"/>
        <v>834.9215592846358</v>
      </c>
      <c r="L96" s="435">
        <f t="shared" si="17"/>
        <v>836.59140240320505</v>
      </c>
      <c r="M96" s="435">
        <f t="shared" si="17"/>
        <v>838.26458520801157</v>
      </c>
      <c r="N96" s="435">
        <f t="shared" si="17"/>
        <v>839.94111437842753</v>
      </c>
      <c r="O96" s="435">
        <f t="shared" si="17"/>
        <v>841.62099660718434</v>
      </c>
      <c r="P96" s="435">
        <f t="shared" si="17"/>
        <v>843.30423860039866</v>
      </c>
      <c r="Q96" s="435">
        <f t="shared" si="17"/>
        <v>844.99084707759948</v>
      </c>
      <c r="R96" s="435">
        <f t="shared" si="17"/>
        <v>846.68082877175459</v>
      </c>
      <c r="S96" s="435">
        <f t="shared" si="17"/>
        <v>846.68082877175459</v>
      </c>
      <c r="T96" s="435">
        <f t="shared" si="17"/>
        <v>848.37419042929821</v>
      </c>
      <c r="U96" s="435">
        <f t="shared" si="17"/>
        <v>850.0709388101568</v>
      </c>
      <c r="V96" s="435">
        <f t="shared" si="17"/>
        <v>851.77108068777716</v>
      </c>
      <c r="W96" s="435">
        <f t="shared" si="17"/>
        <v>853.47462284915264</v>
      </c>
      <c r="X96" s="435">
        <f t="shared" si="17"/>
        <v>855.18157209485094</v>
      </c>
      <c r="Y96" s="435">
        <f t="shared" si="17"/>
        <v>856.89193523904055</v>
      </c>
      <c r="Z96" s="435">
        <f t="shared" si="17"/>
        <v>858.60571910951865</v>
      </c>
      <c r="AA96" s="435">
        <f t="shared" si="17"/>
        <v>860.32293054773766</v>
      </c>
      <c r="AB96" s="435">
        <f t="shared" si="17"/>
        <v>862.04357640883325</v>
      </c>
      <c r="AC96" s="435">
        <f t="shared" si="17"/>
        <v>863.76766356165081</v>
      </c>
    </row>
    <row r="97" spans="3:29">
      <c r="C97" s="399" t="s">
        <v>783</v>
      </c>
      <c r="D97" s="516">
        <v>0</v>
      </c>
      <c r="E97" s="515">
        <f>E96*$D$71*$H$89*$G$18</f>
        <v>8064.8079973880713</v>
      </c>
      <c r="F97" s="515">
        <f>F96*$D$71*$H$89*($G$18+$H$18)</f>
        <v>19221.280135608136</v>
      </c>
      <c r="G97" s="515">
        <f>G96*$D$71*$H$89*($G$18+$H$18+$I$18)</f>
        <v>29418.854623679606</v>
      </c>
      <c r="H97" s="515">
        <f>H96*$D$71*$H$89*($G$18+$H$18+$I$18+$J$18)</f>
        <v>46205.872803305254</v>
      </c>
      <c r="I97" s="515">
        <f>I96*$D$71*$H$89*($G$18+$H$18+$I$18+$J$18+$K$18)</f>
        <v>51340.273563135983</v>
      </c>
      <c r="J97" s="515">
        <f>J96*$D$71*$H$89*($G$18+$H$18+$I$18+$J$18+$K$18+$L$18)</f>
        <v>62464.136752218677</v>
      </c>
      <c r="K97" s="515">
        <f t="shared" ref="K97:AC97" si="18">K96*$D$71*$H$89*($G$18+$H$18+$I$18+$J$18+$K$18+$L$18+$M$18)</f>
        <v>69548.965888410166</v>
      </c>
      <c r="L97" s="515">
        <f t="shared" si="18"/>
        <v>69688.063820186988</v>
      </c>
      <c r="M97" s="515">
        <f t="shared" si="18"/>
        <v>69827.43994782737</v>
      </c>
      <c r="N97" s="515">
        <f t="shared" si="18"/>
        <v>69967.09482772302</v>
      </c>
      <c r="O97" s="515">
        <f t="shared" si="18"/>
        <v>70107.02901737846</v>
      </c>
      <c r="P97" s="515">
        <f t="shared" si="18"/>
        <v>70247.243075413207</v>
      </c>
      <c r="Q97" s="515">
        <f t="shared" si="18"/>
        <v>70387.737561564049</v>
      </c>
      <c r="R97" s="515">
        <f t="shared" si="18"/>
        <v>70528.51303668716</v>
      </c>
      <c r="S97" s="515">
        <f t="shared" si="18"/>
        <v>70528.51303668716</v>
      </c>
      <c r="T97" s="515">
        <f t="shared" si="18"/>
        <v>70669.570062760555</v>
      </c>
      <c r="U97" s="515">
        <f t="shared" si="18"/>
        <v>70810.909202886076</v>
      </c>
      <c r="V97" s="515">
        <f t="shared" si="18"/>
        <v>70952.531021291841</v>
      </c>
      <c r="W97" s="515">
        <f t="shared" si="18"/>
        <v>71094.436083334425</v>
      </c>
      <c r="X97" s="515">
        <f t="shared" si="18"/>
        <v>71236.624955501087</v>
      </c>
      <c r="Y97" s="515">
        <f t="shared" si="18"/>
        <v>71379.098205412083</v>
      </c>
      <c r="Z97" s="515">
        <f t="shared" si="18"/>
        <v>71521.856401822908</v>
      </c>
      <c r="AA97" s="515">
        <f t="shared" si="18"/>
        <v>71664.900114626551</v>
      </c>
      <c r="AB97" s="515">
        <f t="shared" si="18"/>
        <v>71808.229914855809</v>
      </c>
      <c r="AC97" s="515">
        <f t="shared" si="18"/>
        <v>71951.846374685512</v>
      </c>
    </row>
    <row r="98" spans="3:29">
      <c r="D98" s="514"/>
      <c r="E98" s="514" t="s">
        <v>782</v>
      </c>
      <c r="F98" s="514"/>
      <c r="G98" s="514"/>
      <c r="H98" s="514"/>
      <c r="I98" s="514"/>
      <c r="J98" s="514"/>
      <c r="K98" s="514"/>
      <c r="L98" s="514"/>
      <c r="M98" s="514"/>
      <c r="N98" s="514"/>
      <c r="O98" s="514"/>
      <c r="P98" s="514"/>
      <c r="Q98" s="514"/>
      <c r="R98" s="514"/>
      <c r="S98" s="514"/>
      <c r="T98" s="514"/>
      <c r="U98" s="514"/>
      <c r="V98" s="514"/>
      <c r="W98" s="514"/>
      <c r="X98" s="514"/>
      <c r="Y98" s="514"/>
      <c r="Z98" s="514"/>
      <c r="AA98" s="514"/>
      <c r="AB98" s="514"/>
      <c r="AC98" s="514"/>
    </row>
    <row r="99" spans="3:29">
      <c r="C99" s="17" t="s">
        <v>1072</v>
      </c>
    </row>
    <row r="100" spans="3:29">
      <c r="C100" s="17" t="s">
        <v>781</v>
      </c>
    </row>
    <row r="103" spans="3:29" ht="18.5">
      <c r="C103" s="513" t="s">
        <v>780</v>
      </c>
      <c r="D103" s="513"/>
    </row>
    <row r="106" spans="3:29">
      <c r="C106" s="512" t="s">
        <v>779</v>
      </c>
      <c r="D106" s="511">
        <f>SUM(D107:D111)</f>
        <v>1713389</v>
      </c>
      <c r="E106" s="510">
        <f>SUM(E107:E111)</f>
        <v>1</v>
      </c>
      <c r="G106" s="17" t="s">
        <v>987</v>
      </c>
    </row>
    <row r="107" spans="3:29">
      <c r="C107" s="508" t="s">
        <v>778</v>
      </c>
      <c r="D107" s="507">
        <v>1138830</v>
      </c>
      <c r="E107" s="506">
        <f>D107/$D$106</f>
        <v>0.66466517527543367</v>
      </c>
      <c r="F107" s="509" t="s">
        <v>777</v>
      </c>
    </row>
    <row r="108" spans="3:29">
      <c r="C108" s="508" t="s">
        <v>776</v>
      </c>
      <c r="D108" s="507">
        <v>393474</v>
      </c>
      <c r="E108" s="506">
        <f>D108/$D$106</f>
        <v>0.22964662432173896</v>
      </c>
      <c r="F108" s="509" t="s">
        <v>775</v>
      </c>
    </row>
    <row r="109" spans="3:29">
      <c r="C109" s="508" t="s">
        <v>774</v>
      </c>
      <c r="D109" s="507">
        <v>102690</v>
      </c>
      <c r="E109" s="506">
        <f>D109/$D$106</f>
        <v>5.9933850398245815E-2</v>
      </c>
      <c r="F109" s="509" t="s">
        <v>773</v>
      </c>
    </row>
    <row r="110" spans="3:29">
      <c r="C110" s="508" t="s">
        <v>772</v>
      </c>
      <c r="D110" s="708">
        <v>66352</v>
      </c>
      <c r="E110" s="506">
        <f>D110/$D$106</f>
        <v>3.8725590044058879E-2</v>
      </c>
      <c r="H110" s="17">
        <v>0</v>
      </c>
    </row>
    <row r="111" spans="3:29">
      <c r="C111" s="508" t="s">
        <v>771</v>
      </c>
      <c r="D111" s="507">
        <v>12043</v>
      </c>
      <c r="E111" s="506">
        <f>D111/$D$106</f>
        <v>7.0287599605226838E-3</v>
      </c>
    </row>
    <row r="112" spans="3:29">
      <c r="C112" s="505"/>
      <c r="D112" s="504"/>
      <c r="E112" s="503"/>
    </row>
    <row r="114" spans="3:29">
      <c r="C114" s="385" t="s">
        <v>770</v>
      </c>
    </row>
    <row r="115" spans="3:29">
      <c r="C115" s="502" t="s">
        <v>769</v>
      </c>
      <c r="D115" s="501" t="s">
        <v>730</v>
      </c>
      <c r="E115" s="17" t="s">
        <v>732</v>
      </c>
      <c r="F115" s="500" t="s">
        <v>768</v>
      </c>
    </row>
    <row r="116" spans="3:29">
      <c r="C116" s="412" t="s">
        <v>767</v>
      </c>
      <c r="D116" s="327">
        <v>60</v>
      </c>
      <c r="F116" s="499" t="s">
        <v>729</v>
      </c>
    </row>
    <row r="117" spans="3:29">
      <c r="C117" s="412" t="s">
        <v>766</v>
      </c>
      <c r="D117" s="327">
        <v>70</v>
      </c>
    </row>
    <row r="118" spans="3:29">
      <c r="C118" s="496" t="s">
        <v>765</v>
      </c>
      <c r="D118" s="498">
        <v>57.5</v>
      </c>
    </row>
    <row r="119" spans="3:29" ht="21" customHeight="1" thickBot="1">
      <c r="G119" s="497"/>
    </row>
    <row r="120" spans="3:29">
      <c r="C120" s="493"/>
      <c r="D120" s="493"/>
      <c r="E120" s="493"/>
    </row>
    <row r="121" spans="3:29">
      <c r="C121" s="387" t="s">
        <v>764</v>
      </c>
      <c r="D121" s="387">
        <v>2024</v>
      </c>
      <c r="E121" s="387">
        <v>2025</v>
      </c>
      <c r="F121" s="387">
        <v>2026</v>
      </c>
      <c r="G121" s="387">
        <v>2027</v>
      </c>
      <c r="H121" s="387">
        <v>2028</v>
      </c>
      <c r="I121" s="387">
        <v>2029</v>
      </c>
      <c r="J121" s="387">
        <v>2030</v>
      </c>
      <c r="K121" s="387">
        <v>2031</v>
      </c>
      <c r="L121" s="387">
        <v>2032</v>
      </c>
      <c r="M121" s="387">
        <v>2033</v>
      </c>
      <c r="N121" s="387">
        <v>2034</v>
      </c>
      <c r="O121" s="387">
        <v>2035</v>
      </c>
      <c r="P121" s="387">
        <v>2036</v>
      </c>
      <c r="Q121" s="387">
        <v>2037</v>
      </c>
      <c r="R121" s="387">
        <v>2038</v>
      </c>
      <c r="S121" s="387">
        <v>2039</v>
      </c>
      <c r="T121" s="387">
        <v>2040</v>
      </c>
      <c r="U121" s="387">
        <v>2041</v>
      </c>
      <c r="V121" s="387">
        <v>2042</v>
      </c>
      <c r="W121" s="387">
        <v>2043</v>
      </c>
      <c r="X121" s="387">
        <v>2044</v>
      </c>
      <c r="Y121" s="387">
        <v>2045</v>
      </c>
      <c r="Z121" s="387">
        <v>2046</v>
      </c>
      <c r="AA121" s="387">
        <v>2047</v>
      </c>
      <c r="AB121" s="387">
        <v>2048</v>
      </c>
      <c r="AC121" s="387">
        <v>2049</v>
      </c>
    </row>
    <row r="122" spans="3:29">
      <c r="C122" s="496" t="s">
        <v>763</v>
      </c>
      <c r="D122" s="495">
        <v>0</v>
      </c>
      <c r="E122" s="494">
        <f>E96*$D$71*0.7*$D$116*$G$17/1000</f>
        <v>384909.66057190497</v>
      </c>
      <c r="F122" s="494">
        <f>F96*$D$71*0.7*$D$116*($G$17+$H$17)/1000</f>
        <v>917375.39382841415</v>
      </c>
      <c r="G122" s="494">
        <f>G96*$D$71*0.7*$D$116*($G$17+$H$17+$I$17)/1000</f>
        <v>1404075.7512493888</v>
      </c>
      <c r="H122" s="494">
        <f>H96*$D$71*0.7*$D$116*($G$17+$H$17+$I$17+$J$17)/1000</f>
        <v>2205270.9528743713</v>
      </c>
      <c r="I122" s="494">
        <f>I96*$D$71*0.7*$D$116*($G$17+$H$17+$I$17+$J$17+$K$17)/1000</f>
        <v>2450320.8603671007</v>
      </c>
      <c r="J122" s="494">
        <f>J96*$D$71*0.7*$D$116*($G$17+$H$17+$I$17+$J$17+$K$17+$L$17)/1000</f>
        <v>2981230.2640063232</v>
      </c>
      <c r="K122" s="494">
        <f t="shared" ref="K122:AC122" si="19">K96*$D$71*0.7*$D$116*($G$17+$H$17+$I$17+$J$17+$K$17+$L$17+$M$17)/1000</f>
        <v>3319368.4042949192</v>
      </c>
      <c r="L122" s="494">
        <f t="shared" si="19"/>
        <v>3326007.1411035093</v>
      </c>
      <c r="M122" s="494">
        <f t="shared" si="19"/>
        <v>3332659.1553857168</v>
      </c>
      <c r="N122" s="494">
        <f t="shared" si="19"/>
        <v>3339324.4736964884</v>
      </c>
      <c r="O122" s="494">
        <f t="shared" si="19"/>
        <v>3346003.122643881</v>
      </c>
      <c r="P122" s="494">
        <f t="shared" si="19"/>
        <v>3352695.1288891686</v>
      </c>
      <c r="Q122" s="494">
        <f t="shared" si="19"/>
        <v>3359400.5191469467</v>
      </c>
      <c r="R122" s="494">
        <f t="shared" si="19"/>
        <v>3366119.3201852404</v>
      </c>
      <c r="S122" s="494">
        <f t="shared" si="19"/>
        <v>3366119.3201852404</v>
      </c>
      <c r="T122" s="494">
        <f t="shared" si="19"/>
        <v>3372851.5588256116</v>
      </c>
      <c r="U122" s="494">
        <f t="shared" si="19"/>
        <v>3379597.2619432625</v>
      </c>
      <c r="V122" s="494">
        <f t="shared" si="19"/>
        <v>3386356.4564671498</v>
      </c>
      <c r="W122" s="494">
        <f t="shared" si="19"/>
        <v>3393129.1693800832</v>
      </c>
      <c r="X122" s="494">
        <f t="shared" si="19"/>
        <v>3399915.4277188438</v>
      </c>
      <c r="Y122" s="494">
        <f t="shared" si="19"/>
        <v>3406715.2585742809</v>
      </c>
      <c r="Z122" s="494">
        <f t="shared" si="19"/>
        <v>3413528.6890914291</v>
      </c>
      <c r="AA122" s="494">
        <f t="shared" si="19"/>
        <v>3420355.7464696127</v>
      </c>
      <c r="AB122" s="494">
        <f t="shared" si="19"/>
        <v>3427196.4579625521</v>
      </c>
      <c r="AC122" s="494">
        <f t="shared" si="19"/>
        <v>3434050.8508784771</v>
      </c>
    </row>
    <row r="123" spans="3:29">
      <c r="C123" s="496" t="s">
        <v>762</v>
      </c>
      <c r="D123" s="495">
        <v>0</v>
      </c>
      <c r="E123" s="494">
        <f>E96*$D$71*0.24*$D$117*$G$17/1000</f>
        <v>153963.86422876202</v>
      </c>
      <c r="F123" s="494">
        <f>F96*$D$71*0.24*$D$117*($G$17+$H$17)/1000</f>
        <v>366950.15753136569</v>
      </c>
      <c r="G123" s="494">
        <f>G96*$D$71*0.24*$D$117*($G$17+$H$17+$I$17)/1000</f>
        <v>561630.30049975554</v>
      </c>
      <c r="H123" s="494">
        <f>H96*$D$71*0.24*$D$117*($G$17+$H$17+$I$17+$J$17)/1000</f>
        <v>882108.38114974869</v>
      </c>
      <c r="I123" s="494">
        <f>I96*$D$71*0.24*$D$117*($G$17+$H$17+$I$17+$J$17+$K$17)/1000</f>
        <v>980128.34414684051</v>
      </c>
      <c r="J123" s="494">
        <f>J96*$D$71*0.24*$D$117*($G$17+$H$17+$I$17+$J$17+$K$17+$L$17)/1000</f>
        <v>1192492.1056025294</v>
      </c>
      <c r="K123" s="494">
        <f t="shared" ref="K123:AC123" si="20">K96*$D$71*0.24*$D$117*($G$17+$H$17+$I$17+$J$17+$K$17+$L$17+$M$17)/1000</f>
        <v>1327747.3617179678</v>
      </c>
      <c r="L123" s="494">
        <f t="shared" si="20"/>
        <v>1330402.856441404</v>
      </c>
      <c r="M123" s="494">
        <f t="shared" si="20"/>
        <v>1333063.6621542866</v>
      </c>
      <c r="N123" s="494">
        <f t="shared" si="20"/>
        <v>1335729.7894785954</v>
      </c>
      <c r="O123" s="494">
        <f t="shared" si="20"/>
        <v>1338401.2490575525</v>
      </c>
      <c r="P123" s="494">
        <f t="shared" si="20"/>
        <v>1341078.0515556673</v>
      </c>
      <c r="Q123" s="494">
        <f t="shared" si="20"/>
        <v>1343760.2076587789</v>
      </c>
      <c r="R123" s="494">
        <f t="shared" si="20"/>
        <v>1346447.7280740964</v>
      </c>
      <c r="S123" s="494">
        <f t="shared" si="20"/>
        <v>1346447.7280740964</v>
      </c>
      <c r="T123" s="494">
        <f t="shared" si="20"/>
        <v>1349140.6235302449</v>
      </c>
      <c r="U123" s="494">
        <f t="shared" si="20"/>
        <v>1351838.9047773054</v>
      </c>
      <c r="V123" s="494">
        <f t="shared" si="20"/>
        <v>1354542.5825868598</v>
      </c>
      <c r="W123" s="494">
        <f t="shared" si="20"/>
        <v>1357251.6677520336</v>
      </c>
      <c r="X123" s="494">
        <f t="shared" si="20"/>
        <v>1359966.1710875374</v>
      </c>
      <c r="Y123" s="494">
        <f t="shared" si="20"/>
        <v>1362686.1034297124</v>
      </c>
      <c r="Z123" s="494">
        <f t="shared" si="20"/>
        <v>1365411.4756365719</v>
      </c>
      <c r="AA123" s="494">
        <f t="shared" si="20"/>
        <v>1368142.2985878452</v>
      </c>
      <c r="AB123" s="494">
        <f t="shared" si="20"/>
        <v>1370878.5831850208</v>
      </c>
      <c r="AC123" s="494">
        <f t="shared" si="20"/>
        <v>1373620.3403513907</v>
      </c>
    </row>
    <row r="124" spans="3:29">
      <c r="C124" s="496" t="s">
        <v>761</v>
      </c>
      <c r="D124" s="495">
        <v>0</v>
      </c>
      <c r="E124" s="494">
        <f>E96*$D$71*0.06*$D$118*$G$17/1000</f>
        <v>31617.579261263629</v>
      </c>
      <c r="F124" s="494">
        <f>F96*$D$71*0.06*$D$118*($G$17+$H$17)/1000</f>
        <v>75355.835921619742</v>
      </c>
      <c r="G124" s="494">
        <f>G96*$D$71*0.06*$D$118*($G$17+$H$17+$I$17)/1000</f>
        <v>115334.79385262838</v>
      </c>
      <c r="H124" s="494">
        <f>H96*$D$71*0.06*$D$118*($G$17+$H$17+$I$17+$J$17)/1000</f>
        <v>181147.25684325193</v>
      </c>
      <c r="I124" s="494">
        <f>I96*$D$71*0.06*$D$118*($G$17+$H$17+$I$17+$J$17+$K$17)/1000</f>
        <v>201276.35638729756</v>
      </c>
      <c r="J124" s="494">
        <f>J96*$D$71*0.06*$D$118*($G$17+$H$17+$I$17+$J$17+$K$17+$L$17)/1000</f>
        <v>244886.77168623367</v>
      </c>
      <c r="K124" s="494">
        <f t="shared" ref="K124:AC124" si="21">K96*$D$71*0.06*$D$118*($G$17+$H$17+$I$17+$J$17+$K$17+$L$17+$M$17)/1000</f>
        <v>272662.40463851125</v>
      </c>
      <c r="L124" s="494">
        <f t="shared" si="21"/>
        <v>273207.72944778833</v>
      </c>
      <c r="M124" s="494">
        <f t="shared" si="21"/>
        <v>273754.14490668388</v>
      </c>
      <c r="N124" s="494">
        <f t="shared" si="21"/>
        <v>274301.65319649724</v>
      </c>
      <c r="O124" s="494">
        <f t="shared" si="21"/>
        <v>274850.2565028902</v>
      </c>
      <c r="P124" s="494">
        <f t="shared" si="21"/>
        <v>275399.95701589598</v>
      </c>
      <c r="Q124" s="494">
        <f t="shared" si="21"/>
        <v>275950.75692992785</v>
      </c>
      <c r="R124" s="494">
        <f t="shared" si="21"/>
        <v>276502.65844378766</v>
      </c>
      <c r="S124" s="494">
        <f t="shared" si="21"/>
        <v>276502.65844378766</v>
      </c>
      <c r="T124" s="494">
        <f t="shared" si="21"/>
        <v>277055.66376067523</v>
      </c>
      <c r="U124" s="494">
        <f t="shared" si="21"/>
        <v>277609.77508819662</v>
      </c>
      <c r="V124" s="494">
        <f t="shared" si="21"/>
        <v>278164.99463837297</v>
      </c>
      <c r="W124" s="494">
        <f t="shared" si="21"/>
        <v>278721.32462764974</v>
      </c>
      <c r="X124" s="494">
        <f t="shared" si="21"/>
        <v>279278.76727690501</v>
      </c>
      <c r="Y124" s="494">
        <f t="shared" si="21"/>
        <v>279837.32481145882</v>
      </c>
      <c r="Z124" s="494">
        <f t="shared" si="21"/>
        <v>280396.99946108169</v>
      </c>
      <c r="AA124" s="494">
        <f t="shared" si="21"/>
        <v>280957.79346000392</v>
      </c>
      <c r="AB124" s="494">
        <f t="shared" si="21"/>
        <v>281519.70904692396</v>
      </c>
      <c r="AC124" s="494">
        <f t="shared" si="21"/>
        <v>282082.74846501776</v>
      </c>
    </row>
    <row r="125" spans="3:29">
      <c r="C125" s="496" t="s">
        <v>760</v>
      </c>
      <c r="D125" s="495">
        <v>0</v>
      </c>
      <c r="E125" s="494">
        <f t="shared" ref="E125:AC125" si="22">E122*$D$133/10^6</f>
        <v>16.516473535140442</v>
      </c>
      <c r="F125" s="494">
        <f t="shared" si="22"/>
        <v>39.364578149177248</v>
      </c>
      <c r="G125" s="494">
        <f t="shared" si="22"/>
        <v>60.248890486111272</v>
      </c>
      <c r="H125" s="494">
        <f t="shared" si="22"/>
        <v>94.628176587839263</v>
      </c>
      <c r="I125" s="494">
        <f t="shared" si="22"/>
        <v>105.14326811835228</v>
      </c>
      <c r="J125" s="494">
        <f t="shared" si="22"/>
        <v>127.92459062851133</v>
      </c>
      <c r="K125" s="494">
        <f t="shared" si="22"/>
        <v>142.43409822829497</v>
      </c>
      <c r="L125" s="494">
        <f t="shared" si="22"/>
        <v>142.71896642475159</v>
      </c>
      <c r="M125" s="494">
        <f t="shared" si="22"/>
        <v>143.00440435760112</v>
      </c>
      <c r="N125" s="494">
        <f t="shared" si="22"/>
        <v>143.29041316631631</v>
      </c>
      <c r="O125" s="494">
        <f t="shared" si="22"/>
        <v>143.57699399264894</v>
      </c>
      <c r="P125" s="494">
        <f t="shared" si="22"/>
        <v>143.86414798063421</v>
      </c>
      <c r="Q125" s="494">
        <f t="shared" si="22"/>
        <v>144.15187627659546</v>
      </c>
      <c r="R125" s="494">
        <f t="shared" si="22"/>
        <v>144.44018002914865</v>
      </c>
      <c r="S125" s="494">
        <f t="shared" si="22"/>
        <v>144.44018002914865</v>
      </c>
      <c r="T125" s="494">
        <f t="shared" si="22"/>
        <v>144.72906038920698</v>
      </c>
      <c r="U125" s="494">
        <f t="shared" si="22"/>
        <v>145.0185185099854</v>
      </c>
      <c r="V125" s="494">
        <f t="shared" si="22"/>
        <v>145.3085555470054</v>
      </c>
      <c r="W125" s="494">
        <f t="shared" si="22"/>
        <v>145.59917265809935</v>
      </c>
      <c r="X125" s="494">
        <f t="shared" si="22"/>
        <v>145.89037100341559</v>
      </c>
      <c r="Y125" s="494">
        <f t="shared" si="22"/>
        <v>146.1821517454224</v>
      </c>
      <c r="Z125" s="494">
        <f t="shared" si="22"/>
        <v>146.47451604891322</v>
      </c>
      <c r="AA125" s="494">
        <f t="shared" si="22"/>
        <v>146.76746508101107</v>
      </c>
      <c r="AB125" s="494">
        <f t="shared" si="22"/>
        <v>147.06100001117309</v>
      </c>
      <c r="AC125" s="494">
        <f t="shared" si="22"/>
        <v>147.35512201119545</v>
      </c>
    </row>
    <row r="126" spans="3:29">
      <c r="C126" s="496" t="s">
        <v>759</v>
      </c>
      <c r="D126" s="495">
        <v>0</v>
      </c>
      <c r="E126" s="494">
        <f t="shared" ref="E126:AC126" si="23">E123*$D$134/10^6</f>
        <v>6.7605532782849398</v>
      </c>
      <c r="F126" s="494">
        <f t="shared" si="23"/>
        <v>16.112781417202267</v>
      </c>
      <c r="G126" s="494">
        <f t="shared" si="23"/>
        <v>24.661186494944264</v>
      </c>
      <c r="H126" s="494">
        <f t="shared" si="23"/>
        <v>38.733379016285461</v>
      </c>
      <c r="I126" s="494">
        <f t="shared" si="23"/>
        <v>43.037435591487764</v>
      </c>
      <c r="J126" s="494">
        <f t="shared" si="23"/>
        <v>52.362328357007065</v>
      </c>
      <c r="K126" s="494">
        <f t="shared" si="23"/>
        <v>58.301386653035962</v>
      </c>
      <c r="L126" s="494">
        <f t="shared" si="23"/>
        <v>58.417989426342039</v>
      </c>
      <c r="M126" s="494">
        <f t="shared" si="23"/>
        <v>58.534825405194724</v>
      </c>
      <c r="N126" s="494">
        <f t="shared" si="23"/>
        <v>58.651895056005124</v>
      </c>
      <c r="O126" s="494">
        <f t="shared" si="23"/>
        <v>58.769198846117121</v>
      </c>
      <c r="P126" s="494">
        <f t="shared" si="23"/>
        <v>58.88673724380935</v>
      </c>
      <c r="Q126" s="494">
        <f t="shared" si="23"/>
        <v>59.004510718296977</v>
      </c>
      <c r="R126" s="494">
        <f t="shared" si="23"/>
        <v>59.122519739733569</v>
      </c>
      <c r="S126" s="494">
        <f t="shared" si="23"/>
        <v>59.122519739733569</v>
      </c>
      <c r="T126" s="494">
        <f t="shared" si="23"/>
        <v>59.240764779213052</v>
      </c>
      <c r="U126" s="494">
        <f t="shared" si="23"/>
        <v>59.359246308771475</v>
      </c>
      <c r="V126" s="494">
        <f t="shared" si="23"/>
        <v>59.477964801389007</v>
      </c>
      <c r="W126" s="494">
        <f t="shared" si="23"/>
        <v>59.596920730991791</v>
      </c>
      <c r="X126" s="494">
        <f t="shared" si="23"/>
        <v>59.716114572453769</v>
      </c>
      <c r="Y126" s="494">
        <f t="shared" si="23"/>
        <v>59.835546801598667</v>
      </c>
      <c r="Z126" s="494">
        <f t="shared" si="23"/>
        <v>59.955217895201869</v>
      </c>
      <c r="AA126" s="494">
        <f t="shared" si="23"/>
        <v>60.075128330992271</v>
      </c>
      <c r="AB126" s="494">
        <f t="shared" si="23"/>
        <v>60.195278587654265</v>
      </c>
      <c r="AC126" s="494">
        <f t="shared" si="23"/>
        <v>60.315669144829556</v>
      </c>
    </row>
    <row r="127" spans="3:29">
      <c r="C127" s="496" t="s">
        <v>758</v>
      </c>
      <c r="D127" s="495">
        <v>0</v>
      </c>
      <c r="E127" s="494">
        <f t="shared" ref="E127:AC127" si="24">E124*$D$135/10^6</f>
        <v>1.4477689543732615</v>
      </c>
      <c r="F127" s="494">
        <f t="shared" si="24"/>
        <v>3.450543726850968</v>
      </c>
      <c r="G127" s="494">
        <f t="shared" si="24"/>
        <v>5.2811802105118542</v>
      </c>
      <c r="H127" s="494">
        <f t="shared" si="24"/>
        <v>8.2947328908525062</v>
      </c>
      <c r="I127" s="494">
        <f t="shared" si="24"/>
        <v>9.216444358974357</v>
      </c>
      <c r="J127" s="494">
        <f t="shared" si="24"/>
        <v>11.21336527551264</v>
      </c>
      <c r="K127" s="494">
        <f t="shared" si="24"/>
        <v>12.48521150839743</v>
      </c>
      <c r="L127" s="494">
        <f t="shared" si="24"/>
        <v>12.510181931414229</v>
      </c>
      <c r="M127" s="494">
        <f t="shared" si="24"/>
        <v>12.535202295277056</v>
      </c>
      <c r="N127" s="494">
        <f t="shared" si="24"/>
        <v>12.560272699867609</v>
      </c>
      <c r="O127" s="494">
        <f t="shared" si="24"/>
        <v>12.585393245267342</v>
      </c>
      <c r="P127" s="494">
        <f t="shared" si="24"/>
        <v>12.610564031757876</v>
      </c>
      <c r="Q127" s="494">
        <f t="shared" si="24"/>
        <v>12.635785159821397</v>
      </c>
      <c r="R127" s="494">
        <f t="shared" si="24"/>
        <v>12.661056730141036</v>
      </c>
      <c r="S127" s="494">
        <f t="shared" si="24"/>
        <v>12.661056730141036</v>
      </c>
      <c r="T127" s="494">
        <f t="shared" si="24"/>
        <v>12.686378843601318</v>
      </c>
      <c r="U127" s="494">
        <f t="shared" si="24"/>
        <v>12.711751601288524</v>
      </c>
      <c r="V127" s="494">
        <f t="shared" si="24"/>
        <v>12.737175104491097</v>
      </c>
      <c r="W127" s="494">
        <f t="shared" si="24"/>
        <v>12.76264945470008</v>
      </c>
      <c r="X127" s="494">
        <f t="shared" si="24"/>
        <v>12.78817475360948</v>
      </c>
      <c r="Y127" s="494">
        <f t="shared" si="24"/>
        <v>12.813751103116699</v>
      </c>
      <c r="Z127" s="494">
        <f t="shared" si="24"/>
        <v>12.839378605322931</v>
      </c>
      <c r="AA127" s="494">
        <f t="shared" si="24"/>
        <v>12.865057362533578</v>
      </c>
      <c r="AB127" s="494">
        <f t="shared" si="24"/>
        <v>12.890787477258648</v>
      </c>
      <c r="AC127" s="494">
        <f t="shared" si="24"/>
        <v>12.916569052213164</v>
      </c>
    </row>
    <row r="128" spans="3:29">
      <c r="C128" s="493"/>
      <c r="D128" s="493"/>
      <c r="E128" s="493" t="s">
        <v>757</v>
      </c>
    </row>
    <row r="131" spans="2:14" customFormat="1">
      <c r="B131" s="483" t="s">
        <v>756</v>
      </c>
      <c r="C131" s="464"/>
      <c r="D131" s="464"/>
      <c r="E131" s="464"/>
      <c r="F131" s="464"/>
      <c r="G131" s="464"/>
      <c r="H131" s="463"/>
      <c r="I131" t="s">
        <v>732</v>
      </c>
      <c r="J131" s="462" t="s">
        <v>755</v>
      </c>
      <c r="L131" s="490"/>
    </row>
    <row r="132" spans="2:14" customFormat="1">
      <c r="B132" s="482"/>
      <c r="C132" s="461" t="s">
        <v>754</v>
      </c>
      <c r="D132" s="492" t="s">
        <v>753</v>
      </c>
      <c r="E132" s="472"/>
      <c r="F132" s="472"/>
      <c r="G132" s="472"/>
      <c r="H132" s="471"/>
      <c r="J132" s="488" t="s">
        <v>729</v>
      </c>
      <c r="N132" s="490"/>
    </row>
    <row r="133" spans="2:14" customFormat="1">
      <c r="B133" s="457" t="s">
        <v>728</v>
      </c>
      <c r="C133" s="456">
        <v>0.84</v>
      </c>
      <c r="D133" s="456">
        <v>42.91</v>
      </c>
      <c r="E133" s="472"/>
      <c r="F133" s="472"/>
      <c r="G133" s="472"/>
      <c r="H133" s="471"/>
      <c r="J133" s="462" t="s">
        <v>752</v>
      </c>
    </row>
    <row r="134" spans="2:14" customFormat="1">
      <c r="B134" s="457" t="s">
        <v>727</v>
      </c>
      <c r="C134" s="456">
        <v>0.75</v>
      </c>
      <c r="D134" s="456">
        <v>43.91</v>
      </c>
      <c r="E134" s="472"/>
      <c r="F134" s="472"/>
      <c r="G134" s="472"/>
      <c r="H134" s="471"/>
      <c r="J134" s="488" t="s">
        <v>751</v>
      </c>
      <c r="N134" s="490"/>
    </row>
    <row r="135" spans="2:14" customFormat="1" ht="17.399999999999999" customHeight="1">
      <c r="B135" s="491" t="s">
        <v>726</v>
      </c>
      <c r="C135" s="456">
        <v>0.52</v>
      </c>
      <c r="D135" s="456">
        <v>45.79</v>
      </c>
      <c r="E135" s="472"/>
      <c r="F135" s="472"/>
      <c r="G135" s="472"/>
      <c r="H135" s="471"/>
      <c r="N135" s="490"/>
    </row>
    <row r="136" spans="2:14" customFormat="1">
      <c r="B136" s="454"/>
      <c r="C136" s="453" t="s">
        <v>313</v>
      </c>
      <c r="D136" s="453"/>
      <c r="E136" s="470"/>
      <c r="F136" s="470"/>
      <c r="G136" s="470"/>
      <c r="H136" s="469"/>
      <c r="N136" s="490"/>
    </row>
    <row r="138" spans="2:14" customFormat="1">
      <c r="B138" s="483" t="s">
        <v>750</v>
      </c>
      <c r="C138" s="464"/>
      <c r="D138" s="464"/>
      <c r="E138" s="464"/>
      <c r="F138" s="464"/>
      <c r="G138" s="464"/>
      <c r="H138" s="463"/>
      <c r="I138" t="s">
        <v>732</v>
      </c>
      <c r="J138" s="462" t="s">
        <v>749</v>
      </c>
    </row>
    <row r="139" spans="2:14" customFormat="1">
      <c r="B139" s="482"/>
      <c r="C139" s="461" t="s">
        <v>748</v>
      </c>
      <c r="D139" s="489" t="s">
        <v>747</v>
      </c>
      <c r="E139" s="489" t="s">
        <v>746</v>
      </c>
      <c r="F139" s="472"/>
      <c r="G139" s="472"/>
      <c r="H139" s="471"/>
      <c r="I139" s="467"/>
      <c r="J139" s="488" t="s">
        <v>745</v>
      </c>
    </row>
    <row r="140" spans="2:14" customFormat="1">
      <c r="B140" s="457" t="s">
        <v>728</v>
      </c>
      <c r="C140" s="456">
        <v>72.8</v>
      </c>
      <c r="D140" s="487">
        <v>0.14000000000000001</v>
      </c>
      <c r="E140" s="487">
        <v>2.85</v>
      </c>
      <c r="F140" s="472"/>
      <c r="G140" s="472"/>
      <c r="H140" s="471"/>
      <c r="J140" t="s">
        <v>744</v>
      </c>
    </row>
    <row r="141" spans="2:14" customFormat="1">
      <c r="B141" s="457" t="s">
        <v>727</v>
      </c>
      <c r="C141" s="456">
        <v>70.13</v>
      </c>
      <c r="D141" s="487">
        <v>7.47</v>
      </c>
      <c r="E141" s="487">
        <v>0.54</v>
      </c>
      <c r="F141" s="472"/>
      <c r="G141" s="472"/>
      <c r="H141" s="471"/>
      <c r="N141" s="8"/>
    </row>
    <row r="142" spans="2:14" customFormat="1">
      <c r="B142" s="454" t="s">
        <v>726</v>
      </c>
      <c r="C142" s="453">
        <v>66.81</v>
      </c>
      <c r="D142" s="486">
        <v>9.6300000000000008</v>
      </c>
      <c r="E142" s="486">
        <v>1.28</v>
      </c>
      <c r="F142" s="485"/>
      <c r="G142" s="470"/>
      <c r="H142" s="469"/>
      <c r="N142" s="8"/>
    </row>
    <row r="143" spans="2:14" customFormat="1"/>
    <row r="144" spans="2:14" customFormat="1">
      <c r="B144" s="483" t="s">
        <v>743</v>
      </c>
      <c r="C144" s="464"/>
      <c r="D144" s="464"/>
      <c r="E144" s="464"/>
      <c r="F144" s="464"/>
      <c r="G144" s="464"/>
      <c r="H144" s="463"/>
      <c r="I144" t="s">
        <v>732</v>
      </c>
      <c r="J144" s="484" t="s">
        <v>1063</v>
      </c>
    </row>
    <row r="145" spans="2:14" customFormat="1">
      <c r="B145" s="457" t="s">
        <v>742</v>
      </c>
      <c r="C145" s="456">
        <v>1</v>
      </c>
      <c r="D145" s="472"/>
      <c r="E145" s="472"/>
      <c r="F145" s="472"/>
      <c r="G145" s="472"/>
      <c r="H145" s="471"/>
      <c r="J145" s="459" t="s">
        <v>741</v>
      </c>
    </row>
    <row r="146" spans="2:14" customFormat="1">
      <c r="B146" s="457" t="s">
        <v>740</v>
      </c>
      <c r="C146" s="456">
        <v>25</v>
      </c>
      <c r="D146" s="472"/>
      <c r="E146" s="472"/>
      <c r="F146" s="472"/>
      <c r="G146" s="472"/>
      <c r="H146" s="471"/>
      <c r="N146" s="8"/>
    </row>
    <row r="147" spans="2:14" customFormat="1">
      <c r="B147" s="454" t="s">
        <v>739</v>
      </c>
      <c r="C147" s="453">
        <v>298</v>
      </c>
      <c r="D147" s="470"/>
      <c r="E147" s="470"/>
      <c r="F147" s="470"/>
      <c r="G147" s="470"/>
      <c r="H147" s="469"/>
    </row>
    <row r="148" spans="2:14" customFormat="1"/>
    <row r="149" spans="2:14" customFormat="1">
      <c r="B149" s="483" t="s">
        <v>738</v>
      </c>
      <c r="C149" s="464"/>
      <c r="D149" s="464"/>
      <c r="E149" s="464"/>
      <c r="F149" s="464"/>
      <c r="G149" s="464"/>
      <c r="H149" s="463"/>
      <c r="I149" t="s">
        <v>732</v>
      </c>
      <c r="J149" s="462" t="s">
        <v>736</v>
      </c>
    </row>
    <row r="150" spans="2:14" customFormat="1">
      <c r="B150" s="482"/>
      <c r="C150" s="461" t="s">
        <v>730</v>
      </c>
      <c r="D150" s="461"/>
      <c r="E150" s="479"/>
      <c r="F150" s="479"/>
      <c r="G150" s="479"/>
      <c r="H150" s="478"/>
      <c r="J150" s="459" t="s">
        <v>729</v>
      </c>
    </row>
    <row r="151" spans="2:14" customFormat="1">
      <c r="B151" s="457" t="s">
        <v>728</v>
      </c>
      <c r="C151" s="456">
        <v>12.96</v>
      </c>
      <c r="D151" s="456"/>
      <c r="E151" s="477"/>
      <c r="F151" s="477"/>
      <c r="G151" s="477"/>
      <c r="H151" s="476"/>
      <c r="N151" s="8"/>
    </row>
    <row r="152" spans="2:14" customFormat="1">
      <c r="B152" s="457" t="s">
        <v>727</v>
      </c>
      <c r="C152" s="456">
        <v>8.73</v>
      </c>
      <c r="D152" s="456"/>
      <c r="E152" s="477"/>
      <c r="F152" s="481"/>
      <c r="G152" s="477"/>
      <c r="H152" s="476"/>
    </row>
    <row r="153" spans="2:14" customFormat="1">
      <c r="B153" s="454" t="s">
        <v>726</v>
      </c>
      <c r="C153" s="453">
        <v>15.2</v>
      </c>
      <c r="D153" s="453"/>
      <c r="E153" s="475"/>
      <c r="F153" s="480"/>
      <c r="G153" s="475"/>
      <c r="H153" s="474"/>
    </row>
    <row r="154" spans="2:14" customFormat="1">
      <c r="B154" s="468"/>
      <c r="C154" s="467"/>
      <c r="D154" s="467"/>
    </row>
    <row r="155" spans="2:14" customFormat="1">
      <c r="B155" s="466" t="s">
        <v>737</v>
      </c>
      <c r="C155" s="465"/>
      <c r="D155" s="465"/>
      <c r="E155" s="464"/>
      <c r="F155" s="464"/>
      <c r="G155" s="464"/>
      <c r="H155" s="463"/>
      <c r="I155" t="s">
        <v>732</v>
      </c>
      <c r="J155" s="462" t="s">
        <v>736</v>
      </c>
    </row>
    <row r="156" spans="2:14" customFormat="1">
      <c r="B156" s="457"/>
      <c r="C156" s="461" t="s">
        <v>730</v>
      </c>
      <c r="D156" s="461"/>
      <c r="E156" s="479"/>
      <c r="F156" s="479"/>
      <c r="G156" s="479"/>
      <c r="H156" s="478"/>
      <c r="J156" s="459" t="s">
        <v>729</v>
      </c>
    </row>
    <row r="157" spans="2:14" customFormat="1">
      <c r="B157" s="457" t="s">
        <v>728</v>
      </c>
      <c r="C157" s="456">
        <v>1.1000000000000001</v>
      </c>
      <c r="D157" s="456"/>
      <c r="E157" s="477"/>
      <c r="F157" s="477"/>
      <c r="G157" s="477"/>
      <c r="H157" s="476"/>
      <c r="N157" s="8"/>
    </row>
    <row r="158" spans="2:14" customFormat="1">
      <c r="B158" s="457" t="s">
        <v>727</v>
      </c>
      <c r="C158" s="456">
        <v>0.03</v>
      </c>
      <c r="D158" s="456"/>
      <c r="E158" s="477"/>
      <c r="F158" s="477"/>
      <c r="G158" s="477"/>
      <c r="H158" s="476"/>
    </row>
    <row r="159" spans="2:14" customFormat="1">
      <c r="B159" s="454" t="s">
        <v>726</v>
      </c>
      <c r="C159" s="453">
        <v>0</v>
      </c>
      <c r="D159" s="453"/>
      <c r="E159" s="475"/>
      <c r="F159" s="475"/>
      <c r="G159" s="475"/>
      <c r="H159" s="474"/>
    </row>
    <row r="160" spans="2:14" customFormat="1">
      <c r="B160" s="468"/>
      <c r="C160" s="467"/>
      <c r="D160" s="467"/>
    </row>
    <row r="161" spans="2:29" customFormat="1">
      <c r="B161" s="466" t="s">
        <v>735</v>
      </c>
      <c r="C161" s="465"/>
      <c r="D161" s="465"/>
      <c r="E161" s="464"/>
      <c r="F161" s="464"/>
      <c r="G161" s="464"/>
      <c r="H161" s="463"/>
      <c r="I161" t="s">
        <v>732</v>
      </c>
      <c r="J161" s="462" t="s">
        <v>734</v>
      </c>
    </row>
    <row r="162" spans="2:29" customFormat="1">
      <c r="B162" s="457"/>
      <c r="C162" s="456"/>
      <c r="D162" s="473"/>
      <c r="E162" s="472"/>
      <c r="F162" s="472"/>
      <c r="G162" s="472"/>
      <c r="H162" s="471"/>
      <c r="J162" s="459" t="s">
        <v>729</v>
      </c>
    </row>
    <row r="163" spans="2:29" customFormat="1">
      <c r="B163" s="457" t="s">
        <v>728</v>
      </c>
      <c r="C163" s="456">
        <v>5</v>
      </c>
      <c r="D163" s="456"/>
      <c r="E163" s="472"/>
      <c r="F163" s="472"/>
      <c r="G163" s="472"/>
      <c r="H163" s="471"/>
      <c r="N163" s="8"/>
    </row>
    <row r="164" spans="2:29" customFormat="1">
      <c r="B164" s="454" t="s">
        <v>727</v>
      </c>
      <c r="C164" s="453">
        <v>3</v>
      </c>
      <c r="D164" s="453"/>
      <c r="E164" s="470"/>
      <c r="F164" s="470"/>
      <c r="G164" s="470"/>
      <c r="H164" s="469"/>
    </row>
    <row r="165" spans="2:29" customFormat="1">
      <c r="B165" s="468"/>
      <c r="C165" s="467"/>
      <c r="D165" s="467"/>
    </row>
    <row r="166" spans="2:29" customFormat="1">
      <c r="B166" s="466" t="s">
        <v>733</v>
      </c>
      <c r="C166" s="465"/>
      <c r="D166" s="465"/>
      <c r="E166" s="464"/>
      <c r="F166" s="464"/>
      <c r="G166" s="464"/>
      <c r="H166" s="463"/>
      <c r="I166" t="s">
        <v>732</v>
      </c>
      <c r="J166" s="462" t="s">
        <v>731</v>
      </c>
    </row>
    <row r="167" spans="2:29" customFormat="1">
      <c r="B167" s="457"/>
      <c r="C167" s="461" t="s">
        <v>730</v>
      </c>
      <c r="D167" s="461"/>
      <c r="E167" s="461"/>
      <c r="F167" s="461"/>
      <c r="G167" s="461"/>
      <c r="H167" s="460"/>
      <c r="J167" s="459" t="s">
        <v>729</v>
      </c>
      <c r="N167" s="458"/>
    </row>
    <row r="168" spans="2:29" customFormat="1">
      <c r="B168" s="457" t="s">
        <v>728</v>
      </c>
      <c r="C168" s="456">
        <v>0.7</v>
      </c>
      <c r="D168" s="456"/>
      <c r="E168" s="456"/>
      <c r="F168" s="456"/>
      <c r="G168" s="456"/>
      <c r="H168" s="455"/>
      <c r="N168" s="8"/>
    </row>
    <row r="169" spans="2:29" customFormat="1">
      <c r="B169" s="457" t="s">
        <v>727</v>
      </c>
      <c r="C169" s="456">
        <v>10.050000000000001</v>
      </c>
      <c r="D169" s="456"/>
      <c r="E169" s="456"/>
      <c r="F169" s="456"/>
      <c r="G169" s="456"/>
      <c r="H169" s="455"/>
    </row>
    <row r="170" spans="2:29" customFormat="1">
      <c r="B170" s="454" t="s">
        <v>726</v>
      </c>
      <c r="C170" s="453">
        <v>13.64</v>
      </c>
      <c r="D170" s="453"/>
      <c r="E170" s="453"/>
      <c r="F170" s="453"/>
      <c r="G170" s="453"/>
      <c r="H170" s="452"/>
    </row>
    <row r="171" spans="2:29" customFormat="1">
      <c r="J171" s="6"/>
    </row>
    <row r="172" spans="2:29" customFormat="1" ht="15" customHeight="1"/>
    <row r="173" spans="2:29" ht="22">
      <c r="D173" s="451" t="s">
        <v>640</v>
      </c>
      <c r="E173" s="449" t="s">
        <v>639</v>
      </c>
      <c r="F173" s="450"/>
      <c r="K173" s="449" t="s">
        <v>636</v>
      </c>
    </row>
    <row r="174" spans="2:29" s="448" customFormat="1">
      <c r="C174" s="439"/>
      <c r="D174" s="439">
        <v>2024</v>
      </c>
      <c r="E174" s="439">
        <v>2025</v>
      </c>
      <c r="F174" s="439">
        <v>2026</v>
      </c>
      <c r="G174" s="439">
        <v>2027</v>
      </c>
      <c r="H174" s="439">
        <v>2028</v>
      </c>
      <c r="I174" s="439">
        <v>2029</v>
      </c>
      <c r="J174" s="439">
        <v>2030</v>
      </c>
      <c r="K174" s="439">
        <v>2031</v>
      </c>
      <c r="L174" s="439">
        <v>2032</v>
      </c>
      <c r="M174" s="439">
        <v>2033</v>
      </c>
      <c r="N174" s="439">
        <v>2034</v>
      </c>
      <c r="O174" s="439">
        <v>2035</v>
      </c>
      <c r="P174" s="439">
        <v>2036</v>
      </c>
      <c r="Q174" s="439">
        <v>2037</v>
      </c>
      <c r="R174" s="439">
        <v>2038</v>
      </c>
      <c r="S174" s="439">
        <v>2039</v>
      </c>
      <c r="T174" s="439">
        <v>2040</v>
      </c>
      <c r="U174" s="439">
        <v>2041</v>
      </c>
      <c r="V174" s="439">
        <v>2042</v>
      </c>
      <c r="W174" s="439">
        <v>2043</v>
      </c>
      <c r="X174" s="439">
        <v>2044</v>
      </c>
      <c r="Y174" s="439">
        <v>2045</v>
      </c>
      <c r="Z174" s="439">
        <v>2046</v>
      </c>
      <c r="AA174" s="439">
        <v>2047</v>
      </c>
      <c r="AB174" s="439">
        <v>2048</v>
      </c>
      <c r="AC174" s="439">
        <v>2049</v>
      </c>
    </row>
    <row r="175" spans="2:29">
      <c r="C175" s="446" t="s">
        <v>725</v>
      </c>
      <c r="D175" s="447">
        <v>0</v>
      </c>
      <c r="E175" s="447">
        <f>(E125*$C$140)+(E126*$C$141)+(E127*$C$142)</f>
        <v>1773.2423186060244</v>
      </c>
      <c r="F175" s="447">
        <f t="shared" ref="F175:AC175" si="25">(F125*$C$140)+(F126*$C$141)+(F127*$C$142)</f>
        <v>4226.2614764394111</v>
      </c>
      <c r="G175" s="447">
        <f t="shared" si="25"/>
        <v>6468.4438861436383</v>
      </c>
      <c r="H175" s="447">
        <f t="shared" si="25"/>
        <v>10159.474230444654</v>
      </c>
      <c r="I175" s="447">
        <f t="shared" si="25"/>
        <v>11288.39592467016</v>
      </c>
      <c r="J175" s="447">
        <f t="shared" si="25"/>
        <v>13734.245219489529</v>
      </c>
      <c r="K175" s="447">
        <f t="shared" si="25"/>
        <v>15292.015577873317</v>
      </c>
      <c r="L175" s="447">
        <f t="shared" si="25"/>
        <v>15322.599609029068</v>
      </c>
      <c r="M175" s="447">
        <f t="shared" si="25"/>
        <v>15353.244808247127</v>
      </c>
      <c r="N175" s="447">
        <f t="shared" si="25"/>
        <v>15383.951297863621</v>
      </c>
      <c r="O175" s="447">
        <f t="shared" si="25"/>
        <v>15414.719200459347</v>
      </c>
      <c r="P175" s="447">
        <f t="shared" si="25"/>
        <v>15445.548638860262</v>
      </c>
      <c r="Q175" s="447">
        <f t="shared" si="25"/>
        <v>15476.439736137983</v>
      </c>
      <c r="R175" s="447">
        <f t="shared" si="25"/>
        <v>15507.392615610259</v>
      </c>
      <c r="S175" s="447">
        <f t="shared" si="25"/>
        <v>15507.392615610259</v>
      </c>
      <c r="T175" s="447">
        <f t="shared" si="25"/>
        <v>15538.407400841483</v>
      </c>
      <c r="U175" s="447">
        <f t="shared" si="25"/>
        <v>15569.484215643166</v>
      </c>
      <c r="V175" s="447">
        <f t="shared" si="25"/>
        <v>15600.623184074455</v>
      </c>
      <c r="W175" s="447">
        <f t="shared" si="25"/>
        <v>15631.824430442597</v>
      </c>
      <c r="X175" s="447">
        <f t="shared" si="25"/>
        <v>15663.088079303487</v>
      </c>
      <c r="Y175" s="447">
        <f t="shared" si="25"/>
        <v>15694.41425546209</v>
      </c>
      <c r="Z175" s="447">
        <f t="shared" si="25"/>
        <v>15725.803083973013</v>
      </c>
      <c r="AA175" s="447">
        <f t="shared" si="25"/>
        <v>15757.254690140962</v>
      </c>
      <c r="AB175" s="447">
        <f t="shared" si="25"/>
        <v>15788.769199521244</v>
      </c>
      <c r="AC175" s="447">
        <f t="shared" si="25"/>
        <v>15820.346737920285</v>
      </c>
    </row>
    <row r="176" spans="2:29">
      <c r="C176" s="446" t="s">
        <v>724</v>
      </c>
      <c r="D176" s="445">
        <v>0</v>
      </c>
      <c r="E176" s="445">
        <f t="shared" ref="E176:AC176" si="26">((E125*$D$140)+(E126*$D$141)+(E127*$D$142))/1000</f>
        <v>6.6755654314322663E-2</v>
      </c>
      <c r="F176" s="445">
        <f t="shared" si="26"/>
        <v>0.15910225421696059</v>
      </c>
      <c r="G176" s="445">
        <f t="shared" si="26"/>
        <v>0.24351167321251838</v>
      </c>
      <c r="H176" s="445">
        <f t="shared" si="26"/>
        <v>0.38246456371285958</v>
      </c>
      <c r="I176" s="445">
        <f t="shared" si="26"/>
        <v>0.42496406058190594</v>
      </c>
      <c r="J176" s="445">
        <f t="shared" si="26"/>
        <v>0.51704074311802106</v>
      </c>
      <c r="K176" s="445">
        <f t="shared" si="26"/>
        <v>0.57568471887600703</v>
      </c>
      <c r="L176" s="445">
        <f t="shared" si="26"/>
        <v>0.57683608831375932</v>
      </c>
      <c r="M176" s="445">
        <f t="shared" si="26"/>
        <v>0.57798976049038675</v>
      </c>
      <c r="N176" s="445">
        <f t="shared" si="26"/>
        <v>0.57914574001136754</v>
      </c>
      <c r="O176" s="445">
        <f t="shared" si="26"/>
        <v>0.5803040314913902</v>
      </c>
      <c r="P176" s="445">
        <f t="shared" si="26"/>
        <v>0.581464639554373</v>
      </c>
      <c r="Q176" s="445">
        <f t="shared" si="26"/>
        <v>0.58262756883348188</v>
      </c>
      <c r="R176" s="445">
        <f t="shared" si="26"/>
        <v>0.58379282397114862</v>
      </c>
      <c r="S176" s="445">
        <f t="shared" si="26"/>
        <v>0.58379282397114862</v>
      </c>
      <c r="T176" s="445">
        <f t="shared" si="26"/>
        <v>0.58496040961909113</v>
      </c>
      <c r="U176" s="445">
        <f t="shared" si="26"/>
        <v>0.58613033043832929</v>
      </c>
      <c r="V176" s="445">
        <f t="shared" si="26"/>
        <v>0.58730259109920602</v>
      </c>
      <c r="W176" s="445">
        <f t="shared" si="26"/>
        <v>0.58847719628140427</v>
      </c>
      <c r="X176" s="445">
        <f t="shared" si="26"/>
        <v>0.58965415067396709</v>
      </c>
      <c r="Y176" s="445">
        <f t="shared" si="26"/>
        <v>0.59083345897531503</v>
      </c>
      <c r="Z176" s="445">
        <f t="shared" si="26"/>
        <v>0.59201512589326566</v>
      </c>
      <c r="AA176" s="445">
        <f t="shared" si="26"/>
        <v>0.59319915614505225</v>
      </c>
      <c r="AB176" s="445">
        <f t="shared" si="26"/>
        <v>0.59438555445734231</v>
      </c>
      <c r="AC176" s="445">
        <f t="shared" si="26"/>
        <v>0.59557432556625689</v>
      </c>
    </row>
    <row r="177" spans="3:34">
      <c r="C177" s="446" t="s">
        <v>723</v>
      </c>
      <c r="D177" s="445">
        <v>0</v>
      </c>
      <c r="E177" s="445">
        <f t="shared" ref="E177:AC177" si="27">((E125*$E$140)+(E126*$E$141)+(E127*$E$142))/1000</f>
        <v>5.2575792607021908E-2</v>
      </c>
      <c r="F177" s="445">
        <f t="shared" si="27"/>
        <v>0.12530664566081362</v>
      </c>
      <c r="G177" s="445">
        <f t="shared" si="27"/>
        <v>0.19178628926214222</v>
      </c>
      <c r="H177" s="445">
        <f t="shared" si="27"/>
        <v>0.30122358604442728</v>
      </c>
      <c r="I177" s="445">
        <f t="shared" si="27"/>
        <v>0.33469557813619455</v>
      </c>
      <c r="J177" s="445">
        <f t="shared" si="27"/>
        <v>0.40721384815669726</v>
      </c>
      <c r="K177" s="445">
        <f t="shared" si="27"/>
        <v>0.45340099947402884</v>
      </c>
      <c r="L177" s="445">
        <f t="shared" si="27"/>
        <v>0.45430780147297689</v>
      </c>
      <c r="M177" s="445">
        <f t="shared" si="27"/>
        <v>0.45521641707592303</v>
      </c>
      <c r="N177" s="445">
        <f t="shared" si="27"/>
        <v>0.45612684991007485</v>
      </c>
      <c r="O177" s="445">
        <f t="shared" si="27"/>
        <v>0.45703910360989491</v>
      </c>
      <c r="P177" s="445">
        <f t="shared" si="27"/>
        <v>0.4579531818171147</v>
      </c>
      <c r="Q177" s="445">
        <f t="shared" si="27"/>
        <v>0.45886908818074879</v>
      </c>
      <c r="R177" s="445">
        <f t="shared" si="27"/>
        <v>0.45978682635711027</v>
      </c>
      <c r="S177" s="445">
        <f t="shared" si="27"/>
        <v>0.45978682635711027</v>
      </c>
      <c r="T177" s="445">
        <f t="shared" si="27"/>
        <v>0.46070640000982466</v>
      </c>
      <c r="U177" s="445">
        <f t="shared" si="27"/>
        <v>0.46162781280984427</v>
      </c>
      <c r="V177" s="445">
        <f t="shared" si="27"/>
        <v>0.46255106843546401</v>
      </c>
      <c r="W177" s="445">
        <f t="shared" si="27"/>
        <v>0.46347617057233487</v>
      </c>
      <c r="X177" s="445">
        <f t="shared" si="27"/>
        <v>0.46440312291347963</v>
      </c>
      <c r="Y177" s="445">
        <f t="shared" si="27"/>
        <v>0.46533192915930655</v>
      </c>
      <c r="Z177" s="445">
        <f t="shared" si="27"/>
        <v>0.46626259301762502</v>
      </c>
      <c r="AA177" s="445">
        <f t="shared" si="27"/>
        <v>0.46719511820366033</v>
      </c>
      <c r="AB177" s="445">
        <f t="shared" si="27"/>
        <v>0.46812950844006773</v>
      </c>
      <c r="AC177" s="445">
        <f t="shared" si="27"/>
        <v>0.46906576745694784</v>
      </c>
    </row>
    <row r="178" spans="3:34">
      <c r="C178" s="444" t="s">
        <v>1103</v>
      </c>
      <c r="D178" s="443">
        <f t="shared" ref="D178:AC178" si="28">D175*$C$145+D176*$C$146+D177*$C$147</f>
        <v>0</v>
      </c>
      <c r="E178" s="443">
        <f>E175*$C$145+E176*$C$146+E177*$C$147</f>
        <v>1790.5787961607748</v>
      </c>
      <c r="F178" s="443">
        <f t="shared" si="28"/>
        <v>4267.5804132017574</v>
      </c>
      <c r="G178" s="443">
        <f t="shared" si="28"/>
        <v>6531.6839921740702</v>
      </c>
      <c r="H178" s="443">
        <f t="shared" si="28"/>
        <v>10258.800473178715</v>
      </c>
      <c r="I178" s="443">
        <f t="shared" si="28"/>
        <v>11398.759308469294</v>
      </c>
      <c r="J178" s="443">
        <f t="shared" si="28"/>
        <v>13868.520964818175</v>
      </c>
      <c r="K178" s="443">
        <f t="shared" si="28"/>
        <v>15441.521193688477</v>
      </c>
      <c r="L178" s="443">
        <f t="shared" si="28"/>
        <v>15472.404236075859</v>
      </c>
      <c r="M178" s="443">
        <f t="shared" si="28"/>
        <v>15503.349044548011</v>
      </c>
      <c r="N178" s="443">
        <f t="shared" si="28"/>
        <v>15534.355742637108</v>
      </c>
      <c r="O178" s="443">
        <f t="shared" si="28"/>
        <v>15565.424454122382</v>
      </c>
      <c r="P178" s="443">
        <f t="shared" si="28"/>
        <v>15596.555303030622</v>
      </c>
      <c r="Q178" s="443">
        <f t="shared" si="28"/>
        <v>15627.748413636684</v>
      </c>
      <c r="R178" s="443">
        <f t="shared" si="28"/>
        <v>15659.003910463956</v>
      </c>
      <c r="S178" s="443">
        <f t="shared" si="28"/>
        <v>15659.003910463956</v>
      </c>
      <c r="T178" s="443">
        <f t="shared" si="28"/>
        <v>15690.321918284888</v>
      </c>
      <c r="U178" s="443">
        <f t="shared" si="28"/>
        <v>15721.702562121458</v>
      </c>
      <c r="V178" s="443">
        <f t="shared" si="28"/>
        <v>15753.145967245704</v>
      </c>
      <c r="W178" s="443">
        <f t="shared" si="28"/>
        <v>15784.652259180188</v>
      </c>
      <c r="X178" s="443">
        <f t="shared" si="28"/>
        <v>15816.221563698553</v>
      </c>
      <c r="Y178" s="443">
        <f t="shared" si="28"/>
        <v>15847.854006825946</v>
      </c>
      <c r="Z178" s="443">
        <f t="shared" si="28"/>
        <v>15879.549714839595</v>
      </c>
      <c r="AA178" s="443">
        <f t="shared" si="28"/>
        <v>15911.30881426928</v>
      </c>
      <c r="AB178" s="443">
        <f t="shared" si="28"/>
        <v>15943.131431897818</v>
      </c>
      <c r="AC178" s="443">
        <f t="shared" si="28"/>
        <v>15975.017694761613</v>
      </c>
    </row>
    <row r="179" spans="3:34">
      <c r="C179" s="436" t="s">
        <v>722</v>
      </c>
      <c r="D179" s="327">
        <v>0</v>
      </c>
      <c r="E179" s="441">
        <f t="shared" ref="E179:AC179" si="29">((E122*$C$151)/10^6+(E123*$C$152)/10^6+(E124*$C$153)/10^6)</f>
        <v>6.8131209405001885</v>
      </c>
      <c r="F179" s="441">
        <f t="shared" si="29"/>
        <v>16.238068685273689</v>
      </c>
      <c r="G179" s="441">
        <f t="shared" si="29"/>
        <v>24.852943126114898</v>
      </c>
      <c r="H179" s="441">
        <f t="shared" si="29"/>
        <v>39.034556020706589</v>
      </c>
      <c r="I179" s="441">
        <f t="shared" si="29"/>
        <v>43.372079411846471</v>
      </c>
      <c r="J179" s="441">
        <f t="shared" si="29"/>
        <v>52.769479233062789</v>
      </c>
      <c r="K179" s="441">
        <f t="shared" si="29"/>
        <v>58.754717537965391</v>
      </c>
      <c r="L179" s="441">
        <f t="shared" si="29"/>
        <v>58.872226973041322</v>
      </c>
      <c r="M179" s="441">
        <f t="shared" si="29"/>
        <v>58.98997142698741</v>
      </c>
      <c r="N179" s="441">
        <f t="shared" si="29"/>
        <v>59.107951369841395</v>
      </c>
      <c r="O179" s="441">
        <f t="shared" si="29"/>
        <v>59.226167272581073</v>
      </c>
      <c r="P179" s="441">
        <f t="shared" si="29"/>
        <v>59.344619607126219</v>
      </c>
      <c r="Q179" s="441">
        <f t="shared" si="29"/>
        <v>59.463308846340475</v>
      </c>
      <c r="R179" s="441">
        <f t="shared" si="29"/>
        <v>59.582235464033154</v>
      </c>
      <c r="S179" s="441">
        <f t="shared" si="29"/>
        <v>59.582235464033154</v>
      </c>
      <c r="T179" s="441">
        <f t="shared" si="29"/>
        <v>59.701399934961238</v>
      </c>
      <c r="U179" s="441">
        <f t="shared" si="29"/>
        <v>59.820802734831148</v>
      </c>
      <c r="V179" s="441">
        <f t="shared" si="29"/>
        <v>59.940444340300822</v>
      </c>
      <c r="W179" s="441">
        <f t="shared" si="29"/>
        <v>60.060325228981419</v>
      </c>
      <c r="X179" s="441">
        <f t="shared" si="29"/>
        <v>60.180445879439368</v>
      </c>
      <c r="Y179" s="441">
        <f t="shared" si="29"/>
        <v>60.300806771198246</v>
      </c>
      <c r="Z179" s="441">
        <f t="shared" si="29"/>
        <v>60.421408384740644</v>
      </c>
      <c r="AA179" s="441">
        <f t="shared" si="29"/>
        <v>60.542251201510126</v>
      </c>
      <c r="AB179" s="441">
        <f t="shared" si="29"/>
        <v>60.663335703913148</v>
      </c>
      <c r="AC179" s="441">
        <f t="shared" si="29"/>
        <v>60.784662375320977</v>
      </c>
    </row>
    <row r="180" spans="3:34">
      <c r="C180" s="436" t="s">
        <v>721</v>
      </c>
      <c r="D180" s="327">
        <v>0</v>
      </c>
      <c r="E180" s="441">
        <f t="shared" ref="E180:AC180" si="30">((E122*$C$157)/10^6+(E123*$C$158)/10^6+(E124*$C$159)/10^6)</f>
        <v>0.42801954255595837</v>
      </c>
      <c r="F180" s="441">
        <f t="shared" si="30"/>
        <v>1.0201214379371966</v>
      </c>
      <c r="G180" s="441">
        <f t="shared" si="30"/>
        <v>1.5613322353893204</v>
      </c>
      <c r="H180" s="441">
        <f t="shared" si="30"/>
        <v>2.4522612995963011</v>
      </c>
      <c r="I180" s="441">
        <f t="shared" si="30"/>
        <v>2.724756796728216</v>
      </c>
      <c r="J180" s="441">
        <f t="shared" si="30"/>
        <v>3.3151280535750316</v>
      </c>
      <c r="K180" s="441">
        <f t="shared" si="30"/>
        <v>3.6911376655759507</v>
      </c>
      <c r="L180" s="441">
        <f t="shared" si="30"/>
        <v>3.6985199409071026</v>
      </c>
      <c r="M180" s="441">
        <f t="shared" si="30"/>
        <v>3.7059169807889174</v>
      </c>
      <c r="N180" s="441">
        <f t="shared" si="30"/>
        <v>3.7133288147504953</v>
      </c>
      <c r="O180" s="441">
        <f t="shared" si="30"/>
        <v>3.720755472379996</v>
      </c>
      <c r="P180" s="441">
        <f t="shared" si="30"/>
        <v>3.7281969833247559</v>
      </c>
      <c r="Q180" s="441">
        <f t="shared" si="30"/>
        <v>3.7356533772914053</v>
      </c>
      <c r="R180" s="441">
        <f t="shared" si="30"/>
        <v>3.7431246840459877</v>
      </c>
      <c r="S180" s="441">
        <f t="shared" si="30"/>
        <v>3.7431246840459877</v>
      </c>
      <c r="T180" s="441">
        <f t="shared" si="30"/>
        <v>3.7506109334140803</v>
      </c>
      <c r="U180" s="441">
        <f t="shared" si="30"/>
        <v>3.7581121552809083</v>
      </c>
      <c r="V180" s="441">
        <f t="shared" si="30"/>
        <v>3.7656283795914707</v>
      </c>
      <c r="W180" s="441">
        <f t="shared" si="30"/>
        <v>3.7731596363506532</v>
      </c>
      <c r="X180" s="441">
        <f t="shared" si="30"/>
        <v>3.7807059556233549</v>
      </c>
      <c r="Y180" s="441">
        <f t="shared" si="30"/>
        <v>3.7882673675346008</v>
      </c>
      <c r="Z180" s="441">
        <f t="shared" si="30"/>
        <v>3.7958439022696697</v>
      </c>
      <c r="AA180" s="441">
        <f t="shared" si="30"/>
        <v>3.8034355900742094</v>
      </c>
      <c r="AB180" s="441">
        <f t="shared" si="30"/>
        <v>3.8110424612543583</v>
      </c>
      <c r="AC180" s="441">
        <f t="shared" si="30"/>
        <v>3.8186645461768669</v>
      </c>
    </row>
    <row r="181" spans="3:34">
      <c r="C181" s="436" t="s">
        <v>720</v>
      </c>
      <c r="D181" s="327">
        <v>0</v>
      </c>
      <c r="E181" s="442">
        <f t="shared" ref="E181:AC181" si="31">(2*$C$163/1000*E122/10^6)+(2*$C$164/1000*E123/10^6)</f>
        <v>4.7728797910916217E-3</v>
      </c>
      <c r="F181" s="442">
        <f t="shared" si="31"/>
        <v>1.1375454883472337E-2</v>
      </c>
      <c r="G181" s="442">
        <f t="shared" si="31"/>
        <v>1.7410539315492423E-2</v>
      </c>
      <c r="H181" s="442">
        <f t="shared" si="31"/>
        <v>2.7345359815642206E-2</v>
      </c>
      <c r="I181" s="442">
        <f t="shared" si="31"/>
        <v>3.0383978668552053E-2</v>
      </c>
      <c r="J181" s="442">
        <f t="shared" si="31"/>
        <v>3.6967255273678411E-2</v>
      </c>
      <c r="K181" s="442">
        <f t="shared" si="31"/>
        <v>4.1160168213256999E-2</v>
      </c>
      <c r="L181" s="442">
        <f t="shared" si="31"/>
        <v>4.1242488549683522E-2</v>
      </c>
      <c r="M181" s="442">
        <f t="shared" si="31"/>
        <v>4.1324973526782889E-2</v>
      </c>
      <c r="N181" s="442">
        <f t="shared" si="31"/>
        <v>4.1407623473836461E-2</v>
      </c>
      <c r="O181" s="442">
        <f t="shared" si="31"/>
        <v>4.1490438720784131E-2</v>
      </c>
      <c r="P181" s="442">
        <f t="shared" si="31"/>
        <v>4.1573419598225692E-2</v>
      </c>
      <c r="Q181" s="442">
        <f t="shared" si="31"/>
        <v>4.1656566437422146E-2</v>
      </c>
      <c r="R181" s="442">
        <f t="shared" si="31"/>
        <v>4.1739879570296984E-2</v>
      </c>
      <c r="S181" s="442">
        <f t="shared" si="31"/>
        <v>4.1739879570296984E-2</v>
      </c>
      <c r="T181" s="442">
        <f t="shared" si="31"/>
        <v>4.1823359329437586E-2</v>
      </c>
      <c r="U181" s="442">
        <f t="shared" si="31"/>
        <v>4.1907006048096461E-2</v>
      </c>
      <c r="V181" s="442">
        <f t="shared" si="31"/>
        <v>4.1990820060192655E-2</v>
      </c>
      <c r="W181" s="442">
        <f t="shared" si="31"/>
        <v>4.2074801700313032E-2</v>
      </c>
      <c r="X181" s="442">
        <f t="shared" si="31"/>
        <v>4.2158951303713665E-2</v>
      </c>
      <c r="Y181" s="442">
        <f t="shared" si="31"/>
        <v>4.2243269206321078E-2</v>
      </c>
      <c r="Z181" s="442">
        <f t="shared" si="31"/>
        <v>4.2327755744733728E-2</v>
      </c>
      <c r="AA181" s="442">
        <f t="shared" si="31"/>
        <v>4.2412411256223193E-2</v>
      </c>
      <c r="AB181" s="442">
        <f t="shared" si="31"/>
        <v>4.2497236078735651E-2</v>
      </c>
      <c r="AC181" s="442">
        <f t="shared" si="31"/>
        <v>4.2582230550893115E-2</v>
      </c>
    </row>
    <row r="182" spans="3:34">
      <c r="C182" s="436" t="s">
        <v>719</v>
      </c>
      <c r="D182" s="327">
        <v>0</v>
      </c>
      <c r="E182" s="441">
        <f t="shared" ref="E182:AC182" si="32">((E122*$C$168)/10^6+(E123*$C$169)/10^6+(E124*C170)/10^6)</f>
        <v>2.2480373790230281</v>
      </c>
      <c r="F182" s="441">
        <f t="shared" si="32"/>
        <v>4.3300118588701153</v>
      </c>
      <c r="G182" s="441">
        <f t="shared" si="32"/>
        <v>6.6272375458971151</v>
      </c>
      <c r="H182" s="441">
        <f t="shared" si="32"/>
        <v>10.408878897567035</v>
      </c>
      <c r="I182" s="441">
        <f t="shared" si="32"/>
        <v>11.565514460932718</v>
      </c>
      <c r="J182" s="441">
        <f t="shared" si="32"/>
        <v>14.071406846109845</v>
      </c>
      <c r="K182" s="441">
        <f t="shared" si="32"/>
        <v>15.667418868272019</v>
      </c>
      <c r="L182" s="441">
        <f t="shared" si="32"/>
        <v>15.698753706008567</v>
      </c>
      <c r="M182" s="441">
        <f t="shared" si="32"/>
        <v>15.730151213420584</v>
      </c>
      <c r="N182" s="441">
        <f t="shared" si="32"/>
        <v>15.761611515847427</v>
      </c>
      <c r="O182" s="441">
        <f t="shared" si="32"/>
        <v>15.793134738879122</v>
      </c>
      <c r="P182" s="441">
        <f t="shared" si="32"/>
        <v>15.824721008356875</v>
      </c>
      <c r="Q182" s="441">
        <f t="shared" si="32"/>
        <v>15.856370450373589</v>
      </c>
      <c r="R182" s="441">
        <f t="shared" si="32"/>
        <v>15.888083191274339</v>
      </c>
      <c r="S182" s="441">
        <f t="shared" si="32"/>
        <v>15.888083191274339</v>
      </c>
      <c r="T182" s="441">
        <f t="shared" si="32"/>
        <v>15.919859357656891</v>
      </c>
      <c r="U182" s="441">
        <f t="shared" si="32"/>
        <v>15.951699076372202</v>
      </c>
      <c r="V182" s="441">
        <f t="shared" si="32"/>
        <v>15.983602474524947</v>
      </c>
      <c r="W182" s="441">
        <f t="shared" si="32"/>
        <v>16.015569679473995</v>
      </c>
      <c r="X182" s="441">
        <f t="shared" si="32"/>
        <v>16.047600818832944</v>
      </c>
      <c r="Y182" s="441">
        <f t="shared" si="32"/>
        <v>16.079696020470607</v>
      </c>
      <c r="Z182" s="441">
        <f t="shared" si="32"/>
        <v>16.111855412511549</v>
      </c>
      <c r="AA182" s="441">
        <f t="shared" si="32"/>
        <v>16.144079123336574</v>
      </c>
      <c r="AB182" s="441">
        <f t="shared" si="32"/>
        <v>16.176367281583246</v>
      </c>
      <c r="AC182" s="441">
        <f t="shared" si="32"/>
        <v>16.208720016146412</v>
      </c>
    </row>
    <row r="183" spans="3:34">
      <c r="E183" s="17" t="s">
        <v>718</v>
      </c>
    </row>
    <row r="186" spans="3:34">
      <c r="C186" s="439" t="s">
        <v>637</v>
      </c>
      <c r="D186" s="439">
        <v>2024</v>
      </c>
      <c r="E186" s="439">
        <v>2025</v>
      </c>
      <c r="F186" s="439">
        <v>2026</v>
      </c>
      <c r="G186" s="439">
        <v>2027</v>
      </c>
      <c r="H186" s="439">
        <v>2028</v>
      </c>
      <c r="I186" s="439">
        <v>2029</v>
      </c>
      <c r="J186" s="439">
        <v>2030</v>
      </c>
      <c r="K186" s="439">
        <v>2031</v>
      </c>
      <c r="L186" s="439">
        <v>2032</v>
      </c>
      <c r="M186" s="439">
        <v>2033</v>
      </c>
      <c r="N186" s="439">
        <v>2034</v>
      </c>
      <c r="O186" s="439">
        <v>2035</v>
      </c>
      <c r="P186" s="439">
        <v>2036</v>
      </c>
      <c r="Q186" s="439">
        <v>2037</v>
      </c>
      <c r="R186" s="439">
        <v>2038</v>
      </c>
      <c r="S186" s="439">
        <v>2039</v>
      </c>
      <c r="T186" s="439">
        <v>2040</v>
      </c>
      <c r="U186" s="439">
        <v>2041</v>
      </c>
      <c r="V186" s="439">
        <v>2042</v>
      </c>
      <c r="W186" s="439">
        <v>2043</v>
      </c>
      <c r="X186" s="439">
        <v>2044</v>
      </c>
      <c r="Y186" s="439">
        <v>2045</v>
      </c>
      <c r="Z186" s="439">
        <v>2046</v>
      </c>
      <c r="AA186" s="439">
        <v>2047</v>
      </c>
      <c r="AB186" s="439">
        <v>2048</v>
      </c>
      <c r="AC186" s="439">
        <v>2049</v>
      </c>
      <c r="AD186" s="17">
        <v>2050</v>
      </c>
      <c r="AE186" s="17">
        <v>2051</v>
      </c>
      <c r="AF186" s="17">
        <v>2052</v>
      </c>
      <c r="AG186" s="17">
        <v>2053</v>
      </c>
      <c r="AH186" s="17">
        <v>2054</v>
      </c>
    </row>
    <row r="187" spans="3:34">
      <c r="C187" s="438" t="s">
        <v>716</v>
      </c>
      <c r="D187" s="377">
        <v>11018.688293370946</v>
      </c>
      <c r="E187" s="377">
        <v>11406.69</v>
      </c>
      <c r="F187" s="377">
        <v>11799.9</v>
      </c>
      <c r="G187" s="377">
        <v>12158.73</v>
      </c>
      <c r="H187" s="377">
        <v>12519.77</v>
      </c>
      <c r="I187" s="377">
        <v>12936.2</v>
      </c>
      <c r="J187" s="377">
        <v>13366.48</v>
      </c>
      <c r="K187" s="377">
        <v>13811.08</v>
      </c>
      <c r="L187" s="377">
        <v>14270.46</v>
      </c>
      <c r="M187" s="377">
        <v>14745.12</v>
      </c>
      <c r="N187" s="377">
        <v>15235.57</v>
      </c>
      <c r="O187" s="377">
        <v>15742.34</v>
      </c>
      <c r="P187" s="377">
        <v>16265.96</v>
      </c>
      <c r="Q187" s="377">
        <v>16807</v>
      </c>
      <c r="R187" s="377">
        <v>17366.04</v>
      </c>
      <c r="S187" s="377">
        <v>17943.669999999998</v>
      </c>
      <c r="T187" s="377">
        <v>18540.509999999998</v>
      </c>
      <c r="U187" s="377">
        <v>19157.21</v>
      </c>
      <c r="V187" s="377">
        <v>19794.419999999998</v>
      </c>
      <c r="W187" s="377">
        <v>20452.82</v>
      </c>
      <c r="X187" s="377">
        <v>21133.119999999999</v>
      </c>
      <c r="Y187" s="377">
        <v>21836.05</v>
      </c>
      <c r="Z187" s="377">
        <v>22562.36</v>
      </c>
      <c r="AA187" s="377">
        <v>23312.83</v>
      </c>
      <c r="AB187" s="377">
        <v>24088.26</v>
      </c>
      <c r="AC187" s="377">
        <v>24889.48</v>
      </c>
      <c r="AD187" s="17">
        <v>14013.05</v>
      </c>
      <c r="AE187" s="17">
        <v>14328.13</v>
      </c>
      <c r="AF187" s="17">
        <v>14650.29</v>
      </c>
      <c r="AG187" s="17">
        <v>14979.7</v>
      </c>
      <c r="AH187" s="17">
        <v>15316.51</v>
      </c>
    </row>
    <row r="188" spans="3:34">
      <c r="C188" s="438" t="s">
        <v>715</v>
      </c>
      <c r="D188" s="377">
        <v>9932.3387433202879</v>
      </c>
      <c r="E188" s="377">
        <v>10282.08</v>
      </c>
      <c r="F188" s="377">
        <v>10636.52</v>
      </c>
      <c r="G188" s="377">
        <v>10959.97</v>
      </c>
      <c r="H188" s="377">
        <v>11285.41</v>
      </c>
      <c r="I188" s="377">
        <v>11660.79</v>
      </c>
      <c r="J188" s="377">
        <v>12048.65</v>
      </c>
      <c r="K188" s="377">
        <v>12449.41</v>
      </c>
      <c r="L188" s="377">
        <v>12863.5</v>
      </c>
      <c r="M188" s="377">
        <v>13291.37</v>
      </c>
      <c r="N188" s="377">
        <v>13733.47</v>
      </c>
      <c r="O188" s="377">
        <v>14190.27</v>
      </c>
      <c r="P188" s="377">
        <v>14662.27</v>
      </c>
      <c r="Q188" s="377">
        <v>15149.97</v>
      </c>
      <c r="R188" s="377">
        <v>15653.89</v>
      </c>
      <c r="S188" s="377">
        <v>16174.57</v>
      </c>
      <c r="T188" s="377">
        <v>16712.57</v>
      </c>
      <c r="U188" s="377">
        <v>17268.46</v>
      </c>
      <c r="V188" s="377">
        <v>17842.84</v>
      </c>
      <c r="W188" s="377">
        <v>18436.330000000002</v>
      </c>
      <c r="X188" s="377">
        <v>19049.560000000001</v>
      </c>
      <c r="Y188" s="377">
        <v>19683.189999999999</v>
      </c>
      <c r="Z188" s="377">
        <v>20337.89</v>
      </c>
      <c r="AA188" s="377">
        <v>21014.37</v>
      </c>
      <c r="AB188" s="377">
        <v>21713.35</v>
      </c>
      <c r="AC188" s="377">
        <v>22435.58</v>
      </c>
    </row>
    <row r="189" spans="3:34">
      <c r="C189" s="438" t="s">
        <v>714</v>
      </c>
      <c r="D189" s="377">
        <v>931.1567571862771</v>
      </c>
      <c r="E189" s="377">
        <v>963.95</v>
      </c>
      <c r="F189" s="377">
        <v>997.18</v>
      </c>
      <c r="G189" s="377">
        <v>1027.5</v>
      </c>
      <c r="H189" s="377">
        <v>1058.01</v>
      </c>
      <c r="I189" s="377">
        <v>1093.2</v>
      </c>
      <c r="J189" s="377">
        <v>1129.56</v>
      </c>
      <c r="K189" s="377">
        <v>1167.1300000000001</v>
      </c>
      <c r="L189" s="377">
        <v>1205.95</v>
      </c>
      <c r="M189" s="377">
        <v>1246.06</v>
      </c>
      <c r="N189" s="377">
        <v>1287.51</v>
      </c>
      <c r="O189" s="377">
        <v>1330.34</v>
      </c>
      <c r="P189" s="377">
        <v>1374.59</v>
      </c>
      <c r="Q189" s="377">
        <v>1420.31</v>
      </c>
      <c r="R189" s="377">
        <v>1467.55</v>
      </c>
      <c r="S189" s="377">
        <v>1516.36</v>
      </c>
      <c r="T189" s="377">
        <v>1566.8</v>
      </c>
      <c r="U189" s="377">
        <v>1618.91</v>
      </c>
      <c r="V189" s="377">
        <v>1672.76</v>
      </c>
      <c r="W189" s="377">
        <v>1728.4</v>
      </c>
      <c r="X189" s="377">
        <v>1785.89</v>
      </c>
      <c r="Y189" s="377">
        <v>1845.29</v>
      </c>
      <c r="Z189" s="377">
        <v>1906.67</v>
      </c>
      <c r="AA189" s="377">
        <v>1970.09</v>
      </c>
      <c r="AB189" s="377">
        <v>2035.62</v>
      </c>
      <c r="AC189" s="377">
        <v>2103.33</v>
      </c>
      <c r="AD189" s="17">
        <v>1557.01</v>
      </c>
      <c r="AE189" s="17">
        <v>1592.01</v>
      </c>
      <c r="AF189" s="17">
        <v>1627.81</v>
      </c>
      <c r="AG189" s="17">
        <v>1664.41</v>
      </c>
      <c r="AH189" s="17">
        <v>1701.83</v>
      </c>
    </row>
    <row r="190" spans="3:34">
      <c r="C190" s="438" t="s">
        <v>713</v>
      </c>
      <c r="D190" s="377">
        <v>152088.93700709191</v>
      </c>
      <c r="E190" s="377">
        <v>157444.4</v>
      </c>
      <c r="F190" s="377">
        <v>162871.84</v>
      </c>
      <c r="G190" s="377">
        <v>167824.71</v>
      </c>
      <c r="H190" s="377">
        <v>172808.02</v>
      </c>
      <c r="I190" s="377">
        <v>178555.97</v>
      </c>
      <c r="J190" s="377">
        <v>184495.11</v>
      </c>
      <c r="K190" s="377">
        <v>190631.8</v>
      </c>
      <c r="L190" s="377">
        <v>196972.6</v>
      </c>
      <c r="M190" s="377">
        <v>203524.31</v>
      </c>
      <c r="N190" s="377">
        <v>210293.95</v>
      </c>
      <c r="O190" s="377">
        <v>217288.76</v>
      </c>
      <c r="P190" s="377">
        <v>224516.23</v>
      </c>
      <c r="Q190" s="377">
        <v>231984.1</v>
      </c>
      <c r="R190" s="377">
        <v>239700.37</v>
      </c>
      <c r="S190" s="377">
        <v>247673.3</v>
      </c>
      <c r="T190" s="377">
        <v>255911.42</v>
      </c>
      <c r="U190" s="377">
        <v>264423.56</v>
      </c>
      <c r="V190" s="377">
        <v>273218.83</v>
      </c>
      <c r="W190" s="377">
        <v>282306.65000000002</v>
      </c>
      <c r="X190" s="377">
        <v>291696.75</v>
      </c>
      <c r="Y190" s="377">
        <v>301399.18</v>
      </c>
      <c r="Z190" s="377">
        <v>311424.34000000003</v>
      </c>
      <c r="AA190" s="377">
        <v>321782.95</v>
      </c>
      <c r="AB190" s="377">
        <v>332486.11</v>
      </c>
      <c r="AC190" s="377">
        <v>343545.28</v>
      </c>
      <c r="AD190" s="17">
        <v>416446.71999999997</v>
      </c>
      <c r="AE190" s="17">
        <v>428926.81</v>
      </c>
    </row>
    <row r="191" spans="3:34">
      <c r="C191" s="438" t="s">
        <v>712</v>
      </c>
      <c r="D191" s="377">
        <v>58973.261288464215</v>
      </c>
      <c r="E191" s="377">
        <v>61049.87</v>
      </c>
      <c r="F191" s="377">
        <v>63154.39</v>
      </c>
      <c r="G191" s="377">
        <v>65074.89</v>
      </c>
      <c r="H191" s="377">
        <v>67007.199999999997</v>
      </c>
      <c r="I191" s="377">
        <v>69236</v>
      </c>
      <c r="J191" s="377">
        <v>71538.929999999993</v>
      </c>
      <c r="K191" s="377">
        <v>73918.460000000006</v>
      </c>
      <c r="L191" s="377">
        <v>76377.14</v>
      </c>
      <c r="M191" s="377">
        <v>78917.600000000006</v>
      </c>
      <c r="N191" s="377">
        <v>81542.559999999998</v>
      </c>
      <c r="O191" s="377">
        <v>84254.83</v>
      </c>
      <c r="P191" s="377">
        <v>87057.32</v>
      </c>
      <c r="Q191" s="377">
        <v>89953.03</v>
      </c>
      <c r="R191" s="377">
        <v>92945.05</v>
      </c>
      <c r="S191" s="377">
        <v>96036.59</v>
      </c>
      <c r="T191" s="377">
        <v>99230.96</v>
      </c>
      <c r="U191" s="377">
        <v>102531.59</v>
      </c>
      <c r="V191" s="377">
        <v>105942</v>
      </c>
      <c r="W191" s="377">
        <v>109465.85</v>
      </c>
      <c r="X191" s="377">
        <v>113106.91</v>
      </c>
      <c r="Y191" s="377">
        <v>116869.08</v>
      </c>
      <c r="Z191" s="377">
        <v>120756.39</v>
      </c>
      <c r="AA191" s="377">
        <v>124773</v>
      </c>
      <c r="AB191" s="377">
        <v>128923.21</v>
      </c>
      <c r="AC191" s="377">
        <v>133211.46</v>
      </c>
      <c r="AD191" s="17">
        <v>222651.84</v>
      </c>
      <c r="AE191" s="17">
        <v>227658.07</v>
      </c>
      <c r="AF191" s="17">
        <v>232776.87</v>
      </c>
      <c r="AG191" s="17">
        <v>238010.76</v>
      </c>
      <c r="AH191" s="17">
        <v>243362.33</v>
      </c>
    </row>
    <row r="192" spans="3:34">
      <c r="C192" s="440" t="s">
        <v>717</v>
      </c>
      <c r="D192" s="377">
        <v>194.17744610263867</v>
      </c>
      <c r="E192" s="377">
        <v>216.48161220902284</v>
      </c>
      <c r="F192" s="377">
        <v>238.78577831540704</v>
      </c>
      <c r="G192" s="377">
        <v>261.08994442179119</v>
      </c>
      <c r="H192" s="377">
        <v>283.39411052817536</v>
      </c>
      <c r="I192" s="377">
        <v>305.69827663455953</v>
      </c>
      <c r="J192" s="377">
        <v>328.00244274094376</v>
      </c>
      <c r="K192" s="377">
        <v>364.73871632792941</v>
      </c>
      <c r="L192" s="377">
        <v>401.47498991491517</v>
      </c>
      <c r="M192" s="377">
        <v>438.21126350190082</v>
      </c>
      <c r="N192" s="377">
        <v>474.94753708888652</v>
      </c>
      <c r="O192" s="377">
        <v>511.68381067587222</v>
      </c>
      <c r="P192" s="377">
        <v>547.10807449189417</v>
      </c>
      <c r="Q192" s="377">
        <v>582.53233830791612</v>
      </c>
      <c r="R192" s="377">
        <v>617.95660212393807</v>
      </c>
      <c r="S192" s="377">
        <v>653.3808659399599</v>
      </c>
      <c r="T192" s="377">
        <v>688.80512975598174</v>
      </c>
      <c r="U192" s="377">
        <v>724.22939357200369</v>
      </c>
      <c r="V192" s="377">
        <v>759.65365738802575</v>
      </c>
      <c r="W192" s="377">
        <v>795.0779212040477</v>
      </c>
      <c r="X192" s="377">
        <v>830.50218502006965</v>
      </c>
      <c r="Y192" s="377">
        <v>865.92644883609137</v>
      </c>
      <c r="Z192" s="377">
        <v>902.66272242307718</v>
      </c>
      <c r="AA192" s="377">
        <v>939.39899601006289</v>
      </c>
      <c r="AB192" s="377">
        <v>976.13526959704859</v>
      </c>
      <c r="AC192" s="377">
        <v>1012.8715431840342</v>
      </c>
      <c r="AD192" s="17">
        <v>800</v>
      </c>
    </row>
    <row r="196" spans="3:29">
      <c r="C196" s="439" t="s">
        <v>635</v>
      </c>
      <c r="D196" s="439">
        <v>2024</v>
      </c>
      <c r="E196" s="439">
        <v>2025</v>
      </c>
      <c r="F196" s="439">
        <v>2026</v>
      </c>
      <c r="G196" s="439">
        <v>2027</v>
      </c>
      <c r="H196" s="439">
        <v>2028</v>
      </c>
      <c r="I196" s="439">
        <v>2029</v>
      </c>
      <c r="J196" s="439">
        <v>2030</v>
      </c>
      <c r="K196" s="439">
        <v>2031</v>
      </c>
      <c r="L196" s="439">
        <v>2032</v>
      </c>
      <c r="M196" s="439">
        <v>2033</v>
      </c>
      <c r="N196" s="439">
        <v>2034</v>
      </c>
      <c r="O196" s="439">
        <v>2035</v>
      </c>
      <c r="P196" s="439">
        <v>2036</v>
      </c>
      <c r="Q196" s="439">
        <v>2037</v>
      </c>
      <c r="R196" s="439">
        <v>2038</v>
      </c>
      <c r="S196" s="439">
        <v>2039</v>
      </c>
      <c r="T196" s="439">
        <v>2040</v>
      </c>
      <c r="U196" s="439">
        <v>2041</v>
      </c>
      <c r="V196" s="439">
        <v>2042</v>
      </c>
      <c r="W196" s="439">
        <v>2043</v>
      </c>
      <c r="X196" s="439">
        <v>2044</v>
      </c>
      <c r="Y196" s="439">
        <v>2045</v>
      </c>
      <c r="Z196" s="439">
        <v>2046</v>
      </c>
      <c r="AA196" s="439">
        <v>2047</v>
      </c>
      <c r="AB196" s="439">
        <v>2048</v>
      </c>
      <c r="AC196" s="439">
        <v>2049</v>
      </c>
    </row>
    <row r="197" spans="3:29">
      <c r="C197" s="438" t="s">
        <v>716</v>
      </c>
      <c r="D197" s="327">
        <v>0</v>
      </c>
      <c r="E197" s="435">
        <f>D197+(E179*E187)</f>
        <v>77715.158500794103</v>
      </c>
      <c r="F197" s="435">
        <f t="shared" ref="F197:K197" si="33">E197+(F179*F187)</f>
        <v>269322.74518015509</v>
      </c>
      <c r="G197" s="435">
        <f t="shared" si="33"/>
        <v>571502.97035594215</v>
      </c>
      <c r="H197" s="435">
        <f t="shared" si="33"/>
        <v>1060206.6337873039</v>
      </c>
      <c r="I197" s="435">
        <f t="shared" si="33"/>
        <v>1621276.5274748323</v>
      </c>
      <c r="J197" s="435">
        <f t="shared" si="33"/>
        <v>2326618.7162539815</v>
      </c>
      <c r="K197" s="435">
        <f t="shared" si="33"/>
        <v>3138084.8205482243</v>
      </c>
      <c r="L197" s="435">
        <f t="shared" ref="L197:AC197" si="34">L179*L187</f>
        <v>840133.76012970717</v>
      </c>
      <c r="M197" s="435">
        <f t="shared" si="34"/>
        <v>869814.20748750062</v>
      </c>
      <c r="N197" s="435">
        <f t="shared" si="34"/>
        <v>900543.33065181447</v>
      </c>
      <c r="O197" s="435">
        <f t="shared" si="34"/>
        <v>932358.46210184391</v>
      </c>
      <c r="P197" s="435">
        <f t="shared" si="34"/>
        <v>965297.2087447308</v>
      </c>
      <c r="Q197" s="435">
        <f t="shared" si="34"/>
        <v>999399.83178044436</v>
      </c>
      <c r="R197" s="435">
        <f t="shared" si="34"/>
        <v>1034707.4843578184</v>
      </c>
      <c r="S197" s="435">
        <f t="shared" si="34"/>
        <v>1069123.9710289077</v>
      </c>
      <c r="T197" s="435">
        <f t="shared" si="34"/>
        <v>1106894.402508148</v>
      </c>
      <c r="U197" s="435">
        <f t="shared" si="34"/>
        <v>1145999.6803597345</v>
      </c>
      <c r="V197" s="435">
        <f t="shared" si="34"/>
        <v>1186486.3302585373</v>
      </c>
      <c r="W197" s="435">
        <f t="shared" si="34"/>
        <v>1228403.0210498157</v>
      </c>
      <c r="X197" s="435">
        <f t="shared" si="34"/>
        <v>1271800.5844236976</v>
      </c>
      <c r="Y197" s="435">
        <f t="shared" si="34"/>
        <v>1316731.4316962233</v>
      </c>
      <c r="Z197" s="435">
        <f t="shared" si="34"/>
        <v>1363249.567683537</v>
      </c>
      <c r="AA197" s="435">
        <f t="shared" si="34"/>
        <v>1411411.2100781014</v>
      </c>
      <c r="AB197" s="435">
        <f t="shared" si="34"/>
        <v>1461274.2029031429</v>
      </c>
      <c r="AC197" s="435">
        <f t="shared" si="34"/>
        <v>1512898.6384973039</v>
      </c>
    </row>
    <row r="198" spans="3:29">
      <c r="C198" s="438" t="s">
        <v>715</v>
      </c>
      <c r="D198" s="327">
        <v>0</v>
      </c>
      <c r="E198" s="435">
        <f>D198+(E181*E188)</f>
        <v>49.075131842387343</v>
      </c>
      <c r="F198" s="435">
        <f t="shared" ref="F198:AC198" si="35">E198+(F181*F188)</f>
        <v>170.07038521953854</v>
      </c>
      <c r="G198" s="435">
        <f t="shared" si="35"/>
        <v>360.88937380115601</v>
      </c>
      <c r="H198" s="435">
        <f t="shared" si="35"/>
        <v>669.49297091820267</v>
      </c>
      <c r="I198" s="435">
        <f t="shared" si="35"/>
        <v>1023.7941655366678</v>
      </c>
      <c r="J198" s="435">
        <f t="shared" si="35"/>
        <v>1469.1996857898732</v>
      </c>
      <c r="K198" s="435">
        <f t="shared" si="35"/>
        <v>1981.6194955456772</v>
      </c>
      <c r="L198" s="435">
        <f t="shared" si="35"/>
        <v>2512.1422470045313</v>
      </c>
      <c r="M198" s="435">
        <f t="shared" si="35"/>
        <v>3061.4077603892074</v>
      </c>
      <c r="N198" s="435">
        <f t="shared" si="35"/>
        <v>3630.0781151384363</v>
      </c>
      <c r="O198" s="435">
        <f t="shared" si="35"/>
        <v>4218.8386430048176</v>
      </c>
      <c r="P198" s="435">
        <f t="shared" si="35"/>
        <v>4828.3993459772946</v>
      </c>
      <c r="Q198" s="435">
        <f t="shared" si="35"/>
        <v>5459.4950778072471</v>
      </c>
      <c r="R198" s="435">
        <f t="shared" si="35"/>
        <v>6112.8865612139234</v>
      </c>
      <c r="S198" s="435">
        <f t="shared" si="35"/>
        <v>6788.011165115262</v>
      </c>
      <c r="T198" s="435">
        <f t="shared" si="35"/>
        <v>7486.9869855436409</v>
      </c>
      <c r="U198" s="435">
        <f t="shared" si="35"/>
        <v>8210.6564432049527</v>
      </c>
      <c r="V198" s="435">
        <f t="shared" si="35"/>
        <v>8959.8919270077604</v>
      </c>
      <c r="W198" s="435">
        <f t="shared" si="35"/>
        <v>9735.5968558392924</v>
      </c>
      <c r="X198" s="435">
        <f t="shared" si="35"/>
        <v>10538.706328236463</v>
      </c>
      <c r="Y198" s="435">
        <f t="shared" si="35"/>
        <v>11370.188622245631</v>
      </c>
      <c r="Z198" s="435">
        <f t="shared" si="35"/>
        <v>12231.045862528894</v>
      </c>
      <c r="AA198" s="435">
        <f t="shared" si="35"/>
        <v>13122.315965259333</v>
      </c>
      <c r="AB198" s="435">
        <f t="shared" si="35"/>
        <v>14045.073326269548</v>
      </c>
      <c r="AC198" s="435">
        <f t="shared" si="35"/>
        <v>15000.430366372555</v>
      </c>
    </row>
    <row r="199" spans="3:29">
      <c r="C199" s="438" t="s">
        <v>714</v>
      </c>
      <c r="D199" s="327">
        <v>0</v>
      </c>
      <c r="E199" s="435">
        <f>D199+(E182*E189)</f>
        <v>2166.9956315092481</v>
      </c>
      <c r="F199" s="435">
        <f t="shared" ref="F199:K201" si="36">E199+(F180*F189)</f>
        <v>3184.2403269914616</v>
      </c>
      <c r="G199" s="435">
        <f t="shared" si="36"/>
        <v>4788.509198853988</v>
      </c>
      <c r="H199" s="435">
        <f t="shared" si="36"/>
        <v>7383.0261764398711</v>
      </c>
      <c r="I199" s="435">
        <f t="shared" si="36"/>
        <v>10361.730306623158</v>
      </c>
      <c r="J199" s="435">
        <f t="shared" si="36"/>
        <v>14106.366350819371</v>
      </c>
      <c r="K199" s="435">
        <f t="shared" si="36"/>
        <v>18414.40385444303</v>
      </c>
      <c r="L199" s="435">
        <f t="shared" ref="L199:AC199" si="37">L182*L189</f>
        <v>18931.912031761032</v>
      </c>
      <c r="M199" s="435">
        <f t="shared" si="37"/>
        <v>19600.71222099485</v>
      </c>
      <c r="N199" s="435">
        <f t="shared" si="37"/>
        <v>20293.23244276872</v>
      </c>
      <c r="O199" s="435">
        <f t="shared" si="37"/>
        <v>21010.23886852045</v>
      </c>
      <c r="P199" s="435">
        <f t="shared" si="37"/>
        <v>21752.503250877275</v>
      </c>
      <c r="Q199" s="435">
        <f t="shared" si="37"/>
        <v>22520.961514370112</v>
      </c>
      <c r="R199" s="435">
        <f t="shared" si="37"/>
        <v>23316.556487354654</v>
      </c>
      <c r="S199" s="435">
        <f t="shared" si="37"/>
        <v>24092.053827920754</v>
      </c>
      <c r="T199" s="435">
        <f t="shared" si="37"/>
        <v>24943.235641576815</v>
      </c>
      <c r="U199" s="435">
        <f t="shared" si="37"/>
        <v>25824.365151729722</v>
      </c>
      <c r="V199" s="435">
        <f t="shared" si="37"/>
        <v>26736.73087528635</v>
      </c>
      <c r="W199" s="435">
        <f t="shared" si="37"/>
        <v>27681.310634002853</v>
      </c>
      <c r="X199" s="435">
        <f t="shared" si="37"/>
        <v>28659.249826345567</v>
      </c>
      <c r="Y199" s="435">
        <f t="shared" si="37"/>
        <v>29671.702269614205</v>
      </c>
      <c r="Z199" s="435">
        <f t="shared" si="37"/>
        <v>30719.991359373395</v>
      </c>
      <c r="AA199" s="435">
        <f t="shared" si="37"/>
        <v>31805.288840094152</v>
      </c>
      <c r="AB199" s="435">
        <f t="shared" si="37"/>
        <v>32928.936765736486</v>
      </c>
      <c r="AC199" s="435">
        <f t="shared" si="37"/>
        <v>34092.28707156123</v>
      </c>
    </row>
    <row r="200" spans="3:29">
      <c r="C200" s="438" t="s">
        <v>713</v>
      </c>
      <c r="D200" s="327">
        <v>0</v>
      </c>
      <c r="E200" s="435">
        <f>D200+(E180*E190)</f>
        <v>67389.280065997329</v>
      </c>
      <c r="F200" s="435">
        <f t="shared" si="36"/>
        <v>69242.021333705459</v>
      </c>
      <c r="G200" s="435">
        <f t="shared" si="36"/>
        <v>72163.940045271578</v>
      </c>
      <c r="H200" s="435">
        <f t="shared" si="36"/>
        <v>76889.437531200267</v>
      </c>
      <c r="I200" s="435">
        <f t="shared" si="36"/>
        <v>82314.678314822886</v>
      </c>
      <c r="J200" s="435">
        <f t="shared" si="36"/>
        <v>89134.956142938259</v>
      </c>
      <c r="K200" s="435">
        <f t="shared" si="36"/>
        <v>96981.393097734224</v>
      </c>
      <c r="L200" s="435">
        <f t="shared" ref="L200:AC200" si="38">L180*L190</f>
        <v>728507.08891231834</v>
      </c>
      <c r="M200" s="435">
        <f t="shared" si="38"/>
        <v>754244.19643234764</v>
      </c>
      <c r="N200" s="435">
        <f t="shared" si="38"/>
        <v>780890.5841027</v>
      </c>
      <c r="O200" s="435">
        <f t="shared" si="38"/>
        <v>808478.34285666363</v>
      </c>
      <c r="P200" s="435">
        <f t="shared" si="38"/>
        <v>837040.73139344715</v>
      </c>
      <c r="Q200" s="435">
        <f t="shared" si="38"/>
        <v>866612.18664290709</v>
      </c>
      <c r="R200" s="435">
        <f t="shared" si="38"/>
        <v>897228.3717219563</v>
      </c>
      <c r="S200" s="435">
        <f t="shared" si="38"/>
        <v>927072.04280912713</v>
      </c>
      <c r="T200" s="435">
        <f t="shared" si="38"/>
        <v>959824.16983752279</v>
      </c>
      <c r="U200" s="435">
        <f t="shared" si="38"/>
        <v>993733.3949786505</v>
      </c>
      <c r="V200" s="435">
        <f t="shared" si="38"/>
        <v>1028840.5800867776</v>
      </c>
      <c r="W200" s="435">
        <f t="shared" si="38"/>
        <v>1065188.0568533712</v>
      </c>
      <c r="X200" s="435">
        <f t="shared" si="38"/>
        <v>1102819.6399609768</v>
      </c>
      <c r="Y200" s="435">
        <f t="shared" si="38"/>
        <v>1141780.6781956872</v>
      </c>
      <c r="Z200" s="435">
        <f t="shared" si="38"/>
        <v>1182118.1820073565</v>
      </c>
      <c r="AA200" s="435">
        <f t="shared" si="38"/>
        <v>1223880.7243090698</v>
      </c>
      <c r="AB200" s="435">
        <f t="shared" si="38"/>
        <v>1267118.6829872872</v>
      </c>
      <c r="AC200" s="435">
        <f t="shared" si="38"/>
        <v>1311884.1807424049</v>
      </c>
    </row>
    <row r="201" spans="3:29">
      <c r="C201" s="438" t="s">
        <v>712</v>
      </c>
      <c r="D201" s="327">
        <v>0</v>
      </c>
      <c r="E201" s="435">
        <f>D201+(E182*E191)</f>
        <v>137242.38974449661</v>
      </c>
      <c r="F201" s="435">
        <f t="shared" si="36"/>
        <v>410701.64738420484</v>
      </c>
      <c r="G201" s="435">
        <f t="shared" si="36"/>
        <v>841968.40168732964</v>
      </c>
      <c r="H201" s="435">
        <f t="shared" si="36"/>
        <v>1539438.2317523835</v>
      </c>
      <c r="I201" s="435">
        <f t="shared" si="36"/>
        <v>2340188.1909695212</v>
      </c>
      <c r="J201" s="435">
        <f t="shared" si="36"/>
        <v>3346841.5803348939</v>
      </c>
      <c r="K201" s="435">
        <f t="shared" si="36"/>
        <v>4504953.0552525045</v>
      </c>
      <c r="L201" s="435">
        <f t="shared" ref="L201:AC201" si="39">L180*L191</f>
        <v>282482.37531945348</v>
      </c>
      <c r="M201" s="435">
        <f t="shared" si="39"/>
        <v>292462.07392310747</v>
      </c>
      <c r="N201" s="435">
        <f t="shared" si="39"/>
        <v>302794.33767652116</v>
      </c>
      <c r="O201" s="435">
        <f t="shared" si="39"/>
        <v>313491.6197969463</v>
      </c>
      <c r="P201" s="435">
        <f t="shared" si="39"/>
        <v>324566.83780033799</v>
      </c>
      <c r="Q201" s="435">
        <f t="shared" si="39"/>
        <v>336033.34031709511</v>
      </c>
      <c r="R201" s="435">
        <f t="shared" si="39"/>
        <v>347904.91091488855</v>
      </c>
      <c r="S201" s="435">
        <f t="shared" si="39"/>
        <v>359476.93060060404</v>
      </c>
      <c r="T201" s="435">
        <f t="shared" si="39"/>
        <v>372176.7235091753</v>
      </c>
      <c r="U201" s="435">
        <f t="shared" si="39"/>
        <v>385325.21467927843</v>
      </c>
      <c r="V201" s="435">
        <f t="shared" si="39"/>
        <v>398938.2017906796</v>
      </c>
      <c r="W201" s="435">
        <f t="shared" si="39"/>
        <v>413032.12677881517</v>
      </c>
      <c r="X201" s="435">
        <f t="shared" si="39"/>
        <v>427623.96825915482</v>
      </c>
      <c r="Y201" s="435">
        <f t="shared" si="39"/>
        <v>442731.32203779067</v>
      </c>
      <c r="Z201" s="435">
        <f t="shared" si="39"/>
        <v>458372.40664159809</v>
      </c>
      <c r="AA201" s="435">
        <f t="shared" si="39"/>
        <v>474566.06888032932</v>
      </c>
      <c r="AB201" s="435">
        <f t="shared" si="39"/>
        <v>491331.82755121251</v>
      </c>
      <c r="AC201" s="435">
        <f t="shared" si="39"/>
        <v>508689.87944645784</v>
      </c>
    </row>
    <row r="202" spans="3:29">
      <c r="C202" s="437" t="s">
        <v>711</v>
      </c>
      <c r="D202" s="435">
        <f t="shared" ref="D202:AC202" si="40">SUM(D197:D201)</f>
        <v>0</v>
      </c>
      <c r="E202" s="435">
        <f t="shared" si="40"/>
        <v>284562.89907463966</v>
      </c>
      <c r="F202" s="435">
        <f t="shared" si="40"/>
        <v>752620.7246102764</v>
      </c>
      <c r="G202" s="435">
        <f t="shared" si="40"/>
        <v>1490784.7106611985</v>
      </c>
      <c r="H202" s="435">
        <f t="shared" si="40"/>
        <v>2684586.8222182458</v>
      </c>
      <c r="I202" s="435">
        <f t="shared" si="40"/>
        <v>4055164.9212313364</v>
      </c>
      <c r="J202" s="435">
        <f t="shared" si="40"/>
        <v>5778170.8187684231</v>
      </c>
      <c r="K202" s="435">
        <f t="shared" si="40"/>
        <v>7760415.2922484521</v>
      </c>
      <c r="L202" s="435">
        <f t="shared" si="40"/>
        <v>1872567.2786402446</v>
      </c>
      <c r="M202" s="435">
        <f t="shared" si="40"/>
        <v>1939182.59782434</v>
      </c>
      <c r="N202" s="435">
        <f t="shared" si="40"/>
        <v>2008151.5629889427</v>
      </c>
      <c r="O202" s="435">
        <f t="shared" si="40"/>
        <v>2079557.5022669788</v>
      </c>
      <c r="P202" s="435">
        <f t="shared" si="40"/>
        <v>2153485.6805353705</v>
      </c>
      <c r="Q202" s="435">
        <f t="shared" si="40"/>
        <v>2230025.8153326241</v>
      </c>
      <c r="R202" s="435">
        <f t="shared" si="40"/>
        <v>2309270.210043232</v>
      </c>
      <c r="S202" s="435">
        <f t="shared" si="40"/>
        <v>2386553.0094316751</v>
      </c>
      <c r="T202" s="435">
        <f t="shared" si="40"/>
        <v>2471325.5184819666</v>
      </c>
      <c r="U202" s="435">
        <f t="shared" si="40"/>
        <v>2559093.3116125981</v>
      </c>
      <c r="V202" s="435">
        <f t="shared" si="40"/>
        <v>2649961.7349382886</v>
      </c>
      <c r="W202" s="435">
        <f t="shared" si="40"/>
        <v>2744040.1121718436</v>
      </c>
      <c r="X202" s="435">
        <f t="shared" si="40"/>
        <v>2841442.1487984112</v>
      </c>
      <c r="Y202" s="435">
        <f t="shared" si="40"/>
        <v>2942285.3228215612</v>
      </c>
      <c r="Z202" s="435">
        <f t="shared" si="40"/>
        <v>3046691.1935543939</v>
      </c>
      <c r="AA202" s="435">
        <f t="shared" si="40"/>
        <v>3154785.6080728541</v>
      </c>
      <c r="AB202" s="435">
        <f t="shared" si="40"/>
        <v>3266698.7235336485</v>
      </c>
      <c r="AC202" s="435">
        <f t="shared" si="40"/>
        <v>3382565.4161241008</v>
      </c>
    </row>
    <row r="203" spans="3:29">
      <c r="C203" s="436" t="s">
        <v>710</v>
      </c>
      <c r="D203" s="327">
        <v>0</v>
      </c>
      <c r="E203" s="435">
        <f t="shared" ref="E203:AC203" si="41">E178*E192</f>
        <v>387627.3845801758</v>
      </c>
      <c r="F203" s="435">
        <f t="shared" si="41"/>
        <v>1019037.510489968</v>
      </c>
      <c r="G203" s="435">
        <f t="shared" si="41"/>
        <v>1705357.0104974313</v>
      </c>
      <c r="H203" s="435">
        <f t="shared" si="41"/>
        <v>2907283.6351825064</v>
      </c>
      <c r="I203" s="435">
        <f t="shared" si="41"/>
        <v>3484581.0763712069</v>
      </c>
      <c r="J203" s="435">
        <f t="shared" si="41"/>
        <v>4548908.753664352</v>
      </c>
      <c r="K203" s="435">
        <f t="shared" si="41"/>
        <v>5632120.6183364512</v>
      </c>
      <c r="L203" s="435">
        <f t="shared" si="41"/>
        <v>6211783.3346380461</v>
      </c>
      <c r="M203" s="435">
        <f t="shared" si="41"/>
        <v>6793742.1733223712</v>
      </c>
      <c r="N203" s="435">
        <f t="shared" si="41"/>
        <v>7378004.0002280949</v>
      </c>
      <c r="O203" s="435">
        <f t="shared" si="41"/>
        <v>7964575.6994727487</v>
      </c>
      <c r="P203" s="435">
        <f t="shared" si="41"/>
        <v>8533001.3405474238</v>
      </c>
      <c r="Q203" s="435">
        <f t="shared" si="41"/>
        <v>9103668.8258836046</v>
      </c>
      <c r="R203" s="435">
        <f t="shared" si="41"/>
        <v>9676584.849155765</v>
      </c>
      <c r="S203" s="435">
        <f t="shared" si="41"/>
        <v>10231293.534776159</v>
      </c>
      <c r="T203" s="435">
        <f t="shared" si="41"/>
        <v>10807574.224837346</v>
      </c>
      <c r="U203" s="435">
        <f t="shared" si="41"/>
        <v>11386119.11248464</v>
      </c>
      <c r="V203" s="435">
        <f t="shared" si="41"/>
        <v>11966934.949385628</v>
      </c>
      <c r="W203" s="435">
        <f t="shared" si="41"/>
        <v>12550028.505157759</v>
      </c>
      <c r="X203" s="435">
        <f t="shared" si="41"/>
        <v>13135406.56741319</v>
      </c>
      <c r="Y203" s="435">
        <f t="shared" si="41"/>
        <v>13723075.941803614</v>
      </c>
      <c r="Z203" s="435">
        <f t="shared" si="41"/>
        <v>14333877.576449707</v>
      </c>
      <c r="AA203" s="435">
        <f t="shared" si="41"/>
        <v>14947067.525330625</v>
      </c>
      <c r="AB203" s="435">
        <f t="shared" si="41"/>
        <v>15562652.898496756</v>
      </c>
      <c r="AC203" s="435">
        <f t="shared" si="41"/>
        <v>16180640.824885447</v>
      </c>
    </row>
    <row r="204" spans="3:29">
      <c r="C204" s="434"/>
      <c r="E204" s="17" t="s">
        <v>630</v>
      </c>
    </row>
    <row r="208" spans="3:29" ht="18.5">
      <c r="C208" s="433" t="s">
        <v>709</v>
      </c>
      <c r="D208" s="432"/>
      <c r="E208" s="17" t="s">
        <v>708</v>
      </c>
      <c r="H208" s="404" t="s">
        <v>707</v>
      </c>
      <c r="M208" s="17" t="s">
        <v>706</v>
      </c>
    </row>
    <row r="209" spans="3:9">
      <c r="H209" s="404" t="s">
        <v>705</v>
      </c>
    </row>
    <row r="210" spans="3:9">
      <c r="H210" s="404"/>
    </row>
    <row r="211" spans="3:9">
      <c r="C211" s="385" t="s">
        <v>704</v>
      </c>
      <c r="H211" s="404"/>
    </row>
    <row r="212" spans="3:9" ht="43.5">
      <c r="C212" s="408" t="s">
        <v>703</v>
      </c>
      <c r="D212" s="408" t="s">
        <v>702</v>
      </c>
      <c r="E212" s="408" t="s">
        <v>701</v>
      </c>
      <c r="F212" s="408" t="s">
        <v>700</v>
      </c>
      <c r="G212" s="408" t="s">
        <v>699</v>
      </c>
      <c r="H212" s="431" t="s">
        <v>698</v>
      </c>
    </row>
    <row r="213" spans="3:9">
      <c r="C213" s="428" t="s">
        <v>697</v>
      </c>
      <c r="D213" s="428">
        <v>5869</v>
      </c>
      <c r="E213" s="428">
        <v>141</v>
      </c>
      <c r="F213" s="428">
        <v>434</v>
      </c>
      <c r="G213" s="428">
        <v>3361</v>
      </c>
      <c r="H213" s="427">
        <v>1930</v>
      </c>
    </row>
    <row r="214" spans="3:9">
      <c r="C214" s="428" t="s">
        <v>696</v>
      </c>
      <c r="D214" s="428">
        <v>1380</v>
      </c>
      <c r="E214" s="428">
        <v>71</v>
      </c>
      <c r="F214" s="428">
        <v>194</v>
      </c>
      <c r="G214" s="428">
        <v>1003</v>
      </c>
      <c r="H214" s="427">
        <v>104</v>
      </c>
    </row>
    <row r="215" spans="3:9">
      <c r="C215" s="430" t="s">
        <v>644</v>
      </c>
      <c r="D215" s="430">
        <v>1532</v>
      </c>
      <c r="E215" s="430">
        <v>41</v>
      </c>
      <c r="F215" s="430">
        <v>95</v>
      </c>
      <c r="G215" s="430">
        <v>1155</v>
      </c>
      <c r="H215" s="429">
        <v>181</v>
      </c>
      <c r="I215" s="1172" t="s">
        <v>665</v>
      </c>
    </row>
    <row r="216" spans="3:9">
      <c r="C216" s="430" t="s">
        <v>643</v>
      </c>
      <c r="D216" s="430">
        <v>3060</v>
      </c>
      <c r="E216" s="430">
        <v>170</v>
      </c>
      <c r="F216" s="430">
        <v>359</v>
      </c>
      <c r="G216" s="430">
        <v>2467</v>
      </c>
      <c r="H216" s="429">
        <v>48</v>
      </c>
      <c r="I216" s="1172"/>
    </row>
    <row r="217" spans="3:9">
      <c r="C217" s="428" t="s">
        <v>695</v>
      </c>
      <c r="D217" s="428">
        <v>14756</v>
      </c>
      <c r="E217" s="428">
        <v>198</v>
      </c>
      <c r="F217" s="428">
        <v>423</v>
      </c>
      <c r="G217" s="428">
        <v>3510</v>
      </c>
      <c r="H217" s="427">
        <v>10213</v>
      </c>
    </row>
    <row r="218" spans="3:9">
      <c r="C218" s="428" t="s">
        <v>694</v>
      </c>
      <c r="D218" s="428">
        <v>631</v>
      </c>
      <c r="E218" s="428">
        <v>3</v>
      </c>
      <c r="F218" s="428">
        <v>31</v>
      </c>
      <c r="G218" s="428">
        <v>435</v>
      </c>
      <c r="H218" s="427">
        <v>104</v>
      </c>
    </row>
    <row r="219" spans="3:9">
      <c r="C219" s="428" t="s">
        <v>693</v>
      </c>
      <c r="D219" s="428">
        <v>324</v>
      </c>
      <c r="E219" s="428">
        <v>5</v>
      </c>
      <c r="F219" s="428">
        <v>16</v>
      </c>
      <c r="G219" s="428">
        <v>77</v>
      </c>
      <c r="H219" s="427">
        <v>154</v>
      </c>
    </row>
    <row r="220" spans="3:9">
      <c r="C220" s="426" t="s">
        <v>631</v>
      </c>
      <c r="D220" s="426">
        <f>SUM(D213:D219)</f>
        <v>27552</v>
      </c>
      <c r="E220" s="426">
        <f>SUM(E213:E219)</f>
        <v>629</v>
      </c>
      <c r="F220" s="426">
        <f>SUM(F213:F219)</f>
        <v>1552</v>
      </c>
      <c r="G220" s="426">
        <f>SUM(G213:G219)</f>
        <v>12008</v>
      </c>
      <c r="H220" s="425">
        <f>SUM(H213:H219)</f>
        <v>12734</v>
      </c>
    </row>
    <row r="221" spans="3:9">
      <c r="H221" s="404"/>
    </row>
    <row r="222" spans="3:9">
      <c r="H222" s="404"/>
    </row>
    <row r="223" spans="3:9">
      <c r="C223" s="423" t="s">
        <v>692</v>
      </c>
      <c r="D223" s="424">
        <f>D215/D220</f>
        <v>5.5603948896631825E-2</v>
      </c>
      <c r="E223" s="424">
        <f>E215/E220</f>
        <v>6.518282988871224E-2</v>
      </c>
      <c r="F223" s="424">
        <f>F215/F220</f>
        <v>6.1211340206185565E-2</v>
      </c>
      <c r="G223" s="424">
        <f>G215/G220</f>
        <v>9.6185876082611588E-2</v>
      </c>
      <c r="H223" s="424">
        <f>H215/H220</f>
        <v>1.4213915501806187E-2</v>
      </c>
    </row>
    <row r="224" spans="3:9">
      <c r="C224" s="423" t="s">
        <v>691</v>
      </c>
      <c r="D224" s="422">
        <f>D216/D220</f>
        <v>0.11106271777003485</v>
      </c>
      <c r="E224" s="422">
        <f>E216/E220</f>
        <v>0.27027027027027029</v>
      </c>
      <c r="F224" s="422">
        <f>F216/F220</f>
        <v>0.23131443298969073</v>
      </c>
      <c r="G224" s="422">
        <f>G216/G220</f>
        <v>0.20544636908727515</v>
      </c>
      <c r="H224" s="421">
        <f>H216/H220</f>
        <v>3.7694361551751216E-3</v>
      </c>
    </row>
    <row r="225" spans="3:21">
      <c r="C225" s="392"/>
      <c r="D225" s="420"/>
      <c r="E225" s="420"/>
      <c r="F225" s="420"/>
      <c r="G225" s="420"/>
      <c r="H225" s="419"/>
    </row>
    <row r="226" spans="3:21" ht="43.5">
      <c r="C226" s="418" t="s">
        <v>690</v>
      </c>
      <c r="D226" s="417">
        <f>D224*45/100</f>
        <v>4.9978222996515678E-2</v>
      </c>
      <c r="E226" s="417">
        <f>E224*45/100</f>
        <v>0.12162162162162163</v>
      </c>
      <c r="F226" s="417">
        <f>F224*45/100</f>
        <v>0.10409149484536083</v>
      </c>
      <c r="G226" s="417">
        <f>G224*45/100</f>
        <v>9.2450866089273817E-2</v>
      </c>
      <c r="H226" s="417">
        <f>H224*45/100</f>
        <v>1.6962462698288047E-3</v>
      </c>
    </row>
    <row r="227" spans="3:21">
      <c r="H227" s="404"/>
    </row>
    <row r="228" spans="3:21">
      <c r="C228" s="385" t="s">
        <v>689</v>
      </c>
      <c r="H228" s="404"/>
    </row>
    <row r="229" spans="3:21">
      <c r="C229" s="1148" t="s">
        <v>688</v>
      </c>
      <c r="D229" s="1149" t="s">
        <v>676</v>
      </c>
      <c r="E229" s="1149"/>
      <c r="F229" s="1149"/>
      <c r="G229" s="1149" t="s">
        <v>675</v>
      </c>
      <c r="H229" s="1149"/>
      <c r="I229" s="1149"/>
      <c r="J229" s="1149" t="s">
        <v>674</v>
      </c>
      <c r="K229" s="1149"/>
      <c r="L229" s="1149"/>
      <c r="M229" s="1149" t="s">
        <v>657</v>
      </c>
      <c r="N229" s="1149"/>
      <c r="O229" s="1149"/>
      <c r="P229" s="403" t="s">
        <v>687</v>
      </c>
      <c r="Q229" s="1155" t="s">
        <v>686</v>
      </c>
      <c r="R229" s="1156"/>
      <c r="S229" s="1157"/>
    </row>
    <row r="230" spans="3:21">
      <c r="C230" s="1148"/>
      <c r="D230" s="387" t="s">
        <v>671</v>
      </c>
      <c r="E230" s="387" t="s">
        <v>685</v>
      </c>
      <c r="F230" s="387" t="s">
        <v>672</v>
      </c>
      <c r="G230" s="387" t="s">
        <v>671</v>
      </c>
      <c r="H230" s="415" t="s">
        <v>670</v>
      </c>
      <c r="I230" s="387" t="s">
        <v>672</v>
      </c>
      <c r="J230" s="387" t="s">
        <v>671</v>
      </c>
      <c r="K230" s="387" t="s">
        <v>670</v>
      </c>
      <c r="L230" s="387" t="s">
        <v>672</v>
      </c>
      <c r="M230" s="387" t="s">
        <v>671</v>
      </c>
      <c r="N230" s="387" t="s">
        <v>670</v>
      </c>
      <c r="O230" s="387" t="s">
        <v>672</v>
      </c>
      <c r="P230" s="403"/>
      <c r="Q230" s="387" t="s">
        <v>655</v>
      </c>
      <c r="R230" s="387" t="s">
        <v>654</v>
      </c>
      <c r="S230" s="387" t="s">
        <v>653</v>
      </c>
    </row>
    <row r="231" spans="3:21">
      <c r="C231" s="412" t="s">
        <v>684</v>
      </c>
      <c r="D231" s="327"/>
      <c r="E231" s="327"/>
      <c r="F231" s="327"/>
      <c r="G231" s="327"/>
      <c r="H231" s="414"/>
      <c r="I231" s="327"/>
      <c r="J231" s="327"/>
      <c r="K231" s="327"/>
      <c r="L231" s="327"/>
      <c r="M231" s="327"/>
      <c r="N231" s="327"/>
      <c r="O231" s="327"/>
      <c r="P231" s="327"/>
      <c r="Q231" s="327"/>
      <c r="R231" s="327"/>
      <c r="S231" s="327"/>
    </row>
    <row r="232" spans="3:21">
      <c r="C232" s="412" t="s">
        <v>683</v>
      </c>
      <c r="D232" s="327">
        <v>321</v>
      </c>
      <c r="E232" s="327">
        <v>40</v>
      </c>
      <c r="F232" s="327">
        <v>422</v>
      </c>
      <c r="G232" s="327">
        <v>253</v>
      </c>
      <c r="H232" s="398">
        <v>37</v>
      </c>
      <c r="I232" s="327">
        <v>323</v>
      </c>
      <c r="J232" s="327">
        <v>260</v>
      </c>
      <c r="K232" s="327">
        <v>39</v>
      </c>
      <c r="L232" s="327">
        <v>329</v>
      </c>
      <c r="M232" s="327">
        <v>255</v>
      </c>
      <c r="N232" s="327">
        <v>22</v>
      </c>
      <c r="O232" s="327">
        <v>354</v>
      </c>
      <c r="P232" s="327">
        <v>1751.29</v>
      </c>
      <c r="Q232" s="327">
        <f>M232*100/P232</f>
        <v>14.560695258923422</v>
      </c>
      <c r="R232" s="327">
        <f>N232*100/P232</f>
        <v>1.2562168458679031</v>
      </c>
      <c r="S232" s="327">
        <f>O232*100/P232</f>
        <v>20.213671065328988</v>
      </c>
    </row>
    <row r="233" spans="3:21" ht="14.4" customHeight="1">
      <c r="C233" s="413" t="s">
        <v>652</v>
      </c>
      <c r="D233" s="406">
        <v>561</v>
      </c>
      <c r="E233" s="406">
        <v>48</v>
      </c>
      <c r="F233" s="406">
        <v>733</v>
      </c>
      <c r="G233" s="406">
        <v>421</v>
      </c>
      <c r="H233" s="407">
        <v>48</v>
      </c>
      <c r="I233" s="406">
        <v>520</v>
      </c>
      <c r="J233" s="406">
        <v>414</v>
      </c>
      <c r="K233" s="406">
        <v>44</v>
      </c>
      <c r="L233" s="406">
        <v>527</v>
      </c>
      <c r="M233" s="406">
        <v>384</v>
      </c>
      <c r="N233" s="406">
        <v>24</v>
      </c>
      <c r="O233" s="406">
        <v>511</v>
      </c>
      <c r="P233" s="406">
        <v>4924.62</v>
      </c>
      <c r="Q233" s="406">
        <f>M233*100/P233</f>
        <v>7.7975559535558077</v>
      </c>
      <c r="R233" s="406">
        <f>N233*100/P233</f>
        <v>0.48734724709723798</v>
      </c>
      <c r="S233" s="406">
        <f>O233*100/P233</f>
        <v>10.376435136112026</v>
      </c>
      <c r="T233" s="1153" t="s">
        <v>665</v>
      </c>
      <c r="U233" s="1154"/>
    </row>
    <row r="234" spans="3:21">
      <c r="C234" s="413" t="s">
        <v>651</v>
      </c>
      <c r="D234" s="406">
        <v>415</v>
      </c>
      <c r="E234" s="406">
        <v>32</v>
      </c>
      <c r="F234" s="406">
        <v>515</v>
      </c>
      <c r="G234" s="406">
        <v>377</v>
      </c>
      <c r="H234" s="407">
        <v>42</v>
      </c>
      <c r="I234" s="406">
        <v>432</v>
      </c>
      <c r="J234" s="406">
        <v>378</v>
      </c>
      <c r="K234" s="406">
        <v>24</v>
      </c>
      <c r="L234" s="406">
        <v>463</v>
      </c>
      <c r="M234" s="406">
        <v>354</v>
      </c>
      <c r="N234" s="406">
        <v>23</v>
      </c>
      <c r="O234" s="406">
        <v>419</v>
      </c>
      <c r="P234" s="406">
        <v>14527.92</v>
      </c>
      <c r="Q234" s="406">
        <f>M234*100/P234</f>
        <v>2.4366874266928784</v>
      </c>
      <c r="R234" s="406">
        <f>N234*100/P234</f>
        <v>0.15831584975688193</v>
      </c>
      <c r="S234" s="406">
        <f>O234*100/P234</f>
        <v>2.8841017847014574</v>
      </c>
      <c r="T234" s="1153"/>
      <c r="U234" s="1154"/>
    </row>
    <row r="235" spans="3:21">
      <c r="C235" s="412" t="s">
        <v>682</v>
      </c>
      <c r="D235" s="327">
        <v>1893</v>
      </c>
      <c r="E235" s="327">
        <v>66</v>
      </c>
      <c r="F235" s="327">
        <v>2101</v>
      </c>
      <c r="G235" s="327">
        <v>1775</v>
      </c>
      <c r="H235" s="398">
        <v>48</v>
      </c>
      <c r="I235" s="327">
        <v>1928</v>
      </c>
      <c r="J235" s="327">
        <v>1756</v>
      </c>
      <c r="K235" s="327">
        <v>41</v>
      </c>
      <c r="L235" s="327">
        <v>1892</v>
      </c>
      <c r="M235" s="327">
        <v>1885</v>
      </c>
      <c r="N235" s="327">
        <v>51</v>
      </c>
      <c r="O235" s="327">
        <v>2091</v>
      </c>
      <c r="P235" s="327">
        <v>70279</v>
      </c>
      <c r="Q235" s="327">
        <f>M235*100/P235</f>
        <v>2.6821667923561803</v>
      </c>
      <c r="R235" s="327">
        <f>N235*100/P235</f>
        <v>7.256790790990196E-2</v>
      </c>
      <c r="S235" s="327">
        <f>O235*100/P235</f>
        <v>2.9752842243059803</v>
      </c>
    </row>
    <row r="236" spans="3:21">
      <c r="C236" s="399" t="s">
        <v>663</v>
      </c>
      <c r="D236" s="400">
        <f t="shared" ref="D236:O236" si="42">SUM(D232:D235)</f>
        <v>3190</v>
      </c>
      <c r="E236" s="400">
        <f t="shared" si="42"/>
        <v>186</v>
      </c>
      <c r="F236" s="400">
        <f t="shared" si="42"/>
        <v>3771</v>
      </c>
      <c r="G236" s="400">
        <f t="shared" si="42"/>
        <v>2826</v>
      </c>
      <c r="H236" s="402">
        <f t="shared" si="42"/>
        <v>175</v>
      </c>
      <c r="I236" s="400">
        <f t="shared" si="42"/>
        <v>3203</v>
      </c>
      <c r="J236" s="400">
        <f t="shared" si="42"/>
        <v>2808</v>
      </c>
      <c r="K236" s="400">
        <f t="shared" si="42"/>
        <v>148</v>
      </c>
      <c r="L236" s="400">
        <f t="shared" si="42"/>
        <v>3211</v>
      </c>
      <c r="M236" s="400">
        <f t="shared" si="42"/>
        <v>2878</v>
      </c>
      <c r="N236" s="400">
        <f t="shared" si="42"/>
        <v>120</v>
      </c>
      <c r="O236" s="400">
        <f t="shared" si="42"/>
        <v>3375</v>
      </c>
    </row>
    <row r="237" spans="3:21">
      <c r="C237" s="17" t="s">
        <v>681</v>
      </c>
      <c r="H237" s="404"/>
      <c r="P237" s="17" t="s">
        <v>680</v>
      </c>
    </row>
    <row r="238" spans="3:21">
      <c r="C238" s="17" t="s">
        <v>679</v>
      </c>
      <c r="H238" s="404"/>
    </row>
    <row r="239" spans="3:21">
      <c r="H239" s="404"/>
    </row>
    <row r="240" spans="3:21">
      <c r="H240" s="404"/>
    </row>
    <row r="241" spans="3:21">
      <c r="C241" s="411" t="s">
        <v>678</v>
      </c>
      <c r="D241" s="409"/>
      <c r="E241" s="409"/>
      <c r="F241" s="409"/>
      <c r="G241" s="409"/>
      <c r="H241" s="410"/>
      <c r="I241" s="409"/>
      <c r="J241" s="409"/>
      <c r="K241" s="409"/>
      <c r="L241" s="409"/>
      <c r="M241" s="409"/>
      <c r="N241" s="409"/>
      <c r="O241" s="409"/>
      <c r="P241" s="409"/>
      <c r="Q241" s="409"/>
      <c r="R241" s="409"/>
      <c r="S241" s="409"/>
      <c r="T241" s="409"/>
    </row>
    <row r="242" spans="3:21">
      <c r="C242" s="1168" t="s">
        <v>677</v>
      </c>
      <c r="D242" s="1150" t="s">
        <v>676</v>
      </c>
      <c r="E242" s="1151"/>
      <c r="F242" s="1152"/>
      <c r="G242" s="1150" t="s">
        <v>675</v>
      </c>
      <c r="H242" s="1151"/>
      <c r="I242" s="1152"/>
      <c r="J242" s="1150" t="s">
        <v>674</v>
      </c>
      <c r="K242" s="1151"/>
      <c r="L242" s="1152"/>
      <c r="M242" s="1150" t="s">
        <v>657</v>
      </c>
      <c r="N242" s="1151"/>
      <c r="O242" s="1152"/>
      <c r="P242" s="1150" t="s">
        <v>673</v>
      </c>
      <c r="Q242" s="1151"/>
      <c r="R242" s="1151"/>
      <c r="S242" s="1151"/>
      <c r="T242" s="1152"/>
    </row>
    <row r="243" spans="3:21" ht="29">
      <c r="C243" s="1169"/>
      <c r="D243" s="378" t="s">
        <v>671</v>
      </c>
      <c r="E243" s="378" t="s">
        <v>670</v>
      </c>
      <c r="F243" s="378" t="s">
        <v>672</v>
      </c>
      <c r="G243" s="378" t="s">
        <v>671</v>
      </c>
      <c r="H243" s="380" t="s">
        <v>670</v>
      </c>
      <c r="I243" s="378" t="s">
        <v>672</v>
      </c>
      <c r="J243" s="378" t="s">
        <v>671</v>
      </c>
      <c r="K243" s="378" t="s">
        <v>670</v>
      </c>
      <c r="L243" s="378" t="s">
        <v>672</v>
      </c>
      <c r="M243" s="378" t="s">
        <v>671</v>
      </c>
      <c r="N243" s="378" t="s">
        <v>670</v>
      </c>
      <c r="O243" s="378" t="s">
        <v>672</v>
      </c>
      <c r="P243" s="378" t="s">
        <v>671</v>
      </c>
      <c r="Q243" s="378" t="s">
        <v>670</v>
      </c>
      <c r="R243" s="378" t="s">
        <v>669</v>
      </c>
      <c r="S243" s="408" t="s">
        <v>668</v>
      </c>
      <c r="T243" s="408" t="s">
        <v>667</v>
      </c>
    </row>
    <row r="244" spans="3:21">
      <c r="C244" s="406" t="s">
        <v>666</v>
      </c>
      <c r="D244" s="406">
        <v>40</v>
      </c>
      <c r="E244" s="406">
        <v>7</v>
      </c>
      <c r="F244" s="406">
        <v>32</v>
      </c>
      <c r="G244" s="406">
        <v>44</v>
      </c>
      <c r="H244" s="407">
        <v>5</v>
      </c>
      <c r="I244" s="406">
        <v>35</v>
      </c>
      <c r="J244" s="406">
        <v>29</v>
      </c>
      <c r="K244" s="406">
        <v>4</v>
      </c>
      <c r="L244" s="406">
        <v>24</v>
      </c>
      <c r="M244" s="406">
        <v>43</v>
      </c>
      <c r="N244" s="406">
        <v>2</v>
      </c>
      <c r="O244" s="406">
        <v>36</v>
      </c>
      <c r="P244" s="406">
        <v>39</v>
      </c>
      <c r="Q244" s="406">
        <v>5</v>
      </c>
      <c r="R244" s="406">
        <v>32</v>
      </c>
      <c r="S244" s="406">
        <v>2.75</v>
      </c>
      <c r="T244" s="406">
        <v>29</v>
      </c>
      <c r="U244" s="17" t="s">
        <v>665</v>
      </c>
    </row>
    <row r="245" spans="3:21">
      <c r="C245" s="327" t="s">
        <v>664</v>
      </c>
      <c r="D245" s="327">
        <v>320</v>
      </c>
      <c r="E245" s="327">
        <v>4</v>
      </c>
      <c r="F245" s="327">
        <v>267</v>
      </c>
      <c r="G245" s="327">
        <v>370</v>
      </c>
      <c r="H245" s="398">
        <v>9</v>
      </c>
      <c r="I245" s="327">
        <v>303</v>
      </c>
      <c r="J245" s="327">
        <v>340</v>
      </c>
      <c r="K245" s="327">
        <v>7</v>
      </c>
      <c r="L245" s="327">
        <v>269</v>
      </c>
      <c r="M245" s="327">
        <v>348</v>
      </c>
      <c r="N245" s="327">
        <v>3</v>
      </c>
      <c r="O245" s="327">
        <v>284</v>
      </c>
      <c r="P245" s="327">
        <v>345</v>
      </c>
      <c r="Q245" s="327">
        <v>6</v>
      </c>
      <c r="R245" s="327">
        <v>281</v>
      </c>
      <c r="S245" s="327">
        <v>21</v>
      </c>
      <c r="T245" s="327">
        <v>260</v>
      </c>
    </row>
    <row r="246" spans="3:21">
      <c r="C246" s="400" t="s">
        <v>663</v>
      </c>
      <c r="D246" s="400">
        <f t="shared" ref="D246:T246" si="43">SUM(D244:D245)</f>
        <v>360</v>
      </c>
      <c r="E246" s="400">
        <f t="shared" si="43"/>
        <v>11</v>
      </c>
      <c r="F246" s="400">
        <f t="shared" si="43"/>
        <v>299</v>
      </c>
      <c r="G246" s="400">
        <f t="shared" si="43"/>
        <v>414</v>
      </c>
      <c r="H246" s="402">
        <f t="shared" si="43"/>
        <v>14</v>
      </c>
      <c r="I246" s="400">
        <f t="shared" si="43"/>
        <v>338</v>
      </c>
      <c r="J246" s="400">
        <f t="shared" si="43"/>
        <v>369</v>
      </c>
      <c r="K246" s="400">
        <f t="shared" si="43"/>
        <v>11</v>
      </c>
      <c r="L246" s="400">
        <f t="shared" si="43"/>
        <v>293</v>
      </c>
      <c r="M246" s="400">
        <f t="shared" si="43"/>
        <v>391</v>
      </c>
      <c r="N246" s="400">
        <f t="shared" si="43"/>
        <v>5</v>
      </c>
      <c r="O246" s="400">
        <f t="shared" si="43"/>
        <v>320</v>
      </c>
      <c r="P246" s="400">
        <f t="shared" si="43"/>
        <v>384</v>
      </c>
      <c r="Q246" s="400">
        <f t="shared" si="43"/>
        <v>11</v>
      </c>
      <c r="R246" s="400">
        <f t="shared" si="43"/>
        <v>313</v>
      </c>
      <c r="S246" s="400">
        <f t="shared" si="43"/>
        <v>23.75</v>
      </c>
      <c r="T246" s="400">
        <f t="shared" si="43"/>
        <v>289</v>
      </c>
    </row>
    <row r="247" spans="3:21">
      <c r="H247" s="404"/>
    </row>
    <row r="248" spans="3:21">
      <c r="H248" s="404"/>
      <c r="N248" s="1161" t="s">
        <v>662</v>
      </c>
      <c r="O248" s="1162"/>
      <c r="P248" s="1163"/>
      <c r="Q248" s="405">
        <f>Q244/Q246</f>
        <v>0.45454545454545453</v>
      </c>
      <c r="R248" s="405">
        <f>R244/R246</f>
        <v>0.10223642172523961</v>
      </c>
      <c r="S248" s="405">
        <f>S244/S246</f>
        <v>0.11578947368421053</v>
      </c>
      <c r="T248" s="405">
        <f>T244/T246</f>
        <v>0.10034602076124567</v>
      </c>
    </row>
    <row r="249" spans="3:21">
      <c r="H249" s="404"/>
      <c r="N249" s="1158" t="s">
        <v>661</v>
      </c>
      <c r="O249" s="1159"/>
      <c r="P249" s="1159"/>
      <c r="Q249" s="1160"/>
      <c r="R249" s="405">
        <v>1</v>
      </c>
      <c r="S249" s="405">
        <f>S244/R244</f>
        <v>8.59375E-2</v>
      </c>
      <c r="T249" s="405">
        <f>T244/R244</f>
        <v>0.90625</v>
      </c>
    </row>
    <row r="250" spans="3:21">
      <c r="H250" s="404"/>
    </row>
    <row r="251" spans="3:21">
      <c r="H251" s="404"/>
    </row>
    <row r="252" spans="3:21">
      <c r="H252" s="404"/>
    </row>
    <row r="253" spans="3:21">
      <c r="D253" s="1167" t="s">
        <v>660</v>
      </c>
      <c r="E253" s="1167"/>
      <c r="F253" s="1167"/>
      <c r="G253" s="1149" t="s">
        <v>659</v>
      </c>
      <c r="H253" s="1149"/>
      <c r="I253" s="1149"/>
      <c r="J253" s="1149" t="s">
        <v>658</v>
      </c>
      <c r="K253" s="1149"/>
      <c r="L253" s="1149"/>
      <c r="M253" s="1155" t="s">
        <v>657</v>
      </c>
      <c r="N253" s="1156"/>
      <c r="O253" s="1157"/>
      <c r="P253" s="1149" t="s">
        <v>656</v>
      </c>
      <c r="Q253" s="1149"/>
      <c r="R253" s="1149"/>
    </row>
    <row r="254" spans="3:21">
      <c r="D254" s="400" t="s">
        <v>655</v>
      </c>
      <c r="E254" s="400" t="s">
        <v>654</v>
      </c>
      <c r="F254" s="400" t="s">
        <v>653</v>
      </c>
      <c r="G254" s="401" t="s">
        <v>655</v>
      </c>
      <c r="H254" s="402" t="s">
        <v>654</v>
      </c>
      <c r="I254" s="401" t="s">
        <v>653</v>
      </c>
      <c r="J254" s="400" t="s">
        <v>655</v>
      </c>
      <c r="K254" s="400" t="s">
        <v>654</v>
      </c>
      <c r="L254" s="400" t="s">
        <v>653</v>
      </c>
      <c r="M254" s="400" t="s">
        <v>655</v>
      </c>
      <c r="N254" s="399" t="s">
        <v>654</v>
      </c>
      <c r="O254" s="399" t="s">
        <v>653</v>
      </c>
      <c r="P254" s="395" t="s">
        <v>655</v>
      </c>
      <c r="Q254" s="395" t="s">
        <v>654</v>
      </c>
      <c r="R254" s="395" t="s">
        <v>653</v>
      </c>
    </row>
    <row r="255" spans="3:21">
      <c r="C255" s="376" t="s">
        <v>652</v>
      </c>
      <c r="D255" s="327">
        <f>D233*100/$P$233</f>
        <v>11.391741900897937</v>
      </c>
      <c r="E255" s="327">
        <f t="shared" ref="E255:O255" si="44">E233*100/$P$233</f>
        <v>0.97469449419447596</v>
      </c>
      <c r="F255" s="327">
        <f t="shared" si="44"/>
        <v>14.884397171761476</v>
      </c>
      <c r="G255" s="397">
        <f t="shared" si="44"/>
        <v>8.5488829594973819</v>
      </c>
      <c r="H255" s="398">
        <f t="shared" si="44"/>
        <v>0.97469449419447596</v>
      </c>
      <c r="I255" s="397">
        <f t="shared" si="44"/>
        <v>10.55919035377349</v>
      </c>
      <c r="J255" s="327">
        <f t="shared" si="44"/>
        <v>8.4067400124273544</v>
      </c>
      <c r="K255" s="327">
        <f t="shared" si="44"/>
        <v>0.89346995301160292</v>
      </c>
      <c r="L255" s="327">
        <f t="shared" si="44"/>
        <v>10.701333300843517</v>
      </c>
      <c r="M255" s="327">
        <f t="shared" si="44"/>
        <v>7.7975559535558077</v>
      </c>
      <c r="N255" s="327">
        <f t="shared" si="44"/>
        <v>0.48734724709723798</v>
      </c>
      <c r="O255" s="327">
        <f t="shared" si="44"/>
        <v>10.376435136112026</v>
      </c>
      <c r="P255" s="396">
        <f>AVERAGE(D255,G255,J255,M2688)</f>
        <v>9.4491216242742251</v>
      </c>
      <c r="Q255" s="395">
        <f>AVERAGE(E255,H255,K255,N255)</f>
        <v>0.83255154712444823</v>
      </c>
      <c r="R255" s="395">
        <f>AVERAGE(F255,I255,L255,O255)</f>
        <v>11.630338990622626</v>
      </c>
    </row>
    <row r="256" spans="3:21">
      <c r="C256" s="376" t="s">
        <v>651</v>
      </c>
      <c r="D256" s="327">
        <f t="shared" ref="D256:O256" si="45">D234*100/$P$234</f>
        <v>2.8565685934393912</v>
      </c>
      <c r="E256" s="327">
        <f t="shared" si="45"/>
        <v>0.22026553009653138</v>
      </c>
      <c r="F256" s="327">
        <f t="shared" si="45"/>
        <v>3.5448983749910519</v>
      </c>
      <c r="G256" s="397">
        <f t="shared" si="45"/>
        <v>2.5950032764497601</v>
      </c>
      <c r="H256" s="398">
        <f t="shared" si="45"/>
        <v>0.28909850825169742</v>
      </c>
      <c r="I256" s="397">
        <f t="shared" si="45"/>
        <v>2.9735846563031734</v>
      </c>
      <c r="J256" s="327">
        <f t="shared" si="45"/>
        <v>2.6018865742652766</v>
      </c>
      <c r="K256" s="327">
        <f t="shared" si="45"/>
        <v>0.16519914757239854</v>
      </c>
      <c r="L256" s="327">
        <f t="shared" si="45"/>
        <v>3.1869668885841884</v>
      </c>
      <c r="M256" s="327">
        <f t="shared" si="45"/>
        <v>2.4366874266928784</v>
      </c>
      <c r="N256" s="327">
        <f t="shared" si="45"/>
        <v>0.15831584975688193</v>
      </c>
      <c r="O256" s="327">
        <f t="shared" si="45"/>
        <v>2.8841017847014574</v>
      </c>
      <c r="P256" s="396">
        <f>AVERAGE(D256,G256,J256,M2689)</f>
        <v>2.6844861480514761</v>
      </c>
      <c r="Q256" s="395">
        <f>AVERAGE(E256,H256,K256,N256)</f>
        <v>0.2082197589193773</v>
      </c>
      <c r="R256" s="395">
        <f>AVERAGE(F256,I256,L256,O256)</f>
        <v>3.147387926144968</v>
      </c>
    </row>
    <row r="257" spans="3:18">
      <c r="C257" s="374"/>
      <c r="D257" s="371"/>
      <c r="E257" s="371"/>
      <c r="F257" s="371"/>
      <c r="G257" s="372"/>
      <c r="H257" s="373"/>
      <c r="I257" s="372"/>
      <c r="J257" s="371"/>
      <c r="K257" s="371"/>
      <c r="L257" s="371"/>
      <c r="M257" s="371"/>
      <c r="N257" s="371"/>
      <c r="O257" s="371"/>
      <c r="P257" s="394"/>
      <c r="Q257" s="394"/>
      <c r="R257" s="394"/>
    </row>
    <row r="258" spans="3:18">
      <c r="C258" s="374"/>
      <c r="D258" s="371"/>
      <c r="E258" s="371"/>
      <c r="F258" s="371"/>
      <c r="G258" s="372"/>
      <c r="H258" s="373"/>
      <c r="I258" s="372"/>
      <c r="J258" s="371"/>
      <c r="K258" s="371"/>
      <c r="L258" s="371"/>
      <c r="M258" s="371"/>
      <c r="N258" s="371"/>
      <c r="O258" s="371"/>
      <c r="P258" s="370"/>
      <c r="Q258" s="370"/>
      <c r="R258" s="370"/>
    </row>
    <row r="259" spans="3:18" ht="14.4" customHeight="1">
      <c r="C259" s="374"/>
      <c r="D259" s="371"/>
      <c r="E259" s="371"/>
      <c r="F259" s="371"/>
      <c r="G259" s="372"/>
      <c r="H259" s="373"/>
      <c r="I259" s="372"/>
      <c r="J259" s="371"/>
      <c r="K259" s="371"/>
      <c r="L259" s="371"/>
      <c r="M259" s="371"/>
      <c r="N259" s="371"/>
      <c r="O259" s="371"/>
      <c r="P259" s="370"/>
      <c r="Q259" s="370"/>
      <c r="R259" s="370"/>
    </row>
    <row r="260" spans="3:18">
      <c r="C260" s="374"/>
      <c r="D260" s="371"/>
      <c r="E260" s="371"/>
      <c r="F260" s="371"/>
      <c r="G260" s="372"/>
      <c r="H260" s="373" t="s">
        <v>650</v>
      </c>
      <c r="I260" s="372"/>
      <c r="J260" s="371"/>
      <c r="K260" s="371"/>
      <c r="L260" s="371"/>
      <c r="M260" s="371"/>
      <c r="N260" s="371"/>
      <c r="O260" s="371"/>
      <c r="P260" s="370"/>
      <c r="Q260" s="370"/>
      <c r="R260" s="370"/>
    </row>
    <row r="261" spans="3:18">
      <c r="C261" s="1164" t="s">
        <v>649</v>
      </c>
      <c r="D261" s="1164"/>
      <c r="E261" s="1164"/>
      <c r="F261" s="1164"/>
      <c r="G261" s="1164"/>
      <c r="H261" s="373"/>
      <c r="I261" s="372"/>
      <c r="J261" s="371"/>
      <c r="K261" s="371"/>
      <c r="L261" s="371"/>
      <c r="M261" s="371"/>
      <c r="N261" s="371"/>
      <c r="O261" s="371"/>
      <c r="P261" s="370"/>
      <c r="Q261" s="370"/>
      <c r="R261" s="370"/>
    </row>
    <row r="262" spans="3:18">
      <c r="C262" s="388" t="s">
        <v>648</v>
      </c>
      <c r="D262" s="378" t="s">
        <v>647</v>
      </c>
      <c r="E262" s="378" t="s">
        <v>646</v>
      </c>
      <c r="F262" s="378" t="s">
        <v>645</v>
      </c>
      <c r="G262" s="372"/>
      <c r="H262" s="373"/>
      <c r="I262" s="372"/>
      <c r="J262" s="371"/>
      <c r="K262" s="371"/>
      <c r="L262" s="371"/>
      <c r="M262" s="371"/>
      <c r="N262" s="371"/>
      <c r="O262" s="371"/>
      <c r="P262" s="370"/>
      <c r="Q262" s="370"/>
      <c r="R262" s="370"/>
    </row>
    <row r="263" spans="3:18" ht="14" customHeight="1">
      <c r="C263" s="392" t="s">
        <v>644</v>
      </c>
      <c r="D263" s="327">
        <f>(($Q$255+$Q$256)*E223*Q248)*($D$17/100)</f>
        <v>0.11914072710777486</v>
      </c>
      <c r="E263" s="327">
        <f>((R255+R256)*(F223+G223)*S249)*($D$17/100)</f>
        <v>0.77229247824448211</v>
      </c>
      <c r="F263" s="393">
        <f>(($R$255+$R$256)*(G223+H223)*T249)*($D$17/100)</f>
        <v>5.7123961190705161</v>
      </c>
      <c r="G263" s="372" t="s">
        <v>119</v>
      </c>
      <c r="H263" s="373"/>
      <c r="I263" s="372"/>
      <c r="J263" s="371"/>
      <c r="K263" s="371"/>
      <c r="L263" s="371"/>
      <c r="M263" s="371"/>
      <c r="N263" s="371"/>
      <c r="O263" s="371"/>
      <c r="P263" s="370"/>
      <c r="Q263" s="370"/>
      <c r="R263" s="370"/>
    </row>
    <row r="264" spans="3:18">
      <c r="C264" s="392" t="s">
        <v>643</v>
      </c>
      <c r="D264" s="393">
        <f>(($Q$255+$Q$256)*E224)*0.45*($D$17/100)</f>
        <v>0.4890581554204515</v>
      </c>
      <c r="E264" s="327">
        <f>(R255+R256)*((F224+G224)*F224)*0.45*($D$17/100)</f>
        <v>2.5957385239523232</v>
      </c>
      <c r="F264" s="393">
        <f>(($R$255+$R$256)*(F224+G224)*G224)*0.45*($D$17/100)</f>
        <v>2.3054551674678052</v>
      </c>
      <c r="G264" s="372"/>
      <c r="H264" s="373"/>
      <c r="I264" s="372"/>
      <c r="J264" s="371"/>
      <c r="K264" s="371"/>
      <c r="L264" s="371"/>
      <c r="M264" s="371"/>
      <c r="N264" s="371"/>
      <c r="O264" s="371"/>
      <c r="P264" s="370"/>
      <c r="Q264" s="370"/>
      <c r="R264" s="370"/>
    </row>
    <row r="265" spans="3:18">
      <c r="C265" s="376" t="s">
        <v>631</v>
      </c>
      <c r="D265" s="327">
        <f>SUM(D263:D264)</f>
        <v>0.6081988825282264</v>
      </c>
      <c r="E265" s="327">
        <f>SUM(E263:E264)</f>
        <v>3.3680310021968052</v>
      </c>
      <c r="F265" s="327">
        <f>SUM(F263:F264)</f>
        <v>8.0178512865383205</v>
      </c>
      <c r="G265" s="372"/>
      <c r="H265" s="373"/>
      <c r="I265" s="372"/>
      <c r="J265" s="371"/>
      <c r="K265" s="371"/>
      <c r="L265" s="371"/>
      <c r="M265" s="371"/>
      <c r="N265" s="371"/>
      <c r="O265" s="371"/>
      <c r="P265" s="370"/>
      <c r="Q265" s="370"/>
      <c r="R265" s="370"/>
    </row>
    <row r="266" spans="3:18">
      <c r="C266" s="374"/>
      <c r="D266" s="371"/>
      <c r="E266" s="371"/>
      <c r="F266" s="371"/>
      <c r="G266" s="372"/>
      <c r="H266" s="373"/>
      <c r="I266" s="372"/>
      <c r="J266" s="371"/>
      <c r="K266" s="371"/>
      <c r="L266" s="371"/>
      <c r="M266" s="371"/>
      <c r="N266" s="371"/>
      <c r="O266" s="371"/>
      <c r="P266" s="370"/>
      <c r="Q266" s="370"/>
      <c r="R266" s="370"/>
    </row>
    <row r="267" spans="3:18">
      <c r="C267" s="374" t="s">
        <v>642</v>
      </c>
      <c r="D267" s="371"/>
      <c r="E267" s="371"/>
      <c r="F267" s="371"/>
      <c r="G267" s="372"/>
      <c r="H267" s="373"/>
      <c r="I267" s="372"/>
      <c r="J267" s="371"/>
      <c r="K267" s="371"/>
      <c r="L267" s="371"/>
      <c r="M267" s="371"/>
      <c r="N267" s="371"/>
      <c r="O267" s="371"/>
      <c r="P267" s="370"/>
      <c r="Q267" s="370"/>
      <c r="R267" s="370"/>
    </row>
    <row r="268" spans="3:18" ht="29">
      <c r="C268" s="391" t="s">
        <v>1071</v>
      </c>
      <c r="D268" s="821">
        <v>0.66</v>
      </c>
      <c r="E268" s="371"/>
      <c r="F268" s="371"/>
      <c r="G268" s="372"/>
      <c r="H268" s="373"/>
      <c r="I268" s="373"/>
      <c r="J268" s="373"/>
      <c r="K268" s="373"/>
      <c r="L268" s="373"/>
      <c r="M268" s="373"/>
      <c r="N268" s="373"/>
      <c r="O268" s="373"/>
      <c r="P268" s="370"/>
      <c r="Q268" s="370"/>
      <c r="R268" s="370"/>
    </row>
    <row r="269" spans="3:18" ht="29">
      <c r="C269" s="391" t="s">
        <v>641</v>
      </c>
      <c r="D269" s="821">
        <v>3</v>
      </c>
      <c r="E269" s="371"/>
      <c r="F269" s="371"/>
      <c r="G269" s="372"/>
      <c r="H269" s="373"/>
      <c r="I269" s="372"/>
      <c r="J269" s="371"/>
      <c r="K269" s="371"/>
      <c r="L269" s="371"/>
      <c r="M269" s="371"/>
      <c r="N269" s="371"/>
      <c r="O269" s="371"/>
      <c r="P269" s="370"/>
      <c r="Q269" s="370"/>
      <c r="R269" s="370"/>
    </row>
    <row r="270" spans="3:18" ht="29">
      <c r="C270" s="391" t="s">
        <v>1070</v>
      </c>
      <c r="D270" s="821">
        <v>8</v>
      </c>
      <c r="E270" s="371"/>
      <c r="F270" s="371"/>
      <c r="G270" s="372"/>
      <c r="H270" s="373"/>
      <c r="I270" s="373"/>
      <c r="J270" s="373"/>
      <c r="K270" s="373"/>
      <c r="L270" s="373"/>
      <c r="M270" s="373"/>
      <c r="N270" s="373"/>
      <c r="O270" s="371"/>
      <c r="P270" s="370"/>
      <c r="Q270" s="370"/>
      <c r="R270" s="370"/>
    </row>
    <row r="271" spans="3:18">
      <c r="C271" s="391"/>
      <c r="D271" s="821"/>
      <c r="E271" s="371"/>
      <c r="F271" s="371"/>
      <c r="G271" s="372"/>
      <c r="H271" s="373"/>
      <c r="I271" s="372"/>
      <c r="J271" s="371"/>
      <c r="K271" s="371"/>
      <c r="L271" s="371"/>
      <c r="M271" s="371"/>
      <c r="N271" s="371"/>
      <c r="O271" s="371"/>
      <c r="P271" s="370"/>
      <c r="Q271" s="370"/>
      <c r="R271" s="370"/>
    </row>
    <row r="272" spans="3:18">
      <c r="C272" s="390"/>
      <c r="D272" s="371"/>
      <c r="E272" s="371"/>
      <c r="F272" s="371"/>
      <c r="G272" s="372"/>
      <c r="H272" s="373"/>
      <c r="I272" s="372"/>
      <c r="J272" s="371"/>
      <c r="K272" s="371"/>
      <c r="L272" s="371"/>
      <c r="M272" s="371"/>
      <c r="N272" s="371"/>
      <c r="O272" s="371"/>
      <c r="P272" s="370"/>
      <c r="Q272" s="370"/>
      <c r="R272" s="370"/>
    </row>
    <row r="273" spans="3:31" ht="43.5">
      <c r="C273" s="374"/>
      <c r="D273" s="389" t="s">
        <v>640</v>
      </c>
      <c r="E273" s="381" t="s">
        <v>639</v>
      </c>
      <c r="F273" s="371"/>
      <c r="G273" s="372"/>
      <c r="H273" s="373"/>
      <c r="I273" s="372"/>
      <c r="J273" s="371"/>
      <c r="K273" s="381" t="s">
        <v>636</v>
      </c>
      <c r="L273" s="371"/>
      <c r="M273" s="371"/>
      <c r="N273" s="371"/>
      <c r="O273" s="371"/>
      <c r="P273" s="370"/>
      <c r="Q273" s="370"/>
      <c r="R273" s="370"/>
    </row>
    <row r="274" spans="3:31">
      <c r="C274" s="388" t="s">
        <v>635</v>
      </c>
      <c r="D274" s="378">
        <v>2024</v>
      </c>
      <c r="E274" s="378">
        <v>2025</v>
      </c>
      <c r="F274" s="378">
        <v>2026</v>
      </c>
      <c r="G274" s="379">
        <v>2027</v>
      </c>
      <c r="H274" s="380">
        <v>2028</v>
      </c>
      <c r="I274" s="379">
        <v>2029</v>
      </c>
      <c r="J274" s="378">
        <v>2030</v>
      </c>
      <c r="K274" s="378">
        <v>2031</v>
      </c>
      <c r="L274" s="378">
        <v>2032</v>
      </c>
      <c r="M274" s="378">
        <v>2033</v>
      </c>
      <c r="N274" s="378">
        <v>2034</v>
      </c>
      <c r="O274" s="378">
        <v>2035</v>
      </c>
      <c r="P274" s="387">
        <v>2036</v>
      </c>
      <c r="Q274" s="387">
        <v>2037</v>
      </c>
      <c r="R274" s="387">
        <v>2038</v>
      </c>
      <c r="S274" s="387">
        <v>2039</v>
      </c>
      <c r="T274" s="387">
        <v>2040</v>
      </c>
      <c r="U274" s="387">
        <v>2041</v>
      </c>
      <c r="V274" s="387">
        <v>2042</v>
      </c>
      <c r="W274" s="387">
        <v>2043</v>
      </c>
      <c r="X274" s="387">
        <v>2044</v>
      </c>
      <c r="Y274" s="387">
        <v>2045</v>
      </c>
      <c r="Z274" s="387">
        <v>2046</v>
      </c>
      <c r="AA274" s="387">
        <v>2047</v>
      </c>
      <c r="AB274" s="387">
        <v>2048</v>
      </c>
      <c r="AC274" s="387">
        <v>2049</v>
      </c>
    </row>
    <row r="275" spans="3:31">
      <c r="C275" s="376" t="s">
        <v>634</v>
      </c>
      <c r="D275" s="327">
        <v>0</v>
      </c>
      <c r="E275" s="377">
        <f>$D$268*$G$18</f>
        <v>7.9407653961828556E-2</v>
      </c>
      <c r="F275" s="377">
        <f>$D$268*($G$18+$H$18)</f>
        <v>0.18794084304357053</v>
      </c>
      <c r="G275" s="377">
        <f>$D$268*($G$18+$H$18+$I$18)</f>
        <v>0.28565060746139631</v>
      </c>
      <c r="H275" s="377">
        <f>$D$268*($G$18+$H$18+$I$18+$J$18)</f>
        <v>0.44553015048063732</v>
      </c>
      <c r="I275" s="377">
        <f>$D$268*($G$18+$H$18+$I$18+$J$18+$K$18)</f>
        <v>0.4915963267609133</v>
      </c>
      <c r="J275" s="377">
        <f>$D$268*($G$18+$H$18+$I$18+$J$18+$K$18+$L$18)</f>
        <v>0.59395251085769307</v>
      </c>
      <c r="K275" s="377">
        <f>$D$268*($G$18+$H$18+$I$18+$J$18+$K$18+$L$18+$M$18)</f>
        <v>0.66</v>
      </c>
      <c r="L275" s="327">
        <v>0.66</v>
      </c>
      <c r="M275" s="327">
        <v>0.66</v>
      </c>
      <c r="N275" s="327">
        <v>0.66</v>
      </c>
      <c r="O275" s="327">
        <v>0.66</v>
      </c>
      <c r="P275" s="327">
        <v>0.66</v>
      </c>
      <c r="Q275" s="327">
        <v>0.66</v>
      </c>
      <c r="R275" s="327">
        <v>0.66</v>
      </c>
      <c r="S275" s="327">
        <v>0.66</v>
      </c>
      <c r="T275" s="327">
        <v>0.66</v>
      </c>
      <c r="U275" s="327">
        <v>0.66</v>
      </c>
      <c r="V275" s="327">
        <v>0.66</v>
      </c>
      <c r="W275" s="327">
        <v>0.66</v>
      </c>
      <c r="X275" s="327">
        <v>0.66</v>
      </c>
      <c r="Y275" s="327">
        <v>0.66</v>
      </c>
      <c r="Z275" s="327">
        <v>0.66</v>
      </c>
      <c r="AA275" s="327">
        <v>0.66</v>
      </c>
      <c r="AB275" s="327">
        <v>0.66</v>
      </c>
      <c r="AC275" s="327">
        <v>0.66</v>
      </c>
    </row>
    <row r="276" spans="3:31">
      <c r="C276" s="376" t="s">
        <v>633</v>
      </c>
      <c r="D276" s="327">
        <v>0</v>
      </c>
      <c r="E276" s="327">
        <f>ROUND(3*($G$18+$H$18),0)</f>
        <v>1</v>
      </c>
      <c r="F276" s="327">
        <f>ROUND(3*($G$18+$H$18+$I$18),0)</f>
        <v>1</v>
      </c>
      <c r="G276" s="327">
        <f>ROUND(3*($G$18+$H$18+$I$18+$J$18),0)</f>
        <v>2</v>
      </c>
      <c r="H276" s="327">
        <f>ROUND(3*($G$18+$H$18+$I$18+$J$18+$K$18),0)</f>
        <v>2</v>
      </c>
      <c r="I276" s="327">
        <f>ROUND(3*($G$18+$H$18+$I$18+$J$18+$K$18+$L$18),0)</f>
        <v>3</v>
      </c>
      <c r="J276" s="327">
        <f>3*($G$18+$H$18+$I$18+$J$18+$K$18+$L$18+$M$18)</f>
        <v>3</v>
      </c>
      <c r="K276" s="327">
        <v>3</v>
      </c>
      <c r="L276" s="327">
        <v>3</v>
      </c>
      <c r="M276" s="327">
        <v>3</v>
      </c>
      <c r="N276" s="327">
        <v>3</v>
      </c>
      <c r="O276" s="327">
        <v>3</v>
      </c>
      <c r="P276" s="327">
        <v>3</v>
      </c>
      <c r="Q276" s="327">
        <v>3</v>
      </c>
      <c r="R276" s="327">
        <v>3</v>
      </c>
      <c r="S276" s="327">
        <v>3</v>
      </c>
      <c r="T276" s="327">
        <v>3</v>
      </c>
      <c r="U276" s="327">
        <v>3</v>
      </c>
      <c r="V276" s="327">
        <v>3</v>
      </c>
      <c r="W276" s="327">
        <v>3</v>
      </c>
      <c r="X276" s="327">
        <v>3</v>
      </c>
      <c r="Y276" s="327">
        <v>3</v>
      </c>
      <c r="Z276" s="327">
        <v>3</v>
      </c>
      <c r="AA276" s="327">
        <v>3</v>
      </c>
      <c r="AB276" s="327">
        <v>3</v>
      </c>
      <c r="AC276" s="327">
        <v>3</v>
      </c>
    </row>
    <row r="277" spans="3:31">
      <c r="C277" s="376" t="s">
        <v>632</v>
      </c>
      <c r="D277" s="327">
        <v>0</v>
      </c>
      <c r="E277" s="327">
        <f>ROUND(3*($G$18+$H$18),0)</f>
        <v>1</v>
      </c>
      <c r="F277" s="327">
        <f>ROUND(8*($G$18+$H$18+$I$18),0)</f>
        <v>3</v>
      </c>
      <c r="G277" s="327">
        <f>ROUND(8*($G$18+$H$18+$I$18+$J$18),0)</f>
        <v>5</v>
      </c>
      <c r="H277" s="327">
        <f>ROUND(8*($G$18+$H$18+$I$18+$J$18+$K$18),0)</f>
        <v>6</v>
      </c>
      <c r="I277" s="327">
        <f>ROUND(8*($G$18+$H$18+$I$18+$J$18+$K$18+$L$18),0)</f>
        <v>7</v>
      </c>
      <c r="J277" s="327">
        <v>8</v>
      </c>
      <c r="K277" s="327">
        <v>8</v>
      </c>
      <c r="L277" s="327">
        <v>8</v>
      </c>
      <c r="M277" s="327">
        <v>8</v>
      </c>
      <c r="N277" s="327">
        <v>8</v>
      </c>
      <c r="O277" s="327">
        <v>8</v>
      </c>
      <c r="P277" s="327">
        <v>8</v>
      </c>
      <c r="Q277" s="327">
        <v>8</v>
      </c>
      <c r="R277" s="327">
        <v>8</v>
      </c>
      <c r="S277" s="327">
        <v>8</v>
      </c>
      <c r="T277" s="327">
        <v>8</v>
      </c>
      <c r="U277" s="327">
        <v>8</v>
      </c>
      <c r="V277" s="327">
        <v>8</v>
      </c>
      <c r="W277" s="327">
        <v>8</v>
      </c>
      <c r="X277" s="327">
        <v>8</v>
      </c>
      <c r="Y277" s="327">
        <v>8</v>
      </c>
      <c r="Z277" s="327">
        <v>8</v>
      </c>
      <c r="AA277" s="327">
        <v>8</v>
      </c>
      <c r="AB277" s="327">
        <v>8</v>
      </c>
      <c r="AC277" s="327">
        <v>8</v>
      </c>
    </row>
    <row r="278" spans="3:31">
      <c r="C278" s="374"/>
      <c r="D278" s="371"/>
      <c r="E278" s="1165" t="s">
        <v>638</v>
      </c>
      <c r="F278" s="1165"/>
      <c r="G278" s="1165"/>
      <c r="H278" s="1165"/>
      <c r="I278" s="1165"/>
      <c r="J278" s="371"/>
      <c r="K278" s="371"/>
      <c r="L278" s="371"/>
      <c r="M278" s="371"/>
      <c r="N278" s="371"/>
      <c r="O278" s="371"/>
      <c r="P278" s="370"/>
      <c r="Q278" s="370"/>
      <c r="R278" s="370"/>
    </row>
    <row r="279" spans="3:31">
      <c r="C279" s="374"/>
      <c r="D279" s="371"/>
      <c r="E279" s="371"/>
      <c r="F279" s="371"/>
      <c r="G279" s="372"/>
      <c r="H279" s="373"/>
      <c r="I279" s="372"/>
      <c r="J279" s="371"/>
      <c r="K279" s="371"/>
      <c r="L279" s="371"/>
      <c r="M279" s="371"/>
      <c r="N279" s="371"/>
      <c r="O279" s="371"/>
      <c r="P279" s="370"/>
      <c r="Q279" s="370"/>
      <c r="R279" s="370"/>
    </row>
    <row r="280" spans="3:31" ht="9" customHeight="1">
      <c r="C280" s="374"/>
      <c r="D280" s="371"/>
      <c r="E280" s="371"/>
      <c r="F280" s="371"/>
      <c r="G280" s="372"/>
      <c r="H280" s="373"/>
      <c r="I280" s="372"/>
      <c r="J280" s="371"/>
      <c r="K280" s="371"/>
      <c r="L280" s="371"/>
      <c r="M280" s="371"/>
      <c r="N280" s="371"/>
      <c r="O280" s="371"/>
      <c r="P280" s="370"/>
      <c r="Q280" s="370"/>
      <c r="R280" s="370"/>
    </row>
    <row r="281" spans="3:31" hidden="1">
      <c r="C281" s="374"/>
      <c r="D281" s="371"/>
      <c r="E281" s="371"/>
      <c r="F281" s="371"/>
      <c r="G281" s="372"/>
      <c r="H281" s="373"/>
      <c r="I281" s="372"/>
      <c r="J281" s="371"/>
      <c r="K281" s="371"/>
      <c r="L281" s="371"/>
      <c r="M281" s="371"/>
      <c r="N281" s="371"/>
      <c r="O281" s="371"/>
      <c r="P281" s="370"/>
      <c r="Q281" s="370"/>
      <c r="R281" s="370"/>
    </row>
    <row r="282" spans="3:31">
      <c r="C282" s="388" t="s">
        <v>637</v>
      </c>
      <c r="D282" s="378">
        <v>2024</v>
      </c>
      <c r="E282" s="378">
        <v>2025</v>
      </c>
      <c r="F282" s="378">
        <v>2026</v>
      </c>
      <c r="G282" s="379">
        <v>2027</v>
      </c>
      <c r="H282" s="380">
        <v>2028</v>
      </c>
      <c r="I282" s="379">
        <v>2029</v>
      </c>
      <c r="J282" s="378">
        <v>2030</v>
      </c>
      <c r="K282" s="378">
        <v>2031</v>
      </c>
      <c r="L282" s="378">
        <v>2032</v>
      </c>
      <c r="M282" s="378">
        <v>2033</v>
      </c>
      <c r="N282" s="378">
        <v>2034</v>
      </c>
      <c r="O282" s="378">
        <v>2035</v>
      </c>
      <c r="P282" s="387">
        <v>2036</v>
      </c>
      <c r="Q282" s="387">
        <v>2037</v>
      </c>
      <c r="R282" s="387">
        <v>2038</v>
      </c>
      <c r="S282" s="386">
        <v>2039</v>
      </c>
      <c r="T282" s="386">
        <v>2040</v>
      </c>
      <c r="U282" s="386">
        <v>2041</v>
      </c>
      <c r="V282" s="386">
        <v>2042</v>
      </c>
      <c r="W282" s="386">
        <v>2043</v>
      </c>
      <c r="X282" s="386">
        <v>2044</v>
      </c>
      <c r="Y282" s="386">
        <v>2045</v>
      </c>
      <c r="Z282" s="386">
        <v>2046</v>
      </c>
      <c r="AA282" s="386">
        <v>2047</v>
      </c>
      <c r="AB282" s="386">
        <v>2048</v>
      </c>
      <c r="AC282" s="386">
        <v>2049</v>
      </c>
      <c r="AD282" s="385"/>
      <c r="AE282" s="385"/>
    </row>
    <row r="283" spans="3:31">
      <c r="C283" s="376" t="s">
        <v>634</v>
      </c>
      <c r="D283" s="377">
        <v>870212.06</v>
      </c>
      <c r="E283" s="377">
        <v>900854.61</v>
      </c>
      <c r="F283" s="377">
        <v>931908.95</v>
      </c>
      <c r="G283" s="383">
        <v>960247.95</v>
      </c>
      <c r="H283" s="384">
        <v>988761.14</v>
      </c>
      <c r="I283" s="383">
        <v>1021649.36</v>
      </c>
      <c r="J283" s="377">
        <v>1055631.51</v>
      </c>
      <c r="K283" s="377">
        <v>1090743.98</v>
      </c>
      <c r="L283" s="377">
        <v>1127024.3700000001</v>
      </c>
      <c r="M283" s="377">
        <v>1164511.51</v>
      </c>
      <c r="N283" s="377">
        <v>1203245.55</v>
      </c>
      <c r="O283" s="377">
        <v>1243267.97</v>
      </c>
      <c r="P283" s="382">
        <v>1284621.6100000001</v>
      </c>
      <c r="Q283" s="382">
        <v>1327350.76</v>
      </c>
      <c r="R283" s="382">
        <v>1371501.17</v>
      </c>
      <c r="S283" s="382">
        <v>1417120.11</v>
      </c>
      <c r="T283" s="382">
        <v>1464256.43</v>
      </c>
      <c r="U283" s="382">
        <v>1512960.6</v>
      </c>
      <c r="V283" s="382">
        <v>1563284.78</v>
      </c>
      <c r="W283" s="382">
        <v>1615282.84</v>
      </c>
      <c r="X283" s="382">
        <v>1669010.46</v>
      </c>
      <c r="Y283" s="382">
        <v>1724525.17</v>
      </c>
      <c r="Z283" s="382">
        <v>1781886.41</v>
      </c>
      <c r="AA283" s="382">
        <v>1841155.61</v>
      </c>
      <c r="AB283" s="382">
        <v>1902396.22</v>
      </c>
      <c r="AC283" s="382">
        <v>1965673.82</v>
      </c>
    </row>
    <row r="284" spans="3:31">
      <c r="C284" s="376" t="s">
        <v>633</v>
      </c>
      <c r="D284" s="377">
        <v>124580.85</v>
      </c>
      <c r="E284" s="377">
        <v>128967.67999999999</v>
      </c>
      <c r="F284" s="377">
        <v>133413.47</v>
      </c>
      <c r="G284" s="383">
        <v>137470.51999999999</v>
      </c>
      <c r="H284" s="384">
        <v>141552.51</v>
      </c>
      <c r="I284" s="383">
        <v>146260.84</v>
      </c>
      <c r="J284" s="377">
        <v>151125.76999999999</v>
      </c>
      <c r="K284" s="377">
        <v>156152.53</v>
      </c>
      <c r="L284" s="377">
        <v>161346.48000000001</v>
      </c>
      <c r="M284" s="377">
        <v>166713.20000000001</v>
      </c>
      <c r="N284" s="377">
        <v>172258.42</v>
      </c>
      <c r="O284" s="377">
        <v>177988.09</v>
      </c>
      <c r="P284" s="382">
        <v>183908.34</v>
      </c>
      <c r="Q284" s="382">
        <v>190025.5</v>
      </c>
      <c r="R284" s="382">
        <v>196346.14</v>
      </c>
      <c r="S284" s="382">
        <v>202877.02</v>
      </c>
      <c r="T284" s="382">
        <v>209625.12</v>
      </c>
      <c r="U284" s="382">
        <v>216597.69</v>
      </c>
      <c r="V284" s="382">
        <v>223802.17</v>
      </c>
      <c r="W284" s="382">
        <v>231246.29</v>
      </c>
      <c r="X284" s="382">
        <v>238938.01</v>
      </c>
      <c r="Y284" s="382">
        <v>246885.58</v>
      </c>
      <c r="Z284" s="382">
        <v>255097.5</v>
      </c>
      <c r="AA284" s="382">
        <v>263582.57</v>
      </c>
      <c r="AB284" s="382">
        <v>272349.87</v>
      </c>
      <c r="AC284" s="382">
        <v>281408.78000000003</v>
      </c>
    </row>
    <row r="285" spans="3:31">
      <c r="C285" s="376" t="s">
        <v>632</v>
      </c>
      <c r="D285" s="377">
        <v>8374.2999999999993</v>
      </c>
      <c r="E285" s="377">
        <v>8669.18</v>
      </c>
      <c r="F285" s="377">
        <v>8968.0300000000007</v>
      </c>
      <c r="G285" s="383">
        <v>9240.74</v>
      </c>
      <c r="H285" s="384">
        <v>9515.1299999999992</v>
      </c>
      <c r="I285" s="383">
        <v>9831.6200000000008</v>
      </c>
      <c r="J285" s="377">
        <v>10158.64</v>
      </c>
      <c r="K285" s="377">
        <v>10496.54</v>
      </c>
      <c r="L285" s="377">
        <v>10845.68</v>
      </c>
      <c r="M285" s="377">
        <v>11206.43</v>
      </c>
      <c r="N285" s="377">
        <v>11579.17</v>
      </c>
      <c r="O285" s="377">
        <v>11964.32</v>
      </c>
      <c r="P285" s="382">
        <v>12362.28</v>
      </c>
      <c r="Q285" s="382">
        <v>12773.47</v>
      </c>
      <c r="R285" s="382">
        <v>13198.35</v>
      </c>
      <c r="S285" s="382">
        <v>13637.35</v>
      </c>
      <c r="T285" s="382">
        <v>14090.96</v>
      </c>
      <c r="U285" s="382">
        <v>14559.65</v>
      </c>
      <c r="V285" s="382">
        <v>15043.93</v>
      </c>
      <c r="W285" s="382">
        <v>15544.33</v>
      </c>
      <c r="X285" s="382">
        <v>16061.36</v>
      </c>
      <c r="Y285" s="382">
        <v>16595.599999999999</v>
      </c>
      <c r="Z285" s="382">
        <v>17147.599999999999</v>
      </c>
      <c r="AA285" s="382">
        <v>17717.96</v>
      </c>
      <c r="AB285" s="382">
        <v>18307.3</v>
      </c>
      <c r="AC285" s="382">
        <v>18916.240000000002</v>
      </c>
    </row>
    <row r="286" spans="3:31">
      <c r="C286" s="374"/>
      <c r="D286" s="371"/>
      <c r="E286" s="371"/>
      <c r="F286" s="371"/>
      <c r="G286" s="372"/>
      <c r="H286" s="373"/>
      <c r="I286" s="372"/>
      <c r="J286" s="371"/>
      <c r="K286" s="371"/>
      <c r="L286" s="371"/>
      <c r="M286" s="371"/>
      <c r="N286" s="371"/>
      <c r="O286" s="371"/>
      <c r="P286" s="370"/>
      <c r="Q286" s="370"/>
      <c r="R286" s="370"/>
    </row>
    <row r="287" spans="3:31" ht="46.5" customHeight="1">
      <c r="C287" s="374"/>
      <c r="D287" s="371"/>
      <c r="E287" s="371"/>
      <c r="F287" s="371"/>
      <c r="G287" s="372"/>
      <c r="H287" s="373"/>
      <c r="I287" s="372"/>
      <c r="J287" s="371"/>
      <c r="K287" s="381" t="s">
        <v>636</v>
      </c>
      <c r="L287" s="371"/>
      <c r="M287" s="371"/>
      <c r="N287" s="371"/>
      <c r="O287" s="371"/>
      <c r="P287" s="370"/>
      <c r="Q287" s="370"/>
      <c r="R287" s="370"/>
    </row>
    <row r="288" spans="3:31">
      <c r="C288" s="378" t="s">
        <v>635</v>
      </c>
      <c r="D288" s="378">
        <v>2024</v>
      </c>
      <c r="E288" s="378">
        <v>2025</v>
      </c>
      <c r="F288" s="378">
        <v>2026</v>
      </c>
      <c r="G288" s="379">
        <v>2027</v>
      </c>
      <c r="H288" s="380">
        <v>2028</v>
      </c>
      <c r="I288" s="379">
        <v>2029</v>
      </c>
      <c r="J288" s="378">
        <v>2030</v>
      </c>
      <c r="K288" s="378">
        <v>2031</v>
      </c>
      <c r="L288" s="378">
        <v>2032</v>
      </c>
      <c r="M288" s="378">
        <v>2033</v>
      </c>
      <c r="N288" s="378">
        <v>2034</v>
      </c>
      <c r="O288" s="378">
        <v>2035</v>
      </c>
      <c r="P288" s="378">
        <v>2036</v>
      </c>
      <c r="Q288" s="378">
        <v>2037</v>
      </c>
      <c r="R288" s="378">
        <v>2038</v>
      </c>
      <c r="S288" s="378">
        <v>2039</v>
      </c>
      <c r="T288" s="378">
        <v>2040</v>
      </c>
      <c r="U288" s="378">
        <v>2041</v>
      </c>
      <c r="V288" s="378">
        <v>2042</v>
      </c>
      <c r="W288" s="378">
        <v>2043</v>
      </c>
      <c r="X288" s="378">
        <v>2044</v>
      </c>
      <c r="Y288" s="378">
        <v>2045</v>
      </c>
      <c r="Z288" s="378">
        <v>2046</v>
      </c>
      <c r="AA288" s="378">
        <v>2047</v>
      </c>
      <c r="AB288" s="378">
        <v>2048</v>
      </c>
      <c r="AC288" s="378">
        <v>2049</v>
      </c>
    </row>
    <row r="289" spans="3:29">
      <c r="C289" s="376" t="s">
        <v>634</v>
      </c>
      <c r="D289" s="327">
        <v>0</v>
      </c>
      <c r="E289" s="377">
        <f t="shared" ref="E289:AC289" si="46">E283*E275</f>
        <v>71534.75114079802</v>
      </c>
      <c r="F289" s="377">
        <f t="shared" si="46"/>
        <v>175143.7537028486</v>
      </c>
      <c r="G289" s="377">
        <f t="shared" si="46"/>
        <v>274295.41023106052</v>
      </c>
      <c r="H289" s="377">
        <f t="shared" si="46"/>
        <v>440522.89949360653</v>
      </c>
      <c r="I289" s="377">
        <f t="shared" si="46"/>
        <v>502239.07261363795</v>
      </c>
      <c r="J289" s="377">
        <f t="shared" si="46"/>
        <v>626994.98590499791</v>
      </c>
      <c r="K289" s="377">
        <f t="shared" si="46"/>
        <v>719891.02679999999</v>
      </c>
      <c r="L289" s="377">
        <f t="shared" si="46"/>
        <v>743836.08420000016</v>
      </c>
      <c r="M289" s="377">
        <f t="shared" si="46"/>
        <v>768577.59660000005</v>
      </c>
      <c r="N289" s="377">
        <f t="shared" si="46"/>
        <v>794142.06300000008</v>
      </c>
      <c r="O289" s="377">
        <f t="shared" si="46"/>
        <v>820556.8602</v>
      </c>
      <c r="P289" s="377">
        <f t="shared" si="46"/>
        <v>847850.26260000013</v>
      </c>
      <c r="Q289" s="377">
        <f t="shared" si="46"/>
        <v>876051.50160000008</v>
      </c>
      <c r="R289" s="377">
        <f t="shared" si="46"/>
        <v>905190.77220000001</v>
      </c>
      <c r="S289" s="377">
        <f t="shared" si="46"/>
        <v>935299.27260000014</v>
      </c>
      <c r="T289" s="377">
        <f t="shared" si="46"/>
        <v>966409.24380000005</v>
      </c>
      <c r="U289" s="377">
        <f t="shared" si="46"/>
        <v>998553.99600000016</v>
      </c>
      <c r="V289" s="377">
        <f t="shared" si="46"/>
        <v>1031767.9548000001</v>
      </c>
      <c r="W289" s="377">
        <f t="shared" si="46"/>
        <v>1066086.6744000001</v>
      </c>
      <c r="X289" s="377">
        <f t="shared" si="46"/>
        <v>1101546.9036000001</v>
      </c>
      <c r="Y289" s="377">
        <f t="shared" si="46"/>
        <v>1138186.6122000001</v>
      </c>
      <c r="Z289" s="377">
        <f t="shared" si="46"/>
        <v>1176045.0305999999</v>
      </c>
      <c r="AA289" s="377">
        <f t="shared" si="46"/>
        <v>1215162.7026000002</v>
      </c>
      <c r="AB289" s="377">
        <f t="shared" si="46"/>
        <v>1255581.5052</v>
      </c>
      <c r="AC289" s="377">
        <f t="shared" si="46"/>
        <v>1297344.7212</v>
      </c>
    </row>
    <row r="290" spans="3:29">
      <c r="C290" s="376" t="s">
        <v>633</v>
      </c>
      <c r="D290" s="327">
        <v>0</v>
      </c>
      <c r="E290" s="377">
        <f t="shared" ref="E290:AC290" si="47">E284*E276</f>
        <v>128967.67999999999</v>
      </c>
      <c r="F290" s="377">
        <f t="shared" si="47"/>
        <v>133413.47</v>
      </c>
      <c r="G290" s="377">
        <f t="shared" si="47"/>
        <v>274941.03999999998</v>
      </c>
      <c r="H290" s="377">
        <f t="shared" si="47"/>
        <v>283105.02</v>
      </c>
      <c r="I290" s="377">
        <f t="shared" si="47"/>
        <v>438782.52</v>
      </c>
      <c r="J290" s="377">
        <f t="shared" si="47"/>
        <v>453377.30999999994</v>
      </c>
      <c r="K290" s="377">
        <f t="shared" si="47"/>
        <v>468457.58999999997</v>
      </c>
      <c r="L290" s="377">
        <f t="shared" si="47"/>
        <v>484039.44000000006</v>
      </c>
      <c r="M290" s="377">
        <f t="shared" si="47"/>
        <v>500139.60000000003</v>
      </c>
      <c r="N290" s="377">
        <f t="shared" si="47"/>
        <v>516775.26</v>
      </c>
      <c r="O290" s="377">
        <f t="shared" si="47"/>
        <v>533964.27</v>
      </c>
      <c r="P290" s="377">
        <f t="shared" si="47"/>
        <v>551725.02</v>
      </c>
      <c r="Q290" s="377">
        <f t="shared" si="47"/>
        <v>570076.5</v>
      </c>
      <c r="R290" s="377">
        <f t="shared" si="47"/>
        <v>589038.42000000004</v>
      </c>
      <c r="S290" s="377">
        <f t="shared" si="47"/>
        <v>608631.05999999994</v>
      </c>
      <c r="T290" s="377">
        <f t="shared" si="47"/>
        <v>628875.36</v>
      </c>
      <c r="U290" s="377">
        <f t="shared" si="47"/>
        <v>649793.07000000007</v>
      </c>
      <c r="V290" s="377">
        <f t="shared" si="47"/>
        <v>671406.51</v>
      </c>
      <c r="W290" s="377">
        <f t="shared" si="47"/>
        <v>693738.87</v>
      </c>
      <c r="X290" s="377">
        <f t="shared" si="47"/>
        <v>716814.03</v>
      </c>
      <c r="Y290" s="377">
        <f t="shared" si="47"/>
        <v>740656.74</v>
      </c>
      <c r="Z290" s="377">
        <f t="shared" si="47"/>
        <v>765292.5</v>
      </c>
      <c r="AA290" s="377">
        <f t="shared" si="47"/>
        <v>790747.71</v>
      </c>
      <c r="AB290" s="377">
        <f t="shared" si="47"/>
        <v>817049.61</v>
      </c>
      <c r="AC290" s="377">
        <f t="shared" si="47"/>
        <v>844226.34000000008</v>
      </c>
    </row>
    <row r="291" spans="3:29">
      <c r="C291" s="376" t="s">
        <v>632</v>
      </c>
      <c r="D291" s="327">
        <v>0</v>
      </c>
      <c r="E291" s="377">
        <f t="shared" ref="E291:AC291" si="48">E285*E277</f>
        <v>8669.18</v>
      </c>
      <c r="F291" s="377">
        <f t="shared" si="48"/>
        <v>26904.090000000004</v>
      </c>
      <c r="G291" s="377">
        <f t="shared" si="48"/>
        <v>46203.7</v>
      </c>
      <c r="H291" s="377">
        <f t="shared" si="48"/>
        <v>57090.78</v>
      </c>
      <c r="I291" s="377">
        <f t="shared" si="48"/>
        <v>68821.340000000011</v>
      </c>
      <c r="J291" s="377">
        <f t="shared" si="48"/>
        <v>81269.119999999995</v>
      </c>
      <c r="K291" s="377">
        <f t="shared" si="48"/>
        <v>83972.32</v>
      </c>
      <c r="L291" s="377">
        <f t="shared" si="48"/>
        <v>86765.440000000002</v>
      </c>
      <c r="M291" s="377">
        <f t="shared" si="48"/>
        <v>89651.44</v>
      </c>
      <c r="N291" s="377">
        <f t="shared" si="48"/>
        <v>92633.36</v>
      </c>
      <c r="O291" s="377">
        <f t="shared" si="48"/>
        <v>95714.559999999998</v>
      </c>
      <c r="P291" s="377">
        <f t="shared" si="48"/>
        <v>98898.240000000005</v>
      </c>
      <c r="Q291" s="377">
        <f t="shared" si="48"/>
        <v>102187.76</v>
      </c>
      <c r="R291" s="377">
        <f t="shared" si="48"/>
        <v>105586.8</v>
      </c>
      <c r="S291" s="377">
        <f t="shared" si="48"/>
        <v>109098.8</v>
      </c>
      <c r="T291" s="377">
        <f t="shared" si="48"/>
        <v>112727.67999999999</v>
      </c>
      <c r="U291" s="377">
        <f t="shared" si="48"/>
        <v>116477.2</v>
      </c>
      <c r="V291" s="377">
        <f t="shared" si="48"/>
        <v>120351.44</v>
      </c>
      <c r="W291" s="377">
        <f t="shared" si="48"/>
        <v>124354.64</v>
      </c>
      <c r="X291" s="377">
        <f t="shared" si="48"/>
        <v>128490.88</v>
      </c>
      <c r="Y291" s="377">
        <f t="shared" si="48"/>
        <v>132764.79999999999</v>
      </c>
      <c r="Z291" s="377">
        <f t="shared" si="48"/>
        <v>137180.79999999999</v>
      </c>
      <c r="AA291" s="377">
        <f t="shared" si="48"/>
        <v>141743.67999999999</v>
      </c>
      <c r="AB291" s="377">
        <f t="shared" si="48"/>
        <v>146458.4</v>
      </c>
      <c r="AC291" s="377">
        <f t="shared" si="48"/>
        <v>151329.92000000001</v>
      </c>
    </row>
    <row r="292" spans="3:29">
      <c r="C292" s="376" t="s">
        <v>631</v>
      </c>
      <c r="D292" s="327">
        <v>0</v>
      </c>
      <c r="E292" s="375">
        <f>SUM(E289:E291)</f>
        <v>209171.61114079802</v>
      </c>
      <c r="F292" s="375">
        <f t="shared" ref="F292:AC292" si="49">SUM(F289:F291)</f>
        <v>335461.31370284862</v>
      </c>
      <c r="G292" s="375">
        <f t="shared" si="49"/>
        <v>595440.15023106046</v>
      </c>
      <c r="H292" s="375">
        <f t="shared" si="49"/>
        <v>780718.69949360657</v>
      </c>
      <c r="I292" s="375">
        <f t="shared" si="49"/>
        <v>1009842.9326136379</v>
      </c>
      <c r="J292" s="375">
        <f t="shared" si="49"/>
        <v>1161641.4159049978</v>
      </c>
      <c r="K292" s="375">
        <f t="shared" si="49"/>
        <v>1272320.9368</v>
      </c>
      <c r="L292" s="375">
        <f t="shared" si="49"/>
        <v>1314640.9642000003</v>
      </c>
      <c r="M292" s="375">
        <f t="shared" si="49"/>
        <v>1358368.6366000001</v>
      </c>
      <c r="N292" s="375">
        <f t="shared" si="49"/>
        <v>1403550.6830000002</v>
      </c>
      <c r="O292" s="375">
        <f t="shared" si="49"/>
        <v>1450235.6902000001</v>
      </c>
      <c r="P292" s="375">
        <f t="shared" si="49"/>
        <v>1498473.5226</v>
      </c>
      <c r="Q292" s="375">
        <f t="shared" si="49"/>
        <v>1548315.7616000001</v>
      </c>
      <c r="R292" s="375">
        <f t="shared" si="49"/>
        <v>1599815.9922</v>
      </c>
      <c r="S292" s="375">
        <f t="shared" si="49"/>
        <v>1653029.1326000001</v>
      </c>
      <c r="T292" s="375">
        <f t="shared" si="49"/>
        <v>1708012.2838000001</v>
      </c>
      <c r="U292" s="375">
        <f t="shared" si="49"/>
        <v>1764824.2660000001</v>
      </c>
      <c r="V292" s="375">
        <f t="shared" si="49"/>
        <v>1823525.9048000001</v>
      </c>
      <c r="W292" s="375">
        <f t="shared" si="49"/>
        <v>1884180.1843999999</v>
      </c>
      <c r="X292" s="375">
        <f t="shared" si="49"/>
        <v>1946851.8136</v>
      </c>
      <c r="Y292" s="375">
        <f t="shared" si="49"/>
        <v>2011608.1522000001</v>
      </c>
      <c r="Z292" s="375">
        <f t="shared" si="49"/>
        <v>2078518.3306</v>
      </c>
      <c r="AA292" s="375">
        <f t="shared" si="49"/>
        <v>2147654.0926000001</v>
      </c>
      <c r="AB292" s="375">
        <f t="shared" si="49"/>
        <v>2219089.5151999998</v>
      </c>
      <c r="AC292" s="375">
        <f t="shared" si="49"/>
        <v>2292900.9812000003</v>
      </c>
    </row>
    <row r="293" spans="3:29">
      <c r="C293" s="374"/>
      <c r="D293" s="371"/>
      <c r="E293" s="1166"/>
      <c r="F293" s="1166"/>
      <c r="G293" s="1166"/>
      <c r="H293" s="1166"/>
      <c r="I293" s="1166"/>
      <c r="J293" s="1166"/>
      <c r="K293" s="1166"/>
      <c r="L293" s="1166"/>
      <c r="M293" s="371"/>
      <c r="N293" s="371"/>
      <c r="O293" s="371"/>
      <c r="P293" s="370"/>
      <c r="Q293" s="370"/>
      <c r="R293" s="370"/>
    </row>
    <row r="296" spans="3:29" ht="46.25" customHeight="1">
      <c r="C296" s="369" t="s">
        <v>1087</v>
      </c>
      <c r="D296" s="368"/>
      <c r="E296" s="748">
        <v>23788</v>
      </c>
      <c r="F296" s="908" t="s">
        <v>1101</v>
      </c>
    </row>
    <row r="297" spans="3:29" ht="20.399999999999999" customHeight="1"/>
    <row r="298" spans="3:29" ht="9.65" customHeight="1"/>
    <row r="299" spans="3:29" ht="15" customHeight="1">
      <c r="C299" s="17" t="s">
        <v>1091</v>
      </c>
      <c r="D299" s="372">
        <v>5.5</v>
      </c>
    </row>
    <row r="300" spans="3:29" ht="39" customHeight="1">
      <c r="C300" s="519" t="s">
        <v>1099</v>
      </c>
    </row>
    <row r="301" spans="3:29" ht="57.65" customHeight="1">
      <c r="C301" s="519" t="s">
        <v>1102</v>
      </c>
      <c r="D301" s="909">
        <v>0.25</v>
      </c>
    </row>
    <row r="302" spans="3:29" ht="52.25" customHeight="1">
      <c r="C302" s="902" t="s">
        <v>1100</v>
      </c>
      <c r="D302" s="909">
        <v>0.1</v>
      </c>
    </row>
    <row r="303" spans="3:29" ht="52.25" customHeight="1">
      <c r="C303" s="902" t="s">
        <v>1092</v>
      </c>
      <c r="D303" s="911">
        <v>1.2</v>
      </c>
    </row>
    <row r="304" spans="3:29" ht="29.4" customHeight="1">
      <c r="C304" s="519"/>
    </row>
    <row r="305" spans="3:29" ht="21" customHeight="1">
      <c r="C305" s="436"/>
      <c r="D305" s="901">
        <v>2024</v>
      </c>
      <c r="E305" s="901">
        <v>2025</v>
      </c>
      <c r="F305" s="901">
        <v>2026</v>
      </c>
      <c r="G305" s="901">
        <v>2027</v>
      </c>
      <c r="H305" s="901">
        <v>2028</v>
      </c>
      <c r="I305" s="901">
        <v>2029</v>
      </c>
      <c r="J305" s="901">
        <v>2030</v>
      </c>
      <c r="K305" s="901">
        <v>2031</v>
      </c>
      <c r="L305" s="901">
        <v>2032</v>
      </c>
      <c r="M305" s="901">
        <v>2033</v>
      </c>
      <c r="N305" s="901">
        <v>2034</v>
      </c>
      <c r="O305" s="901">
        <v>2035</v>
      </c>
      <c r="P305" s="901">
        <v>2036</v>
      </c>
      <c r="Q305" s="901">
        <v>2037</v>
      </c>
      <c r="R305" s="901">
        <v>2038</v>
      </c>
      <c r="S305" s="901">
        <v>2039</v>
      </c>
      <c r="T305" s="901">
        <v>2040</v>
      </c>
      <c r="U305" s="901">
        <v>2041</v>
      </c>
      <c r="V305" s="901">
        <v>2042</v>
      </c>
      <c r="W305" s="901">
        <v>2043</v>
      </c>
      <c r="X305" s="901">
        <v>2044</v>
      </c>
      <c r="Y305" s="901">
        <v>2045</v>
      </c>
      <c r="Z305" s="901">
        <v>2046</v>
      </c>
      <c r="AA305" s="901">
        <v>2047</v>
      </c>
      <c r="AB305" s="901">
        <v>2048</v>
      </c>
      <c r="AC305" s="901">
        <v>2049</v>
      </c>
    </row>
    <row r="306" spans="3:29" ht="15" customHeight="1">
      <c r="C306" s="914" t="s">
        <v>1095</v>
      </c>
      <c r="D306" s="915"/>
      <c r="E306" s="915"/>
      <c r="F306" s="915"/>
      <c r="G306" s="915"/>
      <c r="H306" s="915"/>
      <c r="I306" s="915"/>
      <c r="J306" s="915"/>
      <c r="K306" s="412"/>
      <c r="L306" s="412"/>
      <c r="M306" s="412"/>
      <c r="N306" s="412"/>
      <c r="O306" s="412"/>
      <c r="P306" s="412"/>
      <c r="Q306" s="412"/>
      <c r="R306" s="412"/>
      <c r="S306" s="412"/>
      <c r="T306" s="412"/>
      <c r="U306" s="412"/>
      <c r="V306" s="412"/>
      <c r="W306" s="412"/>
      <c r="X306" s="412"/>
      <c r="Y306" s="412"/>
      <c r="Z306" s="412"/>
      <c r="AA306" s="412"/>
      <c r="AB306" s="412"/>
      <c r="AC306" s="412"/>
    </row>
    <row r="307" spans="3:29">
      <c r="C307" s="915" t="s">
        <v>1093</v>
      </c>
      <c r="D307" s="915"/>
      <c r="E307" s="916">
        <f>E96*$D$303*G9/$D$299</f>
        <v>2119.4754210327274</v>
      </c>
      <c r="F307" s="916">
        <f>F96*$D$303*(G9+H9)/$D$299</f>
        <v>9465.2624341567207</v>
      </c>
      <c r="G307" s="916">
        <f>G96*$D$303*(G9+H9+I9)/$D$299</f>
        <v>14748.867502183612</v>
      </c>
      <c r="H307" s="916">
        <f>H96*$D$303*(G9+H9+I9+J9)/$D$299</f>
        <v>17591.544092231055</v>
      </c>
      <c r="I307" s="916">
        <f>I96*$D$303*(G9+H9+I9+J9+K9)/$D$299</f>
        <v>17714.684900876669</v>
      </c>
      <c r="J307" s="916">
        <f>J96*$D$303*(G9+H9+I9+J9+K9+L9)/$D$299</f>
        <v>17838.687695182805</v>
      </c>
      <c r="K307" s="910">
        <f>K96*$D$303*(G9+H9+I9+J9+K9+L9+M9)/$D$299</f>
        <v>17874.365070573174</v>
      </c>
      <c r="L307" s="910">
        <f t="shared" ref="L307:AC307" si="50">L96*$D$303*$D$9/$D$299</f>
        <v>17910.11380071432</v>
      </c>
      <c r="M307" s="910">
        <f t="shared" si="50"/>
        <v>17945.934028315751</v>
      </c>
      <c r="N307" s="910">
        <f t="shared" si="50"/>
        <v>17981.825896372378</v>
      </c>
      <c r="O307" s="910">
        <f t="shared" si="50"/>
        <v>18017.789548165121</v>
      </c>
      <c r="P307" s="910">
        <f t="shared" si="50"/>
        <v>18053.825127261454</v>
      </c>
      <c r="Q307" s="910">
        <f t="shared" si="50"/>
        <v>18089.932777515976</v>
      </c>
      <c r="R307" s="910">
        <f t="shared" si="50"/>
        <v>18126.112643071006</v>
      </c>
      <c r="S307" s="910">
        <f t="shared" si="50"/>
        <v>18126.112643071006</v>
      </c>
      <c r="T307" s="910">
        <f t="shared" si="50"/>
        <v>18162.364868357152</v>
      </c>
      <c r="U307" s="910">
        <f t="shared" si="50"/>
        <v>18198.689598093864</v>
      </c>
      <c r="V307" s="910">
        <f t="shared" si="50"/>
        <v>18235.086977290051</v>
      </c>
      <c r="W307" s="910">
        <f t="shared" si="50"/>
        <v>18271.557151244629</v>
      </c>
      <c r="X307" s="910">
        <f t="shared" si="50"/>
        <v>18308.10026554712</v>
      </c>
      <c r="Y307" s="910">
        <f t="shared" si="50"/>
        <v>18344.716466078211</v>
      </c>
      <c r="Z307" s="910">
        <f t="shared" si="50"/>
        <v>18381.405899010369</v>
      </c>
      <c r="AA307" s="910">
        <f t="shared" si="50"/>
        <v>18418.16871080839</v>
      </c>
      <c r="AB307" s="910">
        <f t="shared" si="50"/>
        <v>18455.00504823001</v>
      </c>
      <c r="AC307" s="910">
        <f t="shared" si="50"/>
        <v>18491.915058326467</v>
      </c>
    </row>
    <row r="308" spans="3:29">
      <c r="C308" s="915" t="s">
        <v>1094</v>
      </c>
      <c r="D308" s="915"/>
      <c r="E308" s="917">
        <f>E307*$D$301</f>
        <v>529.86885525818184</v>
      </c>
      <c r="F308" s="917">
        <f>F307*$D$301</f>
        <v>2366.3156085391802</v>
      </c>
      <c r="G308" s="917">
        <f t="shared" ref="G308:AC308" si="51">G307*$D$301</f>
        <v>3687.2168755459029</v>
      </c>
      <c r="H308" s="917">
        <f t="shared" si="51"/>
        <v>4397.8860230577639</v>
      </c>
      <c r="I308" s="917">
        <f t="shared" si="51"/>
        <v>4428.6712252191674</v>
      </c>
      <c r="J308" s="917">
        <f t="shared" si="51"/>
        <v>4459.6719237957013</v>
      </c>
      <c r="K308" s="521">
        <f t="shared" si="51"/>
        <v>4468.5912676432936</v>
      </c>
      <c r="L308" s="521">
        <f t="shared" si="51"/>
        <v>4477.52845017858</v>
      </c>
      <c r="M308" s="521">
        <f t="shared" si="51"/>
        <v>4486.4835070789377</v>
      </c>
      <c r="N308" s="521">
        <f t="shared" si="51"/>
        <v>4495.4564740930946</v>
      </c>
      <c r="O308" s="521">
        <f t="shared" si="51"/>
        <v>4504.4473870412803</v>
      </c>
      <c r="P308" s="521">
        <f t="shared" si="51"/>
        <v>4513.4562818153636</v>
      </c>
      <c r="Q308" s="521">
        <f t="shared" si="51"/>
        <v>4522.4831943789941</v>
      </c>
      <c r="R308" s="521">
        <f t="shared" si="51"/>
        <v>4531.5281607677516</v>
      </c>
      <c r="S308" s="521">
        <f t="shared" si="51"/>
        <v>4531.5281607677516</v>
      </c>
      <c r="T308" s="521">
        <f t="shared" si="51"/>
        <v>4540.591217089288</v>
      </c>
      <c r="U308" s="521">
        <f t="shared" si="51"/>
        <v>4549.6723995234661</v>
      </c>
      <c r="V308" s="521">
        <f t="shared" si="51"/>
        <v>4558.7717443225129</v>
      </c>
      <c r="W308" s="521">
        <f t="shared" si="51"/>
        <v>4567.8892878111574</v>
      </c>
      <c r="X308" s="521">
        <f t="shared" si="51"/>
        <v>4577.0250663867801</v>
      </c>
      <c r="Y308" s="521">
        <f t="shared" si="51"/>
        <v>4586.1791165195527</v>
      </c>
      <c r="Z308" s="521">
        <f t="shared" si="51"/>
        <v>4595.3514747525924</v>
      </c>
      <c r="AA308" s="521">
        <f t="shared" si="51"/>
        <v>4604.5421777020974</v>
      </c>
      <c r="AB308" s="521">
        <f t="shared" si="51"/>
        <v>4613.7512620575026</v>
      </c>
      <c r="AC308" s="521">
        <f t="shared" si="51"/>
        <v>4622.9787645816168</v>
      </c>
    </row>
    <row r="309" spans="3:29">
      <c r="C309" s="915" t="s">
        <v>1097</v>
      </c>
      <c r="D309" s="915"/>
      <c r="E309" s="917">
        <f>E307*$D$302</f>
        <v>211.94754210327275</v>
      </c>
      <c r="F309" s="917">
        <f>F307*$D$302</f>
        <v>946.52624341567207</v>
      </c>
      <c r="G309" s="917">
        <f t="shared" ref="G309:AC309" si="52">G307*$D$302</f>
        <v>1474.8867502183612</v>
      </c>
      <c r="H309" s="917">
        <f t="shared" si="52"/>
        <v>1759.1544092231056</v>
      </c>
      <c r="I309" s="917">
        <f t="shared" si="52"/>
        <v>1771.4684900876671</v>
      </c>
      <c r="J309" s="917">
        <f t="shared" si="52"/>
        <v>1783.8687695182807</v>
      </c>
      <c r="K309" s="521">
        <f t="shared" si="52"/>
        <v>1787.4365070573176</v>
      </c>
      <c r="L309" s="521">
        <f t="shared" si="52"/>
        <v>1791.0113800714321</v>
      </c>
      <c r="M309" s="521">
        <f t="shared" si="52"/>
        <v>1794.5934028315751</v>
      </c>
      <c r="N309" s="521">
        <f t="shared" si="52"/>
        <v>1798.1825896372379</v>
      </c>
      <c r="O309" s="521">
        <f t="shared" si="52"/>
        <v>1801.7789548165122</v>
      </c>
      <c r="P309" s="521">
        <f t="shared" si="52"/>
        <v>1805.3825127261455</v>
      </c>
      <c r="Q309" s="521">
        <f t="shared" si="52"/>
        <v>1808.9932777515978</v>
      </c>
      <c r="R309" s="521">
        <f t="shared" si="52"/>
        <v>1812.6112643071008</v>
      </c>
      <c r="S309" s="521">
        <f t="shared" si="52"/>
        <v>1812.6112643071008</v>
      </c>
      <c r="T309" s="521">
        <f t="shared" si="52"/>
        <v>1816.2364868357154</v>
      </c>
      <c r="U309" s="521">
        <f t="shared" si="52"/>
        <v>1819.8689598093865</v>
      </c>
      <c r="V309" s="521">
        <f t="shared" si="52"/>
        <v>1823.5086977290052</v>
      </c>
      <c r="W309" s="521">
        <f t="shared" si="52"/>
        <v>1827.1557151244631</v>
      </c>
      <c r="X309" s="521">
        <f t="shared" si="52"/>
        <v>1830.8100265547121</v>
      </c>
      <c r="Y309" s="521">
        <f t="shared" si="52"/>
        <v>1834.4716466078212</v>
      </c>
      <c r="Z309" s="521">
        <f t="shared" si="52"/>
        <v>1838.1405899010369</v>
      </c>
      <c r="AA309" s="521">
        <f t="shared" si="52"/>
        <v>1841.8168710808391</v>
      </c>
      <c r="AB309" s="521">
        <f t="shared" si="52"/>
        <v>1845.5005048230012</v>
      </c>
      <c r="AC309" s="521">
        <f t="shared" si="52"/>
        <v>1849.1915058326467</v>
      </c>
    </row>
    <row r="310" spans="3:29">
      <c r="C310" s="919" t="s">
        <v>1096</v>
      </c>
      <c r="D310" s="915"/>
      <c r="E310" s="918">
        <f>SUM(E307:E309)</f>
        <v>2861.2918183941815</v>
      </c>
      <c r="F310" s="918">
        <f>SUM(F307:F309)</f>
        <v>12778.104286111573</v>
      </c>
      <c r="G310" s="918">
        <f t="shared" ref="G310:AC310" si="53">SUM(G307:G309)</f>
        <v>19910.971127947876</v>
      </c>
      <c r="H310" s="918">
        <f t="shared" si="53"/>
        <v>23748.584524511924</v>
      </c>
      <c r="I310" s="924">
        <f>SUM(I307:I309)</f>
        <v>23914.824616183505</v>
      </c>
      <c r="J310" s="918">
        <f>SUM(J307:J309)</f>
        <v>24082.228388496787</v>
      </c>
      <c r="K310" s="524">
        <f t="shared" si="53"/>
        <v>24130.392845273785</v>
      </c>
      <c r="L310" s="524">
        <f t="shared" si="53"/>
        <v>24178.653630964331</v>
      </c>
      <c r="M310" s="524">
        <f t="shared" si="53"/>
        <v>24227.010938226264</v>
      </c>
      <c r="N310" s="524">
        <f t="shared" si="53"/>
        <v>24275.464960102712</v>
      </c>
      <c r="O310" s="524">
        <f t="shared" si="53"/>
        <v>24324.015890022914</v>
      </c>
      <c r="P310" s="524">
        <f t="shared" si="53"/>
        <v>24372.663921802963</v>
      </c>
      <c r="Q310" s="524">
        <f t="shared" si="53"/>
        <v>24421.409249646567</v>
      </c>
      <c r="R310" s="524">
        <f t="shared" si="53"/>
        <v>24470.252068145859</v>
      </c>
      <c r="S310" s="524">
        <f t="shared" si="53"/>
        <v>24470.252068145859</v>
      </c>
      <c r="T310" s="524">
        <f t="shared" si="53"/>
        <v>24519.192572282154</v>
      </c>
      <c r="U310" s="524">
        <f t="shared" si="53"/>
        <v>24568.230957426716</v>
      </c>
      <c r="V310" s="524">
        <f t="shared" si="53"/>
        <v>24617.367419341568</v>
      </c>
      <c r="W310" s="524">
        <f t="shared" si="53"/>
        <v>24666.602154180251</v>
      </c>
      <c r="X310" s="524">
        <f t="shared" si="53"/>
        <v>24715.935358488612</v>
      </c>
      <c r="Y310" s="524">
        <f t="shared" si="53"/>
        <v>24765.367229205585</v>
      </c>
      <c r="Z310" s="524">
        <f t="shared" si="53"/>
        <v>24814.897963664</v>
      </c>
      <c r="AA310" s="524">
        <f t="shared" si="53"/>
        <v>24864.527759591325</v>
      </c>
      <c r="AB310" s="524">
        <f t="shared" si="53"/>
        <v>24914.256815110515</v>
      </c>
      <c r="AC310" s="524">
        <f t="shared" si="53"/>
        <v>24964.08532874073</v>
      </c>
    </row>
    <row r="311" spans="3:29">
      <c r="C311" s="913" t="s">
        <v>1098</v>
      </c>
      <c r="D311" s="907"/>
      <c r="E311" s="907"/>
      <c r="F311" s="907"/>
      <c r="G311" s="907"/>
      <c r="H311" s="907"/>
      <c r="I311" s="907"/>
      <c r="J311" s="907"/>
      <c r="K311" s="907"/>
      <c r="L311" s="907"/>
      <c r="M311" s="907"/>
      <c r="N311" s="907"/>
      <c r="O311" s="907"/>
      <c r="P311" s="907"/>
      <c r="Q311" s="907"/>
      <c r="R311" s="907"/>
      <c r="S311" s="907"/>
      <c r="T311" s="907"/>
      <c r="U311" s="907"/>
      <c r="V311" s="907"/>
      <c r="W311" s="907"/>
      <c r="X311" s="907"/>
      <c r="Y311" s="907"/>
      <c r="Z311" s="907"/>
      <c r="AA311" s="907"/>
      <c r="AB311" s="907"/>
      <c r="AC311" s="907"/>
    </row>
    <row r="312" spans="3:29">
      <c r="C312" s="912" t="s">
        <v>1093</v>
      </c>
      <c r="D312" s="907"/>
      <c r="E312" s="910">
        <f>E96*$D$303*G13/$D$299</f>
        <v>6041.8743923127277</v>
      </c>
      <c r="F312" s="910">
        <f>F96*$D$303*(G13+H13)/$D$299</f>
        <v>9986.1108778690268</v>
      </c>
      <c r="G312" s="910">
        <f>G96*$D$303*(G13+H13+I13)/$D$299</f>
        <v>15022.152932470804</v>
      </c>
      <c r="H312" s="910">
        <f>H96*$D$303*(G13+H13+I13+J13)/$D$299</f>
        <v>29167.447752441549</v>
      </c>
      <c r="I312" s="910">
        <f>I96*$D$303*(G13+H13+I13+J13+K13)/$D$299</f>
        <v>34240.170341468431</v>
      </c>
      <c r="J312" s="910">
        <f>J96*$D$303*(G13+H13+I13+J13+K13+L13)/$D$299</f>
        <v>45373.191743064177</v>
      </c>
      <c r="K312" s="910">
        <f>K96*$D$303*(G13+H13+I13+J13+K13+L13+M13)/$D$299</f>
        <v>52507.154235971655</v>
      </c>
      <c r="L312" s="910">
        <f t="shared" ref="L312:AC312" si="54">L96*$D$303*$D$13/$D$299</f>
        <v>52612.168544443601</v>
      </c>
      <c r="M312" s="910">
        <f t="shared" si="54"/>
        <v>52717.392881532483</v>
      </c>
      <c r="N312" s="910">
        <f t="shared" si="54"/>
        <v>52822.827667295554</v>
      </c>
      <c r="O312" s="910">
        <f t="shared" si="54"/>
        <v>52928.47332263014</v>
      </c>
      <c r="P312" s="910">
        <f t="shared" si="54"/>
        <v>53034.3302692754</v>
      </c>
      <c r="Q312" s="910">
        <f t="shared" si="54"/>
        <v>53140.39892981395</v>
      </c>
      <c r="R312" s="910">
        <f t="shared" si="54"/>
        <v>53246.679727673574</v>
      </c>
      <c r="S312" s="910">
        <f t="shared" si="54"/>
        <v>53246.679727673574</v>
      </c>
      <c r="T312" s="910">
        <f t="shared" si="54"/>
        <v>53353.173087128926</v>
      </c>
      <c r="U312" s="910">
        <f t="shared" si="54"/>
        <v>53459.879433303184</v>
      </c>
      <c r="V312" s="910">
        <f t="shared" si="54"/>
        <v>53566.79919216979</v>
      </c>
      <c r="W312" s="910">
        <f t="shared" si="54"/>
        <v>53673.932790554121</v>
      </c>
      <c r="X312" s="910">
        <f t="shared" si="54"/>
        <v>53781.280656135226</v>
      </c>
      <c r="Y312" s="910">
        <f t="shared" si="54"/>
        <v>53888.843217447495</v>
      </c>
      <c r="Z312" s="910">
        <f t="shared" si="54"/>
        <v>53996.620903882402</v>
      </c>
      <c r="AA312" s="910">
        <f t="shared" si="54"/>
        <v>54104.614145690161</v>
      </c>
      <c r="AB312" s="910">
        <f t="shared" si="54"/>
        <v>54212.823373981548</v>
      </c>
      <c r="AC312" s="910">
        <f t="shared" si="54"/>
        <v>54321.249020729498</v>
      </c>
    </row>
    <row r="313" spans="3:29">
      <c r="C313" s="912" t="s">
        <v>1094</v>
      </c>
      <c r="D313" s="907"/>
      <c r="E313" s="910">
        <f>E312*$D$301</f>
        <v>1510.4685980781819</v>
      </c>
      <c r="F313" s="910">
        <f t="shared" ref="F313" si="55">F312*$D$301</f>
        <v>2496.5277194672567</v>
      </c>
      <c r="G313" s="910">
        <f t="shared" ref="G313" si="56">G312*$D$301</f>
        <v>3755.5382331177011</v>
      </c>
      <c r="H313" s="910">
        <f t="shared" ref="H313" si="57">H312*$D$301</f>
        <v>7291.8619381103872</v>
      </c>
      <c r="I313" s="910">
        <f>I312*$D$301</f>
        <v>8560.0425853671077</v>
      </c>
      <c r="J313" s="910">
        <f t="shared" ref="J313" si="58">J312*$D$301</f>
        <v>11343.297935766044</v>
      </c>
      <c r="K313" s="910">
        <f t="shared" ref="K313" si="59">K312*$D$301</f>
        <v>13126.788558992914</v>
      </c>
      <c r="L313" s="910">
        <f t="shared" ref="L313" si="60">L312*$D$301</f>
        <v>13153.0421361109</v>
      </c>
      <c r="M313" s="910">
        <f t="shared" ref="M313" si="61">M312*$D$301</f>
        <v>13179.348220383121</v>
      </c>
      <c r="N313" s="910">
        <f t="shared" ref="N313" si="62">N312*$D$301</f>
        <v>13205.706916823889</v>
      </c>
      <c r="O313" s="910">
        <f t="shared" ref="O313" si="63">O312*$D$301</f>
        <v>13232.118330657535</v>
      </c>
      <c r="P313" s="910">
        <f t="shared" ref="P313" si="64">P312*$D$301</f>
        <v>13258.58256731885</v>
      </c>
      <c r="Q313" s="910">
        <f t="shared" ref="Q313" si="65">Q312*$D$301</f>
        <v>13285.099732453487</v>
      </c>
      <c r="R313" s="910">
        <f t="shared" ref="R313" si="66">R312*$D$301</f>
        <v>13311.669931918394</v>
      </c>
      <c r="S313" s="910">
        <f t="shared" ref="S313" si="67">S312*$D$301</f>
        <v>13311.669931918394</v>
      </c>
      <c r="T313" s="910">
        <f t="shared" ref="T313" si="68">T312*$D$301</f>
        <v>13338.293271782231</v>
      </c>
      <c r="U313" s="910">
        <f t="shared" ref="U313" si="69">U312*$D$301</f>
        <v>13364.969858325796</v>
      </c>
      <c r="V313" s="910">
        <f t="shared" ref="V313" si="70">V312*$D$301</f>
        <v>13391.699798042448</v>
      </c>
      <c r="W313" s="910">
        <f t="shared" ref="W313" si="71">W312*$D$301</f>
        <v>13418.48319763853</v>
      </c>
      <c r="X313" s="910">
        <f t="shared" ref="X313" si="72">X312*$D$301</f>
        <v>13445.320164033807</v>
      </c>
      <c r="Y313" s="910">
        <f t="shared" ref="Y313" si="73">Y312*$D$301</f>
        <v>13472.210804361874</v>
      </c>
      <c r="Z313" s="910">
        <f t="shared" ref="Z313" si="74">Z312*$D$301</f>
        <v>13499.1552259706</v>
      </c>
      <c r="AA313" s="910">
        <f t="shared" ref="AA313" si="75">AA312*$D$301</f>
        <v>13526.15353642254</v>
      </c>
      <c r="AB313" s="910">
        <f t="shared" ref="AB313" si="76">AB312*$D$301</f>
        <v>13553.205843495387</v>
      </c>
      <c r="AC313" s="910">
        <f t="shared" ref="AC313" si="77">AC312*$D$301</f>
        <v>13580.312255182374</v>
      </c>
    </row>
    <row r="314" spans="3:29">
      <c r="C314" s="912" t="s">
        <v>1097</v>
      </c>
      <c r="D314" s="907"/>
      <c r="E314" s="910">
        <f>E312*$D$302</f>
        <v>604.18743923127283</v>
      </c>
      <c r="F314" s="910">
        <f t="shared" ref="F314:AC314" si="78">F312*$D$302</f>
        <v>998.61108778690277</v>
      </c>
      <c r="G314" s="910">
        <f t="shared" si="78"/>
        <v>1502.2152932470806</v>
      </c>
      <c r="H314" s="910">
        <f t="shared" si="78"/>
        <v>2916.7447752441549</v>
      </c>
      <c r="I314" s="910">
        <f t="shared" si="78"/>
        <v>3424.0170341468433</v>
      </c>
      <c r="J314" s="910">
        <f t="shared" si="78"/>
        <v>4537.3191743064181</v>
      </c>
      <c r="K314" s="910">
        <f t="shared" si="78"/>
        <v>5250.7154235971657</v>
      </c>
      <c r="L314" s="910">
        <f t="shared" si="78"/>
        <v>5261.2168544443603</v>
      </c>
      <c r="M314" s="910">
        <f t="shared" si="78"/>
        <v>5271.7392881532487</v>
      </c>
      <c r="N314" s="910">
        <f t="shared" si="78"/>
        <v>5282.282766729556</v>
      </c>
      <c r="O314" s="910">
        <f t="shared" si="78"/>
        <v>5292.8473322630143</v>
      </c>
      <c r="P314" s="910">
        <f t="shared" si="78"/>
        <v>5303.4330269275406</v>
      </c>
      <c r="Q314" s="910">
        <f t="shared" si="78"/>
        <v>5314.0398929813955</v>
      </c>
      <c r="R314" s="910">
        <f t="shared" si="78"/>
        <v>5324.6679727673582</v>
      </c>
      <c r="S314" s="910">
        <f t="shared" si="78"/>
        <v>5324.6679727673582</v>
      </c>
      <c r="T314" s="910">
        <f t="shared" si="78"/>
        <v>5335.3173087128926</v>
      </c>
      <c r="U314" s="910">
        <f t="shared" si="78"/>
        <v>5345.9879433303186</v>
      </c>
      <c r="V314" s="910">
        <f t="shared" si="78"/>
        <v>5356.6799192169792</v>
      </c>
      <c r="W314" s="910">
        <f t="shared" si="78"/>
        <v>5367.3932790554127</v>
      </c>
      <c r="X314" s="910">
        <f t="shared" si="78"/>
        <v>5378.1280656135232</v>
      </c>
      <c r="Y314" s="910">
        <f t="shared" si="78"/>
        <v>5388.8843217447502</v>
      </c>
      <c r="Z314" s="910">
        <f t="shared" si="78"/>
        <v>5399.6620903882404</v>
      </c>
      <c r="AA314" s="910">
        <f t="shared" si="78"/>
        <v>5410.4614145690166</v>
      </c>
      <c r="AB314" s="910">
        <f t="shared" si="78"/>
        <v>5421.2823373981555</v>
      </c>
      <c r="AC314" s="910">
        <f t="shared" si="78"/>
        <v>5432.1249020729501</v>
      </c>
    </row>
    <row r="315" spans="3:29">
      <c r="C315" s="376" t="s">
        <v>1096</v>
      </c>
      <c r="D315" s="836"/>
      <c r="E315" s="920">
        <f>SUM(E312:E314)</f>
        <v>8156.5304296221821</v>
      </c>
      <c r="F315" s="920">
        <f t="shared" ref="F315" si="79">SUM(F312:F314)</f>
        <v>13481.249685123186</v>
      </c>
      <c r="G315" s="920">
        <f t="shared" ref="G315" si="80">SUM(G312:G314)</f>
        <v>20279.906458835587</v>
      </c>
      <c r="H315" s="920">
        <f t="shared" ref="H315" si="81">SUM(H312:H314)</f>
        <v>39376.054465796085</v>
      </c>
      <c r="I315" s="920">
        <f>SUM(I312:I314)</f>
        <v>46224.229960982375</v>
      </c>
      <c r="J315" s="920">
        <f t="shared" ref="J315" si="82">SUM(J312:J314)</f>
        <v>61253.808853136637</v>
      </c>
      <c r="K315" s="920">
        <f t="shared" ref="K315" si="83">SUM(K312:K314)</f>
        <v>70884.65821856173</v>
      </c>
      <c r="L315" s="920">
        <f t="shared" ref="L315" si="84">SUM(L312:L314)</f>
        <v>71026.42753499886</v>
      </c>
      <c r="M315" s="920">
        <f t="shared" ref="M315" si="85">SUM(M312:M314)</f>
        <v>71168.480390068842</v>
      </c>
      <c r="N315" s="920">
        <f t="shared" ref="N315" si="86">SUM(N312:N314)</f>
        <v>71310.817350849</v>
      </c>
      <c r="O315" s="920">
        <f t="shared" ref="O315" si="87">SUM(O312:O314)</f>
        <v>71453.438985550689</v>
      </c>
      <c r="P315" s="920">
        <f t="shared" ref="P315" si="88">SUM(P312:P314)</f>
        <v>71596.345863521783</v>
      </c>
      <c r="Q315" s="920">
        <f t="shared" ref="Q315" si="89">SUM(Q312:Q314)</f>
        <v>71739.53855524883</v>
      </c>
      <c r="R315" s="920">
        <f t="shared" ref="R315" si="90">SUM(R312:R314)</f>
        <v>71883.017632359333</v>
      </c>
      <c r="S315" s="920">
        <f t="shared" ref="S315" si="91">SUM(S312:S314)</f>
        <v>71883.017632359333</v>
      </c>
      <c r="T315" s="920">
        <f t="shared" ref="T315" si="92">SUM(T312:T314)</f>
        <v>72026.783667624055</v>
      </c>
      <c r="U315" s="920">
        <f t="shared" ref="U315" si="93">SUM(U312:U314)</f>
        <v>72170.837234959297</v>
      </c>
      <c r="V315" s="920">
        <f t="shared" ref="V315" si="94">SUM(V312:V314)</f>
        <v>72315.178909429218</v>
      </c>
      <c r="W315" s="920">
        <f t="shared" ref="W315" si="95">SUM(W312:W314)</f>
        <v>72459.809267248056</v>
      </c>
      <c r="X315" s="920">
        <f t="shared" ref="X315" si="96">SUM(X312:X314)</f>
        <v>72604.728885782548</v>
      </c>
      <c r="Y315" s="920">
        <f t="shared" ref="Y315" si="97">SUM(Y312:Y314)</f>
        <v>72749.938343554124</v>
      </c>
      <c r="Z315" s="920">
        <f t="shared" ref="Z315" si="98">SUM(Z312:Z314)</f>
        <v>72895.438220241253</v>
      </c>
      <c r="AA315" s="920">
        <f t="shared" ref="AA315" si="99">SUM(AA312:AA314)</f>
        <v>73041.229096681709</v>
      </c>
      <c r="AB315" s="920">
        <f t="shared" ref="AB315" si="100">SUM(AB312:AB314)</f>
        <v>73187.311554875079</v>
      </c>
      <c r="AC315" s="920">
        <f t="shared" ref="AC315" si="101">SUM(AC312:AC314)</f>
        <v>73333.686177984811</v>
      </c>
    </row>
    <row r="316" spans="3:29">
      <c r="C316" s="921" t="s">
        <v>711</v>
      </c>
      <c r="D316" s="922"/>
      <c r="E316" s="923">
        <f>SUM(E310+E315)</f>
        <v>11017.822248016364</v>
      </c>
      <c r="F316" s="923">
        <f t="shared" ref="F316:AC316" si="102">SUM(F310+F315)</f>
        <v>26259.353971234759</v>
      </c>
      <c r="G316" s="923">
        <f t="shared" si="102"/>
        <v>40190.877586783463</v>
      </c>
      <c r="H316" s="923">
        <f t="shared" si="102"/>
        <v>63124.638990308013</v>
      </c>
      <c r="I316" s="923">
        <f>SUM(I310+I315)</f>
        <v>70139.05457716588</v>
      </c>
      <c r="J316" s="923">
        <f t="shared" si="102"/>
        <v>85336.037241633428</v>
      </c>
      <c r="K316" s="923">
        <f t="shared" si="102"/>
        <v>95015.051063835519</v>
      </c>
      <c r="L316" s="923">
        <f t="shared" si="102"/>
        <v>95205.081165963187</v>
      </c>
      <c r="M316" s="923">
        <f t="shared" si="102"/>
        <v>95395.491328295102</v>
      </c>
      <c r="N316" s="923">
        <f t="shared" si="102"/>
        <v>95586.282310951705</v>
      </c>
      <c r="O316" s="923">
        <f t="shared" si="102"/>
        <v>95777.454875573603</v>
      </c>
      <c r="P316" s="923">
        <f t="shared" si="102"/>
        <v>95969.009785324743</v>
      </c>
      <c r="Q316" s="923">
        <f t="shared" si="102"/>
        <v>96160.947804895404</v>
      </c>
      <c r="R316" s="923">
        <f t="shared" si="102"/>
        <v>96353.269700505189</v>
      </c>
      <c r="S316" s="923">
        <f t="shared" si="102"/>
        <v>96353.269700505189</v>
      </c>
      <c r="T316" s="923">
        <f t="shared" si="102"/>
        <v>96545.976239906217</v>
      </c>
      <c r="U316" s="923">
        <f t="shared" si="102"/>
        <v>96739.06819238601</v>
      </c>
      <c r="V316" s="923">
        <f t="shared" si="102"/>
        <v>96932.546328770783</v>
      </c>
      <c r="W316" s="923">
        <f t="shared" si="102"/>
        <v>97126.411421428304</v>
      </c>
      <c r="X316" s="923">
        <f t="shared" si="102"/>
        <v>97320.66424427116</v>
      </c>
      <c r="Y316" s="923">
        <f t="shared" si="102"/>
        <v>97515.305572759709</v>
      </c>
      <c r="Z316" s="923">
        <f t="shared" si="102"/>
        <v>97710.336183905252</v>
      </c>
      <c r="AA316" s="923">
        <f t="shared" si="102"/>
        <v>97905.75685627303</v>
      </c>
      <c r="AB316" s="923">
        <f t="shared" si="102"/>
        <v>98101.568369985587</v>
      </c>
      <c r="AC316" s="923">
        <f t="shared" si="102"/>
        <v>98297.771506725549</v>
      </c>
    </row>
  </sheetData>
  <mergeCells count="31">
    <mergeCell ref="B7:B10"/>
    <mergeCell ref="B11:B14"/>
    <mergeCell ref="B15:B18"/>
    <mergeCell ref="D37:E37"/>
    <mergeCell ref="D56:F56"/>
    <mergeCell ref="F87:G87"/>
    <mergeCell ref="G229:I229"/>
    <mergeCell ref="G242:I242"/>
    <mergeCell ref="L24:M30"/>
    <mergeCell ref="I215:I216"/>
    <mergeCell ref="J229:L229"/>
    <mergeCell ref="E293:L293"/>
    <mergeCell ref="D253:F253"/>
    <mergeCell ref="G253:I253"/>
    <mergeCell ref="J253:L253"/>
    <mergeCell ref="C242:C243"/>
    <mergeCell ref="N249:Q249"/>
    <mergeCell ref="N248:P248"/>
    <mergeCell ref="J242:L242"/>
    <mergeCell ref="C261:G261"/>
    <mergeCell ref="E278:I278"/>
    <mergeCell ref="P253:R253"/>
    <mergeCell ref="M253:O253"/>
    <mergeCell ref="C229:C230"/>
    <mergeCell ref="D229:F229"/>
    <mergeCell ref="D242:F242"/>
    <mergeCell ref="T233:U234"/>
    <mergeCell ref="M242:O242"/>
    <mergeCell ref="P242:T242"/>
    <mergeCell ref="Q229:S229"/>
    <mergeCell ref="M229:O229"/>
  </mergeCells>
  <hyperlinks>
    <hyperlink ref="J83" r:id="rId1" display="https://lakd.lt/eismo-intensyvumas" xr:uid="{50D237F6-0F9E-485C-B098-D44D7501BAC8}"/>
    <hyperlink ref="J150" r:id="rId2" xr:uid="{25739079-BB7F-4D84-97D8-67CDBB9FD95B}"/>
    <hyperlink ref="J162" r:id="rId3" display="https://www.eea.europa.eu/publications/emep-eea-guidebook-2019/part-b-sectoral-guidance-chapters/1-energy/1-a-combustion/1-a-3-b-i/view " xr:uid="{F15449BE-A15D-4B7B-B68D-3E276512625E}"/>
    <hyperlink ref="J156" r:id="rId4" display="https://www.eea.europa.eu/publications/emep-eea-guidebook-2019/part-b-sectoral-guidance-chapters/1-energy/1-a-combustion/1-a-3-b-i/view " xr:uid="{D136D714-BBE1-4968-96C8-505DD096D5E9}"/>
    <hyperlink ref="J139" r:id="rId5" xr:uid="{265976F1-57CA-4F90-B651-0219EF82B4F4}"/>
    <hyperlink ref="J167" r:id="rId6" display="https://www.eea.europa.eu/publications/emep-eea-guidebook-2019/part-b-sectoral-guidance-chapters/1-energy/1-a-combustion/1-a-3-b-i/view " xr:uid="{BBB6B3D1-0E7F-4E1B-B523-28BFA3BE9EE6}"/>
    <hyperlink ref="J134" r:id="rId7" xr:uid="{52B089D8-E7AA-438C-9C6B-DF8B6FF973C4}"/>
    <hyperlink ref="J132" r:id="rId8" xr:uid="{4C2675A7-FACB-4CB1-803F-09C363C91225}"/>
    <hyperlink ref="J145" r:id="rId9" xr:uid="{0CD91A0D-1BF2-4FDF-9D4B-BE99C924A4A4}"/>
    <hyperlink ref="F116" r:id="rId10" xr:uid="{22DB5BC4-84C2-429E-882F-9321C54D494A}"/>
    <hyperlink ref="H208" r:id="rId11" xr:uid="{876D915A-6174-4D52-BC44-43D874253089}"/>
    <hyperlink ref="H209" r:id="rId12" location="tab-1" xr:uid="{6B0C5562-799C-4814-AB7B-00FD95B3D35B}"/>
    <hyperlink ref="F78" r:id="rId13" xr:uid="{74B263CB-883F-488C-9D3C-6883F59B46BD}"/>
  </hyperlinks>
  <pageMargins left="0.7" right="0.7" top="0.75" bottom="0.75" header="0.3" footer="0.3"/>
  <pageSetup paperSize="9" scale="20" fitToWidth="2" orientation="landscape" r:id="rId14"/>
  <legacyDrawing r:id="rId15"/>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00">
    <tabColor theme="5" tint="0.59999389629810485"/>
    <pageSetUpPr fitToPage="1"/>
  </sheetPr>
  <dimension ref="B1:DD94"/>
  <sheetViews>
    <sheetView showGridLines="0" showRowColHeaders="0" zoomScale="90" zoomScaleNormal="90" workbookViewId="0">
      <pane xSplit="7" ySplit="5" topLeftCell="H6" activePane="bottomRight" state="frozenSplit"/>
      <selection pane="topRight" activeCell="J1" sqref="J1"/>
      <selection pane="bottomLeft" activeCell="A20" sqref="A20"/>
      <selection pane="bottomRight" activeCell="G111" sqref="G111"/>
    </sheetView>
  </sheetViews>
  <sheetFormatPr defaultColWidth="9.08984375" defaultRowHeight="14.5"/>
  <cols>
    <col min="1" max="1" width="3.6328125" customWidth="1"/>
    <col min="2" max="2" width="5.90625" customWidth="1"/>
    <col min="3" max="3" width="40.36328125" customWidth="1"/>
    <col min="4" max="4" width="12.453125" customWidth="1"/>
    <col min="5" max="5" width="8.453125" customWidth="1"/>
    <col min="6" max="7" width="16.6328125" customWidth="1"/>
    <col min="8" max="33" width="14.6328125" customWidth="1"/>
    <col min="34" max="107" width="14.6328125" hidden="1" customWidth="1"/>
    <col min="108" max="109" width="9.08984375" customWidth="1"/>
  </cols>
  <sheetData>
    <row r="1" spans="2:107" ht="9" customHeight="1">
      <c r="B1" s="932"/>
      <c r="C1" s="1208"/>
    </row>
    <row r="2" spans="2:107">
      <c r="B2" s="6" t="s">
        <v>225</v>
      </c>
    </row>
    <row r="3" spans="2:107">
      <c r="B3" t="s">
        <v>625</v>
      </c>
    </row>
    <row r="5" spans="2:107">
      <c r="B5" s="6" t="s">
        <v>141</v>
      </c>
    </row>
    <row r="6" spans="2:107">
      <c r="B6" s="16" t="s">
        <v>19</v>
      </c>
      <c r="C6" s="16"/>
      <c r="D6" s="16"/>
      <c r="E6" s="16"/>
      <c r="F6" s="1189" t="s">
        <v>142</v>
      </c>
      <c r="G6" s="1201"/>
      <c r="H6" s="186">
        <v>0</v>
      </c>
      <c r="I6" s="186">
        <v>1</v>
      </c>
      <c r="J6" s="186">
        <v>2</v>
      </c>
      <c r="K6" s="186">
        <v>3</v>
      </c>
      <c r="L6" s="186">
        <v>4</v>
      </c>
      <c r="M6" s="186">
        <v>5</v>
      </c>
      <c r="N6" s="186">
        <v>6</v>
      </c>
      <c r="O6" s="186">
        <v>7</v>
      </c>
      <c r="P6" s="186">
        <v>8</v>
      </c>
      <c r="Q6" s="186">
        <v>9</v>
      </c>
      <c r="R6" s="186">
        <v>10</v>
      </c>
      <c r="S6" s="186">
        <v>11</v>
      </c>
      <c r="T6" s="186">
        <v>12</v>
      </c>
      <c r="U6" s="186">
        <v>13</v>
      </c>
      <c r="V6" s="186">
        <v>14</v>
      </c>
      <c r="W6" s="186">
        <v>15</v>
      </c>
      <c r="X6" s="186">
        <v>16</v>
      </c>
      <c r="Y6" s="186">
        <v>17</v>
      </c>
      <c r="Z6" s="186">
        <v>18</v>
      </c>
      <c r="AA6" s="186">
        <v>19</v>
      </c>
      <c r="AB6" s="186">
        <v>20</v>
      </c>
      <c r="AC6" s="186">
        <v>21</v>
      </c>
      <c r="AD6" s="186">
        <v>22</v>
      </c>
      <c r="AE6" s="186">
        <v>23</v>
      </c>
      <c r="AF6" s="186">
        <v>24</v>
      </c>
      <c r="AG6" s="186">
        <v>25</v>
      </c>
      <c r="AH6" s="186">
        <v>26</v>
      </c>
      <c r="AI6" s="186">
        <v>27</v>
      </c>
      <c r="AJ6" s="186">
        <v>28</v>
      </c>
      <c r="AK6" s="186">
        <v>29</v>
      </c>
      <c r="AL6" s="186">
        <v>30</v>
      </c>
      <c r="AM6" s="186">
        <v>31</v>
      </c>
      <c r="AN6" s="186">
        <v>32</v>
      </c>
      <c r="AO6" s="186">
        <v>33</v>
      </c>
      <c r="AP6" s="186">
        <v>34</v>
      </c>
      <c r="AQ6" s="186">
        <v>35</v>
      </c>
      <c r="AR6" s="186">
        <v>36</v>
      </c>
      <c r="AS6" s="186">
        <v>37</v>
      </c>
      <c r="AT6" s="186">
        <v>38</v>
      </c>
      <c r="AU6" s="186">
        <v>39</v>
      </c>
      <c r="AV6" s="186">
        <v>40</v>
      </c>
      <c r="AW6" s="186">
        <v>41</v>
      </c>
      <c r="AX6" s="186">
        <v>42</v>
      </c>
      <c r="AY6" s="186">
        <v>43</v>
      </c>
      <c r="AZ6" s="186">
        <v>44</v>
      </c>
      <c r="BA6" s="186">
        <v>45</v>
      </c>
      <c r="BB6" s="186">
        <v>46</v>
      </c>
      <c r="BC6" s="186">
        <v>47</v>
      </c>
      <c r="BD6" s="186">
        <v>48</v>
      </c>
      <c r="BE6" s="186">
        <v>49</v>
      </c>
      <c r="BF6" s="186">
        <v>50</v>
      </c>
      <c r="BG6" s="186">
        <v>51</v>
      </c>
      <c r="BH6" s="186">
        <v>52</v>
      </c>
      <c r="BI6" s="186">
        <v>53</v>
      </c>
      <c r="BJ6" s="186">
        <v>54</v>
      </c>
      <c r="BK6" s="186">
        <v>55</v>
      </c>
      <c r="BL6" s="186">
        <v>56</v>
      </c>
      <c r="BM6" s="186">
        <v>57</v>
      </c>
      <c r="BN6" s="186">
        <v>58</v>
      </c>
      <c r="BO6" s="186">
        <v>59</v>
      </c>
      <c r="BP6" s="186">
        <v>60</v>
      </c>
      <c r="BQ6" s="186">
        <v>61</v>
      </c>
      <c r="BR6" s="186">
        <v>62</v>
      </c>
      <c r="BS6" s="186">
        <v>63</v>
      </c>
      <c r="BT6" s="186">
        <v>64</v>
      </c>
      <c r="BU6" s="186">
        <v>65</v>
      </c>
      <c r="BV6" s="186">
        <v>66</v>
      </c>
      <c r="BW6" s="186">
        <v>67</v>
      </c>
      <c r="BX6" s="186">
        <v>68</v>
      </c>
      <c r="BY6" s="186">
        <v>69</v>
      </c>
      <c r="BZ6" s="186">
        <v>70</v>
      </c>
      <c r="CA6" s="186">
        <v>71</v>
      </c>
      <c r="CB6" s="186">
        <v>72</v>
      </c>
      <c r="CC6" s="186">
        <v>73</v>
      </c>
      <c r="CD6" s="186">
        <v>74</v>
      </c>
      <c r="CE6" s="186">
        <v>75</v>
      </c>
      <c r="CF6" s="186">
        <v>76</v>
      </c>
      <c r="CG6" s="186">
        <v>77</v>
      </c>
      <c r="CH6" s="186">
        <v>78</v>
      </c>
      <c r="CI6" s="186">
        <v>79</v>
      </c>
      <c r="CJ6" s="186">
        <v>80</v>
      </c>
      <c r="CK6" s="186">
        <v>81</v>
      </c>
      <c r="CL6" s="186">
        <v>82</v>
      </c>
      <c r="CM6" s="186">
        <v>83</v>
      </c>
      <c r="CN6" s="186">
        <v>84</v>
      </c>
      <c r="CO6" s="186">
        <v>85</v>
      </c>
      <c r="CP6" s="186">
        <v>86</v>
      </c>
      <c r="CQ6" s="186">
        <v>87</v>
      </c>
      <c r="CR6" s="186">
        <v>88</v>
      </c>
      <c r="CS6" s="186">
        <v>89</v>
      </c>
      <c r="CT6" s="186">
        <v>90</v>
      </c>
      <c r="CU6" s="186">
        <v>91</v>
      </c>
      <c r="CV6" s="186">
        <v>92</v>
      </c>
      <c r="CW6" s="186">
        <v>93</v>
      </c>
      <c r="CX6" s="186">
        <v>94</v>
      </c>
      <c r="CY6" s="186">
        <v>95</v>
      </c>
      <c r="CZ6" s="186">
        <v>96</v>
      </c>
      <c r="DA6" s="186">
        <v>97</v>
      </c>
      <c r="DB6" s="186">
        <v>98</v>
      </c>
      <c r="DC6" s="186">
        <v>99</v>
      </c>
    </row>
    <row r="7" spans="2:107" s="12" customFormat="1" ht="30.75" customHeight="1">
      <c r="B7" s="186" t="s">
        <v>226</v>
      </c>
      <c r="C7" s="1189" t="s">
        <v>227</v>
      </c>
      <c r="D7" s="1190"/>
      <c r="E7" s="1191"/>
      <c r="F7" s="187" t="s">
        <v>146</v>
      </c>
      <c r="G7" s="186" t="s">
        <v>147</v>
      </c>
      <c r="H7" s="186" t="str">
        <f ca="1">IF(PVP="",TEXT(TODAY(),"yyyy"),TEXT(PVP,"yyyy"))</f>
        <v>2024</v>
      </c>
      <c r="I7" s="186">
        <f ca="1">$H$7+I6</f>
        <v>2025</v>
      </c>
      <c r="J7" s="186">
        <f t="shared" ref="J7:BU7" ca="1" si="0">$H$7+J6</f>
        <v>2026</v>
      </c>
      <c r="K7" s="186">
        <f t="shared" ca="1" si="0"/>
        <v>2027</v>
      </c>
      <c r="L7" s="186">
        <f t="shared" ca="1" si="0"/>
        <v>2028</v>
      </c>
      <c r="M7" s="186">
        <f t="shared" ca="1" si="0"/>
        <v>2029</v>
      </c>
      <c r="N7" s="186">
        <f t="shared" ca="1" si="0"/>
        <v>2030</v>
      </c>
      <c r="O7" s="186">
        <f t="shared" ca="1" si="0"/>
        <v>2031</v>
      </c>
      <c r="P7" s="186">
        <f t="shared" ca="1" si="0"/>
        <v>2032</v>
      </c>
      <c r="Q7" s="186">
        <f t="shared" ca="1" si="0"/>
        <v>2033</v>
      </c>
      <c r="R7" s="186">
        <f t="shared" ca="1" si="0"/>
        <v>2034</v>
      </c>
      <c r="S7" s="186">
        <f t="shared" ca="1" si="0"/>
        <v>2035</v>
      </c>
      <c r="T7" s="186">
        <f t="shared" ca="1" si="0"/>
        <v>2036</v>
      </c>
      <c r="U7" s="186">
        <f t="shared" ca="1" si="0"/>
        <v>2037</v>
      </c>
      <c r="V7" s="186">
        <f t="shared" ca="1" si="0"/>
        <v>2038</v>
      </c>
      <c r="W7" s="186">
        <f t="shared" ca="1" si="0"/>
        <v>2039</v>
      </c>
      <c r="X7" s="186">
        <f t="shared" ca="1" si="0"/>
        <v>2040</v>
      </c>
      <c r="Y7" s="186">
        <f t="shared" ca="1" si="0"/>
        <v>2041</v>
      </c>
      <c r="Z7" s="186">
        <f t="shared" ca="1" si="0"/>
        <v>2042</v>
      </c>
      <c r="AA7" s="186">
        <f t="shared" ca="1" si="0"/>
        <v>2043</v>
      </c>
      <c r="AB7" s="186">
        <f t="shared" ca="1" si="0"/>
        <v>2044</v>
      </c>
      <c r="AC7" s="186">
        <f t="shared" ca="1" si="0"/>
        <v>2045</v>
      </c>
      <c r="AD7" s="186">
        <f t="shared" ca="1" si="0"/>
        <v>2046</v>
      </c>
      <c r="AE7" s="186">
        <f t="shared" ca="1" si="0"/>
        <v>2047</v>
      </c>
      <c r="AF7" s="186">
        <f t="shared" ca="1" si="0"/>
        <v>2048</v>
      </c>
      <c r="AG7" s="186">
        <f t="shared" ca="1" si="0"/>
        <v>2049</v>
      </c>
      <c r="AH7" s="186">
        <f t="shared" ca="1" si="0"/>
        <v>2050</v>
      </c>
      <c r="AI7" s="186">
        <f t="shared" ca="1" si="0"/>
        <v>2051</v>
      </c>
      <c r="AJ7" s="186">
        <f t="shared" ca="1" si="0"/>
        <v>2052</v>
      </c>
      <c r="AK7" s="186">
        <f t="shared" ca="1" si="0"/>
        <v>2053</v>
      </c>
      <c r="AL7" s="186">
        <f t="shared" ca="1" si="0"/>
        <v>2054</v>
      </c>
      <c r="AM7" s="186">
        <f t="shared" ca="1" si="0"/>
        <v>2055</v>
      </c>
      <c r="AN7" s="186">
        <f t="shared" ca="1" si="0"/>
        <v>2056</v>
      </c>
      <c r="AO7" s="186">
        <f t="shared" ca="1" si="0"/>
        <v>2057</v>
      </c>
      <c r="AP7" s="186">
        <f t="shared" ca="1" si="0"/>
        <v>2058</v>
      </c>
      <c r="AQ7" s="186">
        <f t="shared" ca="1" si="0"/>
        <v>2059</v>
      </c>
      <c r="AR7" s="186">
        <f t="shared" ca="1" si="0"/>
        <v>2060</v>
      </c>
      <c r="AS7" s="186">
        <f t="shared" ca="1" si="0"/>
        <v>2061</v>
      </c>
      <c r="AT7" s="186">
        <f t="shared" ca="1" si="0"/>
        <v>2062</v>
      </c>
      <c r="AU7" s="186">
        <f t="shared" ca="1" si="0"/>
        <v>2063</v>
      </c>
      <c r="AV7" s="186">
        <f t="shared" ca="1" si="0"/>
        <v>2064</v>
      </c>
      <c r="AW7" s="186">
        <f t="shared" ca="1" si="0"/>
        <v>2065</v>
      </c>
      <c r="AX7" s="186">
        <f t="shared" ca="1" si="0"/>
        <v>2066</v>
      </c>
      <c r="AY7" s="186">
        <f t="shared" ca="1" si="0"/>
        <v>2067</v>
      </c>
      <c r="AZ7" s="186">
        <f t="shared" ca="1" si="0"/>
        <v>2068</v>
      </c>
      <c r="BA7" s="186">
        <f t="shared" ca="1" si="0"/>
        <v>2069</v>
      </c>
      <c r="BB7" s="186">
        <f t="shared" ca="1" si="0"/>
        <v>2070</v>
      </c>
      <c r="BC7" s="186">
        <f t="shared" ca="1" si="0"/>
        <v>2071</v>
      </c>
      <c r="BD7" s="186">
        <f t="shared" ca="1" si="0"/>
        <v>2072</v>
      </c>
      <c r="BE7" s="186">
        <f t="shared" ca="1" si="0"/>
        <v>2073</v>
      </c>
      <c r="BF7" s="186">
        <f t="shared" ca="1" si="0"/>
        <v>2074</v>
      </c>
      <c r="BG7" s="186">
        <f t="shared" ca="1" si="0"/>
        <v>2075</v>
      </c>
      <c r="BH7" s="186">
        <f t="shared" ca="1" si="0"/>
        <v>2076</v>
      </c>
      <c r="BI7" s="186">
        <f t="shared" ca="1" si="0"/>
        <v>2077</v>
      </c>
      <c r="BJ7" s="186">
        <f t="shared" ca="1" si="0"/>
        <v>2078</v>
      </c>
      <c r="BK7" s="186">
        <f t="shared" ca="1" si="0"/>
        <v>2079</v>
      </c>
      <c r="BL7" s="186">
        <f t="shared" ca="1" si="0"/>
        <v>2080</v>
      </c>
      <c r="BM7" s="186">
        <f t="shared" ca="1" si="0"/>
        <v>2081</v>
      </c>
      <c r="BN7" s="186">
        <f t="shared" ca="1" si="0"/>
        <v>2082</v>
      </c>
      <c r="BO7" s="186">
        <f t="shared" ca="1" si="0"/>
        <v>2083</v>
      </c>
      <c r="BP7" s="186">
        <f t="shared" ca="1" si="0"/>
        <v>2084</v>
      </c>
      <c r="BQ7" s="186">
        <f t="shared" ca="1" si="0"/>
        <v>2085</v>
      </c>
      <c r="BR7" s="186">
        <f t="shared" ca="1" si="0"/>
        <v>2086</v>
      </c>
      <c r="BS7" s="186">
        <f t="shared" ca="1" si="0"/>
        <v>2087</v>
      </c>
      <c r="BT7" s="186">
        <f t="shared" ca="1" si="0"/>
        <v>2088</v>
      </c>
      <c r="BU7" s="186">
        <f t="shared" ca="1" si="0"/>
        <v>2089</v>
      </c>
      <c r="BV7" s="186">
        <f t="shared" ref="BV7:DC7" ca="1" si="1">$H$7+BV6</f>
        <v>2090</v>
      </c>
      <c r="BW7" s="186">
        <f t="shared" ca="1" si="1"/>
        <v>2091</v>
      </c>
      <c r="BX7" s="186">
        <f t="shared" ca="1" si="1"/>
        <v>2092</v>
      </c>
      <c r="BY7" s="186">
        <f t="shared" ca="1" si="1"/>
        <v>2093</v>
      </c>
      <c r="BZ7" s="186">
        <f t="shared" ca="1" si="1"/>
        <v>2094</v>
      </c>
      <c r="CA7" s="186">
        <f t="shared" ca="1" si="1"/>
        <v>2095</v>
      </c>
      <c r="CB7" s="186">
        <f t="shared" ca="1" si="1"/>
        <v>2096</v>
      </c>
      <c r="CC7" s="186">
        <f t="shared" ca="1" si="1"/>
        <v>2097</v>
      </c>
      <c r="CD7" s="186">
        <f t="shared" ca="1" si="1"/>
        <v>2098</v>
      </c>
      <c r="CE7" s="186">
        <f t="shared" ca="1" si="1"/>
        <v>2099</v>
      </c>
      <c r="CF7" s="186">
        <f t="shared" ca="1" si="1"/>
        <v>2100</v>
      </c>
      <c r="CG7" s="186">
        <f t="shared" ca="1" si="1"/>
        <v>2101</v>
      </c>
      <c r="CH7" s="186">
        <f t="shared" ca="1" si="1"/>
        <v>2102</v>
      </c>
      <c r="CI7" s="186">
        <f t="shared" ca="1" si="1"/>
        <v>2103</v>
      </c>
      <c r="CJ7" s="186">
        <f t="shared" ca="1" si="1"/>
        <v>2104</v>
      </c>
      <c r="CK7" s="186">
        <f t="shared" ca="1" si="1"/>
        <v>2105</v>
      </c>
      <c r="CL7" s="186">
        <f t="shared" ca="1" si="1"/>
        <v>2106</v>
      </c>
      <c r="CM7" s="186">
        <f t="shared" ca="1" si="1"/>
        <v>2107</v>
      </c>
      <c r="CN7" s="186">
        <f t="shared" ca="1" si="1"/>
        <v>2108</v>
      </c>
      <c r="CO7" s="186">
        <f t="shared" ca="1" si="1"/>
        <v>2109</v>
      </c>
      <c r="CP7" s="186">
        <f t="shared" ca="1" si="1"/>
        <v>2110</v>
      </c>
      <c r="CQ7" s="186">
        <f t="shared" ca="1" si="1"/>
        <v>2111</v>
      </c>
      <c r="CR7" s="186">
        <f t="shared" ca="1" si="1"/>
        <v>2112</v>
      </c>
      <c r="CS7" s="186">
        <f t="shared" ca="1" si="1"/>
        <v>2113</v>
      </c>
      <c r="CT7" s="186">
        <f t="shared" ca="1" si="1"/>
        <v>2114</v>
      </c>
      <c r="CU7" s="186">
        <f t="shared" ca="1" si="1"/>
        <v>2115</v>
      </c>
      <c r="CV7" s="186">
        <f t="shared" ca="1" si="1"/>
        <v>2116</v>
      </c>
      <c r="CW7" s="186">
        <f t="shared" ca="1" si="1"/>
        <v>2117</v>
      </c>
      <c r="CX7" s="186">
        <f t="shared" ca="1" si="1"/>
        <v>2118</v>
      </c>
      <c r="CY7" s="186">
        <f t="shared" ca="1" si="1"/>
        <v>2119</v>
      </c>
      <c r="CZ7" s="186">
        <f t="shared" ca="1" si="1"/>
        <v>2120</v>
      </c>
      <c r="DA7" s="186">
        <f t="shared" ca="1" si="1"/>
        <v>2121</v>
      </c>
      <c r="DB7" s="186">
        <f t="shared" ca="1" si="1"/>
        <v>2122</v>
      </c>
      <c r="DC7" s="186">
        <f t="shared" ca="1" si="1"/>
        <v>2123</v>
      </c>
    </row>
    <row r="8" spans="2:107" ht="15" customHeight="1">
      <c r="B8" s="176" t="s">
        <v>214</v>
      </c>
      <c r="C8" s="1180" t="s">
        <v>228</v>
      </c>
      <c r="D8" s="1181"/>
      <c r="E8" s="1182"/>
      <c r="F8" s="209">
        <f>H8+NPV(SD,I8:INDEX(I8:DC8,PAL))</f>
        <v>158361879.40199143</v>
      </c>
      <c r="G8" s="210">
        <f>SUMIF($H$6:$DC$6,"&lt;="&amp;PAL,$H8:$DC8)</f>
        <v>327643765.605088</v>
      </c>
      <c r="H8" s="210">
        <f>'Alternatyva 1'!H$117</f>
        <v>0</v>
      </c>
      <c r="I8" s="210">
        <f>'Alternatyva 1'!I$117</f>
        <v>889426.70279300166</v>
      </c>
      <c r="J8" s="210">
        <f>'Alternatyva 1'!J$117</f>
        <v>2126340.8289387012</v>
      </c>
      <c r="K8" s="210">
        <f>'Alternatyva 1'!K$117</f>
        <v>3821000.7260133699</v>
      </c>
      <c r="L8" s="210">
        <f>'Alternatyva 1'!L$117</f>
        <v>6418795.0296976641</v>
      </c>
      <c r="M8" s="210">
        <f>'Alternatyva 1'!M$117</f>
        <v>8600929.2037793156</v>
      </c>
      <c r="N8" s="210">
        <f>'Alternatyva 1'!N$117</f>
        <v>11551185.125089992</v>
      </c>
      <c r="O8" s="210">
        <f>'Alternatyva 1'!O$117</f>
        <v>14734405.813273314</v>
      </c>
      <c r="P8" s="210">
        <f>'Alternatyva 1'!P$117</f>
        <v>9468679.6412984766</v>
      </c>
      <c r="Q8" s="210">
        <f>'Alternatyva 1'!Q$117</f>
        <v>10161120.847694539</v>
      </c>
      <c r="R8" s="210">
        <f>'Alternatyva 1'!R$117</f>
        <v>10859673.341044761</v>
      </c>
      <c r="S8" s="210">
        <f>'Alternatyva 1'!S$117</f>
        <v>11564475.920957107</v>
      </c>
      <c r="T8" s="210">
        <f>'Alternatyva 1'!T$117</f>
        <v>12255207.786758209</v>
      </c>
      <c r="U8" s="210">
        <f>'Alternatyva 1'!U$117</f>
        <v>12952398.140377795</v>
      </c>
      <c r="V8" s="210">
        <f>'Alternatyva 1'!V$117</f>
        <v>13656199.564435685</v>
      </c>
      <c r="W8" s="210">
        <f>'Alternatyva 1'!W$117</f>
        <v>14341404.189844521</v>
      </c>
      <c r="X8" s="210">
        <f>'Alternatyva 1'!X$117</f>
        <v>15057581.597182073</v>
      </c>
      <c r="Y8" s="210">
        <f>'Alternatyva 1'!Y$117</f>
        <v>15780847.599300126</v>
      </c>
      <c r="Z8" s="210">
        <f>'Alternatyva 1'!Z$117</f>
        <v>16511375.120145207</v>
      </c>
      <c r="AA8" s="210">
        <f>'Alternatyva 1'!AA$117</f>
        <v>17249343.23781294</v>
      </c>
      <c r="AB8" s="210">
        <f>'Alternatyva 1'!AB$117</f>
        <v>17994937.154767103</v>
      </c>
      <c r="AC8" s="210">
        <f>'Alternatyva 1'!AC$117</f>
        <v>18748348.515030589</v>
      </c>
      <c r="AD8" s="210">
        <f>'Alternatyva 1'!AD$117</f>
        <v>19530608.957005925</v>
      </c>
      <c r="AE8" s="210">
        <f>'Alternatyva 1'!AE$117</f>
        <v>20321172.126118105</v>
      </c>
      <c r="AF8" s="210">
        <f>'Alternatyva 1'!AF$117</f>
        <v>21120249.367145259</v>
      </c>
      <c r="AG8" s="210">
        <f>'Alternatyva 1'!AG$117</f>
        <v>21928059.068584237</v>
      </c>
      <c r="AH8" s="210">
        <f>'Alternatyva 1'!AH$117</f>
        <v>0</v>
      </c>
      <c r="AI8" s="210">
        <f>'Alternatyva 1'!AI$117</f>
        <v>0</v>
      </c>
      <c r="AJ8" s="210">
        <f>'Alternatyva 1'!AJ$117</f>
        <v>0</v>
      </c>
      <c r="AK8" s="210">
        <f>'Alternatyva 1'!AK$117</f>
        <v>0</v>
      </c>
      <c r="AL8" s="210">
        <f>'Alternatyva 1'!AL$117</f>
        <v>0</v>
      </c>
      <c r="AM8" s="210">
        <f>'Alternatyva 1'!AM$117</f>
        <v>0</v>
      </c>
      <c r="AN8" s="210">
        <f>'Alternatyva 1'!AN$117</f>
        <v>0</v>
      </c>
      <c r="AO8" s="210">
        <f>'Alternatyva 1'!AO$117</f>
        <v>0</v>
      </c>
      <c r="AP8" s="210">
        <f>'Alternatyva 1'!AP$117</f>
        <v>0</v>
      </c>
      <c r="AQ8" s="210">
        <f>'Alternatyva 1'!AQ$117</f>
        <v>0</v>
      </c>
      <c r="AR8" s="210">
        <f>'Alternatyva 1'!AR$117</f>
        <v>0</v>
      </c>
      <c r="AS8" s="210">
        <f>'Alternatyva 1'!AS$117</f>
        <v>0</v>
      </c>
      <c r="AT8" s="210">
        <f>'Alternatyva 1'!AT$117</f>
        <v>0</v>
      </c>
      <c r="AU8" s="210">
        <f>'Alternatyva 1'!AU$117</f>
        <v>0</v>
      </c>
      <c r="AV8" s="210">
        <f>'Alternatyva 1'!AV$117</f>
        <v>0</v>
      </c>
      <c r="AW8" s="210">
        <f>'Alternatyva 1'!AW$117</f>
        <v>0</v>
      </c>
      <c r="AX8" s="210">
        <f>'Alternatyva 1'!AX$117</f>
        <v>0</v>
      </c>
      <c r="AY8" s="210">
        <f>'Alternatyva 1'!AY$117</f>
        <v>0</v>
      </c>
      <c r="AZ8" s="210">
        <f>'Alternatyva 1'!AZ$117</f>
        <v>0</v>
      </c>
      <c r="BA8" s="210">
        <f>'Alternatyva 1'!BA$117</f>
        <v>0</v>
      </c>
      <c r="BB8" s="210">
        <f>'Alternatyva 1'!BB$117</f>
        <v>0</v>
      </c>
      <c r="BC8" s="210">
        <f>'Alternatyva 1'!BC$117</f>
        <v>0</v>
      </c>
      <c r="BD8" s="210">
        <f>'Alternatyva 1'!BD$117</f>
        <v>0</v>
      </c>
      <c r="BE8" s="210">
        <f>'Alternatyva 1'!BE$117</f>
        <v>0</v>
      </c>
      <c r="BF8" s="210">
        <f>'Alternatyva 1'!BF$117</f>
        <v>0</v>
      </c>
      <c r="BG8" s="210">
        <f>'Alternatyva 1'!BG$117</f>
        <v>0</v>
      </c>
      <c r="BH8" s="210">
        <f>'Alternatyva 1'!BH$117</f>
        <v>0</v>
      </c>
      <c r="BI8" s="210">
        <f>'Alternatyva 1'!BI$117</f>
        <v>0</v>
      </c>
      <c r="BJ8" s="210">
        <f>'Alternatyva 1'!BJ$117</f>
        <v>0</v>
      </c>
      <c r="BK8" s="210">
        <f>'Alternatyva 1'!BK$117</f>
        <v>0</v>
      </c>
      <c r="BL8" s="210">
        <f>'Alternatyva 1'!BL$117</f>
        <v>0</v>
      </c>
      <c r="BM8" s="210">
        <f>'Alternatyva 1'!BM$117</f>
        <v>0</v>
      </c>
      <c r="BN8" s="210">
        <f>'Alternatyva 1'!BN$117</f>
        <v>0</v>
      </c>
      <c r="BO8" s="210">
        <f>'Alternatyva 1'!BO$117</f>
        <v>0</v>
      </c>
      <c r="BP8" s="210">
        <f>'Alternatyva 1'!BP$117</f>
        <v>0</v>
      </c>
      <c r="BQ8" s="210">
        <f>'Alternatyva 1'!BQ$117</f>
        <v>0</v>
      </c>
      <c r="BR8" s="210">
        <f>'Alternatyva 1'!BR$117</f>
        <v>0</v>
      </c>
      <c r="BS8" s="210">
        <f>'Alternatyva 1'!BS$117</f>
        <v>0</v>
      </c>
      <c r="BT8" s="210">
        <f>'Alternatyva 1'!BT$117</f>
        <v>0</v>
      </c>
      <c r="BU8" s="210">
        <f>'Alternatyva 1'!BU$117</f>
        <v>0</v>
      </c>
      <c r="BV8" s="210">
        <f>'Alternatyva 1'!BV$117</f>
        <v>0</v>
      </c>
      <c r="BW8" s="210">
        <f>'Alternatyva 1'!BW$117</f>
        <v>0</v>
      </c>
      <c r="BX8" s="210">
        <f>'Alternatyva 1'!BX$117</f>
        <v>0</v>
      </c>
      <c r="BY8" s="210">
        <f>'Alternatyva 1'!BY$117</f>
        <v>0</v>
      </c>
      <c r="BZ8" s="210">
        <f>'Alternatyva 1'!BZ$117</f>
        <v>0</v>
      </c>
      <c r="CA8" s="210">
        <f>'Alternatyva 1'!CA$117</f>
        <v>0</v>
      </c>
      <c r="CB8" s="210">
        <f>'Alternatyva 1'!CB$117</f>
        <v>0</v>
      </c>
      <c r="CC8" s="210">
        <f>'Alternatyva 1'!CC$117</f>
        <v>0</v>
      </c>
      <c r="CD8" s="210">
        <f>'Alternatyva 1'!CD$117</f>
        <v>0</v>
      </c>
      <c r="CE8" s="210">
        <f>'Alternatyva 1'!CE$117</f>
        <v>0</v>
      </c>
      <c r="CF8" s="210">
        <f>'Alternatyva 1'!CF$117</f>
        <v>0</v>
      </c>
      <c r="CG8" s="210">
        <f>'Alternatyva 1'!CG$117</f>
        <v>0</v>
      </c>
      <c r="CH8" s="210">
        <f>'Alternatyva 1'!CH$117</f>
        <v>0</v>
      </c>
      <c r="CI8" s="210">
        <f>'Alternatyva 1'!CI$117</f>
        <v>0</v>
      </c>
      <c r="CJ8" s="210">
        <f>'Alternatyva 1'!CJ$117</f>
        <v>0</v>
      </c>
      <c r="CK8" s="210">
        <f>'Alternatyva 1'!CK$117</f>
        <v>0</v>
      </c>
      <c r="CL8" s="210">
        <f>'Alternatyva 1'!CL$117</f>
        <v>0</v>
      </c>
      <c r="CM8" s="210">
        <f>'Alternatyva 1'!CM$117</f>
        <v>0</v>
      </c>
      <c r="CN8" s="210">
        <f>'Alternatyva 1'!CN$117</f>
        <v>0</v>
      </c>
      <c r="CO8" s="210">
        <f>'Alternatyva 1'!CO$117</f>
        <v>0</v>
      </c>
      <c r="CP8" s="210">
        <f>'Alternatyva 1'!CP$117</f>
        <v>0</v>
      </c>
      <c r="CQ8" s="210">
        <f>'Alternatyva 1'!CQ$117</f>
        <v>0</v>
      </c>
      <c r="CR8" s="210">
        <f>'Alternatyva 1'!CR$117</f>
        <v>0</v>
      </c>
      <c r="CS8" s="210">
        <f>'Alternatyva 1'!CS$117</f>
        <v>0</v>
      </c>
      <c r="CT8" s="210">
        <f>'Alternatyva 1'!CT$117</f>
        <v>0</v>
      </c>
      <c r="CU8" s="210">
        <f>'Alternatyva 1'!CU$117</f>
        <v>0</v>
      </c>
      <c r="CV8" s="210">
        <f>'Alternatyva 1'!CV$117</f>
        <v>0</v>
      </c>
      <c r="CW8" s="210">
        <f>'Alternatyva 1'!CW$117</f>
        <v>0</v>
      </c>
      <c r="CX8" s="210">
        <f>'Alternatyva 1'!CX$117</f>
        <v>0</v>
      </c>
      <c r="CY8" s="210">
        <f>'Alternatyva 1'!CY$117</f>
        <v>0</v>
      </c>
      <c r="CZ8" s="210">
        <f>'Alternatyva 1'!CZ$117</f>
        <v>0</v>
      </c>
      <c r="DA8" s="210">
        <f>'Alternatyva 1'!DA$117</f>
        <v>0</v>
      </c>
      <c r="DB8" s="210">
        <f>'Alternatyva 1'!DB$117</f>
        <v>0</v>
      </c>
      <c r="DC8" s="210">
        <f>'Alternatyva 1'!DC$117</f>
        <v>0</v>
      </c>
    </row>
    <row r="9" spans="2:107" ht="15" customHeight="1">
      <c r="B9" s="176" t="s">
        <v>229</v>
      </c>
      <c r="C9" s="1180" t="s">
        <v>230</v>
      </c>
      <c r="D9" s="1181"/>
      <c r="E9" s="1182"/>
      <c r="F9" s="209">
        <f>H9+NPV(SD,I9:INDEX(I9:DC9,PAL))</f>
        <v>134455761.04387566</v>
      </c>
      <c r="G9" s="210">
        <f>SUMIF($H$6:$DC$6,"&lt;="&amp;PAL,$H9:$DC9)</f>
        <v>152529455.04132232</v>
      </c>
      <c r="H9" s="210">
        <f>'Alternatyva 1'!H$8+'Alternatyva 1'!H$9-'Alternatyva 1'!H$113</f>
        <v>23834083.140495867</v>
      </c>
      <c r="I9" s="210">
        <f>'Alternatyva 1'!I$8+'Alternatyva 1'!I$9-'Alternatyva 1'!I$113</f>
        <v>28398099.17355372</v>
      </c>
      <c r="J9" s="210">
        <f>'Alternatyva 1'!J$8+'Alternatyva 1'!J$9-'Alternatyva 1'!J$113</f>
        <v>23780227.272727273</v>
      </c>
      <c r="K9" s="210">
        <f>'Alternatyva 1'!K$8+'Alternatyva 1'!K$9-'Alternatyva 1'!K$113</f>
        <v>22419235.537190083</v>
      </c>
      <c r="L9" s="210">
        <f>'Alternatyva 1'!L$8+'Alternatyva 1'!L$9-'Alternatyva 1'!L$113</f>
        <v>20149214.876033057</v>
      </c>
      <c r="M9" s="210">
        <f>'Alternatyva 1'!M$8+'Alternatyva 1'!M$9-'Alternatyva 1'!M$113</f>
        <v>19569421.487603307</v>
      </c>
      <c r="N9" s="210">
        <f>'Alternatyva 1'!N$8+'Alternatyva 1'!N$9-'Alternatyva 1'!N$113</f>
        <v>14379173.553719008</v>
      </c>
      <c r="O9" s="210">
        <f>'Alternatyva 1'!O$8+'Alternatyva 1'!O$9-'Alternatyva 1'!O$113</f>
        <v>0</v>
      </c>
      <c r="P9" s="210">
        <f>'Alternatyva 1'!P$8+'Alternatyva 1'!P$9-'Alternatyva 1'!P$113</f>
        <v>0</v>
      </c>
      <c r="Q9" s="210">
        <f>'Alternatyva 1'!Q$8+'Alternatyva 1'!Q$9-'Alternatyva 1'!Q$113</f>
        <v>0</v>
      </c>
      <c r="R9" s="210">
        <f>'Alternatyva 1'!R$8+'Alternatyva 1'!R$9-'Alternatyva 1'!R$113</f>
        <v>0</v>
      </c>
      <c r="S9" s="210">
        <f>'Alternatyva 1'!S$8+'Alternatyva 1'!S$9-'Alternatyva 1'!S$113</f>
        <v>0</v>
      </c>
      <c r="T9" s="210">
        <f>'Alternatyva 1'!T$8+'Alternatyva 1'!T$9-'Alternatyva 1'!T$113</f>
        <v>0</v>
      </c>
      <c r="U9" s="210">
        <f>'Alternatyva 1'!U$8+'Alternatyva 1'!U$9-'Alternatyva 1'!U$113</f>
        <v>0</v>
      </c>
      <c r="V9" s="210">
        <f>'Alternatyva 1'!V$8+'Alternatyva 1'!V$9-'Alternatyva 1'!V$113</f>
        <v>0</v>
      </c>
      <c r="W9" s="210">
        <f>'Alternatyva 1'!W$8+'Alternatyva 1'!W$9-'Alternatyva 1'!W$113</f>
        <v>0</v>
      </c>
      <c r="X9" s="210">
        <f>'Alternatyva 1'!X$8+'Alternatyva 1'!X$9-'Alternatyva 1'!X$113</f>
        <v>0</v>
      </c>
      <c r="Y9" s="210">
        <f>'Alternatyva 1'!Y$8+'Alternatyva 1'!Y$9-'Alternatyva 1'!Y$113</f>
        <v>0</v>
      </c>
      <c r="Z9" s="210">
        <f>'Alternatyva 1'!Z$8+'Alternatyva 1'!Z$9-'Alternatyva 1'!Z$113</f>
        <v>0</v>
      </c>
      <c r="AA9" s="210">
        <f>'Alternatyva 1'!AA$8+'Alternatyva 1'!AA$9-'Alternatyva 1'!AA$113</f>
        <v>0</v>
      </c>
      <c r="AB9" s="210">
        <f>'Alternatyva 1'!AB$8+'Alternatyva 1'!AB$9-'Alternatyva 1'!AB$113</f>
        <v>0</v>
      </c>
      <c r="AC9" s="210">
        <f>'Alternatyva 1'!AC$8+'Alternatyva 1'!AC$9-'Alternatyva 1'!AC$113</f>
        <v>0</v>
      </c>
      <c r="AD9" s="210">
        <f>'Alternatyva 1'!AD$8+'Alternatyva 1'!AD$9-'Alternatyva 1'!AD$113</f>
        <v>0</v>
      </c>
      <c r="AE9" s="210">
        <f>'Alternatyva 1'!AE$8+'Alternatyva 1'!AE$9-'Alternatyva 1'!AE$113</f>
        <v>0</v>
      </c>
      <c r="AF9" s="210">
        <f>'Alternatyva 1'!AF$8+'Alternatyva 1'!AF$9-'Alternatyva 1'!AF$113</f>
        <v>0</v>
      </c>
      <c r="AG9" s="210">
        <f>'Alternatyva 1'!AG$8+'Alternatyva 1'!AG$9-'Alternatyva 1'!AG$113</f>
        <v>0</v>
      </c>
      <c r="AH9" s="210">
        <f>'Alternatyva 1'!AH$8+'Alternatyva 1'!AH$9-'Alternatyva 1'!AH$113</f>
        <v>0</v>
      </c>
      <c r="AI9" s="210">
        <f>'Alternatyva 1'!AI$8+'Alternatyva 1'!AI$9-'Alternatyva 1'!AI$113</f>
        <v>0</v>
      </c>
      <c r="AJ9" s="210">
        <f>'Alternatyva 1'!AJ$8+'Alternatyva 1'!AJ$9-'Alternatyva 1'!AJ$113</f>
        <v>0</v>
      </c>
      <c r="AK9" s="210">
        <f>'Alternatyva 1'!AK$8+'Alternatyva 1'!AK$9-'Alternatyva 1'!AK$113</f>
        <v>0</v>
      </c>
      <c r="AL9" s="210">
        <f>'Alternatyva 1'!AL$8+'Alternatyva 1'!AL$9-'Alternatyva 1'!AL$113</f>
        <v>0</v>
      </c>
      <c r="AM9" s="210">
        <f>'Alternatyva 1'!AM$8+'Alternatyva 1'!AM$9-'Alternatyva 1'!AM$113</f>
        <v>0</v>
      </c>
      <c r="AN9" s="210">
        <f>'Alternatyva 1'!AN$8+'Alternatyva 1'!AN$9-'Alternatyva 1'!AN$113</f>
        <v>0</v>
      </c>
      <c r="AO9" s="210">
        <f>'Alternatyva 1'!AO$8+'Alternatyva 1'!AO$9-'Alternatyva 1'!AO$113</f>
        <v>0</v>
      </c>
      <c r="AP9" s="210">
        <f>'Alternatyva 1'!AP$8+'Alternatyva 1'!AP$9-'Alternatyva 1'!AP$113</f>
        <v>0</v>
      </c>
      <c r="AQ9" s="210">
        <f>'Alternatyva 1'!AQ$8+'Alternatyva 1'!AQ$9-'Alternatyva 1'!AQ$113</f>
        <v>0</v>
      </c>
      <c r="AR9" s="210">
        <f>'Alternatyva 1'!AR$8+'Alternatyva 1'!AR$9-'Alternatyva 1'!AR$113</f>
        <v>0</v>
      </c>
      <c r="AS9" s="210">
        <f>'Alternatyva 1'!AS$8+'Alternatyva 1'!AS$9-'Alternatyva 1'!AS$113</f>
        <v>0</v>
      </c>
      <c r="AT9" s="210">
        <f>'Alternatyva 1'!AT$8+'Alternatyva 1'!AT$9-'Alternatyva 1'!AT$113</f>
        <v>0</v>
      </c>
      <c r="AU9" s="210">
        <f>'Alternatyva 1'!AU$8+'Alternatyva 1'!AU$9-'Alternatyva 1'!AU$113</f>
        <v>0</v>
      </c>
      <c r="AV9" s="210">
        <f>'Alternatyva 1'!AV$8+'Alternatyva 1'!AV$9-'Alternatyva 1'!AV$113</f>
        <v>0</v>
      </c>
      <c r="AW9" s="210">
        <f>'Alternatyva 1'!AW$8+'Alternatyva 1'!AW$9-'Alternatyva 1'!AW$113</f>
        <v>0</v>
      </c>
      <c r="AX9" s="210">
        <f>'Alternatyva 1'!AX$8+'Alternatyva 1'!AX$9-'Alternatyva 1'!AX$113</f>
        <v>0</v>
      </c>
      <c r="AY9" s="210">
        <f>'Alternatyva 1'!AY$8+'Alternatyva 1'!AY$9-'Alternatyva 1'!AY$113</f>
        <v>0</v>
      </c>
      <c r="AZ9" s="210">
        <f>'Alternatyva 1'!AZ$8+'Alternatyva 1'!AZ$9-'Alternatyva 1'!AZ$113</f>
        <v>0</v>
      </c>
      <c r="BA9" s="210">
        <f>'Alternatyva 1'!BA$8+'Alternatyva 1'!BA$9-'Alternatyva 1'!BA$113</f>
        <v>0</v>
      </c>
      <c r="BB9" s="210">
        <f>'Alternatyva 1'!BB$8+'Alternatyva 1'!BB$9-'Alternatyva 1'!BB$113</f>
        <v>0</v>
      </c>
      <c r="BC9" s="210">
        <f>'Alternatyva 1'!BC$8+'Alternatyva 1'!BC$9-'Alternatyva 1'!BC$113</f>
        <v>0</v>
      </c>
      <c r="BD9" s="210">
        <f>'Alternatyva 1'!BD$8+'Alternatyva 1'!BD$9-'Alternatyva 1'!BD$113</f>
        <v>0</v>
      </c>
      <c r="BE9" s="210">
        <f>'Alternatyva 1'!BE$8+'Alternatyva 1'!BE$9-'Alternatyva 1'!BE$113</f>
        <v>0</v>
      </c>
      <c r="BF9" s="210">
        <f>'Alternatyva 1'!BF$8+'Alternatyva 1'!BF$9-'Alternatyva 1'!BF$113</f>
        <v>0</v>
      </c>
      <c r="BG9" s="210">
        <f>'Alternatyva 1'!BG$8+'Alternatyva 1'!BG$9-'Alternatyva 1'!BG$113</f>
        <v>0</v>
      </c>
      <c r="BH9" s="210">
        <f>'Alternatyva 1'!BH$8+'Alternatyva 1'!BH$9-'Alternatyva 1'!BH$113</f>
        <v>0</v>
      </c>
      <c r="BI9" s="210">
        <f>'Alternatyva 1'!BI$8+'Alternatyva 1'!BI$9-'Alternatyva 1'!BI$113</f>
        <v>0</v>
      </c>
      <c r="BJ9" s="210">
        <f>'Alternatyva 1'!BJ$8+'Alternatyva 1'!BJ$9-'Alternatyva 1'!BJ$113</f>
        <v>0</v>
      </c>
      <c r="BK9" s="210">
        <f>'Alternatyva 1'!BK$8+'Alternatyva 1'!BK$9-'Alternatyva 1'!BK$113</f>
        <v>0</v>
      </c>
      <c r="BL9" s="210">
        <f>'Alternatyva 1'!BL$8+'Alternatyva 1'!BL$9-'Alternatyva 1'!BL$113</f>
        <v>0</v>
      </c>
      <c r="BM9" s="210">
        <f>'Alternatyva 1'!BM$8+'Alternatyva 1'!BM$9-'Alternatyva 1'!BM$113</f>
        <v>0</v>
      </c>
      <c r="BN9" s="210">
        <f>'Alternatyva 1'!BN$8+'Alternatyva 1'!BN$9-'Alternatyva 1'!BN$113</f>
        <v>0</v>
      </c>
      <c r="BO9" s="210">
        <f>'Alternatyva 1'!BO$8+'Alternatyva 1'!BO$9-'Alternatyva 1'!BO$113</f>
        <v>0</v>
      </c>
      <c r="BP9" s="210">
        <f>'Alternatyva 1'!BP$8+'Alternatyva 1'!BP$9-'Alternatyva 1'!BP$113</f>
        <v>0</v>
      </c>
      <c r="BQ9" s="210">
        <f>'Alternatyva 1'!BQ$8+'Alternatyva 1'!BQ$9-'Alternatyva 1'!BQ$113</f>
        <v>0</v>
      </c>
      <c r="BR9" s="210">
        <f>'Alternatyva 1'!BR$8+'Alternatyva 1'!BR$9-'Alternatyva 1'!BR$113</f>
        <v>0</v>
      </c>
      <c r="BS9" s="210">
        <f>'Alternatyva 1'!BS$8+'Alternatyva 1'!BS$9-'Alternatyva 1'!BS$113</f>
        <v>0</v>
      </c>
      <c r="BT9" s="210">
        <f>'Alternatyva 1'!BT$8+'Alternatyva 1'!BT$9-'Alternatyva 1'!BT$113</f>
        <v>0</v>
      </c>
      <c r="BU9" s="210">
        <f>'Alternatyva 1'!BU$8+'Alternatyva 1'!BU$9-'Alternatyva 1'!BU$113</f>
        <v>0</v>
      </c>
      <c r="BV9" s="210">
        <f>'Alternatyva 1'!BV$8+'Alternatyva 1'!BV$9-'Alternatyva 1'!BV$113</f>
        <v>0</v>
      </c>
      <c r="BW9" s="210">
        <f>'Alternatyva 1'!BW$8+'Alternatyva 1'!BW$9-'Alternatyva 1'!BW$113</f>
        <v>0</v>
      </c>
      <c r="BX9" s="210">
        <f>'Alternatyva 1'!BX$8+'Alternatyva 1'!BX$9-'Alternatyva 1'!BX$113</f>
        <v>0</v>
      </c>
      <c r="BY9" s="210">
        <f>'Alternatyva 1'!BY$8+'Alternatyva 1'!BY$9-'Alternatyva 1'!BY$113</f>
        <v>0</v>
      </c>
      <c r="BZ9" s="210">
        <f>'Alternatyva 1'!BZ$8+'Alternatyva 1'!BZ$9-'Alternatyva 1'!BZ$113</f>
        <v>0</v>
      </c>
      <c r="CA9" s="210">
        <f>'Alternatyva 1'!CA$8+'Alternatyva 1'!CA$9-'Alternatyva 1'!CA$113</f>
        <v>0</v>
      </c>
      <c r="CB9" s="210">
        <f>'Alternatyva 1'!CB$8+'Alternatyva 1'!CB$9-'Alternatyva 1'!CB$113</f>
        <v>0</v>
      </c>
      <c r="CC9" s="210">
        <f>'Alternatyva 1'!CC$8+'Alternatyva 1'!CC$9-'Alternatyva 1'!CC$113</f>
        <v>0</v>
      </c>
      <c r="CD9" s="210">
        <f>'Alternatyva 1'!CD$8+'Alternatyva 1'!CD$9-'Alternatyva 1'!CD$113</f>
        <v>0</v>
      </c>
      <c r="CE9" s="210">
        <f>'Alternatyva 1'!CE$8+'Alternatyva 1'!CE$9-'Alternatyva 1'!CE$113</f>
        <v>0</v>
      </c>
      <c r="CF9" s="210">
        <f>'Alternatyva 1'!CF$8+'Alternatyva 1'!CF$9-'Alternatyva 1'!CF$113</f>
        <v>0</v>
      </c>
      <c r="CG9" s="210">
        <f>'Alternatyva 1'!CG$8+'Alternatyva 1'!CG$9-'Alternatyva 1'!CG$113</f>
        <v>0</v>
      </c>
      <c r="CH9" s="210">
        <f>'Alternatyva 1'!CH$8+'Alternatyva 1'!CH$9-'Alternatyva 1'!CH$113</f>
        <v>0</v>
      </c>
      <c r="CI9" s="210">
        <f>'Alternatyva 1'!CI$8+'Alternatyva 1'!CI$9-'Alternatyva 1'!CI$113</f>
        <v>0</v>
      </c>
      <c r="CJ9" s="210">
        <f>'Alternatyva 1'!CJ$8+'Alternatyva 1'!CJ$9-'Alternatyva 1'!CJ$113</f>
        <v>0</v>
      </c>
      <c r="CK9" s="210">
        <f>'Alternatyva 1'!CK$8+'Alternatyva 1'!CK$9-'Alternatyva 1'!CK$113</f>
        <v>0</v>
      </c>
      <c r="CL9" s="210">
        <f>'Alternatyva 1'!CL$8+'Alternatyva 1'!CL$9-'Alternatyva 1'!CL$113</f>
        <v>0</v>
      </c>
      <c r="CM9" s="210">
        <f>'Alternatyva 1'!CM$8+'Alternatyva 1'!CM$9-'Alternatyva 1'!CM$113</f>
        <v>0</v>
      </c>
      <c r="CN9" s="210">
        <f>'Alternatyva 1'!CN$8+'Alternatyva 1'!CN$9-'Alternatyva 1'!CN$113</f>
        <v>0</v>
      </c>
      <c r="CO9" s="210">
        <f>'Alternatyva 1'!CO$8+'Alternatyva 1'!CO$9-'Alternatyva 1'!CO$113</f>
        <v>0</v>
      </c>
      <c r="CP9" s="210">
        <f>'Alternatyva 1'!CP$8+'Alternatyva 1'!CP$9-'Alternatyva 1'!CP$113</f>
        <v>0</v>
      </c>
      <c r="CQ9" s="210">
        <f>'Alternatyva 1'!CQ$8+'Alternatyva 1'!CQ$9-'Alternatyva 1'!CQ$113</f>
        <v>0</v>
      </c>
      <c r="CR9" s="210">
        <f>'Alternatyva 1'!CR$8+'Alternatyva 1'!CR$9-'Alternatyva 1'!CR$113</f>
        <v>0</v>
      </c>
      <c r="CS9" s="210">
        <f>'Alternatyva 1'!CS$8+'Alternatyva 1'!CS$9-'Alternatyva 1'!CS$113</f>
        <v>0</v>
      </c>
      <c r="CT9" s="210">
        <f>'Alternatyva 1'!CT$8+'Alternatyva 1'!CT$9-'Alternatyva 1'!CT$113</f>
        <v>0</v>
      </c>
      <c r="CU9" s="210">
        <f>'Alternatyva 1'!CU$8+'Alternatyva 1'!CU$9-'Alternatyva 1'!CU$113</f>
        <v>0</v>
      </c>
      <c r="CV9" s="210">
        <f>'Alternatyva 1'!CV$8+'Alternatyva 1'!CV$9-'Alternatyva 1'!CV$113</f>
        <v>0</v>
      </c>
      <c r="CW9" s="210">
        <f>'Alternatyva 1'!CW$8+'Alternatyva 1'!CW$9-'Alternatyva 1'!CW$113</f>
        <v>0</v>
      </c>
      <c r="CX9" s="210">
        <f>'Alternatyva 1'!CX$8+'Alternatyva 1'!CX$9-'Alternatyva 1'!CX$113</f>
        <v>0</v>
      </c>
      <c r="CY9" s="210">
        <f>'Alternatyva 1'!CY$8+'Alternatyva 1'!CY$9-'Alternatyva 1'!CY$113</f>
        <v>0</v>
      </c>
      <c r="CZ9" s="210">
        <f>'Alternatyva 1'!CZ$8+'Alternatyva 1'!CZ$9-'Alternatyva 1'!CZ$113</f>
        <v>0</v>
      </c>
      <c r="DA9" s="210">
        <f>'Alternatyva 1'!DA$8+'Alternatyva 1'!DA$9-'Alternatyva 1'!DA$113</f>
        <v>0</v>
      </c>
      <c r="DB9" s="210">
        <f>'Alternatyva 1'!DB$8+'Alternatyva 1'!DB$9-'Alternatyva 1'!DB$113</f>
        <v>0</v>
      </c>
      <c r="DC9" s="210">
        <f>'Alternatyva 1'!DC$8+'Alternatyva 1'!DC$9-'Alternatyva 1'!DC$113</f>
        <v>0</v>
      </c>
    </row>
    <row r="10" spans="2:107" ht="15" customHeight="1">
      <c r="B10" s="176" t="s">
        <v>231</v>
      </c>
      <c r="C10" s="1180" t="s">
        <v>232</v>
      </c>
      <c r="D10" s="1181"/>
      <c r="E10" s="1182"/>
      <c r="F10" s="210">
        <f>H10+NPV(SD,I10:INDEX(I10:DC10,PAL))</f>
        <v>20088044.680510432</v>
      </c>
      <c r="G10" s="210">
        <f>SUMIF($H$6:$DC$6,"&lt;="&amp;PAL,$H10:$DC10)</f>
        <v>42678640.73001653</v>
      </c>
      <c r="H10" s="210">
        <f>'Alternatyva 1'!H$89-'Alternatyva 1'!H$114</f>
        <v>0</v>
      </c>
      <c r="I10" s="210">
        <f>'Alternatyva 1'!I$89-'Alternatyva 1'!I$114</f>
        <v>156716.3019421488</v>
      </c>
      <c r="J10" s="210">
        <f>'Alternatyva 1'!J$89-'Alternatyva 1'!J$114</f>
        <v>370913.790247934</v>
      </c>
      <c r="K10" s="210">
        <f>'Alternatyva 1'!K$89-'Alternatyva 1'!K$114</f>
        <v>563750.52800826472</v>
      </c>
      <c r="L10" s="210">
        <f>'Alternatyva 1'!L$89-'Alternatyva 1'!L$114</f>
        <v>879283.47084297542</v>
      </c>
      <c r="M10" s="210">
        <f>'Alternatyva 1'!M$89-'Alternatyva 1'!M$114</f>
        <v>970198.14255371923</v>
      </c>
      <c r="N10" s="210">
        <f>'Alternatyva 1'!N$89-'Alternatyva 1'!N$114</f>
        <v>1172204.8994876037</v>
      </c>
      <c r="O10" s="210">
        <f>'Alternatyva 1'!O$89-'Alternatyva 1'!O$114</f>
        <v>1302554.0249752072</v>
      </c>
      <c r="P10" s="210">
        <f>'Alternatyva 1'!P$89-'Alternatyva 1'!P$114</f>
        <v>1302554.0249752069</v>
      </c>
      <c r="Q10" s="210">
        <f>'Alternatyva 1'!Q$89-'Alternatyva 1'!Q$114</f>
        <v>1302554.0249752069</v>
      </c>
      <c r="R10" s="210">
        <f>'Alternatyva 1'!R$89-'Alternatyva 1'!R$114</f>
        <v>1312107.2687355378</v>
      </c>
      <c r="S10" s="210">
        <f>'Alternatyva 1'!S$89-'Alternatyva 1'!S$114</f>
        <v>1325164.4988595047</v>
      </c>
      <c r="T10" s="210">
        <f>'Alternatyva 1'!T$89-'Alternatyva 1'!T$114</f>
        <v>1336919.6024380168</v>
      </c>
      <c r="U10" s="210">
        <f>'Alternatyva 1'!U$89-'Alternatyva 1'!U$114</f>
        <v>1356154.1241818184</v>
      </c>
      <c r="V10" s="210">
        <f>'Alternatyva 1'!V$89-'Alternatyva 1'!V$114</f>
        <v>1361696.1769834713</v>
      </c>
      <c r="W10" s="210">
        <f>'Alternatyva 1'!W$89-'Alternatyva 1'!W$114</f>
        <v>1374010.2742809921</v>
      </c>
      <c r="X10" s="210">
        <f>'Alternatyva 1'!X$89-'Alternatyva 1'!X$114</f>
        <v>1381956.2055867771</v>
      </c>
      <c r="Y10" s="210">
        <f>'Alternatyva 1'!Y$89-'Alternatyva 1'!Y$114</f>
        <v>1381956.2055867771</v>
      </c>
      <c r="Z10" s="210">
        <f>'Alternatyva 1'!Z$89-'Alternatyva 1'!Z$114</f>
        <v>1381956.2055867771</v>
      </c>
      <c r="AA10" s="210">
        <f>'Alternatyva 1'!AA$89-'Alternatyva 1'!AA$114</f>
        <v>1381956.2055867771</v>
      </c>
      <c r="AB10" s="210">
        <f>'Alternatyva 1'!AB$89-'Alternatyva 1'!AB$114</f>
        <v>1381956.2055867771</v>
      </c>
      <c r="AC10" s="210">
        <f>'Alternatyva 1'!AC$89-'Alternatyva 1'!AC$114</f>
        <v>14154253.726247935</v>
      </c>
      <c r="AD10" s="210">
        <f>'Alternatyva 1'!AD$89-'Alternatyva 1'!AD$114</f>
        <v>1381956.2055867771</v>
      </c>
      <c r="AE10" s="210">
        <f>'Alternatyva 1'!AE$89-'Alternatyva 1'!AE$114</f>
        <v>1381956.2055867771</v>
      </c>
      <c r="AF10" s="210">
        <f>'Alternatyva 1'!AF$89-'Alternatyva 1'!AF$114</f>
        <v>1381956.2055867771</v>
      </c>
      <c r="AG10" s="210">
        <f>'Alternatyva 1'!AG$89-'Alternatyva 1'!AG$114</f>
        <v>1381956.2055867771</v>
      </c>
      <c r="AH10" s="210">
        <f>'Alternatyva 1'!AH$89-'Alternatyva 1'!AH$114</f>
        <v>0</v>
      </c>
      <c r="AI10" s="210">
        <f>'Alternatyva 1'!AI$89-'Alternatyva 1'!AI$114</f>
        <v>0</v>
      </c>
      <c r="AJ10" s="210">
        <f>'Alternatyva 1'!AJ$89-'Alternatyva 1'!AJ$114</f>
        <v>0</v>
      </c>
      <c r="AK10" s="210">
        <f>'Alternatyva 1'!AK$89-'Alternatyva 1'!AK$114</f>
        <v>0</v>
      </c>
      <c r="AL10" s="210">
        <f>'Alternatyva 1'!AL$89-'Alternatyva 1'!AL$114</f>
        <v>0</v>
      </c>
      <c r="AM10" s="210">
        <f>'Alternatyva 1'!AM$89-'Alternatyva 1'!AM$114</f>
        <v>0</v>
      </c>
      <c r="AN10" s="210">
        <f>'Alternatyva 1'!AN$89-'Alternatyva 1'!AN$114</f>
        <v>0</v>
      </c>
      <c r="AO10" s="210">
        <f>'Alternatyva 1'!AO$89-'Alternatyva 1'!AO$114</f>
        <v>0</v>
      </c>
      <c r="AP10" s="210">
        <f>'Alternatyva 1'!AP$89-'Alternatyva 1'!AP$114</f>
        <v>0</v>
      </c>
      <c r="AQ10" s="210">
        <f>'Alternatyva 1'!AQ$89-'Alternatyva 1'!AQ$114</f>
        <v>0</v>
      </c>
      <c r="AR10" s="210">
        <f>'Alternatyva 1'!AR$89-'Alternatyva 1'!AR$114</f>
        <v>0</v>
      </c>
      <c r="AS10" s="210">
        <f>'Alternatyva 1'!AS$89-'Alternatyva 1'!AS$114</f>
        <v>0</v>
      </c>
      <c r="AT10" s="210">
        <f>'Alternatyva 1'!AT$89-'Alternatyva 1'!AT$114</f>
        <v>0</v>
      </c>
      <c r="AU10" s="210">
        <f>'Alternatyva 1'!AU$89-'Alternatyva 1'!AU$114</f>
        <v>0</v>
      </c>
      <c r="AV10" s="210">
        <f>'Alternatyva 1'!AV$89-'Alternatyva 1'!AV$114</f>
        <v>0</v>
      </c>
      <c r="AW10" s="210">
        <f>'Alternatyva 1'!AW$89-'Alternatyva 1'!AW$114</f>
        <v>0</v>
      </c>
      <c r="AX10" s="210">
        <f>'Alternatyva 1'!AX$89-'Alternatyva 1'!AX$114</f>
        <v>0</v>
      </c>
      <c r="AY10" s="210">
        <f>'Alternatyva 1'!AY$89-'Alternatyva 1'!AY$114</f>
        <v>0</v>
      </c>
      <c r="AZ10" s="210">
        <f>'Alternatyva 1'!AZ$89-'Alternatyva 1'!AZ$114</f>
        <v>0</v>
      </c>
      <c r="BA10" s="210">
        <f>'Alternatyva 1'!BA$89-'Alternatyva 1'!BA$114</f>
        <v>0</v>
      </c>
      <c r="BB10" s="210">
        <f>'Alternatyva 1'!BB$89-'Alternatyva 1'!BB$114</f>
        <v>0</v>
      </c>
      <c r="BC10" s="210">
        <f>'Alternatyva 1'!BC$89-'Alternatyva 1'!BC$114</f>
        <v>0</v>
      </c>
      <c r="BD10" s="210">
        <f>'Alternatyva 1'!BD$89-'Alternatyva 1'!BD$114</f>
        <v>0</v>
      </c>
      <c r="BE10" s="210">
        <f>'Alternatyva 1'!BE$89-'Alternatyva 1'!BE$114</f>
        <v>0</v>
      </c>
      <c r="BF10" s="210">
        <f>'Alternatyva 1'!BF$89-'Alternatyva 1'!BF$114</f>
        <v>0</v>
      </c>
      <c r="BG10" s="210">
        <f>'Alternatyva 1'!BG$89-'Alternatyva 1'!BG$114</f>
        <v>0</v>
      </c>
      <c r="BH10" s="210">
        <f>'Alternatyva 1'!BH$89-'Alternatyva 1'!BH$114</f>
        <v>0</v>
      </c>
      <c r="BI10" s="210">
        <f>'Alternatyva 1'!BI$89-'Alternatyva 1'!BI$114</f>
        <v>0</v>
      </c>
      <c r="BJ10" s="210">
        <f>'Alternatyva 1'!BJ$89-'Alternatyva 1'!BJ$114</f>
        <v>0</v>
      </c>
      <c r="BK10" s="210">
        <f>'Alternatyva 1'!BK$89-'Alternatyva 1'!BK$114</f>
        <v>0</v>
      </c>
      <c r="BL10" s="210">
        <f>'Alternatyva 1'!BL$89-'Alternatyva 1'!BL$114</f>
        <v>0</v>
      </c>
      <c r="BM10" s="210">
        <f>'Alternatyva 1'!BM$89-'Alternatyva 1'!BM$114</f>
        <v>0</v>
      </c>
      <c r="BN10" s="210">
        <f>'Alternatyva 1'!BN$89-'Alternatyva 1'!BN$114</f>
        <v>0</v>
      </c>
      <c r="BO10" s="210">
        <f>'Alternatyva 1'!BO$89-'Alternatyva 1'!BO$114</f>
        <v>0</v>
      </c>
      <c r="BP10" s="210">
        <f>'Alternatyva 1'!BP$89-'Alternatyva 1'!BP$114</f>
        <v>0</v>
      </c>
      <c r="BQ10" s="210">
        <f>'Alternatyva 1'!BQ$89-'Alternatyva 1'!BQ$114</f>
        <v>0</v>
      </c>
      <c r="BR10" s="210">
        <f>'Alternatyva 1'!BR$89-'Alternatyva 1'!BR$114</f>
        <v>0</v>
      </c>
      <c r="BS10" s="210">
        <f>'Alternatyva 1'!BS$89-'Alternatyva 1'!BS$114</f>
        <v>0</v>
      </c>
      <c r="BT10" s="210">
        <f>'Alternatyva 1'!BT$89-'Alternatyva 1'!BT$114</f>
        <v>0</v>
      </c>
      <c r="BU10" s="210">
        <f>'Alternatyva 1'!BU$89-'Alternatyva 1'!BU$114</f>
        <v>0</v>
      </c>
      <c r="BV10" s="210">
        <f>'Alternatyva 1'!BV$89-'Alternatyva 1'!BV$114</f>
        <v>0</v>
      </c>
      <c r="BW10" s="210">
        <f>'Alternatyva 1'!BW$89-'Alternatyva 1'!BW$114</f>
        <v>0</v>
      </c>
      <c r="BX10" s="210">
        <f>'Alternatyva 1'!BX$89-'Alternatyva 1'!BX$114</f>
        <v>0</v>
      </c>
      <c r="BY10" s="210">
        <f>'Alternatyva 1'!BY$89-'Alternatyva 1'!BY$114</f>
        <v>0</v>
      </c>
      <c r="BZ10" s="210">
        <f>'Alternatyva 1'!BZ$89-'Alternatyva 1'!BZ$114</f>
        <v>0</v>
      </c>
      <c r="CA10" s="210">
        <f>'Alternatyva 1'!CA$89-'Alternatyva 1'!CA$114</f>
        <v>0</v>
      </c>
      <c r="CB10" s="210">
        <f>'Alternatyva 1'!CB$89-'Alternatyva 1'!CB$114</f>
        <v>0</v>
      </c>
      <c r="CC10" s="210">
        <f>'Alternatyva 1'!CC$89-'Alternatyva 1'!CC$114</f>
        <v>0</v>
      </c>
      <c r="CD10" s="210">
        <f>'Alternatyva 1'!CD$89-'Alternatyva 1'!CD$114</f>
        <v>0</v>
      </c>
      <c r="CE10" s="210">
        <f>'Alternatyva 1'!CE$89-'Alternatyva 1'!CE$114</f>
        <v>0</v>
      </c>
      <c r="CF10" s="210">
        <f>'Alternatyva 1'!CF$89-'Alternatyva 1'!CF$114</f>
        <v>0</v>
      </c>
      <c r="CG10" s="210">
        <f>'Alternatyva 1'!CG$89-'Alternatyva 1'!CG$114</f>
        <v>0</v>
      </c>
      <c r="CH10" s="210">
        <f>'Alternatyva 1'!CH$89-'Alternatyva 1'!CH$114</f>
        <v>0</v>
      </c>
      <c r="CI10" s="210">
        <f>'Alternatyva 1'!CI$89-'Alternatyva 1'!CI$114</f>
        <v>0</v>
      </c>
      <c r="CJ10" s="210">
        <f>'Alternatyva 1'!CJ$89-'Alternatyva 1'!CJ$114</f>
        <v>0</v>
      </c>
      <c r="CK10" s="210">
        <f>'Alternatyva 1'!CK$89-'Alternatyva 1'!CK$114</f>
        <v>0</v>
      </c>
      <c r="CL10" s="210">
        <f>'Alternatyva 1'!CL$89-'Alternatyva 1'!CL$114</f>
        <v>0</v>
      </c>
      <c r="CM10" s="210">
        <f>'Alternatyva 1'!CM$89-'Alternatyva 1'!CM$114</f>
        <v>0</v>
      </c>
      <c r="CN10" s="210">
        <f>'Alternatyva 1'!CN$89-'Alternatyva 1'!CN$114</f>
        <v>0</v>
      </c>
      <c r="CO10" s="210">
        <f>'Alternatyva 1'!CO$89-'Alternatyva 1'!CO$114</f>
        <v>0</v>
      </c>
      <c r="CP10" s="210">
        <f>'Alternatyva 1'!CP$89-'Alternatyva 1'!CP$114</f>
        <v>0</v>
      </c>
      <c r="CQ10" s="210">
        <f>'Alternatyva 1'!CQ$89-'Alternatyva 1'!CQ$114</f>
        <v>0</v>
      </c>
      <c r="CR10" s="210">
        <f>'Alternatyva 1'!CR$89-'Alternatyva 1'!CR$114</f>
        <v>0</v>
      </c>
      <c r="CS10" s="210">
        <f>'Alternatyva 1'!CS$89-'Alternatyva 1'!CS$114</f>
        <v>0</v>
      </c>
      <c r="CT10" s="210">
        <f>'Alternatyva 1'!CT$89-'Alternatyva 1'!CT$114</f>
        <v>0</v>
      </c>
      <c r="CU10" s="210">
        <f>'Alternatyva 1'!CU$89-'Alternatyva 1'!CU$114</f>
        <v>0</v>
      </c>
      <c r="CV10" s="210">
        <f>'Alternatyva 1'!CV$89-'Alternatyva 1'!CV$114</f>
        <v>0</v>
      </c>
      <c r="CW10" s="210">
        <f>'Alternatyva 1'!CW$89-'Alternatyva 1'!CW$114</f>
        <v>0</v>
      </c>
      <c r="CX10" s="210">
        <f>'Alternatyva 1'!CX$89-'Alternatyva 1'!CX$114</f>
        <v>0</v>
      </c>
      <c r="CY10" s="210">
        <f>'Alternatyva 1'!CY$89-'Alternatyva 1'!CY$114</f>
        <v>0</v>
      </c>
      <c r="CZ10" s="210">
        <f>'Alternatyva 1'!CZ$89-'Alternatyva 1'!CZ$114</f>
        <v>0</v>
      </c>
      <c r="DA10" s="210">
        <f>'Alternatyva 1'!DA$89-'Alternatyva 1'!DA$114</f>
        <v>0</v>
      </c>
      <c r="DB10" s="210">
        <f>'Alternatyva 1'!DB$89-'Alternatyva 1'!DB$114</f>
        <v>0</v>
      </c>
      <c r="DC10" s="210">
        <f>'Alternatyva 1'!DC$89-'Alternatyva 1'!DC$114</f>
        <v>0</v>
      </c>
    </row>
    <row r="11" spans="2:107" ht="15" customHeight="1">
      <c r="B11" s="176" t="s">
        <v>233</v>
      </c>
      <c r="C11" s="1180" t="s">
        <v>163</v>
      </c>
      <c r="D11" s="1181"/>
      <c r="E11" s="1182"/>
      <c r="F11" s="209">
        <f>H11+NPV(FD,I11:INDEX(I11:DC11,PAL))</f>
        <v>20145089.060814101</v>
      </c>
      <c r="G11" s="210">
        <f>SUMIF($H$6:$DC$6,"&lt;="&amp;PAL,$H11:$DC11)</f>
        <v>53703510.319368064</v>
      </c>
      <c r="H11" s="210">
        <f>SUM('Alternatyva 1'!H$21,'Alternatyva 1'!H$32,'Alternatyva 1'!H$43,'Alternatyva 1'!H$55,'Alternatyva 1'!H$66,'Alternatyva 1'!H$77,'Alternatyva 1'!H$88)</f>
        <v>0</v>
      </c>
      <c r="I11" s="210">
        <f>SUM('Alternatyva 1'!I$21,'Alternatyva 1'!I$32,'Alternatyva 1'!I$43,'Alternatyva 1'!I$55,'Alternatyva 1'!I$66,'Alternatyva 1'!I$77,'Alternatyva 1'!I$88)</f>
        <v>0</v>
      </c>
      <c r="J11" s="210">
        <f>SUM('Alternatyva 1'!J$21,'Alternatyva 1'!J$32,'Alternatyva 1'!J$43,'Alternatyva 1'!J$55,'Alternatyva 1'!J$66,'Alternatyva 1'!J$77,'Alternatyva 1'!J$88)</f>
        <v>0</v>
      </c>
      <c r="K11" s="210">
        <f>SUM('Alternatyva 1'!K$21,'Alternatyva 1'!K$32,'Alternatyva 1'!K$43,'Alternatyva 1'!K$55,'Alternatyva 1'!K$66,'Alternatyva 1'!K$77,'Alternatyva 1'!K$88)</f>
        <v>0</v>
      </c>
      <c r="L11" s="210">
        <f>SUM('Alternatyva 1'!L$21,'Alternatyva 1'!L$32,'Alternatyva 1'!L$43,'Alternatyva 1'!L$55,'Alternatyva 1'!L$66,'Alternatyva 1'!L$77,'Alternatyva 1'!L$88)</f>
        <v>0</v>
      </c>
      <c r="M11" s="210">
        <f>SUM('Alternatyva 1'!M$21,'Alternatyva 1'!M$32,'Alternatyva 1'!M$43,'Alternatyva 1'!M$55,'Alternatyva 1'!M$66,'Alternatyva 1'!M$77,'Alternatyva 1'!M$88)</f>
        <v>0</v>
      </c>
      <c r="N11" s="210">
        <f>SUM('Alternatyva 1'!N$21,'Alternatyva 1'!N$32,'Alternatyva 1'!N$43,'Alternatyva 1'!N$55,'Alternatyva 1'!N$66,'Alternatyva 1'!N$77,'Alternatyva 1'!N$88)</f>
        <v>0</v>
      </c>
      <c r="O11" s="210">
        <f>SUM('Alternatyva 1'!O$21,'Alternatyva 1'!O$32,'Alternatyva 1'!O$43,'Alternatyva 1'!O$55,'Alternatyva 1'!O$66,'Alternatyva 1'!O$77,'Alternatyva 1'!O$88)</f>
        <v>0</v>
      </c>
      <c r="P11" s="210">
        <f>SUM('Alternatyva 1'!P$21,'Alternatyva 1'!P$32,'Alternatyva 1'!P$43,'Alternatyva 1'!P$55,'Alternatyva 1'!P$66,'Alternatyva 1'!P$77,'Alternatyva 1'!P$88)</f>
        <v>0</v>
      </c>
      <c r="Q11" s="210">
        <f>SUM('Alternatyva 1'!Q$21,'Alternatyva 1'!Q$32,'Alternatyva 1'!Q$43,'Alternatyva 1'!Q$55,'Alternatyva 1'!Q$66,'Alternatyva 1'!Q$77,'Alternatyva 1'!Q$88)</f>
        <v>0</v>
      </c>
      <c r="R11" s="210">
        <f>SUM('Alternatyva 1'!R$21,'Alternatyva 1'!R$32,'Alternatyva 1'!R$43,'Alternatyva 1'!R$55,'Alternatyva 1'!R$66,'Alternatyva 1'!R$77,'Alternatyva 1'!R$88)</f>
        <v>0</v>
      </c>
      <c r="S11" s="210">
        <f>SUM('Alternatyva 1'!S$21,'Alternatyva 1'!S$32,'Alternatyva 1'!S$43,'Alternatyva 1'!S$55,'Alternatyva 1'!S$66,'Alternatyva 1'!S$77,'Alternatyva 1'!S$88)</f>
        <v>0</v>
      </c>
      <c r="T11" s="210">
        <f>SUM('Alternatyva 1'!T$21,'Alternatyva 1'!T$32,'Alternatyva 1'!T$43,'Alternatyva 1'!T$55,'Alternatyva 1'!T$66,'Alternatyva 1'!T$77,'Alternatyva 1'!T$88)</f>
        <v>0</v>
      </c>
      <c r="U11" s="210">
        <f>SUM('Alternatyva 1'!U$21,'Alternatyva 1'!U$32,'Alternatyva 1'!U$43,'Alternatyva 1'!U$55,'Alternatyva 1'!U$66,'Alternatyva 1'!U$77,'Alternatyva 1'!U$88)</f>
        <v>0</v>
      </c>
      <c r="V11" s="210">
        <f>SUM('Alternatyva 1'!V$21,'Alternatyva 1'!V$32,'Alternatyva 1'!V$43,'Alternatyva 1'!V$55,'Alternatyva 1'!V$66,'Alternatyva 1'!V$77,'Alternatyva 1'!V$88)</f>
        <v>0</v>
      </c>
      <c r="W11" s="210">
        <f>SUM('Alternatyva 1'!W$21,'Alternatyva 1'!W$32,'Alternatyva 1'!W$43,'Alternatyva 1'!W$55,'Alternatyva 1'!W$66,'Alternatyva 1'!W$77,'Alternatyva 1'!W$88)</f>
        <v>0</v>
      </c>
      <c r="X11" s="210">
        <f>SUM('Alternatyva 1'!X$21,'Alternatyva 1'!X$32,'Alternatyva 1'!X$43,'Alternatyva 1'!X$55,'Alternatyva 1'!X$66,'Alternatyva 1'!X$77,'Alternatyva 1'!X$88)</f>
        <v>0</v>
      </c>
      <c r="Y11" s="210">
        <f>SUM('Alternatyva 1'!Y$21,'Alternatyva 1'!Y$32,'Alternatyva 1'!Y$43,'Alternatyva 1'!Y$55,'Alternatyva 1'!Y$66,'Alternatyva 1'!Y$77,'Alternatyva 1'!Y$88)</f>
        <v>0</v>
      </c>
      <c r="Z11" s="210">
        <f>SUM('Alternatyva 1'!Z$21,'Alternatyva 1'!Z$32,'Alternatyva 1'!Z$43,'Alternatyva 1'!Z$55,'Alternatyva 1'!Z$66,'Alternatyva 1'!Z$77,'Alternatyva 1'!Z$88)</f>
        <v>0</v>
      </c>
      <c r="AA11" s="210">
        <f>SUM('Alternatyva 1'!AA$21,'Alternatyva 1'!AA$32,'Alternatyva 1'!AA$43,'Alternatyva 1'!AA$55,'Alternatyva 1'!AA$66,'Alternatyva 1'!AA$77,'Alternatyva 1'!AA$88)</f>
        <v>0</v>
      </c>
      <c r="AB11" s="210">
        <f>SUM('Alternatyva 1'!AB$21,'Alternatyva 1'!AB$32,'Alternatyva 1'!AB$43,'Alternatyva 1'!AB$55,'Alternatyva 1'!AB$66,'Alternatyva 1'!AB$77,'Alternatyva 1'!AB$88)</f>
        <v>0</v>
      </c>
      <c r="AC11" s="210">
        <f>SUM('Alternatyva 1'!AC$21,'Alternatyva 1'!AC$32,'Alternatyva 1'!AC$43,'Alternatyva 1'!AC$55,'Alternatyva 1'!AC$66,'Alternatyva 1'!AC$77,'Alternatyva 1'!AC$88)</f>
        <v>0</v>
      </c>
      <c r="AD11" s="210">
        <f>SUM('Alternatyva 1'!AD$21,'Alternatyva 1'!AD$32,'Alternatyva 1'!AD$43,'Alternatyva 1'!AD$55,'Alternatyva 1'!AD$66,'Alternatyva 1'!AD$77,'Alternatyva 1'!AD$88)</f>
        <v>0</v>
      </c>
      <c r="AE11" s="210">
        <f>SUM('Alternatyva 1'!AE$21,'Alternatyva 1'!AE$32,'Alternatyva 1'!AE$43,'Alternatyva 1'!AE$55,'Alternatyva 1'!AE$66,'Alternatyva 1'!AE$77,'Alternatyva 1'!AE$88)</f>
        <v>0</v>
      </c>
      <c r="AF11" s="210">
        <f>SUM('Alternatyva 1'!AF$21,'Alternatyva 1'!AF$32,'Alternatyva 1'!AF$43,'Alternatyva 1'!AF$55,'Alternatyva 1'!AF$66,'Alternatyva 1'!AF$77,'Alternatyva 1'!AF$88)</f>
        <v>0</v>
      </c>
      <c r="AG11" s="210">
        <f>SUM('Alternatyva 1'!AG$21,'Alternatyva 1'!AG$32,'Alternatyva 1'!AG$43,'Alternatyva 1'!AG$55,'Alternatyva 1'!AG$66,'Alternatyva 1'!AG$77,'Alternatyva 1'!AG$88)</f>
        <v>53703510.319368064</v>
      </c>
      <c r="AH11" s="210">
        <f>SUM('Alternatyva 1'!AH$21,'Alternatyva 1'!AH$32,'Alternatyva 1'!AH$43,'Alternatyva 1'!AH$55,'Alternatyva 1'!AH$66,'Alternatyva 1'!AH$77,'Alternatyva 1'!AH$88)</f>
        <v>0</v>
      </c>
      <c r="AI11" s="210">
        <f>SUM('Alternatyva 1'!AI$21,'Alternatyva 1'!AI$32,'Alternatyva 1'!AI$43,'Alternatyva 1'!AI$55,'Alternatyva 1'!AI$66,'Alternatyva 1'!AI$77,'Alternatyva 1'!AI$88)</f>
        <v>0</v>
      </c>
      <c r="AJ11" s="210">
        <f>SUM('Alternatyva 1'!AJ$21,'Alternatyva 1'!AJ$32,'Alternatyva 1'!AJ$43,'Alternatyva 1'!AJ$55,'Alternatyva 1'!AJ$66,'Alternatyva 1'!AJ$77,'Alternatyva 1'!AJ$88)</f>
        <v>0</v>
      </c>
      <c r="AK11" s="210">
        <f>SUM('Alternatyva 1'!AK$21,'Alternatyva 1'!AK$32,'Alternatyva 1'!AK$43,'Alternatyva 1'!AK$55,'Alternatyva 1'!AK$66,'Alternatyva 1'!AK$77,'Alternatyva 1'!AK$88)</f>
        <v>0</v>
      </c>
      <c r="AL11" s="210">
        <f>SUM('Alternatyva 1'!AL$21,'Alternatyva 1'!AL$32,'Alternatyva 1'!AL$43,'Alternatyva 1'!AL$55,'Alternatyva 1'!AL$66,'Alternatyva 1'!AL$77,'Alternatyva 1'!AL$88)</f>
        <v>0</v>
      </c>
      <c r="AM11" s="210">
        <f>SUM('Alternatyva 1'!AM$21,'Alternatyva 1'!AM$32,'Alternatyva 1'!AM$43,'Alternatyva 1'!AM$55,'Alternatyva 1'!AM$66,'Alternatyva 1'!AM$77,'Alternatyva 1'!AM$88)</f>
        <v>0</v>
      </c>
      <c r="AN11" s="210">
        <f>SUM('Alternatyva 1'!AN$21,'Alternatyva 1'!AN$32,'Alternatyva 1'!AN$43,'Alternatyva 1'!AN$55,'Alternatyva 1'!AN$66,'Alternatyva 1'!AN$77,'Alternatyva 1'!AN$88)</f>
        <v>0</v>
      </c>
      <c r="AO11" s="210">
        <f>SUM('Alternatyva 1'!AO$21,'Alternatyva 1'!AO$32,'Alternatyva 1'!AO$43,'Alternatyva 1'!AO$55,'Alternatyva 1'!AO$66,'Alternatyva 1'!AO$77,'Alternatyva 1'!AO$88)</f>
        <v>0</v>
      </c>
      <c r="AP11" s="210">
        <f>SUM('Alternatyva 1'!AP$21,'Alternatyva 1'!AP$32,'Alternatyva 1'!AP$43,'Alternatyva 1'!AP$55,'Alternatyva 1'!AP$66,'Alternatyva 1'!AP$77,'Alternatyva 1'!AP$88)</f>
        <v>0</v>
      </c>
      <c r="AQ11" s="210">
        <f>SUM('Alternatyva 1'!AQ$21,'Alternatyva 1'!AQ$32,'Alternatyva 1'!AQ$43,'Alternatyva 1'!AQ$55,'Alternatyva 1'!AQ$66,'Alternatyva 1'!AQ$77,'Alternatyva 1'!AQ$88)</f>
        <v>0</v>
      </c>
      <c r="AR11" s="210">
        <f>SUM('Alternatyva 1'!AR$21,'Alternatyva 1'!AR$32,'Alternatyva 1'!AR$43,'Alternatyva 1'!AR$55,'Alternatyva 1'!AR$66,'Alternatyva 1'!AR$77,'Alternatyva 1'!AR$88)</f>
        <v>0</v>
      </c>
      <c r="AS11" s="210">
        <f>SUM('Alternatyva 1'!AS$21,'Alternatyva 1'!AS$32,'Alternatyva 1'!AS$43,'Alternatyva 1'!AS$55,'Alternatyva 1'!AS$66,'Alternatyva 1'!AS$77,'Alternatyva 1'!AS$88)</f>
        <v>0</v>
      </c>
      <c r="AT11" s="210">
        <f>SUM('Alternatyva 1'!AT$21,'Alternatyva 1'!AT$32,'Alternatyva 1'!AT$43,'Alternatyva 1'!AT$55,'Alternatyva 1'!AT$66,'Alternatyva 1'!AT$77,'Alternatyva 1'!AT$88)</f>
        <v>0</v>
      </c>
      <c r="AU11" s="210">
        <f>SUM('Alternatyva 1'!AU$21,'Alternatyva 1'!AU$32,'Alternatyva 1'!AU$43,'Alternatyva 1'!AU$55,'Alternatyva 1'!AU$66,'Alternatyva 1'!AU$77,'Alternatyva 1'!AU$88)</f>
        <v>0</v>
      </c>
      <c r="AV11" s="210">
        <f>SUM('Alternatyva 1'!AV$21,'Alternatyva 1'!AV$32,'Alternatyva 1'!AV$43,'Alternatyva 1'!AV$55,'Alternatyva 1'!AV$66,'Alternatyva 1'!AV$77,'Alternatyva 1'!AV$88)</f>
        <v>0</v>
      </c>
      <c r="AW11" s="210">
        <f>SUM('Alternatyva 1'!AW$21,'Alternatyva 1'!AW$32,'Alternatyva 1'!AW$43,'Alternatyva 1'!AW$55,'Alternatyva 1'!AW$66,'Alternatyva 1'!AW$77,'Alternatyva 1'!AW$88)</f>
        <v>0</v>
      </c>
      <c r="AX11" s="210">
        <f>SUM('Alternatyva 1'!AX$21,'Alternatyva 1'!AX$32,'Alternatyva 1'!AX$43,'Alternatyva 1'!AX$55,'Alternatyva 1'!AX$66,'Alternatyva 1'!AX$77,'Alternatyva 1'!AX$88)</f>
        <v>0</v>
      </c>
      <c r="AY11" s="210">
        <f>SUM('Alternatyva 1'!AY$21,'Alternatyva 1'!AY$32,'Alternatyva 1'!AY$43,'Alternatyva 1'!AY$55,'Alternatyva 1'!AY$66,'Alternatyva 1'!AY$77,'Alternatyva 1'!AY$88)</f>
        <v>0</v>
      </c>
      <c r="AZ11" s="210">
        <f>SUM('Alternatyva 1'!AZ$21,'Alternatyva 1'!AZ$32,'Alternatyva 1'!AZ$43,'Alternatyva 1'!AZ$55,'Alternatyva 1'!AZ$66,'Alternatyva 1'!AZ$77,'Alternatyva 1'!AZ$88)</f>
        <v>0</v>
      </c>
      <c r="BA11" s="210">
        <f>SUM('Alternatyva 1'!BA$21,'Alternatyva 1'!BA$32,'Alternatyva 1'!BA$43,'Alternatyva 1'!BA$55,'Alternatyva 1'!BA$66,'Alternatyva 1'!BA$77,'Alternatyva 1'!BA$88)</f>
        <v>0</v>
      </c>
      <c r="BB11" s="210">
        <f>SUM('Alternatyva 1'!BB$21,'Alternatyva 1'!BB$32,'Alternatyva 1'!BB$43,'Alternatyva 1'!BB$55,'Alternatyva 1'!BB$66,'Alternatyva 1'!BB$77,'Alternatyva 1'!BB$88)</f>
        <v>0</v>
      </c>
      <c r="BC11" s="210">
        <f>SUM('Alternatyva 1'!BC$21,'Alternatyva 1'!BC$32,'Alternatyva 1'!BC$43,'Alternatyva 1'!BC$55,'Alternatyva 1'!BC$66,'Alternatyva 1'!BC$77,'Alternatyva 1'!BC$88)</f>
        <v>0</v>
      </c>
      <c r="BD11" s="210">
        <f>SUM('Alternatyva 1'!BD$21,'Alternatyva 1'!BD$32,'Alternatyva 1'!BD$43,'Alternatyva 1'!BD$55,'Alternatyva 1'!BD$66,'Alternatyva 1'!BD$77,'Alternatyva 1'!BD$88)</f>
        <v>0</v>
      </c>
      <c r="BE11" s="210">
        <f>SUM('Alternatyva 1'!BE$21,'Alternatyva 1'!BE$32,'Alternatyva 1'!BE$43,'Alternatyva 1'!BE$55,'Alternatyva 1'!BE$66,'Alternatyva 1'!BE$77,'Alternatyva 1'!BE$88)</f>
        <v>0</v>
      </c>
      <c r="BF11" s="210">
        <f>SUM('Alternatyva 1'!BF$21,'Alternatyva 1'!BF$32,'Alternatyva 1'!BF$43,'Alternatyva 1'!BF$55,'Alternatyva 1'!BF$66,'Alternatyva 1'!BF$77,'Alternatyva 1'!BF$88)</f>
        <v>0</v>
      </c>
      <c r="BG11" s="210">
        <f>SUM('Alternatyva 1'!BG$21,'Alternatyva 1'!BG$32,'Alternatyva 1'!BG$43,'Alternatyva 1'!BG$55,'Alternatyva 1'!BG$66,'Alternatyva 1'!BG$77,'Alternatyva 1'!BG$88)</f>
        <v>0</v>
      </c>
      <c r="BH11" s="210">
        <f>SUM('Alternatyva 1'!BH$21,'Alternatyva 1'!BH$32,'Alternatyva 1'!BH$43,'Alternatyva 1'!BH$55,'Alternatyva 1'!BH$66,'Alternatyva 1'!BH$77,'Alternatyva 1'!BH$88)</f>
        <v>0</v>
      </c>
      <c r="BI11" s="210">
        <f>SUM('Alternatyva 1'!BI$21,'Alternatyva 1'!BI$32,'Alternatyva 1'!BI$43,'Alternatyva 1'!BI$55,'Alternatyva 1'!BI$66,'Alternatyva 1'!BI$77,'Alternatyva 1'!BI$88)</f>
        <v>0</v>
      </c>
      <c r="BJ11" s="210">
        <f>SUM('Alternatyva 1'!BJ$21,'Alternatyva 1'!BJ$32,'Alternatyva 1'!BJ$43,'Alternatyva 1'!BJ$55,'Alternatyva 1'!BJ$66,'Alternatyva 1'!BJ$77,'Alternatyva 1'!BJ$88)</f>
        <v>0</v>
      </c>
      <c r="BK11" s="210">
        <f>SUM('Alternatyva 1'!BK$21,'Alternatyva 1'!BK$32,'Alternatyva 1'!BK$43,'Alternatyva 1'!BK$55,'Alternatyva 1'!BK$66,'Alternatyva 1'!BK$77,'Alternatyva 1'!BK$88)</f>
        <v>0</v>
      </c>
      <c r="BL11" s="210">
        <f>SUM('Alternatyva 1'!BL$21,'Alternatyva 1'!BL$32,'Alternatyva 1'!BL$43,'Alternatyva 1'!BL$55,'Alternatyva 1'!BL$66,'Alternatyva 1'!BL$77,'Alternatyva 1'!BL$88)</f>
        <v>0</v>
      </c>
      <c r="BM11" s="210">
        <f>SUM('Alternatyva 1'!BM$21,'Alternatyva 1'!BM$32,'Alternatyva 1'!BM$43,'Alternatyva 1'!BM$55,'Alternatyva 1'!BM$66,'Alternatyva 1'!BM$77,'Alternatyva 1'!BM$88)</f>
        <v>0</v>
      </c>
      <c r="BN11" s="210">
        <f>SUM('Alternatyva 1'!BN$21,'Alternatyva 1'!BN$32,'Alternatyva 1'!BN$43,'Alternatyva 1'!BN$55,'Alternatyva 1'!BN$66,'Alternatyva 1'!BN$77,'Alternatyva 1'!BN$88)</f>
        <v>0</v>
      </c>
      <c r="BO11" s="210">
        <f>SUM('Alternatyva 1'!BO$21,'Alternatyva 1'!BO$32,'Alternatyva 1'!BO$43,'Alternatyva 1'!BO$55,'Alternatyva 1'!BO$66,'Alternatyva 1'!BO$77,'Alternatyva 1'!BO$88)</f>
        <v>0</v>
      </c>
      <c r="BP11" s="210">
        <f>SUM('Alternatyva 1'!BP$21,'Alternatyva 1'!BP$32,'Alternatyva 1'!BP$43,'Alternatyva 1'!BP$55,'Alternatyva 1'!BP$66,'Alternatyva 1'!BP$77,'Alternatyva 1'!BP$88)</f>
        <v>0</v>
      </c>
      <c r="BQ11" s="210">
        <f>SUM('Alternatyva 1'!BQ$21,'Alternatyva 1'!BQ$32,'Alternatyva 1'!BQ$43,'Alternatyva 1'!BQ$55,'Alternatyva 1'!BQ$66,'Alternatyva 1'!BQ$77,'Alternatyva 1'!BQ$88)</f>
        <v>0</v>
      </c>
      <c r="BR11" s="210">
        <f>SUM('Alternatyva 1'!BR$21,'Alternatyva 1'!BR$32,'Alternatyva 1'!BR$43,'Alternatyva 1'!BR$55,'Alternatyva 1'!BR$66,'Alternatyva 1'!BR$77,'Alternatyva 1'!BR$88)</f>
        <v>0</v>
      </c>
      <c r="BS11" s="210">
        <f>SUM('Alternatyva 1'!BS$21,'Alternatyva 1'!BS$32,'Alternatyva 1'!BS$43,'Alternatyva 1'!BS$55,'Alternatyva 1'!BS$66,'Alternatyva 1'!BS$77,'Alternatyva 1'!BS$88)</f>
        <v>0</v>
      </c>
      <c r="BT11" s="210">
        <f>SUM('Alternatyva 1'!BT$21,'Alternatyva 1'!BT$32,'Alternatyva 1'!BT$43,'Alternatyva 1'!BT$55,'Alternatyva 1'!BT$66,'Alternatyva 1'!BT$77,'Alternatyva 1'!BT$88)</f>
        <v>0</v>
      </c>
      <c r="BU11" s="210">
        <f>SUM('Alternatyva 1'!BU$21,'Alternatyva 1'!BU$32,'Alternatyva 1'!BU$43,'Alternatyva 1'!BU$55,'Alternatyva 1'!BU$66,'Alternatyva 1'!BU$77,'Alternatyva 1'!BU$88)</f>
        <v>0</v>
      </c>
      <c r="BV11" s="210">
        <f>SUM('Alternatyva 1'!BV$21,'Alternatyva 1'!BV$32,'Alternatyva 1'!BV$43,'Alternatyva 1'!BV$55,'Alternatyva 1'!BV$66,'Alternatyva 1'!BV$77,'Alternatyva 1'!BV$88)</f>
        <v>0</v>
      </c>
      <c r="BW11" s="210">
        <f>SUM('Alternatyva 1'!BW$21,'Alternatyva 1'!BW$32,'Alternatyva 1'!BW$43,'Alternatyva 1'!BW$55,'Alternatyva 1'!BW$66,'Alternatyva 1'!BW$77,'Alternatyva 1'!BW$88)</f>
        <v>0</v>
      </c>
      <c r="BX11" s="210">
        <f>SUM('Alternatyva 1'!BX$21,'Alternatyva 1'!BX$32,'Alternatyva 1'!BX$43,'Alternatyva 1'!BX$55,'Alternatyva 1'!BX$66,'Alternatyva 1'!BX$77,'Alternatyva 1'!BX$88)</f>
        <v>0</v>
      </c>
      <c r="BY11" s="210">
        <f>SUM('Alternatyva 1'!BY$21,'Alternatyva 1'!BY$32,'Alternatyva 1'!BY$43,'Alternatyva 1'!BY$55,'Alternatyva 1'!BY$66,'Alternatyva 1'!BY$77,'Alternatyva 1'!BY$88)</f>
        <v>0</v>
      </c>
      <c r="BZ11" s="210">
        <f>SUM('Alternatyva 1'!BZ$21,'Alternatyva 1'!BZ$32,'Alternatyva 1'!BZ$43,'Alternatyva 1'!BZ$55,'Alternatyva 1'!BZ$66,'Alternatyva 1'!BZ$77,'Alternatyva 1'!BZ$88)</f>
        <v>0</v>
      </c>
      <c r="CA11" s="210">
        <f>SUM('Alternatyva 1'!CA$21,'Alternatyva 1'!CA$32,'Alternatyva 1'!CA$43,'Alternatyva 1'!CA$55,'Alternatyva 1'!CA$66,'Alternatyva 1'!CA$77,'Alternatyva 1'!CA$88)</f>
        <v>0</v>
      </c>
      <c r="CB11" s="210">
        <f>SUM('Alternatyva 1'!CB$21,'Alternatyva 1'!CB$32,'Alternatyva 1'!CB$43,'Alternatyva 1'!CB$55,'Alternatyva 1'!CB$66,'Alternatyva 1'!CB$77,'Alternatyva 1'!CB$88)</f>
        <v>0</v>
      </c>
      <c r="CC11" s="210">
        <f>SUM('Alternatyva 1'!CC$21,'Alternatyva 1'!CC$32,'Alternatyva 1'!CC$43,'Alternatyva 1'!CC$55,'Alternatyva 1'!CC$66,'Alternatyva 1'!CC$77,'Alternatyva 1'!CC$88)</f>
        <v>0</v>
      </c>
      <c r="CD11" s="210">
        <f>SUM('Alternatyva 1'!CD$21,'Alternatyva 1'!CD$32,'Alternatyva 1'!CD$43,'Alternatyva 1'!CD$55,'Alternatyva 1'!CD$66,'Alternatyva 1'!CD$77,'Alternatyva 1'!CD$88)</f>
        <v>0</v>
      </c>
      <c r="CE11" s="210">
        <f>SUM('Alternatyva 1'!CE$21,'Alternatyva 1'!CE$32,'Alternatyva 1'!CE$43,'Alternatyva 1'!CE$55,'Alternatyva 1'!CE$66,'Alternatyva 1'!CE$77,'Alternatyva 1'!CE$88)</f>
        <v>0</v>
      </c>
      <c r="CF11" s="210">
        <f>SUM('Alternatyva 1'!CF$21,'Alternatyva 1'!CF$32,'Alternatyva 1'!CF$43,'Alternatyva 1'!CF$55,'Alternatyva 1'!CF$66,'Alternatyva 1'!CF$77,'Alternatyva 1'!CF$88)</f>
        <v>0</v>
      </c>
      <c r="CG11" s="210">
        <f>SUM('Alternatyva 1'!CG$21,'Alternatyva 1'!CG$32,'Alternatyva 1'!CG$43,'Alternatyva 1'!CG$55,'Alternatyva 1'!CG$66,'Alternatyva 1'!CG$77,'Alternatyva 1'!CG$88)</f>
        <v>0</v>
      </c>
      <c r="CH11" s="210">
        <f>SUM('Alternatyva 1'!CH$21,'Alternatyva 1'!CH$32,'Alternatyva 1'!CH$43,'Alternatyva 1'!CH$55,'Alternatyva 1'!CH$66,'Alternatyva 1'!CH$77,'Alternatyva 1'!CH$88)</f>
        <v>0</v>
      </c>
      <c r="CI11" s="210">
        <f>SUM('Alternatyva 1'!CI$21,'Alternatyva 1'!CI$32,'Alternatyva 1'!CI$43,'Alternatyva 1'!CI$55,'Alternatyva 1'!CI$66,'Alternatyva 1'!CI$77,'Alternatyva 1'!CI$88)</f>
        <v>0</v>
      </c>
      <c r="CJ11" s="210">
        <f>SUM('Alternatyva 1'!CJ$21,'Alternatyva 1'!CJ$32,'Alternatyva 1'!CJ$43,'Alternatyva 1'!CJ$55,'Alternatyva 1'!CJ$66,'Alternatyva 1'!CJ$77,'Alternatyva 1'!CJ$88)</f>
        <v>0</v>
      </c>
      <c r="CK11" s="210">
        <f>SUM('Alternatyva 1'!CK$21,'Alternatyva 1'!CK$32,'Alternatyva 1'!CK$43,'Alternatyva 1'!CK$55,'Alternatyva 1'!CK$66,'Alternatyva 1'!CK$77,'Alternatyva 1'!CK$88)</f>
        <v>0</v>
      </c>
      <c r="CL11" s="210">
        <f>SUM('Alternatyva 1'!CL$21,'Alternatyva 1'!CL$32,'Alternatyva 1'!CL$43,'Alternatyva 1'!CL$55,'Alternatyva 1'!CL$66,'Alternatyva 1'!CL$77,'Alternatyva 1'!CL$88)</f>
        <v>0</v>
      </c>
      <c r="CM11" s="210">
        <f>SUM('Alternatyva 1'!CM$21,'Alternatyva 1'!CM$32,'Alternatyva 1'!CM$43,'Alternatyva 1'!CM$55,'Alternatyva 1'!CM$66,'Alternatyva 1'!CM$77,'Alternatyva 1'!CM$88)</f>
        <v>0</v>
      </c>
      <c r="CN11" s="210">
        <f>SUM('Alternatyva 1'!CN$21,'Alternatyva 1'!CN$32,'Alternatyva 1'!CN$43,'Alternatyva 1'!CN$55,'Alternatyva 1'!CN$66,'Alternatyva 1'!CN$77,'Alternatyva 1'!CN$88)</f>
        <v>0</v>
      </c>
      <c r="CO11" s="210">
        <f>SUM('Alternatyva 1'!CO$21,'Alternatyva 1'!CO$32,'Alternatyva 1'!CO$43,'Alternatyva 1'!CO$55,'Alternatyva 1'!CO$66,'Alternatyva 1'!CO$77,'Alternatyva 1'!CO$88)</f>
        <v>0</v>
      </c>
      <c r="CP11" s="210">
        <f>SUM('Alternatyva 1'!CP$21,'Alternatyva 1'!CP$32,'Alternatyva 1'!CP$43,'Alternatyva 1'!CP$55,'Alternatyva 1'!CP$66,'Alternatyva 1'!CP$77,'Alternatyva 1'!CP$88)</f>
        <v>0</v>
      </c>
      <c r="CQ11" s="210">
        <f>SUM('Alternatyva 1'!CQ$21,'Alternatyva 1'!CQ$32,'Alternatyva 1'!CQ$43,'Alternatyva 1'!CQ$55,'Alternatyva 1'!CQ$66,'Alternatyva 1'!CQ$77,'Alternatyva 1'!CQ$88)</f>
        <v>0</v>
      </c>
      <c r="CR11" s="210">
        <f>SUM('Alternatyva 1'!CR$21,'Alternatyva 1'!CR$32,'Alternatyva 1'!CR$43,'Alternatyva 1'!CR$55,'Alternatyva 1'!CR$66,'Alternatyva 1'!CR$77,'Alternatyva 1'!CR$88)</f>
        <v>0</v>
      </c>
      <c r="CS11" s="210">
        <f>SUM('Alternatyva 1'!CS$21,'Alternatyva 1'!CS$32,'Alternatyva 1'!CS$43,'Alternatyva 1'!CS$55,'Alternatyva 1'!CS$66,'Alternatyva 1'!CS$77,'Alternatyva 1'!CS$88)</f>
        <v>0</v>
      </c>
      <c r="CT11" s="210">
        <f>SUM('Alternatyva 1'!CT$21,'Alternatyva 1'!CT$32,'Alternatyva 1'!CT$43,'Alternatyva 1'!CT$55,'Alternatyva 1'!CT$66,'Alternatyva 1'!CT$77,'Alternatyva 1'!CT$88)</f>
        <v>0</v>
      </c>
      <c r="CU11" s="210">
        <f>SUM('Alternatyva 1'!CU$21,'Alternatyva 1'!CU$32,'Alternatyva 1'!CU$43,'Alternatyva 1'!CU$55,'Alternatyva 1'!CU$66,'Alternatyva 1'!CU$77,'Alternatyva 1'!CU$88)</f>
        <v>0</v>
      </c>
      <c r="CV11" s="210">
        <f>SUM('Alternatyva 1'!CV$21,'Alternatyva 1'!CV$32,'Alternatyva 1'!CV$43,'Alternatyva 1'!CV$55,'Alternatyva 1'!CV$66,'Alternatyva 1'!CV$77,'Alternatyva 1'!CV$88)</f>
        <v>0</v>
      </c>
      <c r="CW11" s="210">
        <f>SUM('Alternatyva 1'!CW$21,'Alternatyva 1'!CW$32,'Alternatyva 1'!CW$43,'Alternatyva 1'!CW$55,'Alternatyva 1'!CW$66,'Alternatyva 1'!CW$77,'Alternatyva 1'!CW$88)</f>
        <v>0</v>
      </c>
      <c r="CX11" s="210">
        <f>SUM('Alternatyva 1'!CX$21,'Alternatyva 1'!CX$32,'Alternatyva 1'!CX$43,'Alternatyva 1'!CX$55,'Alternatyva 1'!CX$66,'Alternatyva 1'!CX$77,'Alternatyva 1'!CX$88)</f>
        <v>0</v>
      </c>
      <c r="CY11" s="210">
        <f>SUM('Alternatyva 1'!CY$21,'Alternatyva 1'!CY$32,'Alternatyva 1'!CY$43,'Alternatyva 1'!CY$55,'Alternatyva 1'!CY$66,'Alternatyva 1'!CY$77,'Alternatyva 1'!CY$88)</f>
        <v>0</v>
      </c>
      <c r="CZ11" s="210">
        <f>SUM('Alternatyva 1'!CZ$21,'Alternatyva 1'!CZ$32,'Alternatyva 1'!CZ$43,'Alternatyva 1'!CZ$55,'Alternatyva 1'!CZ$66,'Alternatyva 1'!CZ$77,'Alternatyva 1'!CZ$88)</f>
        <v>0</v>
      </c>
      <c r="DA11" s="210">
        <f>SUM('Alternatyva 1'!DA$21,'Alternatyva 1'!DA$32,'Alternatyva 1'!DA$43,'Alternatyva 1'!DA$55,'Alternatyva 1'!DA$66,'Alternatyva 1'!DA$77,'Alternatyva 1'!DA$88)</f>
        <v>0</v>
      </c>
      <c r="DB11" s="210">
        <f>SUM('Alternatyva 1'!DB$21,'Alternatyva 1'!DB$32,'Alternatyva 1'!DB$43,'Alternatyva 1'!DB$55,'Alternatyva 1'!DB$66,'Alternatyva 1'!DB$77,'Alternatyva 1'!DB$88)</f>
        <v>0</v>
      </c>
      <c r="DC11" s="210">
        <f>SUM('Alternatyva 1'!DC$21,'Alternatyva 1'!DC$32,'Alternatyva 1'!DC$43,'Alternatyva 1'!DC$55,'Alternatyva 1'!DC$66,'Alternatyva 1'!DC$77,'Alternatyva 1'!DC$88)</f>
        <v>0</v>
      </c>
    </row>
    <row r="12" spans="2:107" ht="15" customHeight="1">
      <c r="B12" s="176" t="s">
        <v>234</v>
      </c>
      <c r="C12" s="1180" t="s">
        <v>235</v>
      </c>
      <c r="D12" s="1181"/>
      <c r="E12" s="1182"/>
      <c r="F12" s="209">
        <f>H12+NPV(SD,I12:INDEX(I12:DC12,PAL))</f>
        <v>13106442.518354334</v>
      </c>
      <c r="G12" s="210">
        <f>SUMIF($H$6:$DC$6,"&lt;="&amp;PAL,$H12:$DC12)</f>
        <v>44383066.37964303</v>
      </c>
      <c r="H12" s="210">
        <f>H11-SUMPRODUCT('Alternatyva 1'!H$21:H$88,'Alternatyva 1'!$DH$21:$DH$88)</f>
        <v>0</v>
      </c>
      <c r="I12" s="210">
        <f>I11-SUMPRODUCT('Alternatyva 1'!I$21:I$88,'Alternatyva 1'!$DH$21:$DH$88)</f>
        <v>0</v>
      </c>
      <c r="J12" s="210">
        <f>J11-SUMPRODUCT('Alternatyva 1'!J$21:J$88,'Alternatyva 1'!$DH$21:$DH$88)</f>
        <v>0</v>
      </c>
      <c r="K12" s="210">
        <f>K11-SUMPRODUCT('Alternatyva 1'!K$21:K$88,'Alternatyva 1'!$DH$21:$DH$88)</f>
        <v>0</v>
      </c>
      <c r="L12" s="210">
        <f>L11-SUMPRODUCT('Alternatyva 1'!L$21:L$88,'Alternatyva 1'!$DH$21:$DH$88)</f>
        <v>0</v>
      </c>
      <c r="M12" s="210">
        <f>M11-SUMPRODUCT('Alternatyva 1'!M$21:M$88,'Alternatyva 1'!$DH$21:$DH$88)</f>
        <v>0</v>
      </c>
      <c r="N12" s="210">
        <f>N11-SUMPRODUCT('Alternatyva 1'!N$21:N$88,'Alternatyva 1'!$DH$21:$DH$88)</f>
        <v>0</v>
      </c>
      <c r="O12" s="210">
        <f>O11-SUMPRODUCT('Alternatyva 1'!O$21:O$88,'Alternatyva 1'!$DH$21:$DH$88)</f>
        <v>0</v>
      </c>
      <c r="P12" s="210">
        <f>P11-SUMPRODUCT('Alternatyva 1'!P$21:P$88,'Alternatyva 1'!$DH$21:$DH$88)</f>
        <v>0</v>
      </c>
      <c r="Q12" s="210">
        <f>Q11-SUMPRODUCT('Alternatyva 1'!Q$21:Q$88,'Alternatyva 1'!$DH$21:$DH$88)</f>
        <v>0</v>
      </c>
      <c r="R12" s="210">
        <f>R11-SUMPRODUCT('Alternatyva 1'!R$21:R$88,'Alternatyva 1'!$DH$21:$DH$88)</f>
        <v>0</v>
      </c>
      <c r="S12" s="210">
        <f>S11-SUMPRODUCT('Alternatyva 1'!S$21:S$88,'Alternatyva 1'!$DH$21:$DH$88)</f>
        <v>0</v>
      </c>
      <c r="T12" s="210">
        <f>T11-SUMPRODUCT('Alternatyva 1'!T$21:T$88,'Alternatyva 1'!$DH$21:$DH$88)</f>
        <v>0</v>
      </c>
      <c r="U12" s="210">
        <f>U11-SUMPRODUCT('Alternatyva 1'!U$21:U$88,'Alternatyva 1'!$DH$21:$DH$88)</f>
        <v>0</v>
      </c>
      <c r="V12" s="210">
        <f>V11-SUMPRODUCT('Alternatyva 1'!V$21:V$88,'Alternatyva 1'!$DH$21:$DH$88)</f>
        <v>0</v>
      </c>
      <c r="W12" s="210">
        <f>W11-SUMPRODUCT('Alternatyva 1'!W$21:W$88,'Alternatyva 1'!$DH$21:$DH$88)</f>
        <v>0</v>
      </c>
      <c r="X12" s="210">
        <f>X11-SUMPRODUCT('Alternatyva 1'!X$21:X$88,'Alternatyva 1'!$DH$21:$DH$88)</f>
        <v>0</v>
      </c>
      <c r="Y12" s="210">
        <f>Y11-SUMPRODUCT('Alternatyva 1'!Y$21:Y$88,'Alternatyva 1'!$DH$21:$DH$88)</f>
        <v>0</v>
      </c>
      <c r="Z12" s="210">
        <f>Z11-SUMPRODUCT('Alternatyva 1'!Z$21:Z$88,'Alternatyva 1'!$DH$21:$DH$88)</f>
        <v>0</v>
      </c>
      <c r="AA12" s="210">
        <f>AA11-SUMPRODUCT('Alternatyva 1'!AA$21:AA$88,'Alternatyva 1'!$DH$21:$DH$88)</f>
        <v>0</v>
      </c>
      <c r="AB12" s="210">
        <f>AB11-SUMPRODUCT('Alternatyva 1'!AB$21:AB$88,'Alternatyva 1'!$DH$21:$DH$88)</f>
        <v>0</v>
      </c>
      <c r="AC12" s="210">
        <f>AC11-SUMPRODUCT('Alternatyva 1'!AC$21:AC$88,'Alternatyva 1'!$DH$21:$DH$88)</f>
        <v>0</v>
      </c>
      <c r="AD12" s="210">
        <f>AD11-SUMPRODUCT('Alternatyva 1'!AD$21:AD$88,'Alternatyva 1'!$DH$21:$DH$88)</f>
        <v>0</v>
      </c>
      <c r="AE12" s="210">
        <f>AE11-SUMPRODUCT('Alternatyva 1'!AE$21:AE$88,'Alternatyva 1'!$DH$21:$DH$88)</f>
        <v>0</v>
      </c>
      <c r="AF12" s="210">
        <f>AF11-SUMPRODUCT('Alternatyva 1'!AF$21:AF$88,'Alternatyva 1'!$DH$21:$DH$88)</f>
        <v>0</v>
      </c>
      <c r="AG12" s="210">
        <f>AG11-SUMPRODUCT('Alternatyva 1'!AG$21:AG$88,'Alternatyva 1'!$DH$21:$DH$88)</f>
        <v>44383066.37964303</v>
      </c>
      <c r="AH12" s="210">
        <f>AH11-SUMPRODUCT('Alternatyva 1'!AH$21:AH$88,'Alternatyva 1'!$DH$21:$DH$88)</f>
        <v>0</v>
      </c>
      <c r="AI12" s="210">
        <f>AI11-SUMPRODUCT('Alternatyva 1'!AI$21:AI$88,'Alternatyva 1'!$DH$21:$DH$88)</f>
        <v>0</v>
      </c>
      <c r="AJ12" s="210">
        <f>AJ11-SUMPRODUCT('Alternatyva 1'!AJ$21:AJ$88,'Alternatyva 1'!$DH$21:$DH$88)</f>
        <v>0</v>
      </c>
      <c r="AK12" s="210">
        <f>AK11-SUMPRODUCT('Alternatyva 1'!AK$21:AK$88,'Alternatyva 1'!$DH$21:$DH$88)</f>
        <v>0</v>
      </c>
      <c r="AL12" s="210">
        <f>AL11-SUMPRODUCT('Alternatyva 1'!AL$21:AL$88,'Alternatyva 1'!$DH$21:$DH$88)</f>
        <v>0</v>
      </c>
      <c r="AM12" s="210">
        <f>AM11-SUMPRODUCT('Alternatyva 1'!AM$21:AM$88,'Alternatyva 1'!$DH$21:$DH$88)</f>
        <v>0</v>
      </c>
      <c r="AN12" s="210">
        <f>AN11-SUMPRODUCT('Alternatyva 1'!AN$21:AN$88,'Alternatyva 1'!$DH$21:$DH$88)</f>
        <v>0</v>
      </c>
      <c r="AO12" s="210">
        <f>AO11-SUMPRODUCT('Alternatyva 1'!AO$21:AO$88,'Alternatyva 1'!$DH$21:$DH$88)</f>
        <v>0</v>
      </c>
      <c r="AP12" s="210">
        <f>AP11-SUMPRODUCT('Alternatyva 1'!AP$21:AP$88,'Alternatyva 1'!$DH$21:$DH$88)</f>
        <v>0</v>
      </c>
      <c r="AQ12" s="210">
        <f>AQ11-SUMPRODUCT('Alternatyva 1'!AQ$21:AQ$88,'Alternatyva 1'!$DH$21:$DH$88)</f>
        <v>0</v>
      </c>
      <c r="AR12" s="210">
        <f>AR11-SUMPRODUCT('Alternatyva 1'!AR$21:AR$88,'Alternatyva 1'!$DH$21:$DH$88)</f>
        <v>0</v>
      </c>
      <c r="AS12" s="210">
        <f>AS11-SUMPRODUCT('Alternatyva 1'!AS$21:AS$88,'Alternatyva 1'!$DH$21:$DH$88)</f>
        <v>0</v>
      </c>
      <c r="AT12" s="210">
        <f>AT11-SUMPRODUCT('Alternatyva 1'!AT$21:AT$88,'Alternatyva 1'!$DH$21:$DH$88)</f>
        <v>0</v>
      </c>
      <c r="AU12" s="210">
        <f>AU11-SUMPRODUCT('Alternatyva 1'!AU$21:AU$88,'Alternatyva 1'!$DH$21:$DH$88)</f>
        <v>0</v>
      </c>
      <c r="AV12" s="210">
        <f>AV11-SUMPRODUCT('Alternatyva 1'!AV$21:AV$88,'Alternatyva 1'!$DH$21:$DH$88)</f>
        <v>0</v>
      </c>
      <c r="AW12" s="210">
        <f>AW11-SUMPRODUCT('Alternatyva 1'!AW$21:AW$88,'Alternatyva 1'!$DH$21:$DH$88)</f>
        <v>0</v>
      </c>
      <c r="AX12" s="210">
        <f>AX11-SUMPRODUCT('Alternatyva 1'!AX$21:AX$88,'Alternatyva 1'!$DH$21:$DH$88)</f>
        <v>0</v>
      </c>
      <c r="AY12" s="210">
        <f>AY11-SUMPRODUCT('Alternatyva 1'!AY$21:AY$88,'Alternatyva 1'!$DH$21:$DH$88)</f>
        <v>0</v>
      </c>
      <c r="AZ12" s="210">
        <f>AZ11-SUMPRODUCT('Alternatyva 1'!AZ$21:AZ$88,'Alternatyva 1'!$DH$21:$DH$88)</f>
        <v>0</v>
      </c>
      <c r="BA12" s="210">
        <f>BA11-SUMPRODUCT('Alternatyva 1'!BA$21:BA$88,'Alternatyva 1'!$DH$21:$DH$88)</f>
        <v>0</v>
      </c>
      <c r="BB12" s="210">
        <f>BB11-SUMPRODUCT('Alternatyva 1'!BB$21:BB$88,'Alternatyva 1'!$DH$21:$DH$88)</f>
        <v>0</v>
      </c>
      <c r="BC12" s="210">
        <f>BC11-SUMPRODUCT('Alternatyva 1'!BC$21:BC$88,'Alternatyva 1'!$DH$21:$DH$88)</f>
        <v>0</v>
      </c>
      <c r="BD12" s="210">
        <f>BD11-SUMPRODUCT('Alternatyva 1'!BD$21:BD$88,'Alternatyva 1'!$DH$21:$DH$88)</f>
        <v>0</v>
      </c>
      <c r="BE12" s="210">
        <f>BE11-SUMPRODUCT('Alternatyva 1'!BE$21:BE$88,'Alternatyva 1'!$DH$21:$DH$88)</f>
        <v>0</v>
      </c>
      <c r="BF12" s="210">
        <f>BF11-SUMPRODUCT('Alternatyva 1'!BF$21:BF$88,'Alternatyva 1'!$DH$21:$DH$88)</f>
        <v>0</v>
      </c>
      <c r="BG12" s="210">
        <f>BG11-SUMPRODUCT('Alternatyva 1'!BG$21:BG$88,'Alternatyva 1'!$DH$21:$DH$88)</f>
        <v>0</v>
      </c>
      <c r="BH12" s="210">
        <f>BH11-SUMPRODUCT('Alternatyva 1'!BH$21:BH$88,'Alternatyva 1'!$DH$21:$DH$88)</f>
        <v>0</v>
      </c>
      <c r="BI12" s="210">
        <f>BI11-SUMPRODUCT('Alternatyva 1'!BI$21:BI$88,'Alternatyva 1'!$DH$21:$DH$88)</f>
        <v>0</v>
      </c>
      <c r="BJ12" s="210">
        <f>BJ11-SUMPRODUCT('Alternatyva 1'!BJ$21:BJ$88,'Alternatyva 1'!$DH$21:$DH$88)</f>
        <v>0</v>
      </c>
      <c r="BK12" s="210">
        <f>BK11-SUMPRODUCT('Alternatyva 1'!BK$21:BK$88,'Alternatyva 1'!$DH$21:$DH$88)</f>
        <v>0</v>
      </c>
      <c r="BL12" s="210">
        <f>BL11-SUMPRODUCT('Alternatyva 1'!BL$21:BL$88,'Alternatyva 1'!$DH$21:$DH$88)</f>
        <v>0</v>
      </c>
      <c r="BM12" s="210">
        <f>BM11-SUMPRODUCT('Alternatyva 1'!BM$21:BM$88,'Alternatyva 1'!$DH$21:$DH$88)</f>
        <v>0</v>
      </c>
      <c r="BN12" s="210">
        <f>BN11-SUMPRODUCT('Alternatyva 1'!BN$21:BN$88,'Alternatyva 1'!$DH$21:$DH$88)</f>
        <v>0</v>
      </c>
      <c r="BO12" s="210">
        <f>BO11-SUMPRODUCT('Alternatyva 1'!BO$21:BO$88,'Alternatyva 1'!$DH$21:$DH$88)</f>
        <v>0</v>
      </c>
      <c r="BP12" s="210">
        <f>BP11-SUMPRODUCT('Alternatyva 1'!BP$21:BP$88,'Alternatyva 1'!$DH$21:$DH$88)</f>
        <v>0</v>
      </c>
      <c r="BQ12" s="210">
        <f>BQ11-SUMPRODUCT('Alternatyva 1'!BQ$21:BQ$88,'Alternatyva 1'!$DH$21:$DH$88)</f>
        <v>0</v>
      </c>
      <c r="BR12" s="210">
        <f>BR11-SUMPRODUCT('Alternatyva 1'!BR$21:BR$88,'Alternatyva 1'!$DH$21:$DH$88)</f>
        <v>0</v>
      </c>
      <c r="BS12" s="210">
        <f>BS11-SUMPRODUCT('Alternatyva 1'!BS$21:BS$88,'Alternatyva 1'!$DH$21:$DH$88)</f>
        <v>0</v>
      </c>
      <c r="BT12" s="210">
        <f>BT11-SUMPRODUCT('Alternatyva 1'!BT$21:BT$88,'Alternatyva 1'!$DH$21:$DH$88)</f>
        <v>0</v>
      </c>
      <c r="BU12" s="210">
        <f>BU11-SUMPRODUCT('Alternatyva 1'!BU$21:BU$88,'Alternatyva 1'!$DH$21:$DH$88)</f>
        <v>0</v>
      </c>
      <c r="BV12" s="210">
        <f>BV11-SUMPRODUCT('Alternatyva 1'!BV$21:BV$88,'Alternatyva 1'!$DH$21:$DH$88)</f>
        <v>0</v>
      </c>
      <c r="BW12" s="210">
        <f>BW11-SUMPRODUCT('Alternatyva 1'!BW$21:BW$88,'Alternatyva 1'!$DH$21:$DH$88)</f>
        <v>0</v>
      </c>
      <c r="BX12" s="210">
        <f>BX11-SUMPRODUCT('Alternatyva 1'!BX$21:BX$88,'Alternatyva 1'!$DH$21:$DH$88)</f>
        <v>0</v>
      </c>
      <c r="BY12" s="210">
        <f>BY11-SUMPRODUCT('Alternatyva 1'!BY$21:BY$88,'Alternatyva 1'!$DH$21:$DH$88)</f>
        <v>0</v>
      </c>
      <c r="BZ12" s="210">
        <f>BZ11-SUMPRODUCT('Alternatyva 1'!BZ$21:BZ$88,'Alternatyva 1'!$DH$21:$DH$88)</f>
        <v>0</v>
      </c>
      <c r="CA12" s="210">
        <f>CA11-SUMPRODUCT('Alternatyva 1'!CA$21:CA$88,'Alternatyva 1'!$DH$21:$DH$88)</f>
        <v>0</v>
      </c>
      <c r="CB12" s="210">
        <f>CB11-SUMPRODUCT('Alternatyva 1'!CB$21:CB$88,'Alternatyva 1'!$DH$21:$DH$88)</f>
        <v>0</v>
      </c>
      <c r="CC12" s="210">
        <f>CC11-SUMPRODUCT('Alternatyva 1'!CC$21:CC$88,'Alternatyva 1'!$DH$21:$DH$88)</f>
        <v>0</v>
      </c>
      <c r="CD12" s="210">
        <f>CD11-SUMPRODUCT('Alternatyva 1'!CD$21:CD$88,'Alternatyva 1'!$DH$21:$DH$88)</f>
        <v>0</v>
      </c>
      <c r="CE12" s="210">
        <f>CE11-SUMPRODUCT('Alternatyva 1'!CE$21:CE$88,'Alternatyva 1'!$DH$21:$DH$88)</f>
        <v>0</v>
      </c>
      <c r="CF12" s="210">
        <f>CF11-SUMPRODUCT('Alternatyva 1'!CF$21:CF$88,'Alternatyva 1'!$DH$21:$DH$88)</f>
        <v>0</v>
      </c>
      <c r="CG12" s="210">
        <f>CG11-SUMPRODUCT('Alternatyva 1'!CG$21:CG$88,'Alternatyva 1'!$DH$21:$DH$88)</f>
        <v>0</v>
      </c>
      <c r="CH12" s="210">
        <f>CH11-SUMPRODUCT('Alternatyva 1'!CH$21:CH$88,'Alternatyva 1'!$DH$21:$DH$88)</f>
        <v>0</v>
      </c>
      <c r="CI12" s="210">
        <f>CI11-SUMPRODUCT('Alternatyva 1'!CI$21:CI$88,'Alternatyva 1'!$DH$21:$DH$88)</f>
        <v>0</v>
      </c>
      <c r="CJ12" s="210">
        <f>CJ11-SUMPRODUCT('Alternatyva 1'!CJ$21:CJ$88,'Alternatyva 1'!$DH$21:$DH$88)</f>
        <v>0</v>
      </c>
      <c r="CK12" s="210">
        <f>CK11-SUMPRODUCT('Alternatyva 1'!CK$21:CK$88,'Alternatyva 1'!$DH$21:$DH$88)</f>
        <v>0</v>
      </c>
      <c r="CL12" s="210">
        <f>CL11-SUMPRODUCT('Alternatyva 1'!CL$21:CL$88,'Alternatyva 1'!$DH$21:$DH$88)</f>
        <v>0</v>
      </c>
      <c r="CM12" s="210">
        <f>CM11-SUMPRODUCT('Alternatyva 1'!CM$21:CM$88,'Alternatyva 1'!$DH$21:$DH$88)</f>
        <v>0</v>
      </c>
      <c r="CN12" s="210">
        <f>CN11-SUMPRODUCT('Alternatyva 1'!CN$21:CN$88,'Alternatyva 1'!$DH$21:$DH$88)</f>
        <v>0</v>
      </c>
      <c r="CO12" s="210">
        <f>CO11-SUMPRODUCT('Alternatyva 1'!CO$21:CO$88,'Alternatyva 1'!$DH$21:$DH$88)</f>
        <v>0</v>
      </c>
      <c r="CP12" s="210">
        <f>CP11-SUMPRODUCT('Alternatyva 1'!CP$21:CP$88,'Alternatyva 1'!$DH$21:$DH$88)</f>
        <v>0</v>
      </c>
      <c r="CQ12" s="210">
        <f>CQ11-SUMPRODUCT('Alternatyva 1'!CQ$21:CQ$88,'Alternatyva 1'!$DH$21:$DH$88)</f>
        <v>0</v>
      </c>
      <c r="CR12" s="210">
        <f>CR11-SUMPRODUCT('Alternatyva 1'!CR$21:CR$88,'Alternatyva 1'!$DH$21:$DH$88)</f>
        <v>0</v>
      </c>
      <c r="CS12" s="210">
        <f>CS11-SUMPRODUCT('Alternatyva 1'!CS$21:CS$88,'Alternatyva 1'!$DH$21:$DH$88)</f>
        <v>0</v>
      </c>
      <c r="CT12" s="210">
        <f>CT11-SUMPRODUCT('Alternatyva 1'!CT$21:CT$88,'Alternatyva 1'!$DH$21:$DH$88)</f>
        <v>0</v>
      </c>
      <c r="CU12" s="210">
        <f>CU11-SUMPRODUCT('Alternatyva 1'!CU$21:CU$88,'Alternatyva 1'!$DH$21:$DH$88)</f>
        <v>0</v>
      </c>
      <c r="CV12" s="210">
        <f>CV11-SUMPRODUCT('Alternatyva 1'!CV$21:CV$88,'Alternatyva 1'!$DH$21:$DH$88)</f>
        <v>0</v>
      </c>
      <c r="CW12" s="210">
        <f>CW11-SUMPRODUCT('Alternatyva 1'!CW$21:CW$88,'Alternatyva 1'!$DH$21:$DH$88)</f>
        <v>0</v>
      </c>
      <c r="CX12" s="210">
        <f>CX11-SUMPRODUCT('Alternatyva 1'!CX$21:CX$88,'Alternatyva 1'!$DH$21:$DH$88)</f>
        <v>0</v>
      </c>
      <c r="CY12" s="210">
        <f>CY11-SUMPRODUCT('Alternatyva 1'!CY$21:CY$88,'Alternatyva 1'!$DH$21:$DH$88)</f>
        <v>0</v>
      </c>
      <c r="CZ12" s="210">
        <f>CZ11-SUMPRODUCT('Alternatyva 1'!CZ$21:CZ$88,'Alternatyva 1'!$DH$21:$DH$88)</f>
        <v>0</v>
      </c>
      <c r="DA12" s="210">
        <f>DA11-SUMPRODUCT('Alternatyva 1'!DA$21:DA$88,'Alternatyva 1'!$DH$21:$DH$88)</f>
        <v>0</v>
      </c>
      <c r="DB12" s="210">
        <f>DB11-SUMPRODUCT('Alternatyva 1'!DB$21:DB$88,'Alternatyva 1'!$DH$21:$DH$88)</f>
        <v>0</v>
      </c>
      <c r="DC12" s="210">
        <f>DC11-SUMPRODUCT('Alternatyva 1'!DC$21:DC$88,'Alternatyva 1'!$DH$21:$DH$88)</f>
        <v>0</v>
      </c>
    </row>
    <row r="13" spans="2:107" ht="15" customHeight="1" thickBot="1">
      <c r="B13" s="176" t="s">
        <v>236</v>
      </c>
      <c r="C13" s="1198" t="s">
        <v>237</v>
      </c>
      <c r="D13" s="1199"/>
      <c r="E13" s="1200"/>
      <c r="F13" s="209">
        <f>H13+NPV(SD,I13:INDEX(I13:DC13,PAL))</f>
        <v>16924516.19595965</v>
      </c>
      <c r="G13" s="210">
        <f>SUMIF($H$6:$DC$6,"&lt;="&amp;PAL,$H13:$DC13)</f>
        <v>176818736.2133922</v>
      </c>
      <c r="H13" s="211">
        <f>H8-H9-H10+H12</f>
        <v>-23834083.140495867</v>
      </c>
      <c r="I13" s="211">
        <f t="shared" ref="I13:BT13" si="2">I8-I9-I10+I12</f>
        <v>-27665388.772702865</v>
      </c>
      <c r="J13" s="211">
        <f>J8-J9-J10+J12</f>
        <v>-22024800.234036509</v>
      </c>
      <c r="K13" s="211">
        <f t="shared" si="2"/>
        <v>-19161985.339184977</v>
      </c>
      <c r="L13" s="211">
        <f t="shared" si="2"/>
        <v>-14609703.317178369</v>
      </c>
      <c r="M13" s="211">
        <f t="shared" si="2"/>
        <v>-11938690.42637771</v>
      </c>
      <c r="N13" s="211">
        <f t="shared" si="2"/>
        <v>-4000193.32811662</v>
      </c>
      <c r="O13" s="211">
        <f t="shared" si="2"/>
        <v>13431851.788298108</v>
      </c>
      <c r="P13" s="211">
        <f t="shared" si="2"/>
        <v>8166125.6163232699</v>
      </c>
      <c r="Q13" s="211">
        <f t="shared" si="2"/>
        <v>8858566.8227193318</v>
      </c>
      <c r="R13" s="211">
        <f t="shared" si="2"/>
        <v>9547566.0723092239</v>
      </c>
      <c r="S13" s="211">
        <f t="shared" si="2"/>
        <v>10239311.422097603</v>
      </c>
      <c r="T13" s="211">
        <f t="shared" si="2"/>
        <v>10918288.184320193</v>
      </c>
      <c r="U13" s="211">
        <f t="shared" si="2"/>
        <v>11596244.016195977</v>
      </c>
      <c r="V13" s="211">
        <f t="shared" si="2"/>
        <v>12294503.387452213</v>
      </c>
      <c r="W13" s="211">
        <f t="shared" si="2"/>
        <v>12967393.915563529</v>
      </c>
      <c r="X13" s="211">
        <f t="shared" si="2"/>
        <v>13675625.391595297</v>
      </c>
      <c r="Y13" s="211">
        <f t="shared" si="2"/>
        <v>14398891.393713348</v>
      </c>
      <c r="Z13" s="211">
        <f t="shared" si="2"/>
        <v>15129418.914558429</v>
      </c>
      <c r="AA13" s="211">
        <f t="shared" si="2"/>
        <v>15867387.032226164</v>
      </c>
      <c r="AB13" s="211">
        <f t="shared" si="2"/>
        <v>16612980.949180327</v>
      </c>
      <c r="AC13" s="211">
        <f t="shared" si="2"/>
        <v>4594094.7887826543</v>
      </c>
      <c r="AD13" s="211">
        <f t="shared" si="2"/>
        <v>18148652.751419149</v>
      </c>
      <c r="AE13" s="211">
        <f t="shared" si="2"/>
        <v>18939215.920531329</v>
      </c>
      <c r="AF13" s="211">
        <f t="shared" si="2"/>
        <v>19738293.161558483</v>
      </c>
      <c r="AG13" s="211">
        <f t="shared" si="2"/>
        <v>64929169.242640495</v>
      </c>
      <c r="AH13" s="211">
        <f t="shared" si="2"/>
        <v>0</v>
      </c>
      <c r="AI13" s="211">
        <f t="shared" si="2"/>
        <v>0</v>
      </c>
      <c r="AJ13" s="211">
        <f t="shared" si="2"/>
        <v>0</v>
      </c>
      <c r="AK13" s="211">
        <f t="shared" si="2"/>
        <v>0</v>
      </c>
      <c r="AL13" s="211">
        <f t="shared" si="2"/>
        <v>0</v>
      </c>
      <c r="AM13" s="211">
        <f t="shared" si="2"/>
        <v>0</v>
      </c>
      <c r="AN13" s="211">
        <f t="shared" si="2"/>
        <v>0</v>
      </c>
      <c r="AO13" s="211">
        <f t="shared" si="2"/>
        <v>0</v>
      </c>
      <c r="AP13" s="211">
        <f t="shared" si="2"/>
        <v>0</v>
      </c>
      <c r="AQ13" s="211">
        <f t="shared" si="2"/>
        <v>0</v>
      </c>
      <c r="AR13" s="211">
        <f t="shared" si="2"/>
        <v>0</v>
      </c>
      <c r="AS13" s="211">
        <f t="shared" si="2"/>
        <v>0</v>
      </c>
      <c r="AT13" s="211">
        <f t="shared" si="2"/>
        <v>0</v>
      </c>
      <c r="AU13" s="211">
        <f t="shared" si="2"/>
        <v>0</v>
      </c>
      <c r="AV13" s="211">
        <f t="shared" si="2"/>
        <v>0</v>
      </c>
      <c r="AW13" s="211">
        <f t="shared" si="2"/>
        <v>0</v>
      </c>
      <c r="AX13" s="211">
        <f t="shared" si="2"/>
        <v>0</v>
      </c>
      <c r="AY13" s="211">
        <f t="shared" si="2"/>
        <v>0</v>
      </c>
      <c r="AZ13" s="211">
        <f t="shared" si="2"/>
        <v>0</v>
      </c>
      <c r="BA13" s="211">
        <f t="shared" si="2"/>
        <v>0</v>
      </c>
      <c r="BB13" s="211">
        <f t="shared" si="2"/>
        <v>0</v>
      </c>
      <c r="BC13" s="211">
        <f t="shared" si="2"/>
        <v>0</v>
      </c>
      <c r="BD13" s="211">
        <f t="shared" si="2"/>
        <v>0</v>
      </c>
      <c r="BE13" s="211">
        <f t="shared" si="2"/>
        <v>0</v>
      </c>
      <c r="BF13" s="211">
        <f t="shared" si="2"/>
        <v>0</v>
      </c>
      <c r="BG13" s="211">
        <f t="shared" si="2"/>
        <v>0</v>
      </c>
      <c r="BH13" s="211">
        <f t="shared" si="2"/>
        <v>0</v>
      </c>
      <c r="BI13" s="211">
        <f t="shared" si="2"/>
        <v>0</v>
      </c>
      <c r="BJ13" s="211">
        <f t="shared" si="2"/>
        <v>0</v>
      </c>
      <c r="BK13" s="211">
        <f t="shared" si="2"/>
        <v>0</v>
      </c>
      <c r="BL13" s="211">
        <f t="shared" si="2"/>
        <v>0</v>
      </c>
      <c r="BM13" s="211">
        <f t="shared" si="2"/>
        <v>0</v>
      </c>
      <c r="BN13" s="211">
        <f t="shared" si="2"/>
        <v>0</v>
      </c>
      <c r="BO13" s="211">
        <f t="shared" si="2"/>
        <v>0</v>
      </c>
      <c r="BP13" s="211">
        <f t="shared" si="2"/>
        <v>0</v>
      </c>
      <c r="BQ13" s="211">
        <f t="shared" si="2"/>
        <v>0</v>
      </c>
      <c r="BR13" s="211">
        <f t="shared" si="2"/>
        <v>0</v>
      </c>
      <c r="BS13" s="211">
        <f t="shared" si="2"/>
        <v>0</v>
      </c>
      <c r="BT13" s="211">
        <f t="shared" si="2"/>
        <v>0</v>
      </c>
      <c r="BU13" s="211">
        <f t="shared" ref="BU13:DC13" si="3">BU8-BU9-BU10+BU12</f>
        <v>0</v>
      </c>
      <c r="BV13" s="211">
        <f t="shared" si="3"/>
        <v>0</v>
      </c>
      <c r="BW13" s="211">
        <f t="shared" si="3"/>
        <v>0</v>
      </c>
      <c r="BX13" s="211">
        <f t="shared" si="3"/>
        <v>0</v>
      </c>
      <c r="BY13" s="211">
        <f t="shared" si="3"/>
        <v>0</v>
      </c>
      <c r="BZ13" s="211">
        <f t="shared" si="3"/>
        <v>0</v>
      </c>
      <c r="CA13" s="211">
        <f t="shared" si="3"/>
        <v>0</v>
      </c>
      <c r="CB13" s="211">
        <f t="shared" si="3"/>
        <v>0</v>
      </c>
      <c r="CC13" s="211">
        <f t="shared" si="3"/>
        <v>0</v>
      </c>
      <c r="CD13" s="211">
        <f t="shared" si="3"/>
        <v>0</v>
      </c>
      <c r="CE13" s="211">
        <f t="shared" si="3"/>
        <v>0</v>
      </c>
      <c r="CF13" s="211">
        <f t="shared" si="3"/>
        <v>0</v>
      </c>
      <c r="CG13" s="211">
        <f t="shared" si="3"/>
        <v>0</v>
      </c>
      <c r="CH13" s="211">
        <f t="shared" si="3"/>
        <v>0</v>
      </c>
      <c r="CI13" s="211">
        <f t="shared" si="3"/>
        <v>0</v>
      </c>
      <c r="CJ13" s="211">
        <f t="shared" si="3"/>
        <v>0</v>
      </c>
      <c r="CK13" s="211">
        <f t="shared" si="3"/>
        <v>0</v>
      </c>
      <c r="CL13" s="211">
        <f t="shared" si="3"/>
        <v>0</v>
      </c>
      <c r="CM13" s="211">
        <f t="shared" si="3"/>
        <v>0</v>
      </c>
      <c r="CN13" s="211">
        <f t="shared" si="3"/>
        <v>0</v>
      </c>
      <c r="CO13" s="211">
        <f t="shared" si="3"/>
        <v>0</v>
      </c>
      <c r="CP13" s="211">
        <f t="shared" si="3"/>
        <v>0</v>
      </c>
      <c r="CQ13" s="211">
        <f t="shared" si="3"/>
        <v>0</v>
      </c>
      <c r="CR13" s="211">
        <f t="shared" si="3"/>
        <v>0</v>
      </c>
      <c r="CS13" s="211">
        <f t="shared" si="3"/>
        <v>0</v>
      </c>
      <c r="CT13" s="211">
        <f t="shared" si="3"/>
        <v>0</v>
      </c>
      <c r="CU13" s="211">
        <f t="shared" si="3"/>
        <v>0</v>
      </c>
      <c r="CV13" s="211">
        <f t="shared" si="3"/>
        <v>0</v>
      </c>
      <c r="CW13" s="211">
        <f t="shared" si="3"/>
        <v>0</v>
      </c>
      <c r="CX13" s="211">
        <f t="shared" si="3"/>
        <v>0</v>
      </c>
      <c r="CY13" s="211">
        <f t="shared" si="3"/>
        <v>0</v>
      </c>
      <c r="CZ13" s="211">
        <f t="shared" si="3"/>
        <v>0</v>
      </c>
      <c r="DA13" s="211">
        <f t="shared" si="3"/>
        <v>0</v>
      </c>
      <c r="DB13" s="211">
        <f t="shared" si="3"/>
        <v>0</v>
      </c>
      <c r="DC13" s="211">
        <f t="shared" si="3"/>
        <v>0</v>
      </c>
    </row>
    <row r="14" spans="2:107" ht="15" customHeight="1" thickBot="1">
      <c r="C14" s="1205" t="s">
        <v>238</v>
      </c>
      <c r="D14" s="1206"/>
      <c r="E14" s="1206"/>
      <c r="F14" s="1207"/>
      <c r="G14" s="29"/>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row>
    <row r="15" spans="2:107" ht="15" customHeight="1">
      <c r="C15" s="1202" t="s">
        <v>239</v>
      </c>
      <c r="D15" s="1203"/>
      <c r="E15" s="1204"/>
      <c r="F15" s="26">
        <f>F13</f>
        <v>16924516.19595965</v>
      </c>
      <c r="G15" s="22"/>
    </row>
    <row r="16" spans="2:107" ht="15" customHeight="1">
      <c r="C16" s="1195" t="s">
        <v>240</v>
      </c>
      <c r="D16" s="1196"/>
      <c r="E16" s="1197"/>
      <c r="F16" s="212">
        <f>IFERROR(IF(F10&lt;0,(F8-F10)/(F9-F12),(F8)/(F9+F10-F12)),"")</f>
        <v>1.1196608577275704</v>
      </c>
      <c r="G16" s="27"/>
    </row>
    <row r="17" spans="2:108" ht="15" customHeight="1" thickBot="1">
      <c r="C17" s="1192" t="s">
        <v>241</v>
      </c>
      <c r="D17" s="1193"/>
      <c r="E17" s="1194"/>
      <c r="F17" s="213">
        <f>IFERROR(IRR(H13:INDEX(H13:DC13,PAL+1)),"-")</f>
        <v>6.0412100277766001E-2</v>
      </c>
      <c r="G17" s="23"/>
    </row>
    <row r="18" spans="2:108" ht="15" hidden="1" customHeight="1" thickBot="1">
      <c r="C18" s="1205" t="s">
        <v>242</v>
      </c>
      <c r="D18" s="1206"/>
      <c r="E18" s="1206"/>
      <c r="F18" s="1207"/>
      <c r="G18" s="186" t="s">
        <v>147</v>
      </c>
      <c r="H18" s="186" t="str">
        <f t="shared" ref="H18:AM18" ca="1" si="4">H7</f>
        <v>2024</v>
      </c>
      <c r="I18" s="186">
        <f t="shared" ca="1" si="4"/>
        <v>2025</v>
      </c>
      <c r="J18" s="186">
        <f t="shared" ca="1" si="4"/>
        <v>2026</v>
      </c>
      <c r="K18" s="186">
        <f t="shared" ca="1" si="4"/>
        <v>2027</v>
      </c>
      <c r="L18" s="186">
        <f t="shared" ca="1" si="4"/>
        <v>2028</v>
      </c>
      <c r="M18" s="186">
        <f t="shared" ca="1" si="4"/>
        <v>2029</v>
      </c>
      <c r="N18" s="186">
        <f t="shared" ca="1" si="4"/>
        <v>2030</v>
      </c>
      <c r="O18" s="186">
        <f t="shared" ca="1" si="4"/>
        <v>2031</v>
      </c>
      <c r="P18" s="186">
        <f t="shared" ca="1" si="4"/>
        <v>2032</v>
      </c>
      <c r="Q18" s="186">
        <f t="shared" ca="1" si="4"/>
        <v>2033</v>
      </c>
      <c r="R18" s="186">
        <f t="shared" ca="1" si="4"/>
        <v>2034</v>
      </c>
      <c r="S18" s="186">
        <f t="shared" ca="1" si="4"/>
        <v>2035</v>
      </c>
      <c r="T18" s="186">
        <f t="shared" ca="1" si="4"/>
        <v>2036</v>
      </c>
      <c r="U18" s="186">
        <f t="shared" ca="1" si="4"/>
        <v>2037</v>
      </c>
      <c r="V18" s="186">
        <f t="shared" ca="1" si="4"/>
        <v>2038</v>
      </c>
      <c r="W18" s="186">
        <f t="shared" ca="1" si="4"/>
        <v>2039</v>
      </c>
      <c r="X18" s="186">
        <f t="shared" ca="1" si="4"/>
        <v>2040</v>
      </c>
      <c r="Y18" s="186">
        <f t="shared" ca="1" si="4"/>
        <v>2041</v>
      </c>
      <c r="Z18" s="186">
        <f t="shared" ca="1" si="4"/>
        <v>2042</v>
      </c>
      <c r="AA18" s="186">
        <f t="shared" ca="1" si="4"/>
        <v>2043</v>
      </c>
      <c r="AB18" s="186">
        <f t="shared" ca="1" si="4"/>
        <v>2044</v>
      </c>
      <c r="AC18" s="186">
        <f t="shared" ca="1" si="4"/>
        <v>2045</v>
      </c>
      <c r="AD18" s="186">
        <f t="shared" ca="1" si="4"/>
        <v>2046</v>
      </c>
      <c r="AE18" s="186">
        <f t="shared" ca="1" si="4"/>
        <v>2047</v>
      </c>
      <c r="AF18" s="186">
        <f t="shared" ca="1" si="4"/>
        <v>2048</v>
      </c>
      <c r="AG18" s="186">
        <f t="shared" ca="1" si="4"/>
        <v>2049</v>
      </c>
      <c r="AH18" s="186">
        <f t="shared" ca="1" si="4"/>
        <v>2050</v>
      </c>
      <c r="AI18" s="186">
        <f t="shared" ca="1" si="4"/>
        <v>2051</v>
      </c>
      <c r="AJ18" s="186">
        <f t="shared" ca="1" si="4"/>
        <v>2052</v>
      </c>
      <c r="AK18" s="186">
        <f t="shared" ca="1" si="4"/>
        <v>2053</v>
      </c>
      <c r="AL18" s="186">
        <f t="shared" ca="1" si="4"/>
        <v>2054</v>
      </c>
      <c r="AM18" s="186">
        <f t="shared" ca="1" si="4"/>
        <v>2055</v>
      </c>
      <c r="AN18" s="186">
        <f t="shared" ref="AN18:BS18" ca="1" si="5">AN7</f>
        <v>2056</v>
      </c>
      <c r="AO18" s="186">
        <f t="shared" ca="1" si="5"/>
        <v>2057</v>
      </c>
      <c r="AP18" s="186">
        <f t="shared" ca="1" si="5"/>
        <v>2058</v>
      </c>
      <c r="AQ18" s="186">
        <f t="shared" ca="1" si="5"/>
        <v>2059</v>
      </c>
      <c r="AR18" s="186">
        <f t="shared" ca="1" si="5"/>
        <v>2060</v>
      </c>
      <c r="AS18" s="186">
        <f t="shared" ca="1" si="5"/>
        <v>2061</v>
      </c>
      <c r="AT18" s="186">
        <f t="shared" ca="1" si="5"/>
        <v>2062</v>
      </c>
      <c r="AU18" s="186">
        <f t="shared" ca="1" si="5"/>
        <v>2063</v>
      </c>
      <c r="AV18" s="186">
        <f t="shared" ca="1" si="5"/>
        <v>2064</v>
      </c>
      <c r="AW18" s="186">
        <f t="shared" ca="1" si="5"/>
        <v>2065</v>
      </c>
      <c r="AX18" s="186">
        <f t="shared" ca="1" si="5"/>
        <v>2066</v>
      </c>
      <c r="AY18" s="186">
        <f t="shared" ca="1" si="5"/>
        <v>2067</v>
      </c>
      <c r="AZ18" s="186">
        <f t="shared" ca="1" si="5"/>
        <v>2068</v>
      </c>
      <c r="BA18" s="186">
        <f t="shared" ca="1" si="5"/>
        <v>2069</v>
      </c>
      <c r="BB18" s="186">
        <f t="shared" ca="1" si="5"/>
        <v>2070</v>
      </c>
      <c r="BC18" s="186">
        <f t="shared" ca="1" si="5"/>
        <v>2071</v>
      </c>
      <c r="BD18" s="186">
        <f t="shared" ca="1" si="5"/>
        <v>2072</v>
      </c>
      <c r="BE18" s="186">
        <f t="shared" ca="1" si="5"/>
        <v>2073</v>
      </c>
      <c r="BF18" s="186">
        <f t="shared" ca="1" si="5"/>
        <v>2074</v>
      </c>
      <c r="BG18" s="186">
        <f t="shared" ca="1" si="5"/>
        <v>2075</v>
      </c>
      <c r="BH18" s="186">
        <f t="shared" ca="1" si="5"/>
        <v>2076</v>
      </c>
      <c r="BI18" s="186">
        <f t="shared" ca="1" si="5"/>
        <v>2077</v>
      </c>
      <c r="BJ18" s="186">
        <f t="shared" ca="1" si="5"/>
        <v>2078</v>
      </c>
      <c r="BK18" s="186">
        <f t="shared" ca="1" si="5"/>
        <v>2079</v>
      </c>
      <c r="BL18" s="186">
        <f t="shared" ca="1" si="5"/>
        <v>2080</v>
      </c>
      <c r="BM18" s="186">
        <f t="shared" ca="1" si="5"/>
        <v>2081</v>
      </c>
      <c r="BN18" s="186">
        <f t="shared" ca="1" si="5"/>
        <v>2082</v>
      </c>
      <c r="BO18" s="186">
        <f t="shared" ca="1" si="5"/>
        <v>2083</v>
      </c>
      <c r="BP18" s="186">
        <f t="shared" ca="1" si="5"/>
        <v>2084</v>
      </c>
      <c r="BQ18" s="186">
        <f t="shared" ca="1" si="5"/>
        <v>2085</v>
      </c>
      <c r="BR18" s="186">
        <f t="shared" ca="1" si="5"/>
        <v>2086</v>
      </c>
      <c r="BS18" s="186">
        <f t="shared" ca="1" si="5"/>
        <v>2087</v>
      </c>
      <c r="BT18" s="186">
        <f t="shared" ref="BT18:DC18" ca="1" si="6">BT7</f>
        <v>2088</v>
      </c>
      <c r="BU18" s="186">
        <f t="shared" ca="1" si="6"/>
        <v>2089</v>
      </c>
      <c r="BV18" s="186">
        <f t="shared" ca="1" si="6"/>
        <v>2090</v>
      </c>
      <c r="BW18" s="186">
        <f t="shared" ca="1" si="6"/>
        <v>2091</v>
      </c>
      <c r="BX18" s="186">
        <f t="shared" ca="1" si="6"/>
        <v>2092</v>
      </c>
      <c r="BY18" s="186">
        <f t="shared" ca="1" si="6"/>
        <v>2093</v>
      </c>
      <c r="BZ18" s="186">
        <f t="shared" ca="1" si="6"/>
        <v>2094</v>
      </c>
      <c r="CA18" s="186">
        <f t="shared" ca="1" si="6"/>
        <v>2095</v>
      </c>
      <c r="CB18" s="186">
        <f t="shared" ca="1" si="6"/>
        <v>2096</v>
      </c>
      <c r="CC18" s="186">
        <f t="shared" ca="1" si="6"/>
        <v>2097</v>
      </c>
      <c r="CD18" s="186">
        <f t="shared" ca="1" si="6"/>
        <v>2098</v>
      </c>
      <c r="CE18" s="186">
        <f t="shared" ca="1" si="6"/>
        <v>2099</v>
      </c>
      <c r="CF18" s="186">
        <f t="shared" ca="1" si="6"/>
        <v>2100</v>
      </c>
      <c r="CG18" s="186">
        <f t="shared" ca="1" si="6"/>
        <v>2101</v>
      </c>
      <c r="CH18" s="186">
        <f t="shared" ca="1" si="6"/>
        <v>2102</v>
      </c>
      <c r="CI18" s="186">
        <f t="shared" ca="1" si="6"/>
        <v>2103</v>
      </c>
      <c r="CJ18" s="186">
        <f t="shared" ca="1" si="6"/>
        <v>2104</v>
      </c>
      <c r="CK18" s="186">
        <f t="shared" ca="1" si="6"/>
        <v>2105</v>
      </c>
      <c r="CL18" s="186">
        <f t="shared" ca="1" si="6"/>
        <v>2106</v>
      </c>
      <c r="CM18" s="186">
        <f t="shared" ca="1" si="6"/>
        <v>2107</v>
      </c>
      <c r="CN18" s="186">
        <f t="shared" ca="1" si="6"/>
        <v>2108</v>
      </c>
      <c r="CO18" s="186">
        <f t="shared" ca="1" si="6"/>
        <v>2109</v>
      </c>
      <c r="CP18" s="186">
        <f t="shared" ca="1" si="6"/>
        <v>2110</v>
      </c>
      <c r="CQ18" s="186">
        <f t="shared" ca="1" si="6"/>
        <v>2111</v>
      </c>
      <c r="CR18" s="186">
        <f t="shared" ca="1" si="6"/>
        <v>2112</v>
      </c>
      <c r="CS18" s="186">
        <f t="shared" ca="1" si="6"/>
        <v>2113</v>
      </c>
      <c r="CT18" s="186">
        <f t="shared" ca="1" si="6"/>
        <v>2114</v>
      </c>
      <c r="CU18" s="186">
        <f t="shared" ca="1" si="6"/>
        <v>2115</v>
      </c>
      <c r="CV18" s="186">
        <f t="shared" ca="1" si="6"/>
        <v>2116</v>
      </c>
      <c r="CW18" s="186">
        <f t="shared" ca="1" si="6"/>
        <v>2117</v>
      </c>
      <c r="CX18" s="186">
        <f t="shared" ca="1" si="6"/>
        <v>2118</v>
      </c>
      <c r="CY18" s="186">
        <f t="shared" ca="1" si="6"/>
        <v>2119</v>
      </c>
      <c r="CZ18" s="186">
        <f t="shared" ca="1" si="6"/>
        <v>2120</v>
      </c>
      <c r="DA18" s="186">
        <f t="shared" ca="1" si="6"/>
        <v>2121</v>
      </c>
      <c r="DB18" s="186">
        <f t="shared" ca="1" si="6"/>
        <v>2122</v>
      </c>
      <c r="DC18" s="186">
        <f t="shared" ca="1" si="6"/>
        <v>2123</v>
      </c>
    </row>
    <row r="19" spans="2:108" ht="15" hidden="1" customHeight="1">
      <c r="C19" s="1183" t="s">
        <v>243</v>
      </c>
      <c r="D19" s="1184"/>
      <c r="E19" s="1185"/>
      <c r="F19" s="33"/>
      <c r="G19" s="214">
        <f>SUMIF($H$6:$DC$6,"&lt;="&amp;PAL,$H19:$DC19)</f>
        <v>-182498285.56395203</v>
      </c>
      <c r="H19" s="211">
        <f>H11-'Alternatyva 1'!H$7+'Alternatyva 1'!H$115</f>
        <v>-28839240.600000001</v>
      </c>
      <c r="I19" s="211">
        <f>I11-'Alternatyva 1'!I$7+'Alternatyva 1'!I115</f>
        <v>-34551326.72535</v>
      </c>
      <c r="J19" s="211">
        <f>J11-'Alternatyva 1'!J$7+'Alternatyva 1'!J115</f>
        <v>-29222880.6862</v>
      </c>
      <c r="K19" s="211">
        <f>K11-'Alternatyva 1'!K$7+'Alternatyva 1'!K115</f>
        <v>-27809413.138890002</v>
      </c>
      <c r="L19" s="211">
        <f>L11-'Alternatyva 1'!L$7+'Alternatyva 1'!L115</f>
        <v>-25444482.99972</v>
      </c>
      <c r="M19" s="211">
        <f>M11-'Alternatyva 1'!M$7+'Alternatyva 1'!M115</f>
        <v>-24852939.752489999</v>
      </c>
      <c r="N19" s="211">
        <f>N11-'Alternatyva 1'!N$7+'Alternatyva 1'!N115</f>
        <v>-18817167.928380001</v>
      </c>
      <c r="O19" s="211">
        <f>O11-'Alternatyva 1'!O$7+'Alternatyva 1'!O115</f>
        <v>-1576090.3702200006</v>
      </c>
      <c r="P19" s="211">
        <f>P11-'Alternatyva 1'!P$7+'Alternatyva 1'!P115</f>
        <v>-1576090.3702200004</v>
      </c>
      <c r="Q19" s="211">
        <f>Q11-'Alternatyva 1'!Q$7+'Alternatyva 1'!Q115</f>
        <v>-1576090.3702200004</v>
      </c>
      <c r="R19" s="211">
        <f>R11-'Alternatyva 1'!R$7+'Alternatyva 1'!R115</f>
        <v>-1587649.7951700005</v>
      </c>
      <c r="S19" s="211">
        <f>S11-'Alternatyva 1'!S$7+'Alternatyva 1'!S115</f>
        <v>-1603449.0436200006</v>
      </c>
      <c r="T19" s="211">
        <f>T11-'Alternatyva 1'!T$7+'Alternatyva 1'!T115</f>
        <v>-1617672.7189500004</v>
      </c>
      <c r="U19" s="211">
        <f>U11-'Alternatyva 1'!U$7+'Alternatyva 1'!U115</f>
        <v>-1640946.4902600003</v>
      </c>
      <c r="V19" s="211">
        <f>V11-'Alternatyva 1'!V$7+'Alternatyva 1'!V115</f>
        <v>-1647652.3741500003</v>
      </c>
      <c r="W19" s="211">
        <f>W11-'Alternatyva 1'!W$7+'Alternatyva 1'!W115</f>
        <v>-1662552.4318800005</v>
      </c>
      <c r="X19" s="211">
        <f>X11-'Alternatyva 1'!X$7+'Alternatyva 1'!X115</f>
        <v>-1672167.0087600003</v>
      </c>
      <c r="Y19" s="211">
        <f>Y11-'Alternatyva 1'!Y$7+'Alternatyva 1'!Y115</f>
        <v>-1672167.0087600003</v>
      </c>
      <c r="Z19" s="211">
        <f>Z11-'Alternatyva 1'!Z$7+'Alternatyva 1'!Z115</f>
        <v>-1672167.0087600003</v>
      </c>
      <c r="AA19" s="211">
        <f>AA11-'Alternatyva 1'!AA$7+'Alternatyva 1'!AA115</f>
        <v>-1672167.0087600003</v>
      </c>
      <c r="AB19" s="211">
        <f>AB11-'Alternatyva 1'!AB$7+'Alternatyva 1'!AB115</f>
        <v>-1672167.0087600003</v>
      </c>
      <c r="AC19" s="211">
        <f>AC11-'Alternatyva 1'!AC$7+'Alternatyva 1'!AC115</f>
        <v>-17126647.008760002</v>
      </c>
      <c r="AD19" s="211">
        <f>AD11-'Alternatyva 1'!AD$7+'Alternatyva 1'!AD115</f>
        <v>-1672167.0087600003</v>
      </c>
      <c r="AE19" s="211">
        <f>AE11-'Alternatyva 1'!AE$7+'Alternatyva 1'!AE115</f>
        <v>-1672167.0087600003</v>
      </c>
      <c r="AF19" s="211">
        <f>AF11-'Alternatyva 1'!AF$7+'Alternatyva 1'!AF115</f>
        <v>-1672167.0087600003</v>
      </c>
      <c r="AG19" s="211">
        <f>AG11-'Alternatyva 1'!AG$7+'Alternatyva 1'!AG115</f>
        <v>52031343.310608067</v>
      </c>
      <c r="AH19" s="211">
        <f>AH11-'Alternatyva 1'!AH$7+'Alternatyva 1'!AH115</f>
        <v>0</v>
      </c>
      <c r="AI19" s="211">
        <f>AI11-'Alternatyva 1'!AI$7+'Alternatyva 1'!AI115</f>
        <v>0</v>
      </c>
      <c r="AJ19" s="211">
        <f>AJ11-'Alternatyva 1'!AJ$7+'Alternatyva 1'!AJ115</f>
        <v>0</v>
      </c>
      <c r="AK19" s="211">
        <f>AK11-'Alternatyva 1'!AK$7+'Alternatyva 1'!AK115</f>
        <v>0</v>
      </c>
      <c r="AL19" s="211">
        <f>AL11-'Alternatyva 1'!AL$7+'Alternatyva 1'!AL115</f>
        <v>0</v>
      </c>
      <c r="AM19" s="211">
        <f>AM11-'Alternatyva 1'!AM$7+'Alternatyva 1'!AM115</f>
        <v>0</v>
      </c>
      <c r="AN19" s="211">
        <f>AN11-'Alternatyva 1'!AN$7+'Alternatyva 1'!AN115</f>
        <v>0</v>
      </c>
      <c r="AO19" s="211">
        <f>AO11-'Alternatyva 1'!AO$7+'Alternatyva 1'!AO115</f>
        <v>0</v>
      </c>
      <c r="AP19" s="211">
        <f>AP11-'Alternatyva 1'!AP$7+'Alternatyva 1'!AP115</f>
        <v>0</v>
      </c>
      <c r="AQ19" s="211">
        <f>AQ11-'Alternatyva 1'!AQ$7+'Alternatyva 1'!AQ115</f>
        <v>0</v>
      </c>
      <c r="AR19" s="211">
        <f>AR11-'Alternatyva 1'!AR$7+'Alternatyva 1'!AR115</f>
        <v>0</v>
      </c>
      <c r="AS19" s="211">
        <f>AS11-'Alternatyva 1'!AS$7+'Alternatyva 1'!AS115</f>
        <v>0</v>
      </c>
      <c r="AT19" s="211">
        <f>AT11-'Alternatyva 1'!AT$7+'Alternatyva 1'!AT115</f>
        <v>0</v>
      </c>
      <c r="AU19" s="211">
        <f>AU11-'Alternatyva 1'!AU$7+'Alternatyva 1'!AU115</f>
        <v>0</v>
      </c>
      <c r="AV19" s="211">
        <f>AV11-'Alternatyva 1'!AV$7+'Alternatyva 1'!AV115</f>
        <v>0</v>
      </c>
      <c r="AW19" s="211">
        <f>AW11-'Alternatyva 1'!AW$7+'Alternatyva 1'!AW115</f>
        <v>0</v>
      </c>
      <c r="AX19" s="211">
        <f>AX11-'Alternatyva 1'!AX$7+'Alternatyva 1'!AX115</f>
        <v>0</v>
      </c>
      <c r="AY19" s="211">
        <f>AY11-'Alternatyva 1'!AY$7+'Alternatyva 1'!AY115</f>
        <v>0</v>
      </c>
      <c r="AZ19" s="211">
        <f>AZ11-'Alternatyva 1'!AZ$7+'Alternatyva 1'!AZ115</f>
        <v>0</v>
      </c>
      <c r="BA19" s="211">
        <f>BA11-'Alternatyva 1'!BA$7+'Alternatyva 1'!BA115</f>
        <v>0</v>
      </c>
      <c r="BB19" s="211">
        <f>BB11-'Alternatyva 1'!BB$7+'Alternatyva 1'!BB115</f>
        <v>0</v>
      </c>
      <c r="BC19" s="211">
        <f>BC11-'Alternatyva 1'!BC$7+'Alternatyva 1'!BC115</f>
        <v>0</v>
      </c>
      <c r="BD19" s="211">
        <f>BD11-'Alternatyva 1'!BD$7+'Alternatyva 1'!BD115</f>
        <v>0</v>
      </c>
      <c r="BE19" s="211">
        <f>BE11-'Alternatyva 1'!BE$7+'Alternatyva 1'!BE115</f>
        <v>0</v>
      </c>
      <c r="BF19" s="211">
        <f>BF11-'Alternatyva 1'!BF$7+'Alternatyva 1'!BF115</f>
        <v>0</v>
      </c>
      <c r="BG19" s="211">
        <f>BG11-'Alternatyva 1'!BG$7+'Alternatyva 1'!BG115</f>
        <v>0</v>
      </c>
      <c r="BH19" s="211">
        <f>BH11-'Alternatyva 1'!BH$7+'Alternatyva 1'!BH115</f>
        <v>0</v>
      </c>
      <c r="BI19" s="211">
        <f>BI11-'Alternatyva 1'!BI$7+'Alternatyva 1'!BI115</f>
        <v>0</v>
      </c>
      <c r="BJ19" s="211">
        <f>BJ11-'Alternatyva 1'!BJ$7+'Alternatyva 1'!BJ115</f>
        <v>0</v>
      </c>
      <c r="BK19" s="211">
        <f>BK11-'Alternatyva 1'!BK$7+'Alternatyva 1'!BK115</f>
        <v>0</v>
      </c>
      <c r="BL19" s="211">
        <f>BL11-'Alternatyva 1'!BL$7+'Alternatyva 1'!BL115</f>
        <v>0</v>
      </c>
      <c r="BM19" s="211">
        <f>BM11-'Alternatyva 1'!BM$7+'Alternatyva 1'!BM115</f>
        <v>0</v>
      </c>
      <c r="BN19" s="211">
        <f>BN11-'Alternatyva 1'!BN$7+'Alternatyva 1'!BN115</f>
        <v>0</v>
      </c>
      <c r="BO19" s="211">
        <f>BO11-'Alternatyva 1'!BO$7+'Alternatyva 1'!BO115</f>
        <v>0</v>
      </c>
      <c r="BP19" s="211">
        <f>BP11-'Alternatyva 1'!BP$7+'Alternatyva 1'!BP115</f>
        <v>0</v>
      </c>
      <c r="BQ19" s="211">
        <f>BQ11-'Alternatyva 1'!BQ$7+'Alternatyva 1'!BQ115</f>
        <v>0</v>
      </c>
      <c r="BR19" s="211">
        <f>BR11-'Alternatyva 1'!BR$7+'Alternatyva 1'!BR115</f>
        <v>0</v>
      </c>
      <c r="BS19" s="211">
        <f>BS11-'Alternatyva 1'!BS$7+'Alternatyva 1'!BS115</f>
        <v>0</v>
      </c>
      <c r="BT19" s="211">
        <f>BT11-'Alternatyva 1'!BT$7+'Alternatyva 1'!BT115</f>
        <v>0</v>
      </c>
      <c r="BU19" s="211">
        <f>BU11-'Alternatyva 1'!BU$7+'Alternatyva 1'!BU115</f>
        <v>0</v>
      </c>
      <c r="BV19" s="211">
        <f>BV11-'Alternatyva 1'!BV$7+'Alternatyva 1'!BV115</f>
        <v>0</v>
      </c>
      <c r="BW19" s="211">
        <f>BW11-'Alternatyva 1'!BW$7+'Alternatyva 1'!BW115</f>
        <v>0</v>
      </c>
      <c r="BX19" s="211">
        <f>BX11-'Alternatyva 1'!BX$7+'Alternatyva 1'!BX115</f>
        <v>0</v>
      </c>
      <c r="BY19" s="211">
        <f>BY11-'Alternatyva 1'!BY$7+'Alternatyva 1'!BY115</f>
        <v>0</v>
      </c>
      <c r="BZ19" s="211">
        <f>BZ11-'Alternatyva 1'!BZ$7+'Alternatyva 1'!BZ115</f>
        <v>0</v>
      </c>
      <c r="CA19" s="211">
        <f>CA11-'Alternatyva 1'!CA$7+'Alternatyva 1'!CA115</f>
        <v>0</v>
      </c>
      <c r="CB19" s="211">
        <f>CB11-'Alternatyva 1'!CB$7+'Alternatyva 1'!CB115</f>
        <v>0</v>
      </c>
      <c r="CC19" s="211">
        <f>CC11-'Alternatyva 1'!CC$7+'Alternatyva 1'!CC115</f>
        <v>0</v>
      </c>
      <c r="CD19" s="211">
        <f>CD11-'Alternatyva 1'!CD$7+'Alternatyva 1'!CD115</f>
        <v>0</v>
      </c>
      <c r="CE19" s="211">
        <f>CE11-'Alternatyva 1'!CE$7+'Alternatyva 1'!CE115</f>
        <v>0</v>
      </c>
      <c r="CF19" s="211">
        <f>CF11-'Alternatyva 1'!CF$7+'Alternatyva 1'!CF115</f>
        <v>0</v>
      </c>
      <c r="CG19" s="211">
        <f>CG11-'Alternatyva 1'!CG$7+'Alternatyva 1'!CG115</f>
        <v>0</v>
      </c>
      <c r="CH19" s="211">
        <f>CH11-'Alternatyva 1'!CH$7+'Alternatyva 1'!CH115</f>
        <v>0</v>
      </c>
      <c r="CI19" s="211">
        <f>CI11-'Alternatyva 1'!CI$7+'Alternatyva 1'!CI115</f>
        <v>0</v>
      </c>
      <c r="CJ19" s="211">
        <f>CJ11-'Alternatyva 1'!CJ$7+'Alternatyva 1'!CJ115</f>
        <v>0</v>
      </c>
      <c r="CK19" s="211">
        <f>CK11-'Alternatyva 1'!CK$7+'Alternatyva 1'!CK115</f>
        <v>0</v>
      </c>
      <c r="CL19" s="211">
        <f>CL11-'Alternatyva 1'!CL$7+'Alternatyva 1'!CL115</f>
        <v>0</v>
      </c>
      <c r="CM19" s="211">
        <f>CM11-'Alternatyva 1'!CM$7+'Alternatyva 1'!CM115</f>
        <v>0</v>
      </c>
      <c r="CN19" s="211">
        <f>CN11-'Alternatyva 1'!CN$7+'Alternatyva 1'!CN115</f>
        <v>0</v>
      </c>
      <c r="CO19" s="211">
        <f>CO11-'Alternatyva 1'!CO$7+'Alternatyva 1'!CO115</f>
        <v>0</v>
      </c>
      <c r="CP19" s="211">
        <f>CP11-'Alternatyva 1'!CP$7+'Alternatyva 1'!CP115</f>
        <v>0</v>
      </c>
      <c r="CQ19" s="211">
        <f>CQ11-'Alternatyva 1'!CQ$7+'Alternatyva 1'!CQ115</f>
        <v>0</v>
      </c>
      <c r="CR19" s="211">
        <f>CR11-'Alternatyva 1'!CR$7+'Alternatyva 1'!CR115</f>
        <v>0</v>
      </c>
      <c r="CS19" s="211">
        <f>CS11-'Alternatyva 1'!CS$7+'Alternatyva 1'!CS115</f>
        <v>0</v>
      </c>
      <c r="CT19" s="211">
        <f>CT11-'Alternatyva 1'!CT$7+'Alternatyva 1'!CT115</f>
        <v>0</v>
      </c>
      <c r="CU19" s="211">
        <f>CU11-'Alternatyva 1'!CU$7+'Alternatyva 1'!CU115</f>
        <v>0</v>
      </c>
      <c r="CV19" s="211">
        <f>CV11-'Alternatyva 1'!CV$7+'Alternatyva 1'!CV115</f>
        <v>0</v>
      </c>
      <c r="CW19" s="211">
        <f>CW11-'Alternatyva 1'!CW$7+'Alternatyva 1'!CW115</f>
        <v>0</v>
      </c>
      <c r="CX19" s="211">
        <f>CX11-'Alternatyva 1'!CX$7+'Alternatyva 1'!CX115</f>
        <v>0</v>
      </c>
      <c r="CY19" s="211">
        <f>CY11-'Alternatyva 1'!CY$7+'Alternatyva 1'!CY115</f>
        <v>0</v>
      </c>
      <c r="CZ19" s="211">
        <f>CZ11-'Alternatyva 1'!CZ$7+'Alternatyva 1'!CZ115</f>
        <v>0</v>
      </c>
      <c r="DA19" s="211">
        <f>DA11-'Alternatyva 1'!DA$7+'Alternatyva 1'!DA115</f>
        <v>0</v>
      </c>
      <c r="DB19" s="211">
        <f>DB11-'Alternatyva 1'!DB$7+'Alternatyva 1'!DB115</f>
        <v>0</v>
      </c>
      <c r="DC19" s="211">
        <f>DC11-'Alternatyva 1'!DC$7+'Alternatyva 1'!DC115</f>
        <v>0</v>
      </c>
    </row>
    <row r="20" spans="2:108" ht="15" hidden="1" customHeight="1">
      <c r="C20" s="1186" t="s">
        <v>244</v>
      </c>
      <c r="D20" s="1187"/>
      <c r="E20" s="1188"/>
      <c r="F20" s="28">
        <f>H19+NPV(FD,I19:INDEX(I19:DC19,PAL))</f>
        <v>-174460292.33811513</v>
      </c>
      <c r="G20" s="27"/>
      <c r="H20" s="4"/>
      <c r="I20" s="4"/>
      <c r="J20" s="4"/>
      <c r="K20" s="4"/>
      <c r="L20" s="4"/>
      <c r="M20" s="4"/>
      <c r="N20" s="4"/>
      <c r="O20" s="4"/>
      <c r="P20" s="4"/>
      <c r="Q20" s="4"/>
      <c r="R20" s="4"/>
      <c r="S20" s="4"/>
      <c r="T20" s="4"/>
      <c r="U20" s="4"/>
      <c r="V20" s="4"/>
      <c r="W20" s="4"/>
      <c r="X20" s="4">
        <f>X12-'Alternatyva 1'!X7+'Alternatyva 1'!X112</f>
        <v>-1381956.2055867771</v>
      </c>
      <c r="Y20" s="4">
        <f>Y12-'Alternatyva 1'!Y7+'Alternatyva 1'!Y112</f>
        <v>-1381956.2055867771</v>
      </c>
      <c r="Z20" s="4">
        <f>Z12-'Alternatyva 1'!Z7+'Alternatyva 1'!Z112</f>
        <v>-1381956.2055867771</v>
      </c>
      <c r="AA20" s="4">
        <f>AA12-'Alternatyva 1'!AA7+'Alternatyva 1'!AA112</f>
        <v>-1381956.2055867771</v>
      </c>
      <c r="AB20" s="4">
        <f>AB12-'Alternatyva 1'!AB7+'Alternatyva 1'!AB112</f>
        <v>-1381956.2055867771</v>
      </c>
      <c r="AC20" s="4">
        <f>AC12-'Alternatyva 1'!AC7+'Alternatyva 1'!AC112</f>
        <v>-14154253.726247935</v>
      </c>
      <c r="AD20" s="4">
        <f>AD12-'Alternatyva 1'!AD7+'Alternatyva 1'!AD112</f>
        <v>-1381956.2055867771</v>
      </c>
      <c r="AE20" s="4">
        <f>AE12-'Alternatyva 1'!AE7+'Alternatyva 1'!AE112</f>
        <v>-1381956.2055867771</v>
      </c>
      <c r="AF20" s="4">
        <f>AF12-'Alternatyva 1'!AF7+'Alternatyva 1'!AF112</f>
        <v>-1381956.2055867771</v>
      </c>
      <c r="AG20" s="4">
        <f>AG12-'Alternatyva 1'!AG7+'Alternatyva 1'!AG112</f>
        <v>43001110.174056254</v>
      </c>
      <c r="AH20" s="4">
        <f>AH12-'Alternatyva 1'!AH7+'Alternatyva 1'!AH112</f>
        <v>0</v>
      </c>
      <c r="AI20" s="4">
        <f>AI12-'Alternatyva 1'!AI7+'Alternatyva 1'!AI112</f>
        <v>0</v>
      </c>
      <c r="AJ20" s="4">
        <f>AJ12-'Alternatyva 1'!AJ7+'Alternatyva 1'!AJ112</f>
        <v>0</v>
      </c>
      <c r="AK20" s="4">
        <f>AK12-'Alternatyva 1'!AK7+'Alternatyva 1'!AK112</f>
        <v>0</v>
      </c>
      <c r="AL20" s="4">
        <f>AL12-'Alternatyva 1'!AL7+'Alternatyva 1'!AL112</f>
        <v>0</v>
      </c>
      <c r="AM20" s="4">
        <f>AM12-'Alternatyva 1'!AM7+'Alternatyva 1'!AM112</f>
        <v>0</v>
      </c>
      <c r="AN20" s="4">
        <f>AN12-'Alternatyva 1'!AN7+'Alternatyva 1'!AN112</f>
        <v>0</v>
      </c>
      <c r="AO20" s="4">
        <f>AO12-'Alternatyva 1'!AO7+'Alternatyva 1'!AO112</f>
        <v>0</v>
      </c>
      <c r="AP20" s="4">
        <f>AP12-'Alternatyva 1'!AP7+'Alternatyva 1'!AP112</f>
        <v>0</v>
      </c>
      <c r="AQ20" s="4">
        <f>AQ12-'Alternatyva 1'!AQ7+'Alternatyva 1'!AQ112</f>
        <v>0</v>
      </c>
      <c r="AR20" s="4">
        <f>AR12-'Alternatyva 1'!AR7+'Alternatyva 1'!AR112</f>
        <v>0</v>
      </c>
      <c r="AS20" s="4">
        <f>AS12-'Alternatyva 1'!AS7+'Alternatyva 1'!AS112</f>
        <v>0</v>
      </c>
      <c r="AT20" s="4">
        <f>AT12-'Alternatyva 1'!AT7+'Alternatyva 1'!AT112</f>
        <v>0</v>
      </c>
      <c r="AU20" s="4">
        <f>AU12-'Alternatyva 1'!AU7+'Alternatyva 1'!AU112</f>
        <v>0</v>
      </c>
      <c r="AV20" s="4">
        <f>AV12-'Alternatyva 1'!AV7+'Alternatyva 1'!AV112</f>
        <v>0</v>
      </c>
      <c r="AW20" s="4">
        <f>AW12-'Alternatyva 1'!AW7+'Alternatyva 1'!AW112</f>
        <v>0</v>
      </c>
      <c r="AX20" s="4">
        <f>AX12-'Alternatyva 1'!AX7+'Alternatyva 1'!AX112</f>
        <v>0</v>
      </c>
      <c r="AY20" s="4">
        <f>AY12-'Alternatyva 1'!AY7+'Alternatyva 1'!AY112</f>
        <v>0</v>
      </c>
      <c r="AZ20" s="4">
        <f>AZ12-'Alternatyva 1'!AZ7+'Alternatyva 1'!AZ112</f>
        <v>0</v>
      </c>
      <c r="BA20" s="4">
        <f>BA12-'Alternatyva 1'!BA7+'Alternatyva 1'!BA112</f>
        <v>0</v>
      </c>
      <c r="BB20" s="4">
        <f>BB12-'Alternatyva 1'!BB7+'Alternatyva 1'!BB112</f>
        <v>0</v>
      </c>
      <c r="BC20" s="4">
        <f>BC12-'Alternatyva 1'!BC7+'Alternatyva 1'!BC112</f>
        <v>0</v>
      </c>
      <c r="BD20" s="4">
        <f>BD12-'Alternatyva 1'!BD7+'Alternatyva 1'!BD112</f>
        <v>0</v>
      </c>
      <c r="BE20" s="4">
        <f>BE12-'Alternatyva 1'!BE7+'Alternatyva 1'!BE112</f>
        <v>0</v>
      </c>
      <c r="BF20" s="4">
        <f>BF12-'Alternatyva 1'!BF7+'Alternatyva 1'!BF112</f>
        <v>0</v>
      </c>
      <c r="BG20" s="4">
        <f>BG12-'Alternatyva 1'!BG7+'Alternatyva 1'!BG112</f>
        <v>0</v>
      </c>
      <c r="BH20" s="4">
        <f>BH12-'Alternatyva 1'!BH7+'Alternatyva 1'!BH112</f>
        <v>0</v>
      </c>
      <c r="BI20" s="4">
        <f>BI12-'Alternatyva 1'!BI7+'Alternatyva 1'!BI112</f>
        <v>0</v>
      </c>
      <c r="BJ20" s="4">
        <f>BJ12-'Alternatyva 1'!BJ7+'Alternatyva 1'!BJ112</f>
        <v>0</v>
      </c>
      <c r="BK20" s="4">
        <f>BK12-'Alternatyva 1'!BK7+'Alternatyva 1'!BK112</f>
        <v>0</v>
      </c>
      <c r="BL20" s="4">
        <f>BL12-'Alternatyva 1'!BL7+'Alternatyva 1'!BL112</f>
        <v>0</v>
      </c>
      <c r="BM20" s="4">
        <f>BM12-'Alternatyva 1'!BM7+'Alternatyva 1'!BM112</f>
        <v>0</v>
      </c>
      <c r="BN20" s="4">
        <f>BN12-'Alternatyva 1'!BN7+'Alternatyva 1'!BN112</f>
        <v>0</v>
      </c>
      <c r="BO20" s="4">
        <f>BO12-'Alternatyva 1'!BO7+'Alternatyva 1'!BO112</f>
        <v>0</v>
      </c>
      <c r="BP20" s="4">
        <f>BP12-'Alternatyva 1'!BP7+'Alternatyva 1'!BP112</f>
        <v>0</v>
      </c>
      <c r="BQ20" s="4">
        <f>BQ12-'Alternatyva 1'!BQ7+'Alternatyva 1'!BQ112</f>
        <v>0</v>
      </c>
      <c r="BR20" s="4">
        <f>BR12-'Alternatyva 1'!BR7+'Alternatyva 1'!BR112</f>
        <v>0</v>
      </c>
      <c r="BS20" s="4">
        <f>BS12-'Alternatyva 1'!BS7+'Alternatyva 1'!BS112</f>
        <v>0</v>
      </c>
      <c r="BT20" s="4">
        <f>BT12-'Alternatyva 1'!BT7+'Alternatyva 1'!BT112</f>
        <v>0</v>
      </c>
      <c r="BU20" s="4">
        <f>BU12-'Alternatyva 1'!BU7+'Alternatyva 1'!BU112</f>
        <v>0</v>
      </c>
      <c r="BV20" s="4">
        <f>BV12-'Alternatyva 1'!BV7+'Alternatyva 1'!BV112</f>
        <v>0</v>
      </c>
      <c r="BW20" s="4">
        <f>BW12-'Alternatyva 1'!BW7+'Alternatyva 1'!BW112</f>
        <v>0</v>
      </c>
      <c r="BX20" s="4">
        <f>BX12-'Alternatyva 1'!BX7+'Alternatyva 1'!BX112</f>
        <v>0</v>
      </c>
      <c r="BY20" s="4">
        <f>BY12-'Alternatyva 1'!BY7+'Alternatyva 1'!BY112</f>
        <v>0</v>
      </c>
      <c r="BZ20" s="4">
        <f>BZ12-'Alternatyva 1'!BZ7+'Alternatyva 1'!BZ112</f>
        <v>0</v>
      </c>
      <c r="CA20" s="4">
        <f>CA12-'Alternatyva 1'!CA7+'Alternatyva 1'!CA112</f>
        <v>0</v>
      </c>
      <c r="CB20" s="4">
        <f>CB12-'Alternatyva 1'!CB7+'Alternatyva 1'!CB112</f>
        <v>0</v>
      </c>
      <c r="CC20" s="4">
        <f>CC12-'Alternatyva 1'!CC7+'Alternatyva 1'!CC112</f>
        <v>0</v>
      </c>
      <c r="CD20" s="4">
        <f>CD12-'Alternatyva 1'!CD7+'Alternatyva 1'!CD112</f>
        <v>0</v>
      </c>
      <c r="CE20" s="4">
        <f>CE12-'Alternatyva 1'!CE7+'Alternatyva 1'!CE112</f>
        <v>0</v>
      </c>
      <c r="CF20" s="4">
        <f>CF12-'Alternatyva 1'!CF7+'Alternatyva 1'!CF112</f>
        <v>0</v>
      </c>
      <c r="CG20" s="4">
        <f>CG12-'Alternatyva 1'!CG7+'Alternatyva 1'!CG112</f>
        <v>0</v>
      </c>
      <c r="CH20" s="4">
        <f>CH12-'Alternatyva 1'!CH7+'Alternatyva 1'!CH112</f>
        <v>0</v>
      </c>
      <c r="CI20" s="4">
        <f>CI12-'Alternatyva 1'!CI7+'Alternatyva 1'!CI112</f>
        <v>0</v>
      </c>
      <c r="CJ20" s="4">
        <f>CJ12-'Alternatyva 1'!CJ7+'Alternatyva 1'!CJ112</f>
        <v>0</v>
      </c>
      <c r="CK20" s="4">
        <f>CK12-'Alternatyva 1'!CK7+'Alternatyva 1'!CK112</f>
        <v>0</v>
      </c>
      <c r="CL20" s="4">
        <f>CL12-'Alternatyva 1'!CL7+'Alternatyva 1'!CL112</f>
        <v>0</v>
      </c>
      <c r="CM20" s="4">
        <f>CM12-'Alternatyva 1'!CM7+'Alternatyva 1'!CM112</f>
        <v>0</v>
      </c>
      <c r="CN20" s="4">
        <f>CN12-'Alternatyva 1'!CN7+'Alternatyva 1'!CN112</f>
        <v>0</v>
      </c>
      <c r="CO20" s="4">
        <f>CO12-'Alternatyva 1'!CO7+'Alternatyva 1'!CO112</f>
        <v>0</v>
      </c>
      <c r="CP20" s="4">
        <f>CP12-'Alternatyva 1'!CP7+'Alternatyva 1'!CP112</f>
        <v>0</v>
      </c>
      <c r="CQ20" s="4">
        <f>CQ12-'Alternatyva 1'!CQ7+'Alternatyva 1'!CQ112</f>
        <v>0</v>
      </c>
      <c r="CR20" s="4">
        <f>CR12-'Alternatyva 1'!CR7+'Alternatyva 1'!CR112</f>
        <v>0</v>
      </c>
      <c r="CS20" s="4">
        <f>CS12-'Alternatyva 1'!CS7+'Alternatyva 1'!CS112</f>
        <v>0</v>
      </c>
      <c r="CT20" s="4">
        <f>CT12-'Alternatyva 1'!CT7+'Alternatyva 1'!CT112</f>
        <v>0</v>
      </c>
      <c r="CU20" s="4">
        <f>CU12-'Alternatyva 1'!CU7+'Alternatyva 1'!CU112</f>
        <v>0</v>
      </c>
      <c r="CV20" s="4">
        <f>CV12-'Alternatyva 1'!CV7+'Alternatyva 1'!CV112</f>
        <v>0</v>
      </c>
      <c r="CW20" s="4">
        <f>CW12-'Alternatyva 1'!CW7+'Alternatyva 1'!CW112</f>
        <v>0</v>
      </c>
      <c r="CX20" s="4">
        <f>CX12-'Alternatyva 1'!CX7+'Alternatyva 1'!CX112</f>
        <v>0</v>
      </c>
      <c r="CY20" s="4">
        <f>CY12-'Alternatyva 1'!CY7+'Alternatyva 1'!CY112</f>
        <v>0</v>
      </c>
      <c r="CZ20" s="4">
        <f>CZ12-'Alternatyva 1'!CZ7+'Alternatyva 1'!CZ112</f>
        <v>0</v>
      </c>
      <c r="DA20" s="4">
        <f>DA12-'Alternatyva 1'!DA7+'Alternatyva 1'!DA112</f>
        <v>0</v>
      </c>
      <c r="DB20" s="4">
        <f>DB12-'Alternatyva 1'!DB7+'Alternatyva 1'!DB112</f>
        <v>0</v>
      </c>
      <c r="DC20" s="4">
        <f>DC12-'Alternatyva 1'!DC7+'Alternatyva 1'!DC112</f>
        <v>0</v>
      </c>
      <c r="DD20" s="4">
        <f>DD12-'Alternatyva 1'!DD7+'Alternatyva 1'!DD112</f>
        <v>0</v>
      </c>
    </row>
    <row r="21" spans="2:108" ht="15" hidden="1" customHeight="1">
      <c r="C21" s="1186" t="s">
        <v>245</v>
      </c>
      <c r="D21" s="1187"/>
      <c r="E21" s="1188"/>
      <c r="F21" s="215">
        <f>IFERROR(IRR(H19:INDEX(H19:DC19,PAL+1)),"-")</f>
        <v>-8.4495673965947704E-2</v>
      </c>
      <c r="G21" s="23"/>
      <c r="H21" s="4"/>
    </row>
    <row r="22" spans="2:108" ht="15" hidden="1" customHeight="1" thickBot="1">
      <c r="C22" s="1192" t="s">
        <v>246</v>
      </c>
      <c r="D22" s="1193"/>
      <c r="E22" s="1194"/>
      <c r="F22" s="216">
        <f>IFERROR(IF('Alternatyva 1'!F$89&lt;0,SUM('Alternatyva 1'!F$100,-'Alternatyva 1'!F$115,-'Alternatyva 1'!F$89)/SUM('Alternatyva 1'!F$9,'Alternatyva 1'!F$8,-SNA!F11),SUM('Alternatyva 1'!F$100,-'Alternatyva 1'!F$115)/SUM('Alternatyva 1'!F$9,'Alternatyva 1'!F$8,-SNA!F11,'Alternatyva 1'!F$89)),"")</f>
        <v>0</v>
      </c>
      <c r="G22" s="23"/>
    </row>
    <row r="23" spans="2:108" ht="15" hidden="1" customHeight="1">
      <c r="B23" s="8"/>
      <c r="C23" s="31"/>
      <c r="D23" s="31"/>
      <c r="E23" s="31"/>
      <c r="F23" s="32"/>
      <c r="G23" s="23"/>
    </row>
    <row r="24" spans="2:108" ht="15" hidden="1" customHeight="1">
      <c r="B24" s="16" t="s">
        <v>24</v>
      </c>
      <c r="C24" s="16"/>
      <c r="D24" s="16"/>
      <c r="E24" s="16"/>
      <c r="F24" s="1189" t="s">
        <v>142</v>
      </c>
      <c r="G24" s="1201"/>
      <c r="H24" s="186">
        <v>0</v>
      </c>
      <c r="I24" s="186">
        <v>1</v>
      </c>
      <c r="J24" s="186">
        <v>2</v>
      </c>
      <c r="K24" s="186">
        <v>3</v>
      </c>
      <c r="L24" s="186">
        <v>4</v>
      </c>
      <c r="M24" s="186">
        <v>5</v>
      </c>
      <c r="N24" s="186">
        <v>6</v>
      </c>
      <c r="O24" s="186">
        <v>7</v>
      </c>
      <c r="P24" s="186">
        <v>8</v>
      </c>
      <c r="Q24" s="186">
        <v>9</v>
      </c>
      <c r="R24" s="186">
        <v>10</v>
      </c>
      <c r="S24" s="186">
        <v>11</v>
      </c>
      <c r="T24" s="186">
        <v>12</v>
      </c>
      <c r="U24" s="186">
        <v>13</v>
      </c>
      <c r="V24" s="186">
        <v>14</v>
      </c>
      <c r="W24" s="186">
        <v>15</v>
      </c>
      <c r="X24" s="186">
        <v>16</v>
      </c>
      <c r="Y24" s="186">
        <v>17</v>
      </c>
      <c r="Z24" s="186">
        <v>18</v>
      </c>
      <c r="AA24" s="186">
        <v>19</v>
      </c>
      <c r="AB24" s="186">
        <v>20</v>
      </c>
      <c r="AC24" s="186">
        <v>21</v>
      </c>
      <c r="AD24" s="186">
        <v>22</v>
      </c>
      <c r="AE24" s="186">
        <v>23</v>
      </c>
      <c r="AF24" s="186">
        <v>24</v>
      </c>
      <c r="AG24" s="186">
        <v>25</v>
      </c>
      <c r="AH24" s="186">
        <v>26</v>
      </c>
      <c r="AI24" s="186">
        <v>27</v>
      </c>
      <c r="AJ24" s="186">
        <v>28</v>
      </c>
      <c r="AK24" s="186">
        <v>29</v>
      </c>
      <c r="AL24" s="186">
        <v>30</v>
      </c>
      <c r="AM24" s="186">
        <v>31</v>
      </c>
      <c r="AN24" s="186">
        <v>32</v>
      </c>
      <c r="AO24" s="186">
        <v>33</v>
      </c>
      <c r="AP24" s="186">
        <v>34</v>
      </c>
      <c r="AQ24" s="186">
        <v>35</v>
      </c>
      <c r="AR24" s="186">
        <v>36</v>
      </c>
      <c r="AS24" s="186">
        <v>37</v>
      </c>
      <c r="AT24" s="186">
        <v>38</v>
      </c>
      <c r="AU24" s="186">
        <v>39</v>
      </c>
      <c r="AV24" s="186">
        <v>40</v>
      </c>
      <c r="AW24" s="186">
        <v>41</v>
      </c>
      <c r="AX24" s="186">
        <v>42</v>
      </c>
      <c r="AY24" s="186">
        <v>43</v>
      </c>
      <c r="AZ24" s="186">
        <v>44</v>
      </c>
      <c r="BA24" s="186">
        <v>45</v>
      </c>
      <c r="BB24" s="186">
        <v>46</v>
      </c>
      <c r="BC24" s="186">
        <v>47</v>
      </c>
      <c r="BD24" s="186">
        <v>48</v>
      </c>
      <c r="BE24" s="186">
        <v>49</v>
      </c>
      <c r="BF24" s="186">
        <v>50</v>
      </c>
      <c r="BG24" s="186">
        <v>51</v>
      </c>
      <c r="BH24" s="186">
        <v>52</v>
      </c>
      <c r="BI24" s="186">
        <v>53</v>
      </c>
      <c r="BJ24" s="186">
        <v>54</v>
      </c>
      <c r="BK24" s="186">
        <v>55</v>
      </c>
      <c r="BL24" s="186">
        <v>56</v>
      </c>
      <c r="BM24" s="186">
        <v>57</v>
      </c>
      <c r="BN24" s="186">
        <v>58</v>
      </c>
      <c r="BO24" s="186">
        <v>59</v>
      </c>
      <c r="BP24" s="186">
        <v>60</v>
      </c>
      <c r="BQ24" s="186">
        <v>61</v>
      </c>
      <c r="BR24" s="186">
        <v>62</v>
      </c>
      <c r="BS24" s="186">
        <v>63</v>
      </c>
      <c r="BT24" s="186">
        <v>64</v>
      </c>
      <c r="BU24" s="186">
        <v>65</v>
      </c>
      <c r="BV24" s="186">
        <v>66</v>
      </c>
      <c r="BW24" s="186">
        <v>67</v>
      </c>
      <c r="BX24" s="186">
        <v>68</v>
      </c>
      <c r="BY24" s="186">
        <v>69</v>
      </c>
      <c r="BZ24" s="186">
        <v>70</v>
      </c>
      <c r="CA24" s="186">
        <v>71</v>
      </c>
      <c r="CB24" s="186">
        <v>72</v>
      </c>
      <c r="CC24" s="186">
        <v>73</v>
      </c>
      <c r="CD24" s="186">
        <v>74</v>
      </c>
      <c r="CE24" s="186">
        <v>75</v>
      </c>
      <c r="CF24" s="186">
        <v>76</v>
      </c>
      <c r="CG24" s="186">
        <v>77</v>
      </c>
      <c r="CH24" s="186">
        <v>78</v>
      </c>
      <c r="CI24" s="186">
        <v>79</v>
      </c>
      <c r="CJ24" s="186">
        <v>80</v>
      </c>
      <c r="CK24" s="186">
        <v>81</v>
      </c>
      <c r="CL24" s="186">
        <v>82</v>
      </c>
      <c r="CM24" s="186">
        <v>83</v>
      </c>
      <c r="CN24" s="186">
        <v>84</v>
      </c>
      <c r="CO24" s="186">
        <v>85</v>
      </c>
      <c r="CP24" s="186">
        <v>86</v>
      </c>
      <c r="CQ24" s="186">
        <v>87</v>
      </c>
      <c r="CR24" s="186">
        <v>88</v>
      </c>
      <c r="CS24" s="186">
        <v>89</v>
      </c>
      <c r="CT24" s="186">
        <v>90</v>
      </c>
      <c r="CU24" s="186">
        <v>91</v>
      </c>
      <c r="CV24" s="186">
        <v>92</v>
      </c>
      <c r="CW24" s="186">
        <v>93</v>
      </c>
      <c r="CX24" s="186">
        <v>94</v>
      </c>
      <c r="CY24" s="186">
        <v>95</v>
      </c>
      <c r="CZ24" s="186">
        <v>96</v>
      </c>
      <c r="DA24" s="186">
        <v>97</v>
      </c>
      <c r="DB24" s="186">
        <v>98</v>
      </c>
      <c r="DC24" s="186">
        <v>99</v>
      </c>
    </row>
    <row r="25" spans="2:108" s="12" customFormat="1" ht="15" hidden="1" customHeight="1">
      <c r="B25" s="186" t="s">
        <v>226</v>
      </c>
      <c r="C25" s="1189" t="s">
        <v>227</v>
      </c>
      <c r="D25" s="1190"/>
      <c r="E25" s="1191"/>
      <c r="F25" s="187" t="s">
        <v>146</v>
      </c>
      <c r="G25" s="186" t="s">
        <v>147</v>
      </c>
      <c r="H25" s="186" t="str">
        <f ca="1">IF(PVP="",TEXT(TODAY(),"yyyy"),TEXT(PVP,"yyyy"))</f>
        <v>2024</v>
      </c>
      <c r="I25" s="186">
        <f ca="1">$H$7+I24</f>
        <v>2025</v>
      </c>
      <c r="J25" s="186">
        <f t="shared" ref="J25:BU25" ca="1" si="7">$H$7+J24</f>
        <v>2026</v>
      </c>
      <c r="K25" s="186">
        <f t="shared" ca="1" si="7"/>
        <v>2027</v>
      </c>
      <c r="L25" s="186">
        <f t="shared" ca="1" si="7"/>
        <v>2028</v>
      </c>
      <c r="M25" s="186">
        <f t="shared" ca="1" si="7"/>
        <v>2029</v>
      </c>
      <c r="N25" s="186">
        <f t="shared" ca="1" si="7"/>
        <v>2030</v>
      </c>
      <c r="O25" s="186">
        <f t="shared" ca="1" si="7"/>
        <v>2031</v>
      </c>
      <c r="P25" s="186">
        <f t="shared" ca="1" si="7"/>
        <v>2032</v>
      </c>
      <c r="Q25" s="186">
        <f t="shared" ca="1" si="7"/>
        <v>2033</v>
      </c>
      <c r="R25" s="186">
        <f t="shared" ca="1" si="7"/>
        <v>2034</v>
      </c>
      <c r="S25" s="186">
        <f t="shared" ca="1" si="7"/>
        <v>2035</v>
      </c>
      <c r="T25" s="186">
        <f t="shared" ca="1" si="7"/>
        <v>2036</v>
      </c>
      <c r="U25" s="186">
        <f t="shared" ca="1" si="7"/>
        <v>2037</v>
      </c>
      <c r="V25" s="186">
        <f t="shared" ca="1" si="7"/>
        <v>2038</v>
      </c>
      <c r="W25" s="186">
        <f t="shared" ca="1" si="7"/>
        <v>2039</v>
      </c>
      <c r="X25" s="186">
        <f t="shared" ca="1" si="7"/>
        <v>2040</v>
      </c>
      <c r="Y25" s="186">
        <f t="shared" ca="1" si="7"/>
        <v>2041</v>
      </c>
      <c r="Z25" s="186">
        <f t="shared" ca="1" si="7"/>
        <v>2042</v>
      </c>
      <c r="AA25" s="186">
        <f t="shared" ca="1" si="7"/>
        <v>2043</v>
      </c>
      <c r="AB25" s="186">
        <f t="shared" ca="1" si="7"/>
        <v>2044</v>
      </c>
      <c r="AC25" s="186">
        <f t="shared" ca="1" si="7"/>
        <v>2045</v>
      </c>
      <c r="AD25" s="186">
        <f t="shared" ca="1" si="7"/>
        <v>2046</v>
      </c>
      <c r="AE25" s="186">
        <f t="shared" ca="1" si="7"/>
        <v>2047</v>
      </c>
      <c r="AF25" s="186">
        <f t="shared" ca="1" si="7"/>
        <v>2048</v>
      </c>
      <c r="AG25" s="186">
        <f t="shared" ca="1" si="7"/>
        <v>2049</v>
      </c>
      <c r="AH25" s="186">
        <f t="shared" ca="1" si="7"/>
        <v>2050</v>
      </c>
      <c r="AI25" s="186">
        <f t="shared" ca="1" si="7"/>
        <v>2051</v>
      </c>
      <c r="AJ25" s="186">
        <f t="shared" ca="1" si="7"/>
        <v>2052</v>
      </c>
      <c r="AK25" s="186">
        <f t="shared" ca="1" si="7"/>
        <v>2053</v>
      </c>
      <c r="AL25" s="186">
        <f t="shared" ca="1" si="7"/>
        <v>2054</v>
      </c>
      <c r="AM25" s="186">
        <f t="shared" ca="1" si="7"/>
        <v>2055</v>
      </c>
      <c r="AN25" s="186">
        <f t="shared" ca="1" si="7"/>
        <v>2056</v>
      </c>
      <c r="AO25" s="186">
        <f t="shared" ca="1" si="7"/>
        <v>2057</v>
      </c>
      <c r="AP25" s="186">
        <f t="shared" ca="1" si="7"/>
        <v>2058</v>
      </c>
      <c r="AQ25" s="186">
        <f t="shared" ca="1" si="7"/>
        <v>2059</v>
      </c>
      <c r="AR25" s="186">
        <f t="shared" ca="1" si="7"/>
        <v>2060</v>
      </c>
      <c r="AS25" s="186">
        <f t="shared" ca="1" si="7"/>
        <v>2061</v>
      </c>
      <c r="AT25" s="186">
        <f t="shared" ca="1" si="7"/>
        <v>2062</v>
      </c>
      <c r="AU25" s="186">
        <f t="shared" ca="1" si="7"/>
        <v>2063</v>
      </c>
      <c r="AV25" s="186">
        <f t="shared" ca="1" si="7"/>
        <v>2064</v>
      </c>
      <c r="AW25" s="186">
        <f t="shared" ca="1" si="7"/>
        <v>2065</v>
      </c>
      <c r="AX25" s="186">
        <f t="shared" ca="1" si="7"/>
        <v>2066</v>
      </c>
      <c r="AY25" s="186">
        <f t="shared" ca="1" si="7"/>
        <v>2067</v>
      </c>
      <c r="AZ25" s="186">
        <f t="shared" ca="1" si="7"/>
        <v>2068</v>
      </c>
      <c r="BA25" s="186">
        <f t="shared" ca="1" si="7"/>
        <v>2069</v>
      </c>
      <c r="BB25" s="186">
        <f t="shared" ca="1" si="7"/>
        <v>2070</v>
      </c>
      <c r="BC25" s="186">
        <f t="shared" ca="1" si="7"/>
        <v>2071</v>
      </c>
      <c r="BD25" s="186">
        <f t="shared" ca="1" si="7"/>
        <v>2072</v>
      </c>
      <c r="BE25" s="186">
        <f t="shared" ca="1" si="7"/>
        <v>2073</v>
      </c>
      <c r="BF25" s="186">
        <f t="shared" ca="1" si="7"/>
        <v>2074</v>
      </c>
      <c r="BG25" s="186">
        <f t="shared" ca="1" si="7"/>
        <v>2075</v>
      </c>
      <c r="BH25" s="186">
        <f t="shared" ca="1" si="7"/>
        <v>2076</v>
      </c>
      <c r="BI25" s="186">
        <f t="shared" ca="1" si="7"/>
        <v>2077</v>
      </c>
      <c r="BJ25" s="186">
        <f t="shared" ca="1" si="7"/>
        <v>2078</v>
      </c>
      <c r="BK25" s="186">
        <f t="shared" ca="1" si="7"/>
        <v>2079</v>
      </c>
      <c r="BL25" s="186">
        <f t="shared" ca="1" si="7"/>
        <v>2080</v>
      </c>
      <c r="BM25" s="186">
        <f t="shared" ca="1" si="7"/>
        <v>2081</v>
      </c>
      <c r="BN25" s="186">
        <f t="shared" ca="1" si="7"/>
        <v>2082</v>
      </c>
      <c r="BO25" s="186">
        <f t="shared" ca="1" si="7"/>
        <v>2083</v>
      </c>
      <c r="BP25" s="186">
        <f t="shared" ca="1" si="7"/>
        <v>2084</v>
      </c>
      <c r="BQ25" s="186">
        <f t="shared" ca="1" si="7"/>
        <v>2085</v>
      </c>
      <c r="BR25" s="186">
        <f t="shared" ca="1" si="7"/>
        <v>2086</v>
      </c>
      <c r="BS25" s="186">
        <f t="shared" ca="1" si="7"/>
        <v>2087</v>
      </c>
      <c r="BT25" s="186">
        <f t="shared" ca="1" si="7"/>
        <v>2088</v>
      </c>
      <c r="BU25" s="186">
        <f t="shared" ca="1" si="7"/>
        <v>2089</v>
      </c>
      <c r="BV25" s="186">
        <f t="shared" ref="BV25:DC25" ca="1" si="8">$H$7+BV24</f>
        <v>2090</v>
      </c>
      <c r="BW25" s="186">
        <f t="shared" ca="1" si="8"/>
        <v>2091</v>
      </c>
      <c r="BX25" s="186">
        <f t="shared" ca="1" si="8"/>
        <v>2092</v>
      </c>
      <c r="BY25" s="186">
        <f t="shared" ca="1" si="8"/>
        <v>2093</v>
      </c>
      <c r="BZ25" s="186">
        <f t="shared" ca="1" si="8"/>
        <v>2094</v>
      </c>
      <c r="CA25" s="186">
        <f t="shared" ca="1" si="8"/>
        <v>2095</v>
      </c>
      <c r="CB25" s="186">
        <f t="shared" ca="1" si="8"/>
        <v>2096</v>
      </c>
      <c r="CC25" s="186">
        <f t="shared" ca="1" si="8"/>
        <v>2097</v>
      </c>
      <c r="CD25" s="186">
        <f t="shared" ca="1" si="8"/>
        <v>2098</v>
      </c>
      <c r="CE25" s="186">
        <f t="shared" ca="1" si="8"/>
        <v>2099</v>
      </c>
      <c r="CF25" s="186">
        <f t="shared" ca="1" si="8"/>
        <v>2100</v>
      </c>
      <c r="CG25" s="186">
        <f t="shared" ca="1" si="8"/>
        <v>2101</v>
      </c>
      <c r="CH25" s="186">
        <f t="shared" ca="1" si="8"/>
        <v>2102</v>
      </c>
      <c r="CI25" s="186">
        <f t="shared" ca="1" si="8"/>
        <v>2103</v>
      </c>
      <c r="CJ25" s="186">
        <f t="shared" ca="1" si="8"/>
        <v>2104</v>
      </c>
      <c r="CK25" s="186">
        <f t="shared" ca="1" si="8"/>
        <v>2105</v>
      </c>
      <c r="CL25" s="186">
        <f t="shared" ca="1" si="8"/>
        <v>2106</v>
      </c>
      <c r="CM25" s="186">
        <f t="shared" ca="1" si="8"/>
        <v>2107</v>
      </c>
      <c r="CN25" s="186">
        <f t="shared" ca="1" si="8"/>
        <v>2108</v>
      </c>
      <c r="CO25" s="186">
        <f t="shared" ca="1" si="8"/>
        <v>2109</v>
      </c>
      <c r="CP25" s="186">
        <f t="shared" ca="1" si="8"/>
        <v>2110</v>
      </c>
      <c r="CQ25" s="186">
        <f t="shared" ca="1" si="8"/>
        <v>2111</v>
      </c>
      <c r="CR25" s="186">
        <f t="shared" ca="1" si="8"/>
        <v>2112</v>
      </c>
      <c r="CS25" s="186">
        <f t="shared" ca="1" si="8"/>
        <v>2113</v>
      </c>
      <c r="CT25" s="186">
        <f t="shared" ca="1" si="8"/>
        <v>2114</v>
      </c>
      <c r="CU25" s="186">
        <f t="shared" ca="1" si="8"/>
        <v>2115</v>
      </c>
      <c r="CV25" s="186">
        <f t="shared" ca="1" si="8"/>
        <v>2116</v>
      </c>
      <c r="CW25" s="186">
        <f t="shared" ca="1" si="8"/>
        <v>2117</v>
      </c>
      <c r="CX25" s="186">
        <f t="shared" ca="1" si="8"/>
        <v>2118</v>
      </c>
      <c r="CY25" s="186">
        <f t="shared" ca="1" si="8"/>
        <v>2119</v>
      </c>
      <c r="CZ25" s="186">
        <f t="shared" ca="1" si="8"/>
        <v>2120</v>
      </c>
      <c r="DA25" s="186">
        <f t="shared" ca="1" si="8"/>
        <v>2121</v>
      </c>
      <c r="DB25" s="186">
        <f t="shared" ca="1" si="8"/>
        <v>2122</v>
      </c>
      <c r="DC25" s="186">
        <f t="shared" ca="1" si="8"/>
        <v>2123</v>
      </c>
    </row>
    <row r="26" spans="2:108" ht="15" hidden="1" customHeight="1">
      <c r="B26" s="176" t="s">
        <v>214</v>
      </c>
      <c r="C26" s="1180" t="s">
        <v>228</v>
      </c>
      <c r="D26" s="1181"/>
      <c r="E26" s="1182"/>
      <c r="F26" s="209">
        <f>H26+NPV(SD,I26:INDEX(I26:DC26,PAL))</f>
        <v>0</v>
      </c>
      <c r="G26" s="210">
        <f>SUMIF($H$6:$DC$6,"&lt;="&amp;PAL,$H26:$DC26)</f>
        <v>0</v>
      </c>
      <c r="H26" s="210">
        <f>'Alternatyva 2'!H$117</f>
        <v>0</v>
      </c>
      <c r="I26" s="210">
        <f>'Alternatyva 2'!I$117</f>
        <v>0</v>
      </c>
      <c r="J26" s="210">
        <f>'Alternatyva 2'!J$117</f>
        <v>0</v>
      </c>
      <c r="K26" s="210">
        <f>'Alternatyva 2'!K$117</f>
        <v>0</v>
      </c>
      <c r="L26" s="210">
        <f>'Alternatyva 2'!L$117</f>
        <v>0</v>
      </c>
      <c r="M26" s="210">
        <f>'Alternatyva 2'!M$117</f>
        <v>0</v>
      </c>
      <c r="N26" s="210">
        <f>'Alternatyva 2'!N$117</f>
        <v>0</v>
      </c>
      <c r="O26" s="210">
        <f>'Alternatyva 2'!O$117</f>
        <v>0</v>
      </c>
      <c r="P26" s="210">
        <f>'Alternatyva 2'!P$117</f>
        <v>0</v>
      </c>
      <c r="Q26" s="210">
        <f>'Alternatyva 2'!Q$117</f>
        <v>0</v>
      </c>
      <c r="R26" s="210">
        <f>'Alternatyva 2'!R$117</f>
        <v>0</v>
      </c>
      <c r="S26" s="210">
        <f>'Alternatyva 2'!S$117</f>
        <v>0</v>
      </c>
      <c r="T26" s="210">
        <f>'Alternatyva 2'!T$117</f>
        <v>0</v>
      </c>
      <c r="U26" s="210">
        <f>'Alternatyva 2'!U$117</f>
        <v>0</v>
      </c>
      <c r="V26" s="210">
        <f>'Alternatyva 2'!V$117</f>
        <v>0</v>
      </c>
      <c r="W26" s="210">
        <f>'Alternatyva 2'!W$117</f>
        <v>0</v>
      </c>
      <c r="X26" s="210">
        <f>'Alternatyva 2'!X$117</f>
        <v>0</v>
      </c>
      <c r="Y26" s="210">
        <f>'Alternatyva 2'!Y$117</f>
        <v>0</v>
      </c>
      <c r="Z26" s="210">
        <f>'Alternatyva 2'!Z$117</f>
        <v>0</v>
      </c>
      <c r="AA26" s="210">
        <f>'Alternatyva 2'!AA$117</f>
        <v>0</v>
      </c>
      <c r="AB26" s="210">
        <f>'Alternatyva 2'!AB$117</f>
        <v>0</v>
      </c>
      <c r="AC26" s="210">
        <f>'Alternatyva 2'!AC$117</f>
        <v>0</v>
      </c>
      <c r="AD26" s="210">
        <f>'Alternatyva 2'!AD$117</f>
        <v>0</v>
      </c>
      <c r="AE26" s="210">
        <f>'Alternatyva 2'!AE$117</f>
        <v>0</v>
      </c>
      <c r="AF26" s="210">
        <f>'Alternatyva 2'!AF$117</f>
        <v>0</v>
      </c>
      <c r="AG26" s="210">
        <f>'Alternatyva 2'!AG$117</f>
        <v>0</v>
      </c>
      <c r="AH26" s="210">
        <f>'Alternatyva 2'!AH$117</f>
        <v>0</v>
      </c>
      <c r="AI26" s="210">
        <f>'Alternatyva 2'!AI$117</f>
        <v>0</v>
      </c>
      <c r="AJ26" s="210">
        <f>'Alternatyva 2'!AJ$117</f>
        <v>0</v>
      </c>
      <c r="AK26" s="210">
        <f>'Alternatyva 2'!AK$117</f>
        <v>0</v>
      </c>
      <c r="AL26" s="210">
        <f>'Alternatyva 2'!AL$117</f>
        <v>0</v>
      </c>
      <c r="AM26" s="210">
        <f>'Alternatyva 2'!AM$117</f>
        <v>0</v>
      </c>
      <c r="AN26" s="210">
        <f>'Alternatyva 2'!AN$117</f>
        <v>0</v>
      </c>
      <c r="AO26" s="210">
        <f>'Alternatyva 2'!AO$117</f>
        <v>0</v>
      </c>
      <c r="AP26" s="210">
        <f>'Alternatyva 2'!AP$117</f>
        <v>0</v>
      </c>
      <c r="AQ26" s="210">
        <f>'Alternatyva 2'!AQ$117</f>
        <v>0</v>
      </c>
      <c r="AR26" s="210">
        <f>'Alternatyva 2'!AR$117</f>
        <v>0</v>
      </c>
      <c r="AS26" s="210">
        <f>'Alternatyva 2'!AS$117</f>
        <v>0</v>
      </c>
      <c r="AT26" s="210">
        <f>'Alternatyva 2'!AT$117</f>
        <v>0</v>
      </c>
      <c r="AU26" s="210">
        <f>'Alternatyva 2'!AU$117</f>
        <v>0</v>
      </c>
      <c r="AV26" s="210">
        <f>'Alternatyva 2'!AV$117</f>
        <v>0</v>
      </c>
      <c r="AW26" s="210">
        <f>'Alternatyva 2'!AW$117</f>
        <v>0</v>
      </c>
      <c r="AX26" s="210">
        <f>'Alternatyva 2'!AX$117</f>
        <v>0</v>
      </c>
      <c r="AY26" s="210">
        <f>'Alternatyva 2'!AY$117</f>
        <v>0</v>
      </c>
      <c r="AZ26" s="210">
        <f>'Alternatyva 2'!AZ$117</f>
        <v>0</v>
      </c>
      <c r="BA26" s="210">
        <f>'Alternatyva 2'!BA$117</f>
        <v>0</v>
      </c>
      <c r="BB26" s="210">
        <f>'Alternatyva 2'!BB$117</f>
        <v>0</v>
      </c>
      <c r="BC26" s="210">
        <f>'Alternatyva 2'!BC$117</f>
        <v>0</v>
      </c>
      <c r="BD26" s="210">
        <f>'Alternatyva 2'!BD$117</f>
        <v>0</v>
      </c>
      <c r="BE26" s="210">
        <f>'Alternatyva 2'!BE$117</f>
        <v>0</v>
      </c>
      <c r="BF26" s="210">
        <f>'Alternatyva 2'!BF$117</f>
        <v>0</v>
      </c>
      <c r="BG26" s="210">
        <f>'Alternatyva 2'!BG$117</f>
        <v>0</v>
      </c>
      <c r="BH26" s="210">
        <f>'Alternatyva 2'!BH$117</f>
        <v>0</v>
      </c>
      <c r="BI26" s="210">
        <f>'Alternatyva 2'!BI$117</f>
        <v>0</v>
      </c>
      <c r="BJ26" s="210">
        <f>'Alternatyva 2'!BJ$117</f>
        <v>0</v>
      </c>
      <c r="BK26" s="210">
        <f>'Alternatyva 2'!BK$117</f>
        <v>0</v>
      </c>
      <c r="BL26" s="210">
        <f>'Alternatyva 2'!BL$117</f>
        <v>0</v>
      </c>
      <c r="BM26" s="210">
        <f>'Alternatyva 2'!BM$117</f>
        <v>0</v>
      </c>
      <c r="BN26" s="210">
        <f>'Alternatyva 2'!BN$117</f>
        <v>0</v>
      </c>
      <c r="BO26" s="210">
        <f>'Alternatyva 2'!BO$117</f>
        <v>0</v>
      </c>
      <c r="BP26" s="210">
        <f>'Alternatyva 2'!BP$117</f>
        <v>0</v>
      </c>
      <c r="BQ26" s="210">
        <f>'Alternatyva 2'!BQ$117</f>
        <v>0</v>
      </c>
      <c r="BR26" s="210">
        <f>'Alternatyva 2'!BR$117</f>
        <v>0</v>
      </c>
      <c r="BS26" s="210">
        <f>'Alternatyva 2'!BS$117</f>
        <v>0</v>
      </c>
      <c r="BT26" s="210">
        <f>'Alternatyva 2'!BT$117</f>
        <v>0</v>
      </c>
      <c r="BU26" s="210">
        <f>'Alternatyva 2'!BU$117</f>
        <v>0</v>
      </c>
      <c r="BV26" s="210">
        <f>'Alternatyva 2'!BV$117</f>
        <v>0</v>
      </c>
      <c r="BW26" s="210">
        <f>'Alternatyva 2'!BW$117</f>
        <v>0</v>
      </c>
      <c r="BX26" s="210">
        <f>'Alternatyva 2'!BX$117</f>
        <v>0</v>
      </c>
      <c r="BY26" s="210">
        <f>'Alternatyva 2'!BY$117</f>
        <v>0</v>
      </c>
      <c r="BZ26" s="210">
        <f>'Alternatyva 2'!BZ$117</f>
        <v>0</v>
      </c>
      <c r="CA26" s="210">
        <f>'Alternatyva 2'!CA$117</f>
        <v>0</v>
      </c>
      <c r="CB26" s="210">
        <f>'Alternatyva 2'!CB$117</f>
        <v>0</v>
      </c>
      <c r="CC26" s="210">
        <f>'Alternatyva 2'!CC$117</f>
        <v>0</v>
      </c>
      <c r="CD26" s="210">
        <f>'Alternatyva 2'!CD$117</f>
        <v>0</v>
      </c>
      <c r="CE26" s="210">
        <f>'Alternatyva 2'!CE$117</f>
        <v>0</v>
      </c>
      <c r="CF26" s="210">
        <f>'Alternatyva 2'!CF$117</f>
        <v>0</v>
      </c>
      <c r="CG26" s="210">
        <f>'Alternatyva 2'!CG$117</f>
        <v>0</v>
      </c>
      <c r="CH26" s="210">
        <f>'Alternatyva 2'!CH$117</f>
        <v>0</v>
      </c>
      <c r="CI26" s="210">
        <f>'Alternatyva 2'!CI$117</f>
        <v>0</v>
      </c>
      <c r="CJ26" s="210">
        <f>'Alternatyva 2'!CJ$117</f>
        <v>0</v>
      </c>
      <c r="CK26" s="210">
        <f>'Alternatyva 2'!CK$117</f>
        <v>0</v>
      </c>
      <c r="CL26" s="210">
        <f>'Alternatyva 2'!CL$117</f>
        <v>0</v>
      </c>
      <c r="CM26" s="210">
        <f>'Alternatyva 2'!CM$117</f>
        <v>0</v>
      </c>
      <c r="CN26" s="210">
        <f>'Alternatyva 2'!CN$117</f>
        <v>0</v>
      </c>
      <c r="CO26" s="210">
        <f>'Alternatyva 2'!CO$117</f>
        <v>0</v>
      </c>
      <c r="CP26" s="210">
        <f>'Alternatyva 2'!CP$117</f>
        <v>0</v>
      </c>
      <c r="CQ26" s="210">
        <f>'Alternatyva 2'!CQ$117</f>
        <v>0</v>
      </c>
      <c r="CR26" s="210">
        <f>'Alternatyva 2'!CR$117</f>
        <v>0</v>
      </c>
      <c r="CS26" s="210">
        <f>'Alternatyva 2'!CS$117</f>
        <v>0</v>
      </c>
      <c r="CT26" s="210">
        <f>'Alternatyva 2'!CT$117</f>
        <v>0</v>
      </c>
      <c r="CU26" s="210">
        <f>'Alternatyva 2'!CU$117</f>
        <v>0</v>
      </c>
      <c r="CV26" s="210">
        <f>'Alternatyva 2'!CV$117</f>
        <v>0</v>
      </c>
      <c r="CW26" s="210">
        <f>'Alternatyva 2'!CW$117</f>
        <v>0</v>
      </c>
      <c r="CX26" s="210">
        <f>'Alternatyva 2'!CX$117</f>
        <v>0</v>
      </c>
      <c r="CY26" s="210">
        <f>'Alternatyva 2'!CY$117</f>
        <v>0</v>
      </c>
      <c r="CZ26" s="210">
        <f>'Alternatyva 2'!CZ$117</f>
        <v>0</v>
      </c>
      <c r="DA26" s="210">
        <f>'Alternatyva 2'!DA$117</f>
        <v>0</v>
      </c>
      <c r="DB26" s="210">
        <f>'Alternatyva 2'!DB$117</f>
        <v>0</v>
      </c>
      <c r="DC26" s="210">
        <f>'Alternatyva 2'!DC$117</f>
        <v>0</v>
      </c>
    </row>
    <row r="27" spans="2:108" ht="15" hidden="1" customHeight="1">
      <c r="B27" s="176" t="s">
        <v>229</v>
      </c>
      <c r="C27" s="1180" t="s">
        <v>230</v>
      </c>
      <c r="D27" s="1181"/>
      <c r="E27" s="1182"/>
      <c r="F27" s="209">
        <f>H27+NPV(SD,I27:INDEX(I27:DC27,PAL))</f>
        <v>0</v>
      </c>
      <c r="G27" s="210">
        <f>SUMIF($H$6:$DC$6,"&lt;="&amp;PAL,$H27:$DC27)</f>
        <v>0</v>
      </c>
      <c r="H27" s="210">
        <f>'Alternatyva 2'!H$8+'Alternatyva 2'!H$9-'Alternatyva 2'!H$113</f>
        <v>0</v>
      </c>
      <c r="I27" s="210">
        <f>'Alternatyva 2'!I$8+'Alternatyva 2'!I$9-'Alternatyva 2'!I$113</f>
        <v>0</v>
      </c>
      <c r="J27" s="210">
        <f>'Alternatyva 2'!J$8+'Alternatyva 2'!J$9-'Alternatyva 2'!J$113</f>
        <v>0</v>
      </c>
      <c r="K27" s="210">
        <f>'Alternatyva 2'!K$8+'Alternatyva 2'!K$9-'Alternatyva 2'!K$113</f>
        <v>0</v>
      </c>
      <c r="L27" s="210">
        <f>'Alternatyva 2'!L$8+'Alternatyva 2'!L$9-'Alternatyva 2'!L$113</f>
        <v>0</v>
      </c>
      <c r="M27" s="210">
        <f>'Alternatyva 2'!M$8+'Alternatyva 2'!M$9-'Alternatyva 2'!M$113</f>
        <v>0</v>
      </c>
      <c r="N27" s="210">
        <f>'Alternatyva 2'!N$8+'Alternatyva 2'!N$9-'Alternatyva 2'!N$113</f>
        <v>0</v>
      </c>
      <c r="O27" s="210">
        <f>'Alternatyva 2'!O$8+'Alternatyva 2'!O$9-'Alternatyva 2'!O$113</f>
        <v>0</v>
      </c>
      <c r="P27" s="210">
        <f>'Alternatyva 2'!P$8+'Alternatyva 2'!P$9-'Alternatyva 2'!P$113</f>
        <v>0</v>
      </c>
      <c r="Q27" s="210">
        <f>'Alternatyva 2'!Q$8+'Alternatyva 2'!Q$9-'Alternatyva 2'!Q$113</f>
        <v>0</v>
      </c>
      <c r="R27" s="210">
        <f>'Alternatyva 2'!R$8+'Alternatyva 2'!R$9-'Alternatyva 2'!R$113</f>
        <v>0</v>
      </c>
      <c r="S27" s="210">
        <f>'Alternatyva 2'!S$8+'Alternatyva 2'!S$9-'Alternatyva 2'!S$113</f>
        <v>0</v>
      </c>
      <c r="T27" s="210">
        <f>'Alternatyva 2'!T$8+'Alternatyva 2'!T$9-'Alternatyva 2'!T$113</f>
        <v>0</v>
      </c>
      <c r="U27" s="210">
        <f>'Alternatyva 2'!U$8+'Alternatyva 2'!U$9-'Alternatyva 2'!U$113</f>
        <v>0</v>
      </c>
      <c r="V27" s="210">
        <f>'Alternatyva 2'!V$8+'Alternatyva 2'!V$9-'Alternatyva 2'!V$113</f>
        <v>0</v>
      </c>
      <c r="W27" s="210">
        <f>'Alternatyva 2'!W$8+'Alternatyva 2'!W$9-'Alternatyva 2'!W$113</f>
        <v>0</v>
      </c>
      <c r="X27" s="210">
        <f>'Alternatyva 2'!X$8+'Alternatyva 2'!X$9-'Alternatyva 2'!X$113</f>
        <v>0</v>
      </c>
      <c r="Y27" s="210">
        <f>'Alternatyva 2'!Y$8+'Alternatyva 2'!Y$9-'Alternatyva 2'!Y$113</f>
        <v>0</v>
      </c>
      <c r="Z27" s="210">
        <f>'Alternatyva 2'!Z$8+'Alternatyva 2'!Z$9-'Alternatyva 2'!Z$113</f>
        <v>0</v>
      </c>
      <c r="AA27" s="210">
        <f>'Alternatyva 2'!AA$8+'Alternatyva 2'!AA$9-'Alternatyva 2'!AA$113</f>
        <v>0</v>
      </c>
      <c r="AB27" s="210">
        <f>'Alternatyva 2'!AB$8+'Alternatyva 2'!AB$9-'Alternatyva 2'!AB$113</f>
        <v>0</v>
      </c>
      <c r="AC27" s="210">
        <f>'Alternatyva 2'!AC$8+'Alternatyva 2'!AC$9-'Alternatyva 2'!AC$113</f>
        <v>0</v>
      </c>
      <c r="AD27" s="210">
        <f>'Alternatyva 2'!AD$8+'Alternatyva 2'!AD$9-'Alternatyva 2'!AD$113</f>
        <v>0</v>
      </c>
      <c r="AE27" s="210">
        <f>'Alternatyva 2'!AE$8+'Alternatyva 2'!AE$9-'Alternatyva 2'!AE$113</f>
        <v>0</v>
      </c>
      <c r="AF27" s="210">
        <f>'Alternatyva 2'!AF$8+'Alternatyva 2'!AF$9-'Alternatyva 2'!AF$113</f>
        <v>0</v>
      </c>
      <c r="AG27" s="210">
        <f>'Alternatyva 2'!AG$8+'Alternatyva 2'!AG$9-'Alternatyva 2'!AG$113</f>
        <v>0</v>
      </c>
      <c r="AH27" s="210">
        <f>'Alternatyva 2'!AH$8+'Alternatyva 2'!AH$9-'Alternatyva 2'!AH$113</f>
        <v>0</v>
      </c>
      <c r="AI27" s="210">
        <f>'Alternatyva 2'!AI$8+'Alternatyva 2'!AI$9-'Alternatyva 2'!AI$113</f>
        <v>0</v>
      </c>
      <c r="AJ27" s="210">
        <f>'Alternatyva 2'!AJ$8+'Alternatyva 2'!AJ$9-'Alternatyva 2'!AJ$113</f>
        <v>0</v>
      </c>
      <c r="AK27" s="210">
        <f>'Alternatyva 2'!AK$8+'Alternatyva 2'!AK$9-'Alternatyva 2'!AK$113</f>
        <v>0</v>
      </c>
      <c r="AL27" s="210">
        <f>'Alternatyva 2'!AL$8+'Alternatyva 2'!AL$9-'Alternatyva 2'!AL$113</f>
        <v>0</v>
      </c>
      <c r="AM27" s="210">
        <f>'Alternatyva 2'!AM$8+'Alternatyva 2'!AM$9-'Alternatyva 2'!AM$113</f>
        <v>0</v>
      </c>
      <c r="AN27" s="210">
        <f>'Alternatyva 2'!AN$8+'Alternatyva 2'!AN$9-'Alternatyva 2'!AN$113</f>
        <v>0</v>
      </c>
      <c r="AO27" s="210">
        <f>'Alternatyva 2'!AO$8+'Alternatyva 2'!AO$9-'Alternatyva 2'!AO$113</f>
        <v>0</v>
      </c>
      <c r="AP27" s="210">
        <f>'Alternatyva 2'!AP$8+'Alternatyva 2'!AP$9-'Alternatyva 2'!AP$113</f>
        <v>0</v>
      </c>
      <c r="AQ27" s="210">
        <f>'Alternatyva 2'!AQ$8+'Alternatyva 2'!AQ$9-'Alternatyva 2'!AQ$113</f>
        <v>0</v>
      </c>
      <c r="AR27" s="210">
        <f>'Alternatyva 2'!AR$8+'Alternatyva 2'!AR$9-'Alternatyva 2'!AR$113</f>
        <v>0</v>
      </c>
      <c r="AS27" s="210">
        <f>'Alternatyva 2'!AS$8+'Alternatyva 2'!AS$9-'Alternatyva 2'!AS$113</f>
        <v>0</v>
      </c>
      <c r="AT27" s="210">
        <f>'Alternatyva 2'!AT$8+'Alternatyva 2'!AT$9-'Alternatyva 2'!AT$113</f>
        <v>0</v>
      </c>
      <c r="AU27" s="210">
        <f>'Alternatyva 2'!AU$8+'Alternatyva 2'!AU$9-'Alternatyva 2'!AU$113</f>
        <v>0</v>
      </c>
      <c r="AV27" s="210">
        <f>'Alternatyva 2'!AV$8+'Alternatyva 2'!AV$9-'Alternatyva 2'!AV$113</f>
        <v>0</v>
      </c>
      <c r="AW27" s="210">
        <f>'Alternatyva 2'!AW$8+'Alternatyva 2'!AW$9-'Alternatyva 2'!AW$113</f>
        <v>0</v>
      </c>
      <c r="AX27" s="210">
        <f>'Alternatyva 2'!AX$8+'Alternatyva 2'!AX$9-'Alternatyva 2'!AX$113</f>
        <v>0</v>
      </c>
      <c r="AY27" s="210">
        <f>'Alternatyva 2'!AY$8+'Alternatyva 2'!AY$9-'Alternatyva 2'!AY$113</f>
        <v>0</v>
      </c>
      <c r="AZ27" s="210">
        <f>'Alternatyva 2'!AZ$8+'Alternatyva 2'!AZ$9-'Alternatyva 2'!AZ$113</f>
        <v>0</v>
      </c>
      <c r="BA27" s="210">
        <f>'Alternatyva 2'!BA$8+'Alternatyva 2'!BA$9-'Alternatyva 2'!BA$113</f>
        <v>0</v>
      </c>
      <c r="BB27" s="210">
        <f>'Alternatyva 2'!BB$8+'Alternatyva 2'!BB$9-'Alternatyva 2'!BB$113</f>
        <v>0</v>
      </c>
      <c r="BC27" s="210">
        <f>'Alternatyva 2'!BC$8+'Alternatyva 2'!BC$9-'Alternatyva 2'!BC$113</f>
        <v>0</v>
      </c>
      <c r="BD27" s="210">
        <f>'Alternatyva 2'!BD$8+'Alternatyva 2'!BD$9-'Alternatyva 2'!BD$113</f>
        <v>0</v>
      </c>
      <c r="BE27" s="210">
        <f>'Alternatyva 2'!BE$8+'Alternatyva 2'!BE$9-'Alternatyva 2'!BE$113</f>
        <v>0</v>
      </c>
      <c r="BF27" s="210">
        <f>'Alternatyva 2'!BF$8+'Alternatyva 2'!BF$9-'Alternatyva 2'!BF$113</f>
        <v>0</v>
      </c>
      <c r="BG27" s="210">
        <f>'Alternatyva 2'!BG$8+'Alternatyva 2'!BG$9-'Alternatyva 2'!BG$113</f>
        <v>0</v>
      </c>
      <c r="BH27" s="210">
        <f>'Alternatyva 2'!BH$8+'Alternatyva 2'!BH$9-'Alternatyva 2'!BH$113</f>
        <v>0</v>
      </c>
      <c r="BI27" s="210">
        <f>'Alternatyva 2'!BI$8+'Alternatyva 2'!BI$9-'Alternatyva 2'!BI$113</f>
        <v>0</v>
      </c>
      <c r="BJ27" s="210">
        <f>'Alternatyva 2'!BJ$8+'Alternatyva 2'!BJ$9-'Alternatyva 2'!BJ$113</f>
        <v>0</v>
      </c>
      <c r="BK27" s="210">
        <f>'Alternatyva 2'!BK$8+'Alternatyva 2'!BK$9-'Alternatyva 2'!BK$113</f>
        <v>0</v>
      </c>
      <c r="BL27" s="210">
        <f>'Alternatyva 2'!BL$8+'Alternatyva 2'!BL$9-'Alternatyva 2'!BL$113</f>
        <v>0</v>
      </c>
      <c r="BM27" s="210">
        <f>'Alternatyva 2'!BM$8+'Alternatyva 2'!BM$9-'Alternatyva 2'!BM$113</f>
        <v>0</v>
      </c>
      <c r="BN27" s="210">
        <f>'Alternatyva 2'!BN$8+'Alternatyva 2'!BN$9-'Alternatyva 2'!BN$113</f>
        <v>0</v>
      </c>
      <c r="BO27" s="210">
        <f>'Alternatyva 2'!BO$8+'Alternatyva 2'!BO$9-'Alternatyva 2'!BO$113</f>
        <v>0</v>
      </c>
      <c r="BP27" s="210">
        <f>'Alternatyva 2'!BP$8+'Alternatyva 2'!BP$9-'Alternatyva 2'!BP$113</f>
        <v>0</v>
      </c>
      <c r="BQ27" s="210">
        <f>'Alternatyva 2'!BQ$8+'Alternatyva 2'!BQ$9-'Alternatyva 2'!BQ$113</f>
        <v>0</v>
      </c>
      <c r="BR27" s="210">
        <f>'Alternatyva 2'!BR$8+'Alternatyva 2'!BR$9-'Alternatyva 2'!BR$113</f>
        <v>0</v>
      </c>
      <c r="BS27" s="210">
        <f>'Alternatyva 2'!BS$8+'Alternatyva 2'!BS$9-'Alternatyva 2'!BS$113</f>
        <v>0</v>
      </c>
      <c r="BT27" s="210">
        <f>'Alternatyva 2'!BT$8+'Alternatyva 2'!BT$9-'Alternatyva 2'!BT$113</f>
        <v>0</v>
      </c>
      <c r="BU27" s="210">
        <f>'Alternatyva 2'!BU$8+'Alternatyva 2'!BU$9-'Alternatyva 2'!BU$113</f>
        <v>0</v>
      </c>
      <c r="BV27" s="210">
        <f>'Alternatyva 2'!BV$8+'Alternatyva 2'!BV$9-'Alternatyva 2'!BV$113</f>
        <v>0</v>
      </c>
      <c r="BW27" s="210">
        <f>'Alternatyva 2'!BW$8+'Alternatyva 2'!BW$9-'Alternatyva 2'!BW$113</f>
        <v>0</v>
      </c>
      <c r="BX27" s="210">
        <f>'Alternatyva 2'!BX$8+'Alternatyva 2'!BX$9-'Alternatyva 2'!BX$113</f>
        <v>0</v>
      </c>
      <c r="BY27" s="210">
        <f>'Alternatyva 2'!BY$8+'Alternatyva 2'!BY$9-'Alternatyva 2'!BY$113</f>
        <v>0</v>
      </c>
      <c r="BZ27" s="210">
        <f>'Alternatyva 2'!BZ$8+'Alternatyva 2'!BZ$9-'Alternatyva 2'!BZ$113</f>
        <v>0</v>
      </c>
      <c r="CA27" s="210">
        <f>'Alternatyva 2'!CA$8+'Alternatyva 2'!CA$9-'Alternatyva 2'!CA$113</f>
        <v>0</v>
      </c>
      <c r="CB27" s="210">
        <f>'Alternatyva 2'!CB$8+'Alternatyva 2'!CB$9-'Alternatyva 2'!CB$113</f>
        <v>0</v>
      </c>
      <c r="CC27" s="210">
        <f>'Alternatyva 2'!CC$8+'Alternatyva 2'!CC$9-'Alternatyva 2'!CC$113</f>
        <v>0</v>
      </c>
      <c r="CD27" s="210">
        <f>'Alternatyva 2'!CD$8+'Alternatyva 2'!CD$9-'Alternatyva 2'!CD$113</f>
        <v>0</v>
      </c>
      <c r="CE27" s="210">
        <f>'Alternatyva 2'!CE$8+'Alternatyva 2'!CE$9-'Alternatyva 2'!CE$113</f>
        <v>0</v>
      </c>
      <c r="CF27" s="210">
        <f>'Alternatyva 2'!CF$8+'Alternatyva 2'!CF$9-'Alternatyva 2'!CF$113</f>
        <v>0</v>
      </c>
      <c r="CG27" s="210">
        <f>'Alternatyva 2'!CG$8+'Alternatyva 2'!CG$9-'Alternatyva 2'!CG$113</f>
        <v>0</v>
      </c>
      <c r="CH27" s="210">
        <f>'Alternatyva 2'!CH$8+'Alternatyva 2'!CH$9-'Alternatyva 2'!CH$113</f>
        <v>0</v>
      </c>
      <c r="CI27" s="210">
        <f>'Alternatyva 2'!CI$8+'Alternatyva 2'!CI$9-'Alternatyva 2'!CI$113</f>
        <v>0</v>
      </c>
      <c r="CJ27" s="210">
        <f>'Alternatyva 2'!CJ$8+'Alternatyva 2'!CJ$9-'Alternatyva 2'!CJ$113</f>
        <v>0</v>
      </c>
      <c r="CK27" s="210">
        <f>'Alternatyva 2'!CK$8+'Alternatyva 2'!CK$9-'Alternatyva 2'!CK$113</f>
        <v>0</v>
      </c>
      <c r="CL27" s="210">
        <f>'Alternatyva 2'!CL$8+'Alternatyva 2'!CL$9-'Alternatyva 2'!CL$113</f>
        <v>0</v>
      </c>
      <c r="CM27" s="210">
        <f>'Alternatyva 2'!CM$8+'Alternatyva 2'!CM$9-'Alternatyva 2'!CM$113</f>
        <v>0</v>
      </c>
      <c r="CN27" s="210">
        <f>'Alternatyva 2'!CN$8+'Alternatyva 2'!CN$9-'Alternatyva 2'!CN$113</f>
        <v>0</v>
      </c>
      <c r="CO27" s="210">
        <f>'Alternatyva 2'!CO$8+'Alternatyva 2'!CO$9-'Alternatyva 2'!CO$113</f>
        <v>0</v>
      </c>
      <c r="CP27" s="210">
        <f>'Alternatyva 2'!CP$8+'Alternatyva 2'!CP$9-'Alternatyva 2'!CP$113</f>
        <v>0</v>
      </c>
      <c r="CQ27" s="210">
        <f>'Alternatyva 2'!CQ$8+'Alternatyva 2'!CQ$9-'Alternatyva 2'!CQ$113</f>
        <v>0</v>
      </c>
      <c r="CR27" s="210">
        <f>'Alternatyva 2'!CR$8+'Alternatyva 2'!CR$9-'Alternatyva 2'!CR$113</f>
        <v>0</v>
      </c>
      <c r="CS27" s="210">
        <f>'Alternatyva 2'!CS$8+'Alternatyva 2'!CS$9-'Alternatyva 2'!CS$113</f>
        <v>0</v>
      </c>
      <c r="CT27" s="210">
        <f>'Alternatyva 2'!CT$8+'Alternatyva 2'!CT$9-'Alternatyva 2'!CT$113</f>
        <v>0</v>
      </c>
      <c r="CU27" s="210">
        <f>'Alternatyva 2'!CU$8+'Alternatyva 2'!CU$9-'Alternatyva 2'!CU$113</f>
        <v>0</v>
      </c>
      <c r="CV27" s="210">
        <f>'Alternatyva 2'!CV$8+'Alternatyva 2'!CV$9-'Alternatyva 2'!CV$113</f>
        <v>0</v>
      </c>
      <c r="CW27" s="210">
        <f>'Alternatyva 2'!CW$8+'Alternatyva 2'!CW$9-'Alternatyva 2'!CW$113</f>
        <v>0</v>
      </c>
      <c r="CX27" s="210">
        <f>'Alternatyva 2'!CX$8+'Alternatyva 2'!CX$9-'Alternatyva 2'!CX$113</f>
        <v>0</v>
      </c>
      <c r="CY27" s="210">
        <f>'Alternatyva 2'!CY$8+'Alternatyva 2'!CY$9-'Alternatyva 2'!CY$113</f>
        <v>0</v>
      </c>
      <c r="CZ27" s="210">
        <f>'Alternatyva 2'!CZ$8+'Alternatyva 2'!CZ$9-'Alternatyva 2'!CZ$113</f>
        <v>0</v>
      </c>
      <c r="DA27" s="210">
        <f>'Alternatyva 2'!DA$8+'Alternatyva 2'!DA$9-'Alternatyva 2'!DA$113</f>
        <v>0</v>
      </c>
      <c r="DB27" s="210">
        <f>'Alternatyva 2'!DB$8+'Alternatyva 2'!DB$9-'Alternatyva 2'!DB$113</f>
        <v>0</v>
      </c>
      <c r="DC27" s="210">
        <f>'Alternatyva 2'!DC$8+'Alternatyva 2'!DC$9-'Alternatyva 2'!DC$113</f>
        <v>0</v>
      </c>
    </row>
    <row r="28" spans="2:108" ht="15" hidden="1" customHeight="1">
      <c r="B28" s="176" t="s">
        <v>231</v>
      </c>
      <c r="C28" s="1180" t="s">
        <v>232</v>
      </c>
      <c r="D28" s="1181"/>
      <c r="E28" s="1182"/>
      <c r="F28" s="210">
        <f>H28+NPV(SD,I28:INDEX(I28:DC28,PAL))</f>
        <v>0</v>
      </c>
      <c r="G28" s="210">
        <f>SUMIF($H$6:$DC$6,"&lt;="&amp;PAL,$H28:$DC28)</f>
        <v>0</v>
      </c>
      <c r="H28" s="210">
        <f>'Alternatyva 2'!H$89-'Alternatyva 2'!H$114</f>
        <v>0</v>
      </c>
      <c r="I28" s="210">
        <f>'Alternatyva 2'!I$89-'Alternatyva 2'!I$114</f>
        <v>0</v>
      </c>
      <c r="J28" s="210">
        <f>'Alternatyva 2'!J$89-'Alternatyva 2'!J$114</f>
        <v>0</v>
      </c>
      <c r="K28" s="210">
        <f>'Alternatyva 2'!K$89-'Alternatyva 2'!K$114</f>
        <v>0</v>
      </c>
      <c r="L28" s="210">
        <f>'Alternatyva 2'!L$89-'Alternatyva 2'!L$114</f>
        <v>0</v>
      </c>
      <c r="M28" s="210">
        <f>'Alternatyva 2'!M$89-'Alternatyva 2'!M$114</f>
        <v>0</v>
      </c>
      <c r="N28" s="210">
        <f>'Alternatyva 2'!N$89-'Alternatyva 2'!N$114</f>
        <v>0</v>
      </c>
      <c r="O28" s="210">
        <f>'Alternatyva 2'!O$89-'Alternatyva 2'!O$114</f>
        <v>0</v>
      </c>
      <c r="P28" s="210">
        <f>'Alternatyva 2'!P$89-'Alternatyva 2'!P$114</f>
        <v>0</v>
      </c>
      <c r="Q28" s="210">
        <f>'Alternatyva 2'!Q$89-'Alternatyva 2'!Q$114</f>
        <v>0</v>
      </c>
      <c r="R28" s="210">
        <f>'Alternatyva 2'!R$89-'Alternatyva 2'!R$114</f>
        <v>0</v>
      </c>
      <c r="S28" s="210">
        <f>'Alternatyva 2'!S$89-'Alternatyva 2'!S$114</f>
        <v>0</v>
      </c>
      <c r="T28" s="210">
        <f>'Alternatyva 2'!T$89-'Alternatyva 2'!T$114</f>
        <v>0</v>
      </c>
      <c r="U28" s="210">
        <f>'Alternatyva 2'!U$89-'Alternatyva 2'!U$114</f>
        <v>0</v>
      </c>
      <c r="V28" s="210">
        <f>'Alternatyva 2'!V$89-'Alternatyva 2'!V$114</f>
        <v>0</v>
      </c>
      <c r="W28" s="210">
        <f>'Alternatyva 2'!W$89-'Alternatyva 2'!W$114</f>
        <v>0</v>
      </c>
      <c r="X28" s="210">
        <f>'Alternatyva 2'!X$89-'Alternatyva 2'!X$114</f>
        <v>0</v>
      </c>
      <c r="Y28" s="210">
        <f>'Alternatyva 2'!Y$89-'Alternatyva 2'!Y$114</f>
        <v>0</v>
      </c>
      <c r="Z28" s="210">
        <f>'Alternatyva 2'!Z$89-'Alternatyva 2'!Z$114</f>
        <v>0</v>
      </c>
      <c r="AA28" s="210">
        <f>'Alternatyva 2'!AA$89-'Alternatyva 2'!AA$114</f>
        <v>0</v>
      </c>
      <c r="AB28" s="210">
        <f>'Alternatyva 2'!AB$89-'Alternatyva 2'!AB$114</f>
        <v>0</v>
      </c>
      <c r="AC28" s="210">
        <f>'Alternatyva 2'!AC$89-'Alternatyva 2'!AC$114</f>
        <v>0</v>
      </c>
      <c r="AD28" s="210">
        <f>'Alternatyva 2'!AD$89-'Alternatyva 2'!AD$114</f>
        <v>0</v>
      </c>
      <c r="AE28" s="210">
        <f>'Alternatyva 2'!AE$89-'Alternatyva 2'!AE$114</f>
        <v>0</v>
      </c>
      <c r="AF28" s="210">
        <f>'Alternatyva 2'!AF$89-'Alternatyva 2'!AF$114</f>
        <v>0</v>
      </c>
      <c r="AG28" s="210">
        <f>'Alternatyva 2'!AG$89-'Alternatyva 2'!AG$114</f>
        <v>0</v>
      </c>
      <c r="AH28" s="210">
        <f>'Alternatyva 2'!AH$89-'Alternatyva 2'!AH$114</f>
        <v>0</v>
      </c>
      <c r="AI28" s="210">
        <f>'Alternatyva 2'!AI$89-'Alternatyva 2'!AI$114</f>
        <v>0</v>
      </c>
      <c r="AJ28" s="210">
        <f>'Alternatyva 2'!AJ$89-'Alternatyva 2'!AJ$114</f>
        <v>0</v>
      </c>
      <c r="AK28" s="210">
        <f>'Alternatyva 2'!AK$89-'Alternatyva 2'!AK$114</f>
        <v>0</v>
      </c>
      <c r="AL28" s="210">
        <f>'Alternatyva 2'!AL$89-'Alternatyva 2'!AL$114</f>
        <v>0</v>
      </c>
      <c r="AM28" s="210">
        <f>'Alternatyva 2'!AM$89-'Alternatyva 2'!AM$114</f>
        <v>0</v>
      </c>
      <c r="AN28" s="210">
        <f>'Alternatyva 2'!AN$89-'Alternatyva 2'!AN$114</f>
        <v>0</v>
      </c>
      <c r="AO28" s="210">
        <f>'Alternatyva 2'!AO$89-'Alternatyva 2'!AO$114</f>
        <v>0</v>
      </c>
      <c r="AP28" s="210">
        <f>'Alternatyva 2'!AP$89-'Alternatyva 2'!AP$114</f>
        <v>0</v>
      </c>
      <c r="AQ28" s="210">
        <f>'Alternatyva 2'!AQ$89-'Alternatyva 2'!AQ$114</f>
        <v>0</v>
      </c>
      <c r="AR28" s="210">
        <f>'Alternatyva 2'!AR$89-'Alternatyva 2'!AR$114</f>
        <v>0</v>
      </c>
      <c r="AS28" s="210">
        <f>'Alternatyva 2'!AS$89-'Alternatyva 2'!AS$114</f>
        <v>0</v>
      </c>
      <c r="AT28" s="210">
        <f>'Alternatyva 2'!AT$89-'Alternatyva 2'!AT$114</f>
        <v>0</v>
      </c>
      <c r="AU28" s="210">
        <f>'Alternatyva 2'!AU$89-'Alternatyva 2'!AU$114</f>
        <v>0</v>
      </c>
      <c r="AV28" s="210">
        <f>'Alternatyva 2'!AV$89-'Alternatyva 2'!AV$114</f>
        <v>0</v>
      </c>
      <c r="AW28" s="210">
        <f>'Alternatyva 2'!AW$89-'Alternatyva 2'!AW$114</f>
        <v>0</v>
      </c>
      <c r="AX28" s="210">
        <f>'Alternatyva 2'!AX$89-'Alternatyva 2'!AX$114</f>
        <v>0</v>
      </c>
      <c r="AY28" s="210">
        <f>'Alternatyva 2'!AY$89-'Alternatyva 2'!AY$114</f>
        <v>0</v>
      </c>
      <c r="AZ28" s="210">
        <f>'Alternatyva 2'!AZ$89-'Alternatyva 2'!AZ$114</f>
        <v>0</v>
      </c>
      <c r="BA28" s="210">
        <f>'Alternatyva 2'!BA$89-'Alternatyva 2'!BA$114</f>
        <v>0</v>
      </c>
      <c r="BB28" s="210">
        <f>'Alternatyva 2'!BB$89-'Alternatyva 2'!BB$114</f>
        <v>0</v>
      </c>
      <c r="BC28" s="210">
        <f>'Alternatyva 2'!BC$89-'Alternatyva 2'!BC$114</f>
        <v>0</v>
      </c>
      <c r="BD28" s="210">
        <f>'Alternatyva 2'!BD$89-'Alternatyva 2'!BD$114</f>
        <v>0</v>
      </c>
      <c r="BE28" s="210">
        <f>'Alternatyva 2'!BE$89-'Alternatyva 2'!BE$114</f>
        <v>0</v>
      </c>
      <c r="BF28" s="210">
        <f>'Alternatyva 2'!BF$89-'Alternatyva 2'!BF$114</f>
        <v>0</v>
      </c>
      <c r="BG28" s="210">
        <f>'Alternatyva 2'!BG$89-'Alternatyva 2'!BG$114</f>
        <v>0</v>
      </c>
      <c r="BH28" s="210">
        <f>'Alternatyva 2'!BH$89-'Alternatyva 2'!BH$114</f>
        <v>0</v>
      </c>
      <c r="BI28" s="210">
        <f>'Alternatyva 2'!BI$89-'Alternatyva 2'!BI$114</f>
        <v>0</v>
      </c>
      <c r="BJ28" s="210">
        <f>'Alternatyva 2'!BJ$89-'Alternatyva 2'!BJ$114</f>
        <v>0</v>
      </c>
      <c r="BK28" s="210">
        <f>'Alternatyva 2'!BK$89-'Alternatyva 2'!BK$114</f>
        <v>0</v>
      </c>
      <c r="BL28" s="210">
        <f>'Alternatyva 2'!BL$89-'Alternatyva 2'!BL$114</f>
        <v>0</v>
      </c>
      <c r="BM28" s="210">
        <f>'Alternatyva 2'!BM$89-'Alternatyva 2'!BM$114</f>
        <v>0</v>
      </c>
      <c r="BN28" s="210">
        <f>'Alternatyva 2'!BN$89-'Alternatyva 2'!BN$114</f>
        <v>0</v>
      </c>
      <c r="BO28" s="210">
        <f>'Alternatyva 2'!BO$89-'Alternatyva 2'!BO$114</f>
        <v>0</v>
      </c>
      <c r="BP28" s="210">
        <f>'Alternatyva 2'!BP$89-'Alternatyva 2'!BP$114</f>
        <v>0</v>
      </c>
      <c r="BQ28" s="210">
        <f>'Alternatyva 2'!BQ$89-'Alternatyva 2'!BQ$114</f>
        <v>0</v>
      </c>
      <c r="BR28" s="210">
        <f>'Alternatyva 2'!BR$89-'Alternatyva 2'!BR$114</f>
        <v>0</v>
      </c>
      <c r="BS28" s="210">
        <f>'Alternatyva 2'!BS$89-'Alternatyva 2'!BS$114</f>
        <v>0</v>
      </c>
      <c r="BT28" s="210">
        <f>'Alternatyva 2'!BT$89-'Alternatyva 2'!BT$114</f>
        <v>0</v>
      </c>
      <c r="BU28" s="210">
        <f>'Alternatyva 2'!BU$89-'Alternatyva 2'!BU$114</f>
        <v>0</v>
      </c>
      <c r="BV28" s="210">
        <f>'Alternatyva 2'!BV$89-'Alternatyva 2'!BV$114</f>
        <v>0</v>
      </c>
      <c r="BW28" s="210">
        <f>'Alternatyva 2'!BW$89-'Alternatyva 2'!BW$114</f>
        <v>0</v>
      </c>
      <c r="BX28" s="210">
        <f>'Alternatyva 2'!BX$89-'Alternatyva 2'!BX$114</f>
        <v>0</v>
      </c>
      <c r="BY28" s="210">
        <f>'Alternatyva 2'!BY$89-'Alternatyva 2'!BY$114</f>
        <v>0</v>
      </c>
      <c r="BZ28" s="210">
        <f>'Alternatyva 2'!BZ$89-'Alternatyva 2'!BZ$114</f>
        <v>0</v>
      </c>
      <c r="CA28" s="210">
        <f>'Alternatyva 2'!CA$89-'Alternatyva 2'!CA$114</f>
        <v>0</v>
      </c>
      <c r="CB28" s="210">
        <f>'Alternatyva 2'!CB$89-'Alternatyva 2'!CB$114</f>
        <v>0</v>
      </c>
      <c r="CC28" s="210">
        <f>'Alternatyva 2'!CC$89-'Alternatyva 2'!CC$114</f>
        <v>0</v>
      </c>
      <c r="CD28" s="210">
        <f>'Alternatyva 2'!CD$89-'Alternatyva 2'!CD$114</f>
        <v>0</v>
      </c>
      <c r="CE28" s="210">
        <f>'Alternatyva 2'!CE$89-'Alternatyva 2'!CE$114</f>
        <v>0</v>
      </c>
      <c r="CF28" s="210">
        <f>'Alternatyva 2'!CF$89-'Alternatyva 2'!CF$114</f>
        <v>0</v>
      </c>
      <c r="CG28" s="210">
        <f>'Alternatyva 2'!CG$89-'Alternatyva 2'!CG$114</f>
        <v>0</v>
      </c>
      <c r="CH28" s="210">
        <f>'Alternatyva 2'!CH$89-'Alternatyva 2'!CH$114</f>
        <v>0</v>
      </c>
      <c r="CI28" s="210">
        <f>'Alternatyva 2'!CI$89-'Alternatyva 2'!CI$114</f>
        <v>0</v>
      </c>
      <c r="CJ28" s="210">
        <f>'Alternatyva 2'!CJ$89-'Alternatyva 2'!CJ$114</f>
        <v>0</v>
      </c>
      <c r="CK28" s="210">
        <f>'Alternatyva 2'!CK$89-'Alternatyva 2'!CK$114</f>
        <v>0</v>
      </c>
      <c r="CL28" s="210">
        <f>'Alternatyva 2'!CL$89-'Alternatyva 2'!CL$114</f>
        <v>0</v>
      </c>
      <c r="CM28" s="210">
        <f>'Alternatyva 2'!CM$89-'Alternatyva 2'!CM$114</f>
        <v>0</v>
      </c>
      <c r="CN28" s="210">
        <f>'Alternatyva 2'!CN$89-'Alternatyva 2'!CN$114</f>
        <v>0</v>
      </c>
      <c r="CO28" s="210">
        <f>'Alternatyva 2'!CO$89-'Alternatyva 2'!CO$114</f>
        <v>0</v>
      </c>
      <c r="CP28" s="210">
        <f>'Alternatyva 2'!CP$89-'Alternatyva 2'!CP$114</f>
        <v>0</v>
      </c>
      <c r="CQ28" s="210">
        <f>'Alternatyva 2'!CQ$89-'Alternatyva 2'!CQ$114</f>
        <v>0</v>
      </c>
      <c r="CR28" s="210">
        <f>'Alternatyva 2'!CR$89-'Alternatyva 2'!CR$114</f>
        <v>0</v>
      </c>
      <c r="CS28" s="210">
        <f>'Alternatyva 2'!CS$89-'Alternatyva 2'!CS$114</f>
        <v>0</v>
      </c>
      <c r="CT28" s="210">
        <f>'Alternatyva 2'!CT$89-'Alternatyva 2'!CT$114</f>
        <v>0</v>
      </c>
      <c r="CU28" s="210">
        <f>'Alternatyva 2'!CU$89-'Alternatyva 2'!CU$114</f>
        <v>0</v>
      </c>
      <c r="CV28" s="210">
        <f>'Alternatyva 2'!CV$89-'Alternatyva 2'!CV$114</f>
        <v>0</v>
      </c>
      <c r="CW28" s="210">
        <f>'Alternatyva 2'!CW$89-'Alternatyva 2'!CW$114</f>
        <v>0</v>
      </c>
      <c r="CX28" s="210">
        <f>'Alternatyva 2'!CX$89-'Alternatyva 2'!CX$114</f>
        <v>0</v>
      </c>
      <c r="CY28" s="210">
        <f>'Alternatyva 2'!CY$89-'Alternatyva 2'!CY$114</f>
        <v>0</v>
      </c>
      <c r="CZ28" s="210">
        <f>'Alternatyva 2'!CZ$89-'Alternatyva 2'!CZ$114</f>
        <v>0</v>
      </c>
      <c r="DA28" s="210">
        <f>'Alternatyva 2'!DA$89-'Alternatyva 2'!DA$114</f>
        <v>0</v>
      </c>
      <c r="DB28" s="210">
        <f>'Alternatyva 2'!DB$89-'Alternatyva 2'!DB$114</f>
        <v>0</v>
      </c>
      <c r="DC28" s="210">
        <f>'Alternatyva 2'!DC$89-'Alternatyva 2'!DC$114</f>
        <v>0</v>
      </c>
    </row>
    <row r="29" spans="2:108" ht="15" hidden="1" customHeight="1">
      <c r="B29" s="176" t="s">
        <v>233</v>
      </c>
      <c r="C29" s="1180" t="s">
        <v>163</v>
      </c>
      <c r="D29" s="1181"/>
      <c r="E29" s="1182"/>
      <c r="F29" s="209">
        <f>H29+NPV(FD,I29:INDEX(I29:DC29,PAL))</f>
        <v>0</v>
      </c>
      <c r="G29" s="210">
        <f>SUMIF($H$6:$DC$6,"&lt;="&amp;PAL,$H29:$DC29)</f>
        <v>0</v>
      </c>
      <c r="H29" s="210">
        <f>SUM('Alternatyva 2'!H$21,'Alternatyva 2'!H$32,'Alternatyva 2'!H$43,'Alternatyva 2'!H$55,'Alternatyva 2'!H$66,'Alternatyva 2'!H$77,'Alternatyva 2'!H$88)</f>
        <v>0</v>
      </c>
      <c r="I29" s="210">
        <f>SUM('Alternatyva 2'!I$21,'Alternatyva 2'!I$32,'Alternatyva 2'!I$43,'Alternatyva 2'!I$55,'Alternatyva 2'!I$66,'Alternatyva 2'!I$77,'Alternatyva 2'!I$88)</f>
        <v>0</v>
      </c>
      <c r="J29" s="210">
        <f>SUM('Alternatyva 2'!J$21,'Alternatyva 2'!J$32,'Alternatyva 2'!J$43,'Alternatyva 2'!J$55,'Alternatyva 2'!J$66,'Alternatyva 2'!J$77,'Alternatyva 2'!J$88)</f>
        <v>0</v>
      </c>
      <c r="K29" s="210">
        <f>SUM('Alternatyva 2'!K$21,'Alternatyva 2'!K$32,'Alternatyva 2'!K$43,'Alternatyva 2'!K$55,'Alternatyva 2'!K$66,'Alternatyva 2'!K$77,'Alternatyva 2'!K$88)</f>
        <v>0</v>
      </c>
      <c r="L29" s="210">
        <f>SUM('Alternatyva 2'!L$21,'Alternatyva 2'!L$32,'Alternatyva 2'!L$43,'Alternatyva 2'!L$55,'Alternatyva 2'!L$66,'Alternatyva 2'!L$77,'Alternatyva 2'!L$88)</f>
        <v>0</v>
      </c>
      <c r="M29" s="210">
        <f>SUM('Alternatyva 2'!M$21,'Alternatyva 2'!M$32,'Alternatyva 2'!M$43,'Alternatyva 2'!M$55,'Alternatyva 2'!M$66,'Alternatyva 2'!M$77,'Alternatyva 2'!M$88)</f>
        <v>0</v>
      </c>
      <c r="N29" s="210">
        <f>SUM('Alternatyva 2'!N$21,'Alternatyva 2'!N$32,'Alternatyva 2'!N$43,'Alternatyva 2'!N$55,'Alternatyva 2'!N$66,'Alternatyva 2'!N$77,'Alternatyva 2'!N$88)</f>
        <v>0</v>
      </c>
      <c r="O29" s="210">
        <f>SUM('Alternatyva 2'!O$21,'Alternatyva 2'!O$32,'Alternatyva 2'!O$43,'Alternatyva 2'!O$55,'Alternatyva 2'!O$66,'Alternatyva 2'!O$77,'Alternatyva 2'!O$88)</f>
        <v>0</v>
      </c>
      <c r="P29" s="210">
        <f>SUM('Alternatyva 2'!P$21,'Alternatyva 2'!P$32,'Alternatyva 2'!P$43,'Alternatyva 2'!P$55,'Alternatyva 2'!P$66,'Alternatyva 2'!P$77,'Alternatyva 2'!P$88)</f>
        <v>0</v>
      </c>
      <c r="Q29" s="210">
        <f>SUM('Alternatyva 2'!Q$21,'Alternatyva 2'!Q$32,'Alternatyva 2'!Q$43,'Alternatyva 2'!Q$55,'Alternatyva 2'!Q$66,'Alternatyva 2'!Q$77,'Alternatyva 2'!Q$88)</f>
        <v>0</v>
      </c>
      <c r="R29" s="210">
        <f>SUM('Alternatyva 2'!R$21,'Alternatyva 2'!R$32,'Alternatyva 2'!R$43,'Alternatyva 2'!R$55,'Alternatyva 2'!R$66,'Alternatyva 2'!R$77,'Alternatyva 2'!R$88)</f>
        <v>0</v>
      </c>
      <c r="S29" s="210">
        <f>SUM('Alternatyva 2'!S$21,'Alternatyva 2'!S$32,'Alternatyva 2'!S$43,'Alternatyva 2'!S$55,'Alternatyva 2'!S$66,'Alternatyva 2'!S$77,'Alternatyva 2'!S$88)</f>
        <v>0</v>
      </c>
      <c r="T29" s="210">
        <f>SUM('Alternatyva 2'!T$21,'Alternatyva 2'!T$32,'Alternatyva 2'!T$43,'Alternatyva 2'!T$55,'Alternatyva 2'!T$66,'Alternatyva 2'!T$77,'Alternatyva 2'!T$88)</f>
        <v>0</v>
      </c>
      <c r="U29" s="210">
        <f>SUM('Alternatyva 2'!U$21,'Alternatyva 2'!U$32,'Alternatyva 2'!U$43,'Alternatyva 2'!U$55,'Alternatyva 2'!U$66,'Alternatyva 2'!U$77,'Alternatyva 2'!U$88)</f>
        <v>0</v>
      </c>
      <c r="V29" s="210">
        <f>SUM('Alternatyva 2'!V$21,'Alternatyva 2'!V$32,'Alternatyva 2'!V$43,'Alternatyva 2'!V$55,'Alternatyva 2'!V$66,'Alternatyva 2'!V$77,'Alternatyva 2'!V$88)</f>
        <v>0</v>
      </c>
      <c r="W29" s="210">
        <f>SUM('Alternatyva 2'!W$21,'Alternatyva 2'!W$32,'Alternatyva 2'!W$43,'Alternatyva 2'!W$55,'Alternatyva 2'!W$66,'Alternatyva 2'!W$77,'Alternatyva 2'!W$88)</f>
        <v>0</v>
      </c>
      <c r="X29" s="210">
        <f>SUM('Alternatyva 2'!X$21,'Alternatyva 2'!X$32,'Alternatyva 2'!X$43,'Alternatyva 2'!X$55,'Alternatyva 2'!X$66,'Alternatyva 2'!X$77,'Alternatyva 2'!X$88)</f>
        <v>0</v>
      </c>
      <c r="Y29" s="210">
        <f>SUM('Alternatyva 2'!Y$21,'Alternatyva 2'!Y$32,'Alternatyva 2'!Y$43,'Alternatyva 2'!Y$55,'Alternatyva 2'!Y$66,'Alternatyva 2'!Y$77,'Alternatyva 2'!Y$88)</f>
        <v>0</v>
      </c>
      <c r="Z29" s="210">
        <f>SUM('Alternatyva 2'!Z$21,'Alternatyva 2'!Z$32,'Alternatyva 2'!Z$43,'Alternatyva 2'!Z$55,'Alternatyva 2'!Z$66,'Alternatyva 2'!Z$77,'Alternatyva 2'!Z$88)</f>
        <v>0</v>
      </c>
      <c r="AA29" s="210">
        <f>SUM('Alternatyva 2'!AA$21,'Alternatyva 2'!AA$32,'Alternatyva 2'!AA$43,'Alternatyva 2'!AA$55,'Alternatyva 2'!AA$66,'Alternatyva 2'!AA$77,'Alternatyva 2'!AA$88)</f>
        <v>0</v>
      </c>
      <c r="AB29" s="210">
        <f>SUM('Alternatyva 2'!AB$21,'Alternatyva 2'!AB$32,'Alternatyva 2'!AB$43,'Alternatyva 2'!AB$55,'Alternatyva 2'!AB$66,'Alternatyva 2'!AB$77,'Alternatyva 2'!AB$88)</f>
        <v>0</v>
      </c>
      <c r="AC29" s="210">
        <f>SUM('Alternatyva 2'!AC$21,'Alternatyva 2'!AC$32,'Alternatyva 2'!AC$43,'Alternatyva 2'!AC$55,'Alternatyva 2'!AC$66,'Alternatyva 2'!AC$77,'Alternatyva 2'!AC$88)</f>
        <v>0</v>
      </c>
      <c r="AD29" s="210">
        <f>SUM('Alternatyva 2'!AD$21,'Alternatyva 2'!AD$32,'Alternatyva 2'!AD$43,'Alternatyva 2'!AD$55,'Alternatyva 2'!AD$66,'Alternatyva 2'!AD$77,'Alternatyva 2'!AD$88)</f>
        <v>0</v>
      </c>
      <c r="AE29" s="210">
        <f>SUM('Alternatyva 2'!AE$21,'Alternatyva 2'!AE$32,'Alternatyva 2'!AE$43,'Alternatyva 2'!AE$55,'Alternatyva 2'!AE$66,'Alternatyva 2'!AE$77,'Alternatyva 2'!AE$88)</f>
        <v>0</v>
      </c>
      <c r="AF29" s="210">
        <f>SUM('Alternatyva 2'!AF$21,'Alternatyva 2'!AF$32,'Alternatyva 2'!AF$43,'Alternatyva 2'!AF$55,'Alternatyva 2'!AF$66,'Alternatyva 2'!AF$77,'Alternatyva 2'!AF$88)</f>
        <v>0</v>
      </c>
      <c r="AG29" s="210">
        <f>SUM('Alternatyva 2'!AG$21,'Alternatyva 2'!AG$32,'Alternatyva 2'!AG$43,'Alternatyva 2'!AG$55,'Alternatyva 2'!AG$66,'Alternatyva 2'!AG$77,'Alternatyva 2'!AG$88)</f>
        <v>0</v>
      </c>
      <c r="AH29" s="210">
        <f>SUM('Alternatyva 2'!AH$21,'Alternatyva 2'!AH$32,'Alternatyva 2'!AH$43,'Alternatyva 2'!AH$55,'Alternatyva 2'!AH$66,'Alternatyva 2'!AH$77,'Alternatyva 2'!AH$88)</f>
        <v>0</v>
      </c>
      <c r="AI29" s="210">
        <f>SUM('Alternatyva 2'!AI$21,'Alternatyva 2'!AI$32,'Alternatyva 2'!AI$43,'Alternatyva 2'!AI$55,'Alternatyva 2'!AI$66,'Alternatyva 2'!AI$77,'Alternatyva 2'!AI$88)</f>
        <v>0</v>
      </c>
      <c r="AJ29" s="210">
        <f>SUM('Alternatyva 2'!AJ$21,'Alternatyva 2'!AJ$32,'Alternatyva 2'!AJ$43,'Alternatyva 2'!AJ$55,'Alternatyva 2'!AJ$66,'Alternatyva 2'!AJ$77,'Alternatyva 2'!AJ$88)</f>
        <v>0</v>
      </c>
      <c r="AK29" s="210">
        <f>SUM('Alternatyva 2'!AK$21,'Alternatyva 2'!AK$32,'Alternatyva 2'!AK$43,'Alternatyva 2'!AK$55,'Alternatyva 2'!AK$66,'Alternatyva 2'!AK$77,'Alternatyva 2'!AK$88)</f>
        <v>0</v>
      </c>
      <c r="AL29" s="210">
        <f>SUM('Alternatyva 2'!AL$21,'Alternatyva 2'!AL$32,'Alternatyva 2'!AL$43,'Alternatyva 2'!AL$55,'Alternatyva 2'!AL$66,'Alternatyva 2'!AL$77,'Alternatyva 2'!AL$88)</f>
        <v>0</v>
      </c>
      <c r="AM29" s="210">
        <f>SUM('Alternatyva 2'!AM$21,'Alternatyva 2'!AM$32,'Alternatyva 2'!AM$43,'Alternatyva 2'!AM$55,'Alternatyva 2'!AM$66,'Alternatyva 2'!AM$77,'Alternatyva 2'!AM$88)</f>
        <v>0</v>
      </c>
      <c r="AN29" s="210">
        <f>SUM('Alternatyva 2'!AN$21,'Alternatyva 2'!AN$32,'Alternatyva 2'!AN$43,'Alternatyva 2'!AN$55,'Alternatyva 2'!AN$66,'Alternatyva 2'!AN$77,'Alternatyva 2'!AN$88)</f>
        <v>0</v>
      </c>
      <c r="AO29" s="210">
        <f>SUM('Alternatyva 2'!AO$21,'Alternatyva 2'!AO$32,'Alternatyva 2'!AO$43,'Alternatyva 2'!AO$55,'Alternatyva 2'!AO$66,'Alternatyva 2'!AO$77,'Alternatyva 2'!AO$88)</f>
        <v>0</v>
      </c>
      <c r="AP29" s="210">
        <f>SUM('Alternatyva 2'!AP$21,'Alternatyva 2'!AP$32,'Alternatyva 2'!AP$43,'Alternatyva 2'!AP$55,'Alternatyva 2'!AP$66,'Alternatyva 2'!AP$77,'Alternatyva 2'!AP$88)</f>
        <v>0</v>
      </c>
      <c r="AQ29" s="210">
        <f>SUM('Alternatyva 2'!AQ$21,'Alternatyva 2'!AQ$32,'Alternatyva 2'!AQ$43,'Alternatyva 2'!AQ$55,'Alternatyva 2'!AQ$66,'Alternatyva 2'!AQ$77,'Alternatyva 2'!AQ$88)</f>
        <v>0</v>
      </c>
      <c r="AR29" s="210">
        <f>SUM('Alternatyva 2'!AR$21,'Alternatyva 2'!AR$32,'Alternatyva 2'!AR$43,'Alternatyva 2'!AR$55,'Alternatyva 2'!AR$66,'Alternatyva 2'!AR$77,'Alternatyva 2'!AR$88)</f>
        <v>0</v>
      </c>
      <c r="AS29" s="210">
        <f>SUM('Alternatyva 2'!AS$21,'Alternatyva 2'!AS$32,'Alternatyva 2'!AS$43,'Alternatyva 2'!AS$55,'Alternatyva 2'!AS$66,'Alternatyva 2'!AS$77,'Alternatyva 2'!AS$88)</f>
        <v>0</v>
      </c>
      <c r="AT29" s="210">
        <f>SUM('Alternatyva 2'!AT$21,'Alternatyva 2'!AT$32,'Alternatyva 2'!AT$43,'Alternatyva 2'!AT$55,'Alternatyva 2'!AT$66,'Alternatyva 2'!AT$77,'Alternatyva 2'!AT$88)</f>
        <v>0</v>
      </c>
      <c r="AU29" s="210">
        <f>SUM('Alternatyva 2'!AU$21,'Alternatyva 2'!AU$32,'Alternatyva 2'!AU$43,'Alternatyva 2'!AU$55,'Alternatyva 2'!AU$66,'Alternatyva 2'!AU$77,'Alternatyva 2'!AU$88)</f>
        <v>0</v>
      </c>
      <c r="AV29" s="210">
        <f>SUM('Alternatyva 2'!AV$21,'Alternatyva 2'!AV$32,'Alternatyva 2'!AV$43,'Alternatyva 2'!AV$55,'Alternatyva 2'!AV$66,'Alternatyva 2'!AV$77,'Alternatyva 2'!AV$88)</f>
        <v>0</v>
      </c>
      <c r="AW29" s="210">
        <f>SUM('Alternatyva 2'!AW$21,'Alternatyva 2'!AW$32,'Alternatyva 2'!AW$43,'Alternatyva 2'!AW$55,'Alternatyva 2'!AW$66,'Alternatyva 2'!AW$77,'Alternatyva 2'!AW$88)</f>
        <v>0</v>
      </c>
      <c r="AX29" s="210">
        <f>SUM('Alternatyva 2'!AX$21,'Alternatyva 2'!AX$32,'Alternatyva 2'!AX$43,'Alternatyva 2'!AX$55,'Alternatyva 2'!AX$66,'Alternatyva 2'!AX$77,'Alternatyva 2'!AX$88)</f>
        <v>0</v>
      </c>
      <c r="AY29" s="210">
        <f>SUM('Alternatyva 2'!AY$21,'Alternatyva 2'!AY$32,'Alternatyva 2'!AY$43,'Alternatyva 2'!AY$55,'Alternatyva 2'!AY$66,'Alternatyva 2'!AY$77,'Alternatyva 2'!AY$88)</f>
        <v>0</v>
      </c>
      <c r="AZ29" s="210">
        <f>SUM('Alternatyva 2'!AZ$21,'Alternatyva 2'!AZ$32,'Alternatyva 2'!AZ$43,'Alternatyva 2'!AZ$55,'Alternatyva 2'!AZ$66,'Alternatyva 2'!AZ$77,'Alternatyva 2'!AZ$88)</f>
        <v>0</v>
      </c>
      <c r="BA29" s="210">
        <f>SUM('Alternatyva 2'!BA$21,'Alternatyva 2'!BA$32,'Alternatyva 2'!BA$43,'Alternatyva 2'!BA$55,'Alternatyva 2'!BA$66,'Alternatyva 2'!BA$77,'Alternatyva 2'!BA$88)</f>
        <v>0</v>
      </c>
      <c r="BB29" s="210">
        <f>SUM('Alternatyva 2'!BB$21,'Alternatyva 2'!BB$32,'Alternatyva 2'!BB$43,'Alternatyva 2'!BB$55,'Alternatyva 2'!BB$66,'Alternatyva 2'!BB$77,'Alternatyva 2'!BB$88)</f>
        <v>0</v>
      </c>
      <c r="BC29" s="210">
        <f>SUM('Alternatyva 2'!BC$21,'Alternatyva 2'!BC$32,'Alternatyva 2'!BC$43,'Alternatyva 2'!BC$55,'Alternatyva 2'!BC$66,'Alternatyva 2'!BC$77,'Alternatyva 2'!BC$88)</f>
        <v>0</v>
      </c>
      <c r="BD29" s="210">
        <f>SUM('Alternatyva 2'!BD$21,'Alternatyva 2'!BD$32,'Alternatyva 2'!BD$43,'Alternatyva 2'!BD$55,'Alternatyva 2'!BD$66,'Alternatyva 2'!BD$77,'Alternatyva 2'!BD$88)</f>
        <v>0</v>
      </c>
      <c r="BE29" s="210">
        <f>SUM('Alternatyva 2'!BE$21,'Alternatyva 2'!BE$32,'Alternatyva 2'!BE$43,'Alternatyva 2'!BE$55,'Alternatyva 2'!BE$66,'Alternatyva 2'!BE$77,'Alternatyva 2'!BE$88)</f>
        <v>0</v>
      </c>
      <c r="BF29" s="210">
        <f>SUM('Alternatyva 2'!BF$21,'Alternatyva 2'!BF$32,'Alternatyva 2'!BF$43,'Alternatyva 2'!BF$55,'Alternatyva 2'!BF$66,'Alternatyva 2'!BF$77,'Alternatyva 2'!BF$88)</f>
        <v>0</v>
      </c>
      <c r="BG29" s="210">
        <f>SUM('Alternatyva 2'!BG$21,'Alternatyva 2'!BG$32,'Alternatyva 2'!BG$43,'Alternatyva 2'!BG$55,'Alternatyva 2'!BG$66,'Alternatyva 2'!BG$77,'Alternatyva 2'!BG$88)</f>
        <v>0</v>
      </c>
      <c r="BH29" s="210">
        <f>SUM('Alternatyva 2'!BH$21,'Alternatyva 2'!BH$32,'Alternatyva 2'!BH$43,'Alternatyva 2'!BH$55,'Alternatyva 2'!BH$66,'Alternatyva 2'!BH$77,'Alternatyva 2'!BH$88)</f>
        <v>0</v>
      </c>
      <c r="BI29" s="210">
        <f>SUM('Alternatyva 2'!BI$21,'Alternatyva 2'!BI$32,'Alternatyva 2'!BI$43,'Alternatyva 2'!BI$55,'Alternatyva 2'!BI$66,'Alternatyva 2'!BI$77,'Alternatyva 2'!BI$88)</f>
        <v>0</v>
      </c>
      <c r="BJ29" s="210">
        <f>SUM('Alternatyva 2'!BJ$21,'Alternatyva 2'!BJ$32,'Alternatyva 2'!BJ$43,'Alternatyva 2'!BJ$55,'Alternatyva 2'!BJ$66,'Alternatyva 2'!BJ$77,'Alternatyva 2'!BJ$88)</f>
        <v>0</v>
      </c>
      <c r="BK29" s="210">
        <f>SUM('Alternatyva 2'!BK$21,'Alternatyva 2'!BK$32,'Alternatyva 2'!BK$43,'Alternatyva 2'!BK$55,'Alternatyva 2'!BK$66,'Alternatyva 2'!BK$77,'Alternatyva 2'!BK$88)</f>
        <v>0</v>
      </c>
      <c r="BL29" s="210">
        <f>SUM('Alternatyva 2'!BL$21,'Alternatyva 2'!BL$32,'Alternatyva 2'!BL$43,'Alternatyva 2'!BL$55,'Alternatyva 2'!BL$66,'Alternatyva 2'!BL$77,'Alternatyva 2'!BL$88)</f>
        <v>0</v>
      </c>
      <c r="BM29" s="210">
        <f>SUM('Alternatyva 2'!BM$21,'Alternatyva 2'!BM$32,'Alternatyva 2'!BM$43,'Alternatyva 2'!BM$55,'Alternatyva 2'!BM$66,'Alternatyva 2'!BM$77,'Alternatyva 2'!BM$88)</f>
        <v>0</v>
      </c>
      <c r="BN29" s="210">
        <f>SUM('Alternatyva 2'!BN$21,'Alternatyva 2'!BN$32,'Alternatyva 2'!BN$43,'Alternatyva 2'!BN$55,'Alternatyva 2'!BN$66,'Alternatyva 2'!BN$77,'Alternatyva 2'!BN$88)</f>
        <v>0</v>
      </c>
      <c r="BO29" s="210">
        <f>SUM('Alternatyva 2'!BO$21,'Alternatyva 2'!BO$32,'Alternatyva 2'!BO$43,'Alternatyva 2'!BO$55,'Alternatyva 2'!BO$66,'Alternatyva 2'!BO$77,'Alternatyva 2'!BO$88)</f>
        <v>0</v>
      </c>
      <c r="BP29" s="210">
        <f>SUM('Alternatyva 2'!BP$21,'Alternatyva 2'!BP$32,'Alternatyva 2'!BP$43,'Alternatyva 2'!BP$55,'Alternatyva 2'!BP$66,'Alternatyva 2'!BP$77,'Alternatyva 2'!BP$88)</f>
        <v>0</v>
      </c>
      <c r="BQ29" s="210">
        <f>SUM('Alternatyva 2'!BQ$21,'Alternatyva 2'!BQ$32,'Alternatyva 2'!BQ$43,'Alternatyva 2'!BQ$55,'Alternatyva 2'!BQ$66,'Alternatyva 2'!BQ$77,'Alternatyva 2'!BQ$88)</f>
        <v>0</v>
      </c>
      <c r="BR29" s="210">
        <f>SUM('Alternatyva 2'!BR$21,'Alternatyva 2'!BR$32,'Alternatyva 2'!BR$43,'Alternatyva 2'!BR$55,'Alternatyva 2'!BR$66,'Alternatyva 2'!BR$77,'Alternatyva 2'!BR$88)</f>
        <v>0</v>
      </c>
      <c r="BS29" s="210">
        <f>SUM('Alternatyva 2'!BS$21,'Alternatyva 2'!BS$32,'Alternatyva 2'!BS$43,'Alternatyva 2'!BS$55,'Alternatyva 2'!BS$66,'Alternatyva 2'!BS$77,'Alternatyva 2'!BS$88)</f>
        <v>0</v>
      </c>
      <c r="BT29" s="210">
        <f>SUM('Alternatyva 2'!BT$21,'Alternatyva 2'!BT$32,'Alternatyva 2'!BT$43,'Alternatyva 2'!BT$55,'Alternatyva 2'!BT$66,'Alternatyva 2'!BT$77,'Alternatyva 2'!BT$88)</f>
        <v>0</v>
      </c>
      <c r="BU29" s="210">
        <f>SUM('Alternatyva 2'!BU$21,'Alternatyva 2'!BU$32,'Alternatyva 2'!BU$43,'Alternatyva 2'!BU$55,'Alternatyva 2'!BU$66,'Alternatyva 2'!BU$77,'Alternatyva 2'!BU$88)</f>
        <v>0</v>
      </c>
      <c r="BV29" s="210">
        <f>SUM('Alternatyva 2'!BV$21,'Alternatyva 2'!BV$32,'Alternatyva 2'!BV$43,'Alternatyva 2'!BV$55,'Alternatyva 2'!BV$66,'Alternatyva 2'!BV$77,'Alternatyva 2'!BV$88)</f>
        <v>0</v>
      </c>
      <c r="BW29" s="210">
        <f>SUM('Alternatyva 2'!BW$21,'Alternatyva 2'!BW$32,'Alternatyva 2'!BW$43,'Alternatyva 2'!BW$55,'Alternatyva 2'!BW$66,'Alternatyva 2'!BW$77,'Alternatyva 2'!BW$88)</f>
        <v>0</v>
      </c>
      <c r="BX29" s="210">
        <f>SUM('Alternatyva 2'!BX$21,'Alternatyva 2'!BX$32,'Alternatyva 2'!BX$43,'Alternatyva 2'!BX$55,'Alternatyva 2'!BX$66,'Alternatyva 2'!BX$77,'Alternatyva 2'!BX$88)</f>
        <v>0</v>
      </c>
      <c r="BY29" s="210">
        <f>SUM('Alternatyva 2'!BY$21,'Alternatyva 2'!BY$32,'Alternatyva 2'!BY$43,'Alternatyva 2'!BY$55,'Alternatyva 2'!BY$66,'Alternatyva 2'!BY$77,'Alternatyva 2'!BY$88)</f>
        <v>0</v>
      </c>
      <c r="BZ29" s="210">
        <f>SUM('Alternatyva 2'!BZ$21,'Alternatyva 2'!BZ$32,'Alternatyva 2'!BZ$43,'Alternatyva 2'!BZ$55,'Alternatyva 2'!BZ$66,'Alternatyva 2'!BZ$77,'Alternatyva 2'!BZ$88)</f>
        <v>0</v>
      </c>
      <c r="CA29" s="210">
        <f>SUM('Alternatyva 2'!CA$21,'Alternatyva 2'!CA$32,'Alternatyva 2'!CA$43,'Alternatyva 2'!CA$55,'Alternatyva 2'!CA$66,'Alternatyva 2'!CA$77,'Alternatyva 2'!CA$88)</f>
        <v>0</v>
      </c>
      <c r="CB29" s="210">
        <f>SUM('Alternatyva 2'!CB$21,'Alternatyva 2'!CB$32,'Alternatyva 2'!CB$43,'Alternatyva 2'!CB$55,'Alternatyva 2'!CB$66,'Alternatyva 2'!CB$77,'Alternatyva 2'!CB$88)</f>
        <v>0</v>
      </c>
      <c r="CC29" s="210">
        <f>SUM('Alternatyva 2'!CC$21,'Alternatyva 2'!CC$32,'Alternatyva 2'!CC$43,'Alternatyva 2'!CC$55,'Alternatyva 2'!CC$66,'Alternatyva 2'!CC$77,'Alternatyva 2'!CC$88)</f>
        <v>0</v>
      </c>
      <c r="CD29" s="210">
        <f>SUM('Alternatyva 2'!CD$21,'Alternatyva 2'!CD$32,'Alternatyva 2'!CD$43,'Alternatyva 2'!CD$55,'Alternatyva 2'!CD$66,'Alternatyva 2'!CD$77,'Alternatyva 2'!CD$88)</f>
        <v>0</v>
      </c>
      <c r="CE29" s="210">
        <f>SUM('Alternatyva 2'!CE$21,'Alternatyva 2'!CE$32,'Alternatyva 2'!CE$43,'Alternatyva 2'!CE$55,'Alternatyva 2'!CE$66,'Alternatyva 2'!CE$77,'Alternatyva 2'!CE$88)</f>
        <v>0</v>
      </c>
      <c r="CF29" s="210">
        <f>SUM('Alternatyva 2'!CF$21,'Alternatyva 2'!CF$32,'Alternatyva 2'!CF$43,'Alternatyva 2'!CF$55,'Alternatyva 2'!CF$66,'Alternatyva 2'!CF$77,'Alternatyva 2'!CF$88)</f>
        <v>0</v>
      </c>
      <c r="CG29" s="210">
        <f>SUM('Alternatyva 2'!CG$21,'Alternatyva 2'!CG$32,'Alternatyva 2'!CG$43,'Alternatyva 2'!CG$55,'Alternatyva 2'!CG$66,'Alternatyva 2'!CG$77,'Alternatyva 2'!CG$88)</f>
        <v>0</v>
      </c>
      <c r="CH29" s="210">
        <f>SUM('Alternatyva 2'!CH$21,'Alternatyva 2'!CH$32,'Alternatyva 2'!CH$43,'Alternatyva 2'!CH$55,'Alternatyva 2'!CH$66,'Alternatyva 2'!CH$77,'Alternatyva 2'!CH$88)</f>
        <v>0</v>
      </c>
      <c r="CI29" s="210">
        <f>SUM('Alternatyva 2'!CI$21,'Alternatyva 2'!CI$32,'Alternatyva 2'!CI$43,'Alternatyva 2'!CI$55,'Alternatyva 2'!CI$66,'Alternatyva 2'!CI$77,'Alternatyva 2'!CI$88)</f>
        <v>0</v>
      </c>
      <c r="CJ29" s="210">
        <f>SUM('Alternatyva 2'!CJ$21,'Alternatyva 2'!CJ$32,'Alternatyva 2'!CJ$43,'Alternatyva 2'!CJ$55,'Alternatyva 2'!CJ$66,'Alternatyva 2'!CJ$77,'Alternatyva 2'!CJ$88)</f>
        <v>0</v>
      </c>
      <c r="CK29" s="210">
        <f>SUM('Alternatyva 2'!CK$21,'Alternatyva 2'!CK$32,'Alternatyva 2'!CK$43,'Alternatyva 2'!CK$55,'Alternatyva 2'!CK$66,'Alternatyva 2'!CK$77,'Alternatyva 2'!CK$88)</f>
        <v>0</v>
      </c>
      <c r="CL29" s="210">
        <f>SUM('Alternatyva 2'!CL$21,'Alternatyva 2'!CL$32,'Alternatyva 2'!CL$43,'Alternatyva 2'!CL$55,'Alternatyva 2'!CL$66,'Alternatyva 2'!CL$77,'Alternatyva 2'!CL$88)</f>
        <v>0</v>
      </c>
      <c r="CM29" s="210">
        <f>SUM('Alternatyva 2'!CM$21,'Alternatyva 2'!CM$32,'Alternatyva 2'!CM$43,'Alternatyva 2'!CM$55,'Alternatyva 2'!CM$66,'Alternatyva 2'!CM$77,'Alternatyva 2'!CM$88)</f>
        <v>0</v>
      </c>
      <c r="CN29" s="210">
        <f>SUM('Alternatyva 2'!CN$21,'Alternatyva 2'!CN$32,'Alternatyva 2'!CN$43,'Alternatyva 2'!CN$55,'Alternatyva 2'!CN$66,'Alternatyva 2'!CN$77,'Alternatyva 2'!CN$88)</f>
        <v>0</v>
      </c>
      <c r="CO29" s="210">
        <f>SUM('Alternatyva 2'!CO$21,'Alternatyva 2'!CO$32,'Alternatyva 2'!CO$43,'Alternatyva 2'!CO$55,'Alternatyva 2'!CO$66,'Alternatyva 2'!CO$77,'Alternatyva 2'!CO$88)</f>
        <v>0</v>
      </c>
      <c r="CP29" s="210">
        <f>SUM('Alternatyva 2'!CP$21,'Alternatyva 2'!CP$32,'Alternatyva 2'!CP$43,'Alternatyva 2'!CP$55,'Alternatyva 2'!CP$66,'Alternatyva 2'!CP$77,'Alternatyva 2'!CP$88)</f>
        <v>0</v>
      </c>
      <c r="CQ29" s="210">
        <f>SUM('Alternatyva 2'!CQ$21,'Alternatyva 2'!CQ$32,'Alternatyva 2'!CQ$43,'Alternatyva 2'!CQ$55,'Alternatyva 2'!CQ$66,'Alternatyva 2'!CQ$77,'Alternatyva 2'!CQ$88)</f>
        <v>0</v>
      </c>
      <c r="CR29" s="210">
        <f>SUM('Alternatyva 2'!CR$21,'Alternatyva 2'!CR$32,'Alternatyva 2'!CR$43,'Alternatyva 2'!CR$55,'Alternatyva 2'!CR$66,'Alternatyva 2'!CR$77,'Alternatyva 2'!CR$88)</f>
        <v>0</v>
      </c>
      <c r="CS29" s="210">
        <f>SUM('Alternatyva 2'!CS$21,'Alternatyva 2'!CS$32,'Alternatyva 2'!CS$43,'Alternatyva 2'!CS$55,'Alternatyva 2'!CS$66,'Alternatyva 2'!CS$77,'Alternatyva 2'!CS$88)</f>
        <v>0</v>
      </c>
      <c r="CT29" s="210">
        <f>SUM('Alternatyva 2'!CT$21,'Alternatyva 2'!CT$32,'Alternatyva 2'!CT$43,'Alternatyva 2'!CT$55,'Alternatyva 2'!CT$66,'Alternatyva 2'!CT$77,'Alternatyva 2'!CT$88)</f>
        <v>0</v>
      </c>
      <c r="CU29" s="210">
        <f>SUM('Alternatyva 2'!CU$21,'Alternatyva 2'!CU$32,'Alternatyva 2'!CU$43,'Alternatyva 2'!CU$55,'Alternatyva 2'!CU$66,'Alternatyva 2'!CU$77,'Alternatyva 2'!CU$88)</f>
        <v>0</v>
      </c>
      <c r="CV29" s="210">
        <f>SUM('Alternatyva 2'!CV$21,'Alternatyva 2'!CV$32,'Alternatyva 2'!CV$43,'Alternatyva 2'!CV$55,'Alternatyva 2'!CV$66,'Alternatyva 2'!CV$77,'Alternatyva 2'!CV$88)</f>
        <v>0</v>
      </c>
      <c r="CW29" s="210">
        <f>SUM('Alternatyva 2'!CW$21,'Alternatyva 2'!CW$32,'Alternatyva 2'!CW$43,'Alternatyva 2'!CW$55,'Alternatyva 2'!CW$66,'Alternatyva 2'!CW$77,'Alternatyva 2'!CW$88)</f>
        <v>0</v>
      </c>
      <c r="CX29" s="210">
        <f>SUM('Alternatyva 2'!CX$21,'Alternatyva 2'!CX$32,'Alternatyva 2'!CX$43,'Alternatyva 2'!CX$55,'Alternatyva 2'!CX$66,'Alternatyva 2'!CX$77,'Alternatyva 2'!CX$88)</f>
        <v>0</v>
      </c>
      <c r="CY29" s="210">
        <f>SUM('Alternatyva 2'!CY$21,'Alternatyva 2'!CY$32,'Alternatyva 2'!CY$43,'Alternatyva 2'!CY$55,'Alternatyva 2'!CY$66,'Alternatyva 2'!CY$77,'Alternatyva 2'!CY$88)</f>
        <v>0</v>
      </c>
      <c r="CZ29" s="210">
        <f>SUM('Alternatyva 2'!CZ$21,'Alternatyva 2'!CZ$32,'Alternatyva 2'!CZ$43,'Alternatyva 2'!CZ$55,'Alternatyva 2'!CZ$66,'Alternatyva 2'!CZ$77,'Alternatyva 2'!CZ$88)</f>
        <v>0</v>
      </c>
      <c r="DA29" s="210">
        <f>SUM('Alternatyva 2'!DA$21,'Alternatyva 2'!DA$32,'Alternatyva 2'!DA$43,'Alternatyva 2'!DA$55,'Alternatyva 2'!DA$66,'Alternatyva 2'!DA$77,'Alternatyva 2'!DA$88)</f>
        <v>0</v>
      </c>
      <c r="DB29" s="210">
        <f>SUM('Alternatyva 2'!DB$21,'Alternatyva 2'!DB$32,'Alternatyva 2'!DB$43,'Alternatyva 2'!DB$55,'Alternatyva 2'!DB$66,'Alternatyva 2'!DB$77,'Alternatyva 2'!DB$88)</f>
        <v>0</v>
      </c>
      <c r="DC29" s="210">
        <f>SUM('Alternatyva 2'!DC$21,'Alternatyva 2'!DC$32,'Alternatyva 2'!DC$43,'Alternatyva 2'!DC$55,'Alternatyva 2'!DC$66,'Alternatyva 2'!DC$77,'Alternatyva 2'!DC$88)</f>
        <v>0</v>
      </c>
    </row>
    <row r="30" spans="2:108" ht="15" hidden="1" customHeight="1">
      <c r="B30" s="176" t="s">
        <v>234</v>
      </c>
      <c r="C30" s="1180" t="s">
        <v>235</v>
      </c>
      <c r="D30" s="1181"/>
      <c r="E30" s="1182"/>
      <c r="F30" s="209">
        <f>H30+NPV(SD,I30:INDEX(I30:DC30,PAL))</f>
        <v>0</v>
      </c>
      <c r="G30" s="210">
        <f>SUMIF($H$6:$DC$6,"&lt;="&amp;PAL,$H30:$DC30)</f>
        <v>0</v>
      </c>
      <c r="H30" s="210">
        <f>H29-SUMPRODUCT('Alternatyva 2'!H$21:H$88,'Alternatyva 2'!$DH$21:$DH$88)</f>
        <v>0</v>
      </c>
      <c r="I30" s="210">
        <f>I29-SUMPRODUCT('Alternatyva 2'!I$21:I$88,'Alternatyva 2'!$DH$21:$DH$88)</f>
        <v>0</v>
      </c>
      <c r="J30" s="210">
        <f>J29-SUMPRODUCT('Alternatyva 2'!J$21:J$88,'Alternatyva 2'!$DH$21:$DH$88)</f>
        <v>0</v>
      </c>
      <c r="K30" s="210">
        <f>K29-SUMPRODUCT('Alternatyva 2'!K$21:K$88,'Alternatyva 2'!$DH$21:$DH$88)</f>
        <v>0</v>
      </c>
      <c r="L30" s="210">
        <f>L29-SUMPRODUCT('Alternatyva 2'!L$21:L$88,'Alternatyva 2'!$DH$21:$DH$88)</f>
        <v>0</v>
      </c>
      <c r="M30" s="210">
        <f>M29-SUMPRODUCT('Alternatyva 2'!M$21:M$88,'Alternatyva 2'!$DH$21:$DH$88)</f>
        <v>0</v>
      </c>
      <c r="N30" s="210">
        <f>N29-SUMPRODUCT('Alternatyva 2'!N$21:N$88,'Alternatyva 2'!$DH$21:$DH$88)</f>
        <v>0</v>
      </c>
      <c r="O30" s="210">
        <f>O29-SUMPRODUCT('Alternatyva 2'!O$21:O$88,'Alternatyva 2'!$DH$21:$DH$88)</f>
        <v>0</v>
      </c>
      <c r="P30" s="210">
        <f>P29-SUMPRODUCT('Alternatyva 2'!P$21:P$88,'Alternatyva 2'!$DH$21:$DH$88)</f>
        <v>0</v>
      </c>
      <c r="Q30" s="210">
        <f>Q29-SUMPRODUCT('Alternatyva 2'!Q$21:Q$88,'Alternatyva 2'!$DH$21:$DH$88)</f>
        <v>0</v>
      </c>
      <c r="R30" s="210">
        <f>R29-SUMPRODUCT('Alternatyva 2'!R$21:R$88,'Alternatyva 2'!$DH$21:$DH$88)</f>
        <v>0</v>
      </c>
      <c r="S30" s="210">
        <f>S29-SUMPRODUCT('Alternatyva 2'!S$21:S$88,'Alternatyva 2'!$DH$21:$DH$88)</f>
        <v>0</v>
      </c>
      <c r="T30" s="210">
        <f>T29-SUMPRODUCT('Alternatyva 2'!T$21:T$88,'Alternatyva 2'!$DH$21:$DH$88)</f>
        <v>0</v>
      </c>
      <c r="U30" s="210">
        <f>U29-SUMPRODUCT('Alternatyva 2'!U$21:U$88,'Alternatyva 2'!$DH$21:$DH$88)</f>
        <v>0</v>
      </c>
      <c r="V30" s="210">
        <f>V29-SUMPRODUCT('Alternatyva 2'!V$21:V$88,'Alternatyva 2'!$DH$21:$DH$88)</f>
        <v>0</v>
      </c>
      <c r="W30" s="210">
        <f>W29-SUMPRODUCT('Alternatyva 2'!W$21:W$88,'Alternatyva 2'!$DH$21:$DH$88)</f>
        <v>0</v>
      </c>
      <c r="X30" s="210">
        <f>X29-SUMPRODUCT('Alternatyva 2'!X$21:X$88,'Alternatyva 2'!$DH$21:$DH$88)</f>
        <v>0</v>
      </c>
      <c r="Y30" s="210">
        <f>Y29-SUMPRODUCT('Alternatyva 2'!Y$21:Y$88,'Alternatyva 2'!$DH$21:$DH$88)</f>
        <v>0</v>
      </c>
      <c r="Z30" s="210">
        <f>Z29-SUMPRODUCT('Alternatyva 2'!Z$21:Z$88,'Alternatyva 2'!$DH$21:$DH$88)</f>
        <v>0</v>
      </c>
      <c r="AA30" s="210">
        <f>AA29-SUMPRODUCT('Alternatyva 2'!AA$21:AA$88,'Alternatyva 2'!$DH$21:$DH$88)</f>
        <v>0</v>
      </c>
      <c r="AB30" s="210">
        <f>AB29-SUMPRODUCT('Alternatyva 2'!AB$21:AB$88,'Alternatyva 2'!$DH$21:$DH$88)</f>
        <v>0</v>
      </c>
      <c r="AC30" s="210">
        <f>AC29-SUMPRODUCT('Alternatyva 2'!AC$21:AC$88,'Alternatyva 2'!$DH$21:$DH$88)</f>
        <v>0</v>
      </c>
      <c r="AD30" s="210">
        <f>AD29-SUMPRODUCT('Alternatyva 2'!AD$21:AD$88,'Alternatyva 2'!$DH$21:$DH$88)</f>
        <v>0</v>
      </c>
      <c r="AE30" s="210">
        <f>AE29-SUMPRODUCT('Alternatyva 2'!AE$21:AE$88,'Alternatyva 2'!$DH$21:$DH$88)</f>
        <v>0</v>
      </c>
      <c r="AF30" s="210">
        <f>AF29-SUMPRODUCT('Alternatyva 2'!AF$21:AF$88,'Alternatyva 2'!$DH$21:$DH$88)</f>
        <v>0</v>
      </c>
      <c r="AG30" s="210">
        <f>AG29-SUMPRODUCT('Alternatyva 2'!AG$21:AG$88,'Alternatyva 2'!$DH$21:$DH$88)</f>
        <v>0</v>
      </c>
      <c r="AH30" s="210">
        <f>AH29-SUMPRODUCT('Alternatyva 2'!AH$21:AH$88,'Alternatyva 2'!$DH$21:$DH$88)</f>
        <v>0</v>
      </c>
      <c r="AI30" s="210">
        <f>AI29-SUMPRODUCT('Alternatyva 2'!AI$21:AI$88,'Alternatyva 2'!$DH$21:$DH$88)</f>
        <v>0</v>
      </c>
      <c r="AJ30" s="210">
        <f>AJ29-SUMPRODUCT('Alternatyva 2'!AJ$21:AJ$88,'Alternatyva 2'!$DH$21:$DH$88)</f>
        <v>0</v>
      </c>
      <c r="AK30" s="210">
        <f>AK29-SUMPRODUCT('Alternatyva 2'!AK$21:AK$88,'Alternatyva 2'!$DH$21:$DH$88)</f>
        <v>0</v>
      </c>
      <c r="AL30" s="210">
        <f>AL29-SUMPRODUCT('Alternatyva 2'!AL$21:AL$88,'Alternatyva 2'!$DH$21:$DH$88)</f>
        <v>0</v>
      </c>
      <c r="AM30" s="210">
        <f>AM29-SUMPRODUCT('Alternatyva 2'!AM$21:AM$88,'Alternatyva 2'!$DH$21:$DH$88)</f>
        <v>0</v>
      </c>
      <c r="AN30" s="210">
        <f>AN29-SUMPRODUCT('Alternatyva 2'!AN$21:AN$88,'Alternatyva 2'!$DH$21:$DH$88)</f>
        <v>0</v>
      </c>
      <c r="AO30" s="210">
        <f>AO29-SUMPRODUCT('Alternatyva 2'!AO$21:AO$88,'Alternatyva 2'!$DH$21:$DH$88)</f>
        <v>0</v>
      </c>
      <c r="AP30" s="210">
        <f>AP29-SUMPRODUCT('Alternatyva 2'!AP$21:AP$88,'Alternatyva 2'!$DH$21:$DH$88)</f>
        <v>0</v>
      </c>
      <c r="AQ30" s="210">
        <f>AQ29-SUMPRODUCT('Alternatyva 2'!AQ$21:AQ$88,'Alternatyva 2'!$DH$21:$DH$88)</f>
        <v>0</v>
      </c>
      <c r="AR30" s="210">
        <f>AR29-SUMPRODUCT('Alternatyva 2'!AR$21:AR$88,'Alternatyva 2'!$DH$21:$DH$88)</f>
        <v>0</v>
      </c>
      <c r="AS30" s="210">
        <f>AS29-SUMPRODUCT('Alternatyva 2'!AS$21:AS$88,'Alternatyva 2'!$DH$21:$DH$88)</f>
        <v>0</v>
      </c>
      <c r="AT30" s="210">
        <f>AT29-SUMPRODUCT('Alternatyva 2'!AT$21:AT$88,'Alternatyva 2'!$DH$21:$DH$88)</f>
        <v>0</v>
      </c>
      <c r="AU30" s="210">
        <f>AU29-SUMPRODUCT('Alternatyva 2'!AU$21:AU$88,'Alternatyva 2'!$DH$21:$DH$88)</f>
        <v>0</v>
      </c>
      <c r="AV30" s="210">
        <f>AV29-SUMPRODUCT('Alternatyva 2'!AV$21:AV$88,'Alternatyva 2'!$DH$21:$DH$88)</f>
        <v>0</v>
      </c>
      <c r="AW30" s="210">
        <f>AW29-SUMPRODUCT('Alternatyva 2'!AW$21:AW$88,'Alternatyva 2'!$DH$21:$DH$88)</f>
        <v>0</v>
      </c>
      <c r="AX30" s="210">
        <f>AX29-SUMPRODUCT('Alternatyva 2'!AX$21:AX$88,'Alternatyva 2'!$DH$21:$DH$88)</f>
        <v>0</v>
      </c>
      <c r="AY30" s="210">
        <f>AY29-SUMPRODUCT('Alternatyva 2'!AY$21:AY$88,'Alternatyva 2'!$DH$21:$DH$88)</f>
        <v>0</v>
      </c>
      <c r="AZ30" s="210">
        <f>AZ29-SUMPRODUCT('Alternatyva 2'!AZ$21:AZ$88,'Alternatyva 2'!$DH$21:$DH$88)</f>
        <v>0</v>
      </c>
      <c r="BA30" s="210">
        <f>BA29-SUMPRODUCT('Alternatyva 2'!BA$21:BA$88,'Alternatyva 2'!$DH$21:$DH$88)</f>
        <v>0</v>
      </c>
      <c r="BB30" s="210">
        <f>BB29-SUMPRODUCT('Alternatyva 2'!BB$21:BB$88,'Alternatyva 2'!$DH$21:$DH$88)</f>
        <v>0</v>
      </c>
      <c r="BC30" s="210">
        <f>BC29-SUMPRODUCT('Alternatyva 2'!BC$21:BC$88,'Alternatyva 2'!$DH$21:$DH$88)</f>
        <v>0</v>
      </c>
      <c r="BD30" s="210">
        <f>BD29-SUMPRODUCT('Alternatyva 2'!BD$21:BD$88,'Alternatyva 2'!$DH$21:$DH$88)</f>
        <v>0</v>
      </c>
      <c r="BE30" s="210">
        <f>BE29-SUMPRODUCT('Alternatyva 2'!BE$21:BE$88,'Alternatyva 2'!$DH$21:$DH$88)</f>
        <v>0</v>
      </c>
      <c r="BF30" s="210">
        <f>BF29-SUMPRODUCT('Alternatyva 2'!BF$21:BF$88,'Alternatyva 2'!$DH$21:$DH$88)</f>
        <v>0</v>
      </c>
      <c r="BG30" s="210">
        <f>BG29-SUMPRODUCT('Alternatyva 2'!BG$21:BG$88,'Alternatyva 2'!$DH$21:$DH$88)</f>
        <v>0</v>
      </c>
      <c r="BH30" s="210">
        <f>BH29-SUMPRODUCT('Alternatyva 2'!BH$21:BH$88,'Alternatyva 2'!$DH$21:$DH$88)</f>
        <v>0</v>
      </c>
      <c r="BI30" s="210">
        <f>BI29-SUMPRODUCT('Alternatyva 2'!BI$21:BI$88,'Alternatyva 2'!$DH$21:$DH$88)</f>
        <v>0</v>
      </c>
      <c r="BJ30" s="210">
        <f>BJ29-SUMPRODUCT('Alternatyva 2'!BJ$21:BJ$88,'Alternatyva 2'!$DH$21:$DH$88)</f>
        <v>0</v>
      </c>
      <c r="BK30" s="210">
        <f>BK29-SUMPRODUCT('Alternatyva 2'!BK$21:BK$88,'Alternatyva 2'!$DH$21:$DH$88)</f>
        <v>0</v>
      </c>
      <c r="BL30" s="210">
        <f>BL29-SUMPRODUCT('Alternatyva 2'!BL$21:BL$88,'Alternatyva 2'!$DH$21:$DH$88)</f>
        <v>0</v>
      </c>
      <c r="BM30" s="210">
        <f>BM29-SUMPRODUCT('Alternatyva 2'!BM$21:BM$88,'Alternatyva 2'!$DH$21:$DH$88)</f>
        <v>0</v>
      </c>
      <c r="BN30" s="210">
        <f>BN29-SUMPRODUCT('Alternatyva 2'!BN$21:BN$88,'Alternatyva 2'!$DH$21:$DH$88)</f>
        <v>0</v>
      </c>
      <c r="BO30" s="210">
        <f>BO29-SUMPRODUCT('Alternatyva 2'!BO$21:BO$88,'Alternatyva 2'!$DH$21:$DH$88)</f>
        <v>0</v>
      </c>
      <c r="BP30" s="210">
        <f>BP29-SUMPRODUCT('Alternatyva 2'!BP$21:BP$88,'Alternatyva 2'!$DH$21:$DH$88)</f>
        <v>0</v>
      </c>
      <c r="BQ30" s="210">
        <f>BQ29-SUMPRODUCT('Alternatyva 2'!BQ$21:BQ$88,'Alternatyva 2'!$DH$21:$DH$88)</f>
        <v>0</v>
      </c>
      <c r="BR30" s="210">
        <f>BR29-SUMPRODUCT('Alternatyva 2'!BR$21:BR$88,'Alternatyva 2'!$DH$21:$DH$88)</f>
        <v>0</v>
      </c>
      <c r="BS30" s="210">
        <f>BS29-SUMPRODUCT('Alternatyva 2'!BS$21:BS$88,'Alternatyva 2'!$DH$21:$DH$88)</f>
        <v>0</v>
      </c>
      <c r="BT30" s="210">
        <f>BT29-SUMPRODUCT('Alternatyva 2'!BT$21:BT$88,'Alternatyva 2'!$DH$21:$DH$88)</f>
        <v>0</v>
      </c>
      <c r="BU30" s="210">
        <f>BU29-SUMPRODUCT('Alternatyva 2'!BU$21:BU$88,'Alternatyva 2'!$DH$21:$DH$88)</f>
        <v>0</v>
      </c>
      <c r="BV30" s="210">
        <f>BV29-SUMPRODUCT('Alternatyva 2'!BV$21:BV$88,'Alternatyva 2'!$DH$21:$DH$88)</f>
        <v>0</v>
      </c>
      <c r="BW30" s="210">
        <f>BW29-SUMPRODUCT('Alternatyva 2'!BW$21:BW$88,'Alternatyva 2'!$DH$21:$DH$88)</f>
        <v>0</v>
      </c>
      <c r="BX30" s="210">
        <f>BX29-SUMPRODUCT('Alternatyva 2'!BX$21:BX$88,'Alternatyva 2'!$DH$21:$DH$88)</f>
        <v>0</v>
      </c>
      <c r="BY30" s="210">
        <f>BY29-SUMPRODUCT('Alternatyva 2'!BY$21:BY$88,'Alternatyva 2'!$DH$21:$DH$88)</f>
        <v>0</v>
      </c>
      <c r="BZ30" s="210">
        <f>BZ29-SUMPRODUCT('Alternatyva 2'!BZ$21:BZ$88,'Alternatyva 2'!$DH$21:$DH$88)</f>
        <v>0</v>
      </c>
      <c r="CA30" s="210">
        <f>CA29-SUMPRODUCT('Alternatyva 2'!CA$21:CA$88,'Alternatyva 2'!$DH$21:$DH$88)</f>
        <v>0</v>
      </c>
      <c r="CB30" s="210">
        <f>CB29-SUMPRODUCT('Alternatyva 2'!CB$21:CB$88,'Alternatyva 2'!$DH$21:$DH$88)</f>
        <v>0</v>
      </c>
      <c r="CC30" s="210">
        <f>CC29-SUMPRODUCT('Alternatyva 2'!CC$21:CC$88,'Alternatyva 2'!$DH$21:$DH$88)</f>
        <v>0</v>
      </c>
      <c r="CD30" s="210">
        <f>CD29-SUMPRODUCT('Alternatyva 2'!CD$21:CD$88,'Alternatyva 2'!$DH$21:$DH$88)</f>
        <v>0</v>
      </c>
      <c r="CE30" s="210">
        <f>CE29-SUMPRODUCT('Alternatyva 2'!CE$21:CE$88,'Alternatyva 2'!$DH$21:$DH$88)</f>
        <v>0</v>
      </c>
      <c r="CF30" s="210">
        <f>CF29-SUMPRODUCT('Alternatyva 2'!CF$21:CF$88,'Alternatyva 2'!$DH$21:$DH$88)</f>
        <v>0</v>
      </c>
      <c r="CG30" s="210">
        <f>CG29-SUMPRODUCT('Alternatyva 2'!CG$21:CG$88,'Alternatyva 2'!$DH$21:$DH$88)</f>
        <v>0</v>
      </c>
      <c r="CH30" s="210">
        <f>CH29-SUMPRODUCT('Alternatyva 2'!CH$21:CH$88,'Alternatyva 2'!$DH$21:$DH$88)</f>
        <v>0</v>
      </c>
      <c r="CI30" s="210">
        <f>CI29-SUMPRODUCT('Alternatyva 2'!CI$21:CI$88,'Alternatyva 2'!$DH$21:$DH$88)</f>
        <v>0</v>
      </c>
      <c r="CJ30" s="210">
        <f>CJ29-SUMPRODUCT('Alternatyva 2'!CJ$21:CJ$88,'Alternatyva 2'!$DH$21:$DH$88)</f>
        <v>0</v>
      </c>
      <c r="CK30" s="210">
        <f>CK29-SUMPRODUCT('Alternatyva 2'!CK$21:CK$88,'Alternatyva 2'!$DH$21:$DH$88)</f>
        <v>0</v>
      </c>
      <c r="CL30" s="210">
        <f>CL29-SUMPRODUCT('Alternatyva 2'!CL$21:CL$88,'Alternatyva 2'!$DH$21:$DH$88)</f>
        <v>0</v>
      </c>
      <c r="CM30" s="210">
        <f>CM29-SUMPRODUCT('Alternatyva 2'!CM$21:CM$88,'Alternatyva 2'!$DH$21:$DH$88)</f>
        <v>0</v>
      </c>
      <c r="CN30" s="210">
        <f>CN29-SUMPRODUCT('Alternatyva 2'!CN$21:CN$88,'Alternatyva 2'!$DH$21:$DH$88)</f>
        <v>0</v>
      </c>
      <c r="CO30" s="210">
        <f>CO29-SUMPRODUCT('Alternatyva 2'!CO$21:CO$88,'Alternatyva 2'!$DH$21:$DH$88)</f>
        <v>0</v>
      </c>
      <c r="CP30" s="210">
        <f>CP29-SUMPRODUCT('Alternatyva 2'!CP$21:CP$88,'Alternatyva 2'!$DH$21:$DH$88)</f>
        <v>0</v>
      </c>
      <c r="CQ30" s="210">
        <f>CQ29-SUMPRODUCT('Alternatyva 2'!CQ$21:CQ$88,'Alternatyva 2'!$DH$21:$DH$88)</f>
        <v>0</v>
      </c>
      <c r="CR30" s="210">
        <f>CR29-SUMPRODUCT('Alternatyva 2'!CR$21:CR$88,'Alternatyva 2'!$DH$21:$DH$88)</f>
        <v>0</v>
      </c>
      <c r="CS30" s="210">
        <f>CS29-SUMPRODUCT('Alternatyva 2'!CS$21:CS$88,'Alternatyva 2'!$DH$21:$DH$88)</f>
        <v>0</v>
      </c>
      <c r="CT30" s="210">
        <f>CT29-SUMPRODUCT('Alternatyva 2'!CT$21:CT$88,'Alternatyva 2'!$DH$21:$DH$88)</f>
        <v>0</v>
      </c>
      <c r="CU30" s="210">
        <f>CU29-SUMPRODUCT('Alternatyva 2'!CU$21:CU$88,'Alternatyva 2'!$DH$21:$DH$88)</f>
        <v>0</v>
      </c>
      <c r="CV30" s="210">
        <f>CV29-SUMPRODUCT('Alternatyva 2'!CV$21:CV$88,'Alternatyva 2'!$DH$21:$DH$88)</f>
        <v>0</v>
      </c>
      <c r="CW30" s="210">
        <f>CW29-SUMPRODUCT('Alternatyva 2'!CW$21:CW$88,'Alternatyva 2'!$DH$21:$DH$88)</f>
        <v>0</v>
      </c>
      <c r="CX30" s="210">
        <f>CX29-SUMPRODUCT('Alternatyva 2'!CX$21:CX$88,'Alternatyva 2'!$DH$21:$DH$88)</f>
        <v>0</v>
      </c>
      <c r="CY30" s="210">
        <f>CY29-SUMPRODUCT('Alternatyva 2'!CY$21:CY$88,'Alternatyva 2'!$DH$21:$DH$88)</f>
        <v>0</v>
      </c>
      <c r="CZ30" s="210">
        <f>CZ29-SUMPRODUCT('Alternatyva 2'!CZ$21:CZ$88,'Alternatyva 2'!$DH$21:$DH$88)</f>
        <v>0</v>
      </c>
      <c r="DA30" s="210">
        <f>DA29-SUMPRODUCT('Alternatyva 2'!DA$21:DA$88,'Alternatyva 2'!$DH$21:$DH$88)</f>
        <v>0</v>
      </c>
      <c r="DB30" s="210">
        <f>DB29-SUMPRODUCT('Alternatyva 2'!DB$21:DB$88,'Alternatyva 2'!$DH$21:$DH$88)</f>
        <v>0</v>
      </c>
      <c r="DC30" s="210">
        <f>DC29-SUMPRODUCT('Alternatyva 2'!DC$21:DC$88,'Alternatyva 2'!$DH$21:$DH$88)</f>
        <v>0</v>
      </c>
    </row>
    <row r="31" spans="2:108" ht="15" hidden="1" customHeight="1" thickBot="1">
      <c r="B31" s="176" t="s">
        <v>236</v>
      </c>
      <c r="C31" s="1198" t="s">
        <v>237</v>
      </c>
      <c r="D31" s="1199"/>
      <c r="E31" s="1200"/>
      <c r="F31" s="209">
        <f>H31+NPV(SD,I31:INDEX(I31:DC31,PAL))</f>
        <v>0</v>
      </c>
      <c r="G31" s="210">
        <f>SUMIF($H$6:$DC$6,"&lt;="&amp;PAL,$H31:$DC31)</f>
        <v>0</v>
      </c>
      <c r="H31" s="211">
        <f>H26-H27-H28+H30</f>
        <v>0</v>
      </c>
      <c r="I31" s="211">
        <f t="shared" ref="I31:BT31" si="9">I26-I27-I28+I30</f>
        <v>0</v>
      </c>
      <c r="J31" s="211">
        <f t="shared" si="9"/>
        <v>0</v>
      </c>
      <c r="K31" s="211">
        <f t="shared" si="9"/>
        <v>0</v>
      </c>
      <c r="L31" s="211">
        <f t="shared" si="9"/>
        <v>0</v>
      </c>
      <c r="M31" s="211">
        <f t="shared" si="9"/>
        <v>0</v>
      </c>
      <c r="N31" s="211">
        <f t="shared" si="9"/>
        <v>0</v>
      </c>
      <c r="O31" s="211">
        <f t="shared" si="9"/>
        <v>0</v>
      </c>
      <c r="P31" s="211">
        <f t="shared" si="9"/>
        <v>0</v>
      </c>
      <c r="Q31" s="211">
        <f t="shared" si="9"/>
        <v>0</v>
      </c>
      <c r="R31" s="211">
        <f t="shared" si="9"/>
        <v>0</v>
      </c>
      <c r="S31" s="211">
        <f t="shared" si="9"/>
        <v>0</v>
      </c>
      <c r="T31" s="211">
        <f t="shared" si="9"/>
        <v>0</v>
      </c>
      <c r="U31" s="211">
        <f t="shared" si="9"/>
        <v>0</v>
      </c>
      <c r="V31" s="211">
        <f t="shared" si="9"/>
        <v>0</v>
      </c>
      <c r="W31" s="211">
        <f t="shared" si="9"/>
        <v>0</v>
      </c>
      <c r="X31" s="211">
        <f t="shared" si="9"/>
        <v>0</v>
      </c>
      <c r="Y31" s="211">
        <f t="shared" si="9"/>
        <v>0</v>
      </c>
      <c r="Z31" s="211">
        <f t="shared" si="9"/>
        <v>0</v>
      </c>
      <c r="AA31" s="211">
        <f t="shared" si="9"/>
        <v>0</v>
      </c>
      <c r="AB31" s="211">
        <f t="shared" si="9"/>
        <v>0</v>
      </c>
      <c r="AC31" s="211">
        <f t="shared" si="9"/>
        <v>0</v>
      </c>
      <c r="AD31" s="211">
        <f t="shared" si="9"/>
        <v>0</v>
      </c>
      <c r="AE31" s="211">
        <f t="shared" si="9"/>
        <v>0</v>
      </c>
      <c r="AF31" s="211">
        <f t="shared" si="9"/>
        <v>0</v>
      </c>
      <c r="AG31" s="211">
        <f t="shared" si="9"/>
        <v>0</v>
      </c>
      <c r="AH31" s="211">
        <f t="shared" si="9"/>
        <v>0</v>
      </c>
      <c r="AI31" s="211">
        <f t="shared" si="9"/>
        <v>0</v>
      </c>
      <c r="AJ31" s="211">
        <f t="shared" si="9"/>
        <v>0</v>
      </c>
      <c r="AK31" s="211">
        <f t="shared" si="9"/>
        <v>0</v>
      </c>
      <c r="AL31" s="211">
        <f t="shared" si="9"/>
        <v>0</v>
      </c>
      <c r="AM31" s="211">
        <f t="shared" si="9"/>
        <v>0</v>
      </c>
      <c r="AN31" s="211">
        <f t="shared" si="9"/>
        <v>0</v>
      </c>
      <c r="AO31" s="211">
        <f t="shared" si="9"/>
        <v>0</v>
      </c>
      <c r="AP31" s="211">
        <f t="shared" si="9"/>
        <v>0</v>
      </c>
      <c r="AQ31" s="211">
        <f t="shared" si="9"/>
        <v>0</v>
      </c>
      <c r="AR31" s="211">
        <f t="shared" si="9"/>
        <v>0</v>
      </c>
      <c r="AS31" s="211">
        <f t="shared" si="9"/>
        <v>0</v>
      </c>
      <c r="AT31" s="211">
        <f t="shared" si="9"/>
        <v>0</v>
      </c>
      <c r="AU31" s="211">
        <f t="shared" si="9"/>
        <v>0</v>
      </c>
      <c r="AV31" s="211">
        <f t="shared" si="9"/>
        <v>0</v>
      </c>
      <c r="AW31" s="211">
        <f t="shared" si="9"/>
        <v>0</v>
      </c>
      <c r="AX31" s="211">
        <f t="shared" si="9"/>
        <v>0</v>
      </c>
      <c r="AY31" s="211">
        <f t="shared" si="9"/>
        <v>0</v>
      </c>
      <c r="AZ31" s="211">
        <f t="shared" si="9"/>
        <v>0</v>
      </c>
      <c r="BA31" s="211">
        <f t="shared" si="9"/>
        <v>0</v>
      </c>
      <c r="BB31" s="211">
        <f t="shared" si="9"/>
        <v>0</v>
      </c>
      <c r="BC31" s="211">
        <f t="shared" si="9"/>
        <v>0</v>
      </c>
      <c r="BD31" s="211">
        <f t="shared" si="9"/>
        <v>0</v>
      </c>
      <c r="BE31" s="211">
        <f t="shared" si="9"/>
        <v>0</v>
      </c>
      <c r="BF31" s="211">
        <f t="shared" si="9"/>
        <v>0</v>
      </c>
      <c r="BG31" s="211">
        <f t="shared" si="9"/>
        <v>0</v>
      </c>
      <c r="BH31" s="211">
        <f t="shared" si="9"/>
        <v>0</v>
      </c>
      <c r="BI31" s="211">
        <f t="shared" si="9"/>
        <v>0</v>
      </c>
      <c r="BJ31" s="211">
        <f t="shared" si="9"/>
        <v>0</v>
      </c>
      <c r="BK31" s="211">
        <f t="shared" si="9"/>
        <v>0</v>
      </c>
      <c r="BL31" s="211">
        <f t="shared" si="9"/>
        <v>0</v>
      </c>
      <c r="BM31" s="211">
        <f t="shared" si="9"/>
        <v>0</v>
      </c>
      <c r="BN31" s="211">
        <f t="shared" si="9"/>
        <v>0</v>
      </c>
      <c r="BO31" s="211">
        <f t="shared" si="9"/>
        <v>0</v>
      </c>
      <c r="BP31" s="211">
        <f t="shared" si="9"/>
        <v>0</v>
      </c>
      <c r="BQ31" s="211">
        <f t="shared" si="9"/>
        <v>0</v>
      </c>
      <c r="BR31" s="211">
        <f t="shared" si="9"/>
        <v>0</v>
      </c>
      <c r="BS31" s="211">
        <f t="shared" si="9"/>
        <v>0</v>
      </c>
      <c r="BT31" s="211">
        <f t="shared" si="9"/>
        <v>0</v>
      </c>
      <c r="BU31" s="211">
        <f t="shared" ref="BU31:DC31" si="10">BU26-BU27-BU28+BU30</f>
        <v>0</v>
      </c>
      <c r="BV31" s="211">
        <f t="shared" si="10"/>
        <v>0</v>
      </c>
      <c r="BW31" s="211">
        <f t="shared" si="10"/>
        <v>0</v>
      </c>
      <c r="BX31" s="211">
        <f t="shared" si="10"/>
        <v>0</v>
      </c>
      <c r="BY31" s="211">
        <f t="shared" si="10"/>
        <v>0</v>
      </c>
      <c r="BZ31" s="211">
        <f t="shared" si="10"/>
        <v>0</v>
      </c>
      <c r="CA31" s="211">
        <f t="shared" si="10"/>
        <v>0</v>
      </c>
      <c r="CB31" s="211">
        <f t="shared" si="10"/>
        <v>0</v>
      </c>
      <c r="CC31" s="211">
        <f t="shared" si="10"/>
        <v>0</v>
      </c>
      <c r="CD31" s="211">
        <f t="shared" si="10"/>
        <v>0</v>
      </c>
      <c r="CE31" s="211">
        <f t="shared" si="10"/>
        <v>0</v>
      </c>
      <c r="CF31" s="211">
        <f t="shared" si="10"/>
        <v>0</v>
      </c>
      <c r="CG31" s="211">
        <f t="shared" si="10"/>
        <v>0</v>
      </c>
      <c r="CH31" s="211">
        <f t="shared" si="10"/>
        <v>0</v>
      </c>
      <c r="CI31" s="211">
        <f t="shared" si="10"/>
        <v>0</v>
      </c>
      <c r="CJ31" s="211">
        <f t="shared" si="10"/>
        <v>0</v>
      </c>
      <c r="CK31" s="211">
        <f t="shared" si="10"/>
        <v>0</v>
      </c>
      <c r="CL31" s="211">
        <f t="shared" si="10"/>
        <v>0</v>
      </c>
      <c r="CM31" s="211">
        <f t="shared" si="10"/>
        <v>0</v>
      </c>
      <c r="CN31" s="211">
        <f t="shared" si="10"/>
        <v>0</v>
      </c>
      <c r="CO31" s="211">
        <f t="shared" si="10"/>
        <v>0</v>
      </c>
      <c r="CP31" s="211">
        <f t="shared" si="10"/>
        <v>0</v>
      </c>
      <c r="CQ31" s="211">
        <f t="shared" si="10"/>
        <v>0</v>
      </c>
      <c r="CR31" s="211">
        <f t="shared" si="10"/>
        <v>0</v>
      </c>
      <c r="CS31" s="211">
        <f t="shared" si="10"/>
        <v>0</v>
      </c>
      <c r="CT31" s="211">
        <f t="shared" si="10"/>
        <v>0</v>
      </c>
      <c r="CU31" s="211">
        <f t="shared" si="10"/>
        <v>0</v>
      </c>
      <c r="CV31" s="211">
        <f t="shared" si="10"/>
        <v>0</v>
      </c>
      <c r="CW31" s="211">
        <f t="shared" si="10"/>
        <v>0</v>
      </c>
      <c r="CX31" s="211">
        <f t="shared" si="10"/>
        <v>0</v>
      </c>
      <c r="CY31" s="211">
        <f t="shared" si="10"/>
        <v>0</v>
      </c>
      <c r="CZ31" s="211">
        <f t="shared" si="10"/>
        <v>0</v>
      </c>
      <c r="DA31" s="211">
        <f t="shared" si="10"/>
        <v>0</v>
      </c>
      <c r="DB31" s="211">
        <f t="shared" si="10"/>
        <v>0</v>
      </c>
      <c r="DC31" s="211">
        <f t="shared" si="10"/>
        <v>0</v>
      </c>
    </row>
    <row r="32" spans="2:108" ht="15" hidden="1" customHeight="1" thickBot="1">
      <c r="C32" s="1205" t="s">
        <v>238</v>
      </c>
      <c r="D32" s="1206"/>
      <c r="E32" s="1206"/>
      <c r="F32" s="1207"/>
      <c r="G32" s="29"/>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row>
    <row r="33" spans="2:107" ht="15" hidden="1" customHeight="1">
      <c r="C33" s="1202" t="s">
        <v>239</v>
      </c>
      <c r="D33" s="1203"/>
      <c r="E33" s="1204"/>
      <c r="F33" s="26">
        <f>F31</f>
        <v>0</v>
      </c>
      <c r="G33" s="22"/>
    </row>
    <row r="34" spans="2:107" ht="15" hidden="1" customHeight="1">
      <c r="C34" s="1195" t="s">
        <v>240</v>
      </c>
      <c r="D34" s="1196"/>
      <c r="E34" s="1197"/>
      <c r="F34" s="212" t="str">
        <f>IFERROR(IF(F28&lt;0,(F26-F28)/(F27-F30),(F26)/(F27+F28-F30)),"")</f>
        <v/>
      </c>
      <c r="G34" s="27"/>
    </row>
    <row r="35" spans="2:107" ht="15" hidden="1" customHeight="1" thickBot="1">
      <c r="C35" s="1192" t="s">
        <v>241</v>
      </c>
      <c r="D35" s="1193"/>
      <c r="E35" s="1194"/>
      <c r="F35" s="217" t="str">
        <f>IFERROR(IRR(H31:INDEX(H31:DC31,PAL+1)),"-")</f>
        <v>-</v>
      </c>
      <c r="G35" s="23"/>
    </row>
    <row r="36" spans="2:107" ht="15" hidden="1" customHeight="1" thickBot="1">
      <c r="C36" s="1205" t="s">
        <v>242</v>
      </c>
      <c r="D36" s="1206"/>
      <c r="E36" s="1206"/>
      <c r="F36" s="1207"/>
      <c r="G36" s="186" t="s">
        <v>147</v>
      </c>
      <c r="H36" s="186" t="str">
        <f t="shared" ref="H36:AM36" ca="1" si="11">H25</f>
        <v>2024</v>
      </c>
      <c r="I36" s="186">
        <f t="shared" ca="1" si="11"/>
        <v>2025</v>
      </c>
      <c r="J36" s="186">
        <f t="shared" ca="1" si="11"/>
        <v>2026</v>
      </c>
      <c r="K36" s="186">
        <f t="shared" ca="1" si="11"/>
        <v>2027</v>
      </c>
      <c r="L36" s="186">
        <f t="shared" ca="1" si="11"/>
        <v>2028</v>
      </c>
      <c r="M36" s="186">
        <f t="shared" ca="1" si="11"/>
        <v>2029</v>
      </c>
      <c r="N36" s="186">
        <f t="shared" ca="1" si="11"/>
        <v>2030</v>
      </c>
      <c r="O36" s="186">
        <f t="shared" ca="1" si="11"/>
        <v>2031</v>
      </c>
      <c r="P36" s="186">
        <f t="shared" ca="1" si="11"/>
        <v>2032</v>
      </c>
      <c r="Q36" s="186">
        <f t="shared" ca="1" si="11"/>
        <v>2033</v>
      </c>
      <c r="R36" s="186">
        <f t="shared" ca="1" si="11"/>
        <v>2034</v>
      </c>
      <c r="S36" s="186">
        <f t="shared" ca="1" si="11"/>
        <v>2035</v>
      </c>
      <c r="T36" s="186">
        <f t="shared" ca="1" si="11"/>
        <v>2036</v>
      </c>
      <c r="U36" s="186">
        <f t="shared" ca="1" si="11"/>
        <v>2037</v>
      </c>
      <c r="V36" s="186">
        <f t="shared" ca="1" si="11"/>
        <v>2038</v>
      </c>
      <c r="W36" s="186">
        <f t="shared" ca="1" si="11"/>
        <v>2039</v>
      </c>
      <c r="X36" s="186">
        <f t="shared" ca="1" si="11"/>
        <v>2040</v>
      </c>
      <c r="Y36" s="186">
        <f t="shared" ca="1" si="11"/>
        <v>2041</v>
      </c>
      <c r="Z36" s="186">
        <f t="shared" ca="1" si="11"/>
        <v>2042</v>
      </c>
      <c r="AA36" s="186">
        <f t="shared" ca="1" si="11"/>
        <v>2043</v>
      </c>
      <c r="AB36" s="186">
        <f t="shared" ca="1" si="11"/>
        <v>2044</v>
      </c>
      <c r="AC36" s="186">
        <f t="shared" ca="1" si="11"/>
        <v>2045</v>
      </c>
      <c r="AD36" s="186">
        <f t="shared" ca="1" si="11"/>
        <v>2046</v>
      </c>
      <c r="AE36" s="186">
        <f t="shared" ca="1" si="11"/>
        <v>2047</v>
      </c>
      <c r="AF36" s="186">
        <f t="shared" ca="1" si="11"/>
        <v>2048</v>
      </c>
      <c r="AG36" s="186">
        <f t="shared" ca="1" si="11"/>
        <v>2049</v>
      </c>
      <c r="AH36" s="186">
        <f t="shared" ca="1" si="11"/>
        <v>2050</v>
      </c>
      <c r="AI36" s="186">
        <f t="shared" ca="1" si="11"/>
        <v>2051</v>
      </c>
      <c r="AJ36" s="186">
        <f t="shared" ca="1" si="11"/>
        <v>2052</v>
      </c>
      <c r="AK36" s="186">
        <f t="shared" ca="1" si="11"/>
        <v>2053</v>
      </c>
      <c r="AL36" s="186">
        <f t="shared" ca="1" si="11"/>
        <v>2054</v>
      </c>
      <c r="AM36" s="186">
        <f t="shared" ca="1" si="11"/>
        <v>2055</v>
      </c>
      <c r="AN36" s="186">
        <f t="shared" ref="AN36:BS36" ca="1" si="12">AN25</f>
        <v>2056</v>
      </c>
      <c r="AO36" s="186">
        <f t="shared" ca="1" si="12"/>
        <v>2057</v>
      </c>
      <c r="AP36" s="186">
        <f t="shared" ca="1" si="12"/>
        <v>2058</v>
      </c>
      <c r="AQ36" s="186">
        <f t="shared" ca="1" si="12"/>
        <v>2059</v>
      </c>
      <c r="AR36" s="186">
        <f t="shared" ca="1" si="12"/>
        <v>2060</v>
      </c>
      <c r="AS36" s="186">
        <f t="shared" ca="1" si="12"/>
        <v>2061</v>
      </c>
      <c r="AT36" s="186">
        <f t="shared" ca="1" si="12"/>
        <v>2062</v>
      </c>
      <c r="AU36" s="186">
        <f t="shared" ca="1" si="12"/>
        <v>2063</v>
      </c>
      <c r="AV36" s="186">
        <f t="shared" ca="1" si="12"/>
        <v>2064</v>
      </c>
      <c r="AW36" s="186">
        <f t="shared" ca="1" si="12"/>
        <v>2065</v>
      </c>
      <c r="AX36" s="186">
        <f t="shared" ca="1" si="12"/>
        <v>2066</v>
      </c>
      <c r="AY36" s="186">
        <f t="shared" ca="1" si="12"/>
        <v>2067</v>
      </c>
      <c r="AZ36" s="186">
        <f t="shared" ca="1" si="12"/>
        <v>2068</v>
      </c>
      <c r="BA36" s="186">
        <f t="shared" ca="1" si="12"/>
        <v>2069</v>
      </c>
      <c r="BB36" s="186">
        <f t="shared" ca="1" si="12"/>
        <v>2070</v>
      </c>
      <c r="BC36" s="186">
        <f t="shared" ca="1" si="12"/>
        <v>2071</v>
      </c>
      <c r="BD36" s="186">
        <f t="shared" ca="1" si="12"/>
        <v>2072</v>
      </c>
      <c r="BE36" s="186">
        <f t="shared" ca="1" si="12"/>
        <v>2073</v>
      </c>
      <c r="BF36" s="186">
        <f t="shared" ca="1" si="12"/>
        <v>2074</v>
      </c>
      <c r="BG36" s="186">
        <f t="shared" ca="1" si="12"/>
        <v>2075</v>
      </c>
      <c r="BH36" s="186">
        <f t="shared" ca="1" si="12"/>
        <v>2076</v>
      </c>
      <c r="BI36" s="186">
        <f t="shared" ca="1" si="12"/>
        <v>2077</v>
      </c>
      <c r="BJ36" s="186">
        <f t="shared" ca="1" si="12"/>
        <v>2078</v>
      </c>
      <c r="BK36" s="186">
        <f t="shared" ca="1" si="12"/>
        <v>2079</v>
      </c>
      <c r="BL36" s="186">
        <f t="shared" ca="1" si="12"/>
        <v>2080</v>
      </c>
      <c r="BM36" s="186">
        <f t="shared" ca="1" si="12"/>
        <v>2081</v>
      </c>
      <c r="BN36" s="186">
        <f t="shared" ca="1" si="12"/>
        <v>2082</v>
      </c>
      <c r="BO36" s="186">
        <f t="shared" ca="1" si="12"/>
        <v>2083</v>
      </c>
      <c r="BP36" s="186">
        <f t="shared" ca="1" si="12"/>
        <v>2084</v>
      </c>
      <c r="BQ36" s="186">
        <f t="shared" ca="1" si="12"/>
        <v>2085</v>
      </c>
      <c r="BR36" s="186">
        <f t="shared" ca="1" si="12"/>
        <v>2086</v>
      </c>
      <c r="BS36" s="186">
        <f t="shared" ca="1" si="12"/>
        <v>2087</v>
      </c>
      <c r="BT36" s="186">
        <f t="shared" ref="BT36:DC36" ca="1" si="13">BT25</f>
        <v>2088</v>
      </c>
      <c r="BU36" s="186">
        <f t="shared" ca="1" si="13"/>
        <v>2089</v>
      </c>
      <c r="BV36" s="186">
        <f t="shared" ca="1" si="13"/>
        <v>2090</v>
      </c>
      <c r="BW36" s="186">
        <f t="shared" ca="1" si="13"/>
        <v>2091</v>
      </c>
      <c r="BX36" s="186">
        <f t="shared" ca="1" si="13"/>
        <v>2092</v>
      </c>
      <c r="BY36" s="186">
        <f t="shared" ca="1" si="13"/>
        <v>2093</v>
      </c>
      <c r="BZ36" s="186">
        <f t="shared" ca="1" si="13"/>
        <v>2094</v>
      </c>
      <c r="CA36" s="186">
        <f t="shared" ca="1" si="13"/>
        <v>2095</v>
      </c>
      <c r="CB36" s="186">
        <f t="shared" ca="1" si="13"/>
        <v>2096</v>
      </c>
      <c r="CC36" s="186">
        <f t="shared" ca="1" si="13"/>
        <v>2097</v>
      </c>
      <c r="CD36" s="186">
        <f t="shared" ca="1" si="13"/>
        <v>2098</v>
      </c>
      <c r="CE36" s="186">
        <f t="shared" ca="1" si="13"/>
        <v>2099</v>
      </c>
      <c r="CF36" s="186">
        <f t="shared" ca="1" si="13"/>
        <v>2100</v>
      </c>
      <c r="CG36" s="186">
        <f t="shared" ca="1" si="13"/>
        <v>2101</v>
      </c>
      <c r="CH36" s="186">
        <f t="shared" ca="1" si="13"/>
        <v>2102</v>
      </c>
      <c r="CI36" s="186">
        <f t="shared" ca="1" si="13"/>
        <v>2103</v>
      </c>
      <c r="CJ36" s="186">
        <f t="shared" ca="1" si="13"/>
        <v>2104</v>
      </c>
      <c r="CK36" s="186">
        <f t="shared" ca="1" si="13"/>
        <v>2105</v>
      </c>
      <c r="CL36" s="186">
        <f t="shared" ca="1" si="13"/>
        <v>2106</v>
      </c>
      <c r="CM36" s="186">
        <f t="shared" ca="1" si="13"/>
        <v>2107</v>
      </c>
      <c r="CN36" s="186">
        <f t="shared" ca="1" si="13"/>
        <v>2108</v>
      </c>
      <c r="CO36" s="186">
        <f t="shared" ca="1" si="13"/>
        <v>2109</v>
      </c>
      <c r="CP36" s="186">
        <f t="shared" ca="1" si="13"/>
        <v>2110</v>
      </c>
      <c r="CQ36" s="186">
        <f t="shared" ca="1" si="13"/>
        <v>2111</v>
      </c>
      <c r="CR36" s="186">
        <f t="shared" ca="1" si="13"/>
        <v>2112</v>
      </c>
      <c r="CS36" s="186">
        <f t="shared" ca="1" si="13"/>
        <v>2113</v>
      </c>
      <c r="CT36" s="186">
        <f t="shared" ca="1" si="13"/>
        <v>2114</v>
      </c>
      <c r="CU36" s="186">
        <f t="shared" ca="1" si="13"/>
        <v>2115</v>
      </c>
      <c r="CV36" s="186">
        <f t="shared" ca="1" si="13"/>
        <v>2116</v>
      </c>
      <c r="CW36" s="186">
        <f t="shared" ca="1" si="13"/>
        <v>2117</v>
      </c>
      <c r="CX36" s="186">
        <f t="shared" ca="1" si="13"/>
        <v>2118</v>
      </c>
      <c r="CY36" s="186">
        <f t="shared" ca="1" si="13"/>
        <v>2119</v>
      </c>
      <c r="CZ36" s="186">
        <f t="shared" ca="1" si="13"/>
        <v>2120</v>
      </c>
      <c r="DA36" s="186">
        <f t="shared" ca="1" si="13"/>
        <v>2121</v>
      </c>
      <c r="DB36" s="186">
        <f t="shared" ca="1" si="13"/>
        <v>2122</v>
      </c>
      <c r="DC36" s="186">
        <f t="shared" ca="1" si="13"/>
        <v>2123</v>
      </c>
    </row>
    <row r="37" spans="2:107" ht="15" hidden="1" customHeight="1">
      <c r="C37" s="1183" t="s">
        <v>243</v>
      </c>
      <c r="D37" s="1184"/>
      <c r="E37" s="1185"/>
      <c r="F37" s="33"/>
      <c r="G37" s="214">
        <f>SUMIF($H$6:$DC$6,"&lt;="&amp;PAL,$H37:$DC37)</f>
        <v>0</v>
      </c>
      <c r="H37" s="211">
        <f>H29-'Alternatyva 2'!H$7+'Alternatyva 2'!H$115</f>
        <v>0</v>
      </c>
      <c r="I37" s="211">
        <f>I29-'Alternatyva 2'!I$7+'Alternatyva 2'!I$115</f>
        <v>0</v>
      </c>
      <c r="J37" s="211">
        <f>J29-'Alternatyva 2'!J$7+'Alternatyva 2'!J$115</f>
        <v>0</v>
      </c>
      <c r="K37" s="211">
        <f>K29-'Alternatyva 2'!K$7+'Alternatyva 2'!K$115</f>
        <v>0</v>
      </c>
      <c r="L37" s="211">
        <f>L29-'Alternatyva 2'!L$7+'Alternatyva 2'!L$115</f>
        <v>0</v>
      </c>
      <c r="M37" s="211">
        <f>M29-'Alternatyva 2'!M$7+'Alternatyva 2'!M$115</f>
        <v>0</v>
      </c>
      <c r="N37" s="211">
        <f>N29-'Alternatyva 2'!N$7+'Alternatyva 2'!N$115</f>
        <v>0</v>
      </c>
      <c r="O37" s="211">
        <f>O29-'Alternatyva 2'!O$7+'Alternatyva 2'!O$115</f>
        <v>0</v>
      </c>
      <c r="P37" s="211">
        <f>P29-'Alternatyva 2'!P$7+'Alternatyva 2'!P$115</f>
        <v>0</v>
      </c>
      <c r="Q37" s="211">
        <f>Q29-'Alternatyva 2'!Q$7+'Alternatyva 2'!Q$115</f>
        <v>0</v>
      </c>
      <c r="R37" s="211">
        <f>R29-'Alternatyva 2'!R$7+'Alternatyva 2'!R$115</f>
        <v>0</v>
      </c>
      <c r="S37" s="211">
        <f>S29-'Alternatyva 2'!S$7+'Alternatyva 2'!S$115</f>
        <v>0</v>
      </c>
      <c r="T37" s="211">
        <f>T29-'Alternatyva 2'!T$7+'Alternatyva 2'!T$115</f>
        <v>0</v>
      </c>
      <c r="U37" s="211">
        <f>U29-'Alternatyva 2'!U$7+'Alternatyva 2'!U$115</f>
        <v>0</v>
      </c>
      <c r="V37" s="211">
        <f>V29-'Alternatyva 2'!V$7+'Alternatyva 2'!V$115</f>
        <v>0</v>
      </c>
      <c r="W37" s="211">
        <f>W29-'Alternatyva 2'!W$7+'Alternatyva 2'!W$115</f>
        <v>0</v>
      </c>
      <c r="X37" s="211">
        <f>X29-'Alternatyva 2'!X$7+'Alternatyva 2'!X$115</f>
        <v>0</v>
      </c>
      <c r="Y37" s="211">
        <f>Y29-'Alternatyva 2'!Y$7+'Alternatyva 2'!Y$115</f>
        <v>0</v>
      </c>
      <c r="Z37" s="211">
        <f>Z29-'Alternatyva 2'!Z$7+'Alternatyva 2'!Z$115</f>
        <v>0</v>
      </c>
      <c r="AA37" s="211">
        <f>AA29-'Alternatyva 2'!AA$7+'Alternatyva 2'!AA$115</f>
        <v>0</v>
      </c>
      <c r="AB37" s="211">
        <f>AB29-'Alternatyva 2'!AB$7+'Alternatyva 2'!AB$115</f>
        <v>0</v>
      </c>
      <c r="AC37" s="211">
        <f>AC29-'Alternatyva 2'!AC$7+'Alternatyva 2'!AC$115</f>
        <v>0</v>
      </c>
      <c r="AD37" s="211">
        <f>AD29-'Alternatyva 2'!AD$7+'Alternatyva 2'!AD$115</f>
        <v>0</v>
      </c>
      <c r="AE37" s="211">
        <f>AE29-'Alternatyva 2'!AE$7+'Alternatyva 2'!AE$115</f>
        <v>0</v>
      </c>
      <c r="AF37" s="211">
        <f>AF29-'Alternatyva 2'!AF$7+'Alternatyva 2'!AF$115</f>
        <v>0</v>
      </c>
      <c r="AG37" s="211">
        <f>AG29-'Alternatyva 2'!AG$7+'Alternatyva 2'!AG$115</f>
        <v>0</v>
      </c>
      <c r="AH37" s="211">
        <f>AH29-'Alternatyva 2'!AH$7+'Alternatyva 2'!AH$115</f>
        <v>0</v>
      </c>
      <c r="AI37" s="211">
        <f>AI29-'Alternatyva 2'!AI$7+'Alternatyva 2'!AI$115</f>
        <v>0</v>
      </c>
      <c r="AJ37" s="211">
        <f>AJ29-'Alternatyva 2'!AJ$7+'Alternatyva 2'!AJ$115</f>
        <v>0</v>
      </c>
      <c r="AK37" s="211">
        <f>AK29-'Alternatyva 2'!AK$7+'Alternatyva 2'!AK$115</f>
        <v>0</v>
      </c>
      <c r="AL37" s="211">
        <f>AL29-'Alternatyva 2'!AL$7+'Alternatyva 2'!AL$115</f>
        <v>0</v>
      </c>
      <c r="AM37" s="211">
        <f>AM29-'Alternatyva 2'!AM$7+'Alternatyva 2'!AM$115</f>
        <v>0</v>
      </c>
      <c r="AN37" s="211">
        <f>AN29-'Alternatyva 2'!AN$7+'Alternatyva 2'!AN$115</f>
        <v>0</v>
      </c>
      <c r="AO37" s="211">
        <f>AO29-'Alternatyva 2'!AO$7+'Alternatyva 2'!AO$115</f>
        <v>0</v>
      </c>
      <c r="AP37" s="211">
        <f>AP29-'Alternatyva 2'!AP$7+'Alternatyva 2'!AP$115</f>
        <v>0</v>
      </c>
      <c r="AQ37" s="211">
        <f>AQ29-'Alternatyva 2'!AQ$7+'Alternatyva 2'!AQ$115</f>
        <v>0</v>
      </c>
      <c r="AR37" s="211">
        <f>AR29-'Alternatyva 2'!AR$7+'Alternatyva 2'!AR$115</f>
        <v>0</v>
      </c>
      <c r="AS37" s="211">
        <f>AS29-'Alternatyva 2'!AS$7+'Alternatyva 2'!AS$115</f>
        <v>0</v>
      </c>
      <c r="AT37" s="211">
        <f>AT29-'Alternatyva 2'!AT$7+'Alternatyva 2'!AT$115</f>
        <v>0</v>
      </c>
      <c r="AU37" s="211">
        <f>AU29-'Alternatyva 2'!AU$7+'Alternatyva 2'!AU$115</f>
        <v>0</v>
      </c>
      <c r="AV37" s="211">
        <f>AV29-'Alternatyva 2'!AV$7+'Alternatyva 2'!AV$115</f>
        <v>0</v>
      </c>
      <c r="AW37" s="211">
        <f>AW29-'Alternatyva 2'!AW$7+'Alternatyva 2'!AW$115</f>
        <v>0</v>
      </c>
      <c r="AX37" s="211">
        <f>AX29-'Alternatyva 2'!AX$7+'Alternatyva 2'!AX$115</f>
        <v>0</v>
      </c>
      <c r="AY37" s="211">
        <f>AY29-'Alternatyva 2'!AY$7+'Alternatyva 2'!AY$115</f>
        <v>0</v>
      </c>
      <c r="AZ37" s="211">
        <f>AZ29-'Alternatyva 2'!AZ$7+'Alternatyva 2'!AZ$115</f>
        <v>0</v>
      </c>
      <c r="BA37" s="211">
        <f>BA29-'Alternatyva 2'!BA$7+'Alternatyva 2'!BA$115</f>
        <v>0</v>
      </c>
      <c r="BB37" s="211">
        <f>BB29-'Alternatyva 2'!BB$7+'Alternatyva 2'!BB$115</f>
        <v>0</v>
      </c>
      <c r="BC37" s="211">
        <f>BC29-'Alternatyva 2'!BC$7+'Alternatyva 2'!BC$115</f>
        <v>0</v>
      </c>
      <c r="BD37" s="211">
        <f>BD29-'Alternatyva 2'!BD$7+'Alternatyva 2'!BD$115</f>
        <v>0</v>
      </c>
      <c r="BE37" s="211">
        <f>BE29-'Alternatyva 2'!BE$7+'Alternatyva 2'!BE$115</f>
        <v>0</v>
      </c>
      <c r="BF37" s="211">
        <f>BF29-'Alternatyva 2'!BF$7+'Alternatyva 2'!BF$115</f>
        <v>0</v>
      </c>
      <c r="BG37" s="211">
        <f>BG29-'Alternatyva 2'!BG$7+'Alternatyva 2'!BG$115</f>
        <v>0</v>
      </c>
      <c r="BH37" s="211">
        <f>BH29-'Alternatyva 2'!BH$7+'Alternatyva 2'!BH$115</f>
        <v>0</v>
      </c>
      <c r="BI37" s="211">
        <f>BI29-'Alternatyva 2'!BI$7+'Alternatyva 2'!BI$115</f>
        <v>0</v>
      </c>
      <c r="BJ37" s="211">
        <f>BJ29-'Alternatyva 2'!BJ$7+'Alternatyva 2'!BJ$115</f>
        <v>0</v>
      </c>
      <c r="BK37" s="211">
        <f>BK29-'Alternatyva 2'!BK$7+'Alternatyva 2'!BK$115</f>
        <v>0</v>
      </c>
      <c r="BL37" s="211">
        <f>BL29-'Alternatyva 2'!BL$7+'Alternatyva 2'!BL$115</f>
        <v>0</v>
      </c>
      <c r="BM37" s="211">
        <f>BM29-'Alternatyva 2'!BM$7+'Alternatyva 2'!BM$115</f>
        <v>0</v>
      </c>
      <c r="BN37" s="211">
        <f>BN29-'Alternatyva 2'!BN$7+'Alternatyva 2'!BN$115</f>
        <v>0</v>
      </c>
      <c r="BO37" s="211">
        <f>BO29-'Alternatyva 2'!BO$7+'Alternatyva 2'!BO$115</f>
        <v>0</v>
      </c>
      <c r="BP37" s="211">
        <f>BP29-'Alternatyva 2'!BP$7+'Alternatyva 2'!BP$115</f>
        <v>0</v>
      </c>
      <c r="BQ37" s="211">
        <f>BQ29-'Alternatyva 2'!BQ$7+'Alternatyva 2'!BQ$115</f>
        <v>0</v>
      </c>
      <c r="BR37" s="211">
        <f>BR29-'Alternatyva 2'!BR$7+'Alternatyva 2'!BR$115</f>
        <v>0</v>
      </c>
      <c r="BS37" s="211">
        <f>BS29-'Alternatyva 2'!BS$7+'Alternatyva 2'!BS$115</f>
        <v>0</v>
      </c>
      <c r="BT37" s="211">
        <f>BT29-'Alternatyva 2'!BT$7+'Alternatyva 2'!BT$115</f>
        <v>0</v>
      </c>
      <c r="BU37" s="211">
        <f>BU29-'Alternatyva 2'!BU$7+'Alternatyva 2'!BU$115</f>
        <v>0</v>
      </c>
      <c r="BV37" s="211">
        <f>BV29-'Alternatyva 2'!BV$7+'Alternatyva 2'!BV$115</f>
        <v>0</v>
      </c>
      <c r="BW37" s="211">
        <f>BW29-'Alternatyva 2'!BW$7+'Alternatyva 2'!BW$115</f>
        <v>0</v>
      </c>
      <c r="BX37" s="211">
        <f>BX29-'Alternatyva 2'!BX$7+'Alternatyva 2'!BX$115</f>
        <v>0</v>
      </c>
      <c r="BY37" s="211">
        <f>BY29-'Alternatyva 2'!BY$7+'Alternatyva 2'!BY$115</f>
        <v>0</v>
      </c>
      <c r="BZ37" s="211">
        <f>BZ29-'Alternatyva 2'!BZ$7+'Alternatyva 2'!BZ$115</f>
        <v>0</v>
      </c>
      <c r="CA37" s="211">
        <f>CA29-'Alternatyva 2'!CA$7+'Alternatyva 2'!CA$115</f>
        <v>0</v>
      </c>
      <c r="CB37" s="211">
        <f>CB29-'Alternatyva 2'!CB$7+'Alternatyva 2'!CB$115</f>
        <v>0</v>
      </c>
      <c r="CC37" s="211">
        <f>CC29-'Alternatyva 2'!CC$7+'Alternatyva 2'!CC$115</f>
        <v>0</v>
      </c>
      <c r="CD37" s="211">
        <f>CD29-'Alternatyva 2'!CD$7+'Alternatyva 2'!CD$115</f>
        <v>0</v>
      </c>
      <c r="CE37" s="211">
        <f>CE29-'Alternatyva 2'!CE$7+'Alternatyva 2'!CE$115</f>
        <v>0</v>
      </c>
      <c r="CF37" s="211">
        <f>CF29-'Alternatyva 2'!CF$7+'Alternatyva 2'!CF$115</f>
        <v>0</v>
      </c>
      <c r="CG37" s="211">
        <f>CG29-'Alternatyva 2'!CG$7+'Alternatyva 2'!CG$115</f>
        <v>0</v>
      </c>
      <c r="CH37" s="211">
        <f>CH29-'Alternatyva 2'!CH$7+'Alternatyva 2'!CH$115</f>
        <v>0</v>
      </c>
      <c r="CI37" s="211">
        <f>CI29-'Alternatyva 2'!CI$7+'Alternatyva 2'!CI$115</f>
        <v>0</v>
      </c>
      <c r="CJ37" s="211">
        <f>CJ29-'Alternatyva 2'!CJ$7+'Alternatyva 2'!CJ$115</f>
        <v>0</v>
      </c>
      <c r="CK37" s="211">
        <f>CK29-'Alternatyva 2'!CK$7+'Alternatyva 2'!CK$115</f>
        <v>0</v>
      </c>
      <c r="CL37" s="211">
        <f>CL29-'Alternatyva 2'!CL$7+'Alternatyva 2'!CL$115</f>
        <v>0</v>
      </c>
      <c r="CM37" s="211">
        <f>CM29-'Alternatyva 2'!CM$7+'Alternatyva 2'!CM$115</f>
        <v>0</v>
      </c>
      <c r="CN37" s="211">
        <f>CN29-'Alternatyva 2'!CN$7+'Alternatyva 2'!CN$115</f>
        <v>0</v>
      </c>
      <c r="CO37" s="211">
        <f>CO29-'Alternatyva 2'!CO$7+'Alternatyva 2'!CO$115</f>
        <v>0</v>
      </c>
      <c r="CP37" s="211">
        <f>CP29-'Alternatyva 2'!CP$7+'Alternatyva 2'!CP$115</f>
        <v>0</v>
      </c>
      <c r="CQ37" s="211">
        <f>CQ29-'Alternatyva 2'!CQ$7+'Alternatyva 2'!CQ$115</f>
        <v>0</v>
      </c>
      <c r="CR37" s="211">
        <f>CR29-'Alternatyva 2'!CR$7+'Alternatyva 2'!CR$115</f>
        <v>0</v>
      </c>
      <c r="CS37" s="211">
        <f>CS29-'Alternatyva 2'!CS$7+'Alternatyva 2'!CS$115</f>
        <v>0</v>
      </c>
      <c r="CT37" s="211">
        <f>CT29-'Alternatyva 2'!CT$7+'Alternatyva 2'!CT$115</f>
        <v>0</v>
      </c>
      <c r="CU37" s="211">
        <f>CU29-'Alternatyva 2'!CU$7+'Alternatyva 2'!CU$115</f>
        <v>0</v>
      </c>
      <c r="CV37" s="211">
        <f>CV29-'Alternatyva 2'!CV$7+'Alternatyva 2'!CV$115</f>
        <v>0</v>
      </c>
      <c r="CW37" s="211">
        <f>CW29-'Alternatyva 2'!CW$7+'Alternatyva 2'!CW$115</f>
        <v>0</v>
      </c>
      <c r="CX37" s="211">
        <f>CX29-'Alternatyva 2'!CX$7+'Alternatyva 2'!CX$115</f>
        <v>0</v>
      </c>
      <c r="CY37" s="211">
        <f>CY29-'Alternatyva 2'!CY$7+'Alternatyva 2'!CY$115</f>
        <v>0</v>
      </c>
      <c r="CZ37" s="211">
        <f>CZ29-'Alternatyva 2'!CZ$7+'Alternatyva 2'!CZ$115</f>
        <v>0</v>
      </c>
      <c r="DA37" s="211">
        <f>DA29-'Alternatyva 2'!DA$7+'Alternatyva 2'!DA$115</f>
        <v>0</v>
      </c>
      <c r="DB37" s="211">
        <f>DB29-'Alternatyva 2'!DB$7+'Alternatyva 2'!DB$115</f>
        <v>0</v>
      </c>
      <c r="DC37" s="211">
        <f>DC29-'Alternatyva 2'!DC$7+'Alternatyva 2'!DC$115</f>
        <v>0</v>
      </c>
    </row>
    <row r="38" spans="2:107" ht="15" hidden="1" customHeight="1">
      <c r="C38" s="1186" t="s">
        <v>244</v>
      </c>
      <c r="D38" s="1187"/>
      <c r="E38" s="1188"/>
      <c r="F38" s="28">
        <f>H37+NPV(FD,I37:INDEX(I37:DC37,PAL))</f>
        <v>0</v>
      </c>
      <c r="G38" s="27"/>
    </row>
    <row r="39" spans="2:107" ht="15" hidden="1" customHeight="1">
      <c r="C39" s="1186" t="s">
        <v>245</v>
      </c>
      <c r="D39" s="1187"/>
      <c r="E39" s="1188"/>
      <c r="F39" s="215" t="str">
        <f>IFERROR(IRR(H37:INDEX(H37:DC37,PAL+1)),"-")</f>
        <v>-</v>
      </c>
      <c r="G39" s="23"/>
    </row>
    <row r="40" spans="2:107" ht="15" hidden="1" customHeight="1" thickBot="1">
      <c r="C40" s="1192" t="s">
        <v>246</v>
      </c>
      <c r="D40" s="1193"/>
      <c r="E40" s="1194"/>
      <c r="F40" s="216" t="str">
        <f>IFERROR(IF('Alternatyva 2'!F$89&lt;0,SUM('Alternatyva 2'!F$100,-'Alternatyva 2'!F$115,-'Alternatyva 2'!F$89)/SUM('Alternatyva 2'!F$9,'Alternatyva 2'!F$8,-SNA!F29),SUM('Alternatyva 2'!F$100,-'Alternatyva 2'!F$115)/SUM('Alternatyva 2'!F$9,'Alternatyva 2'!F$8,-SNA!F29,'Alternatyva 2'!F$89)),"")</f>
        <v/>
      </c>
      <c r="G40" s="23"/>
    </row>
    <row r="41" spans="2:107" ht="15" hidden="1" customHeight="1"/>
    <row r="42" spans="2:107" ht="15" hidden="1" customHeight="1">
      <c r="B42" s="16" t="s">
        <v>28</v>
      </c>
      <c r="C42" s="16"/>
      <c r="D42" s="16"/>
      <c r="E42" s="16"/>
      <c r="F42" s="1189" t="s">
        <v>142</v>
      </c>
      <c r="G42" s="1201"/>
      <c r="H42" s="186">
        <v>0</v>
      </c>
      <c r="I42" s="186">
        <v>1</v>
      </c>
      <c r="J42" s="186">
        <v>2</v>
      </c>
      <c r="K42" s="186">
        <v>3</v>
      </c>
      <c r="L42" s="186">
        <v>4</v>
      </c>
      <c r="M42" s="186">
        <v>5</v>
      </c>
      <c r="N42" s="186">
        <v>6</v>
      </c>
      <c r="O42" s="186">
        <v>7</v>
      </c>
      <c r="P42" s="186">
        <v>8</v>
      </c>
      <c r="Q42" s="186">
        <v>9</v>
      </c>
      <c r="R42" s="186">
        <v>10</v>
      </c>
      <c r="S42" s="186">
        <v>11</v>
      </c>
      <c r="T42" s="186">
        <v>12</v>
      </c>
      <c r="U42" s="186">
        <v>13</v>
      </c>
      <c r="V42" s="186">
        <v>14</v>
      </c>
      <c r="W42" s="186">
        <v>15</v>
      </c>
      <c r="X42" s="186">
        <v>16</v>
      </c>
      <c r="Y42" s="186">
        <v>17</v>
      </c>
      <c r="Z42" s="186">
        <v>18</v>
      </c>
      <c r="AA42" s="186">
        <v>19</v>
      </c>
      <c r="AB42" s="186">
        <v>20</v>
      </c>
      <c r="AC42" s="186">
        <v>21</v>
      </c>
      <c r="AD42" s="186">
        <v>22</v>
      </c>
      <c r="AE42" s="186">
        <v>23</v>
      </c>
      <c r="AF42" s="186">
        <v>24</v>
      </c>
      <c r="AG42" s="186">
        <v>25</v>
      </c>
      <c r="AH42" s="186">
        <v>26</v>
      </c>
      <c r="AI42" s="186">
        <v>27</v>
      </c>
      <c r="AJ42" s="186">
        <v>28</v>
      </c>
      <c r="AK42" s="186">
        <v>29</v>
      </c>
      <c r="AL42" s="186">
        <v>30</v>
      </c>
      <c r="AM42" s="186">
        <v>31</v>
      </c>
      <c r="AN42" s="186">
        <v>32</v>
      </c>
      <c r="AO42" s="186">
        <v>33</v>
      </c>
      <c r="AP42" s="186">
        <v>34</v>
      </c>
      <c r="AQ42" s="186">
        <v>35</v>
      </c>
      <c r="AR42" s="186">
        <v>36</v>
      </c>
      <c r="AS42" s="186">
        <v>37</v>
      </c>
      <c r="AT42" s="186">
        <v>38</v>
      </c>
      <c r="AU42" s="186">
        <v>39</v>
      </c>
      <c r="AV42" s="186">
        <v>40</v>
      </c>
      <c r="AW42" s="186">
        <v>41</v>
      </c>
      <c r="AX42" s="186">
        <v>42</v>
      </c>
      <c r="AY42" s="186">
        <v>43</v>
      </c>
      <c r="AZ42" s="186">
        <v>44</v>
      </c>
      <c r="BA42" s="186">
        <v>45</v>
      </c>
      <c r="BB42" s="186">
        <v>46</v>
      </c>
      <c r="BC42" s="186">
        <v>47</v>
      </c>
      <c r="BD42" s="186">
        <v>48</v>
      </c>
      <c r="BE42" s="186">
        <v>49</v>
      </c>
      <c r="BF42" s="186">
        <v>50</v>
      </c>
      <c r="BG42" s="186">
        <v>51</v>
      </c>
      <c r="BH42" s="186">
        <v>52</v>
      </c>
      <c r="BI42" s="186">
        <v>53</v>
      </c>
      <c r="BJ42" s="186">
        <v>54</v>
      </c>
      <c r="BK42" s="186">
        <v>55</v>
      </c>
      <c r="BL42" s="186">
        <v>56</v>
      </c>
      <c r="BM42" s="186">
        <v>57</v>
      </c>
      <c r="BN42" s="186">
        <v>58</v>
      </c>
      <c r="BO42" s="186">
        <v>59</v>
      </c>
      <c r="BP42" s="186">
        <v>60</v>
      </c>
      <c r="BQ42" s="186">
        <v>61</v>
      </c>
      <c r="BR42" s="186">
        <v>62</v>
      </c>
      <c r="BS42" s="186">
        <v>63</v>
      </c>
      <c r="BT42" s="186">
        <v>64</v>
      </c>
      <c r="BU42" s="186">
        <v>65</v>
      </c>
      <c r="BV42" s="186">
        <v>66</v>
      </c>
      <c r="BW42" s="186">
        <v>67</v>
      </c>
      <c r="BX42" s="186">
        <v>68</v>
      </c>
      <c r="BY42" s="186">
        <v>69</v>
      </c>
      <c r="BZ42" s="186">
        <v>70</v>
      </c>
      <c r="CA42" s="186">
        <v>71</v>
      </c>
      <c r="CB42" s="186">
        <v>72</v>
      </c>
      <c r="CC42" s="186">
        <v>73</v>
      </c>
      <c r="CD42" s="186">
        <v>74</v>
      </c>
      <c r="CE42" s="186">
        <v>75</v>
      </c>
      <c r="CF42" s="186">
        <v>76</v>
      </c>
      <c r="CG42" s="186">
        <v>77</v>
      </c>
      <c r="CH42" s="186">
        <v>78</v>
      </c>
      <c r="CI42" s="186">
        <v>79</v>
      </c>
      <c r="CJ42" s="186">
        <v>80</v>
      </c>
      <c r="CK42" s="186">
        <v>81</v>
      </c>
      <c r="CL42" s="186">
        <v>82</v>
      </c>
      <c r="CM42" s="186">
        <v>83</v>
      </c>
      <c r="CN42" s="186">
        <v>84</v>
      </c>
      <c r="CO42" s="186">
        <v>85</v>
      </c>
      <c r="CP42" s="186">
        <v>86</v>
      </c>
      <c r="CQ42" s="186">
        <v>87</v>
      </c>
      <c r="CR42" s="186">
        <v>88</v>
      </c>
      <c r="CS42" s="186">
        <v>89</v>
      </c>
      <c r="CT42" s="186">
        <v>90</v>
      </c>
      <c r="CU42" s="186">
        <v>91</v>
      </c>
      <c r="CV42" s="186">
        <v>92</v>
      </c>
      <c r="CW42" s="186">
        <v>93</v>
      </c>
      <c r="CX42" s="186">
        <v>94</v>
      </c>
      <c r="CY42" s="186">
        <v>95</v>
      </c>
      <c r="CZ42" s="186">
        <v>96</v>
      </c>
      <c r="DA42" s="186">
        <v>97</v>
      </c>
      <c r="DB42" s="186">
        <v>98</v>
      </c>
      <c r="DC42" s="186">
        <v>99</v>
      </c>
    </row>
    <row r="43" spans="2:107" s="12" customFormat="1" ht="15" hidden="1" customHeight="1">
      <c r="B43" s="186" t="s">
        <v>226</v>
      </c>
      <c r="C43" s="1189" t="s">
        <v>227</v>
      </c>
      <c r="D43" s="1190"/>
      <c r="E43" s="1191"/>
      <c r="F43" s="187" t="s">
        <v>146</v>
      </c>
      <c r="G43" s="186" t="s">
        <v>147</v>
      </c>
      <c r="H43" s="186" t="str">
        <f ca="1">IF(PVP="",TEXT(TODAY(),"yyyy"),TEXT(PVP,"yyyy"))</f>
        <v>2024</v>
      </c>
      <c r="I43" s="186">
        <f ca="1">$H$7+I42</f>
        <v>2025</v>
      </c>
      <c r="J43" s="186">
        <f t="shared" ref="J43:BU43" ca="1" si="14">$H$7+J42</f>
        <v>2026</v>
      </c>
      <c r="K43" s="186">
        <f t="shared" ca="1" si="14"/>
        <v>2027</v>
      </c>
      <c r="L43" s="186">
        <f t="shared" ca="1" si="14"/>
        <v>2028</v>
      </c>
      <c r="M43" s="186">
        <f t="shared" ca="1" si="14"/>
        <v>2029</v>
      </c>
      <c r="N43" s="186">
        <f t="shared" ca="1" si="14"/>
        <v>2030</v>
      </c>
      <c r="O43" s="186">
        <f t="shared" ca="1" si="14"/>
        <v>2031</v>
      </c>
      <c r="P43" s="186">
        <f t="shared" ca="1" si="14"/>
        <v>2032</v>
      </c>
      <c r="Q43" s="186">
        <f t="shared" ca="1" si="14"/>
        <v>2033</v>
      </c>
      <c r="R43" s="186">
        <f t="shared" ca="1" si="14"/>
        <v>2034</v>
      </c>
      <c r="S43" s="186">
        <f t="shared" ca="1" si="14"/>
        <v>2035</v>
      </c>
      <c r="T43" s="186">
        <f t="shared" ca="1" si="14"/>
        <v>2036</v>
      </c>
      <c r="U43" s="186">
        <f t="shared" ca="1" si="14"/>
        <v>2037</v>
      </c>
      <c r="V43" s="186">
        <f t="shared" ca="1" si="14"/>
        <v>2038</v>
      </c>
      <c r="W43" s="186">
        <f t="shared" ca="1" si="14"/>
        <v>2039</v>
      </c>
      <c r="X43" s="186">
        <f t="shared" ca="1" si="14"/>
        <v>2040</v>
      </c>
      <c r="Y43" s="186">
        <f t="shared" ca="1" si="14"/>
        <v>2041</v>
      </c>
      <c r="Z43" s="186">
        <f t="shared" ca="1" si="14"/>
        <v>2042</v>
      </c>
      <c r="AA43" s="186">
        <f t="shared" ca="1" si="14"/>
        <v>2043</v>
      </c>
      <c r="AB43" s="186">
        <f t="shared" ca="1" si="14"/>
        <v>2044</v>
      </c>
      <c r="AC43" s="186">
        <f t="shared" ca="1" si="14"/>
        <v>2045</v>
      </c>
      <c r="AD43" s="186">
        <f t="shared" ca="1" si="14"/>
        <v>2046</v>
      </c>
      <c r="AE43" s="186">
        <f t="shared" ca="1" si="14"/>
        <v>2047</v>
      </c>
      <c r="AF43" s="186">
        <f t="shared" ca="1" si="14"/>
        <v>2048</v>
      </c>
      <c r="AG43" s="186">
        <f t="shared" ca="1" si="14"/>
        <v>2049</v>
      </c>
      <c r="AH43" s="186">
        <f t="shared" ca="1" si="14"/>
        <v>2050</v>
      </c>
      <c r="AI43" s="186">
        <f t="shared" ca="1" si="14"/>
        <v>2051</v>
      </c>
      <c r="AJ43" s="186">
        <f t="shared" ca="1" si="14"/>
        <v>2052</v>
      </c>
      <c r="AK43" s="186">
        <f t="shared" ca="1" si="14"/>
        <v>2053</v>
      </c>
      <c r="AL43" s="186">
        <f t="shared" ca="1" si="14"/>
        <v>2054</v>
      </c>
      <c r="AM43" s="186">
        <f t="shared" ca="1" si="14"/>
        <v>2055</v>
      </c>
      <c r="AN43" s="186">
        <f t="shared" ca="1" si="14"/>
        <v>2056</v>
      </c>
      <c r="AO43" s="186">
        <f t="shared" ca="1" si="14"/>
        <v>2057</v>
      </c>
      <c r="AP43" s="186">
        <f t="shared" ca="1" si="14"/>
        <v>2058</v>
      </c>
      <c r="AQ43" s="186">
        <f t="shared" ca="1" si="14"/>
        <v>2059</v>
      </c>
      <c r="AR43" s="186">
        <f t="shared" ca="1" si="14"/>
        <v>2060</v>
      </c>
      <c r="AS43" s="186">
        <f t="shared" ca="1" si="14"/>
        <v>2061</v>
      </c>
      <c r="AT43" s="186">
        <f t="shared" ca="1" si="14"/>
        <v>2062</v>
      </c>
      <c r="AU43" s="186">
        <f t="shared" ca="1" si="14"/>
        <v>2063</v>
      </c>
      <c r="AV43" s="186">
        <f t="shared" ca="1" si="14"/>
        <v>2064</v>
      </c>
      <c r="AW43" s="186">
        <f t="shared" ca="1" si="14"/>
        <v>2065</v>
      </c>
      <c r="AX43" s="186">
        <f t="shared" ca="1" si="14"/>
        <v>2066</v>
      </c>
      <c r="AY43" s="186">
        <f t="shared" ca="1" si="14"/>
        <v>2067</v>
      </c>
      <c r="AZ43" s="186">
        <f t="shared" ca="1" si="14"/>
        <v>2068</v>
      </c>
      <c r="BA43" s="186">
        <f t="shared" ca="1" si="14"/>
        <v>2069</v>
      </c>
      <c r="BB43" s="186">
        <f t="shared" ca="1" si="14"/>
        <v>2070</v>
      </c>
      <c r="BC43" s="186">
        <f t="shared" ca="1" si="14"/>
        <v>2071</v>
      </c>
      <c r="BD43" s="186">
        <f t="shared" ca="1" si="14"/>
        <v>2072</v>
      </c>
      <c r="BE43" s="186">
        <f t="shared" ca="1" si="14"/>
        <v>2073</v>
      </c>
      <c r="BF43" s="186">
        <f t="shared" ca="1" si="14"/>
        <v>2074</v>
      </c>
      <c r="BG43" s="186">
        <f t="shared" ca="1" si="14"/>
        <v>2075</v>
      </c>
      <c r="BH43" s="186">
        <f t="shared" ca="1" si="14"/>
        <v>2076</v>
      </c>
      <c r="BI43" s="186">
        <f t="shared" ca="1" si="14"/>
        <v>2077</v>
      </c>
      <c r="BJ43" s="186">
        <f t="shared" ca="1" si="14"/>
        <v>2078</v>
      </c>
      <c r="BK43" s="186">
        <f t="shared" ca="1" si="14"/>
        <v>2079</v>
      </c>
      <c r="BL43" s="186">
        <f t="shared" ca="1" si="14"/>
        <v>2080</v>
      </c>
      <c r="BM43" s="186">
        <f t="shared" ca="1" si="14"/>
        <v>2081</v>
      </c>
      <c r="BN43" s="186">
        <f t="shared" ca="1" si="14"/>
        <v>2082</v>
      </c>
      <c r="BO43" s="186">
        <f t="shared" ca="1" si="14"/>
        <v>2083</v>
      </c>
      <c r="BP43" s="186">
        <f t="shared" ca="1" si="14"/>
        <v>2084</v>
      </c>
      <c r="BQ43" s="186">
        <f t="shared" ca="1" si="14"/>
        <v>2085</v>
      </c>
      <c r="BR43" s="186">
        <f t="shared" ca="1" si="14"/>
        <v>2086</v>
      </c>
      <c r="BS43" s="186">
        <f t="shared" ca="1" si="14"/>
        <v>2087</v>
      </c>
      <c r="BT43" s="186">
        <f t="shared" ca="1" si="14"/>
        <v>2088</v>
      </c>
      <c r="BU43" s="186">
        <f t="shared" ca="1" si="14"/>
        <v>2089</v>
      </c>
      <c r="BV43" s="186">
        <f t="shared" ref="BV43:DC43" ca="1" si="15">$H$7+BV42</f>
        <v>2090</v>
      </c>
      <c r="BW43" s="186">
        <f t="shared" ca="1" si="15"/>
        <v>2091</v>
      </c>
      <c r="BX43" s="186">
        <f t="shared" ca="1" si="15"/>
        <v>2092</v>
      </c>
      <c r="BY43" s="186">
        <f t="shared" ca="1" si="15"/>
        <v>2093</v>
      </c>
      <c r="BZ43" s="186">
        <f t="shared" ca="1" si="15"/>
        <v>2094</v>
      </c>
      <c r="CA43" s="186">
        <f t="shared" ca="1" si="15"/>
        <v>2095</v>
      </c>
      <c r="CB43" s="186">
        <f t="shared" ca="1" si="15"/>
        <v>2096</v>
      </c>
      <c r="CC43" s="186">
        <f t="shared" ca="1" si="15"/>
        <v>2097</v>
      </c>
      <c r="CD43" s="186">
        <f t="shared" ca="1" si="15"/>
        <v>2098</v>
      </c>
      <c r="CE43" s="186">
        <f t="shared" ca="1" si="15"/>
        <v>2099</v>
      </c>
      <c r="CF43" s="186">
        <f t="shared" ca="1" si="15"/>
        <v>2100</v>
      </c>
      <c r="CG43" s="186">
        <f t="shared" ca="1" si="15"/>
        <v>2101</v>
      </c>
      <c r="CH43" s="186">
        <f t="shared" ca="1" si="15"/>
        <v>2102</v>
      </c>
      <c r="CI43" s="186">
        <f t="shared" ca="1" si="15"/>
        <v>2103</v>
      </c>
      <c r="CJ43" s="186">
        <f t="shared" ca="1" si="15"/>
        <v>2104</v>
      </c>
      <c r="CK43" s="186">
        <f t="shared" ca="1" si="15"/>
        <v>2105</v>
      </c>
      <c r="CL43" s="186">
        <f t="shared" ca="1" si="15"/>
        <v>2106</v>
      </c>
      <c r="CM43" s="186">
        <f t="shared" ca="1" si="15"/>
        <v>2107</v>
      </c>
      <c r="CN43" s="186">
        <f t="shared" ca="1" si="15"/>
        <v>2108</v>
      </c>
      <c r="CO43" s="186">
        <f t="shared" ca="1" si="15"/>
        <v>2109</v>
      </c>
      <c r="CP43" s="186">
        <f t="shared" ca="1" si="15"/>
        <v>2110</v>
      </c>
      <c r="CQ43" s="186">
        <f t="shared" ca="1" si="15"/>
        <v>2111</v>
      </c>
      <c r="CR43" s="186">
        <f t="shared" ca="1" si="15"/>
        <v>2112</v>
      </c>
      <c r="CS43" s="186">
        <f t="shared" ca="1" si="15"/>
        <v>2113</v>
      </c>
      <c r="CT43" s="186">
        <f t="shared" ca="1" si="15"/>
        <v>2114</v>
      </c>
      <c r="CU43" s="186">
        <f t="shared" ca="1" si="15"/>
        <v>2115</v>
      </c>
      <c r="CV43" s="186">
        <f t="shared" ca="1" si="15"/>
        <v>2116</v>
      </c>
      <c r="CW43" s="186">
        <f t="shared" ca="1" si="15"/>
        <v>2117</v>
      </c>
      <c r="CX43" s="186">
        <f t="shared" ca="1" si="15"/>
        <v>2118</v>
      </c>
      <c r="CY43" s="186">
        <f t="shared" ca="1" si="15"/>
        <v>2119</v>
      </c>
      <c r="CZ43" s="186">
        <f t="shared" ca="1" si="15"/>
        <v>2120</v>
      </c>
      <c r="DA43" s="186">
        <f t="shared" ca="1" si="15"/>
        <v>2121</v>
      </c>
      <c r="DB43" s="186">
        <f t="shared" ca="1" si="15"/>
        <v>2122</v>
      </c>
      <c r="DC43" s="186">
        <f t="shared" ca="1" si="15"/>
        <v>2123</v>
      </c>
    </row>
    <row r="44" spans="2:107" ht="15" hidden="1" customHeight="1">
      <c r="B44" s="176" t="s">
        <v>214</v>
      </c>
      <c r="C44" s="1180" t="s">
        <v>228</v>
      </c>
      <c r="D44" s="1181"/>
      <c r="E44" s="1182"/>
      <c r="F44" s="209">
        <f>H44+NPV(SD,I44:INDEX(I44:DC44,PAL))</f>
        <v>0</v>
      </c>
      <c r="G44" s="210">
        <f>SUMIF($H$6:$DC$6,"&lt;="&amp;PAL,$H44:$DC44)</f>
        <v>0</v>
      </c>
      <c r="H44" s="210">
        <f>'Alternatyva 3'!H$117</f>
        <v>0</v>
      </c>
      <c r="I44" s="210">
        <f>'Alternatyva 3'!I$117</f>
        <v>0</v>
      </c>
      <c r="J44" s="210">
        <f>'Alternatyva 3'!J$117</f>
        <v>0</v>
      </c>
      <c r="K44" s="210">
        <f>'Alternatyva 3'!K$117</f>
        <v>0</v>
      </c>
      <c r="L44" s="210">
        <f>'Alternatyva 3'!L$117</f>
        <v>0</v>
      </c>
      <c r="M44" s="210">
        <f>'Alternatyva 3'!M$117</f>
        <v>0</v>
      </c>
      <c r="N44" s="210">
        <f>'Alternatyva 3'!N$117</f>
        <v>0</v>
      </c>
      <c r="O44" s="210">
        <f>'Alternatyva 3'!O$117</f>
        <v>0</v>
      </c>
      <c r="P44" s="210">
        <f>'Alternatyva 3'!P$117</f>
        <v>0</v>
      </c>
      <c r="Q44" s="210">
        <f>'Alternatyva 3'!Q$117</f>
        <v>0</v>
      </c>
      <c r="R44" s="210">
        <f>'Alternatyva 3'!R$117</f>
        <v>0</v>
      </c>
      <c r="S44" s="210">
        <f>'Alternatyva 3'!S$117</f>
        <v>0</v>
      </c>
      <c r="T44" s="210">
        <f>'Alternatyva 3'!T$117</f>
        <v>0</v>
      </c>
      <c r="U44" s="210">
        <f>'Alternatyva 3'!U$117</f>
        <v>0</v>
      </c>
      <c r="V44" s="210">
        <f>'Alternatyva 3'!V$117</f>
        <v>0</v>
      </c>
      <c r="W44" s="210">
        <f>'Alternatyva 3'!W$117</f>
        <v>0</v>
      </c>
      <c r="X44" s="210">
        <f>'Alternatyva 3'!X$117</f>
        <v>0</v>
      </c>
      <c r="Y44" s="210">
        <f>'Alternatyva 3'!Y$117</f>
        <v>0</v>
      </c>
      <c r="Z44" s="210">
        <f>'Alternatyva 3'!Z$117</f>
        <v>0</v>
      </c>
      <c r="AA44" s="210">
        <f>'Alternatyva 3'!AA$117</f>
        <v>0</v>
      </c>
      <c r="AB44" s="210">
        <f>'Alternatyva 3'!AB$117</f>
        <v>0</v>
      </c>
      <c r="AC44" s="210">
        <f>'Alternatyva 3'!AC$117</f>
        <v>0</v>
      </c>
      <c r="AD44" s="210">
        <f>'Alternatyva 3'!AD$117</f>
        <v>0</v>
      </c>
      <c r="AE44" s="210">
        <f>'Alternatyva 3'!AE$117</f>
        <v>0</v>
      </c>
      <c r="AF44" s="210">
        <f>'Alternatyva 3'!AF$117</f>
        <v>0</v>
      </c>
      <c r="AG44" s="210">
        <f>'Alternatyva 3'!AG$117</f>
        <v>0</v>
      </c>
      <c r="AH44" s="210">
        <f>'Alternatyva 3'!AH$117</f>
        <v>0</v>
      </c>
      <c r="AI44" s="210">
        <f>'Alternatyva 3'!AI$117</f>
        <v>0</v>
      </c>
      <c r="AJ44" s="210">
        <f>'Alternatyva 3'!AJ$117</f>
        <v>0</v>
      </c>
      <c r="AK44" s="210">
        <f>'Alternatyva 3'!AK$117</f>
        <v>0</v>
      </c>
      <c r="AL44" s="210">
        <f>'Alternatyva 3'!AL$117</f>
        <v>0</v>
      </c>
      <c r="AM44" s="210">
        <f>'Alternatyva 3'!AM$117</f>
        <v>0</v>
      </c>
      <c r="AN44" s="210">
        <f>'Alternatyva 3'!AN$117</f>
        <v>0</v>
      </c>
      <c r="AO44" s="210">
        <f>'Alternatyva 3'!AO$117</f>
        <v>0</v>
      </c>
      <c r="AP44" s="210">
        <f>'Alternatyva 3'!AP$117</f>
        <v>0</v>
      </c>
      <c r="AQ44" s="210">
        <f>'Alternatyva 3'!AQ$117</f>
        <v>0</v>
      </c>
      <c r="AR44" s="210">
        <f>'Alternatyva 3'!AR$117</f>
        <v>0</v>
      </c>
      <c r="AS44" s="210">
        <f>'Alternatyva 3'!AS$117</f>
        <v>0</v>
      </c>
      <c r="AT44" s="210">
        <f>'Alternatyva 3'!AT$117</f>
        <v>0</v>
      </c>
      <c r="AU44" s="210">
        <f>'Alternatyva 3'!AU$117</f>
        <v>0</v>
      </c>
      <c r="AV44" s="210">
        <f>'Alternatyva 3'!AV$117</f>
        <v>0</v>
      </c>
      <c r="AW44" s="210">
        <f>'Alternatyva 3'!AW$117</f>
        <v>0</v>
      </c>
      <c r="AX44" s="210">
        <f>'Alternatyva 3'!AX$117</f>
        <v>0</v>
      </c>
      <c r="AY44" s="210">
        <f>'Alternatyva 3'!AY$117</f>
        <v>0</v>
      </c>
      <c r="AZ44" s="210">
        <f>'Alternatyva 3'!AZ$117</f>
        <v>0</v>
      </c>
      <c r="BA44" s="210">
        <f>'Alternatyva 3'!BA$117</f>
        <v>0</v>
      </c>
      <c r="BB44" s="210">
        <f>'Alternatyva 3'!BB$117</f>
        <v>0</v>
      </c>
      <c r="BC44" s="210">
        <f>'Alternatyva 3'!BC$117</f>
        <v>0</v>
      </c>
      <c r="BD44" s="210">
        <f>'Alternatyva 3'!BD$117</f>
        <v>0</v>
      </c>
      <c r="BE44" s="210">
        <f>'Alternatyva 3'!BE$117</f>
        <v>0</v>
      </c>
      <c r="BF44" s="210">
        <f>'Alternatyva 3'!BF$117</f>
        <v>0</v>
      </c>
      <c r="BG44" s="210">
        <f>'Alternatyva 3'!BG$117</f>
        <v>0</v>
      </c>
      <c r="BH44" s="210">
        <f>'Alternatyva 3'!BH$117</f>
        <v>0</v>
      </c>
      <c r="BI44" s="210">
        <f>'Alternatyva 3'!BI$117</f>
        <v>0</v>
      </c>
      <c r="BJ44" s="210">
        <f>'Alternatyva 3'!BJ$117</f>
        <v>0</v>
      </c>
      <c r="BK44" s="210">
        <f>'Alternatyva 3'!BK$117</f>
        <v>0</v>
      </c>
      <c r="BL44" s="210">
        <f>'Alternatyva 3'!BL$117</f>
        <v>0</v>
      </c>
      <c r="BM44" s="210">
        <f>'Alternatyva 3'!BM$117</f>
        <v>0</v>
      </c>
      <c r="BN44" s="210">
        <f>'Alternatyva 3'!BN$117</f>
        <v>0</v>
      </c>
      <c r="BO44" s="210">
        <f>'Alternatyva 3'!BO$117</f>
        <v>0</v>
      </c>
      <c r="BP44" s="210">
        <f>'Alternatyva 3'!BP$117</f>
        <v>0</v>
      </c>
      <c r="BQ44" s="210">
        <f>'Alternatyva 3'!BQ$117</f>
        <v>0</v>
      </c>
      <c r="BR44" s="210">
        <f>'Alternatyva 3'!BR$117</f>
        <v>0</v>
      </c>
      <c r="BS44" s="210">
        <f>'Alternatyva 3'!BS$117</f>
        <v>0</v>
      </c>
      <c r="BT44" s="210">
        <f>'Alternatyva 3'!BT$117</f>
        <v>0</v>
      </c>
      <c r="BU44" s="210">
        <f>'Alternatyva 3'!BU$117</f>
        <v>0</v>
      </c>
      <c r="BV44" s="210">
        <f>'Alternatyva 3'!BV$117</f>
        <v>0</v>
      </c>
      <c r="BW44" s="210">
        <f>'Alternatyva 3'!BW$117</f>
        <v>0</v>
      </c>
      <c r="BX44" s="210">
        <f>'Alternatyva 3'!BX$117</f>
        <v>0</v>
      </c>
      <c r="BY44" s="210">
        <f>'Alternatyva 3'!BY$117</f>
        <v>0</v>
      </c>
      <c r="BZ44" s="210">
        <f>'Alternatyva 3'!BZ$117</f>
        <v>0</v>
      </c>
      <c r="CA44" s="210">
        <f>'Alternatyva 3'!CA$117</f>
        <v>0</v>
      </c>
      <c r="CB44" s="210">
        <f>'Alternatyva 3'!CB$117</f>
        <v>0</v>
      </c>
      <c r="CC44" s="210">
        <f>'Alternatyva 3'!CC$117</f>
        <v>0</v>
      </c>
      <c r="CD44" s="210">
        <f>'Alternatyva 3'!CD$117</f>
        <v>0</v>
      </c>
      <c r="CE44" s="210">
        <f>'Alternatyva 3'!CE$117</f>
        <v>0</v>
      </c>
      <c r="CF44" s="210">
        <f>'Alternatyva 3'!CF$117</f>
        <v>0</v>
      </c>
      <c r="CG44" s="210">
        <f>'Alternatyva 3'!CG$117</f>
        <v>0</v>
      </c>
      <c r="CH44" s="210">
        <f>'Alternatyva 3'!CH$117</f>
        <v>0</v>
      </c>
      <c r="CI44" s="210">
        <f>'Alternatyva 3'!CI$117</f>
        <v>0</v>
      </c>
      <c r="CJ44" s="210">
        <f>'Alternatyva 3'!CJ$117</f>
        <v>0</v>
      </c>
      <c r="CK44" s="210">
        <f>'Alternatyva 3'!CK$117</f>
        <v>0</v>
      </c>
      <c r="CL44" s="210">
        <f>'Alternatyva 3'!CL$117</f>
        <v>0</v>
      </c>
      <c r="CM44" s="210">
        <f>'Alternatyva 3'!CM$117</f>
        <v>0</v>
      </c>
      <c r="CN44" s="210">
        <f>'Alternatyva 3'!CN$117</f>
        <v>0</v>
      </c>
      <c r="CO44" s="210">
        <f>'Alternatyva 3'!CO$117</f>
        <v>0</v>
      </c>
      <c r="CP44" s="210">
        <f>'Alternatyva 3'!CP$117</f>
        <v>0</v>
      </c>
      <c r="CQ44" s="210">
        <f>'Alternatyva 3'!CQ$117</f>
        <v>0</v>
      </c>
      <c r="CR44" s="210">
        <f>'Alternatyva 3'!CR$117</f>
        <v>0</v>
      </c>
      <c r="CS44" s="210">
        <f>'Alternatyva 3'!CS$117</f>
        <v>0</v>
      </c>
      <c r="CT44" s="210">
        <f>'Alternatyva 3'!CT$117</f>
        <v>0</v>
      </c>
      <c r="CU44" s="210">
        <f>'Alternatyva 3'!CU$117</f>
        <v>0</v>
      </c>
      <c r="CV44" s="210">
        <f>'Alternatyva 3'!CV$117</f>
        <v>0</v>
      </c>
      <c r="CW44" s="210">
        <f>'Alternatyva 3'!CW$117</f>
        <v>0</v>
      </c>
      <c r="CX44" s="210">
        <f>'Alternatyva 3'!CX$117</f>
        <v>0</v>
      </c>
      <c r="CY44" s="210">
        <f>'Alternatyva 3'!CY$117</f>
        <v>0</v>
      </c>
      <c r="CZ44" s="210">
        <f>'Alternatyva 3'!CZ$117</f>
        <v>0</v>
      </c>
      <c r="DA44" s="210">
        <f>'Alternatyva 3'!DA$117</f>
        <v>0</v>
      </c>
      <c r="DB44" s="210">
        <f>'Alternatyva 3'!DB$117</f>
        <v>0</v>
      </c>
      <c r="DC44" s="210">
        <f>'Alternatyva 3'!DC$117</f>
        <v>0</v>
      </c>
    </row>
    <row r="45" spans="2:107" ht="15" hidden="1" customHeight="1">
      <c r="B45" s="176" t="s">
        <v>229</v>
      </c>
      <c r="C45" s="1180" t="s">
        <v>230</v>
      </c>
      <c r="D45" s="1181"/>
      <c r="E45" s="1182"/>
      <c r="F45" s="209">
        <f>H45+NPV(SD,I45:INDEX(I45:DC45,PAL))</f>
        <v>0</v>
      </c>
      <c r="G45" s="210">
        <f>SUMIF($H$6:$DC$6,"&lt;="&amp;PAL,$H45:$DC45)</f>
        <v>0</v>
      </c>
      <c r="H45" s="210">
        <f>'Alternatyva 3'!H$8+'Alternatyva 3'!H$9-'Alternatyva 3'!H$113</f>
        <v>0</v>
      </c>
      <c r="I45" s="210">
        <f>'Alternatyva 3'!I$8+'Alternatyva 3'!I$9-'Alternatyva 3'!I$113</f>
        <v>0</v>
      </c>
      <c r="J45" s="210">
        <f>'Alternatyva 3'!J$8+'Alternatyva 3'!J$9-'Alternatyva 3'!J$113</f>
        <v>0</v>
      </c>
      <c r="K45" s="210">
        <f>'Alternatyva 3'!K$8+'Alternatyva 3'!K$9-'Alternatyva 3'!K$113</f>
        <v>0</v>
      </c>
      <c r="L45" s="210">
        <f>'Alternatyva 3'!L$8+'Alternatyva 3'!L$9-'Alternatyva 3'!L$113</f>
        <v>0</v>
      </c>
      <c r="M45" s="210">
        <f>'Alternatyva 3'!M$8+'Alternatyva 3'!M$9-'Alternatyva 3'!M$113</f>
        <v>0</v>
      </c>
      <c r="N45" s="210">
        <f>'Alternatyva 3'!N$8+'Alternatyva 3'!N$9-'Alternatyva 3'!N$113</f>
        <v>0</v>
      </c>
      <c r="O45" s="210">
        <f>'Alternatyva 3'!O$8+'Alternatyva 3'!O$9-'Alternatyva 3'!O$113</f>
        <v>0</v>
      </c>
      <c r="P45" s="210">
        <f>'Alternatyva 3'!P$8+'Alternatyva 3'!P$9-'Alternatyva 3'!P$113</f>
        <v>0</v>
      </c>
      <c r="Q45" s="210">
        <f>'Alternatyva 3'!Q$8+'Alternatyva 3'!Q$9-'Alternatyva 3'!Q$113</f>
        <v>0</v>
      </c>
      <c r="R45" s="210">
        <f>'Alternatyva 3'!R$8+'Alternatyva 3'!R$9-'Alternatyva 3'!R$113</f>
        <v>0</v>
      </c>
      <c r="S45" s="210">
        <f>'Alternatyva 3'!S$8+'Alternatyva 3'!S$9-'Alternatyva 3'!S$113</f>
        <v>0</v>
      </c>
      <c r="T45" s="210">
        <f>'Alternatyva 3'!T$8+'Alternatyva 3'!T$9-'Alternatyva 3'!T$113</f>
        <v>0</v>
      </c>
      <c r="U45" s="210">
        <f>'Alternatyva 3'!U$8+'Alternatyva 3'!U$9-'Alternatyva 3'!U$113</f>
        <v>0</v>
      </c>
      <c r="V45" s="210">
        <f>'Alternatyva 3'!V$8+'Alternatyva 3'!V$9-'Alternatyva 3'!V$113</f>
        <v>0</v>
      </c>
      <c r="W45" s="210">
        <f>'Alternatyva 3'!W$8+'Alternatyva 3'!W$9-'Alternatyva 3'!W$113</f>
        <v>0</v>
      </c>
      <c r="X45" s="210">
        <f>'Alternatyva 3'!X$8+'Alternatyva 3'!X$9-'Alternatyva 3'!X$113</f>
        <v>0</v>
      </c>
      <c r="Y45" s="210">
        <f>'Alternatyva 3'!Y$8+'Alternatyva 3'!Y$9-'Alternatyva 3'!Y$113</f>
        <v>0</v>
      </c>
      <c r="Z45" s="210">
        <f>'Alternatyva 3'!Z$8+'Alternatyva 3'!Z$9-'Alternatyva 3'!Z$113</f>
        <v>0</v>
      </c>
      <c r="AA45" s="210">
        <f>'Alternatyva 3'!AA$8+'Alternatyva 3'!AA$9-'Alternatyva 3'!AA$113</f>
        <v>0</v>
      </c>
      <c r="AB45" s="210">
        <f>'Alternatyva 3'!AB$8+'Alternatyva 3'!AB$9-'Alternatyva 3'!AB$113</f>
        <v>0</v>
      </c>
      <c r="AC45" s="210">
        <f>'Alternatyva 3'!AC$8+'Alternatyva 3'!AC$9-'Alternatyva 3'!AC$113</f>
        <v>0</v>
      </c>
      <c r="AD45" s="210">
        <f>'Alternatyva 3'!AD$8+'Alternatyva 3'!AD$9-'Alternatyva 3'!AD$113</f>
        <v>0</v>
      </c>
      <c r="AE45" s="210">
        <f>'Alternatyva 3'!AE$8+'Alternatyva 3'!AE$9-'Alternatyva 3'!AE$113</f>
        <v>0</v>
      </c>
      <c r="AF45" s="210">
        <f>'Alternatyva 3'!AF$8+'Alternatyva 3'!AF$9-'Alternatyva 3'!AF$113</f>
        <v>0</v>
      </c>
      <c r="AG45" s="210">
        <f>'Alternatyva 3'!AG$8+'Alternatyva 3'!AG$9-'Alternatyva 3'!AG$113</f>
        <v>0</v>
      </c>
      <c r="AH45" s="210">
        <f>'Alternatyva 3'!AH$8+'Alternatyva 3'!AH$9-'Alternatyva 3'!AH$113</f>
        <v>0</v>
      </c>
      <c r="AI45" s="210">
        <f>'Alternatyva 3'!AI$8+'Alternatyva 3'!AI$9-'Alternatyva 3'!AI$113</f>
        <v>0</v>
      </c>
      <c r="AJ45" s="210">
        <f>'Alternatyva 3'!AJ$8+'Alternatyva 3'!AJ$9-'Alternatyva 3'!AJ$113</f>
        <v>0</v>
      </c>
      <c r="AK45" s="210">
        <f>'Alternatyva 3'!AK$8+'Alternatyva 3'!AK$9-'Alternatyva 3'!AK$113</f>
        <v>0</v>
      </c>
      <c r="AL45" s="210">
        <f>'Alternatyva 3'!AL$8+'Alternatyva 3'!AL$9-'Alternatyva 3'!AL$113</f>
        <v>0</v>
      </c>
      <c r="AM45" s="210">
        <f>'Alternatyva 3'!AM$8+'Alternatyva 3'!AM$9-'Alternatyva 3'!AM$113</f>
        <v>0</v>
      </c>
      <c r="AN45" s="210">
        <f>'Alternatyva 3'!AN$8+'Alternatyva 3'!AN$9-'Alternatyva 3'!AN$113</f>
        <v>0</v>
      </c>
      <c r="AO45" s="210">
        <f>'Alternatyva 3'!AO$8+'Alternatyva 3'!AO$9-'Alternatyva 3'!AO$113</f>
        <v>0</v>
      </c>
      <c r="AP45" s="210">
        <f>'Alternatyva 3'!AP$8+'Alternatyva 3'!AP$9-'Alternatyva 3'!AP$113</f>
        <v>0</v>
      </c>
      <c r="AQ45" s="210">
        <f>'Alternatyva 3'!AQ$8+'Alternatyva 3'!AQ$9-'Alternatyva 3'!AQ$113</f>
        <v>0</v>
      </c>
      <c r="AR45" s="210">
        <f>'Alternatyva 3'!AR$8+'Alternatyva 3'!AR$9-'Alternatyva 3'!AR$113</f>
        <v>0</v>
      </c>
      <c r="AS45" s="210">
        <f>'Alternatyva 3'!AS$8+'Alternatyva 3'!AS$9-'Alternatyva 3'!AS$113</f>
        <v>0</v>
      </c>
      <c r="AT45" s="210">
        <f>'Alternatyva 3'!AT$8+'Alternatyva 3'!AT$9-'Alternatyva 3'!AT$113</f>
        <v>0</v>
      </c>
      <c r="AU45" s="210">
        <f>'Alternatyva 3'!AU$8+'Alternatyva 3'!AU$9-'Alternatyva 3'!AU$113</f>
        <v>0</v>
      </c>
      <c r="AV45" s="210">
        <f>'Alternatyva 3'!AV$8+'Alternatyva 3'!AV$9-'Alternatyva 3'!AV$113</f>
        <v>0</v>
      </c>
      <c r="AW45" s="210">
        <f>'Alternatyva 3'!AW$8+'Alternatyva 3'!AW$9-'Alternatyva 3'!AW$113</f>
        <v>0</v>
      </c>
      <c r="AX45" s="210">
        <f>'Alternatyva 3'!AX$8+'Alternatyva 3'!AX$9-'Alternatyva 3'!AX$113</f>
        <v>0</v>
      </c>
      <c r="AY45" s="210">
        <f>'Alternatyva 3'!AY$8+'Alternatyva 3'!AY$9-'Alternatyva 3'!AY$113</f>
        <v>0</v>
      </c>
      <c r="AZ45" s="210">
        <f>'Alternatyva 3'!AZ$8+'Alternatyva 3'!AZ$9-'Alternatyva 3'!AZ$113</f>
        <v>0</v>
      </c>
      <c r="BA45" s="210">
        <f>'Alternatyva 3'!BA$8+'Alternatyva 3'!BA$9-'Alternatyva 3'!BA$113</f>
        <v>0</v>
      </c>
      <c r="BB45" s="210">
        <f>'Alternatyva 3'!BB$8+'Alternatyva 3'!BB$9-'Alternatyva 3'!BB$113</f>
        <v>0</v>
      </c>
      <c r="BC45" s="210">
        <f>'Alternatyva 3'!BC$8+'Alternatyva 3'!BC$9-'Alternatyva 3'!BC$113</f>
        <v>0</v>
      </c>
      <c r="BD45" s="210">
        <f>'Alternatyva 3'!BD$8+'Alternatyva 3'!BD$9-'Alternatyva 3'!BD$113</f>
        <v>0</v>
      </c>
      <c r="BE45" s="210">
        <f>'Alternatyva 3'!BE$8+'Alternatyva 3'!BE$9-'Alternatyva 3'!BE$113</f>
        <v>0</v>
      </c>
      <c r="BF45" s="210">
        <f>'Alternatyva 3'!BF$8+'Alternatyva 3'!BF$9-'Alternatyva 3'!BF$113</f>
        <v>0</v>
      </c>
      <c r="BG45" s="210">
        <f>'Alternatyva 3'!BG$8+'Alternatyva 3'!BG$9-'Alternatyva 3'!BG$113</f>
        <v>0</v>
      </c>
      <c r="BH45" s="210">
        <f>'Alternatyva 3'!BH$8+'Alternatyva 3'!BH$9-'Alternatyva 3'!BH$113</f>
        <v>0</v>
      </c>
      <c r="BI45" s="210">
        <f>'Alternatyva 3'!BI$8+'Alternatyva 3'!BI$9-'Alternatyva 3'!BI$113</f>
        <v>0</v>
      </c>
      <c r="BJ45" s="210">
        <f>'Alternatyva 3'!BJ$8+'Alternatyva 3'!BJ$9-'Alternatyva 3'!BJ$113</f>
        <v>0</v>
      </c>
      <c r="BK45" s="210">
        <f>'Alternatyva 3'!BK$8+'Alternatyva 3'!BK$9-'Alternatyva 3'!BK$113</f>
        <v>0</v>
      </c>
      <c r="BL45" s="210">
        <f>'Alternatyva 3'!BL$8+'Alternatyva 3'!BL$9-'Alternatyva 3'!BL$113</f>
        <v>0</v>
      </c>
      <c r="BM45" s="210">
        <f>'Alternatyva 3'!BM$8+'Alternatyva 3'!BM$9-'Alternatyva 3'!BM$113</f>
        <v>0</v>
      </c>
      <c r="BN45" s="210">
        <f>'Alternatyva 3'!BN$8+'Alternatyva 3'!BN$9-'Alternatyva 3'!BN$113</f>
        <v>0</v>
      </c>
      <c r="BO45" s="210">
        <f>'Alternatyva 3'!BO$8+'Alternatyva 3'!BO$9-'Alternatyva 3'!BO$113</f>
        <v>0</v>
      </c>
      <c r="BP45" s="210">
        <f>'Alternatyva 3'!BP$8+'Alternatyva 3'!BP$9-'Alternatyva 3'!BP$113</f>
        <v>0</v>
      </c>
      <c r="BQ45" s="210">
        <f>'Alternatyva 3'!BQ$8+'Alternatyva 3'!BQ$9-'Alternatyva 3'!BQ$113</f>
        <v>0</v>
      </c>
      <c r="BR45" s="210">
        <f>'Alternatyva 3'!BR$8+'Alternatyva 3'!BR$9-'Alternatyva 3'!BR$113</f>
        <v>0</v>
      </c>
      <c r="BS45" s="210">
        <f>'Alternatyva 3'!BS$8+'Alternatyva 3'!BS$9-'Alternatyva 3'!BS$113</f>
        <v>0</v>
      </c>
      <c r="BT45" s="210">
        <f>'Alternatyva 3'!BT$8+'Alternatyva 3'!BT$9-'Alternatyva 3'!BT$113</f>
        <v>0</v>
      </c>
      <c r="BU45" s="210">
        <f>'Alternatyva 3'!BU$8+'Alternatyva 3'!BU$9-'Alternatyva 3'!BU$113</f>
        <v>0</v>
      </c>
      <c r="BV45" s="210">
        <f>'Alternatyva 3'!BV$8+'Alternatyva 3'!BV$9-'Alternatyva 3'!BV$113</f>
        <v>0</v>
      </c>
      <c r="BW45" s="210">
        <f>'Alternatyva 3'!BW$8+'Alternatyva 3'!BW$9-'Alternatyva 3'!BW$113</f>
        <v>0</v>
      </c>
      <c r="BX45" s="210">
        <f>'Alternatyva 3'!BX$8+'Alternatyva 3'!BX$9-'Alternatyva 3'!BX$113</f>
        <v>0</v>
      </c>
      <c r="BY45" s="210">
        <f>'Alternatyva 3'!BY$8+'Alternatyva 3'!BY$9-'Alternatyva 3'!BY$113</f>
        <v>0</v>
      </c>
      <c r="BZ45" s="210">
        <f>'Alternatyva 3'!BZ$8+'Alternatyva 3'!BZ$9-'Alternatyva 3'!BZ$113</f>
        <v>0</v>
      </c>
      <c r="CA45" s="210">
        <f>'Alternatyva 3'!CA$8+'Alternatyva 3'!CA$9-'Alternatyva 3'!CA$113</f>
        <v>0</v>
      </c>
      <c r="CB45" s="210">
        <f>'Alternatyva 3'!CB$8+'Alternatyva 3'!CB$9-'Alternatyva 3'!CB$113</f>
        <v>0</v>
      </c>
      <c r="CC45" s="210">
        <f>'Alternatyva 3'!CC$8+'Alternatyva 3'!CC$9-'Alternatyva 3'!CC$113</f>
        <v>0</v>
      </c>
      <c r="CD45" s="210">
        <f>'Alternatyva 3'!CD$8+'Alternatyva 3'!CD$9-'Alternatyva 3'!CD$113</f>
        <v>0</v>
      </c>
      <c r="CE45" s="210">
        <f>'Alternatyva 3'!CE$8+'Alternatyva 3'!CE$9-'Alternatyva 3'!CE$113</f>
        <v>0</v>
      </c>
      <c r="CF45" s="210">
        <f>'Alternatyva 3'!CF$8+'Alternatyva 3'!CF$9-'Alternatyva 3'!CF$113</f>
        <v>0</v>
      </c>
      <c r="CG45" s="210">
        <f>'Alternatyva 3'!CG$8+'Alternatyva 3'!CG$9-'Alternatyva 3'!CG$113</f>
        <v>0</v>
      </c>
      <c r="CH45" s="210">
        <f>'Alternatyva 3'!CH$8+'Alternatyva 3'!CH$9-'Alternatyva 3'!CH$113</f>
        <v>0</v>
      </c>
      <c r="CI45" s="210">
        <f>'Alternatyva 3'!CI$8+'Alternatyva 3'!CI$9-'Alternatyva 3'!CI$113</f>
        <v>0</v>
      </c>
      <c r="CJ45" s="210">
        <f>'Alternatyva 3'!CJ$8+'Alternatyva 3'!CJ$9-'Alternatyva 3'!CJ$113</f>
        <v>0</v>
      </c>
      <c r="CK45" s="210">
        <f>'Alternatyva 3'!CK$8+'Alternatyva 3'!CK$9-'Alternatyva 3'!CK$113</f>
        <v>0</v>
      </c>
      <c r="CL45" s="210">
        <f>'Alternatyva 3'!CL$8+'Alternatyva 3'!CL$9-'Alternatyva 3'!CL$113</f>
        <v>0</v>
      </c>
      <c r="CM45" s="210">
        <f>'Alternatyva 3'!CM$8+'Alternatyva 3'!CM$9-'Alternatyva 3'!CM$113</f>
        <v>0</v>
      </c>
      <c r="CN45" s="210">
        <f>'Alternatyva 3'!CN$8+'Alternatyva 3'!CN$9-'Alternatyva 3'!CN$113</f>
        <v>0</v>
      </c>
      <c r="CO45" s="210">
        <f>'Alternatyva 3'!CO$8+'Alternatyva 3'!CO$9-'Alternatyva 3'!CO$113</f>
        <v>0</v>
      </c>
      <c r="CP45" s="210">
        <f>'Alternatyva 3'!CP$8+'Alternatyva 3'!CP$9-'Alternatyva 3'!CP$113</f>
        <v>0</v>
      </c>
      <c r="CQ45" s="210">
        <f>'Alternatyva 3'!CQ$8+'Alternatyva 3'!CQ$9-'Alternatyva 3'!CQ$113</f>
        <v>0</v>
      </c>
      <c r="CR45" s="210">
        <f>'Alternatyva 3'!CR$8+'Alternatyva 3'!CR$9-'Alternatyva 3'!CR$113</f>
        <v>0</v>
      </c>
      <c r="CS45" s="210">
        <f>'Alternatyva 3'!CS$8+'Alternatyva 3'!CS$9-'Alternatyva 3'!CS$113</f>
        <v>0</v>
      </c>
      <c r="CT45" s="210">
        <f>'Alternatyva 3'!CT$8+'Alternatyva 3'!CT$9-'Alternatyva 3'!CT$113</f>
        <v>0</v>
      </c>
      <c r="CU45" s="210">
        <f>'Alternatyva 3'!CU$8+'Alternatyva 3'!CU$9-'Alternatyva 3'!CU$113</f>
        <v>0</v>
      </c>
      <c r="CV45" s="210">
        <f>'Alternatyva 3'!CV$8+'Alternatyva 3'!CV$9-'Alternatyva 3'!CV$113</f>
        <v>0</v>
      </c>
      <c r="CW45" s="210">
        <f>'Alternatyva 3'!CW$8+'Alternatyva 3'!CW$9-'Alternatyva 3'!CW$113</f>
        <v>0</v>
      </c>
      <c r="CX45" s="210">
        <f>'Alternatyva 3'!CX$8+'Alternatyva 3'!CX$9-'Alternatyva 3'!CX$113</f>
        <v>0</v>
      </c>
      <c r="CY45" s="210">
        <f>'Alternatyva 3'!CY$8+'Alternatyva 3'!CY$9-'Alternatyva 3'!CY$113</f>
        <v>0</v>
      </c>
      <c r="CZ45" s="210">
        <f>'Alternatyva 3'!CZ$8+'Alternatyva 3'!CZ$9-'Alternatyva 3'!CZ$113</f>
        <v>0</v>
      </c>
      <c r="DA45" s="210">
        <f>'Alternatyva 3'!DA$8+'Alternatyva 3'!DA$9-'Alternatyva 3'!DA$113</f>
        <v>0</v>
      </c>
      <c r="DB45" s="210">
        <f>'Alternatyva 3'!DB$8+'Alternatyva 3'!DB$9-'Alternatyva 3'!DB$113</f>
        <v>0</v>
      </c>
      <c r="DC45" s="210">
        <f>'Alternatyva 3'!DC$8+'Alternatyva 3'!DC$9-'Alternatyva 3'!DC$113</f>
        <v>0</v>
      </c>
    </row>
    <row r="46" spans="2:107" ht="15" hidden="1" customHeight="1">
      <c r="B46" s="176" t="s">
        <v>231</v>
      </c>
      <c r="C46" s="1180" t="s">
        <v>232</v>
      </c>
      <c r="D46" s="1181"/>
      <c r="E46" s="1182"/>
      <c r="F46" s="210">
        <f>H46+NPV(SD,I46:INDEX(I46:DC46,PAL))</f>
        <v>0</v>
      </c>
      <c r="G46" s="210">
        <f>SUMIF($H$6:$DC$6,"&lt;="&amp;PAL,$H46:$DC46)</f>
        <v>0</v>
      </c>
      <c r="H46" s="210">
        <f>'Alternatyva 3'!H$89-'Alternatyva 3'!H$114</f>
        <v>0</v>
      </c>
      <c r="I46" s="210">
        <f>'Alternatyva 3'!I$89-'Alternatyva 3'!I$114</f>
        <v>0</v>
      </c>
      <c r="J46" s="210">
        <f>'Alternatyva 3'!J$89-'Alternatyva 3'!J$114</f>
        <v>0</v>
      </c>
      <c r="K46" s="210">
        <f>'Alternatyva 3'!K$89-'Alternatyva 3'!K$114</f>
        <v>0</v>
      </c>
      <c r="L46" s="210">
        <f>'Alternatyva 3'!L$89-'Alternatyva 3'!L$114</f>
        <v>0</v>
      </c>
      <c r="M46" s="210">
        <f>'Alternatyva 3'!M$89-'Alternatyva 3'!M$114</f>
        <v>0</v>
      </c>
      <c r="N46" s="210">
        <f>'Alternatyva 3'!N$89-'Alternatyva 3'!N$114</f>
        <v>0</v>
      </c>
      <c r="O46" s="210">
        <f>'Alternatyva 3'!O$89-'Alternatyva 3'!O$114</f>
        <v>0</v>
      </c>
      <c r="P46" s="210">
        <f>'Alternatyva 3'!P$89-'Alternatyva 3'!P$114</f>
        <v>0</v>
      </c>
      <c r="Q46" s="210">
        <f>'Alternatyva 3'!Q$89-'Alternatyva 3'!Q$114</f>
        <v>0</v>
      </c>
      <c r="R46" s="210">
        <f>'Alternatyva 3'!R$89-'Alternatyva 3'!R$114</f>
        <v>0</v>
      </c>
      <c r="S46" s="210">
        <f>'Alternatyva 3'!S$89-'Alternatyva 3'!S$114</f>
        <v>0</v>
      </c>
      <c r="T46" s="210">
        <f>'Alternatyva 3'!T$89-'Alternatyva 3'!T$114</f>
        <v>0</v>
      </c>
      <c r="U46" s="210">
        <f>'Alternatyva 3'!U$89-'Alternatyva 3'!U$114</f>
        <v>0</v>
      </c>
      <c r="V46" s="210">
        <f>'Alternatyva 3'!V$89-'Alternatyva 3'!V$114</f>
        <v>0</v>
      </c>
      <c r="W46" s="210">
        <f>'Alternatyva 3'!W$89-'Alternatyva 3'!W$114</f>
        <v>0</v>
      </c>
      <c r="X46" s="210">
        <f>'Alternatyva 3'!X$89-'Alternatyva 3'!X$114</f>
        <v>0</v>
      </c>
      <c r="Y46" s="210">
        <f>'Alternatyva 3'!Y$89-'Alternatyva 3'!Y$114</f>
        <v>0</v>
      </c>
      <c r="Z46" s="210">
        <f>'Alternatyva 3'!Z$89-'Alternatyva 3'!Z$114</f>
        <v>0</v>
      </c>
      <c r="AA46" s="210">
        <f>'Alternatyva 3'!AA$89-'Alternatyva 3'!AA$114</f>
        <v>0</v>
      </c>
      <c r="AB46" s="210">
        <f>'Alternatyva 3'!AB$89-'Alternatyva 3'!AB$114</f>
        <v>0</v>
      </c>
      <c r="AC46" s="210">
        <f>'Alternatyva 3'!AC$89-'Alternatyva 3'!AC$114</f>
        <v>0</v>
      </c>
      <c r="AD46" s="210">
        <f>'Alternatyva 3'!AD$89-'Alternatyva 3'!AD$114</f>
        <v>0</v>
      </c>
      <c r="AE46" s="210">
        <f>'Alternatyva 3'!AE$89-'Alternatyva 3'!AE$114</f>
        <v>0</v>
      </c>
      <c r="AF46" s="210">
        <f>'Alternatyva 3'!AF$89-'Alternatyva 3'!AF$114</f>
        <v>0</v>
      </c>
      <c r="AG46" s="210">
        <f>'Alternatyva 3'!AG$89-'Alternatyva 3'!AG$114</f>
        <v>0</v>
      </c>
      <c r="AH46" s="210">
        <f>'Alternatyva 3'!AH$89-'Alternatyva 3'!AH$114</f>
        <v>0</v>
      </c>
      <c r="AI46" s="210">
        <f>'Alternatyva 3'!AI$89-'Alternatyva 3'!AI$114</f>
        <v>0</v>
      </c>
      <c r="AJ46" s="210">
        <f>'Alternatyva 3'!AJ$89-'Alternatyva 3'!AJ$114</f>
        <v>0</v>
      </c>
      <c r="AK46" s="210">
        <f>'Alternatyva 3'!AK$89-'Alternatyva 3'!AK$114</f>
        <v>0</v>
      </c>
      <c r="AL46" s="210">
        <f>'Alternatyva 3'!AL$89-'Alternatyva 3'!AL$114</f>
        <v>0</v>
      </c>
      <c r="AM46" s="210">
        <f>'Alternatyva 3'!AM$89-'Alternatyva 3'!AM$114</f>
        <v>0</v>
      </c>
      <c r="AN46" s="210">
        <f>'Alternatyva 3'!AN$89-'Alternatyva 3'!AN$114</f>
        <v>0</v>
      </c>
      <c r="AO46" s="210">
        <f>'Alternatyva 3'!AO$89-'Alternatyva 3'!AO$114</f>
        <v>0</v>
      </c>
      <c r="AP46" s="210">
        <f>'Alternatyva 3'!AP$89-'Alternatyva 3'!AP$114</f>
        <v>0</v>
      </c>
      <c r="AQ46" s="210">
        <f>'Alternatyva 3'!AQ$89-'Alternatyva 3'!AQ$114</f>
        <v>0</v>
      </c>
      <c r="AR46" s="210">
        <f>'Alternatyva 3'!AR$89-'Alternatyva 3'!AR$114</f>
        <v>0</v>
      </c>
      <c r="AS46" s="210">
        <f>'Alternatyva 3'!AS$89-'Alternatyva 3'!AS$114</f>
        <v>0</v>
      </c>
      <c r="AT46" s="210">
        <f>'Alternatyva 3'!AT$89-'Alternatyva 3'!AT$114</f>
        <v>0</v>
      </c>
      <c r="AU46" s="210">
        <f>'Alternatyva 3'!AU$89-'Alternatyva 3'!AU$114</f>
        <v>0</v>
      </c>
      <c r="AV46" s="210">
        <f>'Alternatyva 3'!AV$89-'Alternatyva 3'!AV$114</f>
        <v>0</v>
      </c>
      <c r="AW46" s="210">
        <f>'Alternatyva 3'!AW$89-'Alternatyva 3'!AW$114</f>
        <v>0</v>
      </c>
      <c r="AX46" s="210">
        <f>'Alternatyva 3'!AX$89-'Alternatyva 3'!AX$114</f>
        <v>0</v>
      </c>
      <c r="AY46" s="210">
        <f>'Alternatyva 3'!AY$89-'Alternatyva 3'!AY$114</f>
        <v>0</v>
      </c>
      <c r="AZ46" s="210">
        <f>'Alternatyva 3'!AZ$89-'Alternatyva 3'!AZ$114</f>
        <v>0</v>
      </c>
      <c r="BA46" s="210">
        <f>'Alternatyva 3'!BA$89-'Alternatyva 3'!BA$114</f>
        <v>0</v>
      </c>
      <c r="BB46" s="210">
        <f>'Alternatyva 3'!BB$89-'Alternatyva 3'!BB$114</f>
        <v>0</v>
      </c>
      <c r="BC46" s="210">
        <f>'Alternatyva 3'!BC$89-'Alternatyva 3'!BC$114</f>
        <v>0</v>
      </c>
      <c r="BD46" s="210">
        <f>'Alternatyva 3'!BD$89-'Alternatyva 3'!BD$114</f>
        <v>0</v>
      </c>
      <c r="BE46" s="210">
        <f>'Alternatyva 3'!BE$89-'Alternatyva 3'!BE$114</f>
        <v>0</v>
      </c>
      <c r="BF46" s="210">
        <f>'Alternatyva 3'!BF$89-'Alternatyva 3'!BF$114</f>
        <v>0</v>
      </c>
      <c r="BG46" s="210">
        <f>'Alternatyva 3'!BG$89-'Alternatyva 3'!BG$114</f>
        <v>0</v>
      </c>
      <c r="BH46" s="210">
        <f>'Alternatyva 3'!BH$89-'Alternatyva 3'!BH$114</f>
        <v>0</v>
      </c>
      <c r="BI46" s="210">
        <f>'Alternatyva 3'!BI$89-'Alternatyva 3'!BI$114</f>
        <v>0</v>
      </c>
      <c r="BJ46" s="210">
        <f>'Alternatyva 3'!BJ$89-'Alternatyva 3'!BJ$114</f>
        <v>0</v>
      </c>
      <c r="BK46" s="210">
        <f>'Alternatyva 3'!BK$89-'Alternatyva 3'!BK$114</f>
        <v>0</v>
      </c>
      <c r="BL46" s="210">
        <f>'Alternatyva 3'!BL$89-'Alternatyva 3'!BL$114</f>
        <v>0</v>
      </c>
      <c r="BM46" s="210">
        <f>'Alternatyva 3'!BM$89-'Alternatyva 3'!BM$114</f>
        <v>0</v>
      </c>
      <c r="BN46" s="210">
        <f>'Alternatyva 3'!BN$89-'Alternatyva 3'!BN$114</f>
        <v>0</v>
      </c>
      <c r="BO46" s="210">
        <f>'Alternatyva 3'!BO$89-'Alternatyva 3'!BO$114</f>
        <v>0</v>
      </c>
      <c r="BP46" s="210">
        <f>'Alternatyva 3'!BP$89-'Alternatyva 3'!BP$114</f>
        <v>0</v>
      </c>
      <c r="BQ46" s="210">
        <f>'Alternatyva 3'!BQ$89-'Alternatyva 3'!BQ$114</f>
        <v>0</v>
      </c>
      <c r="BR46" s="210">
        <f>'Alternatyva 3'!BR$89-'Alternatyva 3'!BR$114</f>
        <v>0</v>
      </c>
      <c r="BS46" s="210">
        <f>'Alternatyva 3'!BS$89-'Alternatyva 3'!BS$114</f>
        <v>0</v>
      </c>
      <c r="BT46" s="210">
        <f>'Alternatyva 3'!BT$89-'Alternatyva 3'!BT$114</f>
        <v>0</v>
      </c>
      <c r="BU46" s="210">
        <f>'Alternatyva 3'!BU$89-'Alternatyva 3'!BU$114</f>
        <v>0</v>
      </c>
      <c r="BV46" s="210">
        <f>'Alternatyva 3'!BV$89-'Alternatyva 3'!BV$114</f>
        <v>0</v>
      </c>
      <c r="BW46" s="210">
        <f>'Alternatyva 3'!BW$89-'Alternatyva 3'!BW$114</f>
        <v>0</v>
      </c>
      <c r="BX46" s="210">
        <f>'Alternatyva 3'!BX$89-'Alternatyva 3'!BX$114</f>
        <v>0</v>
      </c>
      <c r="BY46" s="210">
        <f>'Alternatyva 3'!BY$89-'Alternatyva 3'!BY$114</f>
        <v>0</v>
      </c>
      <c r="BZ46" s="210">
        <f>'Alternatyva 3'!BZ$89-'Alternatyva 3'!BZ$114</f>
        <v>0</v>
      </c>
      <c r="CA46" s="210">
        <f>'Alternatyva 3'!CA$89-'Alternatyva 3'!CA$114</f>
        <v>0</v>
      </c>
      <c r="CB46" s="210">
        <f>'Alternatyva 3'!CB$89-'Alternatyva 3'!CB$114</f>
        <v>0</v>
      </c>
      <c r="CC46" s="210">
        <f>'Alternatyva 3'!CC$89-'Alternatyva 3'!CC$114</f>
        <v>0</v>
      </c>
      <c r="CD46" s="210">
        <f>'Alternatyva 3'!CD$89-'Alternatyva 3'!CD$114</f>
        <v>0</v>
      </c>
      <c r="CE46" s="210">
        <f>'Alternatyva 3'!CE$89-'Alternatyva 3'!CE$114</f>
        <v>0</v>
      </c>
      <c r="CF46" s="210">
        <f>'Alternatyva 3'!CF$89-'Alternatyva 3'!CF$114</f>
        <v>0</v>
      </c>
      <c r="CG46" s="210">
        <f>'Alternatyva 3'!CG$89-'Alternatyva 3'!CG$114</f>
        <v>0</v>
      </c>
      <c r="CH46" s="210">
        <f>'Alternatyva 3'!CH$89-'Alternatyva 3'!CH$114</f>
        <v>0</v>
      </c>
      <c r="CI46" s="210">
        <f>'Alternatyva 3'!CI$89-'Alternatyva 3'!CI$114</f>
        <v>0</v>
      </c>
      <c r="CJ46" s="210">
        <f>'Alternatyva 3'!CJ$89-'Alternatyva 3'!CJ$114</f>
        <v>0</v>
      </c>
      <c r="CK46" s="210">
        <f>'Alternatyva 3'!CK$89-'Alternatyva 3'!CK$114</f>
        <v>0</v>
      </c>
      <c r="CL46" s="210">
        <f>'Alternatyva 3'!CL$89-'Alternatyva 3'!CL$114</f>
        <v>0</v>
      </c>
      <c r="CM46" s="210">
        <f>'Alternatyva 3'!CM$89-'Alternatyva 3'!CM$114</f>
        <v>0</v>
      </c>
      <c r="CN46" s="210">
        <f>'Alternatyva 3'!CN$89-'Alternatyva 3'!CN$114</f>
        <v>0</v>
      </c>
      <c r="CO46" s="210">
        <f>'Alternatyva 3'!CO$89-'Alternatyva 3'!CO$114</f>
        <v>0</v>
      </c>
      <c r="CP46" s="210">
        <f>'Alternatyva 3'!CP$89-'Alternatyva 3'!CP$114</f>
        <v>0</v>
      </c>
      <c r="CQ46" s="210">
        <f>'Alternatyva 3'!CQ$89-'Alternatyva 3'!CQ$114</f>
        <v>0</v>
      </c>
      <c r="CR46" s="210">
        <f>'Alternatyva 3'!CR$89-'Alternatyva 3'!CR$114</f>
        <v>0</v>
      </c>
      <c r="CS46" s="210">
        <f>'Alternatyva 3'!CS$89-'Alternatyva 3'!CS$114</f>
        <v>0</v>
      </c>
      <c r="CT46" s="210">
        <f>'Alternatyva 3'!CT$89-'Alternatyva 3'!CT$114</f>
        <v>0</v>
      </c>
      <c r="CU46" s="210">
        <f>'Alternatyva 3'!CU$89-'Alternatyva 3'!CU$114</f>
        <v>0</v>
      </c>
      <c r="CV46" s="210">
        <f>'Alternatyva 3'!CV$89-'Alternatyva 3'!CV$114</f>
        <v>0</v>
      </c>
      <c r="CW46" s="210">
        <f>'Alternatyva 3'!CW$89-'Alternatyva 3'!CW$114</f>
        <v>0</v>
      </c>
      <c r="CX46" s="210">
        <f>'Alternatyva 3'!CX$89-'Alternatyva 3'!CX$114</f>
        <v>0</v>
      </c>
      <c r="CY46" s="210">
        <f>'Alternatyva 3'!CY$89-'Alternatyva 3'!CY$114</f>
        <v>0</v>
      </c>
      <c r="CZ46" s="210">
        <f>'Alternatyva 3'!CZ$89-'Alternatyva 3'!CZ$114</f>
        <v>0</v>
      </c>
      <c r="DA46" s="210">
        <f>'Alternatyva 3'!DA$89-'Alternatyva 3'!DA$114</f>
        <v>0</v>
      </c>
      <c r="DB46" s="210">
        <f>'Alternatyva 3'!DB$89-'Alternatyva 3'!DB$114</f>
        <v>0</v>
      </c>
      <c r="DC46" s="210">
        <f>'Alternatyva 3'!DC$89-'Alternatyva 3'!DC$114</f>
        <v>0</v>
      </c>
    </row>
    <row r="47" spans="2:107" ht="15" hidden="1" customHeight="1">
      <c r="B47" s="176" t="s">
        <v>233</v>
      </c>
      <c r="C47" s="1180" t="s">
        <v>163</v>
      </c>
      <c r="D47" s="1181"/>
      <c r="E47" s="1182"/>
      <c r="F47" s="209">
        <f>H47+NPV(FD,I47:INDEX(I47:DC47,PAL))</f>
        <v>0</v>
      </c>
      <c r="G47" s="210">
        <f>SUMIF($H$6:$DC$6,"&lt;="&amp;PAL,$H47:$DC47)</f>
        <v>0</v>
      </c>
      <c r="H47" s="210">
        <f>SUM('Alternatyva 3'!H$21,'Alternatyva 3'!H$32,'Alternatyva 3'!H$43,'Alternatyva 3'!H$55,'Alternatyva 3'!H$66,'Alternatyva 3'!H$77,'Alternatyva 3'!H$88)</f>
        <v>0</v>
      </c>
      <c r="I47" s="210">
        <f>SUM('Alternatyva 3'!I$21,'Alternatyva 3'!I$32,'Alternatyva 3'!I$43,'Alternatyva 3'!I$55,'Alternatyva 3'!I$66,'Alternatyva 3'!I$77,'Alternatyva 3'!I$88)</f>
        <v>0</v>
      </c>
      <c r="J47" s="210">
        <f>SUM('Alternatyva 3'!J$21,'Alternatyva 3'!J$32,'Alternatyva 3'!J$43,'Alternatyva 3'!J$55,'Alternatyva 3'!J$66,'Alternatyva 3'!J$77,'Alternatyva 3'!J$88)</f>
        <v>0</v>
      </c>
      <c r="K47" s="210">
        <f>SUM('Alternatyva 3'!K$21,'Alternatyva 3'!K$32,'Alternatyva 3'!K$43,'Alternatyva 3'!K$55,'Alternatyva 3'!K$66,'Alternatyva 3'!K$77,'Alternatyva 3'!K$88)</f>
        <v>0</v>
      </c>
      <c r="L47" s="210">
        <f>SUM('Alternatyva 3'!L$21,'Alternatyva 3'!L$32,'Alternatyva 3'!L$43,'Alternatyva 3'!L$55,'Alternatyva 3'!L$66,'Alternatyva 3'!L$77,'Alternatyva 3'!L$88)</f>
        <v>0</v>
      </c>
      <c r="M47" s="210">
        <f>SUM('Alternatyva 3'!M$21,'Alternatyva 3'!M$32,'Alternatyva 3'!M$43,'Alternatyva 3'!M$55,'Alternatyva 3'!M$66,'Alternatyva 3'!M$77,'Alternatyva 3'!M$88)</f>
        <v>0</v>
      </c>
      <c r="N47" s="210">
        <f>SUM('Alternatyva 3'!N$21,'Alternatyva 3'!N$32,'Alternatyva 3'!N$43,'Alternatyva 3'!N$55,'Alternatyva 3'!N$66,'Alternatyva 3'!N$77,'Alternatyva 3'!N$88)</f>
        <v>0</v>
      </c>
      <c r="O47" s="210">
        <f>SUM('Alternatyva 3'!O$21,'Alternatyva 3'!O$32,'Alternatyva 3'!O$43,'Alternatyva 3'!O$55,'Alternatyva 3'!O$66,'Alternatyva 3'!O$77,'Alternatyva 3'!O$88)</f>
        <v>0</v>
      </c>
      <c r="P47" s="210">
        <f>SUM('Alternatyva 3'!P$21,'Alternatyva 3'!P$32,'Alternatyva 3'!P$43,'Alternatyva 3'!P$55,'Alternatyva 3'!P$66,'Alternatyva 3'!P$77,'Alternatyva 3'!P$88)</f>
        <v>0</v>
      </c>
      <c r="Q47" s="210">
        <f>SUM('Alternatyva 3'!Q$21,'Alternatyva 3'!Q$32,'Alternatyva 3'!Q$43,'Alternatyva 3'!Q$55,'Alternatyva 3'!Q$66,'Alternatyva 3'!Q$77,'Alternatyva 3'!Q$88)</f>
        <v>0</v>
      </c>
      <c r="R47" s="210">
        <f>SUM('Alternatyva 3'!R$21,'Alternatyva 3'!R$32,'Alternatyva 3'!R$43,'Alternatyva 3'!R$55,'Alternatyva 3'!R$66,'Alternatyva 3'!R$77,'Alternatyva 3'!R$88)</f>
        <v>0</v>
      </c>
      <c r="S47" s="210">
        <f>SUM('Alternatyva 3'!S$21,'Alternatyva 3'!S$32,'Alternatyva 3'!S$43,'Alternatyva 3'!S$55,'Alternatyva 3'!S$66,'Alternatyva 3'!S$77,'Alternatyva 3'!S$88)</f>
        <v>0</v>
      </c>
      <c r="T47" s="210">
        <f>SUM('Alternatyva 3'!T$21,'Alternatyva 3'!T$32,'Alternatyva 3'!T$43,'Alternatyva 3'!T$55,'Alternatyva 3'!T$66,'Alternatyva 3'!T$77,'Alternatyva 3'!T$88)</f>
        <v>0</v>
      </c>
      <c r="U47" s="210">
        <f>SUM('Alternatyva 3'!U$21,'Alternatyva 3'!U$32,'Alternatyva 3'!U$43,'Alternatyva 3'!U$55,'Alternatyva 3'!U$66,'Alternatyva 3'!U$77,'Alternatyva 3'!U$88)</f>
        <v>0</v>
      </c>
      <c r="V47" s="210">
        <f>SUM('Alternatyva 3'!V$21,'Alternatyva 3'!V$32,'Alternatyva 3'!V$43,'Alternatyva 3'!V$55,'Alternatyva 3'!V$66,'Alternatyva 3'!V$77,'Alternatyva 3'!V$88)</f>
        <v>0</v>
      </c>
      <c r="W47" s="210">
        <f>SUM('Alternatyva 3'!W$21,'Alternatyva 3'!W$32,'Alternatyva 3'!W$43,'Alternatyva 3'!W$55,'Alternatyva 3'!W$66,'Alternatyva 3'!W$77,'Alternatyva 3'!W$88)</f>
        <v>0</v>
      </c>
      <c r="X47" s="210">
        <f>SUM('Alternatyva 3'!X$21,'Alternatyva 3'!X$32,'Alternatyva 3'!X$43,'Alternatyva 3'!X$55,'Alternatyva 3'!X$66,'Alternatyva 3'!X$77,'Alternatyva 3'!X$88)</f>
        <v>0</v>
      </c>
      <c r="Y47" s="210">
        <f>SUM('Alternatyva 3'!Y$21,'Alternatyva 3'!Y$32,'Alternatyva 3'!Y$43,'Alternatyva 3'!Y$55,'Alternatyva 3'!Y$66,'Alternatyva 3'!Y$77,'Alternatyva 3'!Y$88)</f>
        <v>0</v>
      </c>
      <c r="Z47" s="210">
        <f>SUM('Alternatyva 3'!Z$21,'Alternatyva 3'!Z$32,'Alternatyva 3'!Z$43,'Alternatyva 3'!Z$55,'Alternatyva 3'!Z$66,'Alternatyva 3'!Z$77,'Alternatyva 3'!Z$88)</f>
        <v>0</v>
      </c>
      <c r="AA47" s="210">
        <f>SUM('Alternatyva 3'!AA$21,'Alternatyva 3'!AA$32,'Alternatyva 3'!AA$43,'Alternatyva 3'!AA$55,'Alternatyva 3'!AA$66,'Alternatyva 3'!AA$77,'Alternatyva 3'!AA$88)</f>
        <v>0</v>
      </c>
      <c r="AB47" s="210">
        <f>SUM('Alternatyva 3'!AB$21,'Alternatyva 3'!AB$32,'Alternatyva 3'!AB$43,'Alternatyva 3'!AB$55,'Alternatyva 3'!AB$66,'Alternatyva 3'!AB$77,'Alternatyva 3'!AB$88)</f>
        <v>0</v>
      </c>
      <c r="AC47" s="210">
        <f>SUM('Alternatyva 3'!AC$21,'Alternatyva 3'!AC$32,'Alternatyva 3'!AC$43,'Alternatyva 3'!AC$55,'Alternatyva 3'!AC$66,'Alternatyva 3'!AC$77,'Alternatyva 3'!AC$88)</f>
        <v>0</v>
      </c>
      <c r="AD47" s="210">
        <f>SUM('Alternatyva 3'!AD$21,'Alternatyva 3'!AD$32,'Alternatyva 3'!AD$43,'Alternatyva 3'!AD$55,'Alternatyva 3'!AD$66,'Alternatyva 3'!AD$77,'Alternatyva 3'!AD$88)</f>
        <v>0</v>
      </c>
      <c r="AE47" s="210">
        <f>SUM('Alternatyva 3'!AE$21,'Alternatyva 3'!AE$32,'Alternatyva 3'!AE$43,'Alternatyva 3'!AE$55,'Alternatyva 3'!AE$66,'Alternatyva 3'!AE$77,'Alternatyva 3'!AE$88)</f>
        <v>0</v>
      </c>
      <c r="AF47" s="210">
        <f>SUM('Alternatyva 3'!AF$21,'Alternatyva 3'!AF$32,'Alternatyva 3'!AF$43,'Alternatyva 3'!AF$55,'Alternatyva 3'!AF$66,'Alternatyva 3'!AF$77,'Alternatyva 3'!AF$88)</f>
        <v>0</v>
      </c>
      <c r="AG47" s="210">
        <f>SUM('Alternatyva 3'!AG$21,'Alternatyva 3'!AG$32,'Alternatyva 3'!AG$43,'Alternatyva 3'!AG$55,'Alternatyva 3'!AG$66,'Alternatyva 3'!AG$77,'Alternatyva 3'!AG$88)</f>
        <v>0</v>
      </c>
      <c r="AH47" s="210">
        <f>SUM('Alternatyva 3'!AH$21,'Alternatyva 3'!AH$32,'Alternatyva 3'!AH$43,'Alternatyva 3'!AH$55,'Alternatyva 3'!AH$66,'Alternatyva 3'!AH$77,'Alternatyva 3'!AH$88)</f>
        <v>0</v>
      </c>
      <c r="AI47" s="210">
        <f>SUM('Alternatyva 3'!AI$21,'Alternatyva 3'!AI$32,'Alternatyva 3'!AI$43,'Alternatyva 3'!AI$55,'Alternatyva 3'!AI$66,'Alternatyva 3'!AI$77,'Alternatyva 3'!AI$88)</f>
        <v>0</v>
      </c>
      <c r="AJ47" s="210">
        <f>SUM('Alternatyva 3'!AJ$21,'Alternatyva 3'!AJ$32,'Alternatyva 3'!AJ$43,'Alternatyva 3'!AJ$55,'Alternatyva 3'!AJ$66,'Alternatyva 3'!AJ$77,'Alternatyva 3'!AJ$88)</f>
        <v>0</v>
      </c>
      <c r="AK47" s="210">
        <f>SUM('Alternatyva 3'!AK$21,'Alternatyva 3'!AK$32,'Alternatyva 3'!AK$43,'Alternatyva 3'!AK$55,'Alternatyva 3'!AK$66,'Alternatyva 3'!AK$77,'Alternatyva 3'!AK$88)</f>
        <v>0</v>
      </c>
      <c r="AL47" s="210">
        <f>SUM('Alternatyva 3'!AL$21,'Alternatyva 3'!AL$32,'Alternatyva 3'!AL$43,'Alternatyva 3'!AL$55,'Alternatyva 3'!AL$66,'Alternatyva 3'!AL$77,'Alternatyva 3'!AL$88)</f>
        <v>0</v>
      </c>
      <c r="AM47" s="210">
        <f>SUM('Alternatyva 3'!AM$21,'Alternatyva 3'!AM$32,'Alternatyva 3'!AM$43,'Alternatyva 3'!AM$55,'Alternatyva 3'!AM$66,'Alternatyva 3'!AM$77,'Alternatyva 3'!AM$88)</f>
        <v>0</v>
      </c>
      <c r="AN47" s="210">
        <f>SUM('Alternatyva 3'!AN$21,'Alternatyva 3'!AN$32,'Alternatyva 3'!AN$43,'Alternatyva 3'!AN$55,'Alternatyva 3'!AN$66,'Alternatyva 3'!AN$77,'Alternatyva 3'!AN$88)</f>
        <v>0</v>
      </c>
      <c r="AO47" s="210">
        <f>SUM('Alternatyva 3'!AO$21,'Alternatyva 3'!AO$32,'Alternatyva 3'!AO$43,'Alternatyva 3'!AO$55,'Alternatyva 3'!AO$66,'Alternatyva 3'!AO$77,'Alternatyva 3'!AO$88)</f>
        <v>0</v>
      </c>
      <c r="AP47" s="210">
        <f>SUM('Alternatyva 3'!AP$21,'Alternatyva 3'!AP$32,'Alternatyva 3'!AP$43,'Alternatyva 3'!AP$55,'Alternatyva 3'!AP$66,'Alternatyva 3'!AP$77,'Alternatyva 3'!AP$88)</f>
        <v>0</v>
      </c>
      <c r="AQ47" s="210">
        <f>SUM('Alternatyva 3'!AQ$21,'Alternatyva 3'!AQ$32,'Alternatyva 3'!AQ$43,'Alternatyva 3'!AQ$55,'Alternatyva 3'!AQ$66,'Alternatyva 3'!AQ$77,'Alternatyva 3'!AQ$88)</f>
        <v>0</v>
      </c>
      <c r="AR47" s="210">
        <f>SUM('Alternatyva 3'!AR$21,'Alternatyva 3'!AR$32,'Alternatyva 3'!AR$43,'Alternatyva 3'!AR$55,'Alternatyva 3'!AR$66,'Alternatyva 3'!AR$77,'Alternatyva 3'!AR$88)</f>
        <v>0</v>
      </c>
      <c r="AS47" s="210">
        <f>SUM('Alternatyva 3'!AS$21,'Alternatyva 3'!AS$32,'Alternatyva 3'!AS$43,'Alternatyva 3'!AS$55,'Alternatyva 3'!AS$66,'Alternatyva 3'!AS$77,'Alternatyva 3'!AS$88)</f>
        <v>0</v>
      </c>
      <c r="AT47" s="210">
        <f>SUM('Alternatyva 3'!AT$21,'Alternatyva 3'!AT$32,'Alternatyva 3'!AT$43,'Alternatyva 3'!AT$55,'Alternatyva 3'!AT$66,'Alternatyva 3'!AT$77,'Alternatyva 3'!AT$88)</f>
        <v>0</v>
      </c>
      <c r="AU47" s="210">
        <f>SUM('Alternatyva 3'!AU$21,'Alternatyva 3'!AU$32,'Alternatyva 3'!AU$43,'Alternatyva 3'!AU$55,'Alternatyva 3'!AU$66,'Alternatyva 3'!AU$77,'Alternatyva 3'!AU$88)</f>
        <v>0</v>
      </c>
      <c r="AV47" s="210">
        <f>SUM('Alternatyva 3'!AV$21,'Alternatyva 3'!AV$32,'Alternatyva 3'!AV$43,'Alternatyva 3'!AV$55,'Alternatyva 3'!AV$66,'Alternatyva 3'!AV$77,'Alternatyva 3'!AV$88)</f>
        <v>0</v>
      </c>
      <c r="AW47" s="210">
        <f>SUM('Alternatyva 3'!AW$21,'Alternatyva 3'!AW$32,'Alternatyva 3'!AW$43,'Alternatyva 3'!AW$55,'Alternatyva 3'!AW$66,'Alternatyva 3'!AW$77,'Alternatyva 3'!AW$88)</f>
        <v>0</v>
      </c>
      <c r="AX47" s="210">
        <f>SUM('Alternatyva 3'!AX$21,'Alternatyva 3'!AX$32,'Alternatyva 3'!AX$43,'Alternatyva 3'!AX$55,'Alternatyva 3'!AX$66,'Alternatyva 3'!AX$77,'Alternatyva 3'!AX$88)</f>
        <v>0</v>
      </c>
      <c r="AY47" s="210">
        <f>SUM('Alternatyva 3'!AY$21,'Alternatyva 3'!AY$32,'Alternatyva 3'!AY$43,'Alternatyva 3'!AY$55,'Alternatyva 3'!AY$66,'Alternatyva 3'!AY$77,'Alternatyva 3'!AY$88)</f>
        <v>0</v>
      </c>
      <c r="AZ47" s="210">
        <f>SUM('Alternatyva 3'!AZ$21,'Alternatyva 3'!AZ$32,'Alternatyva 3'!AZ$43,'Alternatyva 3'!AZ$55,'Alternatyva 3'!AZ$66,'Alternatyva 3'!AZ$77,'Alternatyva 3'!AZ$88)</f>
        <v>0</v>
      </c>
      <c r="BA47" s="210">
        <f>SUM('Alternatyva 3'!BA$21,'Alternatyva 3'!BA$32,'Alternatyva 3'!BA$43,'Alternatyva 3'!BA$55,'Alternatyva 3'!BA$66,'Alternatyva 3'!BA$77,'Alternatyva 3'!BA$88)</f>
        <v>0</v>
      </c>
      <c r="BB47" s="210">
        <f>SUM('Alternatyva 3'!BB$21,'Alternatyva 3'!BB$32,'Alternatyva 3'!BB$43,'Alternatyva 3'!BB$55,'Alternatyva 3'!BB$66,'Alternatyva 3'!BB$77,'Alternatyva 3'!BB$88)</f>
        <v>0</v>
      </c>
      <c r="BC47" s="210">
        <f>SUM('Alternatyva 3'!BC$21,'Alternatyva 3'!BC$32,'Alternatyva 3'!BC$43,'Alternatyva 3'!BC$55,'Alternatyva 3'!BC$66,'Alternatyva 3'!BC$77,'Alternatyva 3'!BC$88)</f>
        <v>0</v>
      </c>
      <c r="BD47" s="210">
        <f>SUM('Alternatyva 3'!BD$21,'Alternatyva 3'!BD$32,'Alternatyva 3'!BD$43,'Alternatyva 3'!BD$55,'Alternatyva 3'!BD$66,'Alternatyva 3'!BD$77,'Alternatyva 3'!BD$88)</f>
        <v>0</v>
      </c>
      <c r="BE47" s="210">
        <f>SUM('Alternatyva 3'!BE$21,'Alternatyva 3'!BE$32,'Alternatyva 3'!BE$43,'Alternatyva 3'!BE$55,'Alternatyva 3'!BE$66,'Alternatyva 3'!BE$77,'Alternatyva 3'!BE$88)</f>
        <v>0</v>
      </c>
      <c r="BF47" s="210">
        <f>SUM('Alternatyva 3'!BF$21,'Alternatyva 3'!BF$32,'Alternatyva 3'!BF$43,'Alternatyva 3'!BF$55,'Alternatyva 3'!BF$66,'Alternatyva 3'!BF$77,'Alternatyva 3'!BF$88)</f>
        <v>0</v>
      </c>
      <c r="BG47" s="210">
        <f>SUM('Alternatyva 3'!BG$21,'Alternatyva 3'!BG$32,'Alternatyva 3'!BG$43,'Alternatyva 3'!BG$55,'Alternatyva 3'!BG$66,'Alternatyva 3'!BG$77,'Alternatyva 3'!BG$88)</f>
        <v>0</v>
      </c>
      <c r="BH47" s="210">
        <f>SUM('Alternatyva 3'!BH$21,'Alternatyva 3'!BH$32,'Alternatyva 3'!BH$43,'Alternatyva 3'!BH$55,'Alternatyva 3'!BH$66,'Alternatyva 3'!BH$77,'Alternatyva 3'!BH$88)</f>
        <v>0</v>
      </c>
      <c r="BI47" s="210">
        <f>SUM('Alternatyva 3'!BI$21,'Alternatyva 3'!BI$32,'Alternatyva 3'!BI$43,'Alternatyva 3'!BI$55,'Alternatyva 3'!BI$66,'Alternatyva 3'!BI$77,'Alternatyva 3'!BI$88)</f>
        <v>0</v>
      </c>
      <c r="BJ47" s="210">
        <f>SUM('Alternatyva 3'!BJ$21,'Alternatyva 3'!BJ$32,'Alternatyva 3'!BJ$43,'Alternatyva 3'!BJ$55,'Alternatyva 3'!BJ$66,'Alternatyva 3'!BJ$77,'Alternatyva 3'!BJ$88)</f>
        <v>0</v>
      </c>
      <c r="BK47" s="210">
        <f>SUM('Alternatyva 3'!BK$21,'Alternatyva 3'!BK$32,'Alternatyva 3'!BK$43,'Alternatyva 3'!BK$55,'Alternatyva 3'!BK$66,'Alternatyva 3'!BK$77,'Alternatyva 3'!BK$88)</f>
        <v>0</v>
      </c>
      <c r="BL47" s="210">
        <f>SUM('Alternatyva 3'!BL$21,'Alternatyva 3'!BL$32,'Alternatyva 3'!BL$43,'Alternatyva 3'!BL$55,'Alternatyva 3'!BL$66,'Alternatyva 3'!BL$77,'Alternatyva 3'!BL$88)</f>
        <v>0</v>
      </c>
      <c r="BM47" s="210">
        <f>SUM('Alternatyva 3'!BM$21,'Alternatyva 3'!BM$32,'Alternatyva 3'!BM$43,'Alternatyva 3'!BM$55,'Alternatyva 3'!BM$66,'Alternatyva 3'!BM$77,'Alternatyva 3'!BM$88)</f>
        <v>0</v>
      </c>
      <c r="BN47" s="210">
        <f>SUM('Alternatyva 3'!BN$21,'Alternatyva 3'!BN$32,'Alternatyva 3'!BN$43,'Alternatyva 3'!BN$55,'Alternatyva 3'!BN$66,'Alternatyva 3'!BN$77,'Alternatyva 3'!BN$88)</f>
        <v>0</v>
      </c>
      <c r="BO47" s="210">
        <f>SUM('Alternatyva 3'!BO$21,'Alternatyva 3'!BO$32,'Alternatyva 3'!BO$43,'Alternatyva 3'!BO$55,'Alternatyva 3'!BO$66,'Alternatyva 3'!BO$77,'Alternatyva 3'!BO$88)</f>
        <v>0</v>
      </c>
      <c r="BP47" s="210">
        <f>SUM('Alternatyva 3'!BP$21,'Alternatyva 3'!BP$32,'Alternatyva 3'!BP$43,'Alternatyva 3'!BP$55,'Alternatyva 3'!BP$66,'Alternatyva 3'!BP$77,'Alternatyva 3'!BP$88)</f>
        <v>0</v>
      </c>
      <c r="BQ47" s="210">
        <f>SUM('Alternatyva 3'!BQ$21,'Alternatyva 3'!BQ$32,'Alternatyva 3'!BQ$43,'Alternatyva 3'!BQ$55,'Alternatyva 3'!BQ$66,'Alternatyva 3'!BQ$77,'Alternatyva 3'!BQ$88)</f>
        <v>0</v>
      </c>
      <c r="BR47" s="210">
        <f>SUM('Alternatyva 3'!BR$21,'Alternatyva 3'!BR$32,'Alternatyva 3'!BR$43,'Alternatyva 3'!BR$55,'Alternatyva 3'!BR$66,'Alternatyva 3'!BR$77,'Alternatyva 3'!BR$88)</f>
        <v>0</v>
      </c>
      <c r="BS47" s="210">
        <f>SUM('Alternatyva 3'!BS$21,'Alternatyva 3'!BS$32,'Alternatyva 3'!BS$43,'Alternatyva 3'!BS$55,'Alternatyva 3'!BS$66,'Alternatyva 3'!BS$77,'Alternatyva 3'!BS$88)</f>
        <v>0</v>
      </c>
      <c r="BT47" s="210">
        <f>SUM('Alternatyva 3'!BT$21,'Alternatyva 3'!BT$32,'Alternatyva 3'!BT$43,'Alternatyva 3'!BT$55,'Alternatyva 3'!BT$66,'Alternatyva 3'!BT$77,'Alternatyva 3'!BT$88)</f>
        <v>0</v>
      </c>
      <c r="BU47" s="210">
        <f>SUM('Alternatyva 3'!BU$21,'Alternatyva 3'!BU$32,'Alternatyva 3'!BU$43,'Alternatyva 3'!BU$55,'Alternatyva 3'!BU$66,'Alternatyva 3'!BU$77,'Alternatyva 3'!BU$88)</f>
        <v>0</v>
      </c>
      <c r="BV47" s="210">
        <f>SUM('Alternatyva 3'!BV$21,'Alternatyva 3'!BV$32,'Alternatyva 3'!BV$43,'Alternatyva 3'!BV$55,'Alternatyva 3'!BV$66,'Alternatyva 3'!BV$77,'Alternatyva 3'!BV$88)</f>
        <v>0</v>
      </c>
      <c r="BW47" s="210">
        <f>SUM('Alternatyva 3'!BW$21,'Alternatyva 3'!BW$32,'Alternatyva 3'!BW$43,'Alternatyva 3'!BW$55,'Alternatyva 3'!BW$66,'Alternatyva 3'!BW$77,'Alternatyva 3'!BW$88)</f>
        <v>0</v>
      </c>
      <c r="BX47" s="210">
        <f>SUM('Alternatyva 3'!BX$21,'Alternatyva 3'!BX$32,'Alternatyva 3'!BX$43,'Alternatyva 3'!BX$55,'Alternatyva 3'!BX$66,'Alternatyva 3'!BX$77,'Alternatyva 3'!BX$88)</f>
        <v>0</v>
      </c>
      <c r="BY47" s="210">
        <f>SUM('Alternatyva 3'!BY$21,'Alternatyva 3'!BY$32,'Alternatyva 3'!BY$43,'Alternatyva 3'!BY$55,'Alternatyva 3'!BY$66,'Alternatyva 3'!BY$77,'Alternatyva 3'!BY$88)</f>
        <v>0</v>
      </c>
      <c r="BZ47" s="210">
        <f>SUM('Alternatyva 3'!BZ$21,'Alternatyva 3'!BZ$32,'Alternatyva 3'!BZ$43,'Alternatyva 3'!BZ$55,'Alternatyva 3'!BZ$66,'Alternatyva 3'!BZ$77,'Alternatyva 3'!BZ$88)</f>
        <v>0</v>
      </c>
      <c r="CA47" s="210">
        <f>SUM('Alternatyva 3'!CA$21,'Alternatyva 3'!CA$32,'Alternatyva 3'!CA$43,'Alternatyva 3'!CA$55,'Alternatyva 3'!CA$66,'Alternatyva 3'!CA$77,'Alternatyva 3'!CA$88)</f>
        <v>0</v>
      </c>
      <c r="CB47" s="210">
        <f>SUM('Alternatyva 3'!CB$21,'Alternatyva 3'!CB$32,'Alternatyva 3'!CB$43,'Alternatyva 3'!CB$55,'Alternatyva 3'!CB$66,'Alternatyva 3'!CB$77,'Alternatyva 3'!CB$88)</f>
        <v>0</v>
      </c>
      <c r="CC47" s="210">
        <f>SUM('Alternatyva 3'!CC$21,'Alternatyva 3'!CC$32,'Alternatyva 3'!CC$43,'Alternatyva 3'!CC$55,'Alternatyva 3'!CC$66,'Alternatyva 3'!CC$77,'Alternatyva 3'!CC$88)</f>
        <v>0</v>
      </c>
      <c r="CD47" s="210">
        <f>SUM('Alternatyva 3'!CD$21,'Alternatyva 3'!CD$32,'Alternatyva 3'!CD$43,'Alternatyva 3'!CD$55,'Alternatyva 3'!CD$66,'Alternatyva 3'!CD$77,'Alternatyva 3'!CD$88)</f>
        <v>0</v>
      </c>
      <c r="CE47" s="210">
        <f>SUM('Alternatyva 3'!CE$21,'Alternatyva 3'!CE$32,'Alternatyva 3'!CE$43,'Alternatyva 3'!CE$55,'Alternatyva 3'!CE$66,'Alternatyva 3'!CE$77,'Alternatyva 3'!CE$88)</f>
        <v>0</v>
      </c>
      <c r="CF47" s="210">
        <f>SUM('Alternatyva 3'!CF$21,'Alternatyva 3'!CF$32,'Alternatyva 3'!CF$43,'Alternatyva 3'!CF$55,'Alternatyva 3'!CF$66,'Alternatyva 3'!CF$77,'Alternatyva 3'!CF$88)</f>
        <v>0</v>
      </c>
      <c r="CG47" s="210">
        <f>SUM('Alternatyva 3'!CG$21,'Alternatyva 3'!CG$32,'Alternatyva 3'!CG$43,'Alternatyva 3'!CG$55,'Alternatyva 3'!CG$66,'Alternatyva 3'!CG$77,'Alternatyva 3'!CG$88)</f>
        <v>0</v>
      </c>
      <c r="CH47" s="210">
        <f>SUM('Alternatyva 3'!CH$21,'Alternatyva 3'!CH$32,'Alternatyva 3'!CH$43,'Alternatyva 3'!CH$55,'Alternatyva 3'!CH$66,'Alternatyva 3'!CH$77,'Alternatyva 3'!CH$88)</f>
        <v>0</v>
      </c>
      <c r="CI47" s="210">
        <f>SUM('Alternatyva 3'!CI$21,'Alternatyva 3'!CI$32,'Alternatyva 3'!CI$43,'Alternatyva 3'!CI$55,'Alternatyva 3'!CI$66,'Alternatyva 3'!CI$77,'Alternatyva 3'!CI$88)</f>
        <v>0</v>
      </c>
      <c r="CJ47" s="210">
        <f>SUM('Alternatyva 3'!CJ$21,'Alternatyva 3'!CJ$32,'Alternatyva 3'!CJ$43,'Alternatyva 3'!CJ$55,'Alternatyva 3'!CJ$66,'Alternatyva 3'!CJ$77,'Alternatyva 3'!CJ$88)</f>
        <v>0</v>
      </c>
      <c r="CK47" s="210">
        <f>SUM('Alternatyva 3'!CK$21,'Alternatyva 3'!CK$32,'Alternatyva 3'!CK$43,'Alternatyva 3'!CK$55,'Alternatyva 3'!CK$66,'Alternatyva 3'!CK$77,'Alternatyva 3'!CK$88)</f>
        <v>0</v>
      </c>
      <c r="CL47" s="210">
        <f>SUM('Alternatyva 3'!CL$21,'Alternatyva 3'!CL$32,'Alternatyva 3'!CL$43,'Alternatyva 3'!CL$55,'Alternatyva 3'!CL$66,'Alternatyva 3'!CL$77,'Alternatyva 3'!CL$88)</f>
        <v>0</v>
      </c>
      <c r="CM47" s="210">
        <f>SUM('Alternatyva 3'!CM$21,'Alternatyva 3'!CM$32,'Alternatyva 3'!CM$43,'Alternatyva 3'!CM$55,'Alternatyva 3'!CM$66,'Alternatyva 3'!CM$77,'Alternatyva 3'!CM$88)</f>
        <v>0</v>
      </c>
      <c r="CN47" s="210">
        <f>SUM('Alternatyva 3'!CN$21,'Alternatyva 3'!CN$32,'Alternatyva 3'!CN$43,'Alternatyva 3'!CN$55,'Alternatyva 3'!CN$66,'Alternatyva 3'!CN$77,'Alternatyva 3'!CN$88)</f>
        <v>0</v>
      </c>
      <c r="CO47" s="210">
        <f>SUM('Alternatyva 3'!CO$21,'Alternatyva 3'!CO$32,'Alternatyva 3'!CO$43,'Alternatyva 3'!CO$55,'Alternatyva 3'!CO$66,'Alternatyva 3'!CO$77,'Alternatyva 3'!CO$88)</f>
        <v>0</v>
      </c>
      <c r="CP47" s="210">
        <f>SUM('Alternatyva 3'!CP$21,'Alternatyva 3'!CP$32,'Alternatyva 3'!CP$43,'Alternatyva 3'!CP$55,'Alternatyva 3'!CP$66,'Alternatyva 3'!CP$77,'Alternatyva 3'!CP$88)</f>
        <v>0</v>
      </c>
      <c r="CQ47" s="210">
        <f>SUM('Alternatyva 3'!CQ$21,'Alternatyva 3'!CQ$32,'Alternatyva 3'!CQ$43,'Alternatyva 3'!CQ$55,'Alternatyva 3'!CQ$66,'Alternatyva 3'!CQ$77,'Alternatyva 3'!CQ$88)</f>
        <v>0</v>
      </c>
      <c r="CR47" s="210">
        <f>SUM('Alternatyva 3'!CR$21,'Alternatyva 3'!CR$32,'Alternatyva 3'!CR$43,'Alternatyva 3'!CR$55,'Alternatyva 3'!CR$66,'Alternatyva 3'!CR$77,'Alternatyva 3'!CR$88)</f>
        <v>0</v>
      </c>
      <c r="CS47" s="210">
        <f>SUM('Alternatyva 3'!CS$21,'Alternatyva 3'!CS$32,'Alternatyva 3'!CS$43,'Alternatyva 3'!CS$55,'Alternatyva 3'!CS$66,'Alternatyva 3'!CS$77,'Alternatyva 3'!CS$88)</f>
        <v>0</v>
      </c>
      <c r="CT47" s="210">
        <f>SUM('Alternatyva 3'!CT$21,'Alternatyva 3'!CT$32,'Alternatyva 3'!CT$43,'Alternatyva 3'!CT$55,'Alternatyva 3'!CT$66,'Alternatyva 3'!CT$77,'Alternatyva 3'!CT$88)</f>
        <v>0</v>
      </c>
      <c r="CU47" s="210">
        <f>SUM('Alternatyva 3'!CU$21,'Alternatyva 3'!CU$32,'Alternatyva 3'!CU$43,'Alternatyva 3'!CU$55,'Alternatyva 3'!CU$66,'Alternatyva 3'!CU$77,'Alternatyva 3'!CU$88)</f>
        <v>0</v>
      </c>
      <c r="CV47" s="210">
        <f>SUM('Alternatyva 3'!CV$21,'Alternatyva 3'!CV$32,'Alternatyva 3'!CV$43,'Alternatyva 3'!CV$55,'Alternatyva 3'!CV$66,'Alternatyva 3'!CV$77,'Alternatyva 3'!CV$88)</f>
        <v>0</v>
      </c>
      <c r="CW47" s="210">
        <f>SUM('Alternatyva 3'!CW$21,'Alternatyva 3'!CW$32,'Alternatyva 3'!CW$43,'Alternatyva 3'!CW$55,'Alternatyva 3'!CW$66,'Alternatyva 3'!CW$77,'Alternatyva 3'!CW$88)</f>
        <v>0</v>
      </c>
      <c r="CX47" s="210">
        <f>SUM('Alternatyva 3'!CX$21,'Alternatyva 3'!CX$32,'Alternatyva 3'!CX$43,'Alternatyva 3'!CX$55,'Alternatyva 3'!CX$66,'Alternatyva 3'!CX$77,'Alternatyva 3'!CX$88)</f>
        <v>0</v>
      </c>
      <c r="CY47" s="210">
        <f>SUM('Alternatyva 3'!CY$21,'Alternatyva 3'!CY$32,'Alternatyva 3'!CY$43,'Alternatyva 3'!CY$55,'Alternatyva 3'!CY$66,'Alternatyva 3'!CY$77,'Alternatyva 3'!CY$88)</f>
        <v>0</v>
      </c>
      <c r="CZ47" s="210">
        <f>SUM('Alternatyva 3'!CZ$21,'Alternatyva 3'!CZ$32,'Alternatyva 3'!CZ$43,'Alternatyva 3'!CZ$55,'Alternatyva 3'!CZ$66,'Alternatyva 3'!CZ$77,'Alternatyva 3'!CZ$88)</f>
        <v>0</v>
      </c>
      <c r="DA47" s="210">
        <f>SUM('Alternatyva 3'!DA$21,'Alternatyva 3'!DA$32,'Alternatyva 3'!DA$43,'Alternatyva 3'!DA$55,'Alternatyva 3'!DA$66,'Alternatyva 3'!DA$77,'Alternatyva 3'!DA$88)</f>
        <v>0</v>
      </c>
      <c r="DB47" s="210">
        <f>SUM('Alternatyva 3'!DB$21,'Alternatyva 3'!DB$32,'Alternatyva 3'!DB$43,'Alternatyva 3'!DB$55,'Alternatyva 3'!DB$66,'Alternatyva 3'!DB$77,'Alternatyva 3'!DB$88)</f>
        <v>0</v>
      </c>
      <c r="DC47" s="210">
        <f>SUM('Alternatyva 3'!DC$21,'Alternatyva 3'!DC$32,'Alternatyva 3'!DC$43,'Alternatyva 3'!DC$55,'Alternatyva 3'!DC$66,'Alternatyva 3'!DC$77,'Alternatyva 3'!DC$88)</f>
        <v>0</v>
      </c>
    </row>
    <row r="48" spans="2:107" ht="15" hidden="1" customHeight="1">
      <c r="B48" s="176" t="s">
        <v>234</v>
      </c>
      <c r="C48" s="1180" t="s">
        <v>235</v>
      </c>
      <c r="D48" s="1181"/>
      <c r="E48" s="1182"/>
      <c r="F48" s="209">
        <f>H48+NPV(SD,I48:INDEX(I48:DC48,PAL))</f>
        <v>0</v>
      </c>
      <c r="G48" s="210">
        <f>SUMIF($H$6:$DC$6,"&lt;="&amp;PAL,$H48:$DC48)</f>
        <v>0</v>
      </c>
      <c r="H48" s="210">
        <f>H47-SUMPRODUCT('Alternatyva 3'!H$21:H$88,'Alternatyva 3'!$DH$21:$DH$88)</f>
        <v>0</v>
      </c>
      <c r="I48" s="210">
        <f>I47-SUMPRODUCT('Alternatyva 3'!I$21:I$88,'Alternatyva 3'!$DH$21:$DH$88)</f>
        <v>0</v>
      </c>
      <c r="J48" s="210">
        <f>J47-SUMPRODUCT('Alternatyva 3'!J$21:J$88,'Alternatyva 3'!$DH$21:$DH$88)</f>
        <v>0</v>
      </c>
      <c r="K48" s="210">
        <f>K47-SUMPRODUCT('Alternatyva 3'!K$21:K$88,'Alternatyva 3'!$DH$21:$DH$88)</f>
        <v>0</v>
      </c>
      <c r="L48" s="210">
        <f>L47-SUMPRODUCT('Alternatyva 3'!L$21:L$88,'Alternatyva 3'!$DH$21:$DH$88)</f>
        <v>0</v>
      </c>
      <c r="M48" s="210">
        <f>M47-SUMPRODUCT('Alternatyva 3'!M$21:M$88,'Alternatyva 3'!$DH$21:$DH$88)</f>
        <v>0</v>
      </c>
      <c r="N48" s="210">
        <f>N47-SUMPRODUCT('Alternatyva 3'!N$21:N$88,'Alternatyva 3'!$DH$21:$DH$88)</f>
        <v>0</v>
      </c>
      <c r="O48" s="210">
        <f>O47-SUMPRODUCT('Alternatyva 3'!O$21:O$88,'Alternatyva 3'!$DH$21:$DH$88)</f>
        <v>0</v>
      </c>
      <c r="P48" s="210">
        <f>P47-SUMPRODUCT('Alternatyva 3'!P$21:P$88,'Alternatyva 3'!$DH$21:$DH$88)</f>
        <v>0</v>
      </c>
      <c r="Q48" s="210">
        <f>Q47-SUMPRODUCT('Alternatyva 3'!Q$21:Q$88,'Alternatyva 3'!$DH$21:$DH$88)</f>
        <v>0</v>
      </c>
      <c r="R48" s="210">
        <f>R47-SUMPRODUCT('Alternatyva 3'!R$21:R$88,'Alternatyva 3'!$DH$21:$DH$88)</f>
        <v>0</v>
      </c>
      <c r="S48" s="210">
        <f>S47-SUMPRODUCT('Alternatyva 3'!S$21:S$88,'Alternatyva 3'!$DH$21:$DH$88)</f>
        <v>0</v>
      </c>
      <c r="T48" s="210">
        <f>T47-SUMPRODUCT('Alternatyva 3'!T$21:T$88,'Alternatyva 3'!$DH$21:$DH$88)</f>
        <v>0</v>
      </c>
      <c r="U48" s="210">
        <f>U47-SUMPRODUCT('Alternatyva 3'!U$21:U$88,'Alternatyva 3'!$DH$21:$DH$88)</f>
        <v>0</v>
      </c>
      <c r="V48" s="210">
        <f>V47-SUMPRODUCT('Alternatyva 3'!V$21:V$88,'Alternatyva 3'!$DH$21:$DH$88)</f>
        <v>0</v>
      </c>
      <c r="W48" s="210">
        <f>W47-SUMPRODUCT('Alternatyva 3'!W$21:W$88,'Alternatyva 3'!$DH$21:$DH$88)</f>
        <v>0</v>
      </c>
      <c r="X48" s="210">
        <f>X47-SUMPRODUCT('Alternatyva 3'!X$21:X$88,'Alternatyva 3'!$DH$21:$DH$88)</f>
        <v>0</v>
      </c>
      <c r="Y48" s="210">
        <f>Y47-SUMPRODUCT('Alternatyva 3'!Y$21:Y$88,'Alternatyva 3'!$DH$21:$DH$88)</f>
        <v>0</v>
      </c>
      <c r="Z48" s="210">
        <f>Z47-SUMPRODUCT('Alternatyva 3'!Z$21:Z$88,'Alternatyva 3'!$DH$21:$DH$88)</f>
        <v>0</v>
      </c>
      <c r="AA48" s="210">
        <f>AA47-SUMPRODUCT('Alternatyva 3'!AA$21:AA$88,'Alternatyva 3'!$DH$21:$DH$88)</f>
        <v>0</v>
      </c>
      <c r="AB48" s="210">
        <f>AB47-SUMPRODUCT('Alternatyva 3'!AB$21:AB$88,'Alternatyva 3'!$DH$21:$DH$88)</f>
        <v>0</v>
      </c>
      <c r="AC48" s="210">
        <f>AC47-SUMPRODUCT('Alternatyva 3'!AC$21:AC$88,'Alternatyva 3'!$DH$21:$DH$88)</f>
        <v>0</v>
      </c>
      <c r="AD48" s="210">
        <f>AD47-SUMPRODUCT('Alternatyva 3'!AD$21:AD$88,'Alternatyva 3'!$DH$21:$DH$88)</f>
        <v>0</v>
      </c>
      <c r="AE48" s="210">
        <f>AE47-SUMPRODUCT('Alternatyva 3'!AE$21:AE$88,'Alternatyva 3'!$DH$21:$DH$88)</f>
        <v>0</v>
      </c>
      <c r="AF48" s="210">
        <f>AF47-SUMPRODUCT('Alternatyva 3'!AF$21:AF$88,'Alternatyva 3'!$DH$21:$DH$88)</f>
        <v>0</v>
      </c>
      <c r="AG48" s="210">
        <f>AG47-SUMPRODUCT('Alternatyva 3'!AG$21:AG$88,'Alternatyva 3'!$DH$21:$DH$88)</f>
        <v>0</v>
      </c>
      <c r="AH48" s="210">
        <f>AH47-SUMPRODUCT('Alternatyva 3'!AH$21:AH$88,'Alternatyva 3'!$DH$21:$DH$88)</f>
        <v>0</v>
      </c>
      <c r="AI48" s="210">
        <f>AI47-SUMPRODUCT('Alternatyva 3'!AI$21:AI$88,'Alternatyva 3'!$DH$21:$DH$88)</f>
        <v>0</v>
      </c>
      <c r="AJ48" s="210">
        <f>AJ47-SUMPRODUCT('Alternatyva 3'!AJ$21:AJ$88,'Alternatyva 3'!$DH$21:$DH$88)</f>
        <v>0</v>
      </c>
      <c r="AK48" s="210">
        <f>AK47-SUMPRODUCT('Alternatyva 3'!AK$21:AK$88,'Alternatyva 3'!$DH$21:$DH$88)</f>
        <v>0</v>
      </c>
      <c r="AL48" s="210">
        <f>AL47-SUMPRODUCT('Alternatyva 3'!AL$21:AL$88,'Alternatyva 3'!$DH$21:$DH$88)</f>
        <v>0</v>
      </c>
      <c r="AM48" s="210">
        <f>AM47-SUMPRODUCT('Alternatyva 3'!AM$21:AM$88,'Alternatyva 3'!$DH$21:$DH$88)</f>
        <v>0</v>
      </c>
      <c r="AN48" s="210">
        <f>AN47-SUMPRODUCT('Alternatyva 3'!AN$21:AN$88,'Alternatyva 3'!$DH$21:$DH$88)</f>
        <v>0</v>
      </c>
      <c r="AO48" s="210">
        <f>AO47-SUMPRODUCT('Alternatyva 3'!AO$21:AO$88,'Alternatyva 3'!$DH$21:$DH$88)</f>
        <v>0</v>
      </c>
      <c r="AP48" s="210">
        <f>AP47-SUMPRODUCT('Alternatyva 3'!AP$21:AP$88,'Alternatyva 3'!$DH$21:$DH$88)</f>
        <v>0</v>
      </c>
      <c r="AQ48" s="210">
        <f>AQ47-SUMPRODUCT('Alternatyva 3'!AQ$21:AQ$88,'Alternatyva 3'!$DH$21:$DH$88)</f>
        <v>0</v>
      </c>
      <c r="AR48" s="210">
        <f>AR47-SUMPRODUCT('Alternatyva 3'!AR$21:AR$88,'Alternatyva 3'!$DH$21:$DH$88)</f>
        <v>0</v>
      </c>
      <c r="AS48" s="210">
        <f>AS47-SUMPRODUCT('Alternatyva 3'!AS$21:AS$88,'Alternatyva 3'!$DH$21:$DH$88)</f>
        <v>0</v>
      </c>
      <c r="AT48" s="210">
        <f>AT47-SUMPRODUCT('Alternatyva 3'!AT$21:AT$88,'Alternatyva 3'!$DH$21:$DH$88)</f>
        <v>0</v>
      </c>
      <c r="AU48" s="210">
        <f>AU47-SUMPRODUCT('Alternatyva 3'!AU$21:AU$88,'Alternatyva 3'!$DH$21:$DH$88)</f>
        <v>0</v>
      </c>
      <c r="AV48" s="210">
        <f>AV47-SUMPRODUCT('Alternatyva 3'!AV$21:AV$88,'Alternatyva 3'!$DH$21:$DH$88)</f>
        <v>0</v>
      </c>
      <c r="AW48" s="210">
        <f>AW47-SUMPRODUCT('Alternatyva 3'!AW$21:AW$88,'Alternatyva 3'!$DH$21:$DH$88)</f>
        <v>0</v>
      </c>
      <c r="AX48" s="210">
        <f>AX47-SUMPRODUCT('Alternatyva 3'!AX$21:AX$88,'Alternatyva 3'!$DH$21:$DH$88)</f>
        <v>0</v>
      </c>
      <c r="AY48" s="210">
        <f>AY47-SUMPRODUCT('Alternatyva 3'!AY$21:AY$88,'Alternatyva 3'!$DH$21:$DH$88)</f>
        <v>0</v>
      </c>
      <c r="AZ48" s="210">
        <f>AZ47-SUMPRODUCT('Alternatyva 3'!AZ$21:AZ$88,'Alternatyva 3'!$DH$21:$DH$88)</f>
        <v>0</v>
      </c>
      <c r="BA48" s="210">
        <f>BA47-SUMPRODUCT('Alternatyva 3'!BA$21:BA$88,'Alternatyva 3'!$DH$21:$DH$88)</f>
        <v>0</v>
      </c>
      <c r="BB48" s="210">
        <f>BB47-SUMPRODUCT('Alternatyva 3'!BB$21:BB$88,'Alternatyva 3'!$DH$21:$DH$88)</f>
        <v>0</v>
      </c>
      <c r="BC48" s="210">
        <f>BC47-SUMPRODUCT('Alternatyva 3'!BC$21:BC$88,'Alternatyva 3'!$DH$21:$DH$88)</f>
        <v>0</v>
      </c>
      <c r="BD48" s="210">
        <f>BD47-SUMPRODUCT('Alternatyva 3'!BD$21:BD$88,'Alternatyva 3'!$DH$21:$DH$88)</f>
        <v>0</v>
      </c>
      <c r="BE48" s="210">
        <f>BE47-SUMPRODUCT('Alternatyva 3'!BE$21:BE$88,'Alternatyva 3'!$DH$21:$DH$88)</f>
        <v>0</v>
      </c>
      <c r="BF48" s="210">
        <f>BF47-SUMPRODUCT('Alternatyva 3'!BF$21:BF$88,'Alternatyva 3'!$DH$21:$DH$88)</f>
        <v>0</v>
      </c>
      <c r="BG48" s="210">
        <f>BG47-SUMPRODUCT('Alternatyva 3'!BG$21:BG$88,'Alternatyva 3'!$DH$21:$DH$88)</f>
        <v>0</v>
      </c>
      <c r="BH48" s="210">
        <f>BH47-SUMPRODUCT('Alternatyva 3'!BH$21:BH$88,'Alternatyva 3'!$DH$21:$DH$88)</f>
        <v>0</v>
      </c>
      <c r="BI48" s="210">
        <f>BI47-SUMPRODUCT('Alternatyva 3'!BI$21:BI$88,'Alternatyva 3'!$DH$21:$DH$88)</f>
        <v>0</v>
      </c>
      <c r="BJ48" s="210">
        <f>BJ47-SUMPRODUCT('Alternatyva 3'!BJ$21:BJ$88,'Alternatyva 3'!$DH$21:$DH$88)</f>
        <v>0</v>
      </c>
      <c r="BK48" s="210">
        <f>BK47-SUMPRODUCT('Alternatyva 3'!BK$21:BK$88,'Alternatyva 3'!$DH$21:$DH$88)</f>
        <v>0</v>
      </c>
      <c r="BL48" s="210">
        <f>BL47-SUMPRODUCT('Alternatyva 3'!BL$21:BL$88,'Alternatyva 3'!$DH$21:$DH$88)</f>
        <v>0</v>
      </c>
      <c r="BM48" s="210">
        <f>BM47-SUMPRODUCT('Alternatyva 3'!BM$21:BM$88,'Alternatyva 3'!$DH$21:$DH$88)</f>
        <v>0</v>
      </c>
      <c r="BN48" s="210">
        <f>BN47-SUMPRODUCT('Alternatyva 3'!BN$21:BN$88,'Alternatyva 3'!$DH$21:$DH$88)</f>
        <v>0</v>
      </c>
      <c r="BO48" s="210">
        <f>BO47-SUMPRODUCT('Alternatyva 3'!BO$21:BO$88,'Alternatyva 3'!$DH$21:$DH$88)</f>
        <v>0</v>
      </c>
      <c r="BP48" s="210">
        <f>BP47-SUMPRODUCT('Alternatyva 3'!BP$21:BP$88,'Alternatyva 3'!$DH$21:$DH$88)</f>
        <v>0</v>
      </c>
      <c r="BQ48" s="210">
        <f>BQ47-SUMPRODUCT('Alternatyva 3'!BQ$21:BQ$88,'Alternatyva 3'!$DH$21:$DH$88)</f>
        <v>0</v>
      </c>
      <c r="BR48" s="210">
        <f>BR47-SUMPRODUCT('Alternatyva 3'!BR$21:BR$88,'Alternatyva 3'!$DH$21:$DH$88)</f>
        <v>0</v>
      </c>
      <c r="BS48" s="210">
        <f>BS47-SUMPRODUCT('Alternatyva 3'!BS$21:BS$88,'Alternatyva 3'!$DH$21:$DH$88)</f>
        <v>0</v>
      </c>
      <c r="BT48" s="210">
        <f>BT47-SUMPRODUCT('Alternatyva 3'!BT$21:BT$88,'Alternatyva 3'!$DH$21:$DH$88)</f>
        <v>0</v>
      </c>
      <c r="BU48" s="210">
        <f>BU47-SUMPRODUCT('Alternatyva 3'!BU$21:BU$88,'Alternatyva 3'!$DH$21:$DH$88)</f>
        <v>0</v>
      </c>
      <c r="BV48" s="210">
        <f>BV47-SUMPRODUCT('Alternatyva 3'!BV$21:BV$88,'Alternatyva 3'!$DH$21:$DH$88)</f>
        <v>0</v>
      </c>
      <c r="BW48" s="210">
        <f>BW47-SUMPRODUCT('Alternatyva 3'!BW$21:BW$88,'Alternatyva 3'!$DH$21:$DH$88)</f>
        <v>0</v>
      </c>
      <c r="BX48" s="210">
        <f>BX47-SUMPRODUCT('Alternatyva 3'!BX$21:BX$88,'Alternatyva 3'!$DH$21:$DH$88)</f>
        <v>0</v>
      </c>
      <c r="BY48" s="210">
        <f>BY47-SUMPRODUCT('Alternatyva 3'!BY$21:BY$88,'Alternatyva 3'!$DH$21:$DH$88)</f>
        <v>0</v>
      </c>
      <c r="BZ48" s="210">
        <f>BZ47-SUMPRODUCT('Alternatyva 3'!BZ$21:BZ$88,'Alternatyva 3'!$DH$21:$DH$88)</f>
        <v>0</v>
      </c>
      <c r="CA48" s="210">
        <f>CA47-SUMPRODUCT('Alternatyva 3'!CA$21:CA$88,'Alternatyva 3'!$DH$21:$DH$88)</f>
        <v>0</v>
      </c>
      <c r="CB48" s="210">
        <f>CB47-SUMPRODUCT('Alternatyva 3'!CB$21:CB$88,'Alternatyva 3'!$DH$21:$DH$88)</f>
        <v>0</v>
      </c>
      <c r="CC48" s="210">
        <f>CC47-SUMPRODUCT('Alternatyva 3'!CC$21:CC$88,'Alternatyva 3'!$DH$21:$DH$88)</f>
        <v>0</v>
      </c>
      <c r="CD48" s="210">
        <f>CD47-SUMPRODUCT('Alternatyva 3'!CD$21:CD$88,'Alternatyva 3'!$DH$21:$DH$88)</f>
        <v>0</v>
      </c>
      <c r="CE48" s="210">
        <f>CE47-SUMPRODUCT('Alternatyva 3'!CE$21:CE$88,'Alternatyva 3'!$DH$21:$DH$88)</f>
        <v>0</v>
      </c>
      <c r="CF48" s="210">
        <f>CF47-SUMPRODUCT('Alternatyva 3'!CF$21:CF$88,'Alternatyva 3'!$DH$21:$DH$88)</f>
        <v>0</v>
      </c>
      <c r="CG48" s="210">
        <f>CG47-SUMPRODUCT('Alternatyva 3'!CG$21:CG$88,'Alternatyva 3'!$DH$21:$DH$88)</f>
        <v>0</v>
      </c>
      <c r="CH48" s="210">
        <f>CH47-SUMPRODUCT('Alternatyva 3'!CH$21:CH$88,'Alternatyva 3'!$DH$21:$DH$88)</f>
        <v>0</v>
      </c>
      <c r="CI48" s="210">
        <f>CI47-SUMPRODUCT('Alternatyva 3'!CI$21:CI$88,'Alternatyva 3'!$DH$21:$DH$88)</f>
        <v>0</v>
      </c>
      <c r="CJ48" s="210">
        <f>CJ47-SUMPRODUCT('Alternatyva 3'!CJ$21:CJ$88,'Alternatyva 3'!$DH$21:$DH$88)</f>
        <v>0</v>
      </c>
      <c r="CK48" s="210">
        <f>CK47-SUMPRODUCT('Alternatyva 3'!CK$21:CK$88,'Alternatyva 3'!$DH$21:$DH$88)</f>
        <v>0</v>
      </c>
      <c r="CL48" s="210">
        <f>CL47-SUMPRODUCT('Alternatyva 3'!CL$21:CL$88,'Alternatyva 3'!$DH$21:$DH$88)</f>
        <v>0</v>
      </c>
      <c r="CM48" s="210">
        <f>CM47-SUMPRODUCT('Alternatyva 3'!CM$21:CM$88,'Alternatyva 3'!$DH$21:$DH$88)</f>
        <v>0</v>
      </c>
      <c r="CN48" s="210">
        <f>CN47-SUMPRODUCT('Alternatyva 3'!CN$21:CN$88,'Alternatyva 3'!$DH$21:$DH$88)</f>
        <v>0</v>
      </c>
      <c r="CO48" s="210">
        <f>CO47-SUMPRODUCT('Alternatyva 3'!CO$21:CO$88,'Alternatyva 3'!$DH$21:$DH$88)</f>
        <v>0</v>
      </c>
      <c r="CP48" s="210">
        <f>CP47-SUMPRODUCT('Alternatyva 3'!CP$21:CP$88,'Alternatyva 3'!$DH$21:$DH$88)</f>
        <v>0</v>
      </c>
      <c r="CQ48" s="210">
        <f>CQ47-SUMPRODUCT('Alternatyva 3'!CQ$21:CQ$88,'Alternatyva 3'!$DH$21:$DH$88)</f>
        <v>0</v>
      </c>
      <c r="CR48" s="210">
        <f>CR47-SUMPRODUCT('Alternatyva 3'!CR$21:CR$88,'Alternatyva 3'!$DH$21:$DH$88)</f>
        <v>0</v>
      </c>
      <c r="CS48" s="210">
        <f>CS47-SUMPRODUCT('Alternatyva 3'!CS$21:CS$88,'Alternatyva 3'!$DH$21:$DH$88)</f>
        <v>0</v>
      </c>
      <c r="CT48" s="210">
        <f>CT47-SUMPRODUCT('Alternatyva 3'!CT$21:CT$88,'Alternatyva 3'!$DH$21:$DH$88)</f>
        <v>0</v>
      </c>
      <c r="CU48" s="210">
        <f>CU47-SUMPRODUCT('Alternatyva 3'!CU$21:CU$88,'Alternatyva 3'!$DH$21:$DH$88)</f>
        <v>0</v>
      </c>
      <c r="CV48" s="210">
        <f>CV47-SUMPRODUCT('Alternatyva 3'!CV$21:CV$88,'Alternatyva 3'!$DH$21:$DH$88)</f>
        <v>0</v>
      </c>
      <c r="CW48" s="210">
        <f>CW47-SUMPRODUCT('Alternatyva 3'!CW$21:CW$88,'Alternatyva 3'!$DH$21:$DH$88)</f>
        <v>0</v>
      </c>
      <c r="CX48" s="210">
        <f>CX47-SUMPRODUCT('Alternatyva 3'!CX$21:CX$88,'Alternatyva 3'!$DH$21:$DH$88)</f>
        <v>0</v>
      </c>
      <c r="CY48" s="210">
        <f>CY47-SUMPRODUCT('Alternatyva 3'!CY$21:CY$88,'Alternatyva 3'!$DH$21:$DH$88)</f>
        <v>0</v>
      </c>
      <c r="CZ48" s="210">
        <f>CZ47-SUMPRODUCT('Alternatyva 3'!CZ$21:CZ$88,'Alternatyva 3'!$DH$21:$DH$88)</f>
        <v>0</v>
      </c>
      <c r="DA48" s="210">
        <f>DA47-SUMPRODUCT('Alternatyva 3'!DA$21:DA$88,'Alternatyva 3'!$DH$21:$DH$88)</f>
        <v>0</v>
      </c>
      <c r="DB48" s="210">
        <f>DB47-SUMPRODUCT('Alternatyva 3'!DB$21:DB$88,'Alternatyva 3'!$DH$21:$DH$88)</f>
        <v>0</v>
      </c>
      <c r="DC48" s="210">
        <f>DC47-SUMPRODUCT('Alternatyva 3'!DC$21:DC$88,'Alternatyva 3'!$DH$21:$DH$88)</f>
        <v>0</v>
      </c>
    </row>
    <row r="49" spans="2:107" ht="15" hidden="1" customHeight="1" thickBot="1">
      <c r="B49" s="176" t="s">
        <v>236</v>
      </c>
      <c r="C49" s="1198" t="s">
        <v>237</v>
      </c>
      <c r="D49" s="1199"/>
      <c r="E49" s="1200"/>
      <c r="F49" s="209">
        <f>H49+NPV(SD,I49:INDEX(I49:DC49,PAL))</f>
        <v>0</v>
      </c>
      <c r="G49" s="210">
        <f>SUMIF($H$6:$DC$6,"&lt;="&amp;PAL,$H49:$DC49)</f>
        <v>0</v>
      </c>
      <c r="H49" s="211">
        <f>H44-H45-H46+H48</f>
        <v>0</v>
      </c>
      <c r="I49" s="211">
        <f t="shared" ref="I49:BT49" si="16">I44-I45-I46+I48</f>
        <v>0</v>
      </c>
      <c r="J49" s="211">
        <f>J44-J45-J46+J48</f>
        <v>0</v>
      </c>
      <c r="K49" s="211">
        <f t="shared" si="16"/>
        <v>0</v>
      </c>
      <c r="L49" s="211">
        <f t="shared" si="16"/>
        <v>0</v>
      </c>
      <c r="M49" s="211">
        <f t="shared" si="16"/>
        <v>0</v>
      </c>
      <c r="N49" s="211">
        <f t="shared" si="16"/>
        <v>0</v>
      </c>
      <c r="O49" s="211">
        <f t="shared" si="16"/>
        <v>0</v>
      </c>
      <c r="P49" s="211">
        <f t="shared" si="16"/>
        <v>0</v>
      </c>
      <c r="Q49" s="211">
        <f t="shared" si="16"/>
        <v>0</v>
      </c>
      <c r="R49" s="211">
        <f t="shared" si="16"/>
        <v>0</v>
      </c>
      <c r="S49" s="211">
        <f t="shared" si="16"/>
        <v>0</v>
      </c>
      <c r="T49" s="211">
        <f t="shared" si="16"/>
        <v>0</v>
      </c>
      <c r="U49" s="211">
        <f t="shared" si="16"/>
        <v>0</v>
      </c>
      <c r="V49" s="211">
        <f t="shared" si="16"/>
        <v>0</v>
      </c>
      <c r="W49" s="211">
        <f>W44-W45-W46+W48</f>
        <v>0</v>
      </c>
      <c r="X49" s="211">
        <f t="shared" si="16"/>
        <v>0</v>
      </c>
      <c r="Y49" s="211">
        <f t="shared" si="16"/>
        <v>0</v>
      </c>
      <c r="Z49" s="211">
        <f t="shared" si="16"/>
        <v>0</v>
      </c>
      <c r="AA49" s="211">
        <f t="shared" si="16"/>
        <v>0</v>
      </c>
      <c r="AB49" s="211">
        <f t="shared" si="16"/>
        <v>0</v>
      </c>
      <c r="AC49" s="211">
        <f t="shared" si="16"/>
        <v>0</v>
      </c>
      <c r="AD49" s="211">
        <f t="shared" si="16"/>
        <v>0</v>
      </c>
      <c r="AE49" s="211">
        <f t="shared" si="16"/>
        <v>0</v>
      </c>
      <c r="AF49" s="211">
        <f t="shared" si="16"/>
        <v>0</v>
      </c>
      <c r="AG49" s="211">
        <f t="shared" si="16"/>
        <v>0</v>
      </c>
      <c r="AH49" s="211">
        <f t="shared" si="16"/>
        <v>0</v>
      </c>
      <c r="AI49" s="211">
        <f t="shared" si="16"/>
        <v>0</v>
      </c>
      <c r="AJ49" s="211">
        <f t="shared" si="16"/>
        <v>0</v>
      </c>
      <c r="AK49" s="211">
        <f t="shared" si="16"/>
        <v>0</v>
      </c>
      <c r="AL49" s="211">
        <f t="shared" si="16"/>
        <v>0</v>
      </c>
      <c r="AM49" s="211">
        <f t="shared" si="16"/>
        <v>0</v>
      </c>
      <c r="AN49" s="211">
        <f t="shared" si="16"/>
        <v>0</v>
      </c>
      <c r="AO49" s="211">
        <f t="shared" si="16"/>
        <v>0</v>
      </c>
      <c r="AP49" s="211">
        <f t="shared" si="16"/>
        <v>0</v>
      </c>
      <c r="AQ49" s="211">
        <f t="shared" si="16"/>
        <v>0</v>
      </c>
      <c r="AR49" s="211">
        <f t="shared" si="16"/>
        <v>0</v>
      </c>
      <c r="AS49" s="211">
        <f t="shared" si="16"/>
        <v>0</v>
      </c>
      <c r="AT49" s="211">
        <f t="shared" si="16"/>
        <v>0</v>
      </c>
      <c r="AU49" s="211">
        <f t="shared" si="16"/>
        <v>0</v>
      </c>
      <c r="AV49" s="211">
        <f t="shared" si="16"/>
        <v>0</v>
      </c>
      <c r="AW49" s="211">
        <f t="shared" si="16"/>
        <v>0</v>
      </c>
      <c r="AX49" s="211">
        <f t="shared" si="16"/>
        <v>0</v>
      </c>
      <c r="AY49" s="211">
        <f t="shared" si="16"/>
        <v>0</v>
      </c>
      <c r="AZ49" s="211">
        <f t="shared" si="16"/>
        <v>0</v>
      </c>
      <c r="BA49" s="211">
        <f t="shared" si="16"/>
        <v>0</v>
      </c>
      <c r="BB49" s="211">
        <f t="shared" si="16"/>
        <v>0</v>
      </c>
      <c r="BC49" s="211">
        <f t="shared" si="16"/>
        <v>0</v>
      </c>
      <c r="BD49" s="211">
        <f t="shared" si="16"/>
        <v>0</v>
      </c>
      <c r="BE49" s="211">
        <f t="shared" si="16"/>
        <v>0</v>
      </c>
      <c r="BF49" s="211">
        <f t="shared" si="16"/>
        <v>0</v>
      </c>
      <c r="BG49" s="211">
        <f t="shared" si="16"/>
        <v>0</v>
      </c>
      <c r="BH49" s="211">
        <f t="shared" si="16"/>
        <v>0</v>
      </c>
      <c r="BI49" s="211">
        <f t="shared" si="16"/>
        <v>0</v>
      </c>
      <c r="BJ49" s="211">
        <f t="shared" si="16"/>
        <v>0</v>
      </c>
      <c r="BK49" s="211">
        <f t="shared" si="16"/>
        <v>0</v>
      </c>
      <c r="BL49" s="211">
        <f t="shared" si="16"/>
        <v>0</v>
      </c>
      <c r="BM49" s="211">
        <f t="shared" si="16"/>
        <v>0</v>
      </c>
      <c r="BN49" s="211">
        <f t="shared" si="16"/>
        <v>0</v>
      </c>
      <c r="BO49" s="211">
        <f t="shared" si="16"/>
        <v>0</v>
      </c>
      <c r="BP49" s="211">
        <f t="shared" si="16"/>
        <v>0</v>
      </c>
      <c r="BQ49" s="211">
        <f t="shared" si="16"/>
        <v>0</v>
      </c>
      <c r="BR49" s="211">
        <f t="shared" si="16"/>
        <v>0</v>
      </c>
      <c r="BS49" s="211">
        <f t="shared" si="16"/>
        <v>0</v>
      </c>
      <c r="BT49" s="211">
        <f t="shared" si="16"/>
        <v>0</v>
      </c>
      <c r="BU49" s="211">
        <f t="shared" ref="BU49:DC49" si="17">BU44-BU45-BU46+BU48</f>
        <v>0</v>
      </c>
      <c r="BV49" s="211">
        <f t="shared" si="17"/>
        <v>0</v>
      </c>
      <c r="BW49" s="211">
        <f t="shared" si="17"/>
        <v>0</v>
      </c>
      <c r="BX49" s="211">
        <f t="shared" si="17"/>
        <v>0</v>
      </c>
      <c r="BY49" s="211">
        <f t="shared" si="17"/>
        <v>0</v>
      </c>
      <c r="BZ49" s="211">
        <f t="shared" si="17"/>
        <v>0</v>
      </c>
      <c r="CA49" s="211">
        <f t="shared" si="17"/>
        <v>0</v>
      </c>
      <c r="CB49" s="211">
        <f t="shared" si="17"/>
        <v>0</v>
      </c>
      <c r="CC49" s="211">
        <f t="shared" si="17"/>
        <v>0</v>
      </c>
      <c r="CD49" s="211">
        <f t="shared" si="17"/>
        <v>0</v>
      </c>
      <c r="CE49" s="211">
        <f t="shared" si="17"/>
        <v>0</v>
      </c>
      <c r="CF49" s="211">
        <f t="shared" si="17"/>
        <v>0</v>
      </c>
      <c r="CG49" s="211">
        <f t="shared" si="17"/>
        <v>0</v>
      </c>
      <c r="CH49" s="211">
        <f t="shared" si="17"/>
        <v>0</v>
      </c>
      <c r="CI49" s="211">
        <f t="shared" si="17"/>
        <v>0</v>
      </c>
      <c r="CJ49" s="211">
        <f t="shared" si="17"/>
        <v>0</v>
      </c>
      <c r="CK49" s="211">
        <f t="shared" si="17"/>
        <v>0</v>
      </c>
      <c r="CL49" s="211">
        <f t="shared" si="17"/>
        <v>0</v>
      </c>
      <c r="CM49" s="211">
        <f t="shared" si="17"/>
        <v>0</v>
      </c>
      <c r="CN49" s="211">
        <f t="shared" si="17"/>
        <v>0</v>
      </c>
      <c r="CO49" s="211">
        <f t="shared" si="17"/>
        <v>0</v>
      </c>
      <c r="CP49" s="211">
        <f t="shared" si="17"/>
        <v>0</v>
      </c>
      <c r="CQ49" s="211">
        <f t="shared" si="17"/>
        <v>0</v>
      </c>
      <c r="CR49" s="211">
        <f t="shared" si="17"/>
        <v>0</v>
      </c>
      <c r="CS49" s="211">
        <f t="shared" si="17"/>
        <v>0</v>
      </c>
      <c r="CT49" s="211">
        <f t="shared" si="17"/>
        <v>0</v>
      </c>
      <c r="CU49" s="211">
        <f t="shared" si="17"/>
        <v>0</v>
      </c>
      <c r="CV49" s="211">
        <f t="shared" si="17"/>
        <v>0</v>
      </c>
      <c r="CW49" s="211">
        <f t="shared" si="17"/>
        <v>0</v>
      </c>
      <c r="CX49" s="211">
        <f t="shared" si="17"/>
        <v>0</v>
      </c>
      <c r="CY49" s="211">
        <f t="shared" si="17"/>
        <v>0</v>
      </c>
      <c r="CZ49" s="211">
        <f t="shared" si="17"/>
        <v>0</v>
      </c>
      <c r="DA49" s="211">
        <f t="shared" si="17"/>
        <v>0</v>
      </c>
      <c r="DB49" s="211">
        <f t="shared" si="17"/>
        <v>0</v>
      </c>
      <c r="DC49" s="211">
        <f t="shared" si="17"/>
        <v>0</v>
      </c>
    </row>
    <row r="50" spans="2:107" ht="15" hidden="1" customHeight="1" thickBot="1">
      <c r="C50" s="1205" t="s">
        <v>238</v>
      </c>
      <c r="D50" s="1206"/>
      <c r="E50" s="1206"/>
      <c r="F50" s="1207"/>
      <c r="G50" s="29"/>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row>
    <row r="51" spans="2:107" ht="15" hidden="1" customHeight="1">
      <c r="C51" s="1202" t="s">
        <v>239</v>
      </c>
      <c r="D51" s="1203"/>
      <c r="E51" s="1204"/>
      <c r="F51" s="26">
        <f>F49</f>
        <v>0</v>
      </c>
      <c r="G51" s="22"/>
    </row>
    <row r="52" spans="2:107" ht="15" hidden="1" customHeight="1">
      <c r="C52" s="1195" t="s">
        <v>240</v>
      </c>
      <c r="D52" s="1196"/>
      <c r="E52" s="1197"/>
      <c r="F52" s="212" t="str">
        <f>IFERROR(IF(F46&lt;0,(F44-F46)/(F45-F48),(F44)/(F45+F46-F48)),"")</f>
        <v/>
      </c>
      <c r="G52" s="27"/>
    </row>
    <row r="53" spans="2:107" ht="15" hidden="1" customHeight="1" thickBot="1">
      <c r="C53" s="1192" t="s">
        <v>241</v>
      </c>
      <c r="D53" s="1193"/>
      <c r="E53" s="1194"/>
      <c r="F53" s="217" t="str">
        <f>IFERROR(IRR(H49:INDEX(H49:DC49,PAL+1)),"-")</f>
        <v>-</v>
      </c>
      <c r="G53" s="23"/>
    </row>
    <row r="54" spans="2:107" ht="15" hidden="1" customHeight="1" thickBot="1">
      <c r="C54" s="1205" t="s">
        <v>242</v>
      </c>
      <c r="D54" s="1206"/>
      <c r="E54" s="1206"/>
      <c r="F54" s="1207"/>
      <c r="G54" s="186" t="s">
        <v>147</v>
      </c>
      <c r="H54" s="186" t="str">
        <f t="shared" ref="H54:AM54" ca="1" si="18">H43</f>
        <v>2024</v>
      </c>
      <c r="I54" s="186">
        <f t="shared" ca="1" si="18"/>
        <v>2025</v>
      </c>
      <c r="J54" s="186">
        <f t="shared" ca="1" si="18"/>
        <v>2026</v>
      </c>
      <c r="K54" s="186">
        <f t="shared" ca="1" si="18"/>
        <v>2027</v>
      </c>
      <c r="L54" s="186">
        <f t="shared" ca="1" si="18"/>
        <v>2028</v>
      </c>
      <c r="M54" s="186">
        <f t="shared" ca="1" si="18"/>
        <v>2029</v>
      </c>
      <c r="N54" s="186">
        <f t="shared" ca="1" si="18"/>
        <v>2030</v>
      </c>
      <c r="O54" s="186">
        <f t="shared" ca="1" si="18"/>
        <v>2031</v>
      </c>
      <c r="P54" s="186">
        <f t="shared" ca="1" si="18"/>
        <v>2032</v>
      </c>
      <c r="Q54" s="186">
        <f t="shared" ca="1" si="18"/>
        <v>2033</v>
      </c>
      <c r="R54" s="186">
        <f t="shared" ca="1" si="18"/>
        <v>2034</v>
      </c>
      <c r="S54" s="186">
        <f t="shared" ca="1" si="18"/>
        <v>2035</v>
      </c>
      <c r="T54" s="186">
        <f t="shared" ca="1" si="18"/>
        <v>2036</v>
      </c>
      <c r="U54" s="186">
        <f t="shared" ca="1" si="18"/>
        <v>2037</v>
      </c>
      <c r="V54" s="186">
        <f t="shared" ca="1" si="18"/>
        <v>2038</v>
      </c>
      <c r="W54" s="186">
        <f t="shared" ca="1" si="18"/>
        <v>2039</v>
      </c>
      <c r="X54" s="186">
        <f t="shared" ca="1" si="18"/>
        <v>2040</v>
      </c>
      <c r="Y54" s="186">
        <f t="shared" ca="1" si="18"/>
        <v>2041</v>
      </c>
      <c r="Z54" s="186">
        <f t="shared" ca="1" si="18"/>
        <v>2042</v>
      </c>
      <c r="AA54" s="186">
        <f t="shared" ca="1" si="18"/>
        <v>2043</v>
      </c>
      <c r="AB54" s="186">
        <f t="shared" ca="1" si="18"/>
        <v>2044</v>
      </c>
      <c r="AC54" s="186">
        <f t="shared" ca="1" si="18"/>
        <v>2045</v>
      </c>
      <c r="AD54" s="186">
        <f t="shared" ca="1" si="18"/>
        <v>2046</v>
      </c>
      <c r="AE54" s="186">
        <f t="shared" ca="1" si="18"/>
        <v>2047</v>
      </c>
      <c r="AF54" s="186">
        <f t="shared" ca="1" si="18"/>
        <v>2048</v>
      </c>
      <c r="AG54" s="186">
        <f t="shared" ca="1" si="18"/>
        <v>2049</v>
      </c>
      <c r="AH54" s="186">
        <f t="shared" ca="1" si="18"/>
        <v>2050</v>
      </c>
      <c r="AI54" s="186">
        <f t="shared" ca="1" si="18"/>
        <v>2051</v>
      </c>
      <c r="AJ54" s="186">
        <f t="shared" ca="1" si="18"/>
        <v>2052</v>
      </c>
      <c r="AK54" s="186">
        <f t="shared" ca="1" si="18"/>
        <v>2053</v>
      </c>
      <c r="AL54" s="186">
        <f t="shared" ca="1" si="18"/>
        <v>2054</v>
      </c>
      <c r="AM54" s="186">
        <f t="shared" ca="1" si="18"/>
        <v>2055</v>
      </c>
      <c r="AN54" s="186">
        <f t="shared" ref="AN54:BS54" ca="1" si="19">AN43</f>
        <v>2056</v>
      </c>
      <c r="AO54" s="186">
        <f t="shared" ca="1" si="19"/>
        <v>2057</v>
      </c>
      <c r="AP54" s="186">
        <f t="shared" ca="1" si="19"/>
        <v>2058</v>
      </c>
      <c r="AQ54" s="186">
        <f t="shared" ca="1" si="19"/>
        <v>2059</v>
      </c>
      <c r="AR54" s="186">
        <f t="shared" ca="1" si="19"/>
        <v>2060</v>
      </c>
      <c r="AS54" s="186">
        <f t="shared" ca="1" si="19"/>
        <v>2061</v>
      </c>
      <c r="AT54" s="186">
        <f t="shared" ca="1" si="19"/>
        <v>2062</v>
      </c>
      <c r="AU54" s="186">
        <f t="shared" ca="1" si="19"/>
        <v>2063</v>
      </c>
      <c r="AV54" s="186">
        <f t="shared" ca="1" si="19"/>
        <v>2064</v>
      </c>
      <c r="AW54" s="186">
        <f t="shared" ca="1" si="19"/>
        <v>2065</v>
      </c>
      <c r="AX54" s="186">
        <f t="shared" ca="1" si="19"/>
        <v>2066</v>
      </c>
      <c r="AY54" s="186">
        <f t="shared" ca="1" si="19"/>
        <v>2067</v>
      </c>
      <c r="AZ54" s="186">
        <f t="shared" ca="1" si="19"/>
        <v>2068</v>
      </c>
      <c r="BA54" s="186">
        <f t="shared" ca="1" si="19"/>
        <v>2069</v>
      </c>
      <c r="BB54" s="186">
        <f t="shared" ca="1" si="19"/>
        <v>2070</v>
      </c>
      <c r="BC54" s="186">
        <f t="shared" ca="1" si="19"/>
        <v>2071</v>
      </c>
      <c r="BD54" s="186">
        <f t="shared" ca="1" si="19"/>
        <v>2072</v>
      </c>
      <c r="BE54" s="186">
        <f t="shared" ca="1" si="19"/>
        <v>2073</v>
      </c>
      <c r="BF54" s="186">
        <f t="shared" ca="1" si="19"/>
        <v>2074</v>
      </c>
      <c r="BG54" s="186">
        <f t="shared" ca="1" si="19"/>
        <v>2075</v>
      </c>
      <c r="BH54" s="186">
        <f t="shared" ca="1" si="19"/>
        <v>2076</v>
      </c>
      <c r="BI54" s="186">
        <f t="shared" ca="1" si="19"/>
        <v>2077</v>
      </c>
      <c r="BJ54" s="186">
        <f t="shared" ca="1" si="19"/>
        <v>2078</v>
      </c>
      <c r="BK54" s="186">
        <f t="shared" ca="1" si="19"/>
        <v>2079</v>
      </c>
      <c r="BL54" s="186">
        <f t="shared" ca="1" si="19"/>
        <v>2080</v>
      </c>
      <c r="BM54" s="186">
        <f t="shared" ca="1" si="19"/>
        <v>2081</v>
      </c>
      <c r="BN54" s="186">
        <f t="shared" ca="1" si="19"/>
        <v>2082</v>
      </c>
      <c r="BO54" s="186">
        <f t="shared" ca="1" si="19"/>
        <v>2083</v>
      </c>
      <c r="BP54" s="186">
        <f t="shared" ca="1" si="19"/>
        <v>2084</v>
      </c>
      <c r="BQ54" s="186">
        <f t="shared" ca="1" si="19"/>
        <v>2085</v>
      </c>
      <c r="BR54" s="186">
        <f t="shared" ca="1" si="19"/>
        <v>2086</v>
      </c>
      <c r="BS54" s="186">
        <f t="shared" ca="1" si="19"/>
        <v>2087</v>
      </c>
      <c r="BT54" s="186">
        <f t="shared" ref="BT54:DC54" ca="1" si="20">BT43</f>
        <v>2088</v>
      </c>
      <c r="BU54" s="186">
        <f t="shared" ca="1" si="20"/>
        <v>2089</v>
      </c>
      <c r="BV54" s="186">
        <f t="shared" ca="1" si="20"/>
        <v>2090</v>
      </c>
      <c r="BW54" s="186">
        <f t="shared" ca="1" si="20"/>
        <v>2091</v>
      </c>
      <c r="BX54" s="186">
        <f t="shared" ca="1" si="20"/>
        <v>2092</v>
      </c>
      <c r="BY54" s="186">
        <f t="shared" ca="1" si="20"/>
        <v>2093</v>
      </c>
      <c r="BZ54" s="186">
        <f t="shared" ca="1" si="20"/>
        <v>2094</v>
      </c>
      <c r="CA54" s="186">
        <f t="shared" ca="1" si="20"/>
        <v>2095</v>
      </c>
      <c r="CB54" s="186">
        <f t="shared" ca="1" si="20"/>
        <v>2096</v>
      </c>
      <c r="CC54" s="186">
        <f t="shared" ca="1" si="20"/>
        <v>2097</v>
      </c>
      <c r="CD54" s="186">
        <f t="shared" ca="1" si="20"/>
        <v>2098</v>
      </c>
      <c r="CE54" s="186">
        <f t="shared" ca="1" si="20"/>
        <v>2099</v>
      </c>
      <c r="CF54" s="186">
        <f t="shared" ca="1" si="20"/>
        <v>2100</v>
      </c>
      <c r="CG54" s="186">
        <f t="shared" ca="1" si="20"/>
        <v>2101</v>
      </c>
      <c r="CH54" s="186">
        <f t="shared" ca="1" si="20"/>
        <v>2102</v>
      </c>
      <c r="CI54" s="186">
        <f t="shared" ca="1" si="20"/>
        <v>2103</v>
      </c>
      <c r="CJ54" s="186">
        <f t="shared" ca="1" si="20"/>
        <v>2104</v>
      </c>
      <c r="CK54" s="186">
        <f t="shared" ca="1" si="20"/>
        <v>2105</v>
      </c>
      <c r="CL54" s="186">
        <f t="shared" ca="1" si="20"/>
        <v>2106</v>
      </c>
      <c r="CM54" s="186">
        <f t="shared" ca="1" si="20"/>
        <v>2107</v>
      </c>
      <c r="CN54" s="186">
        <f t="shared" ca="1" si="20"/>
        <v>2108</v>
      </c>
      <c r="CO54" s="186">
        <f t="shared" ca="1" si="20"/>
        <v>2109</v>
      </c>
      <c r="CP54" s="186">
        <f t="shared" ca="1" si="20"/>
        <v>2110</v>
      </c>
      <c r="CQ54" s="186">
        <f t="shared" ca="1" si="20"/>
        <v>2111</v>
      </c>
      <c r="CR54" s="186">
        <f t="shared" ca="1" si="20"/>
        <v>2112</v>
      </c>
      <c r="CS54" s="186">
        <f t="shared" ca="1" si="20"/>
        <v>2113</v>
      </c>
      <c r="CT54" s="186">
        <f t="shared" ca="1" si="20"/>
        <v>2114</v>
      </c>
      <c r="CU54" s="186">
        <f t="shared" ca="1" si="20"/>
        <v>2115</v>
      </c>
      <c r="CV54" s="186">
        <f t="shared" ca="1" si="20"/>
        <v>2116</v>
      </c>
      <c r="CW54" s="186">
        <f t="shared" ca="1" si="20"/>
        <v>2117</v>
      </c>
      <c r="CX54" s="186">
        <f t="shared" ca="1" si="20"/>
        <v>2118</v>
      </c>
      <c r="CY54" s="186">
        <f t="shared" ca="1" si="20"/>
        <v>2119</v>
      </c>
      <c r="CZ54" s="186">
        <f t="shared" ca="1" si="20"/>
        <v>2120</v>
      </c>
      <c r="DA54" s="186">
        <f t="shared" ca="1" si="20"/>
        <v>2121</v>
      </c>
      <c r="DB54" s="186">
        <f t="shared" ca="1" si="20"/>
        <v>2122</v>
      </c>
      <c r="DC54" s="186">
        <f t="shared" ca="1" si="20"/>
        <v>2123</v>
      </c>
    </row>
    <row r="55" spans="2:107" ht="15" hidden="1" customHeight="1">
      <c r="C55" s="1183" t="s">
        <v>243</v>
      </c>
      <c r="D55" s="1184"/>
      <c r="E55" s="1185"/>
      <c r="F55" s="33"/>
      <c r="G55" s="214">
        <f>SUMIF($H$6:$DC$6,"&lt;="&amp;PAL,$H55:$DC55)</f>
        <v>0</v>
      </c>
      <c r="H55" s="211">
        <f>H47-'Alternatyva 3'!H$7+'Alternatyva 3'!H$115</f>
        <v>0</v>
      </c>
      <c r="I55" s="211">
        <f>I47-'Alternatyva 3'!I$7+'Alternatyva 3'!I$115</f>
        <v>0</v>
      </c>
      <c r="J55" s="211">
        <f>J47-'Alternatyva 3'!J$7+'Alternatyva 3'!J$115</f>
        <v>0</v>
      </c>
      <c r="K55" s="211">
        <f>K47-'Alternatyva 3'!K$7+'Alternatyva 3'!K$115</f>
        <v>0</v>
      </c>
      <c r="L55" s="211">
        <f>L47-'Alternatyva 3'!L$7+'Alternatyva 3'!L$115</f>
        <v>0</v>
      </c>
      <c r="M55" s="211">
        <f>M47-'Alternatyva 3'!M$7+'Alternatyva 3'!M$115</f>
        <v>0</v>
      </c>
      <c r="N55" s="211">
        <f>N47-'Alternatyva 3'!N$7+'Alternatyva 3'!N$115</f>
        <v>0</v>
      </c>
      <c r="O55" s="211">
        <f>O47-'Alternatyva 3'!O$7+'Alternatyva 3'!O$115</f>
        <v>0</v>
      </c>
      <c r="P55" s="211">
        <f>P47-'Alternatyva 3'!P$7+'Alternatyva 3'!P$115</f>
        <v>0</v>
      </c>
      <c r="Q55" s="211">
        <f>Q47-'Alternatyva 3'!Q$7+'Alternatyva 3'!Q$115</f>
        <v>0</v>
      </c>
      <c r="R55" s="211">
        <f>R47-'Alternatyva 3'!R$7+'Alternatyva 3'!R$115</f>
        <v>0</v>
      </c>
      <c r="S55" s="211">
        <f>S47-'Alternatyva 3'!S$7+'Alternatyva 3'!S$115</f>
        <v>0</v>
      </c>
      <c r="T55" s="211">
        <f>T47-'Alternatyva 3'!T$7+'Alternatyva 3'!T$115</f>
        <v>0</v>
      </c>
      <c r="U55" s="211">
        <f>U47-'Alternatyva 3'!U$7+'Alternatyva 3'!U$115</f>
        <v>0</v>
      </c>
      <c r="V55" s="211">
        <f>V47-'Alternatyva 3'!V$7+'Alternatyva 3'!V$115</f>
        <v>0</v>
      </c>
      <c r="W55" s="211">
        <f>W47-'Alternatyva 3'!W$7+'Alternatyva 3'!W$115</f>
        <v>0</v>
      </c>
      <c r="X55" s="211">
        <f>X47-'Alternatyva 3'!X$7+'Alternatyva 3'!X$115</f>
        <v>0</v>
      </c>
      <c r="Y55" s="211">
        <f>Y47-'Alternatyva 3'!Y$7+'Alternatyva 3'!Y$115</f>
        <v>0</v>
      </c>
      <c r="Z55" s="211">
        <f>Z47-'Alternatyva 3'!Z$7+'Alternatyva 3'!Z$115</f>
        <v>0</v>
      </c>
      <c r="AA55" s="211">
        <f>AA47-'Alternatyva 3'!AA$7+'Alternatyva 3'!AA$115</f>
        <v>0</v>
      </c>
      <c r="AB55" s="211">
        <f>AB47-'Alternatyva 3'!AB$7+'Alternatyva 3'!AB$115</f>
        <v>0</v>
      </c>
      <c r="AC55" s="211">
        <f>AC47-'Alternatyva 3'!AC$7+'Alternatyva 3'!AC$115</f>
        <v>0</v>
      </c>
      <c r="AD55" s="211">
        <f>AD47-'Alternatyva 3'!AD$7+'Alternatyva 3'!AD$115</f>
        <v>0</v>
      </c>
      <c r="AE55" s="211">
        <f>AE47-'Alternatyva 3'!AE$7+'Alternatyva 3'!AE$115</f>
        <v>0</v>
      </c>
      <c r="AF55" s="211">
        <f>AF47-'Alternatyva 3'!AF$7+'Alternatyva 3'!AF$115</f>
        <v>0</v>
      </c>
      <c r="AG55" s="211">
        <f>AG47-'Alternatyva 3'!AG$7+'Alternatyva 3'!AG$115</f>
        <v>0</v>
      </c>
      <c r="AH55" s="211">
        <f>AH47-'Alternatyva 3'!AH$7+'Alternatyva 3'!AH$115</f>
        <v>0</v>
      </c>
      <c r="AI55" s="211">
        <f>AI47-'Alternatyva 3'!AI$7+'Alternatyva 3'!AI$115</f>
        <v>0</v>
      </c>
      <c r="AJ55" s="211">
        <f>AJ47-'Alternatyva 3'!AJ$7+'Alternatyva 3'!AJ$115</f>
        <v>0</v>
      </c>
      <c r="AK55" s="211">
        <f>AK47-'Alternatyva 3'!AK$7+'Alternatyva 3'!AK$115</f>
        <v>0</v>
      </c>
      <c r="AL55" s="211">
        <f>AL47-'Alternatyva 3'!AL$7+'Alternatyva 3'!AL$115</f>
        <v>0</v>
      </c>
      <c r="AM55" s="211">
        <f>AM47-'Alternatyva 3'!AM$7+'Alternatyva 3'!AM$115</f>
        <v>0</v>
      </c>
      <c r="AN55" s="211">
        <f>AN47-'Alternatyva 3'!AN$7+'Alternatyva 3'!AN$115</f>
        <v>0</v>
      </c>
      <c r="AO55" s="211">
        <f>AO47-'Alternatyva 3'!AO$7+'Alternatyva 3'!AO$115</f>
        <v>0</v>
      </c>
      <c r="AP55" s="211">
        <f>AP47-'Alternatyva 3'!AP$7+'Alternatyva 3'!AP$115</f>
        <v>0</v>
      </c>
      <c r="AQ55" s="211">
        <f>AQ47-'Alternatyva 3'!AQ$7+'Alternatyva 3'!AQ$115</f>
        <v>0</v>
      </c>
      <c r="AR55" s="211">
        <f>AR47-'Alternatyva 3'!AR$7+'Alternatyva 3'!AR$115</f>
        <v>0</v>
      </c>
      <c r="AS55" s="211">
        <f>AS47-'Alternatyva 3'!AS$7+'Alternatyva 3'!AS$115</f>
        <v>0</v>
      </c>
      <c r="AT55" s="211">
        <f>AT47-'Alternatyva 3'!AT$7+'Alternatyva 3'!AT$115</f>
        <v>0</v>
      </c>
      <c r="AU55" s="211">
        <f>AU47-'Alternatyva 3'!AU$7+'Alternatyva 3'!AU$115</f>
        <v>0</v>
      </c>
      <c r="AV55" s="211">
        <f>AV47-'Alternatyva 3'!AV$7+'Alternatyva 3'!AV$115</f>
        <v>0</v>
      </c>
      <c r="AW55" s="211">
        <f>AW47-'Alternatyva 3'!AW$7+'Alternatyva 3'!AW$115</f>
        <v>0</v>
      </c>
      <c r="AX55" s="211">
        <f>AX47-'Alternatyva 3'!AX$7+'Alternatyva 3'!AX$115</f>
        <v>0</v>
      </c>
      <c r="AY55" s="211">
        <f>AY47-'Alternatyva 3'!AY$7+'Alternatyva 3'!AY$115</f>
        <v>0</v>
      </c>
      <c r="AZ55" s="211">
        <f>AZ47-'Alternatyva 3'!AZ$7+'Alternatyva 3'!AZ$115</f>
        <v>0</v>
      </c>
      <c r="BA55" s="211">
        <f>BA47-'Alternatyva 3'!BA$7+'Alternatyva 3'!BA$115</f>
        <v>0</v>
      </c>
      <c r="BB55" s="211">
        <f>BB47-'Alternatyva 3'!BB$7+'Alternatyva 3'!BB$115</f>
        <v>0</v>
      </c>
      <c r="BC55" s="211">
        <f>BC47-'Alternatyva 3'!BC$7+'Alternatyva 3'!BC$115</f>
        <v>0</v>
      </c>
      <c r="BD55" s="211">
        <f>BD47-'Alternatyva 3'!BD$7+'Alternatyva 3'!BD$115</f>
        <v>0</v>
      </c>
      <c r="BE55" s="211">
        <f>BE47-'Alternatyva 3'!BE$7+'Alternatyva 3'!BE$115</f>
        <v>0</v>
      </c>
      <c r="BF55" s="211">
        <f>BF47-'Alternatyva 3'!BF$7+'Alternatyva 3'!BF$115</f>
        <v>0</v>
      </c>
      <c r="BG55" s="211">
        <f>BG47-'Alternatyva 3'!BG$7+'Alternatyva 3'!BG$115</f>
        <v>0</v>
      </c>
      <c r="BH55" s="211">
        <f>BH47-'Alternatyva 3'!BH$7+'Alternatyva 3'!BH$115</f>
        <v>0</v>
      </c>
      <c r="BI55" s="211">
        <f>BI47-'Alternatyva 3'!BI$7+'Alternatyva 3'!BI$115</f>
        <v>0</v>
      </c>
      <c r="BJ55" s="211">
        <f>BJ47-'Alternatyva 3'!BJ$7+'Alternatyva 3'!BJ$115</f>
        <v>0</v>
      </c>
      <c r="BK55" s="211">
        <f>BK47-'Alternatyva 3'!BK$7+'Alternatyva 3'!BK$115</f>
        <v>0</v>
      </c>
      <c r="BL55" s="211">
        <f>BL47-'Alternatyva 3'!BL$7+'Alternatyva 3'!BL$115</f>
        <v>0</v>
      </c>
      <c r="BM55" s="211">
        <f>BM47-'Alternatyva 3'!BM$7+'Alternatyva 3'!BM$115</f>
        <v>0</v>
      </c>
      <c r="BN55" s="211">
        <f>BN47-'Alternatyva 3'!BN$7+'Alternatyva 3'!BN$115</f>
        <v>0</v>
      </c>
      <c r="BO55" s="211">
        <f>BO47-'Alternatyva 3'!BO$7+'Alternatyva 3'!BO$115</f>
        <v>0</v>
      </c>
      <c r="BP55" s="211">
        <f>BP47-'Alternatyva 3'!BP$7+'Alternatyva 3'!BP$115</f>
        <v>0</v>
      </c>
      <c r="BQ55" s="211">
        <f>BQ47-'Alternatyva 3'!BQ$7+'Alternatyva 3'!BQ$115</f>
        <v>0</v>
      </c>
      <c r="BR55" s="211">
        <f>BR47-'Alternatyva 3'!BR$7+'Alternatyva 3'!BR$115</f>
        <v>0</v>
      </c>
      <c r="BS55" s="211">
        <f>BS47-'Alternatyva 3'!BS$7+'Alternatyva 3'!BS$115</f>
        <v>0</v>
      </c>
      <c r="BT55" s="211">
        <f>BT47-'Alternatyva 3'!BT$7+'Alternatyva 3'!BT$115</f>
        <v>0</v>
      </c>
      <c r="BU55" s="211">
        <f>BU47-'Alternatyva 3'!BU$7+'Alternatyva 3'!BU$115</f>
        <v>0</v>
      </c>
      <c r="BV55" s="211">
        <f>BV47-'Alternatyva 3'!BV$7+'Alternatyva 3'!BV$115</f>
        <v>0</v>
      </c>
      <c r="BW55" s="211">
        <f>BW47-'Alternatyva 3'!BW$7+'Alternatyva 3'!BW$115</f>
        <v>0</v>
      </c>
      <c r="BX55" s="211">
        <f>BX47-'Alternatyva 3'!BX$7+'Alternatyva 3'!BX$115</f>
        <v>0</v>
      </c>
      <c r="BY55" s="211">
        <f>BY47-'Alternatyva 3'!BY$7+'Alternatyva 3'!BY$115</f>
        <v>0</v>
      </c>
      <c r="BZ55" s="211">
        <f>BZ47-'Alternatyva 3'!BZ$7+'Alternatyva 3'!BZ$115</f>
        <v>0</v>
      </c>
      <c r="CA55" s="211">
        <f>CA47-'Alternatyva 3'!CA$7+'Alternatyva 3'!CA$115</f>
        <v>0</v>
      </c>
      <c r="CB55" s="211">
        <f>CB47-'Alternatyva 3'!CB$7+'Alternatyva 3'!CB$115</f>
        <v>0</v>
      </c>
      <c r="CC55" s="211">
        <f>CC47-'Alternatyva 3'!CC$7+'Alternatyva 3'!CC$115</f>
        <v>0</v>
      </c>
      <c r="CD55" s="211">
        <f>CD47-'Alternatyva 3'!CD$7+'Alternatyva 3'!CD$115</f>
        <v>0</v>
      </c>
      <c r="CE55" s="211">
        <f>CE47-'Alternatyva 3'!CE$7+'Alternatyva 3'!CE$115</f>
        <v>0</v>
      </c>
      <c r="CF55" s="211">
        <f>CF47-'Alternatyva 3'!CF$7+'Alternatyva 3'!CF$115</f>
        <v>0</v>
      </c>
      <c r="CG55" s="211">
        <f>CG47-'Alternatyva 3'!CG$7+'Alternatyva 3'!CG$115</f>
        <v>0</v>
      </c>
      <c r="CH55" s="211">
        <f>CH47-'Alternatyva 3'!CH$7+'Alternatyva 3'!CH$115</f>
        <v>0</v>
      </c>
      <c r="CI55" s="211">
        <f>CI47-'Alternatyva 3'!CI$7+'Alternatyva 3'!CI$115</f>
        <v>0</v>
      </c>
      <c r="CJ55" s="211">
        <f>CJ47-'Alternatyva 3'!CJ$7+'Alternatyva 3'!CJ$115</f>
        <v>0</v>
      </c>
      <c r="CK55" s="211">
        <f>CK47-'Alternatyva 3'!CK$7+'Alternatyva 3'!CK$115</f>
        <v>0</v>
      </c>
      <c r="CL55" s="211">
        <f>CL47-'Alternatyva 3'!CL$7+'Alternatyva 3'!CL$115</f>
        <v>0</v>
      </c>
      <c r="CM55" s="211">
        <f>CM47-'Alternatyva 3'!CM$7+'Alternatyva 3'!CM$115</f>
        <v>0</v>
      </c>
      <c r="CN55" s="211">
        <f>CN47-'Alternatyva 3'!CN$7+'Alternatyva 3'!CN$115</f>
        <v>0</v>
      </c>
      <c r="CO55" s="211">
        <f>CO47-'Alternatyva 3'!CO$7+'Alternatyva 3'!CO$115</f>
        <v>0</v>
      </c>
      <c r="CP55" s="211">
        <f>CP47-'Alternatyva 3'!CP$7+'Alternatyva 3'!CP$115</f>
        <v>0</v>
      </c>
      <c r="CQ55" s="211">
        <f>CQ47-'Alternatyva 3'!CQ$7+'Alternatyva 3'!CQ$115</f>
        <v>0</v>
      </c>
      <c r="CR55" s="211">
        <f>CR47-'Alternatyva 3'!CR$7+'Alternatyva 3'!CR$115</f>
        <v>0</v>
      </c>
      <c r="CS55" s="211">
        <f>CS47-'Alternatyva 3'!CS$7+'Alternatyva 3'!CS$115</f>
        <v>0</v>
      </c>
      <c r="CT55" s="211">
        <f>CT47-'Alternatyva 3'!CT$7+'Alternatyva 3'!CT$115</f>
        <v>0</v>
      </c>
      <c r="CU55" s="211">
        <f>CU47-'Alternatyva 3'!CU$7+'Alternatyva 3'!CU$115</f>
        <v>0</v>
      </c>
      <c r="CV55" s="211">
        <f>CV47-'Alternatyva 3'!CV$7+'Alternatyva 3'!CV$115</f>
        <v>0</v>
      </c>
      <c r="CW55" s="211">
        <f>CW47-'Alternatyva 3'!CW$7+'Alternatyva 3'!CW$115</f>
        <v>0</v>
      </c>
      <c r="CX55" s="211">
        <f>CX47-'Alternatyva 3'!CX$7+'Alternatyva 3'!CX$115</f>
        <v>0</v>
      </c>
      <c r="CY55" s="211">
        <f>CY47-'Alternatyva 3'!CY$7+'Alternatyva 3'!CY$115</f>
        <v>0</v>
      </c>
      <c r="CZ55" s="211">
        <f>CZ47-'Alternatyva 3'!CZ$7+'Alternatyva 3'!CZ$115</f>
        <v>0</v>
      </c>
      <c r="DA55" s="211">
        <f>DA47-'Alternatyva 3'!DA$7+'Alternatyva 3'!DA$115</f>
        <v>0</v>
      </c>
      <c r="DB55" s="211">
        <f>DB47-'Alternatyva 3'!DB$7+'Alternatyva 3'!DB$115</f>
        <v>0</v>
      </c>
      <c r="DC55" s="211">
        <f>DC47-'Alternatyva 3'!DC$7+'Alternatyva 3'!DC$115</f>
        <v>0</v>
      </c>
    </row>
    <row r="56" spans="2:107" ht="15" hidden="1" customHeight="1">
      <c r="C56" s="1186" t="s">
        <v>244</v>
      </c>
      <c r="D56" s="1187"/>
      <c r="E56" s="1188"/>
      <c r="F56" s="28">
        <f>H55+NPV(FD,I55:INDEX(I55:DC55,PAL))</f>
        <v>0</v>
      </c>
      <c r="G56" s="27"/>
      <c r="H56" s="4"/>
      <c r="I56" s="4"/>
      <c r="J56" s="4"/>
      <c r="K56" s="4"/>
      <c r="L56" s="4"/>
      <c r="M56" s="4"/>
      <c r="N56" s="4"/>
      <c r="O56" s="4"/>
      <c r="P56" s="4"/>
      <c r="Q56" s="4"/>
      <c r="R56" s="4"/>
      <c r="S56" s="4"/>
      <c r="T56" s="4"/>
      <c r="U56" s="4"/>
      <c r="V56" s="4"/>
      <c r="W56" s="4"/>
    </row>
    <row r="57" spans="2:107" ht="15" hidden="1" customHeight="1">
      <c r="C57" s="1186" t="s">
        <v>245</v>
      </c>
      <c r="D57" s="1187"/>
      <c r="E57" s="1188"/>
      <c r="F57" s="215" t="str">
        <f>IFERROR(IRR(H55:INDEX(H55:DC55,PAL+1)),"-")</f>
        <v>-</v>
      </c>
      <c r="G57" s="23"/>
    </row>
    <row r="58" spans="2:107" ht="15" hidden="1" customHeight="1" thickBot="1">
      <c r="C58" s="1192" t="s">
        <v>246</v>
      </c>
      <c r="D58" s="1193"/>
      <c r="E58" s="1194"/>
      <c r="F58" s="216" t="str">
        <f>IFERROR(IF('Alternatyva 3'!F$89&lt;0,SUM('Alternatyva 3'!F$100,-'Alternatyva 3'!F$115,-'Alternatyva 3'!F$89)/SUM('Alternatyva 3'!F$9,'Alternatyva 3'!F$8,-SNA!F47),SUM('Alternatyva 3'!F$100,-'Alternatyva 3'!F$115)/SUM('Alternatyva 3'!F$9,'Alternatyva 3'!F$8,-SNA!F47,'Alternatyva 3'!F$89)),"")</f>
        <v/>
      </c>
      <c r="G58" s="23"/>
    </row>
    <row r="59" spans="2:107" ht="15" hidden="1" customHeight="1"/>
    <row r="60" spans="2:107" ht="15" hidden="1" customHeight="1">
      <c r="B60" s="16" t="s">
        <v>32</v>
      </c>
      <c r="C60" s="16"/>
      <c r="D60" s="16"/>
      <c r="E60" s="16"/>
      <c r="F60" s="1189" t="s">
        <v>142</v>
      </c>
      <c r="G60" s="1201"/>
      <c r="H60" s="186">
        <v>0</v>
      </c>
      <c r="I60" s="186">
        <v>1</v>
      </c>
      <c r="J60" s="186">
        <v>2</v>
      </c>
      <c r="K60" s="186">
        <v>3</v>
      </c>
      <c r="L60" s="186">
        <v>4</v>
      </c>
      <c r="M60" s="186">
        <v>5</v>
      </c>
      <c r="N60" s="186">
        <v>6</v>
      </c>
      <c r="O60" s="186">
        <v>7</v>
      </c>
      <c r="P60" s="186">
        <v>8</v>
      </c>
      <c r="Q60" s="186">
        <v>9</v>
      </c>
      <c r="R60" s="186">
        <v>10</v>
      </c>
      <c r="S60" s="186">
        <v>11</v>
      </c>
      <c r="T60" s="186">
        <v>12</v>
      </c>
      <c r="U60" s="186">
        <v>13</v>
      </c>
      <c r="V60" s="186">
        <v>14</v>
      </c>
      <c r="W60" s="186">
        <v>15</v>
      </c>
      <c r="X60" s="186">
        <v>16</v>
      </c>
      <c r="Y60" s="186">
        <v>17</v>
      </c>
      <c r="Z60" s="186">
        <v>18</v>
      </c>
      <c r="AA60" s="186">
        <v>19</v>
      </c>
      <c r="AB60" s="186">
        <v>20</v>
      </c>
      <c r="AC60" s="186">
        <v>21</v>
      </c>
      <c r="AD60" s="186">
        <v>22</v>
      </c>
      <c r="AE60" s="186">
        <v>23</v>
      </c>
      <c r="AF60" s="186">
        <v>24</v>
      </c>
      <c r="AG60" s="186">
        <v>25</v>
      </c>
      <c r="AH60" s="186">
        <v>26</v>
      </c>
      <c r="AI60" s="186">
        <v>27</v>
      </c>
      <c r="AJ60" s="186">
        <v>28</v>
      </c>
      <c r="AK60" s="186">
        <v>29</v>
      </c>
      <c r="AL60" s="186">
        <v>30</v>
      </c>
      <c r="AM60" s="186">
        <v>31</v>
      </c>
      <c r="AN60" s="186">
        <v>32</v>
      </c>
      <c r="AO60" s="186">
        <v>33</v>
      </c>
      <c r="AP60" s="186">
        <v>34</v>
      </c>
      <c r="AQ60" s="186">
        <v>35</v>
      </c>
      <c r="AR60" s="186">
        <v>36</v>
      </c>
      <c r="AS60" s="186">
        <v>37</v>
      </c>
      <c r="AT60" s="186">
        <v>38</v>
      </c>
      <c r="AU60" s="186">
        <v>39</v>
      </c>
      <c r="AV60" s="186">
        <v>40</v>
      </c>
      <c r="AW60" s="186">
        <v>41</v>
      </c>
      <c r="AX60" s="186">
        <v>42</v>
      </c>
      <c r="AY60" s="186">
        <v>43</v>
      </c>
      <c r="AZ60" s="186">
        <v>44</v>
      </c>
      <c r="BA60" s="186">
        <v>45</v>
      </c>
      <c r="BB60" s="186">
        <v>46</v>
      </c>
      <c r="BC60" s="186">
        <v>47</v>
      </c>
      <c r="BD60" s="186">
        <v>48</v>
      </c>
      <c r="BE60" s="186">
        <v>49</v>
      </c>
      <c r="BF60" s="186">
        <v>50</v>
      </c>
      <c r="BG60" s="186">
        <v>51</v>
      </c>
      <c r="BH60" s="186">
        <v>52</v>
      </c>
      <c r="BI60" s="186">
        <v>53</v>
      </c>
      <c r="BJ60" s="186">
        <v>54</v>
      </c>
      <c r="BK60" s="186">
        <v>55</v>
      </c>
      <c r="BL60" s="186">
        <v>56</v>
      </c>
      <c r="BM60" s="186">
        <v>57</v>
      </c>
      <c r="BN60" s="186">
        <v>58</v>
      </c>
      <c r="BO60" s="186">
        <v>59</v>
      </c>
      <c r="BP60" s="186">
        <v>60</v>
      </c>
      <c r="BQ60" s="186">
        <v>61</v>
      </c>
      <c r="BR60" s="186">
        <v>62</v>
      </c>
      <c r="BS60" s="186">
        <v>63</v>
      </c>
      <c r="BT60" s="186">
        <v>64</v>
      </c>
      <c r="BU60" s="186">
        <v>65</v>
      </c>
      <c r="BV60" s="186">
        <v>66</v>
      </c>
      <c r="BW60" s="186">
        <v>67</v>
      </c>
      <c r="BX60" s="186">
        <v>68</v>
      </c>
      <c r="BY60" s="186">
        <v>69</v>
      </c>
      <c r="BZ60" s="186">
        <v>70</v>
      </c>
      <c r="CA60" s="186">
        <v>71</v>
      </c>
      <c r="CB60" s="186">
        <v>72</v>
      </c>
      <c r="CC60" s="186">
        <v>73</v>
      </c>
      <c r="CD60" s="186">
        <v>74</v>
      </c>
      <c r="CE60" s="186">
        <v>75</v>
      </c>
      <c r="CF60" s="186">
        <v>76</v>
      </c>
      <c r="CG60" s="186">
        <v>77</v>
      </c>
      <c r="CH60" s="186">
        <v>78</v>
      </c>
      <c r="CI60" s="186">
        <v>79</v>
      </c>
      <c r="CJ60" s="186">
        <v>80</v>
      </c>
      <c r="CK60" s="186">
        <v>81</v>
      </c>
      <c r="CL60" s="186">
        <v>82</v>
      </c>
      <c r="CM60" s="186">
        <v>83</v>
      </c>
      <c r="CN60" s="186">
        <v>84</v>
      </c>
      <c r="CO60" s="186">
        <v>85</v>
      </c>
      <c r="CP60" s="186">
        <v>86</v>
      </c>
      <c r="CQ60" s="186">
        <v>87</v>
      </c>
      <c r="CR60" s="186">
        <v>88</v>
      </c>
      <c r="CS60" s="186">
        <v>89</v>
      </c>
      <c r="CT60" s="186">
        <v>90</v>
      </c>
      <c r="CU60" s="186">
        <v>91</v>
      </c>
      <c r="CV60" s="186">
        <v>92</v>
      </c>
      <c r="CW60" s="186">
        <v>93</v>
      </c>
      <c r="CX60" s="186">
        <v>94</v>
      </c>
      <c r="CY60" s="186">
        <v>95</v>
      </c>
      <c r="CZ60" s="186">
        <v>96</v>
      </c>
      <c r="DA60" s="186">
        <v>97</v>
      </c>
      <c r="DB60" s="186">
        <v>98</v>
      </c>
      <c r="DC60" s="186">
        <v>99</v>
      </c>
    </row>
    <row r="61" spans="2:107" s="12" customFormat="1" ht="15" hidden="1" customHeight="1">
      <c r="B61" s="186" t="s">
        <v>226</v>
      </c>
      <c r="C61" s="1189" t="s">
        <v>227</v>
      </c>
      <c r="D61" s="1190"/>
      <c r="E61" s="1191"/>
      <c r="F61" s="187" t="s">
        <v>146</v>
      </c>
      <c r="G61" s="186" t="s">
        <v>147</v>
      </c>
      <c r="H61" s="186" t="str">
        <f ca="1">IF(PVP="",TEXT(TODAY(),"yyyy"),TEXT(PVP,"yyyy"))</f>
        <v>2024</v>
      </c>
      <c r="I61" s="186">
        <f ca="1">$H$7+I60</f>
        <v>2025</v>
      </c>
      <c r="J61" s="186">
        <f t="shared" ref="J61:BU61" ca="1" si="21">$H$7+J60</f>
        <v>2026</v>
      </c>
      <c r="K61" s="186">
        <f t="shared" ca="1" si="21"/>
        <v>2027</v>
      </c>
      <c r="L61" s="186">
        <f t="shared" ca="1" si="21"/>
        <v>2028</v>
      </c>
      <c r="M61" s="186">
        <f t="shared" ca="1" si="21"/>
        <v>2029</v>
      </c>
      <c r="N61" s="186">
        <f t="shared" ca="1" si="21"/>
        <v>2030</v>
      </c>
      <c r="O61" s="186">
        <f t="shared" ca="1" si="21"/>
        <v>2031</v>
      </c>
      <c r="P61" s="186">
        <f t="shared" ca="1" si="21"/>
        <v>2032</v>
      </c>
      <c r="Q61" s="186">
        <f t="shared" ca="1" si="21"/>
        <v>2033</v>
      </c>
      <c r="R61" s="186">
        <f t="shared" ca="1" si="21"/>
        <v>2034</v>
      </c>
      <c r="S61" s="186">
        <f t="shared" ca="1" si="21"/>
        <v>2035</v>
      </c>
      <c r="T61" s="186">
        <f t="shared" ca="1" si="21"/>
        <v>2036</v>
      </c>
      <c r="U61" s="186">
        <f t="shared" ca="1" si="21"/>
        <v>2037</v>
      </c>
      <c r="V61" s="186">
        <f t="shared" ca="1" si="21"/>
        <v>2038</v>
      </c>
      <c r="W61" s="186">
        <f t="shared" ca="1" si="21"/>
        <v>2039</v>
      </c>
      <c r="X61" s="186">
        <f t="shared" ca="1" si="21"/>
        <v>2040</v>
      </c>
      <c r="Y61" s="186">
        <f t="shared" ca="1" si="21"/>
        <v>2041</v>
      </c>
      <c r="Z61" s="186">
        <f t="shared" ca="1" si="21"/>
        <v>2042</v>
      </c>
      <c r="AA61" s="186">
        <f t="shared" ca="1" si="21"/>
        <v>2043</v>
      </c>
      <c r="AB61" s="186">
        <f t="shared" ca="1" si="21"/>
        <v>2044</v>
      </c>
      <c r="AC61" s="186">
        <f t="shared" ca="1" si="21"/>
        <v>2045</v>
      </c>
      <c r="AD61" s="186">
        <f t="shared" ca="1" si="21"/>
        <v>2046</v>
      </c>
      <c r="AE61" s="186">
        <f t="shared" ca="1" si="21"/>
        <v>2047</v>
      </c>
      <c r="AF61" s="186">
        <f t="shared" ca="1" si="21"/>
        <v>2048</v>
      </c>
      <c r="AG61" s="186">
        <f t="shared" ca="1" si="21"/>
        <v>2049</v>
      </c>
      <c r="AH61" s="186">
        <f t="shared" ca="1" si="21"/>
        <v>2050</v>
      </c>
      <c r="AI61" s="186">
        <f t="shared" ca="1" si="21"/>
        <v>2051</v>
      </c>
      <c r="AJ61" s="186">
        <f t="shared" ca="1" si="21"/>
        <v>2052</v>
      </c>
      <c r="AK61" s="186">
        <f t="shared" ca="1" si="21"/>
        <v>2053</v>
      </c>
      <c r="AL61" s="186">
        <f t="shared" ca="1" si="21"/>
        <v>2054</v>
      </c>
      <c r="AM61" s="186">
        <f t="shared" ca="1" si="21"/>
        <v>2055</v>
      </c>
      <c r="AN61" s="186">
        <f t="shared" ca="1" si="21"/>
        <v>2056</v>
      </c>
      <c r="AO61" s="186">
        <f t="shared" ca="1" si="21"/>
        <v>2057</v>
      </c>
      <c r="AP61" s="186">
        <f t="shared" ca="1" si="21"/>
        <v>2058</v>
      </c>
      <c r="AQ61" s="186">
        <f t="shared" ca="1" si="21"/>
        <v>2059</v>
      </c>
      <c r="AR61" s="186">
        <f t="shared" ca="1" si="21"/>
        <v>2060</v>
      </c>
      <c r="AS61" s="186">
        <f t="shared" ca="1" si="21"/>
        <v>2061</v>
      </c>
      <c r="AT61" s="186">
        <f t="shared" ca="1" si="21"/>
        <v>2062</v>
      </c>
      <c r="AU61" s="186">
        <f t="shared" ca="1" si="21"/>
        <v>2063</v>
      </c>
      <c r="AV61" s="186">
        <f t="shared" ca="1" si="21"/>
        <v>2064</v>
      </c>
      <c r="AW61" s="186">
        <f t="shared" ca="1" si="21"/>
        <v>2065</v>
      </c>
      <c r="AX61" s="186">
        <f t="shared" ca="1" si="21"/>
        <v>2066</v>
      </c>
      <c r="AY61" s="186">
        <f t="shared" ca="1" si="21"/>
        <v>2067</v>
      </c>
      <c r="AZ61" s="186">
        <f t="shared" ca="1" si="21"/>
        <v>2068</v>
      </c>
      <c r="BA61" s="186">
        <f t="shared" ca="1" si="21"/>
        <v>2069</v>
      </c>
      <c r="BB61" s="186">
        <f t="shared" ca="1" si="21"/>
        <v>2070</v>
      </c>
      <c r="BC61" s="186">
        <f t="shared" ca="1" si="21"/>
        <v>2071</v>
      </c>
      <c r="BD61" s="186">
        <f t="shared" ca="1" si="21"/>
        <v>2072</v>
      </c>
      <c r="BE61" s="186">
        <f t="shared" ca="1" si="21"/>
        <v>2073</v>
      </c>
      <c r="BF61" s="186">
        <f t="shared" ca="1" si="21"/>
        <v>2074</v>
      </c>
      <c r="BG61" s="186">
        <f t="shared" ca="1" si="21"/>
        <v>2075</v>
      </c>
      <c r="BH61" s="186">
        <f t="shared" ca="1" si="21"/>
        <v>2076</v>
      </c>
      <c r="BI61" s="186">
        <f t="shared" ca="1" si="21"/>
        <v>2077</v>
      </c>
      <c r="BJ61" s="186">
        <f t="shared" ca="1" si="21"/>
        <v>2078</v>
      </c>
      <c r="BK61" s="186">
        <f t="shared" ca="1" si="21"/>
        <v>2079</v>
      </c>
      <c r="BL61" s="186">
        <f t="shared" ca="1" si="21"/>
        <v>2080</v>
      </c>
      <c r="BM61" s="186">
        <f t="shared" ca="1" si="21"/>
        <v>2081</v>
      </c>
      <c r="BN61" s="186">
        <f t="shared" ca="1" si="21"/>
        <v>2082</v>
      </c>
      <c r="BO61" s="186">
        <f t="shared" ca="1" si="21"/>
        <v>2083</v>
      </c>
      <c r="BP61" s="186">
        <f t="shared" ca="1" si="21"/>
        <v>2084</v>
      </c>
      <c r="BQ61" s="186">
        <f t="shared" ca="1" si="21"/>
        <v>2085</v>
      </c>
      <c r="BR61" s="186">
        <f t="shared" ca="1" si="21"/>
        <v>2086</v>
      </c>
      <c r="BS61" s="186">
        <f t="shared" ca="1" si="21"/>
        <v>2087</v>
      </c>
      <c r="BT61" s="186">
        <f t="shared" ca="1" si="21"/>
        <v>2088</v>
      </c>
      <c r="BU61" s="186">
        <f t="shared" ca="1" si="21"/>
        <v>2089</v>
      </c>
      <c r="BV61" s="186">
        <f t="shared" ref="BV61:DC61" ca="1" si="22">$H$7+BV60</f>
        <v>2090</v>
      </c>
      <c r="BW61" s="186">
        <f t="shared" ca="1" si="22"/>
        <v>2091</v>
      </c>
      <c r="BX61" s="186">
        <f t="shared" ca="1" si="22"/>
        <v>2092</v>
      </c>
      <c r="BY61" s="186">
        <f t="shared" ca="1" si="22"/>
        <v>2093</v>
      </c>
      <c r="BZ61" s="186">
        <f t="shared" ca="1" si="22"/>
        <v>2094</v>
      </c>
      <c r="CA61" s="186">
        <f t="shared" ca="1" si="22"/>
        <v>2095</v>
      </c>
      <c r="CB61" s="186">
        <f t="shared" ca="1" si="22"/>
        <v>2096</v>
      </c>
      <c r="CC61" s="186">
        <f t="shared" ca="1" si="22"/>
        <v>2097</v>
      </c>
      <c r="CD61" s="186">
        <f t="shared" ca="1" si="22"/>
        <v>2098</v>
      </c>
      <c r="CE61" s="186">
        <f t="shared" ca="1" si="22"/>
        <v>2099</v>
      </c>
      <c r="CF61" s="186">
        <f t="shared" ca="1" si="22"/>
        <v>2100</v>
      </c>
      <c r="CG61" s="186">
        <f t="shared" ca="1" si="22"/>
        <v>2101</v>
      </c>
      <c r="CH61" s="186">
        <f t="shared" ca="1" si="22"/>
        <v>2102</v>
      </c>
      <c r="CI61" s="186">
        <f t="shared" ca="1" si="22"/>
        <v>2103</v>
      </c>
      <c r="CJ61" s="186">
        <f t="shared" ca="1" si="22"/>
        <v>2104</v>
      </c>
      <c r="CK61" s="186">
        <f t="shared" ca="1" si="22"/>
        <v>2105</v>
      </c>
      <c r="CL61" s="186">
        <f t="shared" ca="1" si="22"/>
        <v>2106</v>
      </c>
      <c r="CM61" s="186">
        <f t="shared" ca="1" si="22"/>
        <v>2107</v>
      </c>
      <c r="CN61" s="186">
        <f t="shared" ca="1" si="22"/>
        <v>2108</v>
      </c>
      <c r="CO61" s="186">
        <f t="shared" ca="1" si="22"/>
        <v>2109</v>
      </c>
      <c r="CP61" s="186">
        <f t="shared" ca="1" si="22"/>
        <v>2110</v>
      </c>
      <c r="CQ61" s="186">
        <f t="shared" ca="1" si="22"/>
        <v>2111</v>
      </c>
      <c r="CR61" s="186">
        <f t="shared" ca="1" si="22"/>
        <v>2112</v>
      </c>
      <c r="CS61" s="186">
        <f t="shared" ca="1" si="22"/>
        <v>2113</v>
      </c>
      <c r="CT61" s="186">
        <f t="shared" ca="1" si="22"/>
        <v>2114</v>
      </c>
      <c r="CU61" s="186">
        <f t="shared" ca="1" si="22"/>
        <v>2115</v>
      </c>
      <c r="CV61" s="186">
        <f t="shared" ca="1" si="22"/>
        <v>2116</v>
      </c>
      <c r="CW61" s="186">
        <f t="shared" ca="1" si="22"/>
        <v>2117</v>
      </c>
      <c r="CX61" s="186">
        <f t="shared" ca="1" si="22"/>
        <v>2118</v>
      </c>
      <c r="CY61" s="186">
        <f t="shared" ca="1" si="22"/>
        <v>2119</v>
      </c>
      <c r="CZ61" s="186">
        <f t="shared" ca="1" si="22"/>
        <v>2120</v>
      </c>
      <c r="DA61" s="186">
        <f t="shared" ca="1" si="22"/>
        <v>2121</v>
      </c>
      <c r="DB61" s="186">
        <f t="shared" ca="1" si="22"/>
        <v>2122</v>
      </c>
      <c r="DC61" s="186">
        <f t="shared" ca="1" si="22"/>
        <v>2123</v>
      </c>
    </row>
    <row r="62" spans="2:107" ht="15" hidden="1" customHeight="1">
      <c r="B62" s="176" t="s">
        <v>214</v>
      </c>
      <c r="C62" s="1180" t="s">
        <v>228</v>
      </c>
      <c r="D62" s="1181"/>
      <c r="E62" s="1182"/>
      <c r="F62" s="209">
        <f>H62+NPV(SD,I62:INDEX(I62:DC62,PAL))</f>
        <v>0</v>
      </c>
      <c r="G62" s="210">
        <f>SUMIF($H$6:$DC$6,"&lt;="&amp;PAL,$H62:$DC62)</f>
        <v>0</v>
      </c>
      <c r="H62" s="210">
        <f>'Alternatyva 4'!H$117</f>
        <v>0</v>
      </c>
      <c r="I62" s="210">
        <f>'Alternatyva 4'!I$117</f>
        <v>0</v>
      </c>
      <c r="J62" s="210">
        <f>'Alternatyva 4'!J$117</f>
        <v>0</v>
      </c>
      <c r="K62" s="210">
        <f>'Alternatyva 4'!K$117</f>
        <v>0</v>
      </c>
      <c r="L62" s="210">
        <f>'Alternatyva 4'!L$117</f>
        <v>0</v>
      </c>
      <c r="M62" s="210">
        <f>'Alternatyva 4'!M$117</f>
        <v>0</v>
      </c>
      <c r="N62" s="210">
        <f>'Alternatyva 4'!N$117</f>
        <v>0</v>
      </c>
      <c r="O62" s="210">
        <f>'Alternatyva 4'!O$117</f>
        <v>0</v>
      </c>
      <c r="P62" s="210">
        <f>'Alternatyva 4'!P$117</f>
        <v>0</v>
      </c>
      <c r="Q62" s="210">
        <f>'Alternatyva 4'!Q$117</f>
        <v>0</v>
      </c>
      <c r="R62" s="210">
        <f>'Alternatyva 4'!R$117</f>
        <v>0</v>
      </c>
      <c r="S62" s="210">
        <f>'Alternatyva 4'!S$117</f>
        <v>0</v>
      </c>
      <c r="T62" s="210">
        <f>'Alternatyva 4'!T$117</f>
        <v>0</v>
      </c>
      <c r="U62" s="210">
        <f>'Alternatyva 4'!U$117</f>
        <v>0</v>
      </c>
      <c r="V62" s="210">
        <f>'Alternatyva 4'!V$117</f>
        <v>0</v>
      </c>
      <c r="W62" s="210">
        <f>'Alternatyva 4'!W$117</f>
        <v>0</v>
      </c>
      <c r="X62" s="210">
        <f>'Alternatyva 4'!X$117</f>
        <v>0</v>
      </c>
      <c r="Y62" s="210">
        <f>'Alternatyva 4'!Y$117</f>
        <v>0</v>
      </c>
      <c r="Z62" s="210">
        <f>'Alternatyva 4'!Z$117</f>
        <v>0</v>
      </c>
      <c r="AA62" s="210">
        <f>'Alternatyva 4'!AA$117</f>
        <v>0</v>
      </c>
      <c r="AB62" s="210">
        <f>'Alternatyva 4'!AB$117</f>
        <v>0</v>
      </c>
      <c r="AC62" s="210">
        <f>'Alternatyva 4'!AC$117</f>
        <v>0</v>
      </c>
      <c r="AD62" s="210">
        <f>'Alternatyva 4'!AD$117</f>
        <v>0</v>
      </c>
      <c r="AE62" s="210">
        <f>'Alternatyva 4'!AE$117</f>
        <v>0</v>
      </c>
      <c r="AF62" s="210">
        <f>'Alternatyva 4'!AF$117</f>
        <v>0</v>
      </c>
      <c r="AG62" s="210">
        <f>'Alternatyva 4'!AG$117</f>
        <v>0</v>
      </c>
      <c r="AH62" s="210">
        <f>'Alternatyva 4'!AH$117</f>
        <v>0</v>
      </c>
      <c r="AI62" s="210">
        <f>'Alternatyva 4'!AI$117</f>
        <v>0</v>
      </c>
      <c r="AJ62" s="210">
        <f>'Alternatyva 4'!AJ$117</f>
        <v>0</v>
      </c>
      <c r="AK62" s="210">
        <f>'Alternatyva 4'!AK$117</f>
        <v>0</v>
      </c>
      <c r="AL62" s="210">
        <f>'Alternatyva 4'!AL$117</f>
        <v>0</v>
      </c>
      <c r="AM62" s="210">
        <f>'Alternatyva 4'!AM$117</f>
        <v>0</v>
      </c>
      <c r="AN62" s="210">
        <f>'Alternatyva 4'!AN$117</f>
        <v>0</v>
      </c>
      <c r="AO62" s="210">
        <f>'Alternatyva 4'!AO$117</f>
        <v>0</v>
      </c>
      <c r="AP62" s="210">
        <f>'Alternatyva 4'!AP$117</f>
        <v>0</v>
      </c>
      <c r="AQ62" s="210">
        <f>'Alternatyva 4'!AQ$117</f>
        <v>0</v>
      </c>
      <c r="AR62" s="210">
        <f>'Alternatyva 4'!AR$117</f>
        <v>0</v>
      </c>
      <c r="AS62" s="210">
        <f>'Alternatyva 4'!AS$117</f>
        <v>0</v>
      </c>
      <c r="AT62" s="210">
        <f>'Alternatyva 4'!AT$117</f>
        <v>0</v>
      </c>
      <c r="AU62" s="210">
        <f>'Alternatyva 4'!AU$117</f>
        <v>0</v>
      </c>
      <c r="AV62" s="210">
        <f>'Alternatyva 4'!AV$117</f>
        <v>0</v>
      </c>
      <c r="AW62" s="210">
        <f>'Alternatyva 4'!AW$117</f>
        <v>0</v>
      </c>
      <c r="AX62" s="210">
        <f>'Alternatyva 4'!AX$117</f>
        <v>0</v>
      </c>
      <c r="AY62" s="210">
        <f>'Alternatyva 4'!AY$117</f>
        <v>0</v>
      </c>
      <c r="AZ62" s="210">
        <f>'Alternatyva 4'!AZ$117</f>
        <v>0</v>
      </c>
      <c r="BA62" s="210">
        <f>'Alternatyva 4'!BA$117</f>
        <v>0</v>
      </c>
      <c r="BB62" s="210">
        <f>'Alternatyva 4'!BB$117</f>
        <v>0</v>
      </c>
      <c r="BC62" s="210">
        <f>'Alternatyva 4'!BC$117</f>
        <v>0</v>
      </c>
      <c r="BD62" s="210">
        <f>'Alternatyva 4'!BD$117</f>
        <v>0</v>
      </c>
      <c r="BE62" s="210">
        <f>'Alternatyva 4'!BE$117</f>
        <v>0</v>
      </c>
      <c r="BF62" s="210">
        <f>'Alternatyva 4'!BF$117</f>
        <v>0</v>
      </c>
      <c r="BG62" s="210">
        <f>'Alternatyva 4'!BG$117</f>
        <v>0</v>
      </c>
      <c r="BH62" s="210">
        <f>'Alternatyva 4'!BH$117</f>
        <v>0</v>
      </c>
      <c r="BI62" s="210">
        <f>'Alternatyva 4'!BI$117</f>
        <v>0</v>
      </c>
      <c r="BJ62" s="210">
        <f>'Alternatyva 4'!BJ$117</f>
        <v>0</v>
      </c>
      <c r="BK62" s="210">
        <f>'Alternatyva 4'!BK$117</f>
        <v>0</v>
      </c>
      <c r="BL62" s="210">
        <f>'Alternatyva 4'!BL$117</f>
        <v>0</v>
      </c>
      <c r="BM62" s="210">
        <f>'Alternatyva 4'!BM$117</f>
        <v>0</v>
      </c>
      <c r="BN62" s="210">
        <f>'Alternatyva 4'!BN$117</f>
        <v>0</v>
      </c>
      <c r="BO62" s="210">
        <f>'Alternatyva 4'!BO$117</f>
        <v>0</v>
      </c>
      <c r="BP62" s="210">
        <f>'Alternatyva 4'!BP$117</f>
        <v>0</v>
      </c>
      <c r="BQ62" s="210">
        <f>'Alternatyva 4'!BQ$117</f>
        <v>0</v>
      </c>
      <c r="BR62" s="210">
        <f>'Alternatyva 4'!BR$117</f>
        <v>0</v>
      </c>
      <c r="BS62" s="210">
        <f>'Alternatyva 4'!BS$117</f>
        <v>0</v>
      </c>
      <c r="BT62" s="210">
        <f>'Alternatyva 4'!BT$117</f>
        <v>0</v>
      </c>
      <c r="BU62" s="210">
        <f>'Alternatyva 4'!BU$117</f>
        <v>0</v>
      </c>
      <c r="BV62" s="210">
        <f>'Alternatyva 4'!BV$117</f>
        <v>0</v>
      </c>
      <c r="BW62" s="210">
        <f>'Alternatyva 4'!BW$117</f>
        <v>0</v>
      </c>
      <c r="BX62" s="210">
        <f>'Alternatyva 4'!BX$117</f>
        <v>0</v>
      </c>
      <c r="BY62" s="210">
        <f>'Alternatyva 4'!BY$117</f>
        <v>0</v>
      </c>
      <c r="BZ62" s="210">
        <f>'Alternatyva 4'!BZ$117</f>
        <v>0</v>
      </c>
      <c r="CA62" s="210">
        <f>'Alternatyva 4'!CA$117</f>
        <v>0</v>
      </c>
      <c r="CB62" s="210">
        <f>'Alternatyva 4'!CB$117</f>
        <v>0</v>
      </c>
      <c r="CC62" s="210">
        <f>'Alternatyva 4'!CC$117</f>
        <v>0</v>
      </c>
      <c r="CD62" s="210">
        <f>'Alternatyva 4'!CD$117</f>
        <v>0</v>
      </c>
      <c r="CE62" s="210">
        <f>'Alternatyva 4'!CE$117</f>
        <v>0</v>
      </c>
      <c r="CF62" s="210">
        <f>'Alternatyva 4'!CF$117</f>
        <v>0</v>
      </c>
      <c r="CG62" s="210">
        <f>'Alternatyva 4'!CG$117</f>
        <v>0</v>
      </c>
      <c r="CH62" s="210">
        <f>'Alternatyva 4'!CH$117</f>
        <v>0</v>
      </c>
      <c r="CI62" s="210">
        <f>'Alternatyva 4'!CI$117</f>
        <v>0</v>
      </c>
      <c r="CJ62" s="210">
        <f>'Alternatyva 4'!CJ$117</f>
        <v>0</v>
      </c>
      <c r="CK62" s="210">
        <f>'Alternatyva 4'!CK$117</f>
        <v>0</v>
      </c>
      <c r="CL62" s="210">
        <f>'Alternatyva 4'!CL$117</f>
        <v>0</v>
      </c>
      <c r="CM62" s="210">
        <f>'Alternatyva 4'!CM$117</f>
        <v>0</v>
      </c>
      <c r="CN62" s="210">
        <f>'Alternatyva 4'!CN$117</f>
        <v>0</v>
      </c>
      <c r="CO62" s="210">
        <f>'Alternatyva 4'!CO$117</f>
        <v>0</v>
      </c>
      <c r="CP62" s="210">
        <f>'Alternatyva 4'!CP$117</f>
        <v>0</v>
      </c>
      <c r="CQ62" s="210">
        <f>'Alternatyva 4'!CQ$117</f>
        <v>0</v>
      </c>
      <c r="CR62" s="210">
        <f>'Alternatyva 4'!CR$117</f>
        <v>0</v>
      </c>
      <c r="CS62" s="210">
        <f>'Alternatyva 4'!CS$117</f>
        <v>0</v>
      </c>
      <c r="CT62" s="210">
        <f>'Alternatyva 4'!CT$117</f>
        <v>0</v>
      </c>
      <c r="CU62" s="210">
        <f>'Alternatyva 4'!CU$117</f>
        <v>0</v>
      </c>
      <c r="CV62" s="210">
        <f>'Alternatyva 4'!CV$117</f>
        <v>0</v>
      </c>
      <c r="CW62" s="210">
        <f>'Alternatyva 4'!CW$117</f>
        <v>0</v>
      </c>
      <c r="CX62" s="210">
        <f>'Alternatyva 4'!CX$117</f>
        <v>0</v>
      </c>
      <c r="CY62" s="210">
        <f>'Alternatyva 4'!CY$117</f>
        <v>0</v>
      </c>
      <c r="CZ62" s="210">
        <f>'Alternatyva 4'!CZ$117</f>
        <v>0</v>
      </c>
      <c r="DA62" s="210">
        <f>'Alternatyva 4'!DA$117</f>
        <v>0</v>
      </c>
      <c r="DB62" s="210">
        <f>'Alternatyva 4'!DB$117</f>
        <v>0</v>
      </c>
      <c r="DC62" s="210">
        <f>'Alternatyva 4'!DC$117</f>
        <v>0</v>
      </c>
    </row>
    <row r="63" spans="2:107" ht="15" hidden="1" customHeight="1">
      <c r="B63" s="176" t="s">
        <v>229</v>
      </c>
      <c r="C63" s="1180" t="s">
        <v>230</v>
      </c>
      <c r="D63" s="1181"/>
      <c r="E63" s="1182"/>
      <c r="F63" s="209">
        <f>H63+NPV(SD,I63:INDEX(I63:DC63,PAL))</f>
        <v>0</v>
      </c>
      <c r="G63" s="210">
        <f>SUMIF($H$6:$DC$6,"&lt;="&amp;PAL,$H63:$DC63)</f>
        <v>0</v>
      </c>
      <c r="H63" s="210">
        <f>'Alternatyva 4'!H$8+'Alternatyva 4'!H$9-'Alternatyva 4'!H$113</f>
        <v>0</v>
      </c>
      <c r="I63" s="210">
        <f>'Alternatyva 4'!I$8+'Alternatyva 4'!I$9-'Alternatyva 4'!I$113</f>
        <v>0</v>
      </c>
      <c r="J63" s="210">
        <f>'Alternatyva 4'!J$8+'Alternatyva 4'!J$9-'Alternatyva 4'!J$113</f>
        <v>0</v>
      </c>
      <c r="K63" s="210">
        <f>'Alternatyva 4'!K$8+'Alternatyva 4'!K$9-'Alternatyva 4'!K$113</f>
        <v>0</v>
      </c>
      <c r="L63" s="210">
        <f>'Alternatyva 4'!L$8+'Alternatyva 4'!L$9-'Alternatyva 4'!L$113</f>
        <v>0</v>
      </c>
      <c r="M63" s="210">
        <f>'Alternatyva 4'!M$8+'Alternatyva 4'!M$9-'Alternatyva 4'!M$113</f>
        <v>0</v>
      </c>
      <c r="N63" s="210">
        <f>'Alternatyva 4'!N$8+'Alternatyva 4'!N$9-'Alternatyva 4'!N$113</f>
        <v>0</v>
      </c>
      <c r="O63" s="210">
        <f>'Alternatyva 4'!O$8+'Alternatyva 4'!O$9-'Alternatyva 4'!O$113</f>
        <v>0</v>
      </c>
      <c r="P63" s="210">
        <f>'Alternatyva 4'!P$8+'Alternatyva 4'!P$9-'Alternatyva 4'!P$113</f>
        <v>0</v>
      </c>
      <c r="Q63" s="210">
        <f>'Alternatyva 4'!Q$8+'Alternatyva 4'!Q$9-'Alternatyva 4'!Q$113</f>
        <v>0</v>
      </c>
      <c r="R63" s="210">
        <f>'Alternatyva 4'!R$8+'Alternatyva 4'!R$9-'Alternatyva 4'!R$113</f>
        <v>0</v>
      </c>
      <c r="S63" s="210">
        <f>'Alternatyva 4'!S$8+'Alternatyva 4'!S$9-'Alternatyva 4'!S$113</f>
        <v>0</v>
      </c>
      <c r="T63" s="210">
        <f>'Alternatyva 4'!T$8+'Alternatyva 4'!T$9-'Alternatyva 4'!T$113</f>
        <v>0</v>
      </c>
      <c r="U63" s="210">
        <f>'Alternatyva 4'!U$8+'Alternatyva 4'!U$9-'Alternatyva 4'!U$113</f>
        <v>0</v>
      </c>
      <c r="V63" s="210">
        <f>'Alternatyva 4'!V$8+'Alternatyva 4'!V$9-'Alternatyva 4'!V$113</f>
        <v>0</v>
      </c>
      <c r="W63" s="210">
        <f>'Alternatyva 4'!W$8+'Alternatyva 4'!W$9-'Alternatyva 4'!W$113</f>
        <v>0</v>
      </c>
      <c r="X63" s="210">
        <f>'Alternatyva 4'!X$8+'Alternatyva 4'!X$9-'Alternatyva 4'!X$113</f>
        <v>0</v>
      </c>
      <c r="Y63" s="210">
        <f>'Alternatyva 4'!Y$8+'Alternatyva 4'!Y$9-'Alternatyva 4'!Y$113</f>
        <v>0</v>
      </c>
      <c r="Z63" s="210">
        <f>'Alternatyva 4'!Z$8+'Alternatyva 4'!Z$9-'Alternatyva 4'!Z$113</f>
        <v>0</v>
      </c>
      <c r="AA63" s="210">
        <f>'Alternatyva 4'!AA$8+'Alternatyva 4'!AA$9-'Alternatyva 4'!AA$113</f>
        <v>0</v>
      </c>
      <c r="AB63" s="210">
        <f>'Alternatyva 4'!AB$8+'Alternatyva 4'!AB$9-'Alternatyva 4'!AB$113</f>
        <v>0</v>
      </c>
      <c r="AC63" s="210">
        <f>'Alternatyva 4'!AC$8+'Alternatyva 4'!AC$9-'Alternatyva 4'!AC$113</f>
        <v>0</v>
      </c>
      <c r="AD63" s="210">
        <f>'Alternatyva 4'!AD$8+'Alternatyva 4'!AD$9-'Alternatyva 4'!AD$113</f>
        <v>0</v>
      </c>
      <c r="AE63" s="210">
        <f>'Alternatyva 4'!AE$8+'Alternatyva 4'!AE$9-'Alternatyva 4'!AE$113</f>
        <v>0</v>
      </c>
      <c r="AF63" s="210">
        <f>'Alternatyva 4'!AF$8+'Alternatyva 4'!AF$9-'Alternatyva 4'!AF$113</f>
        <v>0</v>
      </c>
      <c r="AG63" s="210">
        <f>'Alternatyva 4'!AG$8+'Alternatyva 4'!AG$9-'Alternatyva 4'!AG$113</f>
        <v>0</v>
      </c>
      <c r="AH63" s="210">
        <f>'Alternatyva 4'!AH$8+'Alternatyva 4'!AH$9-'Alternatyva 4'!AH$113</f>
        <v>0</v>
      </c>
      <c r="AI63" s="210">
        <f>'Alternatyva 4'!AI$8+'Alternatyva 4'!AI$9-'Alternatyva 4'!AI$113</f>
        <v>0</v>
      </c>
      <c r="AJ63" s="210">
        <f>'Alternatyva 4'!AJ$8+'Alternatyva 4'!AJ$9-'Alternatyva 4'!AJ$113</f>
        <v>0</v>
      </c>
      <c r="AK63" s="210">
        <f>'Alternatyva 4'!AK$8+'Alternatyva 4'!AK$9-'Alternatyva 4'!AK$113</f>
        <v>0</v>
      </c>
      <c r="AL63" s="210">
        <f>'Alternatyva 4'!AL$8+'Alternatyva 4'!AL$9-'Alternatyva 4'!AL$113</f>
        <v>0</v>
      </c>
      <c r="AM63" s="210">
        <f>'Alternatyva 4'!AM$8+'Alternatyva 4'!AM$9-'Alternatyva 4'!AM$113</f>
        <v>0</v>
      </c>
      <c r="AN63" s="210">
        <f>'Alternatyva 4'!AN$8+'Alternatyva 4'!AN$9-'Alternatyva 4'!AN$113</f>
        <v>0</v>
      </c>
      <c r="AO63" s="210">
        <f>'Alternatyva 4'!AO$8+'Alternatyva 4'!AO$9-'Alternatyva 4'!AO$113</f>
        <v>0</v>
      </c>
      <c r="AP63" s="210">
        <f>'Alternatyva 4'!AP$8+'Alternatyva 4'!AP$9-'Alternatyva 4'!AP$113</f>
        <v>0</v>
      </c>
      <c r="AQ63" s="210">
        <f>'Alternatyva 4'!AQ$8+'Alternatyva 4'!AQ$9-'Alternatyva 4'!AQ$113</f>
        <v>0</v>
      </c>
      <c r="AR63" s="210">
        <f>'Alternatyva 4'!AR$8+'Alternatyva 4'!AR$9-'Alternatyva 4'!AR$113</f>
        <v>0</v>
      </c>
      <c r="AS63" s="210">
        <f>'Alternatyva 4'!AS$8+'Alternatyva 4'!AS$9-'Alternatyva 4'!AS$113</f>
        <v>0</v>
      </c>
      <c r="AT63" s="210">
        <f>'Alternatyva 4'!AT$8+'Alternatyva 4'!AT$9-'Alternatyva 4'!AT$113</f>
        <v>0</v>
      </c>
      <c r="AU63" s="210">
        <f>'Alternatyva 4'!AU$8+'Alternatyva 4'!AU$9-'Alternatyva 4'!AU$113</f>
        <v>0</v>
      </c>
      <c r="AV63" s="210">
        <f>'Alternatyva 4'!AV$8+'Alternatyva 4'!AV$9-'Alternatyva 4'!AV$113</f>
        <v>0</v>
      </c>
      <c r="AW63" s="210">
        <f>'Alternatyva 4'!AW$8+'Alternatyva 4'!AW$9-'Alternatyva 4'!AW$113</f>
        <v>0</v>
      </c>
      <c r="AX63" s="210">
        <f>'Alternatyva 4'!AX$8+'Alternatyva 4'!AX$9-'Alternatyva 4'!AX$113</f>
        <v>0</v>
      </c>
      <c r="AY63" s="210">
        <f>'Alternatyva 4'!AY$8+'Alternatyva 4'!AY$9-'Alternatyva 4'!AY$113</f>
        <v>0</v>
      </c>
      <c r="AZ63" s="210">
        <f>'Alternatyva 4'!AZ$8+'Alternatyva 4'!AZ$9-'Alternatyva 4'!AZ$113</f>
        <v>0</v>
      </c>
      <c r="BA63" s="210">
        <f>'Alternatyva 4'!BA$8+'Alternatyva 4'!BA$9-'Alternatyva 4'!BA$113</f>
        <v>0</v>
      </c>
      <c r="BB63" s="210">
        <f>'Alternatyva 4'!BB$8+'Alternatyva 4'!BB$9-'Alternatyva 4'!BB$113</f>
        <v>0</v>
      </c>
      <c r="BC63" s="210">
        <f>'Alternatyva 4'!BC$8+'Alternatyva 4'!BC$9-'Alternatyva 4'!BC$113</f>
        <v>0</v>
      </c>
      <c r="BD63" s="210">
        <f>'Alternatyva 4'!BD$8+'Alternatyva 4'!BD$9-'Alternatyva 4'!BD$113</f>
        <v>0</v>
      </c>
      <c r="BE63" s="210">
        <f>'Alternatyva 4'!BE$8+'Alternatyva 4'!BE$9-'Alternatyva 4'!BE$113</f>
        <v>0</v>
      </c>
      <c r="BF63" s="210">
        <f>'Alternatyva 4'!BF$8+'Alternatyva 4'!BF$9-'Alternatyva 4'!BF$113</f>
        <v>0</v>
      </c>
      <c r="BG63" s="210">
        <f>'Alternatyva 4'!BG$8+'Alternatyva 4'!BG$9-'Alternatyva 4'!BG$113</f>
        <v>0</v>
      </c>
      <c r="BH63" s="210">
        <f>'Alternatyva 4'!BH$8+'Alternatyva 4'!BH$9-'Alternatyva 4'!BH$113</f>
        <v>0</v>
      </c>
      <c r="BI63" s="210">
        <f>'Alternatyva 4'!BI$8+'Alternatyva 4'!BI$9-'Alternatyva 4'!BI$113</f>
        <v>0</v>
      </c>
      <c r="BJ63" s="210">
        <f>'Alternatyva 4'!BJ$8+'Alternatyva 4'!BJ$9-'Alternatyva 4'!BJ$113</f>
        <v>0</v>
      </c>
      <c r="BK63" s="210">
        <f>'Alternatyva 4'!BK$8+'Alternatyva 4'!BK$9-'Alternatyva 4'!BK$113</f>
        <v>0</v>
      </c>
      <c r="BL63" s="210">
        <f>'Alternatyva 4'!BL$8+'Alternatyva 4'!BL$9-'Alternatyva 4'!BL$113</f>
        <v>0</v>
      </c>
      <c r="BM63" s="210">
        <f>'Alternatyva 4'!BM$8+'Alternatyva 4'!BM$9-'Alternatyva 4'!BM$113</f>
        <v>0</v>
      </c>
      <c r="BN63" s="210">
        <f>'Alternatyva 4'!BN$8+'Alternatyva 4'!BN$9-'Alternatyva 4'!BN$113</f>
        <v>0</v>
      </c>
      <c r="BO63" s="210">
        <f>'Alternatyva 4'!BO$8+'Alternatyva 4'!BO$9-'Alternatyva 4'!BO$113</f>
        <v>0</v>
      </c>
      <c r="BP63" s="210">
        <f>'Alternatyva 4'!BP$8+'Alternatyva 4'!BP$9-'Alternatyva 4'!BP$113</f>
        <v>0</v>
      </c>
      <c r="BQ63" s="210">
        <f>'Alternatyva 4'!BQ$8+'Alternatyva 4'!BQ$9-'Alternatyva 4'!BQ$113</f>
        <v>0</v>
      </c>
      <c r="BR63" s="210">
        <f>'Alternatyva 4'!BR$8+'Alternatyva 4'!BR$9-'Alternatyva 4'!BR$113</f>
        <v>0</v>
      </c>
      <c r="BS63" s="210">
        <f>'Alternatyva 4'!BS$8+'Alternatyva 4'!BS$9-'Alternatyva 4'!BS$113</f>
        <v>0</v>
      </c>
      <c r="BT63" s="210">
        <f>'Alternatyva 4'!BT$8+'Alternatyva 4'!BT$9-'Alternatyva 4'!BT$113</f>
        <v>0</v>
      </c>
      <c r="BU63" s="210">
        <f>'Alternatyva 4'!BU$8+'Alternatyva 4'!BU$9-'Alternatyva 4'!BU$113</f>
        <v>0</v>
      </c>
      <c r="BV63" s="210">
        <f>'Alternatyva 4'!BV$8+'Alternatyva 4'!BV$9-'Alternatyva 4'!BV$113</f>
        <v>0</v>
      </c>
      <c r="BW63" s="210">
        <f>'Alternatyva 4'!BW$8+'Alternatyva 4'!BW$9-'Alternatyva 4'!BW$113</f>
        <v>0</v>
      </c>
      <c r="BX63" s="210">
        <f>'Alternatyva 4'!BX$8+'Alternatyva 4'!BX$9-'Alternatyva 4'!BX$113</f>
        <v>0</v>
      </c>
      <c r="BY63" s="210">
        <f>'Alternatyva 4'!BY$8+'Alternatyva 4'!BY$9-'Alternatyva 4'!BY$113</f>
        <v>0</v>
      </c>
      <c r="BZ63" s="210">
        <f>'Alternatyva 4'!BZ$8+'Alternatyva 4'!BZ$9-'Alternatyva 4'!BZ$113</f>
        <v>0</v>
      </c>
      <c r="CA63" s="210">
        <f>'Alternatyva 4'!CA$8+'Alternatyva 4'!CA$9-'Alternatyva 4'!CA$113</f>
        <v>0</v>
      </c>
      <c r="CB63" s="210">
        <f>'Alternatyva 4'!CB$8+'Alternatyva 4'!CB$9-'Alternatyva 4'!CB$113</f>
        <v>0</v>
      </c>
      <c r="CC63" s="210">
        <f>'Alternatyva 4'!CC$8+'Alternatyva 4'!CC$9-'Alternatyva 4'!CC$113</f>
        <v>0</v>
      </c>
      <c r="CD63" s="210">
        <f>'Alternatyva 4'!CD$8+'Alternatyva 4'!CD$9-'Alternatyva 4'!CD$113</f>
        <v>0</v>
      </c>
      <c r="CE63" s="210">
        <f>'Alternatyva 4'!CE$8+'Alternatyva 4'!CE$9-'Alternatyva 4'!CE$113</f>
        <v>0</v>
      </c>
      <c r="CF63" s="210">
        <f>'Alternatyva 4'!CF$8+'Alternatyva 4'!CF$9-'Alternatyva 4'!CF$113</f>
        <v>0</v>
      </c>
      <c r="CG63" s="210">
        <f>'Alternatyva 4'!CG$8+'Alternatyva 4'!CG$9-'Alternatyva 4'!CG$113</f>
        <v>0</v>
      </c>
      <c r="CH63" s="210">
        <f>'Alternatyva 4'!CH$8+'Alternatyva 4'!CH$9-'Alternatyva 4'!CH$113</f>
        <v>0</v>
      </c>
      <c r="CI63" s="210">
        <f>'Alternatyva 4'!CI$8+'Alternatyva 4'!CI$9-'Alternatyva 4'!CI$113</f>
        <v>0</v>
      </c>
      <c r="CJ63" s="210">
        <f>'Alternatyva 4'!CJ$8+'Alternatyva 4'!CJ$9-'Alternatyva 4'!CJ$113</f>
        <v>0</v>
      </c>
      <c r="CK63" s="210">
        <f>'Alternatyva 4'!CK$8+'Alternatyva 4'!CK$9-'Alternatyva 4'!CK$113</f>
        <v>0</v>
      </c>
      <c r="CL63" s="210">
        <f>'Alternatyva 4'!CL$8+'Alternatyva 4'!CL$9-'Alternatyva 4'!CL$113</f>
        <v>0</v>
      </c>
      <c r="CM63" s="210">
        <f>'Alternatyva 4'!CM$8+'Alternatyva 4'!CM$9-'Alternatyva 4'!CM$113</f>
        <v>0</v>
      </c>
      <c r="CN63" s="210">
        <f>'Alternatyva 4'!CN$8+'Alternatyva 4'!CN$9-'Alternatyva 4'!CN$113</f>
        <v>0</v>
      </c>
      <c r="CO63" s="210">
        <f>'Alternatyva 4'!CO$8+'Alternatyva 4'!CO$9-'Alternatyva 4'!CO$113</f>
        <v>0</v>
      </c>
      <c r="CP63" s="210">
        <f>'Alternatyva 4'!CP$8+'Alternatyva 4'!CP$9-'Alternatyva 4'!CP$113</f>
        <v>0</v>
      </c>
      <c r="CQ63" s="210">
        <f>'Alternatyva 4'!CQ$8+'Alternatyva 4'!CQ$9-'Alternatyva 4'!CQ$113</f>
        <v>0</v>
      </c>
      <c r="CR63" s="210">
        <f>'Alternatyva 4'!CR$8+'Alternatyva 4'!CR$9-'Alternatyva 4'!CR$113</f>
        <v>0</v>
      </c>
      <c r="CS63" s="210">
        <f>'Alternatyva 4'!CS$8+'Alternatyva 4'!CS$9-'Alternatyva 4'!CS$113</f>
        <v>0</v>
      </c>
      <c r="CT63" s="210">
        <f>'Alternatyva 4'!CT$8+'Alternatyva 4'!CT$9-'Alternatyva 4'!CT$113</f>
        <v>0</v>
      </c>
      <c r="CU63" s="210">
        <f>'Alternatyva 4'!CU$8+'Alternatyva 4'!CU$9-'Alternatyva 4'!CU$113</f>
        <v>0</v>
      </c>
      <c r="CV63" s="210">
        <f>'Alternatyva 4'!CV$8+'Alternatyva 4'!CV$9-'Alternatyva 4'!CV$113</f>
        <v>0</v>
      </c>
      <c r="CW63" s="210">
        <f>'Alternatyva 4'!CW$8+'Alternatyva 4'!CW$9-'Alternatyva 4'!CW$113</f>
        <v>0</v>
      </c>
      <c r="CX63" s="210">
        <f>'Alternatyva 4'!CX$8+'Alternatyva 4'!CX$9-'Alternatyva 4'!CX$113</f>
        <v>0</v>
      </c>
      <c r="CY63" s="210">
        <f>'Alternatyva 4'!CY$8+'Alternatyva 4'!CY$9-'Alternatyva 4'!CY$113</f>
        <v>0</v>
      </c>
      <c r="CZ63" s="210">
        <f>'Alternatyva 4'!CZ$8+'Alternatyva 4'!CZ$9-'Alternatyva 4'!CZ$113</f>
        <v>0</v>
      </c>
      <c r="DA63" s="210">
        <f>'Alternatyva 4'!DA$8+'Alternatyva 4'!DA$9-'Alternatyva 4'!DA$113</f>
        <v>0</v>
      </c>
      <c r="DB63" s="210">
        <f>'Alternatyva 4'!DB$8+'Alternatyva 4'!DB$9-'Alternatyva 4'!DB$113</f>
        <v>0</v>
      </c>
      <c r="DC63" s="210">
        <f>'Alternatyva 4'!DC$8+'Alternatyva 4'!DC$9-'Alternatyva 4'!DC$113</f>
        <v>0</v>
      </c>
    </row>
    <row r="64" spans="2:107" ht="15" hidden="1" customHeight="1">
      <c r="B64" s="176" t="s">
        <v>231</v>
      </c>
      <c r="C64" s="1180" t="s">
        <v>232</v>
      </c>
      <c r="D64" s="1181"/>
      <c r="E64" s="1182"/>
      <c r="F64" s="210">
        <f>H64+NPV(SD,I64:INDEX(I64:DC64,PAL))</f>
        <v>0</v>
      </c>
      <c r="G64" s="210">
        <f>SUMIF($H$6:$DC$6,"&lt;="&amp;PAL,$H64:$DC64)</f>
        <v>0</v>
      </c>
      <c r="H64" s="210">
        <f>'Alternatyva 4'!H$89-'Alternatyva 4'!H$114</f>
        <v>0</v>
      </c>
      <c r="I64" s="210">
        <f>'Alternatyva 4'!I$89-'Alternatyva 4'!I$114</f>
        <v>0</v>
      </c>
      <c r="J64" s="210">
        <f>'Alternatyva 4'!J$89-'Alternatyva 4'!J$114</f>
        <v>0</v>
      </c>
      <c r="K64" s="210">
        <f>'Alternatyva 4'!K$89-'Alternatyva 4'!K$114</f>
        <v>0</v>
      </c>
      <c r="L64" s="210">
        <f>'Alternatyva 4'!L$89-'Alternatyva 4'!L$114</f>
        <v>0</v>
      </c>
      <c r="M64" s="210">
        <f>'Alternatyva 4'!M$89-'Alternatyva 4'!M$114</f>
        <v>0</v>
      </c>
      <c r="N64" s="210">
        <f>'Alternatyva 4'!N$89-'Alternatyva 4'!N$114</f>
        <v>0</v>
      </c>
      <c r="O64" s="210">
        <f>'Alternatyva 4'!O$89-'Alternatyva 4'!O$114</f>
        <v>0</v>
      </c>
      <c r="P64" s="210">
        <f>'Alternatyva 4'!P$89-'Alternatyva 4'!P$114</f>
        <v>0</v>
      </c>
      <c r="Q64" s="210">
        <f>'Alternatyva 4'!Q$89-'Alternatyva 4'!Q$114</f>
        <v>0</v>
      </c>
      <c r="R64" s="210">
        <f>'Alternatyva 4'!R$89-'Alternatyva 4'!R$114</f>
        <v>0</v>
      </c>
      <c r="S64" s="210">
        <f>'Alternatyva 4'!S$89-'Alternatyva 4'!S$114</f>
        <v>0</v>
      </c>
      <c r="T64" s="210">
        <f>'Alternatyva 4'!T$89-'Alternatyva 4'!T$114</f>
        <v>0</v>
      </c>
      <c r="U64" s="210">
        <f>'Alternatyva 4'!U$89-'Alternatyva 4'!U$114</f>
        <v>0</v>
      </c>
      <c r="V64" s="210">
        <f>'Alternatyva 4'!V$89-'Alternatyva 4'!V$114</f>
        <v>0</v>
      </c>
      <c r="W64" s="210">
        <f>'Alternatyva 4'!W$89-'Alternatyva 4'!W$114</f>
        <v>0</v>
      </c>
      <c r="X64" s="210">
        <f>'Alternatyva 4'!X$89-'Alternatyva 4'!X$114</f>
        <v>0</v>
      </c>
      <c r="Y64" s="210">
        <f>'Alternatyva 4'!Y$89-'Alternatyva 4'!Y$114</f>
        <v>0</v>
      </c>
      <c r="Z64" s="210">
        <f>'Alternatyva 4'!Z$89-'Alternatyva 4'!Z$114</f>
        <v>0</v>
      </c>
      <c r="AA64" s="210">
        <f>'Alternatyva 4'!AA$89-'Alternatyva 4'!AA$114</f>
        <v>0</v>
      </c>
      <c r="AB64" s="210">
        <f>'Alternatyva 4'!AB$89-'Alternatyva 4'!AB$114</f>
        <v>0</v>
      </c>
      <c r="AC64" s="210">
        <f>'Alternatyva 4'!AC$89-'Alternatyva 4'!AC$114</f>
        <v>0</v>
      </c>
      <c r="AD64" s="210">
        <f>'Alternatyva 4'!AD$89-'Alternatyva 4'!AD$114</f>
        <v>0</v>
      </c>
      <c r="AE64" s="210">
        <f>'Alternatyva 4'!AE$89-'Alternatyva 4'!AE$114</f>
        <v>0</v>
      </c>
      <c r="AF64" s="210">
        <f>'Alternatyva 4'!AF$89-'Alternatyva 4'!AF$114</f>
        <v>0</v>
      </c>
      <c r="AG64" s="210">
        <f>'Alternatyva 4'!AG$89-'Alternatyva 4'!AG$114</f>
        <v>0</v>
      </c>
      <c r="AH64" s="210">
        <f>'Alternatyva 4'!AH$89-'Alternatyva 4'!AH$114</f>
        <v>0</v>
      </c>
      <c r="AI64" s="210">
        <f>'Alternatyva 4'!AI$89-'Alternatyva 4'!AI$114</f>
        <v>0</v>
      </c>
      <c r="AJ64" s="210">
        <f>'Alternatyva 4'!AJ$89-'Alternatyva 4'!AJ$114</f>
        <v>0</v>
      </c>
      <c r="AK64" s="210">
        <f>'Alternatyva 4'!AK$89-'Alternatyva 4'!AK$114</f>
        <v>0</v>
      </c>
      <c r="AL64" s="210">
        <f>'Alternatyva 4'!AL$89-'Alternatyva 4'!AL$114</f>
        <v>0</v>
      </c>
      <c r="AM64" s="210">
        <f>'Alternatyva 4'!AM$89-'Alternatyva 4'!AM$114</f>
        <v>0</v>
      </c>
      <c r="AN64" s="210">
        <f>'Alternatyva 4'!AN$89-'Alternatyva 4'!AN$114</f>
        <v>0</v>
      </c>
      <c r="AO64" s="210">
        <f>'Alternatyva 4'!AO$89-'Alternatyva 4'!AO$114</f>
        <v>0</v>
      </c>
      <c r="AP64" s="210">
        <f>'Alternatyva 4'!AP$89-'Alternatyva 4'!AP$114</f>
        <v>0</v>
      </c>
      <c r="AQ64" s="210">
        <f>'Alternatyva 4'!AQ$89-'Alternatyva 4'!AQ$114</f>
        <v>0</v>
      </c>
      <c r="AR64" s="210">
        <f>'Alternatyva 4'!AR$89-'Alternatyva 4'!AR$114</f>
        <v>0</v>
      </c>
      <c r="AS64" s="210">
        <f>'Alternatyva 4'!AS$89-'Alternatyva 4'!AS$114</f>
        <v>0</v>
      </c>
      <c r="AT64" s="210">
        <f>'Alternatyva 4'!AT$89-'Alternatyva 4'!AT$114</f>
        <v>0</v>
      </c>
      <c r="AU64" s="210">
        <f>'Alternatyva 4'!AU$89-'Alternatyva 4'!AU$114</f>
        <v>0</v>
      </c>
      <c r="AV64" s="210">
        <f>'Alternatyva 4'!AV$89-'Alternatyva 4'!AV$114</f>
        <v>0</v>
      </c>
      <c r="AW64" s="210">
        <f>'Alternatyva 4'!AW$89-'Alternatyva 4'!AW$114</f>
        <v>0</v>
      </c>
      <c r="AX64" s="210">
        <f>'Alternatyva 4'!AX$89-'Alternatyva 4'!AX$114</f>
        <v>0</v>
      </c>
      <c r="AY64" s="210">
        <f>'Alternatyva 4'!AY$89-'Alternatyva 4'!AY$114</f>
        <v>0</v>
      </c>
      <c r="AZ64" s="210">
        <f>'Alternatyva 4'!AZ$89-'Alternatyva 4'!AZ$114</f>
        <v>0</v>
      </c>
      <c r="BA64" s="210">
        <f>'Alternatyva 4'!BA$89-'Alternatyva 4'!BA$114</f>
        <v>0</v>
      </c>
      <c r="BB64" s="210">
        <f>'Alternatyva 4'!BB$89-'Alternatyva 4'!BB$114</f>
        <v>0</v>
      </c>
      <c r="BC64" s="210">
        <f>'Alternatyva 4'!BC$89-'Alternatyva 4'!BC$114</f>
        <v>0</v>
      </c>
      <c r="BD64" s="210">
        <f>'Alternatyva 4'!BD$89-'Alternatyva 4'!BD$114</f>
        <v>0</v>
      </c>
      <c r="BE64" s="210">
        <f>'Alternatyva 4'!BE$89-'Alternatyva 4'!BE$114</f>
        <v>0</v>
      </c>
      <c r="BF64" s="210">
        <f>'Alternatyva 4'!BF$89-'Alternatyva 4'!BF$114</f>
        <v>0</v>
      </c>
      <c r="BG64" s="210">
        <f>'Alternatyva 4'!BG$89-'Alternatyva 4'!BG$114</f>
        <v>0</v>
      </c>
      <c r="BH64" s="210">
        <f>'Alternatyva 4'!BH$89-'Alternatyva 4'!BH$114</f>
        <v>0</v>
      </c>
      <c r="BI64" s="210">
        <f>'Alternatyva 4'!BI$89-'Alternatyva 4'!BI$114</f>
        <v>0</v>
      </c>
      <c r="BJ64" s="210">
        <f>'Alternatyva 4'!BJ$89-'Alternatyva 4'!BJ$114</f>
        <v>0</v>
      </c>
      <c r="BK64" s="210">
        <f>'Alternatyva 4'!BK$89-'Alternatyva 4'!BK$114</f>
        <v>0</v>
      </c>
      <c r="BL64" s="210">
        <f>'Alternatyva 4'!BL$89-'Alternatyva 4'!BL$114</f>
        <v>0</v>
      </c>
      <c r="BM64" s="210">
        <f>'Alternatyva 4'!BM$89-'Alternatyva 4'!BM$114</f>
        <v>0</v>
      </c>
      <c r="BN64" s="210">
        <f>'Alternatyva 4'!BN$89-'Alternatyva 4'!BN$114</f>
        <v>0</v>
      </c>
      <c r="BO64" s="210">
        <f>'Alternatyva 4'!BO$89-'Alternatyva 4'!BO$114</f>
        <v>0</v>
      </c>
      <c r="BP64" s="210">
        <f>'Alternatyva 4'!BP$89-'Alternatyva 4'!BP$114</f>
        <v>0</v>
      </c>
      <c r="BQ64" s="210">
        <f>'Alternatyva 4'!BQ$89-'Alternatyva 4'!BQ$114</f>
        <v>0</v>
      </c>
      <c r="BR64" s="210">
        <f>'Alternatyva 4'!BR$89-'Alternatyva 4'!BR$114</f>
        <v>0</v>
      </c>
      <c r="BS64" s="210">
        <f>'Alternatyva 4'!BS$89-'Alternatyva 4'!BS$114</f>
        <v>0</v>
      </c>
      <c r="BT64" s="210">
        <f>'Alternatyva 4'!BT$89-'Alternatyva 4'!BT$114</f>
        <v>0</v>
      </c>
      <c r="BU64" s="210">
        <f>'Alternatyva 4'!BU$89-'Alternatyva 4'!BU$114</f>
        <v>0</v>
      </c>
      <c r="BV64" s="210">
        <f>'Alternatyva 4'!BV$89-'Alternatyva 4'!BV$114</f>
        <v>0</v>
      </c>
      <c r="BW64" s="210">
        <f>'Alternatyva 4'!BW$89-'Alternatyva 4'!BW$114</f>
        <v>0</v>
      </c>
      <c r="BX64" s="210">
        <f>'Alternatyva 4'!BX$89-'Alternatyva 4'!BX$114</f>
        <v>0</v>
      </c>
      <c r="BY64" s="210">
        <f>'Alternatyva 4'!BY$89-'Alternatyva 4'!BY$114</f>
        <v>0</v>
      </c>
      <c r="BZ64" s="210">
        <f>'Alternatyva 4'!BZ$89-'Alternatyva 4'!BZ$114</f>
        <v>0</v>
      </c>
      <c r="CA64" s="210">
        <f>'Alternatyva 4'!CA$89-'Alternatyva 4'!CA$114</f>
        <v>0</v>
      </c>
      <c r="CB64" s="210">
        <f>'Alternatyva 4'!CB$89-'Alternatyva 4'!CB$114</f>
        <v>0</v>
      </c>
      <c r="CC64" s="210">
        <f>'Alternatyva 4'!CC$89-'Alternatyva 4'!CC$114</f>
        <v>0</v>
      </c>
      <c r="CD64" s="210">
        <f>'Alternatyva 4'!CD$89-'Alternatyva 4'!CD$114</f>
        <v>0</v>
      </c>
      <c r="CE64" s="210">
        <f>'Alternatyva 4'!CE$89-'Alternatyva 4'!CE$114</f>
        <v>0</v>
      </c>
      <c r="CF64" s="210">
        <f>'Alternatyva 4'!CF$89-'Alternatyva 4'!CF$114</f>
        <v>0</v>
      </c>
      <c r="CG64" s="210">
        <f>'Alternatyva 4'!CG$89-'Alternatyva 4'!CG$114</f>
        <v>0</v>
      </c>
      <c r="CH64" s="210">
        <f>'Alternatyva 4'!CH$89-'Alternatyva 4'!CH$114</f>
        <v>0</v>
      </c>
      <c r="CI64" s="210">
        <f>'Alternatyva 4'!CI$89-'Alternatyva 4'!CI$114</f>
        <v>0</v>
      </c>
      <c r="CJ64" s="210">
        <f>'Alternatyva 4'!CJ$89-'Alternatyva 4'!CJ$114</f>
        <v>0</v>
      </c>
      <c r="CK64" s="210">
        <f>'Alternatyva 4'!CK$89-'Alternatyva 4'!CK$114</f>
        <v>0</v>
      </c>
      <c r="CL64" s="210">
        <f>'Alternatyva 4'!CL$89-'Alternatyva 4'!CL$114</f>
        <v>0</v>
      </c>
      <c r="CM64" s="210">
        <f>'Alternatyva 4'!CM$89-'Alternatyva 4'!CM$114</f>
        <v>0</v>
      </c>
      <c r="CN64" s="210">
        <f>'Alternatyva 4'!CN$89-'Alternatyva 4'!CN$114</f>
        <v>0</v>
      </c>
      <c r="CO64" s="210">
        <f>'Alternatyva 4'!CO$89-'Alternatyva 4'!CO$114</f>
        <v>0</v>
      </c>
      <c r="CP64" s="210">
        <f>'Alternatyva 4'!CP$89-'Alternatyva 4'!CP$114</f>
        <v>0</v>
      </c>
      <c r="CQ64" s="210">
        <f>'Alternatyva 4'!CQ$89-'Alternatyva 4'!CQ$114</f>
        <v>0</v>
      </c>
      <c r="CR64" s="210">
        <f>'Alternatyva 4'!CR$89-'Alternatyva 4'!CR$114</f>
        <v>0</v>
      </c>
      <c r="CS64" s="210">
        <f>'Alternatyva 4'!CS$89-'Alternatyva 4'!CS$114</f>
        <v>0</v>
      </c>
      <c r="CT64" s="210">
        <f>'Alternatyva 4'!CT$89-'Alternatyva 4'!CT$114</f>
        <v>0</v>
      </c>
      <c r="CU64" s="210">
        <f>'Alternatyva 4'!CU$89-'Alternatyva 4'!CU$114</f>
        <v>0</v>
      </c>
      <c r="CV64" s="210">
        <f>'Alternatyva 4'!CV$89-'Alternatyva 4'!CV$114</f>
        <v>0</v>
      </c>
      <c r="CW64" s="210">
        <f>'Alternatyva 4'!CW$89-'Alternatyva 4'!CW$114</f>
        <v>0</v>
      </c>
      <c r="CX64" s="210">
        <f>'Alternatyva 4'!CX$89-'Alternatyva 4'!CX$114</f>
        <v>0</v>
      </c>
      <c r="CY64" s="210">
        <f>'Alternatyva 4'!CY$89-'Alternatyva 4'!CY$114</f>
        <v>0</v>
      </c>
      <c r="CZ64" s="210">
        <f>'Alternatyva 4'!CZ$89-'Alternatyva 4'!CZ$114</f>
        <v>0</v>
      </c>
      <c r="DA64" s="210">
        <f>'Alternatyva 4'!DA$89-'Alternatyva 4'!DA$114</f>
        <v>0</v>
      </c>
      <c r="DB64" s="210">
        <f>'Alternatyva 4'!DB$89-'Alternatyva 4'!DB$114</f>
        <v>0</v>
      </c>
      <c r="DC64" s="210">
        <f>'Alternatyva 4'!DC$89-'Alternatyva 4'!DC$114</f>
        <v>0</v>
      </c>
    </row>
    <row r="65" spans="2:107" ht="15" hidden="1" customHeight="1">
      <c r="B65" s="176" t="s">
        <v>233</v>
      </c>
      <c r="C65" s="1180" t="s">
        <v>163</v>
      </c>
      <c r="D65" s="1181"/>
      <c r="E65" s="1182"/>
      <c r="F65" s="209">
        <f>H65+NPV(FD,I65:INDEX(I65:DC65,PAL))</f>
        <v>0</v>
      </c>
      <c r="G65" s="210">
        <f>SUMIF($H$6:$DC$6,"&lt;="&amp;PAL,$H65:$DC65)</f>
        <v>0</v>
      </c>
      <c r="H65" s="210">
        <f>SUM('Alternatyva 4'!H$21,'Alternatyva 4'!H$32,'Alternatyva 4'!H$43,'Alternatyva 4'!H$55,'Alternatyva 4'!H$66,'Alternatyva 4'!H$77,'Alternatyva 4'!H$88)</f>
        <v>0</v>
      </c>
      <c r="I65" s="210">
        <f>SUM('Alternatyva 4'!I$21,'Alternatyva 4'!I$32,'Alternatyva 4'!I$43,'Alternatyva 4'!I$55,'Alternatyva 4'!I$66,'Alternatyva 4'!I$77,'Alternatyva 4'!I$88)</f>
        <v>0</v>
      </c>
      <c r="J65" s="210">
        <f>SUM('Alternatyva 4'!J$21,'Alternatyva 4'!J$32,'Alternatyva 4'!J$43,'Alternatyva 4'!J$55,'Alternatyva 4'!J$66,'Alternatyva 4'!J$77,'Alternatyva 4'!J$88)</f>
        <v>0</v>
      </c>
      <c r="K65" s="210">
        <f>SUM('Alternatyva 4'!K$21,'Alternatyva 4'!K$32,'Alternatyva 4'!K$43,'Alternatyva 4'!K$55,'Alternatyva 4'!K$66,'Alternatyva 4'!K$77,'Alternatyva 4'!K$88)</f>
        <v>0</v>
      </c>
      <c r="L65" s="210">
        <f>SUM('Alternatyva 4'!L$21,'Alternatyva 4'!L$32,'Alternatyva 4'!L$43,'Alternatyva 4'!L$55,'Alternatyva 4'!L$66,'Alternatyva 4'!L$77,'Alternatyva 4'!L$88)</f>
        <v>0</v>
      </c>
      <c r="M65" s="210">
        <f>SUM('Alternatyva 4'!M$21,'Alternatyva 4'!M$32,'Alternatyva 4'!M$43,'Alternatyva 4'!M$55,'Alternatyva 4'!M$66,'Alternatyva 4'!M$77,'Alternatyva 4'!M$88)</f>
        <v>0</v>
      </c>
      <c r="N65" s="210">
        <f>SUM('Alternatyva 4'!N$21,'Alternatyva 4'!N$32,'Alternatyva 4'!N$43,'Alternatyva 4'!N$55,'Alternatyva 4'!N$66,'Alternatyva 4'!N$77,'Alternatyva 4'!N$88)</f>
        <v>0</v>
      </c>
      <c r="O65" s="210">
        <f>SUM('Alternatyva 4'!O$21,'Alternatyva 4'!O$32,'Alternatyva 4'!O$43,'Alternatyva 4'!O$55,'Alternatyva 4'!O$66,'Alternatyva 4'!O$77,'Alternatyva 4'!O$88)</f>
        <v>0</v>
      </c>
      <c r="P65" s="210">
        <f>SUM('Alternatyva 4'!P$21,'Alternatyva 4'!P$32,'Alternatyva 4'!P$43,'Alternatyva 4'!P$55,'Alternatyva 4'!P$66,'Alternatyva 4'!P$77,'Alternatyva 4'!P$88)</f>
        <v>0</v>
      </c>
      <c r="Q65" s="210">
        <f>SUM('Alternatyva 4'!Q$21,'Alternatyva 4'!Q$32,'Alternatyva 4'!Q$43,'Alternatyva 4'!Q$55,'Alternatyva 4'!Q$66,'Alternatyva 4'!Q$77,'Alternatyva 4'!Q$88)</f>
        <v>0</v>
      </c>
      <c r="R65" s="210">
        <f>SUM('Alternatyva 4'!R$21,'Alternatyva 4'!R$32,'Alternatyva 4'!R$43,'Alternatyva 4'!R$55,'Alternatyva 4'!R$66,'Alternatyva 4'!R$77,'Alternatyva 4'!R$88)</f>
        <v>0</v>
      </c>
      <c r="S65" s="210">
        <f>SUM('Alternatyva 4'!S$21,'Alternatyva 4'!S$32,'Alternatyva 4'!S$43,'Alternatyva 4'!S$55,'Alternatyva 4'!S$66,'Alternatyva 4'!S$77,'Alternatyva 4'!S$88)</f>
        <v>0</v>
      </c>
      <c r="T65" s="210">
        <f>SUM('Alternatyva 4'!T$21,'Alternatyva 4'!T$32,'Alternatyva 4'!T$43,'Alternatyva 4'!T$55,'Alternatyva 4'!T$66,'Alternatyva 4'!T$77,'Alternatyva 4'!T$88)</f>
        <v>0</v>
      </c>
      <c r="U65" s="210">
        <f>SUM('Alternatyva 4'!U$21,'Alternatyva 4'!U$32,'Alternatyva 4'!U$43,'Alternatyva 4'!U$55,'Alternatyva 4'!U$66,'Alternatyva 4'!U$77,'Alternatyva 4'!U$88)</f>
        <v>0</v>
      </c>
      <c r="V65" s="210">
        <f>SUM('Alternatyva 4'!V$21,'Alternatyva 4'!V$32,'Alternatyva 4'!V$43,'Alternatyva 4'!V$55,'Alternatyva 4'!V$66,'Alternatyva 4'!V$77,'Alternatyva 4'!V$88)</f>
        <v>0</v>
      </c>
      <c r="W65" s="210">
        <f>SUM('Alternatyva 4'!W$21,'Alternatyva 4'!W$32,'Alternatyva 4'!W$43,'Alternatyva 4'!W$55,'Alternatyva 4'!W$66,'Alternatyva 4'!W$77,'Alternatyva 4'!W$88)</f>
        <v>0</v>
      </c>
      <c r="X65" s="210">
        <f>SUM('Alternatyva 4'!X$21,'Alternatyva 4'!X$32,'Alternatyva 4'!X$43,'Alternatyva 4'!X$55,'Alternatyva 4'!X$66,'Alternatyva 4'!X$77,'Alternatyva 4'!X$88)</f>
        <v>0</v>
      </c>
      <c r="Y65" s="210">
        <f>SUM('Alternatyva 4'!Y$21,'Alternatyva 4'!Y$32,'Alternatyva 4'!Y$43,'Alternatyva 4'!Y$55,'Alternatyva 4'!Y$66,'Alternatyva 4'!Y$77,'Alternatyva 4'!Y$88)</f>
        <v>0</v>
      </c>
      <c r="Z65" s="210">
        <f>SUM('Alternatyva 4'!Z$21,'Alternatyva 4'!Z$32,'Alternatyva 4'!Z$43,'Alternatyva 4'!Z$55,'Alternatyva 4'!Z$66,'Alternatyva 4'!Z$77,'Alternatyva 4'!Z$88)</f>
        <v>0</v>
      </c>
      <c r="AA65" s="210">
        <f>SUM('Alternatyva 4'!AA$21,'Alternatyva 4'!AA$32,'Alternatyva 4'!AA$43,'Alternatyva 4'!AA$55,'Alternatyva 4'!AA$66,'Alternatyva 4'!AA$77,'Alternatyva 4'!AA$88)</f>
        <v>0</v>
      </c>
      <c r="AB65" s="210">
        <f>SUM('Alternatyva 4'!AB$21,'Alternatyva 4'!AB$32,'Alternatyva 4'!AB$43,'Alternatyva 4'!AB$55,'Alternatyva 4'!AB$66,'Alternatyva 4'!AB$77,'Alternatyva 4'!AB$88)</f>
        <v>0</v>
      </c>
      <c r="AC65" s="210">
        <f>SUM('Alternatyva 4'!AC$21,'Alternatyva 4'!AC$32,'Alternatyva 4'!AC$43,'Alternatyva 4'!AC$55,'Alternatyva 4'!AC$66,'Alternatyva 4'!AC$77,'Alternatyva 4'!AC$88)</f>
        <v>0</v>
      </c>
      <c r="AD65" s="210">
        <f>SUM('Alternatyva 4'!AD$21,'Alternatyva 4'!AD$32,'Alternatyva 4'!AD$43,'Alternatyva 4'!AD$55,'Alternatyva 4'!AD$66,'Alternatyva 4'!AD$77,'Alternatyva 4'!AD$88)</f>
        <v>0</v>
      </c>
      <c r="AE65" s="210">
        <f>SUM('Alternatyva 4'!AE$21,'Alternatyva 4'!AE$32,'Alternatyva 4'!AE$43,'Alternatyva 4'!AE$55,'Alternatyva 4'!AE$66,'Alternatyva 4'!AE$77,'Alternatyva 4'!AE$88)</f>
        <v>0</v>
      </c>
      <c r="AF65" s="210">
        <f>SUM('Alternatyva 4'!AF$21,'Alternatyva 4'!AF$32,'Alternatyva 4'!AF$43,'Alternatyva 4'!AF$55,'Alternatyva 4'!AF$66,'Alternatyva 4'!AF$77,'Alternatyva 4'!AF$88)</f>
        <v>0</v>
      </c>
      <c r="AG65" s="210">
        <f>SUM('Alternatyva 4'!AG$21,'Alternatyva 4'!AG$32,'Alternatyva 4'!AG$43,'Alternatyva 4'!AG$55,'Alternatyva 4'!AG$66,'Alternatyva 4'!AG$77,'Alternatyva 4'!AG$88)</f>
        <v>0</v>
      </c>
      <c r="AH65" s="210">
        <f>SUM('Alternatyva 4'!AH$21,'Alternatyva 4'!AH$32,'Alternatyva 4'!AH$43,'Alternatyva 4'!AH$55,'Alternatyva 4'!AH$66,'Alternatyva 4'!AH$77,'Alternatyva 4'!AH$88)</f>
        <v>0</v>
      </c>
      <c r="AI65" s="210">
        <f>SUM('Alternatyva 4'!AI$21,'Alternatyva 4'!AI$32,'Alternatyva 4'!AI$43,'Alternatyva 4'!AI$55,'Alternatyva 4'!AI$66,'Alternatyva 4'!AI$77,'Alternatyva 4'!AI$88)</f>
        <v>0</v>
      </c>
      <c r="AJ65" s="210">
        <f>SUM('Alternatyva 4'!AJ$21,'Alternatyva 4'!AJ$32,'Alternatyva 4'!AJ$43,'Alternatyva 4'!AJ$55,'Alternatyva 4'!AJ$66,'Alternatyva 4'!AJ$77,'Alternatyva 4'!AJ$88)</f>
        <v>0</v>
      </c>
      <c r="AK65" s="210">
        <f>SUM('Alternatyva 4'!AK$21,'Alternatyva 4'!AK$32,'Alternatyva 4'!AK$43,'Alternatyva 4'!AK$55,'Alternatyva 4'!AK$66,'Alternatyva 4'!AK$77,'Alternatyva 4'!AK$88)</f>
        <v>0</v>
      </c>
      <c r="AL65" s="210">
        <f>SUM('Alternatyva 4'!AL$21,'Alternatyva 4'!AL$32,'Alternatyva 4'!AL$43,'Alternatyva 4'!AL$55,'Alternatyva 4'!AL$66,'Alternatyva 4'!AL$77,'Alternatyva 4'!AL$88)</f>
        <v>0</v>
      </c>
      <c r="AM65" s="210">
        <f>SUM('Alternatyva 4'!AM$21,'Alternatyva 4'!AM$32,'Alternatyva 4'!AM$43,'Alternatyva 4'!AM$55,'Alternatyva 4'!AM$66,'Alternatyva 4'!AM$77,'Alternatyva 4'!AM$88)</f>
        <v>0</v>
      </c>
      <c r="AN65" s="210">
        <f>SUM('Alternatyva 4'!AN$21,'Alternatyva 4'!AN$32,'Alternatyva 4'!AN$43,'Alternatyva 4'!AN$55,'Alternatyva 4'!AN$66,'Alternatyva 4'!AN$77,'Alternatyva 4'!AN$88)</f>
        <v>0</v>
      </c>
      <c r="AO65" s="210">
        <f>SUM('Alternatyva 4'!AO$21,'Alternatyva 4'!AO$32,'Alternatyva 4'!AO$43,'Alternatyva 4'!AO$55,'Alternatyva 4'!AO$66,'Alternatyva 4'!AO$77,'Alternatyva 4'!AO$88)</f>
        <v>0</v>
      </c>
      <c r="AP65" s="210">
        <f>SUM('Alternatyva 4'!AP$21,'Alternatyva 4'!AP$32,'Alternatyva 4'!AP$43,'Alternatyva 4'!AP$55,'Alternatyva 4'!AP$66,'Alternatyva 4'!AP$77,'Alternatyva 4'!AP$88)</f>
        <v>0</v>
      </c>
      <c r="AQ65" s="210">
        <f>SUM('Alternatyva 4'!AQ$21,'Alternatyva 4'!AQ$32,'Alternatyva 4'!AQ$43,'Alternatyva 4'!AQ$55,'Alternatyva 4'!AQ$66,'Alternatyva 4'!AQ$77,'Alternatyva 4'!AQ$88)</f>
        <v>0</v>
      </c>
      <c r="AR65" s="210">
        <f>SUM('Alternatyva 4'!AR$21,'Alternatyva 4'!AR$32,'Alternatyva 4'!AR$43,'Alternatyva 4'!AR$55,'Alternatyva 4'!AR$66,'Alternatyva 4'!AR$77,'Alternatyva 4'!AR$88)</f>
        <v>0</v>
      </c>
      <c r="AS65" s="210">
        <f>SUM('Alternatyva 4'!AS$21,'Alternatyva 4'!AS$32,'Alternatyva 4'!AS$43,'Alternatyva 4'!AS$55,'Alternatyva 4'!AS$66,'Alternatyva 4'!AS$77,'Alternatyva 4'!AS$88)</f>
        <v>0</v>
      </c>
      <c r="AT65" s="210">
        <f>SUM('Alternatyva 4'!AT$21,'Alternatyva 4'!AT$32,'Alternatyva 4'!AT$43,'Alternatyva 4'!AT$55,'Alternatyva 4'!AT$66,'Alternatyva 4'!AT$77,'Alternatyva 4'!AT$88)</f>
        <v>0</v>
      </c>
      <c r="AU65" s="210">
        <f>SUM('Alternatyva 4'!AU$21,'Alternatyva 4'!AU$32,'Alternatyva 4'!AU$43,'Alternatyva 4'!AU$55,'Alternatyva 4'!AU$66,'Alternatyva 4'!AU$77,'Alternatyva 4'!AU$88)</f>
        <v>0</v>
      </c>
      <c r="AV65" s="210">
        <f>SUM('Alternatyva 4'!AV$21,'Alternatyva 4'!AV$32,'Alternatyva 4'!AV$43,'Alternatyva 4'!AV$55,'Alternatyva 4'!AV$66,'Alternatyva 4'!AV$77,'Alternatyva 4'!AV$88)</f>
        <v>0</v>
      </c>
      <c r="AW65" s="210">
        <f>SUM('Alternatyva 4'!AW$21,'Alternatyva 4'!AW$32,'Alternatyva 4'!AW$43,'Alternatyva 4'!AW$55,'Alternatyva 4'!AW$66,'Alternatyva 4'!AW$77,'Alternatyva 4'!AW$88)</f>
        <v>0</v>
      </c>
      <c r="AX65" s="210">
        <f>SUM('Alternatyva 4'!AX$21,'Alternatyva 4'!AX$32,'Alternatyva 4'!AX$43,'Alternatyva 4'!AX$55,'Alternatyva 4'!AX$66,'Alternatyva 4'!AX$77,'Alternatyva 4'!AX$88)</f>
        <v>0</v>
      </c>
      <c r="AY65" s="210">
        <f>SUM('Alternatyva 4'!AY$21,'Alternatyva 4'!AY$32,'Alternatyva 4'!AY$43,'Alternatyva 4'!AY$55,'Alternatyva 4'!AY$66,'Alternatyva 4'!AY$77,'Alternatyva 4'!AY$88)</f>
        <v>0</v>
      </c>
      <c r="AZ65" s="210">
        <f>SUM('Alternatyva 4'!AZ$21,'Alternatyva 4'!AZ$32,'Alternatyva 4'!AZ$43,'Alternatyva 4'!AZ$55,'Alternatyva 4'!AZ$66,'Alternatyva 4'!AZ$77,'Alternatyva 4'!AZ$88)</f>
        <v>0</v>
      </c>
      <c r="BA65" s="210">
        <f>SUM('Alternatyva 4'!BA$21,'Alternatyva 4'!BA$32,'Alternatyva 4'!BA$43,'Alternatyva 4'!BA$55,'Alternatyva 4'!BA$66,'Alternatyva 4'!BA$77,'Alternatyva 4'!BA$88)</f>
        <v>0</v>
      </c>
      <c r="BB65" s="210">
        <f>SUM('Alternatyva 4'!BB$21,'Alternatyva 4'!BB$32,'Alternatyva 4'!BB$43,'Alternatyva 4'!BB$55,'Alternatyva 4'!BB$66,'Alternatyva 4'!BB$77,'Alternatyva 4'!BB$88)</f>
        <v>0</v>
      </c>
      <c r="BC65" s="210">
        <f>SUM('Alternatyva 4'!BC$21,'Alternatyva 4'!BC$32,'Alternatyva 4'!BC$43,'Alternatyva 4'!BC$55,'Alternatyva 4'!BC$66,'Alternatyva 4'!BC$77,'Alternatyva 4'!BC$88)</f>
        <v>0</v>
      </c>
      <c r="BD65" s="210">
        <f>SUM('Alternatyva 4'!BD$21,'Alternatyva 4'!BD$32,'Alternatyva 4'!BD$43,'Alternatyva 4'!BD$55,'Alternatyva 4'!BD$66,'Alternatyva 4'!BD$77,'Alternatyva 4'!BD$88)</f>
        <v>0</v>
      </c>
      <c r="BE65" s="210">
        <f>SUM('Alternatyva 4'!BE$21,'Alternatyva 4'!BE$32,'Alternatyva 4'!BE$43,'Alternatyva 4'!BE$55,'Alternatyva 4'!BE$66,'Alternatyva 4'!BE$77,'Alternatyva 4'!BE$88)</f>
        <v>0</v>
      </c>
      <c r="BF65" s="210">
        <f>SUM('Alternatyva 4'!BF$21,'Alternatyva 4'!BF$32,'Alternatyva 4'!BF$43,'Alternatyva 4'!BF$55,'Alternatyva 4'!BF$66,'Alternatyva 4'!BF$77,'Alternatyva 4'!BF$88)</f>
        <v>0</v>
      </c>
      <c r="BG65" s="210">
        <f>SUM('Alternatyva 4'!BG$21,'Alternatyva 4'!BG$32,'Alternatyva 4'!BG$43,'Alternatyva 4'!BG$55,'Alternatyva 4'!BG$66,'Alternatyva 4'!BG$77,'Alternatyva 4'!BG$88)</f>
        <v>0</v>
      </c>
      <c r="BH65" s="210">
        <f>SUM('Alternatyva 4'!BH$21,'Alternatyva 4'!BH$32,'Alternatyva 4'!BH$43,'Alternatyva 4'!BH$55,'Alternatyva 4'!BH$66,'Alternatyva 4'!BH$77,'Alternatyva 4'!BH$88)</f>
        <v>0</v>
      </c>
      <c r="BI65" s="210">
        <f>SUM('Alternatyva 4'!BI$21,'Alternatyva 4'!BI$32,'Alternatyva 4'!BI$43,'Alternatyva 4'!BI$55,'Alternatyva 4'!BI$66,'Alternatyva 4'!BI$77,'Alternatyva 4'!BI$88)</f>
        <v>0</v>
      </c>
      <c r="BJ65" s="210">
        <f>SUM('Alternatyva 4'!BJ$21,'Alternatyva 4'!BJ$32,'Alternatyva 4'!BJ$43,'Alternatyva 4'!BJ$55,'Alternatyva 4'!BJ$66,'Alternatyva 4'!BJ$77,'Alternatyva 4'!BJ$88)</f>
        <v>0</v>
      </c>
      <c r="BK65" s="210">
        <f>SUM('Alternatyva 4'!BK$21,'Alternatyva 4'!BK$32,'Alternatyva 4'!BK$43,'Alternatyva 4'!BK$55,'Alternatyva 4'!BK$66,'Alternatyva 4'!BK$77,'Alternatyva 4'!BK$88)</f>
        <v>0</v>
      </c>
      <c r="BL65" s="210">
        <f>SUM('Alternatyva 4'!BL$21,'Alternatyva 4'!BL$32,'Alternatyva 4'!BL$43,'Alternatyva 4'!BL$55,'Alternatyva 4'!BL$66,'Alternatyva 4'!BL$77,'Alternatyva 4'!BL$88)</f>
        <v>0</v>
      </c>
      <c r="BM65" s="210">
        <f>SUM('Alternatyva 4'!BM$21,'Alternatyva 4'!BM$32,'Alternatyva 4'!BM$43,'Alternatyva 4'!BM$55,'Alternatyva 4'!BM$66,'Alternatyva 4'!BM$77,'Alternatyva 4'!BM$88)</f>
        <v>0</v>
      </c>
      <c r="BN65" s="210">
        <f>SUM('Alternatyva 4'!BN$21,'Alternatyva 4'!BN$32,'Alternatyva 4'!BN$43,'Alternatyva 4'!BN$55,'Alternatyva 4'!BN$66,'Alternatyva 4'!BN$77,'Alternatyva 4'!BN$88)</f>
        <v>0</v>
      </c>
      <c r="BO65" s="210">
        <f>SUM('Alternatyva 4'!BO$21,'Alternatyva 4'!BO$32,'Alternatyva 4'!BO$43,'Alternatyva 4'!BO$55,'Alternatyva 4'!BO$66,'Alternatyva 4'!BO$77,'Alternatyva 4'!BO$88)</f>
        <v>0</v>
      </c>
      <c r="BP65" s="210">
        <f>SUM('Alternatyva 4'!BP$21,'Alternatyva 4'!BP$32,'Alternatyva 4'!BP$43,'Alternatyva 4'!BP$55,'Alternatyva 4'!BP$66,'Alternatyva 4'!BP$77,'Alternatyva 4'!BP$88)</f>
        <v>0</v>
      </c>
      <c r="BQ65" s="210">
        <f>SUM('Alternatyva 4'!BQ$21,'Alternatyva 4'!BQ$32,'Alternatyva 4'!BQ$43,'Alternatyva 4'!BQ$55,'Alternatyva 4'!BQ$66,'Alternatyva 4'!BQ$77,'Alternatyva 4'!BQ$88)</f>
        <v>0</v>
      </c>
      <c r="BR65" s="210">
        <f>SUM('Alternatyva 4'!BR$21,'Alternatyva 4'!BR$32,'Alternatyva 4'!BR$43,'Alternatyva 4'!BR$55,'Alternatyva 4'!BR$66,'Alternatyva 4'!BR$77,'Alternatyva 4'!BR$88)</f>
        <v>0</v>
      </c>
      <c r="BS65" s="210">
        <f>SUM('Alternatyva 4'!BS$21,'Alternatyva 4'!BS$32,'Alternatyva 4'!BS$43,'Alternatyva 4'!BS$55,'Alternatyva 4'!BS$66,'Alternatyva 4'!BS$77,'Alternatyva 4'!BS$88)</f>
        <v>0</v>
      </c>
      <c r="BT65" s="210">
        <f>SUM('Alternatyva 4'!BT$21,'Alternatyva 4'!BT$32,'Alternatyva 4'!BT$43,'Alternatyva 4'!BT$55,'Alternatyva 4'!BT$66,'Alternatyva 4'!BT$77,'Alternatyva 4'!BT$88)</f>
        <v>0</v>
      </c>
      <c r="BU65" s="210">
        <f>SUM('Alternatyva 4'!BU$21,'Alternatyva 4'!BU$32,'Alternatyva 4'!BU$43,'Alternatyva 4'!BU$55,'Alternatyva 4'!BU$66,'Alternatyva 4'!BU$77,'Alternatyva 4'!BU$88)</f>
        <v>0</v>
      </c>
      <c r="BV65" s="210">
        <f>SUM('Alternatyva 4'!BV$21,'Alternatyva 4'!BV$32,'Alternatyva 4'!BV$43,'Alternatyva 4'!BV$55,'Alternatyva 4'!BV$66,'Alternatyva 4'!BV$77,'Alternatyva 4'!BV$88)</f>
        <v>0</v>
      </c>
      <c r="BW65" s="210">
        <f>SUM('Alternatyva 4'!BW$21,'Alternatyva 4'!BW$32,'Alternatyva 4'!BW$43,'Alternatyva 4'!BW$55,'Alternatyva 4'!BW$66,'Alternatyva 4'!BW$77,'Alternatyva 4'!BW$88)</f>
        <v>0</v>
      </c>
      <c r="BX65" s="210">
        <f>SUM('Alternatyva 4'!BX$21,'Alternatyva 4'!BX$32,'Alternatyva 4'!BX$43,'Alternatyva 4'!BX$55,'Alternatyva 4'!BX$66,'Alternatyva 4'!BX$77,'Alternatyva 4'!BX$88)</f>
        <v>0</v>
      </c>
      <c r="BY65" s="210">
        <f>SUM('Alternatyva 4'!BY$21,'Alternatyva 4'!BY$32,'Alternatyva 4'!BY$43,'Alternatyva 4'!BY$55,'Alternatyva 4'!BY$66,'Alternatyva 4'!BY$77,'Alternatyva 4'!BY$88)</f>
        <v>0</v>
      </c>
      <c r="BZ65" s="210">
        <f>SUM('Alternatyva 4'!BZ$21,'Alternatyva 4'!BZ$32,'Alternatyva 4'!BZ$43,'Alternatyva 4'!BZ$55,'Alternatyva 4'!BZ$66,'Alternatyva 4'!BZ$77,'Alternatyva 4'!BZ$88)</f>
        <v>0</v>
      </c>
      <c r="CA65" s="210">
        <f>SUM('Alternatyva 4'!CA$21,'Alternatyva 4'!CA$32,'Alternatyva 4'!CA$43,'Alternatyva 4'!CA$55,'Alternatyva 4'!CA$66,'Alternatyva 4'!CA$77,'Alternatyva 4'!CA$88)</f>
        <v>0</v>
      </c>
      <c r="CB65" s="210">
        <f>SUM('Alternatyva 4'!CB$21,'Alternatyva 4'!CB$32,'Alternatyva 4'!CB$43,'Alternatyva 4'!CB$55,'Alternatyva 4'!CB$66,'Alternatyva 4'!CB$77,'Alternatyva 4'!CB$88)</f>
        <v>0</v>
      </c>
      <c r="CC65" s="210">
        <f>SUM('Alternatyva 4'!CC$21,'Alternatyva 4'!CC$32,'Alternatyva 4'!CC$43,'Alternatyva 4'!CC$55,'Alternatyva 4'!CC$66,'Alternatyva 4'!CC$77,'Alternatyva 4'!CC$88)</f>
        <v>0</v>
      </c>
      <c r="CD65" s="210">
        <f>SUM('Alternatyva 4'!CD$21,'Alternatyva 4'!CD$32,'Alternatyva 4'!CD$43,'Alternatyva 4'!CD$55,'Alternatyva 4'!CD$66,'Alternatyva 4'!CD$77,'Alternatyva 4'!CD$88)</f>
        <v>0</v>
      </c>
      <c r="CE65" s="210">
        <f>SUM('Alternatyva 4'!CE$21,'Alternatyva 4'!CE$32,'Alternatyva 4'!CE$43,'Alternatyva 4'!CE$55,'Alternatyva 4'!CE$66,'Alternatyva 4'!CE$77,'Alternatyva 4'!CE$88)</f>
        <v>0</v>
      </c>
      <c r="CF65" s="210">
        <f>SUM('Alternatyva 4'!CF$21,'Alternatyva 4'!CF$32,'Alternatyva 4'!CF$43,'Alternatyva 4'!CF$55,'Alternatyva 4'!CF$66,'Alternatyva 4'!CF$77,'Alternatyva 4'!CF$88)</f>
        <v>0</v>
      </c>
      <c r="CG65" s="210">
        <f>SUM('Alternatyva 4'!CG$21,'Alternatyva 4'!CG$32,'Alternatyva 4'!CG$43,'Alternatyva 4'!CG$55,'Alternatyva 4'!CG$66,'Alternatyva 4'!CG$77,'Alternatyva 4'!CG$88)</f>
        <v>0</v>
      </c>
      <c r="CH65" s="210">
        <f>SUM('Alternatyva 4'!CH$21,'Alternatyva 4'!CH$32,'Alternatyva 4'!CH$43,'Alternatyva 4'!CH$55,'Alternatyva 4'!CH$66,'Alternatyva 4'!CH$77,'Alternatyva 4'!CH$88)</f>
        <v>0</v>
      </c>
      <c r="CI65" s="210">
        <f>SUM('Alternatyva 4'!CI$21,'Alternatyva 4'!CI$32,'Alternatyva 4'!CI$43,'Alternatyva 4'!CI$55,'Alternatyva 4'!CI$66,'Alternatyva 4'!CI$77,'Alternatyva 4'!CI$88)</f>
        <v>0</v>
      </c>
      <c r="CJ65" s="210">
        <f>SUM('Alternatyva 4'!CJ$21,'Alternatyva 4'!CJ$32,'Alternatyva 4'!CJ$43,'Alternatyva 4'!CJ$55,'Alternatyva 4'!CJ$66,'Alternatyva 4'!CJ$77,'Alternatyva 4'!CJ$88)</f>
        <v>0</v>
      </c>
      <c r="CK65" s="210">
        <f>SUM('Alternatyva 4'!CK$21,'Alternatyva 4'!CK$32,'Alternatyva 4'!CK$43,'Alternatyva 4'!CK$55,'Alternatyva 4'!CK$66,'Alternatyva 4'!CK$77,'Alternatyva 4'!CK$88)</f>
        <v>0</v>
      </c>
      <c r="CL65" s="210">
        <f>SUM('Alternatyva 4'!CL$21,'Alternatyva 4'!CL$32,'Alternatyva 4'!CL$43,'Alternatyva 4'!CL$55,'Alternatyva 4'!CL$66,'Alternatyva 4'!CL$77,'Alternatyva 4'!CL$88)</f>
        <v>0</v>
      </c>
      <c r="CM65" s="210">
        <f>SUM('Alternatyva 4'!CM$21,'Alternatyva 4'!CM$32,'Alternatyva 4'!CM$43,'Alternatyva 4'!CM$55,'Alternatyva 4'!CM$66,'Alternatyva 4'!CM$77,'Alternatyva 4'!CM$88)</f>
        <v>0</v>
      </c>
      <c r="CN65" s="210">
        <f>SUM('Alternatyva 4'!CN$21,'Alternatyva 4'!CN$32,'Alternatyva 4'!CN$43,'Alternatyva 4'!CN$55,'Alternatyva 4'!CN$66,'Alternatyva 4'!CN$77,'Alternatyva 4'!CN$88)</f>
        <v>0</v>
      </c>
      <c r="CO65" s="210">
        <f>SUM('Alternatyva 4'!CO$21,'Alternatyva 4'!CO$32,'Alternatyva 4'!CO$43,'Alternatyva 4'!CO$55,'Alternatyva 4'!CO$66,'Alternatyva 4'!CO$77,'Alternatyva 4'!CO$88)</f>
        <v>0</v>
      </c>
      <c r="CP65" s="210">
        <f>SUM('Alternatyva 4'!CP$21,'Alternatyva 4'!CP$32,'Alternatyva 4'!CP$43,'Alternatyva 4'!CP$55,'Alternatyva 4'!CP$66,'Alternatyva 4'!CP$77,'Alternatyva 4'!CP$88)</f>
        <v>0</v>
      </c>
      <c r="CQ65" s="210">
        <f>SUM('Alternatyva 4'!CQ$21,'Alternatyva 4'!CQ$32,'Alternatyva 4'!CQ$43,'Alternatyva 4'!CQ$55,'Alternatyva 4'!CQ$66,'Alternatyva 4'!CQ$77,'Alternatyva 4'!CQ$88)</f>
        <v>0</v>
      </c>
      <c r="CR65" s="210">
        <f>SUM('Alternatyva 4'!CR$21,'Alternatyva 4'!CR$32,'Alternatyva 4'!CR$43,'Alternatyva 4'!CR$55,'Alternatyva 4'!CR$66,'Alternatyva 4'!CR$77,'Alternatyva 4'!CR$88)</f>
        <v>0</v>
      </c>
      <c r="CS65" s="210">
        <f>SUM('Alternatyva 4'!CS$21,'Alternatyva 4'!CS$32,'Alternatyva 4'!CS$43,'Alternatyva 4'!CS$55,'Alternatyva 4'!CS$66,'Alternatyva 4'!CS$77,'Alternatyva 4'!CS$88)</f>
        <v>0</v>
      </c>
      <c r="CT65" s="210">
        <f>SUM('Alternatyva 4'!CT$21,'Alternatyva 4'!CT$32,'Alternatyva 4'!CT$43,'Alternatyva 4'!CT$55,'Alternatyva 4'!CT$66,'Alternatyva 4'!CT$77,'Alternatyva 4'!CT$88)</f>
        <v>0</v>
      </c>
      <c r="CU65" s="210">
        <f>SUM('Alternatyva 4'!CU$21,'Alternatyva 4'!CU$32,'Alternatyva 4'!CU$43,'Alternatyva 4'!CU$55,'Alternatyva 4'!CU$66,'Alternatyva 4'!CU$77,'Alternatyva 4'!CU$88)</f>
        <v>0</v>
      </c>
      <c r="CV65" s="210">
        <f>SUM('Alternatyva 4'!CV$21,'Alternatyva 4'!CV$32,'Alternatyva 4'!CV$43,'Alternatyva 4'!CV$55,'Alternatyva 4'!CV$66,'Alternatyva 4'!CV$77,'Alternatyva 4'!CV$88)</f>
        <v>0</v>
      </c>
      <c r="CW65" s="210">
        <f>SUM('Alternatyva 4'!CW$21,'Alternatyva 4'!CW$32,'Alternatyva 4'!CW$43,'Alternatyva 4'!CW$55,'Alternatyva 4'!CW$66,'Alternatyva 4'!CW$77,'Alternatyva 4'!CW$88)</f>
        <v>0</v>
      </c>
      <c r="CX65" s="210">
        <f>SUM('Alternatyva 4'!CX$21,'Alternatyva 4'!CX$32,'Alternatyva 4'!CX$43,'Alternatyva 4'!CX$55,'Alternatyva 4'!CX$66,'Alternatyva 4'!CX$77,'Alternatyva 4'!CX$88)</f>
        <v>0</v>
      </c>
      <c r="CY65" s="210">
        <f>SUM('Alternatyva 4'!CY$21,'Alternatyva 4'!CY$32,'Alternatyva 4'!CY$43,'Alternatyva 4'!CY$55,'Alternatyva 4'!CY$66,'Alternatyva 4'!CY$77,'Alternatyva 4'!CY$88)</f>
        <v>0</v>
      </c>
      <c r="CZ65" s="210">
        <f>SUM('Alternatyva 4'!CZ$21,'Alternatyva 4'!CZ$32,'Alternatyva 4'!CZ$43,'Alternatyva 4'!CZ$55,'Alternatyva 4'!CZ$66,'Alternatyva 4'!CZ$77,'Alternatyva 4'!CZ$88)</f>
        <v>0</v>
      </c>
      <c r="DA65" s="210">
        <f>SUM('Alternatyva 4'!DA$21,'Alternatyva 4'!DA$32,'Alternatyva 4'!DA$43,'Alternatyva 4'!DA$55,'Alternatyva 4'!DA$66,'Alternatyva 4'!DA$77,'Alternatyva 4'!DA$88)</f>
        <v>0</v>
      </c>
      <c r="DB65" s="210">
        <f>SUM('Alternatyva 4'!DB$21,'Alternatyva 4'!DB$32,'Alternatyva 4'!DB$43,'Alternatyva 4'!DB$55,'Alternatyva 4'!DB$66,'Alternatyva 4'!DB$77,'Alternatyva 4'!DB$88)</f>
        <v>0</v>
      </c>
      <c r="DC65" s="210">
        <f>SUM('Alternatyva 4'!DC$21,'Alternatyva 4'!DC$32,'Alternatyva 4'!DC$43,'Alternatyva 4'!DC$55,'Alternatyva 4'!DC$66,'Alternatyva 4'!DC$77,'Alternatyva 4'!DC$88)</f>
        <v>0</v>
      </c>
    </row>
    <row r="66" spans="2:107" ht="15" hidden="1" customHeight="1">
      <c r="B66" s="176" t="s">
        <v>234</v>
      </c>
      <c r="C66" s="1180" t="s">
        <v>235</v>
      </c>
      <c r="D66" s="1181"/>
      <c r="E66" s="1182"/>
      <c r="F66" s="209">
        <f>H66+NPV(SD,I66:INDEX(I66:DC66,PAL))</f>
        <v>0</v>
      </c>
      <c r="G66" s="210">
        <f>SUMIF($H$6:$DC$6,"&lt;="&amp;PAL,$H66:$DC66)</f>
        <v>0</v>
      </c>
      <c r="H66" s="210">
        <f>H65-SUMPRODUCT('Alternatyva 4'!H$21:H$88,'Alternatyva 4'!$DH$21:$DH$88)</f>
        <v>0</v>
      </c>
      <c r="I66" s="210">
        <f>I65-SUMPRODUCT('Alternatyva 4'!I$21:I$88,'Alternatyva 4'!$DH$21:$DH$88)</f>
        <v>0</v>
      </c>
      <c r="J66" s="210">
        <f>J65-SUMPRODUCT('Alternatyva 4'!J$21:J$88,'Alternatyva 4'!$DH$21:$DH$88)</f>
        <v>0</v>
      </c>
      <c r="K66" s="210">
        <f>K65-SUMPRODUCT('Alternatyva 4'!K$21:K$88,'Alternatyva 4'!$DH$21:$DH$88)</f>
        <v>0</v>
      </c>
      <c r="L66" s="210">
        <f>L65-SUMPRODUCT('Alternatyva 4'!L$21:L$88,'Alternatyva 4'!$DH$21:$DH$88)</f>
        <v>0</v>
      </c>
      <c r="M66" s="210">
        <f>M65-SUMPRODUCT('Alternatyva 4'!M$21:M$88,'Alternatyva 4'!$DH$21:$DH$88)</f>
        <v>0</v>
      </c>
      <c r="N66" s="210">
        <f>N65-SUMPRODUCT('Alternatyva 4'!N$21:N$88,'Alternatyva 4'!$DH$21:$DH$88)</f>
        <v>0</v>
      </c>
      <c r="O66" s="210">
        <f>O65-SUMPRODUCT('Alternatyva 4'!O$21:O$88,'Alternatyva 4'!$DH$21:$DH$88)</f>
        <v>0</v>
      </c>
      <c r="P66" s="210">
        <f>P65-SUMPRODUCT('Alternatyva 4'!P$21:P$88,'Alternatyva 4'!$DH$21:$DH$88)</f>
        <v>0</v>
      </c>
      <c r="Q66" s="210">
        <f>Q65-SUMPRODUCT('Alternatyva 4'!Q$21:Q$88,'Alternatyva 4'!$DH$21:$DH$88)</f>
        <v>0</v>
      </c>
      <c r="R66" s="210">
        <f>R65-SUMPRODUCT('Alternatyva 4'!R$21:R$88,'Alternatyva 4'!$DH$21:$DH$88)</f>
        <v>0</v>
      </c>
      <c r="S66" s="210">
        <f>S65-SUMPRODUCT('Alternatyva 4'!S$21:S$88,'Alternatyva 4'!$DH$21:$DH$88)</f>
        <v>0</v>
      </c>
      <c r="T66" s="210">
        <f>T65-SUMPRODUCT('Alternatyva 4'!T$21:T$88,'Alternatyva 4'!$DH$21:$DH$88)</f>
        <v>0</v>
      </c>
      <c r="U66" s="210">
        <f>U65-SUMPRODUCT('Alternatyva 4'!U$21:U$88,'Alternatyva 4'!$DH$21:$DH$88)</f>
        <v>0</v>
      </c>
      <c r="V66" s="210">
        <f>V65-SUMPRODUCT('Alternatyva 4'!V$21:V$88,'Alternatyva 4'!$DH$21:$DH$88)</f>
        <v>0</v>
      </c>
      <c r="W66" s="210">
        <f>W65-SUMPRODUCT('Alternatyva 4'!W$21:W$88,'Alternatyva 4'!$DH$21:$DH$88)</f>
        <v>0</v>
      </c>
      <c r="X66" s="210">
        <f>X65-SUMPRODUCT('Alternatyva 4'!X$21:X$88,'Alternatyva 4'!$DH$21:$DH$88)</f>
        <v>0</v>
      </c>
      <c r="Y66" s="210">
        <f>Y65-SUMPRODUCT('Alternatyva 4'!Y$21:Y$88,'Alternatyva 4'!$DH$21:$DH$88)</f>
        <v>0</v>
      </c>
      <c r="Z66" s="210">
        <f>Z65-SUMPRODUCT('Alternatyva 4'!Z$21:Z$88,'Alternatyva 4'!$DH$21:$DH$88)</f>
        <v>0</v>
      </c>
      <c r="AA66" s="210">
        <f>AA65-SUMPRODUCT('Alternatyva 4'!AA$21:AA$88,'Alternatyva 4'!$DH$21:$DH$88)</f>
        <v>0</v>
      </c>
      <c r="AB66" s="210">
        <f>AB65-SUMPRODUCT('Alternatyva 4'!AB$21:AB$88,'Alternatyva 4'!$DH$21:$DH$88)</f>
        <v>0</v>
      </c>
      <c r="AC66" s="210">
        <f>AC65-SUMPRODUCT('Alternatyva 4'!AC$21:AC$88,'Alternatyva 4'!$DH$21:$DH$88)</f>
        <v>0</v>
      </c>
      <c r="AD66" s="210">
        <f>AD65-SUMPRODUCT('Alternatyva 4'!AD$21:AD$88,'Alternatyva 4'!$DH$21:$DH$88)</f>
        <v>0</v>
      </c>
      <c r="AE66" s="210">
        <f>AE65-SUMPRODUCT('Alternatyva 4'!AE$21:AE$88,'Alternatyva 4'!$DH$21:$DH$88)</f>
        <v>0</v>
      </c>
      <c r="AF66" s="210">
        <f>AF65-SUMPRODUCT('Alternatyva 4'!AF$21:AF$88,'Alternatyva 4'!$DH$21:$DH$88)</f>
        <v>0</v>
      </c>
      <c r="AG66" s="210">
        <f>AG65-SUMPRODUCT('Alternatyva 4'!AG$21:AG$88,'Alternatyva 4'!$DH$21:$DH$88)</f>
        <v>0</v>
      </c>
      <c r="AH66" s="210">
        <f>AH65-SUMPRODUCT('Alternatyva 4'!AH$21:AH$88,'Alternatyva 4'!$DH$21:$DH$88)</f>
        <v>0</v>
      </c>
      <c r="AI66" s="210">
        <f>AI65-SUMPRODUCT('Alternatyva 4'!AI$21:AI$88,'Alternatyva 4'!$DH$21:$DH$88)</f>
        <v>0</v>
      </c>
      <c r="AJ66" s="210">
        <f>AJ65-SUMPRODUCT('Alternatyva 4'!AJ$21:AJ$88,'Alternatyva 4'!$DH$21:$DH$88)</f>
        <v>0</v>
      </c>
      <c r="AK66" s="210">
        <f>AK65-SUMPRODUCT('Alternatyva 4'!AK$21:AK$88,'Alternatyva 4'!$DH$21:$DH$88)</f>
        <v>0</v>
      </c>
      <c r="AL66" s="210">
        <f>AL65-SUMPRODUCT('Alternatyva 4'!AL$21:AL$88,'Alternatyva 4'!$DH$21:$DH$88)</f>
        <v>0</v>
      </c>
      <c r="AM66" s="210">
        <f>AM65-SUMPRODUCT('Alternatyva 4'!AM$21:AM$88,'Alternatyva 4'!$DH$21:$DH$88)</f>
        <v>0</v>
      </c>
      <c r="AN66" s="210">
        <f>AN65-SUMPRODUCT('Alternatyva 4'!AN$21:AN$88,'Alternatyva 4'!$DH$21:$DH$88)</f>
        <v>0</v>
      </c>
      <c r="AO66" s="210">
        <f>AO65-SUMPRODUCT('Alternatyva 4'!AO$21:AO$88,'Alternatyva 4'!$DH$21:$DH$88)</f>
        <v>0</v>
      </c>
      <c r="AP66" s="210">
        <f>AP65-SUMPRODUCT('Alternatyva 4'!AP$21:AP$88,'Alternatyva 4'!$DH$21:$DH$88)</f>
        <v>0</v>
      </c>
      <c r="AQ66" s="210">
        <f>AQ65-SUMPRODUCT('Alternatyva 4'!AQ$21:AQ$88,'Alternatyva 4'!$DH$21:$DH$88)</f>
        <v>0</v>
      </c>
      <c r="AR66" s="210">
        <f>AR65-SUMPRODUCT('Alternatyva 4'!AR$21:AR$88,'Alternatyva 4'!$DH$21:$DH$88)</f>
        <v>0</v>
      </c>
      <c r="AS66" s="210">
        <f>AS65-SUMPRODUCT('Alternatyva 4'!AS$21:AS$88,'Alternatyva 4'!$DH$21:$DH$88)</f>
        <v>0</v>
      </c>
      <c r="AT66" s="210">
        <f>AT65-SUMPRODUCT('Alternatyva 4'!AT$21:AT$88,'Alternatyva 4'!$DH$21:$DH$88)</f>
        <v>0</v>
      </c>
      <c r="AU66" s="210">
        <f>AU65-SUMPRODUCT('Alternatyva 4'!AU$21:AU$88,'Alternatyva 4'!$DH$21:$DH$88)</f>
        <v>0</v>
      </c>
      <c r="AV66" s="210">
        <f>AV65-SUMPRODUCT('Alternatyva 4'!AV$21:AV$88,'Alternatyva 4'!$DH$21:$DH$88)</f>
        <v>0</v>
      </c>
      <c r="AW66" s="210">
        <f>AW65-SUMPRODUCT('Alternatyva 4'!AW$21:AW$88,'Alternatyva 4'!$DH$21:$DH$88)</f>
        <v>0</v>
      </c>
      <c r="AX66" s="210">
        <f>AX65-SUMPRODUCT('Alternatyva 4'!AX$21:AX$88,'Alternatyva 4'!$DH$21:$DH$88)</f>
        <v>0</v>
      </c>
      <c r="AY66" s="210">
        <f>AY65-SUMPRODUCT('Alternatyva 4'!AY$21:AY$88,'Alternatyva 4'!$DH$21:$DH$88)</f>
        <v>0</v>
      </c>
      <c r="AZ66" s="210">
        <f>AZ65-SUMPRODUCT('Alternatyva 4'!AZ$21:AZ$88,'Alternatyva 4'!$DH$21:$DH$88)</f>
        <v>0</v>
      </c>
      <c r="BA66" s="210">
        <f>BA65-SUMPRODUCT('Alternatyva 4'!BA$21:BA$88,'Alternatyva 4'!$DH$21:$DH$88)</f>
        <v>0</v>
      </c>
      <c r="BB66" s="210">
        <f>BB65-SUMPRODUCT('Alternatyva 4'!BB$21:BB$88,'Alternatyva 4'!$DH$21:$DH$88)</f>
        <v>0</v>
      </c>
      <c r="BC66" s="210">
        <f>BC65-SUMPRODUCT('Alternatyva 4'!BC$21:BC$88,'Alternatyva 4'!$DH$21:$DH$88)</f>
        <v>0</v>
      </c>
      <c r="BD66" s="210">
        <f>BD65-SUMPRODUCT('Alternatyva 4'!BD$21:BD$88,'Alternatyva 4'!$DH$21:$DH$88)</f>
        <v>0</v>
      </c>
      <c r="BE66" s="210">
        <f>BE65-SUMPRODUCT('Alternatyva 4'!BE$21:BE$88,'Alternatyva 4'!$DH$21:$DH$88)</f>
        <v>0</v>
      </c>
      <c r="BF66" s="210">
        <f>BF65-SUMPRODUCT('Alternatyva 4'!BF$21:BF$88,'Alternatyva 4'!$DH$21:$DH$88)</f>
        <v>0</v>
      </c>
      <c r="BG66" s="210">
        <f>BG65-SUMPRODUCT('Alternatyva 4'!BG$21:BG$88,'Alternatyva 4'!$DH$21:$DH$88)</f>
        <v>0</v>
      </c>
      <c r="BH66" s="210">
        <f>BH65-SUMPRODUCT('Alternatyva 4'!BH$21:BH$88,'Alternatyva 4'!$DH$21:$DH$88)</f>
        <v>0</v>
      </c>
      <c r="BI66" s="210">
        <f>BI65-SUMPRODUCT('Alternatyva 4'!BI$21:BI$88,'Alternatyva 4'!$DH$21:$DH$88)</f>
        <v>0</v>
      </c>
      <c r="BJ66" s="210">
        <f>BJ65-SUMPRODUCT('Alternatyva 4'!BJ$21:BJ$88,'Alternatyva 4'!$DH$21:$DH$88)</f>
        <v>0</v>
      </c>
      <c r="BK66" s="210">
        <f>BK65-SUMPRODUCT('Alternatyva 4'!BK$21:BK$88,'Alternatyva 4'!$DH$21:$DH$88)</f>
        <v>0</v>
      </c>
      <c r="BL66" s="210">
        <f>BL65-SUMPRODUCT('Alternatyva 4'!BL$21:BL$88,'Alternatyva 4'!$DH$21:$DH$88)</f>
        <v>0</v>
      </c>
      <c r="BM66" s="210">
        <f>BM65-SUMPRODUCT('Alternatyva 4'!BM$21:BM$88,'Alternatyva 4'!$DH$21:$DH$88)</f>
        <v>0</v>
      </c>
      <c r="BN66" s="210">
        <f>BN65-SUMPRODUCT('Alternatyva 4'!BN$21:BN$88,'Alternatyva 4'!$DH$21:$DH$88)</f>
        <v>0</v>
      </c>
      <c r="BO66" s="210">
        <f>BO65-SUMPRODUCT('Alternatyva 4'!BO$21:BO$88,'Alternatyva 4'!$DH$21:$DH$88)</f>
        <v>0</v>
      </c>
      <c r="BP66" s="210">
        <f>BP65-SUMPRODUCT('Alternatyva 4'!BP$21:BP$88,'Alternatyva 4'!$DH$21:$DH$88)</f>
        <v>0</v>
      </c>
      <c r="BQ66" s="210">
        <f>BQ65-SUMPRODUCT('Alternatyva 4'!BQ$21:BQ$88,'Alternatyva 4'!$DH$21:$DH$88)</f>
        <v>0</v>
      </c>
      <c r="BR66" s="210">
        <f>BR65-SUMPRODUCT('Alternatyva 4'!BR$21:BR$88,'Alternatyva 4'!$DH$21:$DH$88)</f>
        <v>0</v>
      </c>
      <c r="BS66" s="210">
        <f>BS65-SUMPRODUCT('Alternatyva 4'!BS$21:BS$88,'Alternatyva 4'!$DH$21:$DH$88)</f>
        <v>0</v>
      </c>
      <c r="BT66" s="210">
        <f>BT65-SUMPRODUCT('Alternatyva 4'!BT$21:BT$88,'Alternatyva 4'!$DH$21:$DH$88)</f>
        <v>0</v>
      </c>
      <c r="BU66" s="210">
        <f>BU65-SUMPRODUCT('Alternatyva 4'!BU$21:BU$88,'Alternatyva 4'!$DH$21:$DH$88)</f>
        <v>0</v>
      </c>
      <c r="BV66" s="210">
        <f>BV65-SUMPRODUCT('Alternatyva 4'!BV$21:BV$88,'Alternatyva 4'!$DH$21:$DH$88)</f>
        <v>0</v>
      </c>
      <c r="BW66" s="210">
        <f>BW65-SUMPRODUCT('Alternatyva 4'!BW$21:BW$88,'Alternatyva 4'!$DH$21:$DH$88)</f>
        <v>0</v>
      </c>
      <c r="BX66" s="210">
        <f>BX65-SUMPRODUCT('Alternatyva 4'!BX$21:BX$88,'Alternatyva 4'!$DH$21:$DH$88)</f>
        <v>0</v>
      </c>
      <c r="BY66" s="210">
        <f>BY65-SUMPRODUCT('Alternatyva 4'!BY$21:BY$88,'Alternatyva 4'!$DH$21:$DH$88)</f>
        <v>0</v>
      </c>
      <c r="BZ66" s="210">
        <f>BZ65-SUMPRODUCT('Alternatyva 4'!BZ$21:BZ$88,'Alternatyva 4'!$DH$21:$DH$88)</f>
        <v>0</v>
      </c>
      <c r="CA66" s="210">
        <f>CA65-SUMPRODUCT('Alternatyva 4'!CA$21:CA$88,'Alternatyva 4'!$DH$21:$DH$88)</f>
        <v>0</v>
      </c>
      <c r="CB66" s="210">
        <f>CB65-SUMPRODUCT('Alternatyva 4'!CB$21:CB$88,'Alternatyva 4'!$DH$21:$DH$88)</f>
        <v>0</v>
      </c>
      <c r="CC66" s="210">
        <f>CC65-SUMPRODUCT('Alternatyva 4'!CC$21:CC$88,'Alternatyva 4'!$DH$21:$DH$88)</f>
        <v>0</v>
      </c>
      <c r="CD66" s="210">
        <f>CD65-SUMPRODUCT('Alternatyva 4'!CD$21:CD$88,'Alternatyva 4'!$DH$21:$DH$88)</f>
        <v>0</v>
      </c>
      <c r="CE66" s="210">
        <f>CE65-SUMPRODUCT('Alternatyva 4'!CE$21:CE$88,'Alternatyva 4'!$DH$21:$DH$88)</f>
        <v>0</v>
      </c>
      <c r="CF66" s="210">
        <f>CF65-SUMPRODUCT('Alternatyva 4'!CF$21:CF$88,'Alternatyva 4'!$DH$21:$DH$88)</f>
        <v>0</v>
      </c>
      <c r="CG66" s="210">
        <f>CG65-SUMPRODUCT('Alternatyva 4'!CG$21:CG$88,'Alternatyva 4'!$DH$21:$DH$88)</f>
        <v>0</v>
      </c>
      <c r="CH66" s="210">
        <f>CH65-SUMPRODUCT('Alternatyva 4'!CH$21:CH$88,'Alternatyva 4'!$DH$21:$DH$88)</f>
        <v>0</v>
      </c>
      <c r="CI66" s="210">
        <f>CI65-SUMPRODUCT('Alternatyva 4'!CI$21:CI$88,'Alternatyva 4'!$DH$21:$DH$88)</f>
        <v>0</v>
      </c>
      <c r="CJ66" s="210">
        <f>CJ65-SUMPRODUCT('Alternatyva 4'!CJ$21:CJ$88,'Alternatyva 4'!$DH$21:$DH$88)</f>
        <v>0</v>
      </c>
      <c r="CK66" s="210">
        <f>CK65-SUMPRODUCT('Alternatyva 4'!CK$21:CK$88,'Alternatyva 4'!$DH$21:$DH$88)</f>
        <v>0</v>
      </c>
      <c r="CL66" s="210">
        <f>CL65-SUMPRODUCT('Alternatyva 4'!CL$21:CL$88,'Alternatyva 4'!$DH$21:$DH$88)</f>
        <v>0</v>
      </c>
      <c r="CM66" s="210">
        <f>CM65-SUMPRODUCT('Alternatyva 4'!CM$21:CM$88,'Alternatyva 4'!$DH$21:$DH$88)</f>
        <v>0</v>
      </c>
      <c r="CN66" s="210">
        <f>CN65-SUMPRODUCT('Alternatyva 4'!CN$21:CN$88,'Alternatyva 4'!$DH$21:$DH$88)</f>
        <v>0</v>
      </c>
      <c r="CO66" s="210">
        <f>CO65-SUMPRODUCT('Alternatyva 4'!CO$21:CO$88,'Alternatyva 4'!$DH$21:$DH$88)</f>
        <v>0</v>
      </c>
      <c r="CP66" s="210">
        <f>CP65-SUMPRODUCT('Alternatyva 4'!CP$21:CP$88,'Alternatyva 4'!$DH$21:$DH$88)</f>
        <v>0</v>
      </c>
      <c r="CQ66" s="210">
        <f>CQ65-SUMPRODUCT('Alternatyva 4'!CQ$21:CQ$88,'Alternatyva 4'!$DH$21:$DH$88)</f>
        <v>0</v>
      </c>
      <c r="CR66" s="210">
        <f>CR65-SUMPRODUCT('Alternatyva 4'!CR$21:CR$88,'Alternatyva 4'!$DH$21:$DH$88)</f>
        <v>0</v>
      </c>
      <c r="CS66" s="210">
        <f>CS65-SUMPRODUCT('Alternatyva 4'!CS$21:CS$88,'Alternatyva 4'!$DH$21:$DH$88)</f>
        <v>0</v>
      </c>
      <c r="CT66" s="210">
        <f>CT65-SUMPRODUCT('Alternatyva 4'!CT$21:CT$88,'Alternatyva 4'!$DH$21:$DH$88)</f>
        <v>0</v>
      </c>
      <c r="CU66" s="210">
        <f>CU65-SUMPRODUCT('Alternatyva 4'!CU$21:CU$88,'Alternatyva 4'!$DH$21:$DH$88)</f>
        <v>0</v>
      </c>
      <c r="CV66" s="210">
        <f>CV65-SUMPRODUCT('Alternatyva 4'!CV$21:CV$88,'Alternatyva 4'!$DH$21:$DH$88)</f>
        <v>0</v>
      </c>
      <c r="CW66" s="210">
        <f>CW65-SUMPRODUCT('Alternatyva 4'!CW$21:CW$88,'Alternatyva 4'!$DH$21:$DH$88)</f>
        <v>0</v>
      </c>
      <c r="CX66" s="210">
        <f>CX65-SUMPRODUCT('Alternatyva 4'!CX$21:CX$88,'Alternatyva 4'!$DH$21:$DH$88)</f>
        <v>0</v>
      </c>
      <c r="CY66" s="210">
        <f>CY65-SUMPRODUCT('Alternatyva 4'!CY$21:CY$88,'Alternatyva 4'!$DH$21:$DH$88)</f>
        <v>0</v>
      </c>
      <c r="CZ66" s="210">
        <f>CZ65-SUMPRODUCT('Alternatyva 4'!CZ$21:CZ$88,'Alternatyva 4'!$DH$21:$DH$88)</f>
        <v>0</v>
      </c>
      <c r="DA66" s="210">
        <f>DA65-SUMPRODUCT('Alternatyva 4'!DA$21:DA$88,'Alternatyva 4'!$DH$21:$DH$88)</f>
        <v>0</v>
      </c>
      <c r="DB66" s="210">
        <f>DB65-SUMPRODUCT('Alternatyva 4'!DB$21:DB$88,'Alternatyva 4'!$DH$21:$DH$88)</f>
        <v>0</v>
      </c>
      <c r="DC66" s="210">
        <f>DC65-SUMPRODUCT('Alternatyva 4'!DC$21:DC$88,'Alternatyva 4'!$DH$21:$DH$88)</f>
        <v>0</v>
      </c>
    </row>
    <row r="67" spans="2:107" ht="15" hidden="1" customHeight="1" thickBot="1">
      <c r="B67" s="176" t="s">
        <v>236</v>
      </c>
      <c r="C67" s="1198" t="s">
        <v>237</v>
      </c>
      <c r="D67" s="1199"/>
      <c r="E67" s="1200"/>
      <c r="F67" s="211">
        <f>H67+NPV(SD,I67:INDEX(I67:DC67,PAL))</f>
        <v>0</v>
      </c>
      <c r="G67" s="210">
        <f>SUMIF($H$6:$DC$6,"&lt;="&amp;PAL,$H67:$DC67)</f>
        <v>0</v>
      </c>
      <c r="H67" s="211">
        <f>H62-H63-H64+H66</f>
        <v>0</v>
      </c>
      <c r="I67" s="211">
        <f t="shared" ref="I67:BT67" si="23">I62-I63-I64+I66</f>
        <v>0</v>
      </c>
      <c r="J67" s="211">
        <f t="shared" si="23"/>
        <v>0</v>
      </c>
      <c r="K67" s="211">
        <f t="shared" si="23"/>
        <v>0</v>
      </c>
      <c r="L67" s="211">
        <f t="shared" si="23"/>
        <v>0</v>
      </c>
      <c r="M67" s="211">
        <f t="shared" si="23"/>
        <v>0</v>
      </c>
      <c r="N67" s="211">
        <f t="shared" si="23"/>
        <v>0</v>
      </c>
      <c r="O67" s="211">
        <f t="shared" si="23"/>
        <v>0</v>
      </c>
      <c r="P67" s="211">
        <f t="shared" si="23"/>
        <v>0</v>
      </c>
      <c r="Q67" s="211">
        <f t="shared" si="23"/>
        <v>0</v>
      </c>
      <c r="R67" s="211">
        <f t="shared" si="23"/>
        <v>0</v>
      </c>
      <c r="S67" s="211">
        <f t="shared" si="23"/>
        <v>0</v>
      </c>
      <c r="T67" s="211">
        <f t="shared" si="23"/>
        <v>0</v>
      </c>
      <c r="U67" s="211">
        <f t="shared" si="23"/>
        <v>0</v>
      </c>
      <c r="V67" s="211">
        <f t="shared" si="23"/>
        <v>0</v>
      </c>
      <c r="W67" s="211">
        <f t="shared" si="23"/>
        <v>0</v>
      </c>
      <c r="X67" s="211">
        <f t="shared" si="23"/>
        <v>0</v>
      </c>
      <c r="Y67" s="211">
        <f t="shared" si="23"/>
        <v>0</v>
      </c>
      <c r="Z67" s="211">
        <f t="shared" si="23"/>
        <v>0</v>
      </c>
      <c r="AA67" s="211">
        <f t="shared" si="23"/>
        <v>0</v>
      </c>
      <c r="AB67" s="211">
        <f t="shared" si="23"/>
        <v>0</v>
      </c>
      <c r="AC67" s="211">
        <f t="shared" si="23"/>
        <v>0</v>
      </c>
      <c r="AD67" s="211">
        <f t="shared" si="23"/>
        <v>0</v>
      </c>
      <c r="AE67" s="211">
        <f t="shared" si="23"/>
        <v>0</v>
      </c>
      <c r="AF67" s="211">
        <f t="shared" si="23"/>
        <v>0</v>
      </c>
      <c r="AG67" s="211">
        <f t="shared" si="23"/>
        <v>0</v>
      </c>
      <c r="AH67" s="211">
        <f t="shared" si="23"/>
        <v>0</v>
      </c>
      <c r="AI67" s="211">
        <f t="shared" si="23"/>
        <v>0</v>
      </c>
      <c r="AJ67" s="211">
        <f t="shared" si="23"/>
        <v>0</v>
      </c>
      <c r="AK67" s="211">
        <f t="shared" si="23"/>
        <v>0</v>
      </c>
      <c r="AL67" s="211">
        <f t="shared" si="23"/>
        <v>0</v>
      </c>
      <c r="AM67" s="211">
        <f t="shared" si="23"/>
        <v>0</v>
      </c>
      <c r="AN67" s="211">
        <f t="shared" si="23"/>
        <v>0</v>
      </c>
      <c r="AO67" s="211">
        <f t="shared" si="23"/>
        <v>0</v>
      </c>
      <c r="AP67" s="211">
        <f t="shared" si="23"/>
        <v>0</v>
      </c>
      <c r="AQ67" s="211">
        <f t="shared" si="23"/>
        <v>0</v>
      </c>
      <c r="AR67" s="211">
        <f t="shared" si="23"/>
        <v>0</v>
      </c>
      <c r="AS67" s="211">
        <f t="shared" si="23"/>
        <v>0</v>
      </c>
      <c r="AT67" s="211">
        <f t="shared" si="23"/>
        <v>0</v>
      </c>
      <c r="AU67" s="211">
        <f t="shared" si="23"/>
        <v>0</v>
      </c>
      <c r="AV67" s="211">
        <f t="shared" si="23"/>
        <v>0</v>
      </c>
      <c r="AW67" s="211">
        <f t="shared" si="23"/>
        <v>0</v>
      </c>
      <c r="AX67" s="211">
        <f t="shared" si="23"/>
        <v>0</v>
      </c>
      <c r="AY67" s="211">
        <f t="shared" si="23"/>
        <v>0</v>
      </c>
      <c r="AZ67" s="211">
        <f t="shared" si="23"/>
        <v>0</v>
      </c>
      <c r="BA67" s="211">
        <f t="shared" si="23"/>
        <v>0</v>
      </c>
      <c r="BB67" s="211">
        <f t="shared" si="23"/>
        <v>0</v>
      </c>
      <c r="BC67" s="211">
        <f t="shared" si="23"/>
        <v>0</v>
      </c>
      <c r="BD67" s="211">
        <f t="shared" si="23"/>
        <v>0</v>
      </c>
      <c r="BE67" s="211">
        <f t="shared" si="23"/>
        <v>0</v>
      </c>
      <c r="BF67" s="211">
        <f t="shared" si="23"/>
        <v>0</v>
      </c>
      <c r="BG67" s="211">
        <f t="shared" si="23"/>
        <v>0</v>
      </c>
      <c r="BH67" s="211">
        <f t="shared" si="23"/>
        <v>0</v>
      </c>
      <c r="BI67" s="211">
        <f t="shared" si="23"/>
        <v>0</v>
      </c>
      <c r="BJ67" s="211">
        <f t="shared" si="23"/>
        <v>0</v>
      </c>
      <c r="BK67" s="211">
        <f t="shared" si="23"/>
        <v>0</v>
      </c>
      <c r="BL67" s="211">
        <f t="shared" si="23"/>
        <v>0</v>
      </c>
      <c r="BM67" s="211">
        <f t="shared" si="23"/>
        <v>0</v>
      </c>
      <c r="BN67" s="211">
        <f t="shared" si="23"/>
        <v>0</v>
      </c>
      <c r="BO67" s="211">
        <f t="shared" si="23"/>
        <v>0</v>
      </c>
      <c r="BP67" s="211">
        <f t="shared" si="23"/>
        <v>0</v>
      </c>
      <c r="BQ67" s="211">
        <f t="shared" si="23"/>
        <v>0</v>
      </c>
      <c r="BR67" s="211">
        <f t="shared" si="23"/>
        <v>0</v>
      </c>
      <c r="BS67" s="211">
        <f t="shared" si="23"/>
        <v>0</v>
      </c>
      <c r="BT67" s="211">
        <f t="shared" si="23"/>
        <v>0</v>
      </c>
      <c r="BU67" s="211">
        <f t="shared" ref="BU67:DC67" si="24">BU62-BU63-BU64+BU66</f>
        <v>0</v>
      </c>
      <c r="BV67" s="211">
        <f t="shared" si="24"/>
        <v>0</v>
      </c>
      <c r="BW67" s="211">
        <f t="shared" si="24"/>
        <v>0</v>
      </c>
      <c r="BX67" s="211">
        <f t="shared" si="24"/>
        <v>0</v>
      </c>
      <c r="BY67" s="211">
        <f t="shared" si="24"/>
        <v>0</v>
      </c>
      <c r="BZ67" s="211">
        <f t="shared" si="24"/>
        <v>0</v>
      </c>
      <c r="CA67" s="211">
        <f t="shared" si="24"/>
        <v>0</v>
      </c>
      <c r="CB67" s="211">
        <f t="shared" si="24"/>
        <v>0</v>
      </c>
      <c r="CC67" s="211">
        <f t="shared" si="24"/>
        <v>0</v>
      </c>
      <c r="CD67" s="211">
        <f t="shared" si="24"/>
        <v>0</v>
      </c>
      <c r="CE67" s="211">
        <f t="shared" si="24"/>
        <v>0</v>
      </c>
      <c r="CF67" s="211">
        <f t="shared" si="24"/>
        <v>0</v>
      </c>
      <c r="CG67" s="211">
        <f t="shared" si="24"/>
        <v>0</v>
      </c>
      <c r="CH67" s="211">
        <f t="shared" si="24"/>
        <v>0</v>
      </c>
      <c r="CI67" s="211">
        <f t="shared" si="24"/>
        <v>0</v>
      </c>
      <c r="CJ67" s="211">
        <f t="shared" si="24"/>
        <v>0</v>
      </c>
      <c r="CK67" s="211">
        <f t="shared" si="24"/>
        <v>0</v>
      </c>
      <c r="CL67" s="211">
        <f t="shared" si="24"/>
        <v>0</v>
      </c>
      <c r="CM67" s="211">
        <f t="shared" si="24"/>
        <v>0</v>
      </c>
      <c r="CN67" s="211">
        <f t="shared" si="24"/>
        <v>0</v>
      </c>
      <c r="CO67" s="211">
        <f t="shared" si="24"/>
        <v>0</v>
      </c>
      <c r="CP67" s="211">
        <f t="shared" si="24"/>
        <v>0</v>
      </c>
      <c r="CQ67" s="211">
        <f t="shared" si="24"/>
        <v>0</v>
      </c>
      <c r="CR67" s="211">
        <f t="shared" si="24"/>
        <v>0</v>
      </c>
      <c r="CS67" s="211">
        <f t="shared" si="24"/>
        <v>0</v>
      </c>
      <c r="CT67" s="211">
        <f t="shared" si="24"/>
        <v>0</v>
      </c>
      <c r="CU67" s="211">
        <f t="shared" si="24"/>
        <v>0</v>
      </c>
      <c r="CV67" s="211">
        <f t="shared" si="24"/>
        <v>0</v>
      </c>
      <c r="CW67" s="211">
        <f t="shared" si="24"/>
        <v>0</v>
      </c>
      <c r="CX67" s="211">
        <f t="shared" si="24"/>
        <v>0</v>
      </c>
      <c r="CY67" s="211">
        <f t="shared" si="24"/>
        <v>0</v>
      </c>
      <c r="CZ67" s="211">
        <f t="shared" si="24"/>
        <v>0</v>
      </c>
      <c r="DA67" s="211">
        <f t="shared" si="24"/>
        <v>0</v>
      </c>
      <c r="DB67" s="211">
        <f t="shared" si="24"/>
        <v>0</v>
      </c>
      <c r="DC67" s="211">
        <f t="shared" si="24"/>
        <v>0</v>
      </c>
    </row>
    <row r="68" spans="2:107" ht="15" hidden="1" customHeight="1" thickBot="1">
      <c r="C68" s="1205" t="s">
        <v>238</v>
      </c>
      <c r="D68" s="1206"/>
      <c r="E68" s="1206"/>
      <c r="F68" s="1207"/>
      <c r="G68" s="29"/>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row>
    <row r="69" spans="2:107" ht="15" hidden="1" customHeight="1">
      <c r="C69" s="1202" t="s">
        <v>239</v>
      </c>
      <c r="D69" s="1203"/>
      <c r="E69" s="1204"/>
      <c r="F69" s="26">
        <f>F67</f>
        <v>0</v>
      </c>
      <c r="G69" s="22"/>
    </row>
    <row r="70" spans="2:107" ht="15" hidden="1" customHeight="1">
      <c r="C70" s="1195" t="s">
        <v>240</v>
      </c>
      <c r="D70" s="1196"/>
      <c r="E70" s="1197"/>
      <c r="F70" s="212" t="str">
        <f>IFERROR(IF(F64&lt;0,(F62-F64)/(F63-F66),(F62)/(F63+F64-F66)),"")</f>
        <v/>
      </c>
      <c r="G70" s="27"/>
    </row>
    <row r="71" spans="2:107" ht="15" hidden="1" customHeight="1" thickBot="1">
      <c r="C71" s="1192" t="s">
        <v>241</v>
      </c>
      <c r="D71" s="1193"/>
      <c r="E71" s="1194"/>
      <c r="F71" s="217" t="str">
        <f>IFERROR(IRR(H67:INDEX(H67:DC67,PAL+1)),"-")</f>
        <v>-</v>
      </c>
      <c r="G71" s="23"/>
    </row>
    <row r="72" spans="2:107" ht="15" hidden="1" customHeight="1" thickBot="1">
      <c r="C72" s="1205" t="s">
        <v>242</v>
      </c>
      <c r="D72" s="1206"/>
      <c r="E72" s="1206"/>
      <c r="F72" s="1207"/>
      <c r="G72" s="186" t="s">
        <v>147</v>
      </c>
      <c r="H72" s="186" t="str">
        <f t="shared" ref="H72:AM72" ca="1" si="25">H61</f>
        <v>2024</v>
      </c>
      <c r="I72" s="186">
        <f t="shared" ca="1" si="25"/>
        <v>2025</v>
      </c>
      <c r="J72" s="186">
        <f t="shared" ca="1" si="25"/>
        <v>2026</v>
      </c>
      <c r="K72" s="186">
        <f t="shared" ca="1" si="25"/>
        <v>2027</v>
      </c>
      <c r="L72" s="186">
        <f t="shared" ca="1" si="25"/>
        <v>2028</v>
      </c>
      <c r="M72" s="186">
        <f t="shared" ca="1" si="25"/>
        <v>2029</v>
      </c>
      <c r="N72" s="186">
        <f t="shared" ca="1" si="25"/>
        <v>2030</v>
      </c>
      <c r="O72" s="186">
        <f t="shared" ca="1" si="25"/>
        <v>2031</v>
      </c>
      <c r="P72" s="186">
        <f t="shared" ca="1" si="25"/>
        <v>2032</v>
      </c>
      <c r="Q72" s="186">
        <f t="shared" ca="1" si="25"/>
        <v>2033</v>
      </c>
      <c r="R72" s="186">
        <f t="shared" ca="1" si="25"/>
        <v>2034</v>
      </c>
      <c r="S72" s="186">
        <f t="shared" ca="1" si="25"/>
        <v>2035</v>
      </c>
      <c r="T72" s="186">
        <f t="shared" ca="1" si="25"/>
        <v>2036</v>
      </c>
      <c r="U72" s="186">
        <f t="shared" ca="1" si="25"/>
        <v>2037</v>
      </c>
      <c r="V72" s="186">
        <f t="shared" ca="1" si="25"/>
        <v>2038</v>
      </c>
      <c r="W72" s="186">
        <f t="shared" ca="1" si="25"/>
        <v>2039</v>
      </c>
      <c r="X72" s="186">
        <f t="shared" ca="1" si="25"/>
        <v>2040</v>
      </c>
      <c r="Y72" s="186">
        <f t="shared" ca="1" si="25"/>
        <v>2041</v>
      </c>
      <c r="Z72" s="186">
        <f t="shared" ca="1" si="25"/>
        <v>2042</v>
      </c>
      <c r="AA72" s="186">
        <f t="shared" ca="1" si="25"/>
        <v>2043</v>
      </c>
      <c r="AB72" s="186">
        <f t="shared" ca="1" si="25"/>
        <v>2044</v>
      </c>
      <c r="AC72" s="186">
        <f t="shared" ca="1" si="25"/>
        <v>2045</v>
      </c>
      <c r="AD72" s="186">
        <f t="shared" ca="1" si="25"/>
        <v>2046</v>
      </c>
      <c r="AE72" s="186">
        <f t="shared" ca="1" si="25"/>
        <v>2047</v>
      </c>
      <c r="AF72" s="186">
        <f t="shared" ca="1" si="25"/>
        <v>2048</v>
      </c>
      <c r="AG72" s="186">
        <f t="shared" ca="1" si="25"/>
        <v>2049</v>
      </c>
      <c r="AH72" s="186">
        <f t="shared" ca="1" si="25"/>
        <v>2050</v>
      </c>
      <c r="AI72" s="186">
        <f t="shared" ca="1" si="25"/>
        <v>2051</v>
      </c>
      <c r="AJ72" s="186">
        <f t="shared" ca="1" si="25"/>
        <v>2052</v>
      </c>
      <c r="AK72" s="186">
        <f t="shared" ca="1" si="25"/>
        <v>2053</v>
      </c>
      <c r="AL72" s="186">
        <f t="shared" ca="1" si="25"/>
        <v>2054</v>
      </c>
      <c r="AM72" s="186">
        <f t="shared" ca="1" si="25"/>
        <v>2055</v>
      </c>
      <c r="AN72" s="186">
        <f t="shared" ref="AN72:BS72" ca="1" si="26">AN61</f>
        <v>2056</v>
      </c>
      <c r="AO72" s="186">
        <f t="shared" ca="1" si="26"/>
        <v>2057</v>
      </c>
      <c r="AP72" s="186">
        <f t="shared" ca="1" si="26"/>
        <v>2058</v>
      </c>
      <c r="AQ72" s="186">
        <f t="shared" ca="1" si="26"/>
        <v>2059</v>
      </c>
      <c r="AR72" s="186">
        <f t="shared" ca="1" si="26"/>
        <v>2060</v>
      </c>
      <c r="AS72" s="186">
        <f t="shared" ca="1" si="26"/>
        <v>2061</v>
      </c>
      <c r="AT72" s="186">
        <f t="shared" ca="1" si="26"/>
        <v>2062</v>
      </c>
      <c r="AU72" s="186">
        <f t="shared" ca="1" si="26"/>
        <v>2063</v>
      </c>
      <c r="AV72" s="186">
        <f t="shared" ca="1" si="26"/>
        <v>2064</v>
      </c>
      <c r="AW72" s="186">
        <f t="shared" ca="1" si="26"/>
        <v>2065</v>
      </c>
      <c r="AX72" s="186">
        <f t="shared" ca="1" si="26"/>
        <v>2066</v>
      </c>
      <c r="AY72" s="186">
        <f t="shared" ca="1" si="26"/>
        <v>2067</v>
      </c>
      <c r="AZ72" s="186">
        <f t="shared" ca="1" si="26"/>
        <v>2068</v>
      </c>
      <c r="BA72" s="186">
        <f t="shared" ca="1" si="26"/>
        <v>2069</v>
      </c>
      <c r="BB72" s="186">
        <f t="shared" ca="1" si="26"/>
        <v>2070</v>
      </c>
      <c r="BC72" s="186">
        <f t="shared" ca="1" si="26"/>
        <v>2071</v>
      </c>
      <c r="BD72" s="186">
        <f t="shared" ca="1" si="26"/>
        <v>2072</v>
      </c>
      <c r="BE72" s="186">
        <f t="shared" ca="1" si="26"/>
        <v>2073</v>
      </c>
      <c r="BF72" s="186">
        <f t="shared" ca="1" si="26"/>
        <v>2074</v>
      </c>
      <c r="BG72" s="186">
        <f t="shared" ca="1" si="26"/>
        <v>2075</v>
      </c>
      <c r="BH72" s="186">
        <f t="shared" ca="1" si="26"/>
        <v>2076</v>
      </c>
      <c r="BI72" s="186">
        <f t="shared" ca="1" si="26"/>
        <v>2077</v>
      </c>
      <c r="BJ72" s="186">
        <f t="shared" ca="1" si="26"/>
        <v>2078</v>
      </c>
      <c r="BK72" s="186">
        <f t="shared" ca="1" si="26"/>
        <v>2079</v>
      </c>
      <c r="BL72" s="186">
        <f t="shared" ca="1" si="26"/>
        <v>2080</v>
      </c>
      <c r="BM72" s="186">
        <f t="shared" ca="1" si="26"/>
        <v>2081</v>
      </c>
      <c r="BN72" s="186">
        <f t="shared" ca="1" si="26"/>
        <v>2082</v>
      </c>
      <c r="BO72" s="186">
        <f t="shared" ca="1" si="26"/>
        <v>2083</v>
      </c>
      <c r="BP72" s="186">
        <f t="shared" ca="1" si="26"/>
        <v>2084</v>
      </c>
      <c r="BQ72" s="186">
        <f t="shared" ca="1" si="26"/>
        <v>2085</v>
      </c>
      <c r="BR72" s="186">
        <f t="shared" ca="1" si="26"/>
        <v>2086</v>
      </c>
      <c r="BS72" s="186">
        <f t="shared" ca="1" si="26"/>
        <v>2087</v>
      </c>
      <c r="BT72" s="186">
        <f t="shared" ref="BT72:DC72" ca="1" si="27">BT61</f>
        <v>2088</v>
      </c>
      <c r="BU72" s="186">
        <f t="shared" ca="1" si="27"/>
        <v>2089</v>
      </c>
      <c r="BV72" s="186">
        <f t="shared" ca="1" si="27"/>
        <v>2090</v>
      </c>
      <c r="BW72" s="186">
        <f t="shared" ca="1" si="27"/>
        <v>2091</v>
      </c>
      <c r="BX72" s="186">
        <f t="shared" ca="1" si="27"/>
        <v>2092</v>
      </c>
      <c r="BY72" s="186">
        <f t="shared" ca="1" si="27"/>
        <v>2093</v>
      </c>
      <c r="BZ72" s="186">
        <f t="shared" ca="1" si="27"/>
        <v>2094</v>
      </c>
      <c r="CA72" s="186">
        <f t="shared" ca="1" si="27"/>
        <v>2095</v>
      </c>
      <c r="CB72" s="186">
        <f t="shared" ca="1" si="27"/>
        <v>2096</v>
      </c>
      <c r="CC72" s="186">
        <f t="shared" ca="1" si="27"/>
        <v>2097</v>
      </c>
      <c r="CD72" s="186">
        <f t="shared" ca="1" si="27"/>
        <v>2098</v>
      </c>
      <c r="CE72" s="186">
        <f t="shared" ca="1" si="27"/>
        <v>2099</v>
      </c>
      <c r="CF72" s="186">
        <f t="shared" ca="1" si="27"/>
        <v>2100</v>
      </c>
      <c r="CG72" s="186">
        <f t="shared" ca="1" si="27"/>
        <v>2101</v>
      </c>
      <c r="CH72" s="186">
        <f t="shared" ca="1" si="27"/>
        <v>2102</v>
      </c>
      <c r="CI72" s="186">
        <f t="shared" ca="1" si="27"/>
        <v>2103</v>
      </c>
      <c r="CJ72" s="186">
        <f t="shared" ca="1" si="27"/>
        <v>2104</v>
      </c>
      <c r="CK72" s="186">
        <f t="shared" ca="1" si="27"/>
        <v>2105</v>
      </c>
      <c r="CL72" s="186">
        <f t="shared" ca="1" si="27"/>
        <v>2106</v>
      </c>
      <c r="CM72" s="186">
        <f t="shared" ca="1" si="27"/>
        <v>2107</v>
      </c>
      <c r="CN72" s="186">
        <f t="shared" ca="1" si="27"/>
        <v>2108</v>
      </c>
      <c r="CO72" s="186">
        <f t="shared" ca="1" si="27"/>
        <v>2109</v>
      </c>
      <c r="CP72" s="186">
        <f t="shared" ca="1" si="27"/>
        <v>2110</v>
      </c>
      <c r="CQ72" s="186">
        <f t="shared" ca="1" si="27"/>
        <v>2111</v>
      </c>
      <c r="CR72" s="186">
        <f t="shared" ca="1" si="27"/>
        <v>2112</v>
      </c>
      <c r="CS72" s="186">
        <f t="shared" ca="1" si="27"/>
        <v>2113</v>
      </c>
      <c r="CT72" s="186">
        <f t="shared" ca="1" si="27"/>
        <v>2114</v>
      </c>
      <c r="CU72" s="186">
        <f t="shared" ca="1" si="27"/>
        <v>2115</v>
      </c>
      <c r="CV72" s="186">
        <f t="shared" ca="1" si="27"/>
        <v>2116</v>
      </c>
      <c r="CW72" s="186">
        <f t="shared" ca="1" si="27"/>
        <v>2117</v>
      </c>
      <c r="CX72" s="186">
        <f t="shared" ca="1" si="27"/>
        <v>2118</v>
      </c>
      <c r="CY72" s="186">
        <f t="shared" ca="1" si="27"/>
        <v>2119</v>
      </c>
      <c r="CZ72" s="186">
        <f t="shared" ca="1" si="27"/>
        <v>2120</v>
      </c>
      <c r="DA72" s="186">
        <f t="shared" ca="1" si="27"/>
        <v>2121</v>
      </c>
      <c r="DB72" s="186">
        <f t="shared" ca="1" si="27"/>
        <v>2122</v>
      </c>
      <c r="DC72" s="186">
        <f t="shared" ca="1" si="27"/>
        <v>2123</v>
      </c>
    </row>
    <row r="73" spans="2:107" ht="15" hidden="1" customHeight="1">
      <c r="C73" s="1183" t="s">
        <v>243</v>
      </c>
      <c r="D73" s="1184"/>
      <c r="E73" s="1185"/>
      <c r="F73" s="33"/>
      <c r="G73" s="214">
        <f>SUMIF($H$6:$DC$6,"&lt;="&amp;PAL,$H73:$DC73)</f>
        <v>0</v>
      </c>
      <c r="H73" s="211">
        <f>H65-'Alternatyva 4'!H$7+'Alternatyva 4'!H$115</f>
        <v>0</v>
      </c>
      <c r="I73" s="211">
        <f>I65-'Alternatyva 4'!I$7+'Alternatyva 4'!I$115</f>
        <v>0</v>
      </c>
      <c r="J73" s="211">
        <f>J65-'Alternatyva 4'!J$7+'Alternatyva 4'!J$115</f>
        <v>0</v>
      </c>
      <c r="K73" s="211">
        <f>K65-'Alternatyva 4'!K$7+'Alternatyva 4'!K$115</f>
        <v>0</v>
      </c>
      <c r="L73" s="211">
        <f>L65-'Alternatyva 4'!L$7+'Alternatyva 4'!L$115</f>
        <v>0</v>
      </c>
      <c r="M73" s="211">
        <f>M65-'Alternatyva 4'!M$7+'Alternatyva 4'!M$115</f>
        <v>0</v>
      </c>
      <c r="N73" s="211">
        <f>N65-'Alternatyva 4'!N$7+'Alternatyva 4'!N$115</f>
        <v>0</v>
      </c>
      <c r="O73" s="211">
        <f>O65-'Alternatyva 4'!O$7+'Alternatyva 4'!O$115</f>
        <v>0</v>
      </c>
      <c r="P73" s="211">
        <f>P65-'Alternatyva 4'!P$7+'Alternatyva 4'!P$115</f>
        <v>0</v>
      </c>
      <c r="Q73" s="211">
        <f>Q65-'Alternatyva 4'!Q$7+'Alternatyva 4'!Q$115</f>
        <v>0</v>
      </c>
      <c r="R73" s="211">
        <f>R65-'Alternatyva 4'!R$7+'Alternatyva 4'!R$115</f>
        <v>0</v>
      </c>
      <c r="S73" s="211">
        <f>S65-'Alternatyva 4'!S$7+'Alternatyva 4'!S$115</f>
        <v>0</v>
      </c>
      <c r="T73" s="211">
        <f>T65-'Alternatyva 4'!T$7+'Alternatyva 4'!T$115</f>
        <v>0</v>
      </c>
      <c r="U73" s="211">
        <f>U65-'Alternatyva 4'!U$7+'Alternatyva 4'!U$115</f>
        <v>0</v>
      </c>
      <c r="V73" s="211">
        <f>V65-'Alternatyva 4'!V$7+'Alternatyva 4'!V$115</f>
        <v>0</v>
      </c>
      <c r="W73" s="211">
        <f>W65-'Alternatyva 4'!W$7+'Alternatyva 4'!W$115</f>
        <v>0</v>
      </c>
      <c r="X73" s="211">
        <f>X65-'Alternatyva 4'!X$7+'Alternatyva 4'!X$115</f>
        <v>0</v>
      </c>
      <c r="Y73" s="211">
        <f>Y65-'Alternatyva 4'!Y$7+'Alternatyva 4'!Y$115</f>
        <v>0</v>
      </c>
      <c r="Z73" s="211">
        <f>Z65-'Alternatyva 4'!Z$7+'Alternatyva 4'!Z$115</f>
        <v>0</v>
      </c>
      <c r="AA73" s="211">
        <f>AA65-'Alternatyva 4'!AA$7+'Alternatyva 4'!AA$115</f>
        <v>0</v>
      </c>
      <c r="AB73" s="211">
        <f>AB65-'Alternatyva 4'!AB$7+'Alternatyva 4'!AB$115</f>
        <v>0</v>
      </c>
      <c r="AC73" s="211">
        <f>AC65-'Alternatyva 4'!AC$7+'Alternatyva 4'!AC$115</f>
        <v>0</v>
      </c>
      <c r="AD73" s="211">
        <f>AD65-'Alternatyva 4'!AD$7+'Alternatyva 4'!AD$115</f>
        <v>0</v>
      </c>
      <c r="AE73" s="211">
        <f>AE65-'Alternatyva 4'!AE$7+'Alternatyva 4'!AE$115</f>
        <v>0</v>
      </c>
      <c r="AF73" s="211">
        <f>AF65-'Alternatyva 4'!AF$7+'Alternatyva 4'!AF$115</f>
        <v>0</v>
      </c>
      <c r="AG73" s="211">
        <f>AG65-'Alternatyva 4'!AG$7+'Alternatyva 4'!AG$115</f>
        <v>0</v>
      </c>
      <c r="AH73" s="211">
        <f>AH65-'Alternatyva 4'!AH$7+'Alternatyva 4'!AH$115</f>
        <v>0</v>
      </c>
      <c r="AI73" s="211">
        <f>AI65-'Alternatyva 4'!AI$7+'Alternatyva 4'!AI$115</f>
        <v>0</v>
      </c>
      <c r="AJ73" s="211">
        <f>AJ65-'Alternatyva 4'!AJ$7+'Alternatyva 4'!AJ$115</f>
        <v>0</v>
      </c>
      <c r="AK73" s="211">
        <f>AK65-'Alternatyva 4'!AK$7+'Alternatyva 4'!AK$115</f>
        <v>0</v>
      </c>
      <c r="AL73" s="211">
        <f>AL65-'Alternatyva 4'!AL$7+'Alternatyva 4'!AL$115</f>
        <v>0</v>
      </c>
      <c r="AM73" s="211">
        <f>AM65-'Alternatyva 4'!AM$7+'Alternatyva 4'!AM$115</f>
        <v>0</v>
      </c>
      <c r="AN73" s="211">
        <f>AN65-'Alternatyva 4'!AN$7+'Alternatyva 4'!AN$115</f>
        <v>0</v>
      </c>
      <c r="AO73" s="211">
        <f>AO65-'Alternatyva 4'!AO$7+'Alternatyva 4'!AO$115</f>
        <v>0</v>
      </c>
      <c r="AP73" s="211">
        <f>AP65-'Alternatyva 4'!AP$7+'Alternatyva 4'!AP$115</f>
        <v>0</v>
      </c>
      <c r="AQ73" s="211">
        <f>AQ65-'Alternatyva 4'!AQ$7+'Alternatyva 4'!AQ$115</f>
        <v>0</v>
      </c>
      <c r="AR73" s="211">
        <f>AR65-'Alternatyva 4'!AR$7+'Alternatyva 4'!AR$115</f>
        <v>0</v>
      </c>
      <c r="AS73" s="211">
        <f>AS65-'Alternatyva 4'!AS$7+'Alternatyva 4'!AS$115</f>
        <v>0</v>
      </c>
      <c r="AT73" s="211">
        <f>AT65-'Alternatyva 4'!AT$7+'Alternatyva 4'!AT$115</f>
        <v>0</v>
      </c>
      <c r="AU73" s="211">
        <f>AU65-'Alternatyva 4'!AU$7+'Alternatyva 4'!AU$115</f>
        <v>0</v>
      </c>
      <c r="AV73" s="211">
        <f>AV65-'Alternatyva 4'!AV$7+'Alternatyva 4'!AV$115</f>
        <v>0</v>
      </c>
      <c r="AW73" s="211">
        <f>AW65-'Alternatyva 4'!AW$7+'Alternatyva 4'!AW$115</f>
        <v>0</v>
      </c>
      <c r="AX73" s="211">
        <f>AX65-'Alternatyva 4'!AX$7+'Alternatyva 4'!AX$115</f>
        <v>0</v>
      </c>
      <c r="AY73" s="211">
        <f>AY65-'Alternatyva 4'!AY$7+'Alternatyva 4'!AY$115</f>
        <v>0</v>
      </c>
      <c r="AZ73" s="211">
        <f>AZ65-'Alternatyva 4'!AZ$7+'Alternatyva 4'!AZ$115</f>
        <v>0</v>
      </c>
      <c r="BA73" s="211">
        <f>BA65-'Alternatyva 4'!BA$7+'Alternatyva 4'!BA$115</f>
        <v>0</v>
      </c>
      <c r="BB73" s="211">
        <f>BB65-'Alternatyva 4'!BB$7+'Alternatyva 4'!BB$115</f>
        <v>0</v>
      </c>
      <c r="BC73" s="211">
        <f>BC65-'Alternatyva 4'!BC$7+'Alternatyva 4'!BC$115</f>
        <v>0</v>
      </c>
      <c r="BD73" s="211">
        <f>BD65-'Alternatyva 4'!BD$7+'Alternatyva 4'!BD$115</f>
        <v>0</v>
      </c>
      <c r="BE73" s="211">
        <f>BE65-'Alternatyva 4'!BE$7+'Alternatyva 4'!BE$115</f>
        <v>0</v>
      </c>
      <c r="BF73" s="211">
        <f>BF65-'Alternatyva 4'!BF$7+'Alternatyva 4'!BF$115</f>
        <v>0</v>
      </c>
      <c r="BG73" s="211">
        <f>BG65-'Alternatyva 4'!BG$7+'Alternatyva 4'!BG$115</f>
        <v>0</v>
      </c>
      <c r="BH73" s="211">
        <f>BH65-'Alternatyva 4'!BH$7+'Alternatyva 4'!BH$115</f>
        <v>0</v>
      </c>
      <c r="BI73" s="211">
        <f>BI65-'Alternatyva 4'!BI$7+'Alternatyva 4'!BI$115</f>
        <v>0</v>
      </c>
      <c r="BJ73" s="211">
        <f>BJ65-'Alternatyva 4'!BJ$7+'Alternatyva 4'!BJ$115</f>
        <v>0</v>
      </c>
      <c r="BK73" s="211">
        <f>BK65-'Alternatyva 4'!BK$7+'Alternatyva 4'!BK$115</f>
        <v>0</v>
      </c>
      <c r="BL73" s="211">
        <f>BL65-'Alternatyva 4'!BL$7+'Alternatyva 4'!BL$115</f>
        <v>0</v>
      </c>
      <c r="BM73" s="211">
        <f>BM65-'Alternatyva 4'!BM$7+'Alternatyva 4'!BM$115</f>
        <v>0</v>
      </c>
      <c r="BN73" s="211">
        <f>BN65-'Alternatyva 4'!BN$7+'Alternatyva 4'!BN$115</f>
        <v>0</v>
      </c>
      <c r="BO73" s="211">
        <f>BO65-'Alternatyva 4'!BO$7+'Alternatyva 4'!BO$115</f>
        <v>0</v>
      </c>
      <c r="BP73" s="211">
        <f>BP65-'Alternatyva 4'!BP$7+'Alternatyva 4'!BP$115</f>
        <v>0</v>
      </c>
      <c r="BQ73" s="211">
        <f>BQ65-'Alternatyva 4'!BQ$7+'Alternatyva 4'!BQ$115</f>
        <v>0</v>
      </c>
      <c r="BR73" s="211">
        <f>BR65-'Alternatyva 4'!BR$7+'Alternatyva 4'!BR$115</f>
        <v>0</v>
      </c>
      <c r="BS73" s="211">
        <f>BS65-'Alternatyva 4'!BS$7+'Alternatyva 4'!BS$115</f>
        <v>0</v>
      </c>
      <c r="BT73" s="211">
        <f>BT65-'Alternatyva 4'!BT$7+'Alternatyva 4'!BT$115</f>
        <v>0</v>
      </c>
      <c r="BU73" s="211">
        <f>BU65-'Alternatyva 4'!BU$7+'Alternatyva 4'!BU$115</f>
        <v>0</v>
      </c>
      <c r="BV73" s="211">
        <f>BV65-'Alternatyva 4'!BV$7+'Alternatyva 4'!BV$115</f>
        <v>0</v>
      </c>
      <c r="BW73" s="211">
        <f>BW65-'Alternatyva 4'!BW$7+'Alternatyva 4'!BW$115</f>
        <v>0</v>
      </c>
      <c r="BX73" s="211">
        <f>BX65-'Alternatyva 4'!BX$7+'Alternatyva 4'!BX$115</f>
        <v>0</v>
      </c>
      <c r="BY73" s="211">
        <f>BY65-'Alternatyva 4'!BY$7+'Alternatyva 4'!BY$115</f>
        <v>0</v>
      </c>
      <c r="BZ73" s="211">
        <f>BZ65-'Alternatyva 4'!BZ$7+'Alternatyva 4'!BZ$115</f>
        <v>0</v>
      </c>
      <c r="CA73" s="211">
        <f>CA65-'Alternatyva 4'!CA$7+'Alternatyva 4'!CA$115</f>
        <v>0</v>
      </c>
      <c r="CB73" s="211">
        <f>CB65-'Alternatyva 4'!CB$7+'Alternatyva 4'!CB$115</f>
        <v>0</v>
      </c>
      <c r="CC73" s="211">
        <f>CC65-'Alternatyva 4'!CC$7+'Alternatyva 4'!CC$115</f>
        <v>0</v>
      </c>
      <c r="CD73" s="211">
        <f>CD65-'Alternatyva 4'!CD$7+'Alternatyva 4'!CD$115</f>
        <v>0</v>
      </c>
      <c r="CE73" s="211">
        <f>CE65-'Alternatyva 4'!CE$7+'Alternatyva 4'!CE$115</f>
        <v>0</v>
      </c>
      <c r="CF73" s="211">
        <f>CF65-'Alternatyva 4'!CF$7+'Alternatyva 4'!CF$115</f>
        <v>0</v>
      </c>
      <c r="CG73" s="211">
        <f>CG65-'Alternatyva 4'!CG$7+'Alternatyva 4'!CG$115</f>
        <v>0</v>
      </c>
      <c r="CH73" s="211">
        <f>CH65-'Alternatyva 4'!CH$7+'Alternatyva 4'!CH$115</f>
        <v>0</v>
      </c>
      <c r="CI73" s="211">
        <f>CI65-'Alternatyva 4'!CI$7+'Alternatyva 4'!CI$115</f>
        <v>0</v>
      </c>
      <c r="CJ73" s="211">
        <f>CJ65-'Alternatyva 4'!CJ$7+'Alternatyva 4'!CJ$115</f>
        <v>0</v>
      </c>
      <c r="CK73" s="211">
        <f>CK65-'Alternatyva 4'!CK$7+'Alternatyva 4'!CK$115</f>
        <v>0</v>
      </c>
      <c r="CL73" s="211">
        <f>CL65-'Alternatyva 4'!CL$7+'Alternatyva 4'!CL$115</f>
        <v>0</v>
      </c>
      <c r="CM73" s="211">
        <f>CM65-'Alternatyva 4'!CM$7+'Alternatyva 4'!CM$115</f>
        <v>0</v>
      </c>
      <c r="CN73" s="211">
        <f>CN65-'Alternatyva 4'!CN$7+'Alternatyva 4'!CN$115</f>
        <v>0</v>
      </c>
      <c r="CO73" s="211">
        <f>CO65-'Alternatyva 4'!CO$7+'Alternatyva 4'!CO$115</f>
        <v>0</v>
      </c>
      <c r="CP73" s="211">
        <f>CP65-'Alternatyva 4'!CP$7+'Alternatyva 4'!CP$115</f>
        <v>0</v>
      </c>
      <c r="CQ73" s="211">
        <f>CQ65-'Alternatyva 4'!CQ$7+'Alternatyva 4'!CQ$115</f>
        <v>0</v>
      </c>
      <c r="CR73" s="211">
        <f>CR65-'Alternatyva 4'!CR$7+'Alternatyva 4'!CR$115</f>
        <v>0</v>
      </c>
      <c r="CS73" s="211">
        <f>CS65-'Alternatyva 4'!CS$7+'Alternatyva 4'!CS$115</f>
        <v>0</v>
      </c>
      <c r="CT73" s="211">
        <f>CT65-'Alternatyva 4'!CT$7+'Alternatyva 4'!CT$115</f>
        <v>0</v>
      </c>
      <c r="CU73" s="211">
        <f>CU65-'Alternatyva 4'!CU$7+'Alternatyva 4'!CU$115</f>
        <v>0</v>
      </c>
      <c r="CV73" s="211">
        <f>CV65-'Alternatyva 4'!CV$7+'Alternatyva 4'!CV$115</f>
        <v>0</v>
      </c>
      <c r="CW73" s="211">
        <f>CW65-'Alternatyva 4'!CW$7+'Alternatyva 4'!CW$115</f>
        <v>0</v>
      </c>
      <c r="CX73" s="211">
        <f>CX65-'Alternatyva 4'!CX$7+'Alternatyva 4'!CX$115</f>
        <v>0</v>
      </c>
      <c r="CY73" s="211">
        <f>CY65-'Alternatyva 4'!CY$7+'Alternatyva 4'!CY$115</f>
        <v>0</v>
      </c>
      <c r="CZ73" s="211">
        <f>CZ65-'Alternatyva 4'!CZ$7+'Alternatyva 4'!CZ$115</f>
        <v>0</v>
      </c>
      <c r="DA73" s="211">
        <f>DA65-'Alternatyva 4'!DA$7+'Alternatyva 4'!DA$115</f>
        <v>0</v>
      </c>
      <c r="DB73" s="211">
        <f>DB65-'Alternatyva 4'!DB$7+'Alternatyva 4'!DB$115</f>
        <v>0</v>
      </c>
      <c r="DC73" s="211">
        <f>DC65-'Alternatyva 4'!DC$7+'Alternatyva 4'!DC$115</f>
        <v>0</v>
      </c>
    </row>
    <row r="74" spans="2:107" ht="15" hidden="1" customHeight="1">
      <c r="C74" s="1186" t="s">
        <v>244</v>
      </c>
      <c r="D74" s="1187"/>
      <c r="E74" s="1188"/>
      <c r="F74" s="28">
        <f>H73+NPV(FD,I73:INDEX(I73:DC73,PAL))</f>
        <v>0</v>
      </c>
      <c r="G74" s="27"/>
    </row>
    <row r="75" spans="2:107" ht="15" hidden="1" customHeight="1">
      <c r="C75" s="1186" t="s">
        <v>245</v>
      </c>
      <c r="D75" s="1187"/>
      <c r="E75" s="1188"/>
      <c r="F75" s="218" t="str">
        <f>IFERROR(IRR(H73:INDEX(H73:DC73,PAL+1)),"-")</f>
        <v>-</v>
      </c>
      <c r="G75" s="23"/>
    </row>
    <row r="76" spans="2:107" ht="15" hidden="1" customHeight="1" thickBot="1">
      <c r="C76" s="1192" t="s">
        <v>246</v>
      </c>
      <c r="D76" s="1193"/>
      <c r="E76" s="1194"/>
      <c r="F76" s="216" t="str">
        <f>IFERROR(IF('Alternatyva 4'!F$89&lt;0,SUM('Alternatyva 4'!F$100,-'Alternatyva 4'!F$115,-'Alternatyva 4'!F$89)/SUM('Alternatyva 4'!F$9,'Alternatyva 4'!F$8,-SNA!F65),SUM('Alternatyva 4'!F$100,-'Alternatyva 4'!F$115)/SUM('Alternatyva 4'!F$9,'Alternatyva 4'!F$8,-SNA!F65,'Alternatyva 4'!F$89)),"")</f>
        <v/>
      </c>
      <c r="G76" s="23"/>
    </row>
    <row r="77" spans="2:107" ht="15" hidden="1" customHeight="1"/>
    <row r="78" spans="2:107" ht="15" hidden="1" customHeight="1">
      <c r="B78" s="16" t="s">
        <v>38</v>
      </c>
      <c r="C78" s="16"/>
      <c r="D78" s="16"/>
      <c r="E78" s="16"/>
      <c r="F78" s="1189" t="s">
        <v>142</v>
      </c>
      <c r="G78" s="1201"/>
      <c r="H78" s="186">
        <v>0</v>
      </c>
      <c r="I78" s="186">
        <v>1</v>
      </c>
      <c r="J78" s="186">
        <v>2</v>
      </c>
      <c r="K78" s="186">
        <v>3</v>
      </c>
      <c r="L78" s="186">
        <v>4</v>
      </c>
      <c r="M78" s="186">
        <v>5</v>
      </c>
      <c r="N78" s="186">
        <v>6</v>
      </c>
      <c r="O78" s="186">
        <v>7</v>
      </c>
      <c r="P78" s="186">
        <v>8</v>
      </c>
      <c r="Q78" s="186">
        <v>9</v>
      </c>
      <c r="R78" s="186">
        <v>10</v>
      </c>
      <c r="S78" s="186">
        <v>11</v>
      </c>
      <c r="T78" s="186">
        <v>12</v>
      </c>
      <c r="U78" s="186">
        <v>13</v>
      </c>
      <c r="V78" s="186">
        <v>14</v>
      </c>
      <c r="W78" s="186">
        <v>15</v>
      </c>
      <c r="X78" s="186">
        <v>16</v>
      </c>
      <c r="Y78" s="186">
        <v>17</v>
      </c>
      <c r="Z78" s="186">
        <v>18</v>
      </c>
      <c r="AA78" s="186">
        <v>19</v>
      </c>
      <c r="AB78" s="186">
        <v>20</v>
      </c>
      <c r="AC78" s="186">
        <v>21</v>
      </c>
      <c r="AD78" s="186">
        <v>22</v>
      </c>
      <c r="AE78" s="186">
        <v>23</v>
      </c>
      <c r="AF78" s="186">
        <v>24</v>
      </c>
      <c r="AG78" s="186">
        <v>25</v>
      </c>
      <c r="AH78" s="186">
        <v>26</v>
      </c>
      <c r="AI78" s="186">
        <v>27</v>
      </c>
      <c r="AJ78" s="186">
        <v>28</v>
      </c>
      <c r="AK78" s="186">
        <v>29</v>
      </c>
      <c r="AL78" s="186">
        <v>30</v>
      </c>
      <c r="AM78" s="186">
        <v>31</v>
      </c>
      <c r="AN78" s="186">
        <v>32</v>
      </c>
      <c r="AO78" s="186">
        <v>33</v>
      </c>
      <c r="AP78" s="186">
        <v>34</v>
      </c>
      <c r="AQ78" s="186">
        <v>35</v>
      </c>
      <c r="AR78" s="186">
        <v>36</v>
      </c>
      <c r="AS78" s="186">
        <v>37</v>
      </c>
      <c r="AT78" s="186">
        <v>38</v>
      </c>
      <c r="AU78" s="186">
        <v>39</v>
      </c>
      <c r="AV78" s="186">
        <v>40</v>
      </c>
      <c r="AW78" s="186">
        <v>41</v>
      </c>
      <c r="AX78" s="186">
        <v>42</v>
      </c>
      <c r="AY78" s="186">
        <v>43</v>
      </c>
      <c r="AZ78" s="186">
        <v>44</v>
      </c>
      <c r="BA78" s="186">
        <v>45</v>
      </c>
      <c r="BB78" s="186">
        <v>46</v>
      </c>
      <c r="BC78" s="186">
        <v>47</v>
      </c>
      <c r="BD78" s="186">
        <v>48</v>
      </c>
      <c r="BE78" s="186">
        <v>49</v>
      </c>
      <c r="BF78" s="186">
        <v>50</v>
      </c>
      <c r="BG78" s="186">
        <v>51</v>
      </c>
      <c r="BH78" s="186">
        <v>52</v>
      </c>
      <c r="BI78" s="186">
        <v>53</v>
      </c>
      <c r="BJ78" s="186">
        <v>54</v>
      </c>
      <c r="BK78" s="186">
        <v>55</v>
      </c>
      <c r="BL78" s="186">
        <v>56</v>
      </c>
      <c r="BM78" s="186">
        <v>57</v>
      </c>
      <c r="BN78" s="186">
        <v>58</v>
      </c>
      <c r="BO78" s="186">
        <v>59</v>
      </c>
      <c r="BP78" s="186">
        <v>60</v>
      </c>
      <c r="BQ78" s="186">
        <v>61</v>
      </c>
      <c r="BR78" s="186">
        <v>62</v>
      </c>
      <c r="BS78" s="186">
        <v>63</v>
      </c>
      <c r="BT78" s="186">
        <v>64</v>
      </c>
      <c r="BU78" s="186">
        <v>65</v>
      </c>
      <c r="BV78" s="186">
        <v>66</v>
      </c>
      <c r="BW78" s="186">
        <v>67</v>
      </c>
      <c r="BX78" s="186">
        <v>68</v>
      </c>
      <c r="BY78" s="186">
        <v>69</v>
      </c>
      <c r="BZ78" s="186">
        <v>70</v>
      </c>
      <c r="CA78" s="186">
        <v>71</v>
      </c>
      <c r="CB78" s="186">
        <v>72</v>
      </c>
      <c r="CC78" s="186">
        <v>73</v>
      </c>
      <c r="CD78" s="186">
        <v>74</v>
      </c>
      <c r="CE78" s="186">
        <v>75</v>
      </c>
      <c r="CF78" s="186">
        <v>76</v>
      </c>
      <c r="CG78" s="186">
        <v>77</v>
      </c>
      <c r="CH78" s="186">
        <v>78</v>
      </c>
      <c r="CI78" s="186">
        <v>79</v>
      </c>
      <c r="CJ78" s="186">
        <v>80</v>
      </c>
      <c r="CK78" s="186">
        <v>81</v>
      </c>
      <c r="CL78" s="186">
        <v>82</v>
      </c>
      <c r="CM78" s="186">
        <v>83</v>
      </c>
      <c r="CN78" s="186">
        <v>84</v>
      </c>
      <c r="CO78" s="186">
        <v>85</v>
      </c>
      <c r="CP78" s="186">
        <v>86</v>
      </c>
      <c r="CQ78" s="186">
        <v>87</v>
      </c>
      <c r="CR78" s="186">
        <v>88</v>
      </c>
      <c r="CS78" s="186">
        <v>89</v>
      </c>
      <c r="CT78" s="186">
        <v>90</v>
      </c>
      <c r="CU78" s="186">
        <v>91</v>
      </c>
      <c r="CV78" s="186">
        <v>92</v>
      </c>
      <c r="CW78" s="186">
        <v>93</v>
      </c>
      <c r="CX78" s="186">
        <v>94</v>
      </c>
      <c r="CY78" s="186">
        <v>95</v>
      </c>
      <c r="CZ78" s="186">
        <v>96</v>
      </c>
      <c r="DA78" s="186">
        <v>97</v>
      </c>
      <c r="DB78" s="186">
        <v>98</v>
      </c>
      <c r="DC78" s="186">
        <v>99</v>
      </c>
    </row>
    <row r="79" spans="2:107" s="12" customFormat="1" ht="15" hidden="1" customHeight="1">
      <c r="B79" s="186" t="s">
        <v>226</v>
      </c>
      <c r="C79" s="1189" t="s">
        <v>227</v>
      </c>
      <c r="D79" s="1190"/>
      <c r="E79" s="1191"/>
      <c r="F79" s="187" t="s">
        <v>146</v>
      </c>
      <c r="G79" s="186" t="s">
        <v>147</v>
      </c>
      <c r="H79" s="186" t="str">
        <f ca="1">IF(PVP="",TEXT(TODAY(),"yyyy"),TEXT(PVP,"yyyy"))</f>
        <v>2024</v>
      </c>
      <c r="I79" s="186">
        <f ca="1">$H$7+I78</f>
        <v>2025</v>
      </c>
      <c r="J79" s="186">
        <f t="shared" ref="J79:BU79" ca="1" si="28">$H$7+J78</f>
        <v>2026</v>
      </c>
      <c r="K79" s="186">
        <f t="shared" ca="1" si="28"/>
        <v>2027</v>
      </c>
      <c r="L79" s="186">
        <f t="shared" ca="1" si="28"/>
        <v>2028</v>
      </c>
      <c r="M79" s="186">
        <f t="shared" ca="1" si="28"/>
        <v>2029</v>
      </c>
      <c r="N79" s="186">
        <f t="shared" ca="1" si="28"/>
        <v>2030</v>
      </c>
      <c r="O79" s="186">
        <f t="shared" ca="1" si="28"/>
        <v>2031</v>
      </c>
      <c r="P79" s="186">
        <f t="shared" ca="1" si="28"/>
        <v>2032</v>
      </c>
      <c r="Q79" s="186">
        <f t="shared" ca="1" si="28"/>
        <v>2033</v>
      </c>
      <c r="R79" s="186">
        <f t="shared" ca="1" si="28"/>
        <v>2034</v>
      </c>
      <c r="S79" s="186">
        <f t="shared" ca="1" si="28"/>
        <v>2035</v>
      </c>
      <c r="T79" s="186">
        <f t="shared" ca="1" si="28"/>
        <v>2036</v>
      </c>
      <c r="U79" s="186">
        <f t="shared" ca="1" si="28"/>
        <v>2037</v>
      </c>
      <c r="V79" s="186">
        <f t="shared" ca="1" si="28"/>
        <v>2038</v>
      </c>
      <c r="W79" s="186">
        <f t="shared" ca="1" si="28"/>
        <v>2039</v>
      </c>
      <c r="X79" s="186">
        <f t="shared" ca="1" si="28"/>
        <v>2040</v>
      </c>
      <c r="Y79" s="186">
        <f t="shared" ca="1" si="28"/>
        <v>2041</v>
      </c>
      <c r="Z79" s="186">
        <f t="shared" ca="1" si="28"/>
        <v>2042</v>
      </c>
      <c r="AA79" s="186">
        <f t="shared" ca="1" si="28"/>
        <v>2043</v>
      </c>
      <c r="AB79" s="186">
        <f t="shared" ca="1" si="28"/>
        <v>2044</v>
      </c>
      <c r="AC79" s="186">
        <f t="shared" ca="1" si="28"/>
        <v>2045</v>
      </c>
      <c r="AD79" s="186">
        <f t="shared" ca="1" si="28"/>
        <v>2046</v>
      </c>
      <c r="AE79" s="186">
        <f t="shared" ca="1" si="28"/>
        <v>2047</v>
      </c>
      <c r="AF79" s="186">
        <f t="shared" ca="1" si="28"/>
        <v>2048</v>
      </c>
      <c r="AG79" s="186">
        <f t="shared" ca="1" si="28"/>
        <v>2049</v>
      </c>
      <c r="AH79" s="186">
        <f t="shared" ca="1" si="28"/>
        <v>2050</v>
      </c>
      <c r="AI79" s="186">
        <f t="shared" ca="1" si="28"/>
        <v>2051</v>
      </c>
      <c r="AJ79" s="186">
        <f t="shared" ca="1" si="28"/>
        <v>2052</v>
      </c>
      <c r="AK79" s="186">
        <f t="shared" ca="1" si="28"/>
        <v>2053</v>
      </c>
      <c r="AL79" s="186">
        <f t="shared" ca="1" si="28"/>
        <v>2054</v>
      </c>
      <c r="AM79" s="186">
        <f t="shared" ca="1" si="28"/>
        <v>2055</v>
      </c>
      <c r="AN79" s="186">
        <f t="shared" ca="1" si="28"/>
        <v>2056</v>
      </c>
      <c r="AO79" s="186">
        <f t="shared" ca="1" si="28"/>
        <v>2057</v>
      </c>
      <c r="AP79" s="186">
        <f t="shared" ca="1" si="28"/>
        <v>2058</v>
      </c>
      <c r="AQ79" s="186">
        <f t="shared" ca="1" si="28"/>
        <v>2059</v>
      </c>
      <c r="AR79" s="186">
        <f t="shared" ca="1" si="28"/>
        <v>2060</v>
      </c>
      <c r="AS79" s="186">
        <f t="shared" ca="1" si="28"/>
        <v>2061</v>
      </c>
      <c r="AT79" s="186">
        <f t="shared" ca="1" si="28"/>
        <v>2062</v>
      </c>
      <c r="AU79" s="186">
        <f t="shared" ca="1" si="28"/>
        <v>2063</v>
      </c>
      <c r="AV79" s="186">
        <f t="shared" ca="1" si="28"/>
        <v>2064</v>
      </c>
      <c r="AW79" s="186">
        <f t="shared" ca="1" si="28"/>
        <v>2065</v>
      </c>
      <c r="AX79" s="186">
        <f t="shared" ca="1" si="28"/>
        <v>2066</v>
      </c>
      <c r="AY79" s="186">
        <f t="shared" ca="1" si="28"/>
        <v>2067</v>
      </c>
      <c r="AZ79" s="186">
        <f t="shared" ca="1" si="28"/>
        <v>2068</v>
      </c>
      <c r="BA79" s="186">
        <f t="shared" ca="1" si="28"/>
        <v>2069</v>
      </c>
      <c r="BB79" s="186">
        <f t="shared" ca="1" si="28"/>
        <v>2070</v>
      </c>
      <c r="BC79" s="186">
        <f t="shared" ca="1" si="28"/>
        <v>2071</v>
      </c>
      <c r="BD79" s="186">
        <f t="shared" ca="1" si="28"/>
        <v>2072</v>
      </c>
      <c r="BE79" s="186">
        <f t="shared" ca="1" si="28"/>
        <v>2073</v>
      </c>
      <c r="BF79" s="186">
        <f t="shared" ca="1" si="28"/>
        <v>2074</v>
      </c>
      <c r="BG79" s="186">
        <f t="shared" ca="1" si="28"/>
        <v>2075</v>
      </c>
      <c r="BH79" s="186">
        <f t="shared" ca="1" si="28"/>
        <v>2076</v>
      </c>
      <c r="BI79" s="186">
        <f t="shared" ca="1" si="28"/>
        <v>2077</v>
      </c>
      <c r="BJ79" s="186">
        <f t="shared" ca="1" si="28"/>
        <v>2078</v>
      </c>
      <c r="BK79" s="186">
        <f t="shared" ca="1" si="28"/>
        <v>2079</v>
      </c>
      <c r="BL79" s="186">
        <f t="shared" ca="1" si="28"/>
        <v>2080</v>
      </c>
      <c r="BM79" s="186">
        <f t="shared" ca="1" si="28"/>
        <v>2081</v>
      </c>
      <c r="BN79" s="186">
        <f t="shared" ca="1" si="28"/>
        <v>2082</v>
      </c>
      <c r="BO79" s="186">
        <f t="shared" ca="1" si="28"/>
        <v>2083</v>
      </c>
      <c r="BP79" s="186">
        <f t="shared" ca="1" si="28"/>
        <v>2084</v>
      </c>
      <c r="BQ79" s="186">
        <f t="shared" ca="1" si="28"/>
        <v>2085</v>
      </c>
      <c r="BR79" s="186">
        <f t="shared" ca="1" si="28"/>
        <v>2086</v>
      </c>
      <c r="BS79" s="186">
        <f t="shared" ca="1" si="28"/>
        <v>2087</v>
      </c>
      <c r="BT79" s="186">
        <f t="shared" ca="1" si="28"/>
        <v>2088</v>
      </c>
      <c r="BU79" s="186">
        <f t="shared" ca="1" si="28"/>
        <v>2089</v>
      </c>
      <c r="BV79" s="186">
        <f t="shared" ref="BV79:DC79" ca="1" si="29">$H$7+BV78</f>
        <v>2090</v>
      </c>
      <c r="BW79" s="186">
        <f t="shared" ca="1" si="29"/>
        <v>2091</v>
      </c>
      <c r="BX79" s="186">
        <f t="shared" ca="1" si="29"/>
        <v>2092</v>
      </c>
      <c r="BY79" s="186">
        <f t="shared" ca="1" si="29"/>
        <v>2093</v>
      </c>
      <c r="BZ79" s="186">
        <f t="shared" ca="1" si="29"/>
        <v>2094</v>
      </c>
      <c r="CA79" s="186">
        <f t="shared" ca="1" si="29"/>
        <v>2095</v>
      </c>
      <c r="CB79" s="186">
        <f t="shared" ca="1" si="29"/>
        <v>2096</v>
      </c>
      <c r="CC79" s="186">
        <f t="shared" ca="1" si="29"/>
        <v>2097</v>
      </c>
      <c r="CD79" s="186">
        <f t="shared" ca="1" si="29"/>
        <v>2098</v>
      </c>
      <c r="CE79" s="186">
        <f t="shared" ca="1" si="29"/>
        <v>2099</v>
      </c>
      <c r="CF79" s="186">
        <f t="shared" ca="1" si="29"/>
        <v>2100</v>
      </c>
      <c r="CG79" s="186">
        <f t="shared" ca="1" si="29"/>
        <v>2101</v>
      </c>
      <c r="CH79" s="186">
        <f t="shared" ca="1" si="29"/>
        <v>2102</v>
      </c>
      <c r="CI79" s="186">
        <f t="shared" ca="1" si="29"/>
        <v>2103</v>
      </c>
      <c r="CJ79" s="186">
        <f t="shared" ca="1" si="29"/>
        <v>2104</v>
      </c>
      <c r="CK79" s="186">
        <f t="shared" ca="1" si="29"/>
        <v>2105</v>
      </c>
      <c r="CL79" s="186">
        <f t="shared" ca="1" si="29"/>
        <v>2106</v>
      </c>
      <c r="CM79" s="186">
        <f t="shared" ca="1" si="29"/>
        <v>2107</v>
      </c>
      <c r="CN79" s="186">
        <f t="shared" ca="1" si="29"/>
        <v>2108</v>
      </c>
      <c r="CO79" s="186">
        <f t="shared" ca="1" si="29"/>
        <v>2109</v>
      </c>
      <c r="CP79" s="186">
        <f t="shared" ca="1" si="29"/>
        <v>2110</v>
      </c>
      <c r="CQ79" s="186">
        <f t="shared" ca="1" si="29"/>
        <v>2111</v>
      </c>
      <c r="CR79" s="186">
        <f t="shared" ca="1" si="29"/>
        <v>2112</v>
      </c>
      <c r="CS79" s="186">
        <f t="shared" ca="1" si="29"/>
        <v>2113</v>
      </c>
      <c r="CT79" s="186">
        <f t="shared" ca="1" si="29"/>
        <v>2114</v>
      </c>
      <c r="CU79" s="186">
        <f t="shared" ca="1" si="29"/>
        <v>2115</v>
      </c>
      <c r="CV79" s="186">
        <f t="shared" ca="1" si="29"/>
        <v>2116</v>
      </c>
      <c r="CW79" s="186">
        <f t="shared" ca="1" si="29"/>
        <v>2117</v>
      </c>
      <c r="CX79" s="186">
        <f t="shared" ca="1" si="29"/>
        <v>2118</v>
      </c>
      <c r="CY79" s="186">
        <f t="shared" ca="1" si="29"/>
        <v>2119</v>
      </c>
      <c r="CZ79" s="186">
        <f t="shared" ca="1" si="29"/>
        <v>2120</v>
      </c>
      <c r="DA79" s="186">
        <f t="shared" ca="1" si="29"/>
        <v>2121</v>
      </c>
      <c r="DB79" s="186">
        <f t="shared" ca="1" si="29"/>
        <v>2122</v>
      </c>
      <c r="DC79" s="186">
        <f t="shared" ca="1" si="29"/>
        <v>2123</v>
      </c>
    </row>
    <row r="80" spans="2:107" ht="15" hidden="1" customHeight="1">
      <c r="B80" s="176" t="s">
        <v>214</v>
      </c>
      <c r="C80" s="1180" t="s">
        <v>228</v>
      </c>
      <c r="D80" s="1181"/>
      <c r="E80" s="1182"/>
      <c r="F80" s="209">
        <f>H80+NPV(SD,I80:INDEX(I80:DC80,PAL))</f>
        <v>0</v>
      </c>
      <c r="G80" s="210">
        <f>SUMIF($H$6:$DC$6,"&lt;="&amp;PAL,$H80:$DC80)</f>
        <v>0</v>
      </c>
      <c r="H80" s="210">
        <f>'Alternatyva 5'!H$117</f>
        <v>0</v>
      </c>
      <c r="I80" s="210">
        <f>'Alternatyva 5'!I$117</f>
        <v>0</v>
      </c>
      <c r="J80" s="210">
        <f>'Alternatyva 5'!J$117</f>
        <v>0</v>
      </c>
      <c r="K80" s="210">
        <f>'Alternatyva 5'!K$117</f>
        <v>0</v>
      </c>
      <c r="L80" s="210">
        <f>'Alternatyva 5'!L$117</f>
        <v>0</v>
      </c>
      <c r="M80" s="210">
        <f>'Alternatyva 5'!M$117</f>
        <v>0</v>
      </c>
      <c r="N80" s="210">
        <f>'Alternatyva 5'!N$117</f>
        <v>0</v>
      </c>
      <c r="O80" s="210">
        <f>'Alternatyva 5'!O$117</f>
        <v>0</v>
      </c>
      <c r="P80" s="210">
        <f>'Alternatyva 5'!P$117</f>
        <v>0</v>
      </c>
      <c r="Q80" s="210">
        <f>'Alternatyva 5'!Q$117</f>
        <v>0</v>
      </c>
      <c r="R80" s="210">
        <f>'Alternatyva 5'!R$117</f>
        <v>0</v>
      </c>
      <c r="S80" s="210">
        <f>'Alternatyva 5'!S$117</f>
        <v>0</v>
      </c>
      <c r="T80" s="210">
        <f>'Alternatyva 5'!T$117</f>
        <v>0</v>
      </c>
      <c r="U80" s="210">
        <f>'Alternatyva 5'!U$117</f>
        <v>0</v>
      </c>
      <c r="V80" s="210">
        <f>'Alternatyva 5'!V$117</f>
        <v>0</v>
      </c>
      <c r="W80" s="210">
        <f>'Alternatyva 5'!W$117</f>
        <v>0</v>
      </c>
      <c r="X80" s="210">
        <f>'Alternatyva 5'!X$117</f>
        <v>0</v>
      </c>
      <c r="Y80" s="210">
        <f>'Alternatyva 5'!Y$117</f>
        <v>0</v>
      </c>
      <c r="Z80" s="210">
        <f>'Alternatyva 5'!Z$117</f>
        <v>0</v>
      </c>
      <c r="AA80" s="210">
        <f>'Alternatyva 5'!AA$117</f>
        <v>0</v>
      </c>
      <c r="AB80" s="210">
        <f>'Alternatyva 5'!AB$117</f>
        <v>0</v>
      </c>
      <c r="AC80" s="210">
        <f>'Alternatyva 5'!AC$117</f>
        <v>0</v>
      </c>
      <c r="AD80" s="210">
        <f>'Alternatyva 5'!AD$117</f>
        <v>0</v>
      </c>
      <c r="AE80" s="210">
        <f>'Alternatyva 5'!AE$117</f>
        <v>0</v>
      </c>
      <c r="AF80" s="210">
        <f>'Alternatyva 5'!AF$117</f>
        <v>0</v>
      </c>
      <c r="AG80" s="210">
        <f>'Alternatyva 5'!AG$117</f>
        <v>0</v>
      </c>
      <c r="AH80" s="210">
        <f>'Alternatyva 5'!AH$117</f>
        <v>0</v>
      </c>
      <c r="AI80" s="210">
        <f>'Alternatyva 5'!AI$117</f>
        <v>0</v>
      </c>
      <c r="AJ80" s="210">
        <f>'Alternatyva 5'!AJ$117</f>
        <v>0</v>
      </c>
      <c r="AK80" s="210">
        <f>'Alternatyva 5'!AK$117</f>
        <v>0</v>
      </c>
      <c r="AL80" s="210">
        <f>'Alternatyva 5'!AL$117</f>
        <v>0</v>
      </c>
      <c r="AM80" s="210">
        <f>'Alternatyva 5'!AM$117</f>
        <v>0</v>
      </c>
      <c r="AN80" s="210">
        <f>'Alternatyva 5'!AN$117</f>
        <v>0</v>
      </c>
      <c r="AO80" s="210">
        <f>'Alternatyva 5'!AO$117</f>
        <v>0</v>
      </c>
      <c r="AP80" s="210">
        <f>'Alternatyva 5'!AP$117</f>
        <v>0</v>
      </c>
      <c r="AQ80" s="210">
        <f>'Alternatyva 5'!AQ$117</f>
        <v>0</v>
      </c>
      <c r="AR80" s="210">
        <f>'Alternatyva 5'!AR$117</f>
        <v>0</v>
      </c>
      <c r="AS80" s="210">
        <f>'Alternatyva 5'!AS$117</f>
        <v>0</v>
      </c>
      <c r="AT80" s="210">
        <f>'Alternatyva 5'!AT$117</f>
        <v>0</v>
      </c>
      <c r="AU80" s="210">
        <f>'Alternatyva 5'!AU$117</f>
        <v>0</v>
      </c>
      <c r="AV80" s="210">
        <f>'Alternatyva 5'!AV$117</f>
        <v>0</v>
      </c>
      <c r="AW80" s="210">
        <f>'Alternatyva 5'!AW$117</f>
        <v>0</v>
      </c>
      <c r="AX80" s="210">
        <f>'Alternatyva 5'!AX$117</f>
        <v>0</v>
      </c>
      <c r="AY80" s="210">
        <f>'Alternatyva 5'!AY$117</f>
        <v>0</v>
      </c>
      <c r="AZ80" s="210">
        <f>'Alternatyva 5'!AZ$117</f>
        <v>0</v>
      </c>
      <c r="BA80" s="210">
        <f>'Alternatyva 5'!BA$117</f>
        <v>0</v>
      </c>
      <c r="BB80" s="210">
        <f>'Alternatyva 5'!BB$117</f>
        <v>0</v>
      </c>
      <c r="BC80" s="210">
        <f>'Alternatyva 5'!BC$117</f>
        <v>0</v>
      </c>
      <c r="BD80" s="210">
        <f>'Alternatyva 5'!BD$117</f>
        <v>0</v>
      </c>
      <c r="BE80" s="210">
        <f>'Alternatyva 5'!BE$117</f>
        <v>0</v>
      </c>
      <c r="BF80" s="210">
        <f>'Alternatyva 5'!BF$117</f>
        <v>0</v>
      </c>
      <c r="BG80" s="210">
        <f>'Alternatyva 5'!BG$117</f>
        <v>0</v>
      </c>
      <c r="BH80" s="210">
        <f>'Alternatyva 5'!BH$117</f>
        <v>0</v>
      </c>
      <c r="BI80" s="210">
        <f>'Alternatyva 5'!BI$117</f>
        <v>0</v>
      </c>
      <c r="BJ80" s="210">
        <f>'Alternatyva 5'!BJ$117</f>
        <v>0</v>
      </c>
      <c r="BK80" s="210">
        <f>'Alternatyva 5'!BK$117</f>
        <v>0</v>
      </c>
      <c r="BL80" s="210">
        <f>'Alternatyva 5'!BL$117</f>
        <v>0</v>
      </c>
      <c r="BM80" s="210">
        <f>'Alternatyva 5'!BM$117</f>
        <v>0</v>
      </c>
      <c r="BN80" s="210">
        <f>'Alternatyva 5'!BN$117</f>
        <v>0</v>
      </c>
      <c r="BO80" s="210">
        <f>'Alternatyva 5'!BO$117</f>
        <v>0</v>
      </c>
      <c r="BP80" s="210">
        <f>'Alternatyva 5'!BP$117</f>
        <v>0</v>
      </c>
      <c r="BQ80" s="210">
        <f>'Alternatyva 5'!BQ$117</f>
        <v>0</v>
      </c>
      <c r="BR80" s="210">
        <f>'Alternatyva 5'!BR$117</f>
        <v>0</v>
      </c>
      <c r="BS80" s="210">
        <f>'Alternatyva 5'!BS$117</f>
        <v>0</v>
      </c>
      <c r="BT80" s="210">
        <f>'Alternatyva 5'!BT$117</f>
        <v>0</v>
      </c>
      <c r="BU80" s="210">
        <f>'Alternatyva 5'!BU$117</f>
        <v>0</v>
      </c>
      <c r="BV80" s="210">
        <f>'Alternatyva 5'!BV$117</f>
        <v>0</v>
      </c>
      <c r="BW80" s="210">
        <f>'Alternatyva 5'!BW$117</f>
        <v>0</v>
      </c>
      <c r="BX80" s="210">
        <f>'Alternatyva 5'!BX$117</f>
        <v>0</v>
      </c>
      <c r="BY80" s="210">
        <f>'Alternatyva 5'!BY$117</f>
        <v>0</v>
      </c>
      <c r="BZ80" s="210">
        <f>'Alternatyva 5'!BZ$117</f>
        <v>0</v>
      </c>
      <c r="CA80" s="210">
        <f>'Alternatyva 5'!CA$117</f>
        <v>0</v>
      </c>
      <c r="CB80" s="210">
        <f>'Alternatyva 5'!CB$117</f>
        <v>0</v>
      </c>
      <c r="CC80" s="210">
        <f>'Alternatyva 5'!CC$117</f>
        <v>0</v>
      </c>
      <c r="CD80" s="210">
        <f>'Alternatyva 5'!CD$117</f>
        <v>0</v>
      </c>
      <c r="CE80" s="210">
        <f>'Alternatyva 5'!CE$117</f>
        <v>0</v>
      </c>
      <c r="CF80" s="210">
        <f>'Alternatyva 5'!CF$117</f>
        <v>0</v>
      </c>
      <c r="CG80" s="210">
        <f>'Alternatyva 5'!CG$117</f>
        <v>0</v>
      </c>
      <c r="CH80" s="210">
        <f>'Alternatyva 5'!CH$117</f>
        <v>0</v>
      </c>
      <c r="CI80" s="210">
        <f>'Alternatyva 5'!CI$117</f>
        <v>0</v>
      </c>
      <c r="CJ80" s="210">
        <f>'Alternatyva 5'!CJ$117</f>
        <v>0</v>
      </c>
      <c r="CK80" s="210">
        <f>'Alternatyva 5'!CK$117</f>
        <v>0</v>
      </c>
      <c r="CL80" s="210">
        <f>'Alternatyva 5'!CL$117</f>
        <v>0</v>
      </c>
      <c r="CM80" s="210">
        <f>'Alternatyva 5'!CM$117</f>
        <v>0</v>
      </c>
      <c r="CN80" s="210">
        <f>'Alternatyva 5'!CN$117</f>
        <v>0</v>
      </c>
      <c r="CO80" s="210">
        <f>'Alternatyva 5'!CO$117</f>
        <v>0</v>
      </c>
      <c r="CP80" s="210">
        <f>'Alternatyva 5'!CP$117</f>
        <v>0</v>
      </c>
      <c r="CQ80" s="210">
        <f>'Alternatyva 5'!CQ$117</f>
        <v>0</v>
      </c>
      <c r="CR80" s="210">
        <f>'Alternatyva 5'!CR$117</f>
        <v>0</v>
      </c>
      <c r="CS80" s="210">
        <f>'Alternatyva 5'!CS$117</f>
        <v>0</v>
      </c>
      <c r="CT80" s="210">
        <f>'Alternatyva 5'!CT$117</f>
        <v>0</v>
      </c>
      <c r="CU80" s="210">
        <f>'Alternatyva 5'!CU$117</f>
        <v>0</v>
      </c>
      <c r="CV80" s="210">
        <f>'Alternatyva 5'!CV$117</f>
        <v>0</v>
      </c>
      <c r="CW80" s="210">
        <f>'Alternatyva 5'!CW$117</f>
        <v>0</v>
      </c>
      <c r="CX80" s="210">
        <f>'Alternatyva 5'!CX$117</f>
        <v>0</v>
      </c>
      <c r="CY80" s="210">
        <f>'Alternatyva 5'!CY$117</f>
        <v>0</v>
      </c>
      <c r="CZ80" s="210">
        <f>'Alternatyva 5'!CZ$117</f>
        <v>0</v>
      </c>
      <c r="DA80" s="210">
        <f>'Alternatyva 5'!DA$117</f>
        <v>0</v>
      </c>
      <c r="DB80" s="210">
        <f>'Alternatyva 5'!DB$117</f>
        <v>0</v>
      </c>
      <c r="DC80" s="210">
        <f>'Alternatyva 5'!DC$117</f>
        <v>0</v>
      </c>
    </row>
    <row r="81" spans="2:107" ht="15" hidden="1" customHeight="1">
      <c r="B81" s="176" t="s">
        <v>229</v>
      </c>
      <c r="C81" s="1180" t="s">
        <v>230</v>
      </c>
      <c r="D81" s="1181"/>
      <c r="E81" s="1182"/>
      <c r="F81" s="209">
        <f>H81+NPV(SD,I81:INDEX(I81:DC81,PAL))</f>
        <v>0</v>
      </c>
      <c r="G81" s="210">
        <f>SUMIF($H$6:$DC$6,"&lt;="&amp;PAL,$H81:$DC81)</f>
        <v>0</v>
      </c>
      <c r="H81" s="210">
        <f>'Alternatyva 5'!H$8+'Alternatyva 5'!H$9-'Alternatyva 5'!H$113</f>
        <v>0</v>
      </c>
      <c r="I81" s="210">
        <f>'Alternatyva 5'!I$8+'Alternatyva 5'!I$9-'Alternatyva 5'!I$113</f>
        <v>0</v>
      </c>
      <c r="J81" s="210">
        <f>'Alternatyva 5'!J$8+'Alternatyva 5'!J$9-'Alternatyva 5'!J$113</f>
        <v>0</v>
      </c>
      <c r="K81" s="210">
        <f>'Alternatyva 5'!K$8+'Alternatyva 5'!K$9-'Alternatyva 5'!K$113</f>
        <v>0</v>
      </c>
      <c r="L81" s="210">
        <f>'Alternatyva 5'!L$8+'Alternatyva 5'!L$9-'Alternatyva 5'!L$113</f>
        <v>0</v>
      </c>
      <c r="M81" s="210">
        <f>'Alternatyva 5'!M$8+'Alternatyva 5'!M$9-'Alternatyva 5'!M$113</f>
        <v>0</v>
      </c>
      <c r="N81" s="210">
        <f>'Alternatyva 5'!N$8+'Alternatyva 5'!N$9-'Alternatyva 5'!N$113</f>
        <v>0</v>
      </c>
      <c r="O81" s="210">
        <f>'Alternatyva 5'!O$8+'Alternatyva 5'!O$9-'Alternatyva 5'!O$113</f>
        <v>0</v>
      </c>
      <c r="P81" s="210">
        <f>'Alternatyva 5'!P$8+'Alternatyva 5'!P$9-'Alternatyva 5'!P$113</f>
        <v>0</v>
      </c>
      <c r="Q81" s="210">
        <f>'Alternatyva 5'!Q$8+'Alternatyva 5'!Q$9-'Alternatyva 5'!Q$113</f>
        <v>0</v>
      </c>
      <c r="R81" s="210">
        <f>'Alternatyva 5'!R$8+'Alternatyva 5'!R$9-'Alternatyva 5'!R$113</f>
        <v>0</v>
      </c>
      <c r="S81" s="210">
        <f>'Alternatyva 5'!S$8+'Alternatyva 5'!S$9-'Alternatyva 5'!S$113</f>
        <v>0</v>
      </c>
      <c r="T81" s="210">
        <f>'Alternatyva 5'!T$8+'Alternatyva 5'!T$9-'Alternatyva 5'!T$113</f>
        <v>0</v>
      </c>
      <c r="U81" s="210">
        <f>'Alternatyva 5'!U$8+'Alternatyva 5'!U$9-'Alternatyva 5'!U$113</f>
        <v>0</v>
      </c>
      <c r="V81" s="210">
        <f>'Alternatyva 5'!V$8+'Alternatyva 5'!V$9-'Alternatyva 5'!V$113</f>
        <v>0</v>
      </c>
      <c r="W81" s="210">
        <f>'Alternatyva 5'!W$8+'Alternatyva 5'!W$9-'Alternatyva 5'!W$113</f>
        <v>0</v>
      </c>
      <c r="X81" s="210">
        <f>'Alternatyva 5'!X$8+'Alternatyva 5'!X$9-'Alternatyva 5'!X$113</f>
        <v>0</v>
      </c>
      <c r="Y81" s="210">
        <f>'Alternatyva 5'!Y$8+'Alternatyva 5'!Y$9-'Alternatyva 5'!Y$113</f>
        <v>0</v>
      </c>
      <c r="Z81" s="210">
        <f>'Alternatyva 5'!Z$8+'Alternatyva 5'!Z$9-'Alternatyva 5'!Z$113</f>
        <v>0</v>
      </c>
      <c r="AA81" s="210">
        <f>'Alternatyva 5'!AA$8+'Alternatyva 5'!AA$9-'Alternatyva 5'!AA$113</f>
        <v>0</v>
      </c>
      <c r="AB81" s="210">
        <f>'Alternatyva 5'!AB$8+'Alternatyva 5'!AB$9-'Alternatyva 5'!AB$113</f>
        <v>0</v>
      </c>
      <c r="AC81" s="210">
        <f>'Alternatyva 5'!AC$8+'Alternatyva 5'!AC$9-'Alternatyva 5'!AC$113</f>
        <v>0</v>
      </c>
      <c r="AD81" s="210">
        <f>'Alternatyva 5'!AD$8+'Alternatyva 5'!AD$9-'Alternatyva 5'!AD$113</f>
        <v>0</v>
      </c>
      <c r="AE81" s="210">
        <f>'Alternatyva 5'!AE$8+'Alternatyva 5'!AE$9-'Alternatyva 5'!AE$113</f>
        <v>0</v>
      </c>
      <c r="AF81" s="210">
        <f>'Alternatyva 5'!AF$8+'Alternatyva 5'!AF$9-'Alternatyva 5'!AF$113</f>
        <v>0</v>
      </c>
      <c r="AG81" s="210">
        <f>'Alternatyva 5'!AG$8+'Alternatyva 5'!AG$9-'Alternatyva 5'!AG$113</f>
        <v>0</v>
      </c>
      <c r="AH81" s="210">
        <f>'Alternatyva 5'!AH$8+'Alternatyva 5'!AH$9-'Alternatyva 5'!AH$113</f>
        <v>0</v>
      </c>
      <c r="AI81" s="210">
        <f>'Alternatyva 5'!AI$8+'Alternatyva 5'!AI$9-'Alternatyva 5'!AI$113</f>
        <v>0</v>
      </c>
      <c r="AJ81" s="210">
        <f>'Alternatyva 5'!AJ$8+'Alternatyva 5'!AJ$9-'Alternatyva 5'!AJ$113</f>
        <v>0</v>
      </c>
      <c r="AK81" s="210">
        <f>'Alternatyva 5'!AK$8+'Alternatyva 5'!AK$9-'Alternatyva 5'!AK$113</f>
        <v>0</v>
      </c>
      <c r="AL81" s="210">
        <f>'Alternatyva 5'!AL$8+'Alternatyva 5'!AL$9-'Alternatyva 5'!AL$113</f>
        <v>0</v>
      </c>
      <c r="AM81" s="210">
        <f>'Alternatyva 5'!AM$8+'Alternatyva 5'!AM$9-'Alternatyva 5'!AM$113</f>
        <v>0</v>
      </c>
      <c r="AN81" s="210">
        <f>'Alternatyva 5'!AN$8+'Alternatyva 5'!AN$9-'Alternatyva 5'!AN$113</f>
        <v>0</v>
      </c>
      <c r="AO81" s="210">
        <f>'Alternatyva 5'!AO$8+'Alternatyva 5'!AO$9-'Alternatyva 5'!AO$113</f>
        <v>0</v>
      </c>
      <c r="AP81" s="210">
        <f>'Alternatyva 5'!AP$8+'Alternatyva 5'!AP$9-'Alternatyva 5'!AP$113</f>
        <v>0</v>
      </c>
      <c r="AQ81" s="210">
        <f>'Alternatyva 5'!AQ$8+'Alternatyva 5'!AQ$9-'Alternatyva 5'!AQ$113</f>
        <v>0</v>
      </c>
      <c r="AR81" s="210">
        <f>'Alternatyva 5'!AR$8+'Alternatyva 5'!AR$9-'Alternatyva 5'!AR$113</f>
        <v>0</v>
      </c>
      <c r="AS81" s="210">
        <f>'Alternatyva 5'!AS$8+'Alternatyva 5'!AS$9-'Alternatyva 5'!AS$113</f>
        <v>0</v>
      </c>
      <c r="AT81" s="210">
        <f>'Alternatyva 5'!AT$8+'Alternatyva 5'!AT$9-'Alternatyva 5'!AT$113</f>
        <v>0</v>
      </c>
      <c r="AU81" s="210">
        <f>'Alternatyva 5'!AU$8+'Alternatyva 5'!AU$9-'Alternatyva 5'!AU$113</f>
        <v>0</v>
      </c>
      <c r="AV81" s="210">
        <f>'Alternatyva 5'!AV$8+'Alternatyva 5'!AV$9-'Alternatyva 5'!AV$113</f>
        <v>0</v>
      </c>
      <c r="AW81" s="210">
        <f>'Alternatyva 5'!AW$8+'Alternatyva 5'!AW$9-'Alternatyva 5'!AW$113</f>
        <v>0</v>
      </c>
      <c r="AX81" s="210">
        <f>'Alternatyva 5'!AX$8+'Alternatyva 5'!AX$9-'Alternatyva 5'!AX$113</f>
        <v>0</v>
      </c>
      <c r="AY81" s="210">
        <f>'Alternatyva 5'!AY$8+'Alternatyva 5'!AY$9-'Alternatyva 5'!AY$113</f>
        <v>0</v>
      </c>
      <c r="AZ81" s="210">
        <f>'Alternatyva 5'!AZ$8+'Alternatyva 5'!AZ$9-'Alternatyva 5'!AZ$113</f>
        <v>0</v>
      </c>
      <c r="BA81" s="210">
        <f>'Alternatyva 5'!BA$8+'Alternatyva 5'!BA$9-'Alternatyva 5'!BA$113</f>
        <v>0</v>
      </c>
      <c r="BB81" s="210">
        <f>'Alternatyva 5'!BB$8+'Alternatyva 5'!BB$9-'Alternatyva 5'!BB$113</f>
        <v>0</v>
      </c>
      <c r="BC81" s="210">
        <f>'Alternatyva 5'!BC$8+'Alternatyva 5'!BC$9-'Alternatyva 5'!BC$113</f>
        <v>0</v>
      </c>
      <c r="BD81" s="210">
        <f>'Alternatyva 5'!BD$8+'Alternatyva 5'!BD$9-'Alternatyva 5'!BD$113</f>
        <v>0</v>
      </c>
      <c r="BE81" s="210">
        <f>'Alternatyva 5'!BE$8+'Alternatyva 5'!BE$9-'Alternatyva 5'!BE$113</f>
        <v>0</v>
      </c>
      <c r="BF81" s="210">
        <f>'Alternatyva 5'!BF$8+'Alternatyva 5'!BF$9-'Alternatyva 5'!BF$113</f>
        <v>0</v>
      </c>
      <c r="BG81" s="210">
        <f>'Alternatyva 5'!BG$8+'Alternatyva 5'!BG$9-'Alternatyva 5'!BG$113</f>
        <v>0</v>
      </c>
      <c r="BH81" s="210">
        <f>'Alternatyva 5'!BH$8+'Alternatyva 5'!BH$9-'Alternatyva 5'!BH$113</f>
        <v>0</v>
      </c>
      <c r="BI81" s="210">
        <f>'Alternatyva 5'!BI$8+'Alternatyva 5'!BI$9-'Alternatyva 5'!BI$113</f>
        <v>0</v>
      </c>
      <c r="BJ81" s="210">
        <f>'Alternatyva 5'!BJ$8+'Alternatyva 5'!BJ$9-'Alternatyva 5'!BJ$113</f>
        <v>0</v>
      </c>
      <c r="BK81" s="210">
        <f>'Alternatyva 5'!BK$8+'Alternatyva 5'!BK$9-'Alternatyva 5'!BK$113</f>
        <v>0</v>
      </c>
      <c r="BL81" s="210">
        <f>'Alternatyva 5'!BL$8+'Alternatyva 5'!BL$9-'Alternatyva 5'!BL$113</f>
        <v>0</v>
      </c>
      <c r="BM81" s="210">
        <f>'Alternatyva 5'!BM$8+'Alternatyva 5'!BM$9-'Alternatyva 5'!BM$113</f>
        <v>0</v>
      </c>
      <c r="BN81" s="210">
        <f>'Alternatyva 5'!BN$8+'Alternatyva 5'!BN$9-'Alternatyva 5'!BN$113</f>
        <v>0</v>
      </c>
      <c r="BO81" s="210">
        <f>'Alternatyva 5'!BO$8+'Alternatyva 5'!BO$9-'Alternatyva 5'!BO$113</f>
        <v>0</v>
      </c>
      <c r="BP81" s="210">
        <f>'Alternatyva 5'!BP$8+'Alternatyva 5'!BP$9-'Alternatyva 5'!BP$113</f>
        <v>0</v>
      </c>
      <c r="BQ81" s="210">
        <f>'Alternatyva 5'!BQ$8+'Alternatyva 5'!BQ$9-'Alternatyva 5'!BQ$113</f>
        <v>0</v>
      </c>
      <c r="BR81" s="210">
        <f>'Alternatyva 5'!BR$8+'Alternatyva 5'!BR$9-'Alternatyva 5'!BR$113</f>
        <v>0</v>
      </c>
      <c r="BS81" s="210">
        <f>'Alternatyva 5'!BS$8+'Alternatyva 5'!BS$9-'Alternatyva 5'!BS$113</f>
        <v>0</v>
      </c>
      <c r="BT81" s="210">
        <f>'Alternatyva 5'!BT$8+'Alternatyva 5'!BT$9-'Alternatyva 5'!BT$113</f>
        <v>0</v>
      </c>
      <c r="BU81" s="210">
        <f>'Alternatyva 5'!BU$8+'Alternatyva 5'!BU$9-'Alternatyva 5'!BU$113</f>
        <v>0</v>
      </c>
      <c r="BV81" s="210">
        <f>'Alternatyva 5'!BV$8+'Alternatyva 5'!BV$9-'Alternatyva 5'!BV$113</f>
        <v>0</v>
      </c>
      <c r="BW81" s="210">
        <f>'Alternatyva 5'!BW$8+'Alternatyva 5'!BW$9-'Alternatyva 5'!BW$113</f>
        <v>0</v>
      </c>
      <c r="BX81" s="210">
        <f>'Alternatyva 5'!BX$8+'Alternatyva 5'!BX$9-'Alternatyva 5'!BX$113</f>
        <v>0</v>
      </c>
      <c r="BY81" s="210">
        <f>'Alternatyva 5'!BY$8+'Alternatyva 5'!BY$9-'Alternatyva 5'!BY$113</f>
        <v>0</v>
      </c>
      <c r="BZ81" s="210">
        <f>'Alternatyva 5'!BZ$8+'Alternatyva 5'!BZ$9-'Alternatyva 5'!BZ$113</f>
        <v>0</v>
      </c>
      <c r="CA81" s="210">
        <f>'Alternatyva 5'!CA$8+'Alternatyva 5'!CA$9-'Alternatyva 5'!CA$113</f>
        <v>0</v>
      </c>
      <c r="CB81" s="210">
        <f>'Alternatyva 5'!CB$8+'Alternatyva 5'!CB$9-'Alternatyva 5'!CB$113</f>
        <v>0</v>
      </c>
      <c r="CC81" s="210">
        <f>'Alternatyva 5'!CC$8+'Alternatyva 5'!CC$9-'Alternatyva 5'!CC$113</f>
        <v>0</v>
      </c>
      <c r="CD81" s="210">
        <f>'Alternatyva 5'!CD$8+'Alternatyva 5'!CD$9-'Alternatyva 5'!CD$113</f>
        <v>0</v>
      </c>
      <c r="CE81" s="210">
        <f>'Alternatyva 5'!CE$8+'Alternatyva 5'!CE$9-'Alternatyva 5'!CE$113</f>
        <v>0</v>
      </c>
      <c r="CF81" s="210">
        <f>'Alternatyva 5'!CF$8+'Alternatyva 5'!CF$9-'Alternatyva 5'!CF$113</f>
        <v>0</v>
      </c>
      <c r="CG81" s="210">
        <f>'Alternatyva 5'!CG$8+'Alternatyva 5'!CG$9-'Alternatyva 5'!CG$113</f>
        <v>0</v>
      </c>
      <c r="CH81" s="210">
        <f>'Alternatyva 5'!CH$8+'Alternatyva 5'!CH$9-'Alternatyva 5'!CH$113</f>
        <v>0</v>
      </c>
      <c r="CI81" s="210">
        <f>'Alternatyva 5'!CI$8+'Alternatyva 5'!CI$9-'Alternatyva 5'!CI$113</f>
        <v>0</v>
      </c>
      <c r="CJ81" s="210">
        <f>'Alternatyva 5'!CJ$8+'Alternatyva 5'!CJ$9-'Alternatyva 5'!CJ$113</f>
        <v>0</v>
      </c>
      <c r="CK81" s="210">
        <f>'Alternatyva 5'!CK$8+'Alternatyva 5'!CK$9-'Alternatyva 5'!CK$113</f>
        <v>0</v>
      </c>
      <c r="CL81" s="210">
        <f>'Alternatyva 5'!CL$8+'Alternatyva 5'!CL$9-'Alternatyva 5'!CL$113</f>
        <v>0</v>
      </c>
      <c r="CM81" s="210">
        <f>'Alternatyva 5'!CM$8+'Alternatyva 5'!CM$9-'Alternatyva 5'!CM$113</f>
        <v>0</v>
      </c>
      <c r="CN81" s="210">
        <f>'Alternatyva 5'!CN$8+'Alternatyva 5'!CN$9-'Alternatyva 5'!CN$113</f>
        <v>0</v>
      </c>
      <c r="CO81" s="210">
        <f>'Alternatyva 5'!CO$8+'Alternatyva 5'!CO$9-'Alternatyva 5'!CO$113</f>
        <v>0</v>
      </c>
      <c r="CP81" s="210">
        <f>'Alternatyva 5'!CP$8+'Alternatyva 5'!CP$9-'Alternatyva 5'!CP$113</f>
        <v>0</v>
      </c>
      <c r="CQ81" s="210">
        <f>'Alternatyva 5'!CQ$8+'Alternatyva 5'!CQ$9-'Alternatyva 5'!CQ$113</f>
        <v>0</v>
      </c>
      <c r="CR81" s="210">
        <f>'Alternatyva 5'!CR$8+'Alternatyva 5'!CR$9-'Alternatyva 5'!CR$113</f>
        <v>0</v>
      </c>
      <c r="CS81" s="210">
        <f>'Alternatyva 5'!CS$8+'Alternatyva 5'!CS$9-'Alternatyva 5'!CS$113</f>
        <v>0</v>
      </c>
      <c r="CT81" s="210">
        <f>'Alternatyva 5'!CT$8+'Alternatyva 5'!CT$9-'Alternatyva 5'!CT$113</f>
        <v>0</v>
      </c>
      <c r="CU81" s="210">
        <f>'Alternatyva 5'!CU$8+'Alternatyva 5'!CU$9-'Alternatyva 5'!CU$113</f>
        <v>0</v>
      </c>
      <c r="CV81" s="210">
        <f>'Alternatyva 5'!CV$8+'Alternatyva 5'!CV$9-'Alternatyva 5'!CV$113</f>
        <v>0</v>
      </c>
      <c r="CW81" s="210">
        <f>'Alternatyva 5'!CW$8+'Alternatyva 5'!CW$9-'Alternatyva 5'!CW$113</f>
        <v>0</v>
      </c>
      <c r="CX81" s="210">
        <f>'Alternatyva 5'!CX$8+'Alternatyva 5'!CX$9-'Alternatyva 5'!CX$113</f>
        <v>0</v>
      </c>
      <c r="CY81" s="210">
        <f>'Alternatyva 5'!CY$8+'Alternatyva 5'!CY$9-'Alternatyva 5'!CY$113</f>
        <v>0</v>
      </c>
      <c r="CZ81" s="210">
        <f>'Alternatyva 5'!CZ$8+'Alternatyva 5'!CZ$9-'Alternatyva 5'!CZ$113</f>
        <v>0</v>
      </c>
      <c r="DA81" s="210">
        <f>'Alternatyva 5'!DA$8+'Alternatyva 5'!DA$9-'Alternatyva 5'!DA$113</f>
        <v>0</v>
      </c>
      <c r="DB81" s="210">
        <f>'Alternatyva 5'!DB$8+'Alternatyva 5'!DB$9-'Alternatyva 5'!DB$113</f>
        <v>0</v>
      </c>
      <c r="DC81" s="210">
        <f>'Alternatyva 5'!DC$8+'Alternatyva 5'!DC$9-'Alternatyva 5'!DC$113</f>
        <v>0</v>
      </c>
    </row>
    <row r="82" spans="2:107" ht="15" hidden="1" customHeight="1">
      <c r="B82" s="176" t="s">
        <v>231</v>
      </c>
      <c r="C82" s="1180" t="s">
        <v>232</v>
      </c>
      <c r="D82" s="1181"/>
      <c r="E82" s="1182"/>
      <c r="F82" s="210">
        <f>H82+NPV(SD,I82:INDEX(I82:DC82,PAL))</f>
        <v>0</v>
      </c>
      <c r="G82" s="210">
        <f>SUMIF($H$6:$DC$6,"&lt;="&amp;PAL,$H82:$DC82)</f>
        <v>0</v>
      </c>
      <c r="H82" s="210">
        <f>'Alternatyva 5'!H$89-'Alternatyva 5'!H$114</f>
        <v>0</v>
      </c>
      <c r="I82" s="210">
        <f>'Alternatyva 5'!I$89-'Alternatyva 5'!I$114</f>
        <v>0</v>
      </c>
      <c r="J82" s="210">
        <f>'Alternatyva 5'!J$89-'Alternatyva 5'!J$114</f>
        <v>0</v>
      </c>
      <c r="K82" s="210">
        <f>'Alternatyva 5'!K$89-'Alternatyva 5'!K$114</f>
        <v>0</v>
      </c>
      <c r="L82" s="210">
        <f>'Alternatyva 5'!L$89-'Alternatyva 5'!L$114</f>
        <v>0</v>
      </c>
      <c r="M82" s="210">
        <f>'Alternatyva 5'!M$89-'Alternatyva 5'!M$114</f>
        <v>0</v>
      </c>
      <c r="N82" s="210">
        <f>'Alternatyva 5'!N$89-'Alternatyva 5'!N$114</f>
        <v>0</v>
      </c>
      <c r="O82" s="210">
        <f>'Alternatyva 5'!O$89-'Alternatyva 5'!O$114</f>
        <v>0</v>
      </c>
      <c r="P82" s="210">
        <f>'Alternatyva 5'!P$89-'Alternatyva 5'!P$114</f>
        <v>0</v>
      </c>
      <c r="Q82" s="210">
        <f>'Alternatyva 5'!Q$89-'Alternatyva 5'!Q$114</f>
        <v>0</v>
      </c>
      <c r="R82" s="210">
        <f>'Alternatyva 5'!R$89-'Alternatyva 5'!R$114</f>
        <v>0</v>
      </c>
      <c r="S82" s="210">
        <f>'Alternatyva 5'!S$89-'Alternatyva 5'!S$114</f>
        <v>0</v>
      </c>
      <c r="T82" s="210">
        <f>'Alternatyva 5'!T$89-'Alternatyva 5'!T$114</f>
        <v>0</v>
      </c>
      <c r="U82" s="210">
        <f>'Alternatyva 5'!U$89-'Alternatyva 5'!U$114</f>
        <v>0</v>
      </c>
      <c r="V82" s="210">
        <f>'Alternatyva 5'!V$89-'Alternatyva 5'!V$114</f>
        <v>0</v>
      </c>
      <c r="W82" s="210">
        <f>'Alternatyva 5'!W$89-'Alternatyva 5'!W$114</f>
        <v>0</v>
      </c>
      <c r="X82" s="210">
        <f>'Alternatyva 5'!X$89-'Alternatyva 5'!X$114</f>
        <v>0</v>
      </c>
      <c r="Y82" s="210">
        <f>'Alternatyva 5'!Y$89-'Alternatyva 5'!Y$114</f>
        <v>0</v>
      </c>
      <c r="Z82" s="210">
        <f>'Alternatyva 5'!Z$89-'Alternatyva 5'!Z$114</f>
        <v>0</v>
      </c>
      <c r="AA82" s="210">
        <f>'Alternatyva 5'!AA$89-'Alternatyva 5'!AA$114</f>
        <v>0</v>
      </c>
      <c r="AB82" s="210">
        <f>'Alternatyva 5'!AB$89-'Alternatyva 5'!AB$114</f>
        <v>0</v>
      </c>
      <c r="AC82" s="210">
        <f>'Alternatyva 5'!AC$89-'Alternatyva 5'!AC$114</f>
        <v>0</v>
      </c>
      <c r="AD82" s="210">
        <f>'Alternatyva 5'!AD$89-'Alternatyva 5'!AD$114</f>
        <v>0</v>
      </c>
      <c r="AE82" s="210">
        <f>'Alternatyva 5'!AE$89-'Alternatyva 5'!AE$114</f>
        <v>0</v>
      </c>
      <c r="AF82" s="210">
        <f>'Alternatyva 5'!AF$89-'Alternatyva 5'!AF$114</f>
        <v>0</v>
      </c>
      <c r="AG82" s="210">
        <f>'Alternatyva 5'!AG$89-'Alternatyva 5'!AG$114</f>
        <v>0</v>
      </c>
      <c r="AH82" s="210">
        <f>'Alternatyva 5'!AH$89-'Alternatyva 5'!AH$114</f>
        <v>0</v>
      </c>
      <c r="AI82" s="210">
        <f>'Alternatyva 5'!AI$89-'Alternatyva 5'!AI$114</f>
        <v>0</v>
      </c>
      <c r="AJ82" s="210">
        <f>'Alternatyva 5'!AJ$89-'Alternatyva 5'!AJ$114</f>
        <v>0</v>
      </c>
      <c r="AK82" s="210">
        <f>'Alternatyva 5'!AK$89-'Alternatyva 5'!AK$114</f>
        <v>0</v>
      </c>
      <c r="AL82" s="210">
        <f>'Alternatyva 5'!AL$89-'Alternatyva 5'!AL$114</f>
        <v>0</v>
      </c>
      <c r="AM82" s="210">
        <f>'Alternatyva 5'!AM$89-'Alternatyva 5'!AM$114</f>
        <v>0</v>
      </c>
      <c r="AN82" s="210">
        <f>'Alternatyva 5'!AN$89-'Alternatyva 5'!AN$114</f>
        <v>0</v>
      </c>
      <c r="AO82" s="210">
        <f>'Alternatyva 5'!AO$89-'Alternatyva 5'!AO$114</f>
        <v>0</v>
      </c>
      <c r="AP82" s="210">
        <f>'Alternatyva 5'!AP$89-'Alternatyva 5'!AP$114</f>
        <v>0</v>
      </c>
      <c r="AQ82" s="210">
        <f>'Alternatyva 5'!AQ$89-'Alternatyva 5'!AQ$114</f>
        <v>0</v>
      </c>
      <c r="AR82" s="210">
        <f>'Alternatyva 5'!AR$89-'Alternatyva 5'!AR$114</f>
        <v>0</v>
      </c>
      <c r="AS82" s="210">
        <f>'Alternatyva 5'!AS$89-'Alternatyva 5'!AS$114</f>
        <v>0</v>
      </c>
      <c r="AT82" s="210">
        <f>'Alternatyva 5'!AT$89-'Alternatyva 5'!AT$114</f>
        <v>0</v>
      </c>
      <c r="AU82" s="210">
        <f>'Alternatyva 5'!AU$89-'Alternatyva 5'!AU$114</f>
        <v>0</v>
      </c>
      <c r="AV82" s="210">
        <f>'Alternatyva 5'!AV$89-'Alternatyva 5'!AV$114</f>
        <v>0</v>
      </c>
      <c r="AW82" s="210">
        <f>'Alternatyva 5'!AW$89-'Alternatyva 5'!AW$114</f>
        <v>0</v>
      </c>
      <c r="AX82" s="210">
        <f>'Alternatyva 5'!AX$89-'Alternatyva 5'!AX$114</f>
        <v>0</v>
      </c>
      <c r="AY82" s="210">
        <f>'Alternatyva 5'!AY$89-'Alternatyva 5'!AY$114</f>
        <v>0</v>
      </c>
      <c r="AZ82" s="210">
        <f>'Alternatyva 5'!AZ$89-'Alternatyva 5'!AZ$114</f>
        <v>0</v>
      </c>
      <c r="BA82" s="210">
        <f>'Alternatyva 5'!BA$89-'Alternatyva 5'!BA$114</f>
        <v>0</v>
      </c>
      <c r="BB82" s="210">
        <f>'Alternatyva 5'!BB$89-'Alternatyva 5'!BB$114</f>
        <v>0</v>
      </c>
      <c r="BC82" s="210">
        <f>'Alternatyva 5'!BC$89-'Alternatyva 5'!BC$114</f>
        <v>0</v>
      </c>
      <c r="BD82" s="210">
        <f>'Alternatyva 5'!BD$89-'Alternatyva 5'!BD$114</f>
        <v>0</v>
      </c>
      <c r="BE82" s="210">
        <f>'Alternatyva 5'!BE$89-'Alternatyva 5'!BE$114</f>
        <v>0</v>
      </c>
      <c r="BF82" s="210">
        <f>'Alternatyva 5'!BF$89-'Alternatyva 5'!BF$114</f>
        <v>0</v>
      </c>
      <c r="BG82" s="210">
        <f>'Alternatyva 5'!BG$89-'Alternatyva 5'!BG$114</f>
        <v>0</v>
      </c>
      <c r="BH82" s="210">
        <f>'Alternatyva 5'!BH$89-'Alternatyva 5'!BH$114</f>
        <v>0</v>
      </c>
      <c r="BI82" s="210">
        <f>'Alternatyva 5'!BI$89-'Alternatyva 5'!BI$114</f>
        <v>0</v>
      </c>
      <c r="BJ82" s="210">
        <f>'Alternatyva 5'!BJ$89-'Alternatyva 5'!BJ$114</f>
        <v>0</v>
      </c>
      <c r="BK82" s="210">
        <f>'Alternatyva 5'!BK$89-'Alternatyva 5'!BK$114</f>
        <v>0</v>
      </c>
      <c r="BL82" s="210">
        <f>'Alternatyva 5'!BL$89-'Alternatyva 5'!BL$114</f>
        <v>0</v>
      </c>
      <c r="BM82" s="210">
        <f>'Alternatyva 5'!BM$89-'Alternatyva 5'!BM$114</f>
        <v>0</v>
      </c>
      <c r="BN82" s="210">
        <f>'Alternatyva 5'!BN$89-'Alternatyva 5'!BN$114</f>
        <v>0</v>
      </c>
      <c r="BO82" s="210">
        <f>'Alternatyva 5'!BO$89-'Alternatyva 5'!BO$114</f>
        <v>0</v>
      </c>
      <c r="BP82" s="210">
        <f>'Alternatyva 5'!BP$89-'Alternatyva 5'!BP$114</f>
        <v>0</v>
      </c>
      <c r="BQ82" s="210">
        <f>'Alternatyva 5'!BQ$89-'Alternatyva 5'!BQ$114</f>
        <v>0</v>
      </c>
      <c r="BR82" s="210">
        <f>'Alternatyva 5'!BR$89-'Alternatyva 5'!BR$114</f>
        <v>0</v>
      </c>
      <c r="BS82" s="210">
        <f>'Alternatyva 5'!BS$89-'Alternatyva 5'!BS$114</f>
        <v>0</v>
      </c>
      <c r="BT82" s="210">
        <f>'Alternatyva 5'!BT$89-'Alternatyva 5'!BT$114</f>
        <v>0</v>
      </c>
      <c r="BU82" s="210">
        <f>'Alternatyva 5'!BU$89-'Alternatyva 5'!BU$114</f>
        <v>0</v>
      </c>
      <c r="BV82" s="210">
        <f>'Alternatyva 5'!BV$89-'Alternatyva 5'!BV$114</f>
        <v>0</v>
      </c>
      <c r="BW82" s="210">
        <f>'Alternatyva 5'!BW$89-'Alternatyva 5'!BW$114</f>
        <v>0</v>
      </c>
      <c r="BX82" s="210">
        <f>'Alternatyva 5'!BX$89-'Alternatyva 5'!BX$114</f>
        <v>0</v>
      </c>
      <c r="BY82" s="210">
        <f>'Alternatyva 5'!BY$89-'Alternatyva 5'!BY$114</f>
        <v>0</v>
      </c>
      <c r="BZ82" s="210">
        <f>'Alternatyva 5'!BZ$89-'Alternatyva 5'!BZ$114</f>
        <v>0</v>
      </c>
      <c r="CA82" s="210">
        <f>'Alternatyva 5'!CA$89-'Alternatyva 5'!CA$114</f>
        <v>0</v>
      </c>
      <c r="CB82" s="210">
        <f>'Alternatyva 5'!CB$89-'Alternatyva 5'!CB$114</f>
        <v>0</v>
      </c>
      <c r="CC82" s="210">
        <f>'Alternatyva 5'!CC$89-'Alternatyva 5'!CC$114</f>
        <v>0</v>
      </c>
      <c r="CD82" s="210">
        <f>'Alternatyva 5'!CD$89-'Alternatyva 5'!CD$114</f>
        <v>0</v>
      </c>
      <c r="CE82" s="210">
        <f>'Alternatyva 5'!CE$89-'Alternatyva 5'!CE$114</f>
        <v>0</v>
      </c>
      <c r="CF82" s="210">
        <f>'Alternatyva 5'!CF$89-'Alternatyva 5'!CF$114</f>
        <v>0</v>
      </c>
      <c r="CG82" s="210">
        <f>'Alternatyva 5'!CG$89-'Alternatyva 5'!CG$114</f>
        <v>0</v>
      </c>
      <c r="CH82" s="210">
        <f>'Alternatyva 5'!CH$89-'Alternatyva 5'!CH$114</f>
        <v>0</v>
      </c>
      <c r="CI82" s="210">
        <f>'Alternatyva 5'!CI$89-'Alternatyva 5'!CI$114</f>
        <v>0</v>
      </c>
      <c r="CJ82" s="210">
        <f>'Alternatyva 5'!CJ$89-'Alternatyva 5'!CJ$114</f>
        <v>0</v>
      </c>
      <c r="CK82" s="210">
        <f>'Alternatyva 5'!CK$89-'Alternatyva 5'!CK$114</f>
        <v>0</v>
      </c>
      <c r="CL82" s="210">
        <f>'Alternatyva 5'!CL$89-'Alternatyva 5'!CL$114</f>
        <v>0</v>
      </c>
      <c r="CM82" s="210">
        <f>'Alternatyva 5'!CM$89-'Alternatyva 5'!CM$114</f>
        <v>0</v>
      </c>
      <c r="CN82" s="210">
        <f>'Alternatyva 5'!CN$89-'Alternatyva 5'!CN$114</f>
        <v>0</v>
      </c>
      <c r="CO82" s="210">
        <f>'Alternatyva 5'!CO$89-'Alternatyva 5'!CO$114</f>
        <v>0</v>
      </c>
      <c r="CP82" s="210">
        <f>'Alternatyva 5'!CP$89-'Alternatyva 5'!CP$114</f>
        <v>0</v>
      </c>
      <c r="CQ82" s="210">
        <f>'Alternatyva 5'!CQ$89-'Alternatyva 5'!CQ$114</f>
        <v>0</v>
      </c>
      <c r="CR82" s="210">
        <f>'Alternatyva 5'!CR$89-'Alternatyva 5'!CR$114</f>
        <v>0</v>
      </c>
      <c r="CS82" s="210">
        <f>'Alternatyva 5'!CS$89-'Alternatyva 5'!CS$114</f>
        <v>0</v>
      </c>
      <c r="CT82" s="210">
        <f>'Alternatyva 5'!CT$89-'Alternatyva 5'!CT$114</f>
        <v>0</v>
      </c>
      <c r="CU82" s="210">
        <f>'Alternatyva 5'!CU$89-'Alternatyva 5'!CU$114</f>
        <v>0</v>
      </c>
      <c r="CV82" s="210">
        <f>'Alternatyva 5'!CV$89-'Alternatyva 5'!CV$114</f>
        <v>0</v>
      </c>
      <c r="CW82" s="210">
        <f>'Alternatyva 5'!CW$89-'Alternatyva 5'!CW$114</f>
        <v>0</v>
      </c>
      <c r="CX82" s="210">
        <f>'Alternatyva 5'!CX$89-'Alternatyva 5'!CX$114</f>
        <v>0</v>
      </c>
      <c r="CY82" s="210">
        <f>'Alternatyva 5'!CY$89-'Alternatyva 5'!CY$114</f>
        <v>0</v>
      </c>
      <c r="CZ82" s="210">
        <f>'Alternatyva 5'!CZ$89-'Alternatyva 5'!CZ$114</f>
        <v>0</v>
      </c>
      <c r="DA82" s="210">
        <f>'Alternatyva 5'!DA$89-'Alternatyva 5'!DA$114</f>
        <v>0</v>
      </c>
      <c r="DB82" s="210">
        <f>'Alternatyva 5'!DB$89-'Alternatyva 5'!DB$114</f>
        <v>0</v>
      </c>
      <c r="DC82" s="210">
        <f>'Alternatyva 5'!DC$89-'Alternatyva 5'!DC$114</f>
        <v>0</v>
      </c>
    </row>
    <row r="83" spans="2:107" ht="15" hidden="1" customHeight="1">
      <c r="B83" s="176" t="s">
        <v>233</v>
      </c>
      <c r="C83" s="1180" t="s">
        <v>163</v>
      </c>
      <c r="D83" s="1181"/>
      <c r="E83" s="1182"/>
      <c r="F83" s="209">
        <f>H83+NPV(FD,I83:INDEX(I83:DC83,PAL))</f>
        <v>0</v>
      </c>
      <c r="G83" s="210">
        <f>SUMIF($H$6:$DC$6,"&lt;="&amp;PAL,$H83:$DC83)</f>
        <v>0</v>
      </c>
      <c r="H83" s="210">
        <f>SUM('Alternatyva 5'!H$21,'Alternatyva 5'!H$32,'Alternatyva 5'!H$43,'Alternatyva 5'!H$55,'Alternatyva 5'!H$66,'Alternatyva 5'!H$77,'Alternatyva 5'!H$88)</f>
        <v>0</v>
      </c>
      <c r="I83" s="210">
        <f>SUM('Alternatyva 5'!I$21,'Alternatyva 5'!I$32,'Alternatyva 5'!I$43,'Alternatyva 5'!I$55,'Alternatyva 5'!I$66,'Alternatyva 5'!I$77,'Alternatyva 5'!I$88)</f>
        <v>0</v>
      </c>
      <c r="J83" s="210">
        <f>SUM('Alternatyva 5'!J$21,'Alternatyva 5'!J$32,'Alternatyva 5'!J$43,'Alternatyva 5'!J$55,'Alternatyva 5'!J$66,'Alternatyva 5'!J$77,'Alternatyva 5'!J$88)</f>
        <v>0</v>
      </c>
      <c r="K83" s="210">
        <f>SUM('Alternatyva 5'!K$21,'Alternatyva 5'!K$32,'Alternatyva 5'!K$43,'Alternatyva 5'!K$55,'Alternatyva 5'!K$66,'Alternatyva 5'!K$77,'Alternatyva 5'!K$88)</f>
        <v>0</v>
      </c>
      <c r="L83" s="210">
        <f>SUM('Alternatyva 5'!L$21,'Alternatyva 5'!L$32,'Alternatyva 5'!L$43,'Alternatyva 5'!L$55,'Alternatyva 5'!L$66,'Alternatyva 5'!L$77,'Alternatyva 5'!L$88)</f>
        <v>0</v>
      </c>
      <c r="M83" s="210">
        <f>SUM('Alternatyva 5'!M$21,'Alternatyva 5'!M$32,'Alternatyva 5'!M$43,'Alternatyva 5'!M$55,'Alternatyva 5'!M$66,'Alternatyva 5'!M$77,'Alternatyva 5'!M$88)</f>
        <v>0</v>
      </c>
      <c r="N83" s="210">
        <f>SUM('Alternatyva 5'!N$21,'Alternatyva 5'!N$32,'Alternatyva 5'!N$43,'Alternatyva 5'!N$55,'Alternatyva 5'!N$66,'Alternatyva 5'!N$77,'Alternatyva 5'!N$88)</f>
        <v>0</v>
      </c>
      <c r="O83" s="210">
        <f>SUM('Alternatyva 5'!O$21,'Alternatyva 5'!O$32,'Alternatyva 5'!O$43,'Alternatyva 5'!O$55,'Alternatyva 5'!O$66,'Alternatyva 5'!O$77,'Alternatyva 5'!O$88)</f>
        <v>0</v>
      </c>
      <c r="P83" s="210">
        <f>SUM('Alternatyva 5'!P$21,'Alternatyva 5'!P$32,'Alternatyva 5'!P$43,'Alternatyva 5'!P$55,'Alternatyva 5'!P$66,'Alternatyva 5'!P$77,'Alternatyva 5'!P$88)</f>
        <v>0</v>
      </c>
      <c r="Q83" s="210">
        <f>SUM('Alternatyva 5'!Q$21,'Alternatyva 5'!Q$32,'Alternatyva 5'!Q$43,'Alternatyva 5'!Q$55,'Alternatyva 5'!Q$66,'Alternatyva 5'!Q$77,'Alternatyva 5'!Q$88)</f>
        <v>0</v>
      </c>
      <c r="R83" s="210">
        <f>SUM('Alternatyva 5'!R$21,'Alternatyva 5'!R$32,'Alternatyva 5'!R$43,'Alternatyva 5'!R$55,'Alternatyva 5'!R$66,'Alternatyva 5'!R$77,'Alternatyva 5'!R$88)</f>
        <v>0</v>
      </c>
      <c r="S83" s="210">
        <f>SUM('Alternatyva 5'!S$21,'Alternatyva 5'!S$32,'Alternatyva 5'!S$43,'Alternatyva 5'!S$55,'Alternatyva 5'!S$66,'Alternatyva 5'!S$77,'Alternatyva 5'!S$88)</f>
        <v>0</v>
      </c>
      <c r="T83" s="210">
        <f>SUM('Alternatyva 5'!T$21,'Alternatyva 5'!T$32,'Alternatyva 5'!T$43,'Alternatyva 5'!T$55,'Alternatyva 5'!T$66,'Alternatyva 5'!T$77,'Alternatyva 5'!T$88)</f>
        <v>0</v>
      </c>
      <c r="U83" s="210">
        <f>SUM('Alternatyva 5'!U$21,'Alternatyva 5'!U$32,'Alternatyva 5'!U$43,'Alternatyva 5'!U$55,'Alternatyva 5'!U$66,'Alternatyva 5'!U$77,'Alternatyva 5'!U$88)</f>
        <v>0</v>
      </c>
      <c r="V83" s="210">
        <f>SUM('Alternatyva 5'!V$21,'Alternatyva 5'!V$32,'Alternatyva 5'!V$43,'Alternatyva 5'!V$55,'Alternatyva 5'!V$66,'Alternatyva 5'!V$77,'Alternatyva 5'!V$88)</f>
        <v>0</v>
      </c>
      <c r="W83" s="210">
        <f>SUM('Alternatyva 5'!W$21,'Alternatyva 5'!W$32,'Alternatyva 5'!W$43,'Alternatyva 5'!W$55,'Alternatyva 5'!W$66,'Alternatyva 5'!W$77,'Alternatyva 5'!W$88)</f>
        <v>0</v>
      </c>
      <c r="X83" s="210">
        <f>SUM('Alternatyva 5'!X$21,'Alternatyva 5'!X$32,'Alternatyva 5'!X$43,'Alternatyva 5'!X$55,'Alternatyva 5'!X$66,'Alternatyva 5'!X$77,'Alternatyva 5'!X$88)</f>
        <v>0</v>
      </c>
      <c r="Y83" s="210">
        <f>SUM('Alternatyva 5'!Y$21,'Alternatyva 5'!Y$32,'Alternatyva 5'!Y$43,'Alternatyva 5'!Y$55,'Alternatyva 5'!Y$66,'Alternatyva 5'!Y$77,'Alternatyva 5'!Y$88)</f>
        <v>0</v>
      </c>
      <c r="Z83" s="210">
        <f>SUM('Alternatyva 5'!Z$21,'Alternatyva 5'!Z$32,'Alternatyva 5'!Z$43,'Alternatyva 5'!Z$55,'Alternatyva 5'!Z$66,'Alternatyva 5'!Z$77,'Alternatyva 5'!Z$88)</f>
        <v>0</v>
      </c>
      <c r="AA83" s="210">
        <f>SUM('Alternatyva 5'!AA$21,'Alternatyva 5'!AA$32,'Alternatyva 5'!AA$43,'Alternatyva 5'!AA$55,'Alternatyva 5'!AA$66,'Alternatyva 5'!AA$77,'Alternatyva 5'!AA$88)</f>
        <v>0</v>
      </c>
      <c r="AB83" s="210">
        <f>SUM('Alternatyva 5'!AB$21,'Alternatyva 5'!AB$32,'Alternatyva 5'!AB$43,'Alternatyva 5'!AB$55,'Alternatyva 5'!AB$66,'Alternatyva 5'!AB$77,'Alternatyva 5'!AB$88)</f>
        <v>0</v>
      </c>
      <c r="AC83" s="210">
        <f>SUM('Alternatyva 5'!AC$21,'Alternatyva 5'!AC$32,'Alternatyva 5'!AC$43,'Alternatyva 5'!AC$55,'Alternatyva 5'!AC$66,'Alternatyva 5'!AC$77,'Alternatyva 5'!AC$88)</f>
        <v>0</v>
      </c>
      <c r="AD83" s="210">
        <f>SUM('Alternatyva 5'!AD$21,'Alternatyva 5'!AD$32,'Alternatyva 5'!AD$43,'Alternatyva 5'!AD$55,'Alternatyva 5'!AD$66,'Alternatyva 5'!AD$77,'Alternatyva 5'!AD$88)</f>
        <v>0</v>
      </c>
      <c r="AE83" s="210">
        <f>SUM('Alternatyva 5'!AE$21,'Alternatyva 5'!AE$32,'Alternatyva 5'!AE$43,'Alternatyva 5'!AE$55,'Alternatyva 5'!AE$66,'Alternatyva 5'!AE$77,'Alternatyva 5'!AE$88)</f>
        <v>0</v>
      </c>
      <c r="AF83" s="210">
        <f>SUM('Alternatyva 5'!AF$21,'Alternatyva 5'!AF$32,'Alternatyva 5'!AF$43,'Alternatyva 5'!AF$55,'Alternatyva 5'!AF$66,'Alternatyva 5'!AF$77,'Alternatyva 5'!AF$88)</f>
        <v>0</v>
      </c>
      <c r="AG83" s="210">
        <f>SUM('Alternatyva 5'!AG$21,'Alternatyva 5'!AG$32,'Alternatyva 5'!AG$43,'Alternatyva 5'!AG$55,'Alternatyva 5'!AG$66,'Alternatyva 5'!AG$77,'Alternatyva 5'!AG$88)</f>
        <v>0</v>
      </c>
      <c r="AH83" s="210">
        <f>SUM('Alternatyva 5'!AH$21,'Alternatyva 5'!AH$32,'Alternatyva 5'!AH$43,'Alternatyva 5'!AH$55,'Alternatyva 5'!AH$66,'Alternatyva 5'!AH$77,'Alternatyva 5'!AH$88)</f>
        <v>0</v>
      </c>
      <c r="AI83" s="210">
        <f>SUM('Alternatyva 5'!AI$21,'Alternatyva 5'!AI$32,'Alternatyva 5'!AI$43,'Alternatyva 5'!AI$55,'Alternatyva 5'!AI$66,'Alternatyva 5'!AI$77,'Alternatyva 5'!AI$88)</f>
        <v>0</v>
      </c>
      <c r="AJ83" s="210">
        <f>SUM('Alternatyva 5'!AJ$21,'Alternatyva 5'!AJ$32,'Alternatyva 5'!AJ$43,'Alternatyva 5'!AJ$55,'Alternatyva 5'!AJ$66,'Alternatyva 5'!AJ$77,'Alternatyva 5'!AJ$88)</f>
        <v>0</v>
      </c>
      <c r="AK83" s="210">
        <f>SUM('Alternatyva 5'!AK$21,'Alternatyva 5'!AK$32,'Alternatyva 5'!AK$43,'Alternatyva 5'!AK$55,'Alternatyva 5'!AK$66,'Alternatyva 5'!AK$77,'Alternatyva 5'!AK$88)</f>
        <v>0</v>
      </c>
      <c r="AL83" s="210">
        <f>SUM('Alternatyva 5'!AL$21,'Alternatyva 5'!AL$32,'Alternatyva 5'!AL$43,'Alternatyva 5'!AL$55,'Alternatyva 5'!AL$66,'Alternatyva 5'!AL$77,'Alternatyva 5'!AL$88)</f>
        <v>0</v>
      </c>
      <c r="AM83" s="210">
        <f>SUM('Alternatyva 5'!AM$21,'Alternatyva 5'!AM$32,'Alternatyva 5'!AM$43,'Alternatyva 5'!AM$55,'Alternatyva 5'!AM$66,'Alternatyva 5'!AM$77,'Alternatyva 5'!AM$88)</f>
        <v>0</v>
      </c>
      <c r="AN83" s="210">
        <f>SUM('Alternatyva 5'!AN$21,'Alternatyva 5'!AN$32,'Alternatyva 5'!AN$43,'Alternatyva 5'!AN$55,'Alternatyva 5'!AN$66,'Alternatyva 5'!AN$77,'Alternatyva 5'!AN$88)</f>
        <v>0</v>
      </c>
      <c r="AO83" s="210">
        <f>SUM('Alternatyva 5'!AO$21,'Alternatyva 5'!AO$32,'Alternatyva 5'!AO$43,'Alternatyva 5'!AO$55,'Alternatyva 5'!AO$66,'Alternatyva 5'!AO$77,'Alternatyva 5'!AO$88)</f>
        <v>0</v>
      </c>
      <c r="AP83" s="210">
        <f>SUM('Alternatyva 5'!AP$21,'Alternatyva 5'!AP$32,'Alternatyva 5'!AP$43,'Alternatyva 5'!AP$55,'Alternatyva 5'!AP$66,'Alternatyva 5'!AP$77,'Alternatyva 5'!AP$88)</f>
        <v>0</v>
      </c>
      <c r="AQ83" s="210">
        <f>SUM('Alternatyva 5'!AQ$21,'Alternatyva 5'!AQ$32,'Alternatyva 5'!AQ$43,'Alternatyva 5'!AQ$55,'Alternatyva 5'!AQ$66,'Alternatyva 5'!AQ$77,'Alternatyva 5'!AQ$88)</f>
        <v>0</v>
      </c>
      <c r="AR83" s="210">
        <f>SUM('Alternatyva 5'!AR$21,'Alternatyva 5'!AR$32,'Alternatyva 5'!AR$43,'Alternatyva 5'!AR$55,'Alternatyva 5'!AR$66,'Alternatyva 5'!AR$77,'Alternatyva 5'!AR$88)</f>
        <v>0</v>
      </c>
      <c r="AS83" s="210">
        <f>SUM('Alternatyva 5'!AS$21,'Alternatyva 5'!AS$32,'Alternatyva 5'!AS$43,'Alternatyva 5'!AS$55,'Alternatyva 5'!AS$66,'Alternatyva 5'!AS$77,'Alternatyva 5'!AS$88)</f>
        <v>0</v>
      </c>
      <c r="AT83" s="210">
        <f>SUM('Alternatyva 5'!AT$21,'Alternatyva 5'!AT$32,'Alternatyva 5'!AT$43,'Alternatyva 5'!AT$55,'Alternatyva 5'!AT$66,'Alternatyva 5'!AT$77,'Alternatyva 5'!AT$88)</f>
        <v>0</v>
      </c>
      <c r="AU83" s="210">
        <f>SUM('Alternatyva 5'!AU$21,'Alternatyva 5'!AU$32,'Alternatyva 5'!AU$43,'Alternatyva 5'!AU$55,'Alternatyva 5'!AU$66,'Alternatyva 5'!AU$77,'Alternatyva 5'!AU$88)</f>
        <v>0</v>
      </c>
      <c r="AV83" s="210">
        <f>SUM('Alternatyva 5'!AV$21,'Alternatyva 5'!AV$32,'Alternatyva 5'!AV$43,'Alternatyva 5'!AV$55,'Alternatyva 5'!AV$66,'Alternatyva 5'!AV$77,'Alternatyva 5'!AV$88)</f>
        <v>0</v>
      </c>
      <c r="AW83" s="210">
        <f>SUM('Alternatyva 5'!AW$21,'Alternatyva 5'!AW$32,'Alternatyva 5'!AW$43,'Alternatyva 5'!AW$55,'Alternatyva 5'!AW$66,'Alternatyva 5'!AW$77,'Alternatyva 5'!AW$88)</f>
        <v>0</v>
      </c>
      <c r="AX83" s="210">
        <f>SUM('Alternatyva 5'!AX$21,'Alternatyva 5'!AX$32,'Alternatyva 5'!AX$43,'Alternatyva 5'!AX$55,'Alternatyva 5'!AX$66,'Alternatyva 5'!AX$77,'Alternatyva 5'!AX$88)</f>
        <v>0</v>
      </c>
      <c r="AY83" s="210">
        <f>SUM('Alternatyva 5'!AY$21,'Alternatyva 5'!AY$32,'Alternatyva 5'!AY$43,'Alternatyva 5'!AY$55,'Alternatyva 5'!AY$66,'Alternatyva 5'!AY$77,'Alternatyva 5'!AY$88)</f>
        <v>0</v>
      </c>
      <c r="AZ83" s="210">
        <f>SUM('Alternatyva 5'!AZ$21,'Alternatyva 5'!AZ$32,'Alternatyva 5'!AZ$43,'Alternatyva 5'!AZ$55,'Alternatyva 5'!AZ$66,'Alternatyva 5'!AZ$77,'Alternatyva 5'!AZ$88)</f>
        <v>0</v>
      </c>
      <c r="BA83" s="210">
        <f>SUM('Alternatyva 5'!BA$21,'Alternatyva 5'!BA$32,'Alternatyva 5'!BA$43,'Alternatyva 5'!BA$55,'Alternatyva 5'!BA$66,'Alternatyva 5'!BA$77,'Alternatyva 5'!BA$88)</f>
        <v>0</v>
      </c>
      <c r="BB83" s="210">
        <f>SUM('Alternatyva 5'!BB$21,'Alternatyva 5'!BB$32,'Alternatyva 5'!BB$43,'Alternatyva 5'!BB$55,'Alternatyva 5'!BB$66,'Alternatyva 5'!BB$77,'Alternatyva 5'!BB$88)</f>
        <v>0</v>
      </c>
      <c r="BC83" s="210">
        <f>SUM('Alternatyva 5'!BC$21,'Alternatyva 5'!BC$32,'Alternatyva 5'!BC$43,'Alternatyva 5'!BC$55,'Alternatyva 5'!BC$66,'Alternatyva 5'!BC$77,'Alternatyva 5'!BC$88)</f>
        <v>0</v>
      </c>
      <c r="BD83" s="210">
        <f>SUM('Alternatyva 5'!BD$21,'Alternatyva 5'!BD$32,'Alternatyva 5'!BD$43,'Alternatyva 5'!BD$55,'Alternatyva 5'!BD$66,'Alternatyva 5'!BD$77,'Alternatyva 5'!BD$88)</f>
        <v>0</v>
      </c>
      <c r="BE83" s="210">
        <f>SUM('Alternatyva 5'!BE$21,'Alternatyva 5'!BE$32,'Alternatyva 5'!BE$43,'Alternatyva 5'!BE$55,'Alternatyva 5'!BE$66,'Alternatyva 5'!BE$77,'Alternatyva 5'!BE$88)</f>
        <v>0</v>
      </c>
      <c r="BF83" s="210">
        <f>SUM('Alternatyva 5'!BF$21,'Alternatyva 5'!BF$32,'Alternatyva 5'!BF$43,'Alternatyva 5'!BF$55,'Alternatyva 5'!BF$66,'Alternatyva 5'!BF$77,'Alternatyva 5'!BF$88)</f>
        <v>0</v>
      </c>
      <c r="BG83" s="210">
        <f>SUM('Alternatyva 5'!BG$21,'Alternatyva 5'!BG$32,'Alternatyva 5'!BG$43,'Alternatyva 5'!BG$55,'Alternatyva 5'!BG$66,'Alternatyva 5'!BG$77,'Alternatyva 5'!BG$88)</f>
        <v>0</v>
      </c>
      <c r="BH83" s="210">
        <f>SUM('Alternatyva 5'!BH$21,'Alternatyva 5'!BH$32,'Alternatyva 5'!BH$43,'Alternatyva 5'!BH$55,'Alternatyva 5'!BH$66,'Alternatyva 5'!BH$77,'Alternatyva 5'!BH$88)</f>
        <v>0</v>
      </c>
      <c r="BI83" s="210">
        <f>SUM('Alternatyva 5'!BI$21,'Alternatyva 5'!BI$32,'Alternatyva 5'!BI$43,'Alternatyva 5'!BI$55,'Alternatyva 5'!BI$66,'Alternatyva 5'!BI$77,'Alternatyva 5'!BI$88)</f>
        <v>0</v>
      </c>
      <c r="BJ83" s="210">
        <f>SUM('Alternatyva 5'!BJ$21,'Alternatyva 5'!BJ$32,'Alternatyva 5'!BJ$43,'Alternatyva 5'!BJ$55,'Alternatyva 5'!BJ$66,'Alternatyva 5'!BJ$77,'Alternatyva 5'!BJ$88)</f>
        <v>0</v>
      </c>
      <c r="BK83" s="210">
        <f>SUM('Alternatyva 5'!BK$21,'Alternatyva 5'!BK$32,'Alternatyva 5'!BK$43,'Alternatyva 5'!BK$55,'Alternatyva 5'!BK$66,'Alternatyva 5'!BK$77,'Alternatyva 5'!BK$88)</f>
        <v>0</v>
      </c>
      <c r="BL83" s="210">
        <f>SUM('Alternatyva 5'!BL$21,'Alternatyva 5'!BL$32,'Alternatyva 5'!BL$43,'Alternatyva 5'!BL$55,'Alternatyva 5'!BL$66,'Alternatyva 5'!BL$77,'Alternatyva 5'!BL$88)</f>
        <v>0</v>
      </c>
      <c r="BM83" s="210">
        <f>SUM('Alternatyva 5'!BM$21,'Alternatyva 5'!BM$32,'Alternatyva 5'!BM$43,'Alternatyva 5'!BM$55,'Alternatyva 5'!BM$66,'Alternatyva 5'!BM$77,'Alternatyva 5'!BM$88)</f>
        <v>0</v>
      </c>
      <c r="BN83" s="210">
        <f>SUM('Alternatyva 5'!BN$21,'Alternatyva 5'!BN$32,'Alternatyva 5'!BN$43,'Alternatyva 5'!BN$55,'Alternatyva 5'!BN$66,'Alternatyva 5'!BN$77,'Alternatyva 5'!BN$88)</f>
        <v>0</v>
      </c>
      <c r="BO83" s="210">
        <f>SUM('Alternatyva 5'!BO$21,'Alternatyva 5'!BO$32,'Alternatyva 5'!BO$43,'Alternatyva 5'!BO$55,'Alternatyva 5'!BO$66,'Alternatyva 5'!BO$77,'Alternatyva 5'!BO$88)</f>
        <v>0</v>
      </c>
      <c r="BP83" s="210">
        <f>SUM('Alternatyva 5'!BP$21,'Alternatyva 5'!BP$32,'Alternatyva 5'!BP$43,'Alternatyva 5'!BP$55,'Alternatyva 5'!BP$66,'Alternatyva 5'!BP$77,'Alternatyva 5'!BP$88)</f>
        <v>0</v>
      </c>
      <c r="BQ83" s="210">
        <f>SUM('Alternatyva 5'!BQ$21,'Alternatyva 5'!BQ$32,'Alternatyva 5'!BQ$43,'Alternatyva 5'!BQ$55,'Alternatyva 5'!BQ$66,'Alternatyva 5'!BQ$77,'Alternatyva 5'!BQ$88)</f>
        <v>0</v>
      </c>
      <c r="BR83" s="210">
        <f>SUM('Alternatyva 5'!BR$21,'Alternatyva 5'!BR$32,'Alternatyva 5'!BR$43,'Alternatyva 5'!BR$55,'Alternatyva 5'!BR$66,'Alternatyva 5'!BR$77,'Alternatyva 5'!BR$88)</f>
        <v>0</v>
      </c>
      <c r="BS83" s="210">
        <f>SUM('Alternatyva 5'!BS$21,'Alternatyva 5'!BS$32,'Alternatyva 5'!BS$43,'Alternatyva 5'!BS$55,'Alternatyva 5'!BS$66,'Alternatyva 5'!BS$77,'Alternatyva 5'!BS$88)</f>
        <v>0</v>
      </c>
      <c r="BT83" s="210">
        <f>SUM('Alternatyva 5'!BT$21,'Alternatyva 5'!BT$32,'Alternatyva 5'!BT$43,'Alternatyva 5'!BT$55,'Alternatyva 5'!BT$66,'Alternatyva 5'!BT$77,'Alternatyva 5'!BT$88)</f>
        <v>0</v>
      </c>
      <c r="BU83" s="210">
        <f>SUM('Alternatyva 5'!BU$21,'Alternatyva 5'!BU$32,'Alternatyva 5'!BU$43,'Alternatyva 5'!BU$55,'Alternatyva 5'!BU$66,'Alternatyva 5'!BU$77,'Alternatyva 5'!BU$88)</f>
        <v>0</v>
      </c>
      <c r="BV83" s="210">
        <f>SUM('Alternatyva 5'!BV$21,'Alternatyva 5'!BV$32,'Alternatyva 5'!BV$43,'Alternatyva 5'!BV$55,'Alternatyva 5'!BV$66,'Alternatyva 5'!BV$77,'Alternatyva 5'!BV$88)</f>
        <v>0</v>
      </c>
      <c r="BW83" s="210">
        <f>SUM('Alternatyva 5'!BW$21,'Alternatyva 5'!BW$32,'Alternatyva 5'!BW$43,'Alternatyva 5'!BW$55,'Alternatyva 5'!BW$66,'Alternatyva 5'!BW$77,'Alternatyva 5'!BW$88)</f>
        <v>0</v>
      </c>
      <c r="BX83" s="210">
        <f>SUM('Alternatyva 5'!BX$21,'Alternatyva 5'!BX$32,'Alternatyva 5'!BX$43,'Alternatyva 5'!BX$55,'Alternatyva 5'!BX$66,'Alternatyva 5'!BX$77,'Alternatyva 5'!BX$88)</f>
        <v>0</v>
      </c>
      <c r="BY83" s="210">
        <f>SUM('Alternatyva 5'!BY$21,'Alternatyva 5'!BY$32,'Alternatyva 5'!BY$43,'Alternatyva 5'!BY$55,'Alternatyva 5'!BY$66,'Alternatyva 5'!BY$77,'Alternatyva 5'!BY$88)</f>
        <v>0</v>
      </c>
      <c r="BZ83" s="210">
        <f>SUM('Alternatyva 5'!BZ$21,'Alternatyva 5'!BZ$32,'Alternatyva 5'!BZ$43,'Alternatyva 5'!BZ$55,'Alternatyva 5'!BZ$66,'Alternatyva 5'!BZ$77,'Alternatyva 5'!BZ$88)</f>
        <v>0</v>
      </c>
      <c r="CA83" s="210">
        <f>SUM('Alternatyva 5'!CA$21,'Alternatyva 5'!CA$32,'Alternatyva 5'!CA$43,'Alternatyva 5'!CA$55,'Alternatyva 5'!CA$66,'Alternatyva 5'!CA$77,'Alternatyva 5'!CA$88)</f>
        <v>0</v>
      </c>
      <c r="CB83" s="210">
        <f>SUM('Alternatyva 5'!CB$21,'Alternatyva 5'!CB$32,'Alternatyva 5'!CB$43,'Alternatyva 5'!CB$55,'Alternatyva 5'!CB$66,'Alternatyva 5'!CB$77,'Alternatyva 5'!CB$88)</f>
        <v>0</v>
      </c>
      <c r="CC83" s="210">
        <f>SUM('Alternatyva 5'!CC$21,'Alternatyva 5'!CC$32,'Alternatyva 5'!CC$43,'Alternatyva 5'!CC$55,'Alternatyva 5'!CC$66,'Alternatyva 5'!CC$77,'Alternatyva 5'!CC$88)</f>
        <v>0</v>
      </c>
      <c r="CD83" s="210">
        <f>SUM('Alternatyva 5'!CD$21,'Alternatyva 5'!CD$32,'Alternatyva 5'!CD$43,'Alternatyva 5'!CD$55,'Alternatyva 5'!CD$66,'Alternatyva 5'!CD$77,'Alternatyva 5'!CD$88)</f>
        <v>0</v>
      </c>
      <c r="CE83" s="210">
        <f>SUM('Alternatyva 5'!CE$21,'Alternatyva 5'!CE$32,'Alternatyva 5'!CE$43,'Alternatyva 5'!CE$55,'Alternatyva 5'!CE$66,'Alternatyva 5'!CE$77,'Alternatyva 5'!CE$88)</f>
        <v>0</v>
      </c>
      <c r="CF83" s="210">
        <f>SUM('Alternatyva 5'!CF$21,'Alternatyva 5'!CF$32,'Alternatyva 5'!CF$43,'Alternatyva 5'!CF$55,'Alternatyva 5'!CF$66,'Alternatyva 5'!CF$77,'Alternatyva 5'!CF$88)</f>
        <v>0</v>
      </c>
      <c r="CG83" s="210">
        <f>SUM('Alternatyva 5'!CG$21,'Alternatyva 5'!CG$32,'Alternatyva 5'!CG$43,'Alternatyva 5'!CG$55,'Alternatyva 5'!CG$66,'Alternatyva 5'!CG$77,'Alternatyva 5'!CG$88)</f>
        <v>0</v>
      </c>
      <c r="CH83" s="210">
        <f>SUM('Alternatyva 5'!CH$21,'Alternatyva 5'!CH$32,'Alternatyva 5'!CH$43,'Alternatyva 5'!CH$55,'Alternatyva 5'!CH$66,'Alternatyva 5'!CH$77,'Alternatyva 5'!CH$88)</f>
        <v>0</v>
      </c>
      <c r="CI83" s="210">
        <f>SUM('Alternatyva 5'!CI$21,'Alternatyva 5'!CI$32,'Alternatyva 5'!CI$43,'Alternatyva 5'!CI$55,'Alternatyva 5'!CI$66,'Alternatyva 5'!CI$77,'Alternatyva 5'!CI$88)</f>
        <v>0</v>
      </c>
      <c r="CJ83" s="210">
        <f>SUM('Alternatyva 5'!CJ$21,'Alternatyva 5'!CJ$32,'Alternatyva 5'!CJ$43,'Alternatyva 5'!CJ$55,'Alternatyva 5'!CJ$66,'Alternatyva 5'!CJ$77,'Alternatyva 5'!CJ$88)</f>
        <v>0</v>
      </c>
      <c r="CK83" s="210">
        <f>SUM('Alternatyva 5'!CK$21,'Alternatyva 5'!CK$32,'Alternatyva 5'!CK$43,'Alternatyva 5'!CK$55,'Alternatyva 5'!CK$66,'Alternatyva 5'!CK$77,'Alternatyva 5'!CK$88)</f>
        <v>0</v>
      </c>
      <c r="CL83" s="210">
        <f>SUM('Alternatyva 5'!CL$21,'Alternatyva 5'!CL$32,'Alternatyva 5'!CL$43,'Alternatyva 5'!CL$55,'Alternatyva 5'!CL$66,'Alternatyva 5'!CL$77,'Alternatyva 5'!CL$88)</f>
        <v>0</v>
      </c>
      <c r="CM83" s="210">
        <f>SUM('Alternatyva 5'!CM$21,'Alternatyva 5'!CM$32,'Alternatyva 5'!CM$43,'Alternatyva 5'!CM$55,'Alternatyva 5'!CM$66,'Alternatyva 5'!CM$77,'Alternatyva 5'!CM$88)</f>
        <v>0</v>
      </c>
      <c r="CN83" s="210">
        <f>SUM('Alternatyva 5'!CN$21,'Alternatyva 5'!CN$32,'Alternatyva 5'!CN$43,'Alternatyva 5'!CN$55,'Alternatyva 5'!CN$66,'Alternatyva 5'!CN$77,'Alternatyva 5'!CN$88)</f>
        <v>0</v>
      </c>
      <c r="CO83" s="210">
        <f>SUM('Alternatyva 5'!CO$21,'Alternatyva 5'!CO$32,'Alternatyva 5'!CO$43,'Alternatyva 5'!CO$55,'Alternatyva 5'!CO$66,'Alternatyva 5'!CO$77,'Alternatyva 5'!CO$88)</f>
        <v>0</v>
      </c>
      <c r="CP83" s="210">
        <f>SUM('Alternatyva 5'!CP$21,'Alternatyva 5'!CP$32,'Alternatyva 5'!CP$43,'Alternatyva 5'!CP$55,'Alternatyva 5'!CP$66,'Alternatyva 5'!CP$77,'Alternatyva 5'!CP$88)</f>
        <v>0</v>
      </c>
      <c r="CQ83" s="210">
        <f>SUM('Alternatyva 5'!CQ$21,'Alternatyva 5'!CQ$32,'Alternatyva 5'!CQ$43,'Alternatyva 5'!CQ$55,'Alternatyva 5'!CQ$66,'Alternatyva 5'!CQ$77,'Alternatyva 5'!CQ$88)</f>
        <v>0</v>
      </c>
      <c r="CR83" s="210">
        <f>SUM('Alternatyva 5'!CR$21,'Alternatyva 5'!CR$32,'Alternatyva 5'!CR$43,'Alternatyva 5'!CR$55,'Alternatyva 5'!CR$66,'Alternatyva 5'!CR$77,'Alternatyva 5'!CR$88)</f>
        <v>0</v>
      </c>
      <c r="CS83" s="210">
        <f>SUM('Alternatyva 5'!CS$21,'Alternatyva 5'!CS$32,'Alternatyva 5'!CS$43,'Alternatyva 5'!CS$55,'Alternatyva 5'!CS$66,'Alternatyva 5'!CS$77,'Alternatyva 5'!CS$88)</f>
        <v>0</v>
      </c>
      <c r="CT83" s="210">
        <f>SUM('Alternatyva 5'!CT$21,'Alternatyva 5'!CT$32,'Alternatyva 5'!CT$43,'Alternatyva 5'!CT$55,'Alternatyva 5'!CT$66,'Alternatyva 5'!CT$77,'Alternatyva 5'!CT$88)</f>
        <v>0</v>
      </c>
      <c r="CU83" s="210">
        <f>SUM('Alternatyva 5'!CU$21,'Alternatyva 5'!CU$32,'Alternatyva 5'!CU$43,'Alternatyva 5'!CU$55,'Alternatyva 5'!CU$66,'Alternatyva 5'!CU$77,'Alternatyva 5'!CU$88)</f>
        <v>0</v>
      </c>
      <c r="CV83" s="210">
        <f>SUM('Alternatyva 5'!CV$21,'Alternatyva 5'!CV$32,'Alternatyva 5'!CV$43,'Alternatyva 5'!CV$55,'Alternatyva 5'!CV$66,'Alternatyva 5'!CV$77,'Alternatyva 5'!CV$88)</f>
        <v>0</v>
      </c>
      <c r="CW83" s="210">
        <f>SUM('Alternatyva 5'!CW$21,'Alternatyva 5'!CW$32,'Alternatyva 5'!CW$43,'Alternatyva 5'!CW$55,'Alternatyva 5'!CW$66,'Alternatyva 5'!CW$77,'Alternatyva 5'!CW$88)</f>
        <v>0</v>
      </c>
      <c r="CX83" s="210">
        <f>SUM('Alternatyva 5'!CX$21,'Alternatyva 5'!CX$32,'Alternatyva 5'!CX$43,'Alternatyva 5'!CX$55,'Alternatyva 5'!CX$66,'Alternatyva 5'!CX$77,'Alternatyva 5'!CX$88)</f>
        <v>0</v>
      </c>
      <c r="CY83" s="210">
        <f>SUM('Alternatyva 5'!CY$21,'Alternatyva 5'!CY$32,'Alternatyva 5'!CY$43,'Alternatyva 5'!CY$55,'Alternatyva 5'!CY$66,'Alternatyva 5'!CY$77,'Alternatyva 5'!CY$88)</f>
        <v>0</v>
      </c>
      <c r="CZ83" s="210">
        <f>SUM('Alternatyva 5'!CZ$21,'Alternatyva 5'!CZ$32,'Alternatyva 5'!CZ$43,'Alternatyva 5'!CZ$55,'Alternatyva 5'!CZ$66,'Alternatyva 5'!CZ$77,'Alternatyva 5'!CZ$88)</f>
        <v>0</v>
      </c>
      <c r="DA83" s="210">
        <f>SUM('Alternatyva 5'!DA$21,'Alternatyva 5'!DA$32,'Alternatyva 5'!DA$43,'Alternatyva 5'!DA$55,'Alternatyva 5'!DA$66,'Alternatyva 5'!DA$77,'Alternatyva 5'!DA$88)</f>
        <v>0</v>
      </c>
      <c r="DB83" s="210">
        <f>SUM('Alternatyva 5'!DB$21,'Alternatyva 5'!DB$32,'Alternatyva 5'!DB$43,'Alternatyva 5'!DB$55,'Alternatyva 5'!DB$66,'Alternatyva 5'!DB$77,'Alternatyva 5'!DB$88)</f>
        <v>0</v>
      </c>
      <c r="DC83" s="210">
        <f>SUM('Alternatyva 5'!DC$21,'Alternatyva 5'!DC$32,'Alternatyva 5'!DC$43,'Alternatyva 5'!DC$55,'Alternatyva 5'!DC$66,'Alternatyva 5'!DC$77,'Alternatyva 5'!DC$88)</f>
        <v>0</v>
      </c>
    </row>
    <row r="84" spans="2:107" ht="15" hidden="1" customHeight="1">
      <c r="B84" s="176" t="s">
        <v>234</v>
      </c>
      <c r="C84" s="1180" t="s">
        <v>235</v>
      </c>
      <c r="D84" s="1181"/>
      <c r="E84" s="1182"/>
      <c r="F84" s="209">
        <f>H84+NPV(SD,I84:INDEX(I84:DC84,PAL))</f>
        <v>0</v>
      </c>
      <c r="G84" s="210">
        <f>SUMIF($H$6:$DC$6,"&lt;="&amp;PAL,$H84:$DC84)</f>
        <v>0</v>
      </c>
      <c r="H84" s="210">
        <f>H83-SUMPRODUCT('Alternatyva 5'!H$21:H$88,'Alternatyva 5'!$DH$21:$DH$88)</f>
        <v>0</v>
      </c>
      <c r="I84" s="210">
        <f>I83-SUMPRODUCT('Alternatyva 5'!I$21:I$88,'Alternatyva 5'!$DH$21:$DH$88)</f>
        <v>0</v>
      </c>
      <c r="J84" s="210">
        <f>J83-SUMPRODUCT('Alternatyva 5'!J$21:J$88,'Alternatyva 5'!$DH$21:$DH$88)</f>
        <v>0</v>
      </c>
      <c r="K84" s="210">
        <f>K83-SUMPRODUCT('Alternatyva 5'!K$21:K$88,'Alternatyva 5'!$DH$21:$DH$88)</f>
        <v>0</v>
      </c>
      <c r="L84" s="210">
        <f>L83-SUMPRODUCT('Alternatyva 5'!L$21:L$88,'Alternatyva 5'!$DH$21:$DH$88)</f>
        <v>0</v>
      </c>
      <c r="M84" s="210">
        <f>M83-SUMPRODUCT('Alternatyva 5'!M$21:M$88,'Alternatyva 5'!$DH$21:$DH$88)</f>
        <v>0</v>
      </c>
      <c r="N84" s="210">
        <f>N83-SUMPRODUCT('Alternatyva 5'!N$21:N$88,'Alternatyva 5'!$DH$21:$DH$88)</f>
        <v>0</v>
      </c>
      <c r="O84" s="210">
        <f>O83-SUMPRODUCT('Alternatyva 5'!O$21:O$88,'Alternatyva 5'!$DH$21:$DH$88)</f>
        <v>0</v>
      </c>
      <c r="P84" s="210">
        <f>P83-SUMPRODUCT('Alternatyva 5'!P$21:P$88,'Alternatyva 5'!$DH$21:$DH$88)</f>
        <v>0</v>
      </c>
      <c r="Q84" s="210">
        <f>Q83-SUMPRODUCT('Alternatyva 5'!Q$21:Q$88,'Alternatyva 5'!$DH$21:$DH$88)</f>
        <v>0</v>
      </c>
      <c r="R84" s="210">
        <f>R83-SUMPRODUCT('Alternatyva 5'!R$21:R$88,'Alternatyva 5'!$DH$21:$DH$88)</f>
        <v>0</v>
      </c>
      <c r="S84" s="210">
        <f>S83-SUMPRODUCT('Alternatyva 5'!S$21:S$88,'Alternatyva 5'!$DH$21:$DH$88)</f>
        <v>0</v>
      </c>
      <c r="T84" s="210">
        <f>T83-SUMPRODUCT('Alternatyva 5'!T$21:T$88,'Alternatyva 5'!$DH$21:$DH$88)</f>
        <v>0</v>
      </c>
      <c r="U84" s="210">
        <f>U83-SUMPRODUCT('Alternatyva 5'!U$21:U$88,'Alternatyva 5'!$DH$21:$DH$88)</f>
        <v>0</v>
      </c>
      <c r="V84" s="210">
        <f>V83-SUMPRODUCT('Alternatyva 5'!V$21:V$88,'Alternatyva 5'!$DH$21:$DH$88)</f>
        <v>0</v>
      </c>
      <c r="W84" s="210">
        <f>W83-SUMPRODUCT('Alternatyva 5'!W$21:W$88,'Alternatyva 5'!$DH$21:$DH$88)</f>
        <v>0</v>
      </c>
      <c r="X84" s="210">
        <f>X83-SUMPRODUCT('Alternatyva 5'!X$21:X$88,'Alternatyva 5'!$DH$21:$DH$88)</f>
        <v>0</v>
      </c>
      <c r="Y84" s="210">
        <f>Y83-SUMPRODUCT('Alternatyva 5'!Y$21:Y$88,'Alternatyva 5'!$DH$21:$DH$88)</f>
        <v>0</v>
      </c>
      <c r="Z84" s="210">
        <f>Z83-SUMPRODUCT('Alternatyva 5'!Z$21:Z$88,'Alternatyva 5'!$DH$21:$DH$88)</f>
        <v>0</v>
      </c>
      <c r="AA84" s="210">
        <f>AA83-SUMPRODUCT('Alternatyva 5'!AA$21:AA$88,'Alternatyva 5'!$DH$21:$DH$88)</f>
        <v>0</v>
      </c>
      <c r="AB84" s="210">
        <f>AB83-SUMPRODUCT('Alternatyva 5'!AB$21:AB$88,'Alternatyva 5'!$DH$21:$DH$88)</f>
        <v>0</v>
      </c>
      <c r="AC84" s="210">
        <f>AC83-SUMPRODUCT('Alternatyva 5'!AC$21:AC$88,'Alternatyva 5'!$DH$21:$DH$88)</f>
        <v>0</v>
      </c>
      <c r="AD84" s="210">
        <f>AD83-SUMPRODUCT('Alternatyva 5'!AD$21:AD$88,'Alternatyva 5'!$DH$21:$DH$88)</f>
        <v>0</v>
      </c>
      <c r="AE84" s="210">
        <f>AE83-SUMPRODUCT('Alternatyva 5'!AE$21:AE$88,'Alternatyva 5'!$DH$21:$DH$88)</f>
        <v>0</v>
      </c>
      <c r="AF84" s="210">
        <f>AF83-SUMPRODUCT('Alternatyva 5'!AF$21:AF$88,'Alternatyva 5'!$DH$21:$DH$88)</f>
        <v>0</v>
      </c>
      <c r="AG84" s="210">
        <f>AG83-SUMPRODUCT('Alternatyva 5'!AG$21:AG$88,'Alternatyva 5'!$DH$21:$DH$88)</f>
        <v>0</v>
      </c>
      <c r="AH84" s="210">
        <f>AH83-SUMPRODUCT('Alternatyva 5'!AH$21:AH$88,'Alternatyva 5'!$DH$21:$DH$88)</f>
        <v>0</v>
      </c>
      <c r="AI84" s="210">
        <f>AI83-SUMPRODUCT('Alternatyva 5'!AI$21:AI$88,'Alternatyva 5'!$DH$21:$DH$88)</f>
        <v>0</v>
      </c>
      <c r="AJ84" s="210">
        <f>AJ83-SUMPRODUCT('Alternatyva 5'!AJ$21:AJ$88,'Alternatyva 5'!$DH$21:$DH$88)</f>
        <v>0</v>
      </c>
      <c r="AK84" s="210">
        <f>AK83-SUMPRODUCT('Alternatyva 5'!AK$21:AK$88,'Alternatyva 5'!$DH$21:$DH$88)</f>
        <v>0</v>
      </c>
      <c r="AL84" s="210">
        <f>AL83-SUMPRODUCT('Alternatyva 5'!AL$21:AL$88,'Alternatyva 5'!$DH$21:$DH$88)</f>
        <v>0</v>
      </c>
      <c r="AM84" s="210">
        <f>AM83-SUMPRODUCT('Alternatyva 5'!AM$21:AM$88,'Alternatyva 5'!$DH$21:$DH$88)</f>
        <v>0</v>
      </c>
      <c r="AN84" s="210">
        <f>AN83-SUMPRODUCT('Alternatyva 5'!AN$21:AN$88,'Alternatyva 5'!$DH$21:$DH$88)</f>
        <v>0</v>
      </c>
      <c r="AO84" s="210">
        <f>AO83-SUMPRODUCT('Alternatyva 5'!AO$21:AO$88,'Alternatyva 5'!$DH$21:$DH$88)</f>
        <v>0</v>
      </c>
      <c r="AP84" s="210">
        <f>AP83-SUMPRODUCT('Alternatyva 5'!AP$21:AP$88,'Alternatyva 5'!$DH$21:$DH$88)</f>
        <v>0</v>
      </c>
      <c r="AQ84" s="210">
        <f>AQ83-SUMPRODUCT('Alternatyva 5'!AQ$21:AQ$88,'Alternatyva 5'!$DH$21:$DH$88)</f>
        <v>0</v>
      </c>
      <c r="AR84" s="210">
        <f>AR83-SUMPRODUCT('Alternatyva 5'!AR$21:AR$88,'Alternatyva 5'!$DH$21:$DH$88)</f>
        <v>0</v>
      </c>
      <c r="AS84" s="210">
        <f>AS83-SUMPRODUCT('Alternatyva 5'!AS$21:AS$88,'Alternatyva 5'!$DH$21:$DH$88)</f>
        <v>0</v>
      </c>
      <c r="AT84" s="210">
        <f>AT83-SUMPRODUCT('Alternatyva 5'!AT$21:AT$88,'Alternatyva 5'!$DH$21:$DH$88)</f>
        <v>0</v>
      </c>
      <c r="AU84" s="210">
        <f>AU83-SUMPRODUCT('Alternatyva 5'!AU$21:AU$88,'Alternatyva 5'!$DH$21:$DH$88)</f>
        <v>0</v>
      </c>
      <c r="AV84" s="210">
        <f>AV83-SUMPRODUCT('Alternatyva 5'!AV$21:AV$88,'Alternatyva 5'!$DH$21:$DH$88)</f>
        <v>0</v>
      </c>
      <c r="AW84" s="210">
        <f>AW83-SUMPRODUCT('Alternatyva 5'!AW$21:AW$88,'Alternatyva 5'!$DH$21:$DH$88)</f>
        <v>0</v>
      </c>
      <c r="AX84" s="210">
        <f>AX83-SUMPRODUCT('Alternatyva 5'!AX$21:AX$88,'Alternatyva 5'!$DH$21:$DH$88)</f>
        <v>0</v>
      </c>
      <c r="AY84" s="210">
        <f>AY83-SUMPRODUCT('Alternatyva 5'!AY$21:AY$88,'Alternatyva 5'!$DH$21:$DH$88)</f>
        <v>0</v>
      </c>
      <c r="AZ84" s="210">
        <f>AZ83-SUMPRODUCT('Alternatyva 5'!AZ$21:AZ$88,'Alternatyva 5'!$DH$21:$DH$88)</f>
        <v>0</v>
      </c>
      <c r="BA84" s="210">
        <f>BA83-SUMPRODUCT('Alternatyva 5'!BA$21:BA$88,'Alternatyva 5'!$DH$21:$DH$88)</f>
        <v>0</v>
      </c>
      <c r="BB84" s="210">
        <f>BB83-SUMPRODUCT('Alternatyva 5'!BB$21:BB$88,'Alternatyva 5'!$DH$21:$DH$88)</f>
        <v>0</v>
      </c>
      <c r="BC84" s="210">
        <f>BC83-SUMPRODUCT('Alternatyva 5'!BC$21:BC$88,'Alternatyva 5'!$DH$21:$DH$88)</f>
        <v>0</v>
      </c>
      <c r="BD84" s="210">
        <f>BD83-SUMPRODUCT('Alternatyva 5'!BD$21:BD$88,'Alternatyva 5'!$DH$21:$DH$88)</f>
        <v>0</v>
      </c>
      <c r="BE84" s="210">
        <f>BE83-SUMPRODUCT('Alternatyva 5'!BE$21:BE$88,'Alternatyva 5'!$DH$21:$DH$88)</f>
        <v>0</v>
      </c>
      <c r="BF84" s="210">
        <f>BF83-SUMPRODUCT('Alternatyva 5'!BF$21:BF$88,'Alternatyva 5'!$DH$21:$DH$88)</f>
        <v>0</v>
      </c>
      <c r="BG84" s="210">
        <f>BG83-SUMPRODUCT('Alternatyva 5'!BG$21:BG$88,'Alternatyva 5'!$DH$21:$DH$88)</f>
        <v>0</v>
      </c>
      <c r="BH84" s="210">
        <f>BH83-SUMPRODUCT('Alternatyva 5'!BH$21:BH$88,'Alternatyva 5'!$DH$21:$DH$88)</f>
        <v>0</v>
      </c>
      <c r="BI84" s="210">
        <f>BI83-SUMPRODUCT('Alternatyva 5'!BI$21:BI$88,'Alternatyva 5'!$DH$21:$DH$88)</f>
        <v>0</v>
      </c>
      <c r="BJ84" s="210">
        <f>BJ83-SUMPRODUCT('Alternatyva 5'!BJ$21:BJ$88,'Alternatyva 5'!$DH$21:$DH$88)</f>
        <v>0</v>
      </c>
      <c r="BK84" s="210">
        <f>BK83-SUMPRODUCT('Alternatyva 5'!BK$21:BK$88,'Alternatyva 5'!$DH$21:$DH$88)</f>
        <v>0</v>
      </c>
      <c r="BL84" s="210">
        <f>BL83-SUMPRODUCT('Alternatyva 5'!BL$21:BL$88,'Alternatyva 5'!$DH$21:$DH$88)</f>
        <v>0</v>
      </c>
      <c r="BM84" s="210">
        <f>BM83-SUMPRODUCT('Alternatyva 5'!BM$21:BM$88,'Alternatyva 5'!$DH$21:$DH$88)</f>
        <v>0</v>
      </c>
      <c r="BN84" s="210">
        <f>BN83-SUMPRODUCT('Alternatyva 5'!BN$21:BN$88,'Alternatyva 5'!$DH$21:$DH$88)</f>
        <v>0</v>
      </c>
      <c r="BO84" s="210">
        <f>BO83-SUMPRODUCT('Alternatyva 5'!BO$21:BO$88,'Alternatyva 5'!$DH$21:$DH$88)</f>
        <v>0</v>
      </c>
      <c r="BP84" s="210">
        <f>BP83-SUMPRODUCT('Alternatyva 5'!BP$21:BP$88,'Alternatyva 5'!$DH$21:$DH$88)</f>
        <v>0</v>
      </c>
      <c r="BQ84" s="210">
        <f>BQ83-SUMPRODUCT('Alternatyva 5'!BQ$21:BQ$88,'Alternatyva 5'!$DH$21:$DH$88)</f>
        <v>0</v>
      </c>
      <c r="BR84" s="210">
        <f>BR83-SUMPRODUCT('Alternatyva 5'!BR$21:BR$88,'Alternatyva 5'!$DH$21:$DH$88)</f>
        <v>0</v>
      </c>
      <c r="BS84" s="210">
        <f>BS83-SUMPRODUCT('Alternatyva 5'!BS$21:BS$88,'Alternatyva 5'!$DH$21:$DH$88)</f>
        <v>0</v>
      </c>
      <c r="BT84" s="210">
        <f>BT83-SUMPRODUCT('Alternatyva 5'!BT$21:BT$88,'Alternatyva 5'!$DH$21:$DH$88)</f>
        <v>0</v>
      </c>
      <c r="BU84" s="210">
        <f>BU83-SUMPRODUCT('Alternatyva 5'!BU$21:BU$88,'Alternatyva 5'!$DH$21:$DH$88)</f>
        <v>0</v>
      </c>
      <c r="BV84" s="210">
        <f>BV83-SUMPRODUCT('Alternatyva 5'!BV$21:BV$88,'Alternatyva 5'!$DH$21:$DH$88)</f>
        <v>0</v>
      </c>
      <c r="BW84" s="210">
        <f>BW83-SUMPRODUCT('Alternatyva 5'!BW$21:BW$88,'Alternatyva 5'!$DH$21:$DH$88)</f>
        <v>0</v>
      </c>
      <c r="BX84" s="210">
        <f>BX83-SUMPRODUCT('Alternatyva 5'!BX$21:BX$88,'Alternatyva 5'!$DH$21:$DH$88)</f>
        <v>0</v>
      </c>
      <c r="BY84" s="210">
        <f>BY83-SUMPRODUCT('Alternatyva 5'!BY$21:BY$88,'Alternatyva 5'!$DH$21:$DH$88)</f>
        <v>0</v>
      </c>
      <c r="BZ84" s="210">
        <f>BZ83-SUMPRODUCT('Alternatyva 5'!BZ$21:BZ$88,'Alternatyva 5'!$DH$21:$DH$88)</f>
        <v>0</v>
      </c>
      <c r="CA84" s="210">
        <f>CA83-SUMPRODUCT('Alternatyva 5'!CA$21:CA$88,'Alternatyva 5'!$DH$21:$DH$88)</f>
        <v>0</v>
      </c>
      <c r="CB84" s="210">
        <f>CB83-SUMPRODUCT('Alternatyva 5'!CB$21:CB$88,'Alternatyva 5'!$DH$21:$DH$88)</f>
        <v>0</v>
      </c>
      <c r="CC84" s="210">
        <f>CC83-SUMPRODUCT('Alternatyva 5'!CC$21:CC$88,'Alternatyva 5'!$DH$21:$DH$88)</f>
        <v>0</v>
      </c>
      <c r="CD84" s="210">
        <f>CD83-SUMPRODUCT('Alternatyva 5'!CD$21:CD$88,'Alternatyva 5'!$DH$21:$DH$88)</f>
        <v>0</v>
      </c>
      <c r="CE84" s="210">
        <f>CE83-SUMPRODUCT('Alternatyva 5'!CE$21:CE$88,'Alternatyva 5'!$DH$21:$DH$88)</f>
        <v>0</v>
      </c>
      <c r="CF84" s="210">
        <f>CF83-SUMPRODUCT('Alternatyva 5'!CF$21:CF$88,'Alternatyva 5'!$DH$21:$DH$88)</f>
        <v>0</v>
      </c>
      <c r="CG84" s="210">
        <f>CG83-SUMPRODUCT('Alternatyva 5'!CG$21:CG$88,'Alternatyva 5'!$DH$21:$DH$88)</f>
        <v>0</v>
      </c>
      <c r="CH84" s="210">
        <f>CH83-SUMPRODUCT('Alternatyva 5'!CH$21:CH$88,'Alternatyva 5'!$DH$21:$DH$88)</f>
        <v>0</v>
      </c>
      <c r="CI84" s="210">
        <f>CI83-SUMPRODUCT('Alternatyva 5'!CI$21:CI$88,'Alternatyva 5'!$DH$21:$DH$88)</f>
        <v>0</v>
      </c>
      <c r="CJ84" s="210">
        <f>CJ83-SUMPRODUCT('Alternatyva 5'!CJ$21:CJ$88,'Alternatyva 5'!$DH$21:$DH$88)</f>
        <v>0</v>
      </c>
      <c r="CK84" s="210">
        <f>CK83-SUMPRODUCT('Alternatyva 5'!CK$21:CK$88,'Alternatyva 5'!$DH$21:$DH$88)</f>
        <v>0</v>
      </c>
      <c r="CL84" s="210">
        <f>CL83-SUMPRODUCT('Alternatyva 5'!CL$21:CL$88,'Alternatyva 5'!$DH$21:$DH$88)</f>
        <v>0</v>
      </c>
      <c r="CM84" s="210">
        <f>CM83-SUMPRODUCT('Alternatyva 5'!CM$21:CM$88,'Alternatyva 5'!$DH$21:$DH$88)</f>
        <v>0</v>
      </c>
      <c r="CN84" s="210">
        <f>CN83-SUMPRODUCT('Alternatyva 5'!CN$21:CN$88,'Alternatyva 5'!$DH$21:$DH$88)</f>
        <v>0</v>
      </c>
      <c r="CO84" s="210">
        <f>CO83-SUMPRODUCT('Alternatyva 5'!CO$21:CO$88,'Alternatyva 5'!$DH$21:$DH$88)</f>
        <v>0</v>
      </c>
      <c r="CP84" s="210">
        <f>CP83-SUMPRODUCT('Alternatyva 5'!CP$21:CP$88,'Alternatyva 5'!$DH$21:$DH$88)</f>
        <v>0</v>
      </c>
      <c r="CQ84" s="210">
        <f>CQ83-SUMPRODUCT('Alternatyva 5'!CQ$21:CQ$88,'Alternatyva 5'!$DH$21:$DH$88)</f>
        <v>0</v>
      </c>
      <c r="CR84" s="210">
        <f>CR83-SUMPRODUCT('Alternatyva 5'!CR$21:CR$88,'Alternatyva 5'!$DH$21:$DH$88)</f>
        <v>0</v>
      </c>
      <c r="CS84" s="210">
        <f>CS83-SUMPRODUCT('Alternatyva 5'!CS$21:CS$88,'Alternatyva 5'!$DH$21:$DH$88)</f>
        <v>0</v>
      </c>
      <c r="CT84" s="210">
        <f>CT83-SUMPRODUCT('Alternatyva 5'!CT$21:CT$88,'Alternatyva 5'!$DH$21:$DH$88)</f>
        <v>0</v>
      </c>
      <c r="CU84" s="210">
        <f>CU83-SUMPRODUCT('Alternatyva 5'!CU$21:CU$88,'Alternatyva 5'!$DH$21:$DH$88)</f>
        <v>0</v>
      </c>
      <c r="CV84" s="210">
        <f>CV83-SUMPRODUCT('Alternatyva 5'!CV$21:CV$88,'Alternatyva 5'!$DH$21:$DH$88)</f>
        <v>0</v>
      </c>
      <c r="CW84" s="210">
        <f>CW83-SUMPRODUCT('Alternatyva 5'!CW$21:CW$88,'Alternatyva 5'!$DH$21:$DH$88)</f>
        <v>0</v>
      </c>
      <c r="CX84" s="210">
        <f>CX83-SUMPRODUCT('Alternatyva 5'!CX$21:CX$88,'Alternatyva 5'!$DH$21:$DH$88)</f>
        <v>0</v>
      </c>
      <c r="CY84" s="210">
        <f>CY83-SUMPRODUCT('Alternatyva 5'!CY$21:CY$88,'Alternatyva 5'!$DH$21:$DH$88)</f>
        <v>0</v>
      </c>
      <c r="CZ84" s="210">
        <f>CZ83-SUMPRODUCT('Alternatyva 5'!CZ$21:CZ$88,'Alternatyva 5'!$DH$21:$DH$88)</f>
        <v>0</v>
      </c>
      <c r="DA84" s="210">
        <f>DA83-SUMPRODUCT('Alternatyva 5'!DA$21:DA$88,'Alternatyva 5'!$DH$21:$DH$88)</f>
        <v>0</v>
      </c>
      <c r="DB84" s="210">
        <f>DB83-SUMPRODUCT('Alternatyva 5'!DB$21:DB$88,'Alternatyva 5'!$DH$21:$DH$88)</f>
        <v>0</v>
      </c>
      <c r="DC84" s="210">
        <f>DC83-SUMPRODUCT('Alternatyva 5'!DC$21:DC$88,'Alternatyva 5'!$DH$21:$DH$88)</f>
        <v>0</v>
      </c>
    </row>
    <row r="85" spans="2:107" ht="15" hidden="1" customHeight="1" thickBot="1">
      <c r="B85" s="176" t="s">
        <v>236</v>
      </c>
      <c r="C85" s="1198" t="s">
        <v>237</v>
      </c>
      <c r="D85" s="1199"/>
      <c r="E85" s="1200"/>
      <c r="F85" s="211">
        <f>H85+NPV(SD,I85:INDEX(I85:DC85,PAL))</f>
        <v>0</v>
      </c>
      <c r="G85" s="210">
        <f>SUMIF($H$6:$DC$6,"&lt;="&amp;PAL,$H85:$DC85)</f>
        <v>0</v>
      </c>
      <c r="H85" s="211">
        <f>H80-H81-H82+H84</f>
        <v>0</v>
      </c>
      <c r="I85" s="211">
        <f t="shared" ref="I85:BT85" si="30">I80-I81-I82+I84</f>
        <v>0</v>
      </c>
      <c r="J85" s="211">
        <f t="shared" si="30"/>
        <v>0</v>
      </c>
      <c r="K85" s="211">
        <f t="shared" si="30"/>
        <v>0</v>
      </c>
      <c r="L85" s="211">
        <f t="shared" si="30"/>
        <v>0</v>
      </c>
      <c r="M85" s="211">
        <f t="shared" si="30"/>
        <v>0</v>
      </c>
      <c r="N85" s="211">
        <f t="shared" si="30"/>
        <v>0</v>
      </c>
      <c r="O85" s="211">
        <f t="shared" si="30"/>
        <v>0</v>
      </c>
      <c r="P85" s="211">
        <f t="shared" si="30"/>
        <v>0</v>
      </c>
      <c r="Q85" s="211">
        <f t="shared" si="30"/>
        <v>0</v>
      </c>
      <c r="R85" s="211">
        <f t="shared" si="30"/>
        <v>0</v>
      </c>
      <c r="S85" s="211">
        <f t="shared" si="30"/>
        <v>0</v>
      </c>
      <c r="T85" s="211">
        <f t="shared" si="30"/>
        <v>0</v>
      </c>
      <c r="U85" s="211">
        <f t="shared" si="30"/>
        <v>0</v>
      </c>
      <c r="V85" s="211">
        <f t="shared" si="30"/>
        <v>0</v>
      </c>
      <c r="W85" s="211">
        <f t="shared" si="30"/>
        <v>0</v>
      </c>
      <c r="X85" s="211">
        <f t="shared" si="30"/>
        <v>0</v>
      </c>
      <c r="Y85" s="211">
        <f t="shared" si="30"/>
        <v>0</v>
      </c>
      <c r="Z85" s="211">
        <f t="shared" si="30"/>
        <v>0</v>
      </c>
      <c r="AA85" s="211">
        <f t="shared" si="30"/>
        <v>0</v>
      </c>
      <c r="AB85" s="211">
        <f t="shared" si="30"/>
        <v>0</v>
      </c>
      <c r="AC85" s="211">
        <f t="shared" si="30"/>
        <v>0</v>
      </c>
      <c r="AD85" s="211">
        <f t="shared" si="30"/>
        <v>0</v>
      </c>
      <c r="AE85" s="211">
        <f t="shared" si="30"/>
        <v>0</v>
      </c>
      <c r="AF85" s="211">
        <f t="shared" si="30"/>
        <v>0</v>
      </c>
      <c r="AG85" s="211">
        <f t="shared" si="30"/>
        <v>0</v>
      </c>
      <c r="AH85" s="211">
        <f t="shared" si="30"/>
        <v>0</v>
      </c>
      <c r="AI85" s="211">
        <f t="shared" si="30"/>
        <v>0</v>
      </c>
      <c r="AJ85" s="211">
        <f t="shared" si="30"/>
        <v>0</v>
      </c>
      <c r="AK85" s="211">
        <f t="shared" si="30"/>
        <v>0</v>
      </c>
      <c r="AL85" s="211">
        <f t="shared" si="30"/>
        <v>0</v>
      </c>
      <c r="AM85" s="211">
        <f t="shared" si="30"/>
        <v>0</v>
      </c>
      <c r="AN85" s="211">
        <f t="shared" si="30"/>
        <v>0</v>
      </c>
      <c r="AO85" s="211">
        <f t="shared" si="30"/>
        <v>0</v>
      </c>
      <c r="AP85" s="211">
        <f t="shared" si="30"/>
        <v>0</v>
      </c>
      <c r="AQ85" s="211">
        <f t="shared" si="30"/>
        <v>0</v>
      </c>
      <c r="AR85" s="211">
        <f t="shared" si="30"/>
        <v>0</v>
      </c>
      <c r="AS85" s="211">
        <f t="shared" si="30"/>
        <v>0</v>
      </c>
      <c r="AT85" s="211">
        <f t="shared" si="30"/>
        <v>0</v>
      </c>
      <c r="AU85" s="211">
        <f t="shared" si="30"/>
        <v>0</v>
      </c>
      <c r="AV85" s="211">
        <f t="shared" si="30"/>
        <v>0</v>
      </c>
      <c r="AW85" s="211">
        <f t="shared" si="30"/>
        <v>0</v>
      </c>
      <c r="AX85" s="211">
        <f t="shared" si="30"/>
        <v>0</v>
      </c>
      <c r="AY85" s="211">
        <f t="shared" si="30"/>
        <v>0</v>
      </c>
      <c r="AZ85" s="211">
        <f t="shared" si="30"/>
        <v>0</v>
      </c>
      <c r="BA85" s="211">
        <f t="shared" si="30"/>
        <v>0</v>
      </c>
      <c r="BB85" s="211">
        <f t="shared" si="30"/>
        <v>0</v>
      </c>
      <c r="BC85" s="211">
        <f t="shared" si="30"/>
        <v>0</v>
      </c>
      <c r="BD85" s="211">
        <f t="shared" si="30"/>
        <v>0</v>
      </c>
      <c r="BE85" s="211">
        <f t="shared" si="30"/>
        <v>0</v>
      </c>
      <c r="BF85" s="211">
        <f t="shared" si="30"/>
        <v>0</v>
      </c>
      <c r="BG85" s="211">
        <f t="shared" si="30"/>
        <v>0</v>
      </c>
      <c r="BH85" s="211">
        <f t="shared" si="30"/>
        <v>0</v>
      </c>
      <c r="BI85" s="211">
        <f t="shared" si="30"/>
        <v>0</v>
      </c>
      <c r="BJ85" s="211">
        <f t="shared" si="30"/>
        <v>0</v>
      </c>
      <c r="BK85" s="211">
        <f t="shared" si="30"/>
        <v>0</v>
      </c>
      <c r="BL85" s="211">
        <f t="shared" si="30"/>
        <v>0</v>
      </c>
      <c r="BM85" s="211">
        <f t="shared" si="30"/>
        <v>0</v>
      </c>
      <c r="BN85" s="211">
        <f t="shared" si="30"/>
        <v>0</v>
      </c>
      <c r="BO85" s="211">
        <f t="shared" si="30"/>
        <v>0</v>
      </c>
      <c r="BP85" s="211">
        <f t="shared" si="30"/>
        <v>0</v>
      </c>
      <c r="BQ85" s="211">
        <f t="shared" si="30"/>
        <v>0</v>
      </c>
      <c r="BR85" s="211">
        <f t="shared" si="30"/>
        <v>0</v>
      </c>
      <c r="BS85" s="211">
        <f t="shared" si="30"/>
        <v>0</v>
      </c>
      <c r="BT85" s="211">
        <f t="shared" si="30"/>
        <v>0</v>
      </c>
      <c r="BU85" s="211">
        <f t="shared" ref="BU85:DC85" si="31">BU80-BU81-BU82+BU84</f>
        <v>0</v>
      </c>
      <c r="BV85" s="211">
        <f t="shared" si="31"/>
        <v>0</v>
      </c>
      <c r="BW85" s="211">
        <f t="shared" si="31"/>
        <v>0</v>
      </c>
      <c r="BX85" s="211">
        <f t="shared" si="31"/>
        <v>0</v>
      </c>
      <c r="BY85" s="211">
        <f t="shared" si="31"/>
        <v>0</v>
      </c>
      <c r="BZ85" s="211">
        <f t="shared" si="31"/>
        <v>0</v>
      </c>
      <c r="CA85" s="211">
        <f t="shared" si="31"/>
        <v>0</v>
      </c>
      <c r="CB85" s="211">
        <f t="shared" si="31"/>
        <v>0</v>
      </c>
      <c r="CC85" s="211">
        <f t="shared" si="31"/>
        <v>0</v>
      </c>
      <c r="CD85" s="211">
        <f t="shared" si="31"/>
        <v>0</v>
      </c>
      <c r="CE85" s="211">
        <f t="shared" si="31"/>
        <v>0</v>
      </c>
      <c r="CF85" s="211">
        <f t="shared" si="31"/>
        <v>0</v>
      </c>
      <c r="CG85" s="211">
        <f t="shared" si="31"/>
        <v>0</v>
      </c>
      <c r="CH85" s="211">
        <f t="shared" si="31"/>
        <v>0</v>
      </c>
      <c r="CI85" s="211">
        <f t="shared" si="31"/>
        <v>0</v>
      </c>
      <c r="CJ85" s="211">
        <f t="shared" si="31"/>
        <v>0</v>
      </c>
      <c r="CK85" s="211">
        <f t="shared" si="31"/>
        <v>0</v>
      </c>
      <c r="CL85" s="211">
        <f t="shared" si="31"/>
        <v>0</v>
      </c>
      <c r="CM85" s="211">
        <f t="shared" si="31"/>
        <v>0</v>
      </c>
      <c r="CN85" s="211">
        <f t="shared" si="31"/>
        <v>0</v>
      </c>
      <c r="CO85" s="211">
        <f t="shared" si="31"/>
        <v>0</v>
      </c>
      <c r="CP85" s="211">
        <f t="shared" si="31"/>
        <v>0</v>
      </c>
      <c r="CQ85" s="211">
        <f t="shared" si="31"/>
        <v>0</v>
      </c>
      <c r="CR85" s="211">
        <f t="shared" si="31"/>
        <v>0</v>
      </c>
      <c r="CS85" s="211">
        <f t="shared" si="31"/>
        <v>0</v>
      </c>
      <c r="CT85" s="211">
        <f t="shared" si="31"/>
        <v>0</v>
      </c>
      <c r="CU85" s="211">
        <f t="shared" si="31"/>
        <v>0</v>
      </c>
      <c r="CV85" s="211">
        <f t="shared" si="31"/>
        <v>0</v>
      </c>
      <c r="CW85" s="211">
        <f t="shared" si="31"/>
        <v>0</v>
      </c>
      <c r="CX85" s="211">
        <f t="shared" si="31"/>
        <v>0</v>
      </c>
      <c r="CY85" s="211">
        <f t="shared" si="31"/>
        <v>0</v>
      </c>
      <c r="CZ85" s="211">
        <f t="shared" si="31"/>
        <v>0</v>
      </c>
      <c r="DA85" s="211">
        <f t="shared" si="31"/>
        <v>0</v>
      </c>
      <c r="DB85" s="211">
        <f t="shared" si="31"/>
        <v>0</v>
      </c>
      <c r="DC85" s="211">
        <f t="shared" si="31"/>
        <v>0</v>
      </c>
    </row>
    <row r="86" spans="2:107" ht="15" hidden="1" customHeight="1" thickBot="1">
      <c r="C86" s="1205" t="s">
        <v>238</v>
      </c>
      <c r="D86" s="1206"/>
      <c r="E86" s="1206"/>
      <c r="F86" s="1207"/>
      <c r="G86" s="29"/>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row>
    <row r="87" spans="2:107" ht="15" hidden="1" customHeight="1">
      <c r="C87" s="1202" t="s">
        <v>239</v>
      </c>
      <c r="D87" s="1203"/>
      <c r="E87" s="1204"/>
      <c r="F87" s="26">
        <f>F85</f>
        <v>0</v>
      </c>
      <c r="G87" s="22"/>
    </row>
    <row r="88" spans="2:107" ht="15" hidden="1" customHeight="1">
      <c r="C88" s="1195" t="s">
        <v>240</v>
      </c>
      <c r="D88" s="1196"/>
      <c r="E88" s="1197"/>
      <c r="F88" s="212" t="str">
        <f>IFERROR(IF(F82&lt;0,(F80-F82)/(F81-F84),(F80)/(F81+F82-F84)),"")</f>
        <v/>
      </c>
      <c r="G88" s="27"/>
    </row>
    <row r="89" spans="2:107" ht="15" hidden="1" customHeight="1" thickBot="1">
      <c r="C89" s="1192" t="s">
        <v>241</v>
      </c>
      <c r="D89" s="1193"/>
      <c r="E89" s="1194"/>
      <c r="F89" s="217" t="str">
        <f>IFERROR(IRR(H85:INDEX(H85:DC85,PAL+1)),"-")</f>
        <v>-</v>
      </c>
      <c r="G89" s="23"/>
    </row>
    <row r="90" spans="2:107" ht="15" hidden="1" customHeight="1" thickBot="1">
      <c r="C90" s="1205" t="s">
        <v>242</v>
      </c>
      <c r="D90" s="1206"/>
      <c r="E90" s="1206"/>
      <c r="F90" s="1207"/>
      <c r="G90" s="186" t="s">
        <v>147</v>
      </c>
      <c r="H90" s="186" t="str">
        <f t="shared" ref="H90:AM90" ca="1" si="32">H79</f>
        <v>2024</v>
      </c>
      <c r="I90" s="186">
        <f t="shared" ca="1" si="32"/>
        <v>2025</v>
      </c>
      <c r="J90" s="186">
        <f t="shared" ca="1" si="32"/>
        <v>2026</v>
      </c>
      <c r="K90" s="186">
        <f t="shared" ca="1" si="32"/>
        <v>2027</v>
      </c>
      <c r="L90" s="186">
        <f t="shared" ca="1" si="32"/>
        <v>2028</v>
      </c>
      <c r="M90" s="186">
        <f t="shared" ca="1" si="32"/>
        <v>2029</v>
      </c>
      <c r="N90" s="186">
        <f t="shared" ca="1" si="32"/>
        <v>2030</v>
      </c>
      <c r="O90" s="186">
        <f t="shared" ca="1" si="32"/>
        <v>2031</v>
      </c>
      <c r="P90" s="186">
        <f t="shared" ca="1" si="32"/>
        <v>2032</v>
      </c>
      <c r="Q90" s="186">
        <f t="shared" ca="1" si="32"/>
        <v>2033</v>
      </c>
      <c r="R90" s="186">
        <f t="shared" ca="1" si="32"/>
        <v>2034</v>
      </c>
      <c r="S90" s="186">
        <f t="shared" ca="1" si="32"/>
        <v>2035</v>
      </c>
      <c r="T90" s="186">
        <f t="shared" ca="1" si="32"/>
        <v>2036</v>
      </c>
      <c r="U90" s="186">
        <f t="shared" ca="1" si="32"/>
        <v>2037</v>
      </c>
      <c r="V90" s="186">
        <f t="shared" ca="1" si="32"/>
        <v>2038</v>
      </c>
      <c r="W90" s="186">
        <f t="shared" ca="1" si="32"/>
        <v>2039</v>
      </c>
      <c r="X90" s="186">
        <f t="shared" ca="1" si="32"/>
        <v>2040</v>
      </c>
      <c r="Y90" s="186">
        <f t="shared" ca="1" si="32"/>
        <v>2041</v>
      </c>
      <c r="Z90" s="186">
        <f t="shared" ca="1" si="32"/>
        <v>2042</v>
      </c>
      <c r="AA90" s="186">
        <f t="shared" ca="1" si="32"/>
        <v>2043</v>
      </c>
      <c r="AB90" s="186">
        <f t="shared" ca="1" si="32"/>
        <v>2044</v>
      </c>
      <c r="AC90" s="186">
        <f t="shared" ca="1" si="32"/>
        <v>2045</v>
      </c>
      <c r="AD90" s="186">
        <f t="shared" ca="1" si="32"/>
        <v>2046</v>
      </c>
      <c r="AE90" s="186">
        <f t="shared" ca="1" si="32"/>
        <v>2047</v>
      </c>
      <c r="AF90" s="186">
        <f t="shared" ca="1" si="32"/>
        <v>2048</v>
      </c>
      <c r="AG90" s="186">
        <f t="shared" ca="1" si="32"/>
        <v>2049</v>
      </c>
      <c r="AH90" s="186">
        <f t="shared" ca="1" si="32"/>
        <v>2050</v>
      </c>
      <c r="AI90" s="186">
        <f t="shared" ca="1" si="32"/>
        <v>2051</v>
      </c>
      <c r="AJ90" s="186">
        <f t="shared" ca="1" si="32"/>
        <v>2052</v>
      </c>
      <c r="AK90" s="186">
        <f t="shared" ca="1" si="32"/>
        <v>2053</v>
      </c>
      <c r="AL90" s="186">
        <f t="shared" ca="1" si="32"/>
        <v>2054</v>
      </c>
      <c r="AM90" s="186">
        <f t="shared" ca="1" si="32"/>
        <v>2055</v>
      </c>
      <c r="AN90" s="186">
        <f t="shared" ref="AN90:BS90" ca="1" si="33">AN79</f>
        <v>2056</v>
      </c>
      <c r="AO90" s="186">
        <f t="shared" ca="1" si="33"/>
        <v>2057</v>
      </c>
      <c r="AP90" s="186">
        <f t="shared" ca="1" si="33"/>
        <v>2058</v>
      </c>
      <c r="AQ90" s="186">
        <f t="shared" ca="1" si="33"/>
        <v>2059</v>
      </c>
      <c r="AR90" s="186">
        <f t="shared" ca="1" si="33"/>
        <v>2060</v>
      </c>
      <c r="AS90" s="186">
        <f t="shared" ca="1" si="33"/>
        <v>2061</v>
      </c>
      <c r="AT90" s="186">
        <f t="shared" ca="1" si="33"/>
        <v>2062</v>
      </c>
      <c r="AU90" s="186">
        <f t="shared" ca="1" si="33"/>
        <v>2063</v>
      </c>
      <c r="AV90" s="186">
        <f t="shared" ca="1" si="33"/>
        <v>2064</v>
      </c>
      <c r="AW90" s="186">
        <f t="shared" ca="1" si="33"/>
        <v>2065</v>
      </c>
      <c r="AX90" s="186">
        <f t="shared" ca="1" si="33"/>
        <v>2066</v>
      </c>
      <c r="AY90" s="186">
        <f t="shared" ca="1" si="33"/>
        <v>2067</v>
      </c>
      <c r="AZ90" s="186">
        <f t="shared" ca="1" si="33"/>
        <v>2068</v>
      </c>
      <c r="BA90" s="186">
        <f t="shared" ca="1" si="33"/>
        <v>2069</v>
      </c>
      <c r="BB90" s="186">
        <f t="shared" ca="1" si="33"/>
        <v>2070</v>
      </c>
      <c r="BC90" s="186">
        <f t="shared" ca="1" si="33"/>
        <v>2071</v>
      </c>
      <c r="BD90" s="186">
        <f t="shared" ca="1" si="33"/>
        <v>2072</v>
      </c>
      <c r="BE90" s="186">
        <f t="shared" ca="1" si="33"/>
        <v>2073</v>
      </c>
      <c r="BF90" s="186">
        <f t="shared" ca="1" si="33"/>
        <v>2074</v>
      </c>
      <c r="BG90" s="186">
        <f t="shared" ca="1" si="33"/>
        <v>2075</v>
      </c>
      <c r="BH90" s="186">
        <f t="shared" ca="1" si="33"/>
        <v>2076</v>
      </c>
      <c r="BI90" s="186">
        <f t="shared" ca="1" si="33"/>
        <v>2077</v>
      </c>
      <c r="BJ90" s="186">
        <f t="shared" ca="1" si="33"/>
        <v>2078</v>
      </c>
      <c r="BK90" s="186">
        <f t="shared" ca="1" si="33"/>
        <v>2079</v>
      </c>
      <c r="BL90" s="186">
        <f t="shared" ca="1" si="33"/>
        <v>2080</v>
      </c>
      <c r="BM90" s="186">
        <f t="shared" ca="1" si="33"/>
        <v>2081</v>
      </c>
      <c r="BN90" s="186">
        <f t="shared" ca="1" si="33"/>
        <v>2082</v>
      </c>
      <c r="BO90" s="186">
        <f t="shared" ca="1" si="33"/>
        <v>2083</v>
      </c>
      <c r="BP90" s="186">
        <f t="shared" ca="1" si="33"/>
        <v>2084</v>
      </c>
      <c r="BQ90" s="186">
        <f t="shared" ca="1" si="33"/>
        <v>2085</v>
      </c>
      <c r="BR90" s="186">
        <f t="shared" ca="1" si="33"/>
        <v>2086</v>
      </c>
      <c r="BS90" s="186">
        <f t="shared" ca="1" si="33"/>
        <v>2087</v>
      </c>
      <c r="BT90" s="186">
        <f t="shared" ref="BT90:DC90" ca="1" si="34">BT79</f>
        <v>2088</v>
      </c>
      <c r="BU90" s="186">
        <f t="shared" ca="1" si="34"/>
        <v>2089</v>
      </c>
      <c r="BV90" s="186">
        <f t="shared" ca="1" si="34"/>
        <v>2090</v>
      </c>
      <c r="BW90" s="186">
        <f t="shared" ca="1" si="34"/>
        <v>2091</v>
      </c>
      <c r="BX90" s="186">
        <f t="shared" ca="1" si="34"/>
        <v>2092</v>
      </c>
      <c r="BY90" s="186">
        <f t="shared" ca="1" si="34"/>
        <v>2093</v>
      </c>
      <c r="BZ90" s="186">
        <f t="shared" ca="1" si="34"/>
        <v>2094</v>
      </c>
      <c r="CA90" s="186">
        <f t="shared" ca="1" si="34"/>
        <v>2095</v>
      </c>
      <c r="CB90" s="186">
        <f t="shared" ca="1" si="34"/>
        <v>2096</v>
      </c>
      <c r="CC90" s="186">
        <f t="shared" ca="1" si="34"/>
        <v>2097</v>
      </c>
      <c r="CD90" s="186">
        <f t="shared" ca="1" si="34"/>
        <v>2098</v>
      </c>
      <c r="CE90" s="186">
        <f t="shared" ca="1" si="34"/>
        <v>2099</v>
      </c>
      <c r="CF90" s="186">
        <f t="shared" ca="1" si="34"/>
        <v>2100</v>
      </c>
      <c r="CG90" s="186">
        <f t="shared" ca="1" si="34"/>
        <v>2101</v>
      </c>
      <c r="CH90" s="186">
        <f t="shared" ca="1" si="34"/>
        <v>2102</v>
      </c>
      <c r="CI90" s="186">
        <f t="shared" ca="1" si="34"/>
        <v>2103</v>
      </c>
      <c r="CJ90" s="186">
        <f t="shared" ca="1" si="34"/>
        <v>2104</v>
      </c>
      <c r="CK90" s="186">
        <f t="shared" ca="1" si="34"/>
        <v>2105</v>
      </c>
      <c r="CL90" s="186">
        <f t="shared" ca="1" si="34"/>
        <v>2106</v>
      </c>
      <c r="CM90" s="186">
        <f t="shared" ca="1" si="34"/>
        <v>2107</v>
      </c>
      <c r="CN90" s="186">
        <f t="shared" ca="1" si="34"/>
        <v>2108</v>
      </c>
      <c r="CO90" s="186">
        <f t="shared" ca="1" si="34"/>
        <v>2109</v>
      </c>
      <c r="CP90" s="186">
        <f t="shared" ca="1" si="34"/>
        <v>2110</v>
      </c>
      <c r="CQ90" s="186">
        <f t="shared" ca="1" si="34"/>
        <v>2111</v>
      </c>
      <c r="CR90" s="186">
        <f t="shared" ca="1" si="34"/>
        <v>2112</v>
      </c>
      <c r="CS90" s="186">
        <f t="shared" ca="1" si="34"/>
        <v>2113</v>
      </c>
      <c r="CT90" s="186">
        <f t="shared" ca="1" si="34"/>
        <v>2114</v>
      </c>
      <c r="CU90" s="186">
        <f t="shared" ca="1" si="34"/>
        <v>2115</v>
      </c>
      <c r="CV90" s="186">
        <f t="shared" ca="1" si="34"/>
        <v>2116</v>
      </c>
      <c r="CW90" s="186">
        <f t="shared" ca="1" si="34"/>
        <v>2117</v>
      </c>
      <c r="CX90" s="186">
        <f t="shared" ca="1" si="34"/>
        <v>2118</v>
      </c>
      <c r="CY90" s="186">
        <f t="shared" ca="1" si="34"/>
        <v>2119</v>
      </c>
      <c r="CZ90" s="186">
        <f t="shared" ca="1" si="34"/>
        <v>2120</v>
      </c>
      <c r="DA90" s="186">
        <f t="shared" ca="1" si="34"/>
        <v>2121</v>
      </c>
      <c r="DB90" s="186">
        <f t="shared" ca="1" si="34"/>
        <v>2122</v>
      </c>
      <c r="DC90" s="186">
        <f t="shared" ca="1" si="34"/>
        <v>2123</v>
      </c>
    </row>
    <row r="91" spans="2:107" ht="15" hidden="1" customHeight="1">
      <c r="C91" s="1183" t="s">
        <v>243</v>
      </c>
      <c r="D91" s="1184"/>
      <c r="E91" s="1185"/>
      <c r="F91" s="33"/>
      <c r="G91" s="214">
        <f>SUMIF($H$6:$DC$6,"&lt;="&amp;PAL,$H91:$DC91)</f>
        <v>0</v>
      </c>
      <c r="H91" s="211">
        <f>H83-'Alternatyva 5'!H$7+'Alternatyva 5'!H$115</f>
        <v>0</v>
      </c>
      <c r="I91" s="211">
        <f>I83-'Alternatyva 5'!I$7+'Alternatyva 5'!I$115</f>
        <v>0</v>
      </c>
      <c r="J91" s="211">
        <f>J83-'Alternatyva 5'!J$7+'Alternatyva 5'!J$115</f>
        <v>0</v>
      </c>
      <c r="K91" s="211">
        <f>K83-'Alternatyva 5'!K$7+'Alternatyva 5'!K$115</f>
        <v>0</v>
      </c>
      <c r="L91" s="211">
        <f>L83-'Alternatyva 5'!L$7+'Alternatyva 5'!L$115</f>
        <v>0</v>
      </c>
      <c r="M91" s="211">
        <f>M83-'Alternatyva 5'!M$7+'Alternatyva 5'!M$115</f>
        <v>0</v>
      </c>
      <c r="N91" s="211">
        <f>N83-'Alternatyva 5'!N$7+'Alternatyva 5'!N$115</f>
        <v>0</v>
      </c>
      <c r="O91" s="211">
        <f>O83-'Alternatyva 5'!O$7+'Alternatyva 5'!O$115</f>
        <v>0</v>
      </c>
      <c r="P91" s="211">
        <f>P83-'Alternatyva 5'!P$7+'Alternatyva 5'!P$115</f>
        <v>0</v>
      </c>
      <c r="Q91" s="211">
        <f>Q83-'Alternatyva 5'!Q$7+'Alternatyva 5'!Q$115</f>
        <v>0</v>
      </c>
      <c r="R91" s="211">
        <f>R83-'Alternatyva 5'!R$7+'Alternatyva 5'!R$115</f>
        <v>0</v>
      </c>
      <c r="S91" s="211">
        <f>S83-'Alternatyva 5'!S$7+'Alternatyva 5'!S$115</f>
        <v>0</v>
      </c>
      <c r="T91" s="211">
        <f>T83-'Alternatyva 5'!T$7+'Alternatyva 5'!T$115</f>
        <v>0</v>
      </c>
      <c r="U91" s="211">
        <f>U83-'Alternatyva 5'!U$7+'Alternatyva 5'!U$115</f>
        <v>0</v>
      </c>
      <c r="V91" s="211">
        <f>V83-'Alternatyva 5'!V$7+'Alternatyva 5'!V$115</f>
        <v>0</v>
      </c>
      <c r="W91" s="211">
        <f>W83-'Alternatyva 5'!W$7+'Alternatyva 5'!W$115</f>
        <v>0</v>
      </c>
      <c r="X91" s="211">
        <f>X83-'Alternatyva 5'!X$7+'Alternatyva 5'!X$115</f>
        <v>0</v>
      </c>
      <c r="Y91" s="211">
        <f>Y83-'Alternatyva 5'!Y$7+'Alternatyva 5'!Y$115</f>
        <v>0</v>
      </c>
      <c r="Z91" s="211">
        <f>Z83-'Alternatyva 5'!Z$7+'Alternatyva 5'!Z$115</f>
        <v>0</v>
      </c>
      <c r="AA91" s="211">
        <f>AA83-'Alternatyva 5'!AA$7+'Alternatyva 5'!AA$115</f>
        <v>0</v>
      </c>
      <c r="AB91" s="211">
        <f>AB83-'Alternatyva 5'!AB$7+'Alternatyva 5'!AB$115</f>
        <v>0</v>
      </c>
      <c r="AC91" s="211">
        <f>AC83-'Alternatyva 5'!AC$7+'Alternatyva 5'!AC$115</f>
        <v>0</v>
      </c>
      <c r="AD91" s="211">
        <f>AD83-'Alternatyva 5'!AD$7+'Alternatyva 5'!AD$115</f>
        <v>0</v>
      </c>
      <c r="AE91" s="211">
        <f>AE83-'Alternatyva 5'!AE$7+'Alternatyva 5'!AE$115</f>
        <v>0</v>
      </c>
      <c r="AF91" s="211">
        <f>AF83-'Alternatyva 5'!AF$7+'Alternatyva 5'!AF$115</f>
        <v>0</v>
      </c>
      <c r="AG91" s="211">
        <f>AG83-'Alternatyva 5'!AG$7+'Alternatyva 5'!AG$115</f>
        <v>0</v>
      </c>
      <c r="AH91" s="211">
        <f>AH83-'Alternatyva 5'!AH$7+'Alternatyva 5'!AH$115</f>
        <v>0</v>
      </c>
      <c r="AI91" s="211">
        <f>AI83-'Alternatyva 5'!AI$7+'Alternatyva 5'!AI$115</f>
        <v>0</v>
      </c>
      <c r="AJ91" s="211">
        <f>AJ83-'Alternatyva 5'!AJ$7+'Alternatyva 5'!AJ$115</f>
        <v>0</v>
      </c>
      <c r="AK91" s="211">
        <f>AK83-'Alternatyva 5'!AK$7+'Alternatyva 5'!AK$115</f>
        <v>0</v>
      </c>
      <c r="AL91" s="211">
        <f>AL83-'Alternatyva 5'!AL$7+'Alternatyva 5'!AL$115</f>
        <v>0</v>
      </c>
      <c r="AM91" s="211">
        <f>AM83-'Alternatyva 5'!AM$7+'Alternatyva 5'!AM$115</f>
        <v>0</v>
      </c>
      <c r="AN91" s="211">
        <f>AN83-'Alternatyva 5'!AN$7+'Alternatyva 5'!AN$115</f>
        <v>0</v>
      </c>
      <c r="AO91" s="211">
        <f>AO83-'Alternatyva 5'!AO$7+'Alternatyva 5'!AO$115</f>
        <v>0</v>
      </c>
      <c r="AP91" s="211">
        <f>AP83-'Alternatyva 5'!AP$7+'Alternatyva 5'!AP$115</f>
        <v>0</v>
      </c>
      <c r="AQ91" s="211">
        <f>AQ83-'Alternatyva 5'!AQ$7+'Alternatyva 5'!AQ$115</f>
        <v>0</v>
      </c>
      <c r="AR91" s="211">
        <f>AR83-'Alternatyva 5'!AR$7+'Alternatyva 5'!AR$115</f>
        <v>0</v>
      </c>
      <c r="AS91" s="211">
        <f>AS83-'Alternatyva 5'!AS$7+'Alternatyva 5'!AS$115</f>
        <v>0</v>
      </c>
      <c r="AT91" s="211">
        <f>AT83-'Alternatyva 5'!AT$7+'Alternatyva 5'!AT$115</f>
        <v>0</v>
      </c>
      <c r="AU91" s="211">
        <f>AU83-'Alternatyva 5'!AU$7+'Alternatyva 5'!AU$115</f>
        <v>0</v>
      </c>
      <c r="AV91" s="211">
        <f>AV83-'Alternatyva 5'!AV$7+'Alternatyva 5'!AV$115</f>
        <v>0</v>
      </c>
      <c r="AW91" s="211">
        <f>AW83-'Alternatyva 5'!AW$7+'Alternatyva 5'!AW$115</f>
        <v>0</v>
      </c>
      <c r="AX91" s="211">
        <f>AX83-'Alternatyva 5'!AX$7+'Alternatyva 5'!AX$115</f>
        <v>0</v>
      </c>
      <c r="AY91" s="211">
        <f>AY83-'Alternatyva 5'!AY$7+'Alternatyva 5'!AY$115</f>
        <v>0</v>
      </c>
      <c r="AZ91" s="211">
        <f>AZ83-'Alternatyva 5'!AZ$7+'Alternatyva 5'!AZ$115</f>
        <v>0</v>
      </c>
      <c r="BA91" s="211">
        <f>BA83-'Alternatyva 5'!BA$7+'Alternatyva 5'!BA$115</f>
        <v>0</v>
      </c>
      <c r="BB91" s="211">
        <f>BB83-'Alternatyva 5'!BB$7+'Alternatyva 5'!BB$115</f>
        <v>0</v>
      </c>
      <c r="BC91" s="211">
        <f>BC83-'Alternatyva 5'!BC$7+'Alternatyva 5'!BC$115</f>
        <v>0</v>
      </c>
      <c r="BD91" s="211">
        <f>BD83-'Alternatyva 5'!BD$7+'Alternatyva 5'!BD$115</f>
        <v>0</v>
      </c>
      <c r="BE91" s="211">
        <f>BE83-'Alternatyva 5'!BE$7+'Alternatyva 5'!BE$115</f>
        <v>0</v>
      </c>
      <c r="BF91" s="211">
        <f>BF83-'Alternatyva 5'!BF$7+'Alternatyva 5'!BF$115</f>
        <v>0</v>
      </c>
      <c r="BG91" s="211">
        <f>BG83-'Alternatyva 5'!BG$7+'Alternatyva 5'!BG$115</f>
        <v>0</v>
      </c>
      <c r="BH91" s="211">
        <f>BH83-'Alternatyva 5'!BH$7+'Alternatyva 5'!BH$115</f>
        <v>0</v>
      </c>
      <c r="BI91" s="211">
        <f>BI83-'Alternatyva 5'!BI$7+'Alternatyva 5'!BI$115</f>
        <v>0</v>
      </c>
      <c r="BJ91" s="211">
        <f>BJ83-'Alternatyva 5'!BJ$7+'Alternatyva 5'!BJ$115</f>
        <v>0</v>
      </c>
      <c r="BK91" s="211">
        <f>BK83-'Alternatyva 5'!BK$7+'Alternatyva 5'!BK$115</f>
        <v>0</v>
      </c>
      <c r="BL91" s="211">
        <f>BL83-'Alternatyva 5'!BL$7+'Alternatyva 5'!BL$115</f>
        <v>0</v>
      </c>
      <c r="BM91" s="211">
        <f>BM83-'Alternatyva 5'!BM$7+'Alternatyva 5'!BM$115</f>
        <v>0</v>
      </c>
      <c r="BN91" s="211">
        <f>BN83-'Alternatyva 5'!BN$7+'Alternatyva 5'!BN$115</f>
        <v>0</v>
      </c>
      <c r="BO91" s="211">
        <f>BO83-'Alternatyva 5'!BO$7+'Alternatyva 5'!BO$115</f>
        <v>0</v>
      </c>
      <c r="BP91" s="211">
        <f>BP83-'Alternatyva 5'!BP$7+'Alternatyva 5'!BP$115</f>
        <v>0</v>
      </c>
      <c r="BQ91" s="211">
        <f>BQ83-'Alternatyva 5'!BQ$7+'Alternatyva 5'!BQ$115</f>
        <v>0</v>
      </c>
      <c r="BR91" s="211">
        <f>BR83-'Alternatyva 5'!BR$7+'Alternatyva 5'!BR$115</f>
        <v>0</v>
      </c>
      <c r="BS91" s="211">
        <f>BS83-'Alternatyva 5'!BS$7+'Alternatyva 5'!BS$115</f>
        <v>0</v>
      </c>
      <c r="BT91" s="211">
        <f>BT83-'Alternatyva 5'!BT$7+'Alternatyva 5'!BT$115</f>
        <v>0</v>
      </c>
      <c r="BU91" s="211">
        <f>BU83-'Alternatyva 5'!BU$7+'Alternatyva 5'!BU$115</f>
        <v>0</v>
      </c>
      <c r="BV91" s="211">
        <f>BV83-'Alternatyva 5'!BV$7+'Alternatyva 5'!BV$115</f>
        <v>0</v>
      </c>
      <c r="BW91" s="211">
        <f>BW83-'Alternatyva 5'!BW$7+'Alternatyva 5'!BW$115</f>
        <v>0</v>
      </c>
      <c r="BX91" s="211">
        <f>BX83-'Alternatyva 5'!BX$7+'Alternatyva 5'!BX$115</f>
        <v>0</v>
      </c>
      <c r="BY91" s="211">
        <f>BY83-'Alternatyva 5'!BY$7+'Alternatyva 5'!BY$115</f>
        <v>0</v>
      </c>
      <c r="BZ91" s="211">
        <f>BZ83-'Alternatyva 5'!BZ$7+'Alternatyva 5'!BZ$115</f>
        <v>0</v>
      </c>
      <c r="CA91" s="211">
        <f>CA83-'Alternatyva 5'!CA$7+'Alternatyva 5'!CA$115</f>
        <v>0</v>
      </c>
      <c r="CB91" s="211">
        <f>CB83-'Alternatyva 5'!CB$7+'Alternatyva 5'!CB$115</f>
        <v>0</v>
      </c>
      <c r="CC91" s="211">
        <f>CC83-'Alternatyva 5'!CC$7+'Alternatyva 5'!CC$115</f>
        <v>0</v>
      </c>
      <c r="CD91" s="211">
        <f>CD83-'Alternatyva 5'!CD$7+'Alternatyva 5'!CD$115</f>
        <v>0</v>
      </c>
      <c r="CE91" s="211">
        <f>CE83-'Alternatyva 5'!CE$7+'Alternatyva 5'!CE$115</f>
        <v>0</v>
      </c>
      <c r="CF91" s="211">
        <f>CF83-'Alternatyva 5'!CF$7+'Alternatyva 5'!CF$115</f>
        <v>0</v>
      </c>
      <c r="CG91" s="211">
        <f>CG83-'Alternatyva 5'!CG$7+'Alternatyva 5'!CG$115</f>
        <v>0</v>
      </c>
      <c r="CH91" s="211">
        <f>CH83-'Alternatyva 5'!CH$7+'Alternatyva 5'!CH$115</f>
        <v>0</v>
      </c>
      <c r="CI91" s="211">
        <f>CI83-'Alternatyva 5'!CI$7+'Alternatyva 5'!CI$115</f>
        <v>0</v>
      </c>
      <c r="CJ91" s="211">
        <f>CJ83-'Alternatyva 5'!CJ$7+'Alternatyva 5'!CJ$115</f>
        <v>0</v>
      </c>
      <c r="CK91" s="211">
        <f>CK83-'Alternatyva 5'!CK$7+'Alternatyva 5'!CK$115</f>
        <v>0</v>
      </c>
      <c r="CL91" s="211">
        <f>CL83-'Alternatyva 5'!CL$7+'Alternatyva 5'!CL$115</f>
        <v>0</v>
      </c>
      <c r="CM91" s="211">
        <f>CM83-'Alternatyva 5'!CM$7+'Alternatyva 5'!CM$115</f>
        <v>0</v>
      </c>
      <c r="CN91" s="211">
        <f>CN83-'Alternatyva 5'!CN$7+'Alternatyva 5'!CN$115</f>
        <v>0</v>
      </c>
      <c r="CO91" s="211">
        <f>CO83-'Alternatyva 5'!CO$7+'Alternatyva 5'!CO$115</f>
        <v>0</v>
      </c>
      <c r="CP91" s="211">
        <f>CP83-'Alternatyva 5'!CP$7+'Alternatyva 5'!CP$115</f>
        <v>0</v>
      </c>
      <c r="CQ91" s="211">
        <f>CQ83-'Alternatyva 5'!CQ$7+'Alternatyva 5'!CQ$115</f>
        <v>0</v>
      </c>
      <c r="CR91" s="211">
        <f>CR83-'Alternatyva 5'!CR$7+'Alternatyva 5'!CR$115</f>
        <v>0</v>
      </c>
      <c r="CS91" s="211">
        <f>CS83-'Alternatyva 5'!CS$7+'Alternatyva 5'!CS$115</f>
        <v>0</v>
      </c>
      <c r="CT91" s="211">
        <f>CT83-'Alternatyva 5'!CT$7+'Alternatyva 5'!CT$115</f>
        <v>0</v>
      </c>
      <c r="CU91" s="211">
        <f>CU83-'Alternatyva 5'!CU$7+'Alternatyva 5'!CU$115</f>
        <v>0</v>
      </c>
      <c r="CV91" s="211">
        <f>CV83-'Alternatyva 5'!CV$7+'Alternatyva 5'!CV$115</f>
        <v>0</v>
      </c>
      <c r="CW91" s="211">
        <f>CW83-'Alternatyva 5'!CW$7+'Alternatyva 5'!CW$115</f>
        <v>0</v>
      </c>
      <c r="CX91" s="211">
        <f>CX83-'Alternatyva 5'!CX$7+'Alternatyva 5'!CX$115</f>
        <v>0</v>
      </c>
      <c r="CY91" s="211">
        <f>CY83-'Alternatyva 5'!CY$7+'Alternatyva 5'!CY$115</f>
        <v>0</v>
      </c>
      <c r="CZ91" s="211">
        <f>CZ83-'Alternatyva 5'!CZ$7+'Alternatyva 5'!CZ$115</f>
        <v>0</v>
      </c>
      <c r="DA91" s="211">
        <f>DA83-'Alternatyva 5'!DA$7+'Alternatyva 5'!DA$115</f>
        <v>0</v>
      </c>
      <c r="DB91" s="211">
        <f>DB83-'Alternatyva 5'!DB$7+'Alternatyva 5'!DB$115</f>
        <v>0</v>
      </c>
      <c r="DC91" s="211">
        <f>DC83-'Alternatyva 5'!DC$7+'Alternatyva 5'!DC$115</f>
        <v>0</v>
      </c>
    </row>
    <row r="92" spans="2:107" ht="15" hidden="1" customHeight="1">
      <c r="C92" s="1186" t="s">
        <v>244</v>
      </c>
      <c r="D92" s="1187"/>
      <c r="E92" s="1188"/>
      <c r="F92" s="28">
        <f>H91+NPV(FD,I91:INDEX(I91:DC91,PAL))</f>
        <v>0</v>
      </c>
      <c r="G92" s="27"/>
    </row>
    <row r="93" spans="2:107" ht="15" hidden="1" customHeight="1">
      <c r="C93" s="1186" t="s">
        <v>245</v>
      </c>
      <c r="D93" s="1187"/>
      <c r="E93" s="1188"/>
      <c r="F93" s="215" t="str">
        <f>IFERROR(IRR(H91:INDEX(H91:DC91,PAL+1)),"-")</f>
        <v>-</v>
      </c>
      <c r="G93" s="23"/>
    </row>
    <row r="94" spans="2:107" ht="15" hidden="1" customHeight="1" thickBot="1">
      <c r="C94" s="1192" t="s">
        <v>246</v>
      </c>
      <c r="D94" s="1193"/>
      <c r="E94" s="1194"/>
      <c r="F94" s="216" t="str">
        <f>IFERROR(IF('Alternatyva 5'!F$89&lt;0,SUM('Alternatyva 5'!F$100,-'Alternatyva 5'!F$115,-'Alternatyva 5'!F$89)/SUM('Alternatyva 5'!F$9,'Alternatyva 5'!F$8,-SNA!F83),SUM('Alternatyva 5'!F$100,-'Alternatyva 5'!F$115)/SUM('Alternatyva 5'!F$9,'Alternatyva 5'!F$8,-SNA!F83,'Alternatyva 5'!F$89)),"")</f>
        <v/>
      </c>
      <c r="G94" s="23"/>
    </row>
  </sheetData>
  <sheetProtection algorithmName="SHA-512" hashValue="DzekKq8PESPoC5MI6La0fNGuPszb3rhEayfRRY3nbD18r8ufnywmgDbCv78cfCby2QhAxwFlo1alnLQR1mT5Zw==" saltValue="vA2UulSqqleM0y5VDSqj8g==" spinCount="100000" sheet="1" objects="1" scenarios="1"/>
  <customSheetViews>
    <customSheetView guid="{B7831A28-C714-4DC9-BB36-A1304866CBB0}" showPageBreaks="1" fitToPage="1" hiddenColumns="1">
      <pane xSplit="6" ySplit="4" topLeftCell="G74" activePane="bottomRight" state="frozenSplit"/>
      <selection pane="bottomRight" activeCell="A88" sqref="A88:XFD88"/>
      <pageMargins left="0" right="0" top="0" bottom="0" header="0" footer="0"/>
      <pageSetup paperSize="9" scale="15" fitToWidth="2" orientation="landscape" r:id="rId1"/>
    </customSheetView>
  </customSheetViews>
  <mergeCells count="86">
    <mergeCell ref="B1:C1"/>
    <mergeCell ref="F6:G6"/>
    <mergeCell ref="F42:G42"/>
    <mergeCell ref="F60:G60"/>
    <mergeCell ref="F24:G24"/>
    <mergeCell ref="C18:F18"/>
    <mergeCell ref="C7:E7"/>
    <mergeCell ref="C8:E8"/>
    <mergeCell ref="C9:E9"/>
    <mergeCell ref="C10:E10"/>
    <mergeCell ref="C11:E11"/>
    <mergeCell ref="C13:E13"/>
    <mergeCell ref="C15:E15"/>
    <mergeCell ref="C16:E16"/>
    <mergeCell ref="C14:F14"/>
    <mergeCell ref="C53:E53"/>
    <mergeCell ref="C83:E83"/>
    <mergeCell ref="C82:E82"/>
    <mergeCell ref="C81:E81"/>
    <mergeCell ref="C80:E80"/>
    <mergeCell ref="C58:E58"/>
    <mergeCell ref="C79:E79"/>
    <mergeCell ref="C64:E64"/>
    <mergeCell ref="C63:E63"/>
    <mergeCell ref="C62:E62"/>
    <mergeCell ref="C61:E61"/>
    <mergeCell ref="C89:E89"/>
    <mergeCell ref="C88:E88"/>
    <mergeCell ref="C85:E85"/>
    <mergeCell ref="C86:F86"/>
    <mergeCell ref="C87:E87"/>
    <mergeCell ref="C94:E94"/>
    <mergeCell ref="C93:E93"/>
    <mergeCell ref="C92:E92"/>
    <mergeCell ref="C90:F90"/>
    <mergeCell ref="C91:E91"/>
    <mergeCell ref="C29:E29"/>
    <mergeCell ref="C28:E28"/>
    <mergeCell ref="C17:E17"/>
    <mergeCell ref="C19:E19"/>
    <mergeCell ref="C20:E20"/>
    <mergeCell ref="C22:E22"/>
    <mergeCell ref="C21:E21"/>
    <mergeCell ref="C26:E26"/>
    <mergeCell ref="C27:E27"/>
    <mergeCell ref="C31:E31"/>
    <mergeCell ref="C52:E52"/>
    <mergeCell ref="C49:E49"/>
    <mergeCell ref="C40:E40"/>
    <mergeCell ref="C32:F32"/>
    <mergeCell ref="C39:E39"/>
    <mergeCell ref="C38:E38"/>
    <mergeCell ref="C35:E35"/>
    <mergeCell ref="C34:E34"/>
    <mergeCell ref="F78:G78"/>
    <mergeCell ref="C33:E33"/>
    <mergeCell ref="C36:F36"/>
    <mergeCell ref="C37:E37"/>
    <mergeCell ref="C50:F50"/>
    <mergeCell ref="C51:E51"/>
    <mergeCell ref="C47:E47"/>
    <mergeCell ref="C46:E46"/>
    <mergeCell ref="C45:E45"/>
    <mergeCell ref="C44:E44"/>
    <mergeCell ref="C54:F54"/>
    <mergeCell ref="C55:E55"/>
    <mergeCell ref="C68:F68"/>
    <mergeCell ref="C69:E69"/>
    <mergeCell ref="C72:F72"/>
    <mergeCell ref="C43:E43"/>
    <mergeCell ref="C12:E12"/>
    <mergeCell ref="C30:E30"/>
    <mergeCell ref="C48:E48"/>
    <mergeCell ref="C66:E66"/>
    <mergeCell ref="C84:E84"/>
    <mergeCell ref="C73:E73"/>
    <mergeCell ref="C57:E57"/>
    <mergeCell ref="C56:E56"/>
    <mergeCell ref="C25:E25"/>
    <mergeCell ref="C76:E76"/>
    <mergeCell ref="C75:E75"/>
    <mergeCell ref="C74:E74"/>
    <mergeCell ref="C71:E71"/>
    <mergeCell ref="C70:E70"/>
    <mergeCell ref="C67:E67"/>
    <mergeCell ref="C65:E65"/>
  </mergeCells>
  <pageMargins left="0.7" right="0.7" top="0.75" bottom="0.75" header="0.3" footer="0.3"/>
  <pageSetup paperSize="9" scale="14"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22529" r:id="rId5" name="Button 20">
              <controlPr defaultSize="0" print="0" autoFill="0" autoPict="0" macro="[0]!SNA_Finansiniai_Button1_Click" altText="Rodyti/nerodyti finansinės analizės rodiklius_x000a_">
                <anchor moveWithCells="1" sizeWithCells="1">
                  <from>
                    <xdr:col>3</xdr:col>
                    <xdr:colOff>266700</xdr:colOff>
                    <xdr:row>1</xdr:row>
                    <xdr:rowOff>146050</xdr:rowOff>
                  </from>
                  <to>
                    <xdr:col>6</xdr:col>
                    <xdr:colOff>958850</xdr:colOff>
                    <xdr:row>3</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01">
    <tabColor theme="5" tint="0.59999389629810485"/>
    <pageSetUpPr fitToPage="1"/>
  </sheetPr>
  <dimension ref="B1:DC64"/>
  <sheetViews>
    <sheetView showGridLines="0" showRowColHeaders="0" workbookViewId="0">
      <pane xSplit="7" ySplit="6" topLeftCell="H7" activePane="bottomRight" state="frozenSplit"/>
      <selection pane="topRight" activeCell="G1" sqref="G1"/>
      <selection pane="bottomLeft" activeCell="A18" sqref="A18"/>
      <selection pane="bottomRight"/>
    </sheetView>
  </sheetViews>
  <sheetFormatPr defaultRowHeight="14.5"/>
  <cols>
    <col min="1" max="1" width="3.6328125" customWidth="1"/>
    <col min="2" max="2" width="58.6328125" customWidth="1"/>
    <col min="3" max="3" width="15" customWidth="1"/>
    <col min="4" max="4" width="13.90625" customWidth="1"/>
    <col min="5" max="5" width="11" customWidth="1"/>
    <col min="6" max="7" width="16.6328125" customWidth="1"/>
    <col min="8" max="33" width="14.6328125" customWidth="1"/>
    <col min="34" max="107" width="14.6328125" hidden="1" customWidth="1"/>
    <col min="108" max="109" width="9.08984375" customWidth="1"/>
  </cols>
  <sheetData>
    <row r="1" spans="2:107" ht="9" customHeight="1">
      <c r="E1" s="5"/>
      <c r="F1" s="1"/>
      <c r="G1" s="1"/>
      <c r="K1" s="1"/>
    </row>
    <row r="2" spans="2:107">
      <c r="B2" s="6" t="s">
        <v>247</v>
      </c>
      <c r="C2" s="6"/>
      <c r="D2" s="6"/>
    </row>
    <row r="3" spans="2:107">
      <c r="B3" t="s">
        <v>625</v>
      </c>
    </row>
    <row r="5" spans="2:107">
      <c r="B5" t="s">
        <v>248</v>
      </c>
    </row>
    <row r="6" spans="2:107" ht="29.25" customHeight="1">
      <c r="B6" s="89" t="str">
        <f>IF(Result=0,"",Result)</f>
        <v xml:space="preserve">Dviračiams skirtos infrastruktūros metinis naudotojų skaičius </v>
      </c>
      <c r="C6" s="89"/>
      <c r="D6" s="89"/>
      <c r="E6" s="1"/>
    </row>
    <row r="7" spans="2:107">
      <c r="B7" s="4"/>
      <c r="C7" s="4"/>
      <c r="D7" s="4"/>
    </row>
    <row r="8" spans="2:107">
      <c r="B8" s="6" t="str">
        <f>IF(Result_mat&lt;&gt;"",Result_mat,"-")</f>
        <v>Naudotojai per metus</v>
      </c>
      <c r="C8" s="6"/>
      <c r="D8" s="6"/>
      <c r="F8" s="1189" t="s">
        <v>249</v>
      </c>
      <c r="G8" s="1191"/>
      <c r="H8" s="186">
        <v>0</v>
      </c>
      <c r="I8" s="186">
        <v>1</v>
      </c>
      <c r="J8" s="186">
        <v>2</v>
      </c>
      <c r="K8" s="186">
        <v>3</v>
      </c>
      <c r="L8" s="186">
        <v>4</v>
      </c>
      <c r="M8" s="186">
        <v>5</v>
      </c>
      <c r="N8" s="186">
        <v>6</v>
      </c>
      <c r="O8" s="186">
        <v>7</v>
      </c>
      <c r="P8" s="186">
        <v>8</v>
      </c>
      <c r="Q8" s="186">
        <v>9</v>
      </c>
      <c r="R8" s="186">
        <v>10</v>
      </c>
      <c r="S8" s="186">
        <v>11</v>
      </c>
      <c r="T8" s="186">
        <v>12</v>
      </c>
      <c r="U8" s="186">
        <v>13</v>
      </c>
      <c r="V8" s="186">
        <v>14</v>
      </c>
      <c r="W8" s="186">
        <v>15</v>
      </c>
      <c r="X8" s="186">
        <v>16</v>
      </c>
      <c r="Y8" s="186">
        <v>17</v>
      </c>
      <c r="Z8" s="186">
        <v>18</v>
      </c>
      <c r="AA8" s="186">
        <v>19</v>
      </c>
      <c r="AB8" s="186">
        <v>20</v>
      </c>
      <c r="AC8" s="186">
        <v>21</v>
      </c>
      <c r="AD8" s="186">
        <v>22</v>
      </c>
      <c r="AE8" s="186">
        <v>23</v>
      </c>
      <c r="AF8" s="186">
        <v>24</v>
      </c>
      <c r="AG8" s="186">
        <v>25</v>
      </c>
      <c r="AH8" s="186">
        <v>26</v>
      </c>
      <c r="AI8" s="186">
        <v>27</v>
      </c>
      <c r="AJ8" s="186">
        <v>28</v>
      </c>
      <c r="AK8" s="186">
        <v>29</v>
      </c>
      <c r="AL8" s="186">
        <v>30</v>
      </c>
      <c r="AM8" s="186">
        <v>31</v>
      </c>
      <c r="AN8" s="186">
        <v>32</v>
      </c>
      <c r="AO8" s="186">
        <v>33</v>
      </c>
      <c r="AP8" s="186">
        <v>34</v>
      </c>
      <c r="AQ8" s="186">
        <v>35</v>
      </c>
      <c r="AR8" s="186">
        <v>36</v>
      </c>
      <c r="AS8" s="186">
        <v>37</v>
      </c>
      <c r="AT8" s="186">
        <v>38</v>
      </c>
      <c r="AU8" s="186">
        <v>39</v>
      </c>
      <c r="AV8" s="186">
        <v>40</v>
      </c>
      <c r="AW8" s="186">
        <v>41</v>
      </c>
      <c r="AX8" s="186">
        <v>42</v>
      </c>
      <c r="AY8" s="186">
        <v>43</v>
      </c>
      <c r="AZ8" s="186">
        <v>44</v>
      </c>
      <c r="BA8" s="186">
        <v>45</v>
      </c>
      <c r="BB8" s="186">
        <v>46</v>
      </c>
      <c r="BC8" s="186">
        <v>47</v>
      </c>
      <c r="BD8" s="186">
        <v>48</v>
      </c>
      <c r="BE8" s="186">
        <v>49</v>
      </c>
      <c r="BF8" s="186">
        <v>50</v>
      </c>
      <c r="BG8" s="186">
        <v>51</v>
      </c>
      <c r="BH8" s="186">
        <v>52</v>
      </c>
      <c r="BI8" s="186">
        <v>53</v>
      </c>
      <c r="BJ8" s="186">
        <v>54</v>
      </c>
      <c r="BK8" s="186">
        <v>55</v>
      </c>
      <c r="BL8" s="186">
        <v>56</v>
      </c>
      <c r="BM8" s="186">
        <v>57</v>
      </c>
      <c r="BN8" s="186">
        <v>58</v>
      </c>
      <c r="BO8" s="186">
        <v>59</v>
      </c>
      <c r="BP8" s="186">
        <v>60</v>
      </c>
      <c r="BQ8" s="186">
        <v>61</v>
      </c>
      <c r="BR8" s="186">
        <v>62</v>
      </c>
      <c r="BS8" s="186">
        <v>63</v>
      </c>
      <c r="BT8" s="186">
        <v>64</v>
      </c>
      <c r="BU8" s="186">
        <v>65</v>
      </c>
      <c r="BV8" s="186">
        <v>66</v>
      </c>
      <c r="BW8" s="186">
        <v>67</v>
      </c>
      <c r="BX8" s="186">
        <v>68</v>
      </c>
      <c r="BY8" s="186">
        <v>69</v>
      </c>
      <c r="BZ8" s="186">
        <v>70</v>
      </c>
      <c r="CA8" s="186">
        <v>71</v>
      </c>
      <c r="CB8" s="186">
        <v>72</v>
      </c>
      <c r="CC8" s="186">
        <v>73</v>
      </c>
      <c r="CD8" s="186">
        <v>74</v>
      </c>
      <c r="CE8" s="186">
        <v>75</v>
      </c>
      <c r="CF8" s="186">
        <v>76</v>
      </c>
      <c r="CG8" s="186">
        <v>77</v>
      </c>
      <c r="CH8" s="186">
        <v>78</v>
      </c>
      <c r="CI8" s="186">
        <v>79</v>
      </c>
      <c r="CJ8" s="186">
        <v>80</v>
      </c>
      <c r="CK8" s="186">
        <v>81</v>
      </c>
      <c r="CL8" s="186">
        <v>82</v>
      </c>
      <c r="CM8" s="186">
        <v>83</v>
      </c>
      <c r="CN8" s="186">
        <v>84</v>
      </c>
      <c r="CO8" s="186">
        <v>85</v>
      </c>
      <c r="CP8" s="186">
        <v>86</v>
      </c>
      <c r="CQ8" s="186">
        <v>87</v>
      </c>
      <c r="CR8" s="186">
        <v>88</v>
      </c>
      <c r="CS8" s="186">
        <v>89</v>
      </c>
      <c r="CT8" s="186">
        <v>90</v>
      </c>
      <c r="CU8" s="186">
        <v>91</v>
      </c>
      <c r="CV8" s="186">
        <v>92</v>
      </c>
      <c r="CW8" s="186">
        <v>93</v>
      </c>
      <c r="CX8" s="186">
        <v>94</v>
      </c>
      <c r="CY8" s="186">
        <v>95</v>
      </c>
      <c r="CZ8" s="186">
        <v>96</v>
      </c>
      <c r="DA8" s="186">
        <v>97</v>
      </c>
      <c r="DB8" s="186">
        <v>98</v>
      </c>
      <c r="DC8" s="186">
        <v>99</v>
      </c>
    </row>
    <row r="9" spans="2:107" s="12" customFormat="1" ht="29.25" customHeight="1">
      <c r="B9" s="1210" t="s">
        <v>13</v>
      </c>
      <c r="C9" s="1210"/>
      <c r="D9" s="1210"/>
      <c r="E9" s="1210"/>
      <c r="F9" s="187" t="s">
        <v>146</v>
      </c>
      <c r="G9" s="186" t="s">
        <v>147</v>
      </c>
      <c r="H9" s="186" t="str">
        <f ca="1">IF(PVP="",TEXT(TODAY(),"yyyy"),TEXT(PVP,"yyyy"))</f>
        <v>2024</v>
      </c>
      <c r="I9" s="186">
        <f t="shared" ref="I9:AN9" ca="1" si="0">$H$9+I8</f>
        <v>2025</v>
      </c>
      <c r="J9" s="186">
        <f t="shared" ca="1" si="0"/>
        <v>2026</v>
      </c>
      <c r="K9" s="186">
        <f t="shared" ca="1" si="0"/>
        <v>2027</v>
      </c>
      <c r="L9" s="186">
        <f t="shared" ca="1" si="0"/>
        <v>2028</v>
      </c>
      <c r="M9" s="186">
        <f t="shared" ca="1" si="0"/>
        <v>2029</v>
      </c>
      <c r="N9" s="186">
        <f t="shared" ca="1" si="0"/>
        <v>2030</v>
      </c>
      <c r="O9" s="186">
        <f t="shared" ca="1" si="0"/>
        <v>2031</v>
      </c>
      <c r="P9" s="186">
        <f t="shared" ca="1" si="0"/>
        <v>2032</v>
      </c>
      <c r="Q9" s="186">
        <f t="shared" ca="1" si="0"/>
        <v>2033</v>
      </c>
      <c r="R9" s="186">
        <f t="shared" ca="1" si="0"/>
        <v>2034</v>
      </c>
      <c r="S9" s="186">
        <f t="shared" ca="1" si="0"/>
        <v>2035</v>
      </c>
      <c r="T9" s="186">
        <f t="shared" ca="1" si="0"/>
        <v>2036</v>
      </c>
      <c r="U9" s="186">
        <f t="shared" ca="1" si="0"/>
        <v>2037</v>
      </c>
      <c r="V9" s="186">
        <f t="shared" ca="1" si="0"/>
        <v>2038</v>
      </c>
      <c r="W9" s="186">
        <f t="shared" ca="1" si="0"/>
        <v>2039</v>
      </c>
      <c r="X9" s="186">
        <f t="shared" ca="1" si="0"/>
        <v>2040</v>
      </c>
      <c r="Y9" s="186">
        <f t="shared" ca="1" si="0"/>
        <v>2041</v>
      </c>
      <c r="Z9" s="186">
        <f t="shared" ca="1" si="0"/>
        <v>2042</v>
      </c>
      <c r="AA9" s="186">
        <f t="shared" ca="1" si="0"/>
        <v>2043</v>
      </c>
      <c r="AB9" s="186">
        <f t="shared" ca="1" si="0"/>
        <v>2044</v>
      </c>
      <c r="AC9" s="186">
        <f t="shared" ca="1" si="0"/>
        <v>2045</v>
      </c>
      <c r="AD9" s="186">
        <f t="shared" ca="1" si="0"/>
        <v>2046</v>
      </c>
      <c r="AE9" s="186">
        <f t="shared" ca="1" si="0"/>
        <v>2047</v>
      </c>
      <c r="AF9" s="186">
        <f t="shared" ca="1" si="0"/>
        <v>2048</v>
      </c>
      <c r="AG9" s="186">
        <f t="shared" ca="1" si="0"/>
        <v>2049</v>
      </c>
      <c r="AH9" s="186">
        <f t="shared" ca="1" si="0"/>
        <v>2050</v>
      </c>
      <c r="AI9" s="186">
        <f t="shared" ca="1" si="0"/>
        <v>2051</v>
      </c>
      <c r="AJ9" s="186">
        <f t="shared" ca="1" si="0"/>
        <v>2052</v>
      </c>
      <c r="AK9" s="186">
        <f t="shared" ca="1" si="0"/>
        <v>2053</v>
      </c>
      <c r="AL9" s="186">
        <f t="shared" ca="1" si="0"/>
        <v>2054</v>
      </c>
      <c r="AM9" s="186">
        <f t="shared" ca="1" si="0"/>
        <v>2055</v>
      </c>
      <c r="AN9" s="186">
        <f t="shared" ca="1" si="0"/>
        <v>2056</v>
      </c>
      <c r="AO9" s="186">
        <f t="shared" ref="AO9:BT9" ca="1" si="1">$H$9+AO8</f>
        <v>2057</v>
      </c>
      <c r="AP9" s="186">
        <f t="shared" ca="1" si="1"/>
        <v>2058</v>
      </c>
      <c r="AQ9" s="186">
        <f t="shared" ca="1" si="1"/>
        <v>2059</v>
      </c>
      <c r="AR9" s="186">
        <f t="shared" ca="1" si="1"/>
        <v>2060</v>
      </c>
      <c r="AS9" s="186">
        <f t="shared" ca="1" si="1"/>
        <v>2061</v>
      </c>
      <c r="AT9" s="186">
        <f t="shared" ca="1" si="1"/>
        <v>2062</v>
      </c>
      <c r="AU9" s="186">
        <f t="shared" ca="1" si="1"/>
        <v>2063</v>
      </c>
      <c r="AV9" s="186">
        <f t="shared" ca="1" si="1"/>
        <v>2064</v>
      </c>
      <c r="AW9" s="186">
        <f t="shared" ca="1" si="1"/>
        <v>2065</v>
      </c>
      <c r="AX9" s="186">
        <f t="shared" ca="1" si="1"/>
        <v>2066</v>
      </c>
      <c r="AY9" s="186">
        <f t="shared" ca="1" si="1"/>
        <v>2067</v>
      </c>
      <c r="AZ9" s="186">
        <f t="shared" ca="1" si="1"/>
        <v>2068</v>
      </c>
      <c r="BA9" s="186">
        <f t="shared" ca="1" si="1"/>
        <v>2069</v>
      </c>
      <c r="BB9" s="186">
        <f t="shared" ca="1" si="1"/>
        <v>2070</v>
      </c>
      <c r="BC9" s="186">
        <f t="shared" ca="1" si="1"/>
        <v>2071</v>
      </c>
      <c r="BD9" s="186">
        <f t="shared" ca="1" si="1"/>
        <v>2072</v>
      </c>
      <c r="BE9" s="186">
        <f t="shared" ca="1" si="1"/>
        <v>2073</v>
      </c>
      <c r="BF9" s="186">
        <f t="shared" ca="1" si="1"/>
        <v>2074</v>
      </c>
      <c r="BG9" s="186">
        <f t="shared" ca="1" si="1"/>
        <v>2075</v>
      </c>
      <c r="BH9" s="186">
        <f t="shared" ca="1" si="1"/>
        <v>2076</v>
      </c>
      <c r="BI9" s="186">
        <f t="shared" ca="1" si="1"/>
        <v>2077</v>
      </c>
      <c r="BJ9" s="186">
        <f t="shared" ca="1" si="1"/>
        <v>2078</v>
      </c>
      <c r="BK9" s="186">
        <f t="shared" ca="1" si="1"/>
        <v>2079</v>
      </c>
      <c r="BL9" s="186">
        <f t="shared" ca="1" si="1"/>
        <v>2080</v>
      </c>
      <c r="BM9" s="186">
        <f t="shared" ca="1" si="1"/>
        <v>2081</v>
      </c>
      <c r="BN9" s="186">
        <f t="shared" ca="1" si="1"/>
        <v>2082</v>
      </c>
      <c r="BO9" s="186">
        <f t="shared" ca="1" si="1"/>
        <v>2083</v>
      </c>
      <c r="BP9" s="186">
        <f t="shared" ca="1" si="1"/>
        <v>2084</v>
      </c>
      <c r="BQ9" s="186">
        <f t="shared" ca="1" si="1"/>
        <v>2085</v>
      </c>
      <c r="BR9" s="186">
        <f t="shared" ca="1" si="1"/>
        <v>2086</v>
      </c>
      <c r="BS9" s="186">
        <f t="shared" ca="1" si="1"/>
        <v>2087</v>
      </c>
      <c r="BT9" s="186">
        <f t="shared" ca="1" si="1"/>
        <v>2088</v>
      </c>
      <c r="BU9" s="186">
        <f t="shared" ref="BU9:CZ9" ca="1" si="2">$H$9+BU8</f>
        <v>2089</v>
      </c>
      <c r="BV9" s="186">
        <f t="shared" ca="1" si="2"/>
        <v>2090</v>
      </c>
      <c r="BW9" s="186">
        <f t="shared" ca="1" si="2"/>
        <v>2091</v>
      </c>
      <c r="BX9" s="186">
        <f t="shared" ca="1" si="2"/>
        <v>2092</v>
      </c>
      <c r="BY9" s="186">
        <f t="shared" ca="1" si="2"/>
        <v>2093</v>
      </c>
      <c r="BZ9" s="186">
        <f t="shared" ca="1" si="2"/>
        <v>2094</v>
      </c>
      <c r="CA9" s="186">
        <f t="shared" ca="1" si="2"/>
        <v>2095</v>
      </c>
      <c r="CB9" s="186">
        <f t="shared" ca="1" si="2"/>
        <v>2096</v>
      </c>
      <c r="CC9" s="186">
        <f t="shared" ca="1" si="2"/>
        <v>2097</v>
      </c>
      <c r="CD9" s="186">
        <f t="shared" ca="1" si="2"/>
        <v>2098</v>
      </c>
      <c r="CE9" s="186">
        <f t="shared" ca="1" si="2"/>
        <v>2099</v>
      </c>
      <c r="CF9" s="186">
        <f t="shared" ca="1" si="2"/>
        <v>2100</v>
      </c>
      <c r="CG9" s="186">
        <f t="shared" ca="1" si="2"/>
        <v>2101</v>
      </c>
      <c r="CH9" s="186">
        <f t="shared" ca="1" si="2"/>
        <v>2102</v>
      </c>
      <c r="CI9" s="186">
        <f t="shared" ca="1" si="2"/>
        <v>2103</v>
      </c>
      <c r="CJ9" s="186">
        <f t="shared" ca="1" si="2"/>
        <v>2104</v>
      </c>
      <c r="CK9" s="186">
        <f t="shared" ca="1" si="2"/>
        <v>2105</v>
      </c>
      <c r="CL9" s="186">
        <f t="shared" ca="1" si="2"/>
        <v>2106</v>
      </c>
      <c r="CM9" s="186">
        <f t="shared" ca="1" si="2"/>
        <v>2107</v>
      </c>
      <c r="CN9" s="186">
        <f t="shared" ca="1" si="2"/>
        <v>2108</v>
      </c>
      <c r="CO9" s="186">
        <f t="shared" ca="1" si="2"/>
        <v>2109</v>
      </c>
      <c r="CP9" s="186">
        <f t="shared" ca="1" si="2"/>
        <v>2110</v>
      </c>
      <c r="CQ9" s="186">
        <f t="shared" ca="1" si="2"/>
        <v>2111</v>
      </c>
      <c r="CR9" s="186">
        <f t="shared" ca="1" si="2"/>
        <v>2112</v>
      </c>
      <c r="CS9" s="186">
        <f t="shared" ca="1" si="2"/>
        <v>2113</v>
      </c>
      <c r="CT9" s="186">
        <f t="shared" ca="1" si="2"/>
        <v>2114</v>
      </c>
      <c r="CU9" s="186">
        <f t="shared" ca="1" si="2"/>
        <v>2115</v>
      </c>
      <c r="CV9" s="186">
        <f t="shared" ca="1" si="2"/>
        <v>2116</v>
      </c>
      <c r="CW9" s="186">
        <f t="shared" ca="1" si="2"/>
        <v>2117</v>
      </c>
      <c r="CX9" s="186">
        <f t="shared" ca="1" si="2"/>
        <v>2118</v>
      </c>
      <c r="CY9" s="186">
        <f t="shared" ca="1" si="2"/>
        <v>2119</v>
      </c>
      <c r="CZ9" s="186">
        <f t="shared" ca="1" si="2"/>
        <v>2120</v>
      </c>
      <c r="DA9" s="186">
        <f ca="1">$H$9+DA8</f>
        <v>2121</v>
      </c>
      <c r="DB9" s="186">
        <f ca="1">$H$9+DB8</f>
        <v>2122</v>
      </c>
      <c r="DC9" s="186">
        <f ca="1">$H$9+DC8</f>
        <v>2123</v>
      </c>
    </row>
    <row r="10" spans="2:107">
      <c r="B10" s="1212" t="str">
        <f>IF(A1_pav="","",A1_pav)</f>
        <v>Dviračių ir pėsčiųjų infrastruktūros vystymas</v>
      </c>
      <c r="C10" s="1212"/>
      <c r="D10" s="1212"/>
      <c r="E10" s="1212"/>
      <c r="F10" s="189">
        <f>H10+NPV(FD,I10:INDEX(I10:DC10,PAL))</f>
        <v>1250536.7634105054</v>
      </c>
      <c r="G10" s="189">
        <f>SUMIF($H$8:$DC$8,"&lt;="&amp;PAL,$H10:$DC10)</f>
        <v>2132079.0472674025</v>
      </c>
      <c r="H10" s="211">
        <f>'Alternatyva 1'!H$116</f>
        <v>0</v>
      </c>
      <c r="I10" s="211">
        <f>'Alternatyva 1'!I$116</f>
        <v>11017.822248016364</v>
      </c>
      <c r="J10" s="211">
        <f>'Alternatyva 1'!J$116</f>
        <v>26259.353971234759</v>
      </c>
      <c r="K10" s="211">
        <f>'Alternatyva 1'!K$116</f>
        <v>40190.877586783463</v>
      </c>
      <c r="L10" s="211">
        <f>'Alternatyva 1'!L$116</f>
        <v>63124.638990308013</v>
      </c>
      <c r="M10" s="211">
        <f>'Alternatyva 1'!M$116</f>
        <v>70139.05457716588</v>
      </c>
      <c r="N10" s="211">
        <f>'Alternatyva 1'!N$116</f>
        <v>85336.037241633428</v>
      </c>
      <c r="O10" s="211">
        <f>'Alternatyva 1'!O$116</f>
        <v>95015.051063835519</v>
      </c>
      <c r="P10" s="211">
        <f>'Alternatyva 1'!P$116</f>
        <v>95205.081165963187</v>
      </c>
      <c r="Q10" s="211">
        <f>'Alternatyva 1'!Q$116</f>
        <v>95395.491328295102</v>
      </c>
      <c r="R10" s="211">
        <f>'Alternatyva 1'!R$116</f>
        <v>95586.282310951705</v>
      </c>
      <c r="S10" s="211">
        <f>'Alternatyva 1'!S$116</f>
        <v>95777.454875573603</v>
      </c>
      <c r="T10" s="211">
        <f>'Alternatyva 1'!T$116</f>
        <v>95969.009785324743</v>
      </c>
      <c r="U10" s="211">
        <f>'Alternatyva 1'!U$116</f>
        <v>96160.947804895404</v>
      </c>
      <c r="V10" s="211">
        <f>'Alternatyva 1'!V$116</f>
        <v>96353.269700505189</v>
      </c>
      <c r="W10" s="211">
        <f>'Alternatyva 1'!W$116</f>
        <v>96353.269700505189</v>
      </c>
      <c r="X10" s="211">
        <f>'Alternatyva 1'!X$116</f>
        <v>96545.976239906217</v>
      </c>
      <c r="Y10" s="211">
        <f>'Alternatyva 1'!Y$116</f>
        <v>96739.06819238601</v>
      </c>
      <c r="Z10" s="211">
        <f>'Alternatyva 1'!Z$116</f>
        <v>96932.546328770783</v>
      </c>
      <c r="AA10" s="211">
        <f>'Alternatyva 1'!AA$116</f>
        <v>97126.411421428304</v>
      </c>
      <c r="AB10" s="211">
        <f>'Alternatyva 1'!AB$116</f>
        <v>97320.66424427116</v>
      </c>
      <c r="AC10" s="211">
        <f>'Alternatyva 1'!AC$116</f>
        <v>97515.305572759709</v>
      </c>
      <c r="AD10" s="211">
        <f>'Alternatyva 1'!AD$116</f>
        <v>97710.336183905252</v>
      </c>
      <c r="AE10" s="211">
        <f>'Alternatyva 1'!AE$116</f>
        <v>97905.75685627303</v>
      </c>
      <c r="AF10" s="211">
        <f>'Alternatyva 1'!AF$116</f>
        <v>98101.568369985587</v>
      </c>
      <c r="AG10" s="211">
        <f>'Alternatyva 1'!AG$116</f>
        <v>98297.771506725549</v>
      </c>
      <c r="AH10" s="211">
        <f>'Alternatyva 1'!AH$116</f>
        <v>0</v>
      </c>
      <c r="AI10" s="211">
        <f>'Alternatyva 1'!AI$116</f>
        <v>0</v>
      </c>
      <c r="AJ10" s="211">
        <f>'Alternatyva 1'!AJ$116</f>
        <v>0</v>
      </c>
      <c r="AK10" s="211">
        <f>'Alternatyva 1'!AK$116</f>
        <v>0</v>
      </c>
      <c r="AL10" s="211">
        <f>'Alternatyva 1'!AL$116</f>
        <v>0</v>
      </c>
      <c r="AM10" s="211">
        <f>'Alternatyva 1'!AM$116</f>
        <v>0</v>
      </c>
      <c r="AN10" s="211">
        <f>'Alternatyva 1'!AN$116</f>
        <v>0</v>
      </c>
      <c r="AO10" s="211">
        <f>'Alternatyva 1'!AO$116</f>
        <v>0</v>
      </c>
      <c r="AP10" s="211">
        <f>'Alternatyva 1'!AP$116</f>
        <v>0</v>
      </c>
      <c r="AQ10" s="211">
        <f>'Alternatyva 1'!AQ$116</f>
        <v>0</v>
      </c>
      <c r="AR10" s="211">
        <f>'Alternatyva 1'!AR$116</f>
        <v>0</v>
      </c>
      <c r="AS10" s="211">
        <f>'Alternatyva 1'!AS$116</f>
        <v>0</v>
      </c>
      <c r="AT10" s="211">
        <f>'Alternatyva 1'!AT$116</f>
        <v>0</v>
      </c>
      <c r="AU10" s="211">
        <f>'Alternatyva 1'!AU$116</f>
        <v>0</v>
      </c>
      <c r="AV10" s="211">
        <f>'Alternatyva 1'!AV$116</f>
        <v>0</v>
      </c>
      <c r="AW10" s="211">
        <f>'Alternatyva 1'!AW$116</f>
        <v>0</v>
      </c>
      <c r="AX10" s="211">
        <f>'Alternatyva 1'!AX$116</f>
        <v>0</v>
      </c>
      <c r="AY10" s="211">
        <f>'Alternatyva 1'!AY$116</f>
        <v>0</v>
      </c>
      <c r="AZ10" s="211">
        <f>'Alternatyva 1'!AZ$116</f>
        <v>0</v>
      </c>
      <c r="BA10" s="211">
        <f>'Alternatyva 1'!BA$116</f>
        <v>0</v>
      </c>
      <c r="BB10" s="211">
        <f>'Alternatyva 1'!BB$116</f>
        <v>0</v>
      </c>
      <c r="BC10" s="211">
        <f>'Alternatyva 1'!BC$116</f>
        <v>0</v>
      </c>
      <c r="BD10" s="211">
        <f>'Alternatyva 1'!BD$116</f>
        <v>0</v>
      </c>
      <c r="BE10" s="211">
        <f>'Alternatyva 1'!BE$116</f>
        <v>0</v>
      </c>
      <c r="BF10" s="211">
        <f>'Alternatyva 1'!BF$116</f>
        <v>0</v>
      </c>
      <c r="BG10" s="211">
        <f>'Alternatyva 1'!BG$116</f>
        <v>0</v>
      </c>
      <c r="BH10" s="211">
        <f>'Alternatyva 1'!BH$116</f>
        <v>0</v>
      </c>
      <c r="BI10" s="211">
        <f>'Alternatyva 1'!BI$116</f>
        <v>0</v>
      </c>
      <c r="BJ10" s="211">
        <f>'Alternatyva 1'!BJ$116</f>
        <v>0</v>
      </c>
      <c r="BK10" s="211">
        <f>'Alternatyva 1'!BK$116</f>
        <v>0</v>
      </c>
      <c r="BL10" s="211">
        <f>'Alternatyva 1'!BL$116</f>
        <v>0</v>
      </c>
      <c r="BM10" s="211">
        <f>'Alternatyva 1'!BM$116</f>
        <v>0</v>
      </c>
      <c r="BN10" s="211">
        <f>'Alternatyva 1'!BN$116</f>
        <v>0</v>
      </c>
      <c r="BO10" s="211">
        <f>'Alternatyva 1'!BO$116</f>
        <v>0</v>
      </c>
      <c r="BP10" s="211">
        <f>'Alternatyva 1'!BP$116</f>
        <v>0</v>
      </c>
      <c r="BQ10" s="211">
        <f>'Alternatyva 1'!BQ$116</f>
        <v>0</v>
      </c>
      <c r="BR10" s="211">
        <f>'Alternatyva 1'!BR$116</f>
        <v>0</v>
      </c>
      <c r="BS10" s="211">
        <f>'Alternatyva 1'!BS$116</f>
        <v>0</v>
      </c>
      <c r="BT10" s="211">
        <f>'Alternatyva 1'!BT$116</f>
        <v>0</v>
      </c>
      <c r="BU10" s="211">
        <f>'Alternatyva 1'!BU$116</f>
        <v>0</v>
      </c>
      <c r="BV10" s="211">
        <f>'Alternatyva 1'!BV$116</f>
        <v>0</v>
      </c>
      <c r="BW10" s="211">
        <f>'Alternatyva 1'!BW$116</f>
        <v>0</v>
      </c>
      <c r="BX10" s="211">
        <f>'Alternatyva 1'!BX$116</f>
        <v>0</v>
      </c>
      <c r="BY10" s="211">
        <f>'Alternatyva 1'!BY$116</f>
        <v>0</v>
      </c>
      <c r="BZ10" s="211">
        <f>'Alternatyva 1'!BZ$116</f>
        <v>0</v>
      </c>
      <c r="CA10" s="211">
        <f>'Alternatyva 1'!CA$116</f>
        <v>0</v>
      </c>
      <c r="CB10" s="211">
        <f>'Alternatyva 1'!CB$116</f>
        <v>0</v>
      </c>
      <c r="CC10" s="211">
        <f>'Alternatyva 1'!CC$116</f>
        <v>0</v>
      </c>
      <c r="CD10" s="211">
        <f>'Alternatyva 1'!CD$116</f>
        <v>0</v>
      </c>
      <c r="CE10" s="211">
        <f>'Alternatyva 1'!CE$116</f>
        <v>0</v>
      </c>
      <c r="CF10" s="211">
        <f>'Alternatyva 1'!CF$116</f>
        <v>0</v>
      </c>
      <c r="CG10" s="211">
        <f>'Alternatyva 1'!CG$116</f>
        <v>0</v>
      </c>
      <c r="CH10" s="211">
        <f>'Alternatyva 1'!CH$116</f>
        <v>0</v>
      </c>
      <c r="CI10" s="211">
        <f>'Alternatyva 1'!CI$116</f>
        <v>0</v>
      </c>
      <c r="CJ10" s="211">
        <f>'Alternatyva 1'!CJ$116</f>
        <v>0</v>
      </c>
      <c r="CK10" s="211">
        <f>'Alternatyva 1'!CK$116</f>
        <v>0</v>
      </c>
      <c r="CL10" s="211">
        <f>'Alternatyva 1'!CL$116</f>
        <v>0</v>
      </c>
      <c r="CM10" s="211">
        <f>'Alternatyva 1'!CM$116</f>
        <v>0</v>
      </c>
      <c r="CN10" s="211">
        <f>'Alternatyva 1'!CN$116</f>
        <v>0</v>
      </c>
      <c r="CO10" s="211">
        <f>'Alternatyva 1'!CO$116</f>
        <v>0</v>
      </c>
      <c r="CP10" s="211">
        <f>'Alternatyva 1'!CP$116</f>
        <v>0</v>
      </c>
      <c r="CQ10" s="211">
        <f>'Alternatyva 1'!CQ$116</f>
        <v>0</v>
      </c>
      <c r="CR10" s="211">
        <f>'Alternatyva 1'!CR$116</f>
        <v>0</v>
      </c>
      <c r="CS10" s="211">
        <f>'Alternatyva 1'!CS$116</f>
        <v>0</v>
      </c>
      <c r="CT10" s="211">
        <f>'Alternatyva 1'!CT$116</f>
        <v>0</v>
      </c>
      <c r="CU10" s="211">
        <f>'Alternatyva 1'!CU$116</f>
        <v>0</v>
      </c>
      <c r="CV10" s="211">
        <f>'Alternatyva 1'!CV$116</f>
        <v>0</v>
      </c>
      <c r="CW10" s="211">
        <f>'Alternatyva 1'!CW$116</f>
        <v>0</v>
      </c>
      <c r="CX10" s="211">
        <f>'Alternatyva 1'!CX$116</f>
        <v>0</v>
      </c>
      <c r="CY10" s="211">
        <f>'Alternatyva 1'!CY$116</f>
        <v>0</v>
      </c>
      <c r="CZ10" s="211">
        <f>'Alternatyva 1'!CZ$116</f>
        <v>0</v>
      </c>
      <c r="DA10" s="211">
        <f>'Alternatyva 1'!DA$116</f>
        <v>0</v>
      </c>
      <c r="DB10" s="211">
        <f>'Alternatyva 1'!DB$116</f>
        <v>0</v>
      </c>
      <c r="DC10" s="211">
        <f>'Alternatyva 1'!DC$116</f>
        <v>0</v>
      </c>
    </row>
    <row r="11" spans="2:107" hidden="1">
      <c r="B11" s="1212" t="str">
        <f>IF(A2_pav="","",A2_pav)</f>
        <v/>
      </c>
      <c r="C11" s="1212"/>
      <c r="D11" s="1212"/>
      <c r="E11" s="1212"/>
      <c r="F11" s="189">
        <f>H11+NPV(FD,I11:INDEX(I11:DC11,PAL))</f>
        <v>0</v>
      </c>
      <c r="G11" s="189">
        <f>SUMIF($H$8:$DC$8,"&lt;="&amp;PAL,$H11:$DC11)</f>
        <v>0</v>
      </c>
      <c r="H11" s="211">
        <f>'Alternatyva 2'!H$116</f>
        <v>0</v>
      </c>
      <c r="I11" s="211">
        <f>'Alternatyva 2'!I$116</f>
        <v>0</v>
      </c>
      <c r="J11" s="211">
        <f>'Alternatyva 2'!J$116</f>
        <v>0</v>
      </c>
      <c r="K11" s="211">
        <f>'Alternatyva 2'!K$116</f>
        <v>0</v>
      </c>
      <c r="L11" s="211">
        <f>'Alternatyva 2'!L$116</f>
        <v>0</v>
      </c>
      <c r="M11" s="211">
        <f>'Alternatyva 2'!M$116</f>
        <v>0</v>
      </c>
      <c r="N11" s="211">
        <f>'Alternatyva 2'!N$116</f>
        <v>0</v>
      </c>
      <c r="O11" s="211">
        <f>'Alternatyva 2'!O$116</f>
        <v>0</v>
      </c>
      <c r="P11" s="211">
        <f>'Alternatyva 2'!P$116</f>
        <v>0</v>
      </c>
      <c r="Q11" s="211">
        <f>'Alternatyva 2'!Q$116</f>
        <v>0</v>
      </c>
      <c r="R11" s="211">
        <f>'Alternatyva 2'!R$116</f>
        <v>0</v>
      </c>
      <c r="S11" s="211">
        <f>'Alternatyva 2'!S$116</f>
        <v>0</v>
      </c>
      <c r="T11" s="211">
        <f>'Alternatyva 2'!T$116</f>
        <v>0</v>
      </c>
      <c r="U11" s="211">
        <f>'Alternatyva 2'!U$116</f>
        <v>0</v>
      </c>
      <c r="V11" s="211">
        <f>'Alternatyva 2'!V$116</f>
        <v>0</v>
      </c>
      <c r="W11" s="211">
        <f>'Alternatyva 2'!W$116</f>
        <v>0</v>
      </c>
      <c r="X11" s="211">
        <f>'Alternatyva 2'!X$116</f>
        <v>0</v>
      </c>
      <c r="Y11" s="211">
        <f>'Alternatyva 2'!Y$116</f>
        <v>0</v>
      </c>
      <c r="Z11" s="211">
        <f>'Alternatyva 2'!Z$116</f>
        <v>0</v>
      </c>
      <c r="AA11" s="211">
        <f>'Alternatyva 2'!AA$116</f>
        <v>0</v>
      </c>
      <c r="AB11" s="211">
        <f>'Alternatyva 2'!AB$116</f>
        <v>0</v>
      </c>
      <c r="AC11" s="211">
        <f>'Alternatyva 2'!AC$116</f>
        <v>0</v>
      </c>
      <c r="AD11" s="211">
        <f>'Alternatyva 2'!AD$116</f>
        <v>0</v>
      </c>
      <c r="AE11" s="211">
        <f>'Alternatyva 2'!AE$116</f>
        <v>0</v>
      </c>
      <c r="AF11" s="211">
        <f>'Alternatyva 2'!AF$116</f>
        <v>0</v>
      </c>
      <c r="AG11" s="211">
        <f>'Alternatyva 2'!AG$116</f>
        <v>0</v>
      </c>
      <c r="AH11" s="211">
        <f>'Alternatyva 2'!AH$116</f>
        <v>0</v>
      </c>
      <c r="AI11" s="211">
        <f>'Alternatyva 2'!AI$116</f>
        <v>0</v>
      </c>
      <c r="AJ11" s="211">
        <f>'Alternatyva 2'!AJ$116</f>
        <v>0</v>
      </c>
      <c r="AK11" s="211">
        <f>'Alternatyva 2'!AK$116</f>
        <v>0</v>
      </c>
      <c r="AL11" s="211">
        <f>'Alternatyva 2'!AL$116</f>
        <v>0</v>
      </c>
      <c r="AM11" s="211">
        <f>'Alternatyva 2'!AM$116</f>
        <v>0</v>
      </c>
      <c r="AN11" s="211">
        <f>'Alternatyva 2'!AN$116</f>
        <v>0</v>
      </c>
      <c r="AO11" s="211">
        <f>'Alternatyva 2'!AO$116</f>
        <v>0</v>
      </c>
      <c r="AP11" s="211">
        <f>'Alternatyva 2'!AP$116</f>
        <v>0</v>
      </c>
      <c r="AQ11" s="211">
        <f>'Alternatyva 2'!AQ$116</f>
        <v>0</v>
      </c>
      <c r="AR11" s="211">
        <f>'Alternatyva 2'!AR$116</f>
        <v>0</v>
      </c>
      <c r="AS11" s="211">
        <f>'Alternatyva 2'!AS$116</f>
        <v>0</v>
      </c>
      <c r="AT11" s="211">
        <f>'Alternatyva 2'!AT$116</f>
        <v>0</v>
      </c>
      <c r="AU11" s="211">
        <f>'Alternatyva 2'!AU$116</f>
        <v>0</v>
      </c>
      <c r="AV11" s="211">
        <f>'Alternatyva 2'!AV$116</f>
        <v>0</v>
      </c>
      <c r="AW11" s="211">
        <f>'Alternatyva 2'!AW$116</f>
        <v>0</v>
      </c>
      <c r="AX11" s="211">
        <f>'Alternatyva 2'!AX$116</f>
        <v>0</v>
      </c>
      <c r="AY11" s="211">
        <f>'Alternatyva 2'!AY$116</f>
        <v>0</v>
      </c>
      <c r="AZ11" s="211">
        <f>'Alternatyva 2'!AZ$116</f>
        <v>0</v>
      </c>
      <c r="BA11" s="211">
        <f>'Alternatyva 2'!BA$116</f>
        <v>0</v>
      </c>
      <c r="BB11" s="211">
        <f>'Alternatyva 2'!BB$116</f>
        <v>0</v>
      </c>
      <c r="BC11" s="211">
        <f>'Alternatyva 2'!BC$116</f>
        <v>0</v>
      </c>
      <c r="BD11" s="211">
        <f>'Alternatyva 2'!BD$116</f>
        <v>0</v>
      </c>
      <c r="BE11" s="211">
        <f>'Alternatyva 2'!BE$116</f>
        <v>0</v>
      </c>
      <c r="BF11" s="211">
        <f>'Alternatyva 2'!BF$116</f>
        <v>0</v>
      </c>
      <c r="BG11" s="211">
        <f>'Alternatyva 2'!BG$116</f>
        <v>0</v>
      </c>
      <c r="BH11" s="211">
        <f>'Alternatyva 2'!BH$116</f>
        <v>0</v>
      </c>
      <c r="BI11" s="211">
        <f>'Alternatyva 2'!BI$116</f>
        <v>0</v>
      </c>
      <c r="BJ11" s="211">
        <f>'Alternatyva 2'!BJ$116</f>
        <v>0</v>
      </c>
      <c r="BK11" s="211">
        <f>'Alternatyva 2'!BK$116</f>
        <v>0</v>
      </c>
      <c r="BL11" s="211">
        <f>'Alternatyva 2'!BL$116</f>
        <v>0</v>
      </c>
      <c r="BM11" s="211">
        <f>'Alternatyva 2'!BM$116</f>
        <v>0</v>
      </c>
      <c r="BN11" s="211">
        <f>'Alternatyva 2'!BN$116</f>
        <v>0</v>
      </c>
      <c r="BO11" s="211">
        <f>'Alternatyva 2'!BO$116</f>
        <v>0</v>
      </c>
      <c r="BP11" s="211">
        <f>'Alternatyva 2'!BP$116</f>
        <v>0</v>
      </c>
      <c r="BQ11" s="211">
        <f>'Alternatyva 2'!BQ$116</f>
        <v>0</v>
      </c>
      <c r="BR11" s="211">
        <f>'Alternatyva 2'!BR$116</f>
        <v>0</v>
      </c>
      <c r="BS11" s="211">
        <f>'Alternatyva 2'!BS$116</f>
        <v>0</v>
      </c>
      <c r="BT11" s="211">
        <f>'Alternatyva 2'!BT$116</f>
        <v>0</v>
      </c>
      <c r="BU11" s="211">
        <f>'Alternatyva 2'!BU$116</f>
        <v>0</v>
      </c>
      <c r="BV11" s="211">
        <f>'Alternatyva 2'!BV$116</f>
        <v>0</v>
      </c>
      <c r="BW11" s="211">
        <f>'Alternatyva 2'!BW$116</f>
        <v>0</v>
      </c>
      <c r="BX11" s="211">
        <f>'Alternatyva 2'!BX$116</f>
        <v>0</v>
      </c>
      <c r="BY11" s="211">
        <f>'Alternatyva 2'!BY$116</f>
        <v>0</v>
      </c>
      <c r="BZ11" s="211">
        <f>'Alternatyva 2'!BZ$116</f>
        <v>0</v>
      </c>
      <c r="CA11" s="211">
        <f>'Alternatyva 2'!CA$116</f>
        <v>0</v>
      </c>
      <c r="CB11" s="211">
        <f>'Alternatyva 2'!CB$116</f>
        <v>0</v>
      </c>
      <c r="CC11" s="211">
        <f>'Alternatyva 2'!CC$116</f>
        <v>0</v>
      </c>
      <c r="CD11" s="211">
        <f>'Alternatyva 2'!CD$116</f>
        <v>0</v>
      </c>
      <c r="CE11" s="211">
        <f>'Alternatyva 2'!CE$116</f>
        <v>0</v>
      </c>
      <c r="CF11" s="211">
        <f>'Alternatyva 2'!CF$116</f>
        <v>0</v>
      </c>
      <c r="CG11" s="211">
        <f>'Alternatyva 2'!CG$116</f>
        <v>0</v>
      </c>
      <c r="CH11" s="211">
        <f>'Alternatyva 2'!CH$116</f>
        <v>0</v>
      </c>
      <c r="CI11" s="211">
        <f>'Alternatyva 2'!CI$116</f>
        <v>0</v>
      </c>
      <c r="CJ11" s="211">
        <f>'Alternatyva 2'!CJ$116</f>
        <v>0</v>
      </c>
      <c r="CK11" s="211">
        <f>'Alternatyva 2'!CK$116</f>
        <v>0</v>
      </c>
      <c r="CL11" s="211">
        <f>'Alternatyva 2'!CL$116</f>
        <v>0</v>
      </c>
      <c r="CM11" s="211">
        <f>'Alternatyva 2'!CM$116</f>
        <v>0</v>
      </c>
      <c r="CN11" s="211">
        <f>'Alternatyva 2'!CN$116</f>
        <v>0</v>
      </c>
      <c r="CO11" s="211">
        <f>'Alternatyva 2'!CO$116</f>
        <v>0</v>
      </c>
      <c r="CP11" s="211">
        <f>'Alternatyva 2'!CP$116</f>
        <v>0</v>
      </c>
      <c r="CQ11" s="211">
        <f>'Alternatyva 2'!CQ$116</f>
        <v>0</v>
      </c>
      <c r="CR11" s="211">
        <f>'Alternatyva 2'!CR$116</f>
        <v>0</v>
      </c>
      <c r="CS11" s="211">
        <f>'Alternatyva 2'!CS$116</f>
        <v>0</v>
      </c>
      <c r="CT11" s="211">
        <f>'Alternatyva 2'!CT$116</f>
        <v>0</v>
      </c>
      <c r="CU11" s="211">
        <f>'Alternatyva 2'!CU$116</f>
        <v>0</v>
      </c>
      <c r="CV11" s="211">
        <f>'Alternatyva 2'!CV$116</f>
        <v>0</v>
      </c>
      <c r="CW11" s="211">
        <f>'Alternatyva 2'!CW$116</f>
        <v>0</v>
      </c>
      <c r="CX11" s="211">
        <f>'Alternatyva 2'!CX$116</f>
        <v>0</v>
      </c>
      <c r="CY11" s="211">
        <f>'Alternatyva 2'!CY$116</f>
        <v>0</v>
      </c>
      <c r="CZ11" s="211">
        <f>'Alternatyva 2'!CZ$116</f>
        <v>0</v>
      </c>
      <c r="DA11" s="211">
        <f>'Alternatyva 2'!DA$116</f>
        <v>0</v>
      </c>
      <c r="DB11" s="211">
        <f>'Alternatyva 2'!DB$116</f>
        <v>0</v>
      </c>
      <c r="DC11" s="211">
        <f>'Alternatyva 2'!DC$116</f>
        <v>0</v>
      </c>
    </row>
    <row r="12" spans="2:107" hidden="1">
      <c r="B12" s="1212" t="str">
        <f>IF(A3_pav="","",A3_pav)</f>
        <v/>
      </c>
      <c r="C12" s="1212"/>
      <c r="D12" s="1212"/>
      <c r="E12" s="1212"/>
      <c r="F12" s="189">
        <f>H12+NPV(FD,I12:INDEX(I12:DC12,PAL))</f>
        <v>0</v>
      </c>
      <c r="G12" s="189">
        <f>SUMIF($H$8:$DC$8,"&lt;="&amp;PAL,$H12:$DC12)</f>
        <v>0</v>
      </c>
      <c r="H12" s="211">
        <f>'Alternatyva 3'!H$116</f>
        <v>0</v>
      </c>
      <c r="I12" s="211">
        <f>'Alternatyva 3'!I$116</f>
        <v>0</v>
      </c>
      <c r="J12" s="211">
        <f>'Alternatyva 3'!J$116</f>
        <v>0</v>
      </c>
      <c r="K12" s="211">
        <f>'Alternatyva 3'!K$116</f>
        <v>0</v>
      </c>
      <c r="L12" s="211">
        <f>'Alternatyva 3'!L$116</f>
        <v>0</v>
      </c>
      <c r="M12" s="211">
        <f>'Alternatyva 3'!M$116</f>
        <v>0</v>
      </c>
      <c r="N12" s="211">
        <f>'Alternatyva 3'!N$116</f>
        <v>0</v>
      </c>
      <c r="O12" s="211">
        <f>'Alternatyva 3'!O$116</f>
        <v>0</v>
      </c>
      <c r="P12" s="211">
        <f>'Alternatyva 3'!P$116</f>
        <v>0</v>
      </c>
      <c r="Q12" s="211">
        <f>'Alternatyva 3'!Q$116</f>
        <v>0</v>
      </c>
      <c r="R12" s="211">
        <f>'Alternatyva 3'!R$116</f>
        <v>0</v>
      </c>
      <c r="S12" s="211">
        <f>'Alternatyva 3'!S$116</f>
        <v>0</v>
      </c>
      <c r="T12" s="211">
        <f>'Alternatyva 3'!T$116</f>
        <v>0</v>
      </c>
      <c r="U12" s="211">
        <f>'Alternatyva 3'!U$116</f>
        <v>0</v>
      </c>
      <c r="V12" s="211">
        <f>'Alternatyva 3'!V$116</f>
        <v>0</v>
      </c>
      <c r="W12" s="211">
        <f>'Alternatyva 3'!W$116</f>
        <v>0</v>
      </c>
      <c r="X12" s="211">
        <f>'Alternatyva 3'!X$116</f>
        <v>0</v>
      </c>
      <c r="Y12" s="211">
        <f>'Alternatyva 3'!Y$116</f>
        <v>0</v>
      </c>
      <c r="Z12" s="211">
        <f>'Alternatyva 3'!Z$116</f>
        <v>0</v>
      </c>
      <c r="AA12" s="211">
        <f>'Alternatyva 3'!AA$116</f>
        <v>0</v>
      </c>
      <c r="AB12" s="211">
        <f>'Alternatyva 3'!AB$116</f>
        <v>0</v>
      </c>
      <c r="AC12" s="211">
        <f>'Alternatyva 3'!AC$116</f>
        <v>0</v>
      </c>
      <c r="AD12" s="211">
        <f>'Alternatyva 3'!AD$116</f>
        <v>0</v>
      </c>
      <c r="AE12" s="211">
        <f>'Alternatyva 3'!AE$116</f>
        <v>0</v>
      </c>
      <c r="AF12" s="211">
        <f>'Alternatyva 3'!AF$116</f>
        <v>0</v>
      </c>
      <c r="AG12" s="211">
        <f>'Alternatyva 3'!AG$116</f>
        <v>0</v>
      </c>
      <c r="AH12" s="211">
        <f>'Alternatyva 3'!AH$116</f>
        <v>0</v>
      </c>
      <c r="AI12" s="211">
        <f>'Alternatyva 3'!AI$116</f>
        <v>0</v>
      </c>
      <c r="AJ12" s="211">
        <f>'Alternatyva 3'!AJ$116</f>
        <v>0</v>
      </c>
      <c r="AK12" s="211">
        <f>'Alternatyva 3'!AK$116</f>
        <v>0</v>
      </c>
      <c r="AL12" s="211">
        <f>'Alternatyva 3'!AL$116</f>
        <v>0</v>
      </c>
      <c r="AM12" s="211">
        <f>'Alternatyva 3'!AM$116</f>
        <v>0</v>
      </c>
      <c r="AN12" s="211">
        <f>'Alternatyva 3'!AN$116</f>
        <v>0</v>
      </c>
      <c r="AO12" s="211">
        <f>'Alternatyva 3'!AO$116</f>
        <v>0</v>
      </c>
      <c r="AP12" s="211">
        <f>'Alternatyva 3'!AP$116</f>
        <v>0</v>
      </c>
      <c r="AQ12" s="211">
        <f>'Alternatyva 3'!AQ$116</f>
        <v>0</v>
      </c>
      <c r="AR12" s="211">
        <f>'Alternatyva 3'!AR$116</f>
        <v>0</v>
      </c>
      <c r="AS12" s="211">
        <f>'Alternatyva 3'!AS$116</f>
        <v>0</v>
      </c>
      <c r="AT12" s="211">
        <f>'Alternatyva 3'!AT$116</f>
        <v>0</v>
      </c>
      <c r="AU12" s="211">
        <f>'Alternatyva 3'!AU$116</f>
        <v>0</v>
      </c>
      <c r="AV12" s="211">
        <f>'Alternatyva 3'!AV$116</f>
        <v>0</v>
      </c>
      <c r="AW12" s="211">
        <f>'Alternatyva 3'!AW$116</f>
        <v>0</v>
      </c>
      <c r="AX12" s="211">
        <f>'Alternatyva 3'!AX$116</f>
        <v>0</v>
      </c>
      <c r="AY12" s="211">
        <f>'Alternatyva 3'!AY$116</f>
        <v>0</v>
      </c>
      <c r="AZ12" s="211">
        <f>'Alternatyva 3'!AZ$116</f>
        <v>0</v>
      </c>
      <c r="BA12" s="211">
        <f>'Alternatyva 3'!BA$116</f>
        <v>0</v>
      </c>
      <c r="BB12" s="211">
        <f>'Alternatyva 3'!BB$116</f>
        <v>0</v>
      </c>
      <c r="BC12" s="211">
        <f>'Alternatyva 3'!BC$116</f>
        <v>0</v>
      </c>
      <c r="BD12" s="211">
        <f>'Alternatyva 3'!BD$116</f>
        <v>0</v>
      </c>
      <c r="BE12" s="211">
        <f>'Alternatyva 3'!BE$116</f>
        <v>0</v>
      </c>
      <c r="BF12" s="211">
        <f>'Alternatyva 3'!BF$116</f>
        <v>0</v>
      </c>
      <c r="BG12" s="211">
        <f>'Alternatyva 3'!BG$116</f>
        <v>0</v>
      </c>
      <c r="BH12" s="211">
        <f>'Alternatyva 3'!BH$116</f>
        <v>0</v>
      </c>
      <c r="BI12" s="211">
        <f>'Alternatyva 3'!BI$116</f>
        <v>0</v>
      </c>
      <c r="BJ12" s="211">
        <f>'Alternatyva 3'!BJ$116</f>
        <v>0</v>
      </c>
      <c r="BK12" s="211">
        <f>'Alternatyva 3'!BK$116</f>
        <v>0</v>
      </c>
      <c r="BL12" s="211">
        <f>'Alternatyva 3'!BL$116</f>
        <v>0</v>
      </c>
      <c r="BM12" s="211">
        <f>'Alternatyva 3'!BM$116</f>
        <v>0</v>
      </c>
      <c r="BN12" s="211">
        <f>'Alternatyva 3'!BN$116</f>
        <v>0</v>
      </c>
      <c r="BO12" s="211">
        <f>'Alternatyva 3'!BO$116</f>
        <v>0</v>
      </c>
      <c r="BP12" s="211">
        <f>'Alternatyva 3'!BP$116</f>
        <v>0</v>
      </c>
      <c r="BQ12" s="211">
        <f>'Alternatyva 3'!BQ$116</f>
        <v>0</v>
      </c>
      <c r="BR12" s="211">
        <f>'Alternatyva 3'!BR$116</f>
        <v>0</v>
      </c>
      <c r="BS12" s="211">
        <f>'Alternatyva 3'!BS$116</f>
        <v>0</v>
      </c>
      <c r="BT12" s="211">
        <f>'Alternatyva 3'!BT$116</f>
        <v>0</v>
      </c>
      <c r="BU12" s="211">
        <f>'Alternatyva 3'!BU$116</f>
        <v>0</v>
      </c>
      <c r="BV12" s="211">
        <f>'Alternatyva 3'!BV$116</f>
        <v>0</v>
      </c>
      <c r="BW12" s="211">
        <f>'Alternatyva 3'!BW$116</f>
        <v>0</v>
      </c>
      <c r="BX12" s="211">
        <f>'Alternatyva 3'!BX$116</f>
        <v>0</v>
      </c>
      <c r="BY12" s="211">
        <f>'Alternatyva 3'!BY$116</f>
        <v>0</v>
      </c>
      <c r="BZ12" s="211">
        <f>'Alternatyva 3'!BZ$116</f>
        <v>0</v>
      </c>
      <c r="CA12" s="211">
        <f>'Alternatyva 3'!CA$116</f>
        <v>0</v>
      </c>
      <c r="CB12" s="211">
        <f>'Alternatyva 3'!CB$116</f>
        <v>0</v>
      </c>
      <c r="CC12" s="211">
        <f>'Alternatyva 3'!CC$116</f>
        <v>0</v>
      </c>
      <c r="CD12" s="211">
        <f>'Alternatyva 3'!CD$116</f>
        <v>0</v>
      </c>
      <c r="CE12" s="211">
        <f>'Alternatyva 3'!CE$116</f>
        <v>0</v>
      </c>
      <c r="CF12" s="211">
        <f>'Alternatyva 3'!CF$116</f>
        <v>0</v>
      </c>
      <c r="CG12" s="211">
        <f>'Alternatyva 3'!CG$116</f>
        <v>0</v>
      </c>
      <c r="CH12" s="211">
        <f>'Alternatyva 3'!CH$116</f>
        <v>0</v>
      </c>
      <c r="CI12" s="211">
        <f>'Alternatyva 3'!CI$116</f>
        <v>0</v>
      </c>
      <c r="CJ12" s="211">
        <f>'Alternatyva 3'!CJ$116</f>
        <v>0</v>
      </c>
      <c r="CK12" s="211">
        <f>'Alternatyva 3'!CK$116</f>
        <v>0</v>
      </c>
      <c r="CL12" s="211">
        <f>'Alternatyva 3'!CL$116</f>
        <v>0</v>
      </c>
      <c r="CM12" s="211">
        <f>'Alternatyva 3'!CM$116</f>
        <v>0</v>
      </c>
      <c r="CN12" s="211">
        <f>'Alternatyva 3'!CN$116</f>
        <v>0</v>
      </c>
      <c r="CO12" s="211">
        <f>'Alternatyva 3'!CO$116</f>
        <v>0</v>
      </c>
      <c r="CP12" s="211">
        <f>'Alternatyva 3'!CP$116</f>
        <v>0</v>
      </c>
      <c r="CQ12" s="211">
        <f>'Alternatyva 3'!CQ$116</f>
        <v>0</v>
      </c>
      <c r="CR12" s="211">
        <f>'Alternatyva 3'!CR$116</f>
        <v>0</v>
      </c>
      <c r="CS12" s="211">
        <f>'Alternatyva 3'!CS$116</f>
        <v>0</v>
      </c>
      <c r="CT12" s="211">
        <f>'Alternatyva 3'!CT$116</f>
        <v>0</v>
      </c>
      <c r="CU12" s="211">
        <f>'Alternatyva 3'!CU$116</f>
        <v>0</v>
      </c>
      <c r="CV12" s="211">
        <f>'Alternatyva 3'!CV$116</f>
        <v>0</v>
      </c>
      <c r="CW12" s="211">
        <f>'Alternatyva 3'!CW$116</f>
        <v>0</v>
      </c>
      <c r="CX12" s="211">
        <f>'Alternatyva 3'!CX$116</f>
        <v>0</v>
      </c>
      <c r="CY12" s="211">
        <f>'Alternatyva 3'!CY$116</f>
        <v>0</v>
      </c>
      <c r="CZ12" s="211">
        <f>'Alternatyva 3'!CZ$116</f>
        <v>0</v>
      </c>
      <c r="DA12" s="211">
        <f>'Alternatyva 3'!DA$116</f>
        <v>0</v>
      </c>
      <c r="DB12" s="211">
        <f>'Alternatyva 3'!DB$116</f>
        <v>0</v>
      </c>
      <c r="DC12" s="211">
        <f>'Alternatyva 3'!DC$116</f>
        <v>0</v>
      </c>
    </row>
    <row r="13" spans="2:107" hidden="1">
      <c r="B13" s="1212" t="str">
        <f>IF(A4_pav="","",A4_pav)</f>
        <v/>
      </c>
      <c r="C13" s="1212"/>
      <c r="D13" s="1212"/>
      <c r="E13" s="1212"/>
      <c r="F13" s="189">
        <f>H13+NPV(FD,I13:INDEX(I13:DC13,PAL))</f>
        <v>0</v>
      </c>
      <c r="G13" s="189">
        <f>SUMIF($H$8:$DC$8,"&lt;="&amp;PAL,$H13:$DC13)</f>
        <v>0</v>
      </c>
      <c r="H13" s="211">
        <f>'Alternatyva 4'!H$116</f>
        <v>0</v>
      </c>
      <c r="I13" s="211">
        <f>'Alternatyva 4'!I$116</f>
        <v>0</v>
      </c>
      <c r="J13" s="211">
        <f>'Alternatyva 4'!J$116</f>
        <v>0</v>
      </c>
      <c r="K13" s="211">
        <f>'Alternatyva 4'!K$116</f>
        <v>0</v>
      </c>
      <c r="L13" s="211">
        <f>'Alternatyva 4'!L$116</f>
        <v>0</v>
      </c>
      <c r="M13" s="211">
        <f>'Alternatyva 4'!M$116</f>
        <v>0</v>
      </c>
      <c r="N13" s="211">
        <f>'Alternatyva 4'!N$116</f>
        <v>0</v>
      </c>
      <c r="O13" s="211">
        <f>'Alternatyva 4'!O$116</f>
        <v>0</v>
      </c>
      <c r="P13" s="211">
        <f>'Alternatyva 4'!P$116</f>
        <v>0</v>
      </c>
      <c r="Q13" s="211">
        <f>'Alternatyva 4'!Q$116</f>
        <v>0</v>
      </c>
      <c r="R13" s="211">
        <f>'Alternatyva 4'!R$116</f>
        <v>0</v>
      </c>
      <c r="S13" s="211">
        <f>'Alternatyva 4'!S$116</f>
        <v>0</v>
      </c>
      <c r="T13" s="211">
        <f>'Alternatyva 4'!T$116</f>
        <v>0</v>
      </c>
      <c r="U13" s="211">
        <f>'Alternatyva 4'!U$116</f>
        <v>0</v>
      </c>
      <c r="V13" s="211">
        <f>'Alternatyva 4'!V$116</f>
        <v>0</v>
      </c>
      <c r="W13" s="211">
        <f>'Alternatyva 4'!W$116</f>
        <v>0</v>
      </c>
      <c r="X13" s="211">
        <f>'Alternatyva 4'!X$116</f>
        <v>0</v>
      </c>
      <c r="Y13" s="211">
        <f>'Alternatyva 4'!Y$116</f>
        <v>0</v>
      </c>
      <c r="Z13" s="211">
        <f>'Alternatyva 4'!Z$116</f>
        <v>0</v>
      </c>
      <c r="AA13" s="211">
        <f>'Alternatyva 4'!AA$116</f>
        <v>0</v>
      </c>
      <c r="AB13" s="211">
        <f>'Alternatyva 4'!AB$116</f>
        <v>0</v>
      </c>
      <c r="AC13" s="211">
        <f>'Alternatyva 4'!AC$116</f>
        <v>0</v>
      </c>
      <c r="AD13" s="211">
        <f>'Alternatyva 4'!AD$116</f>
        <v>0</v>
      </c>
      <c r="AE13" s="211">
        <f>'Alternatyva 4'!AE$116</f>
        <v>0</v>
      </c>
      <c r="AF13" s="211">
        <f>'Alternatyva 4'!AF$116</f>
        <v>0</v>
      </c>
      <c r="AG13" s="211">
        <f>'Alternatyva 4'!AG$116</f>
        <v>0</v>
      </c>
      <c r="AH13" s="211">
        <f>'Alternatyva 4'!AH$116</f>
        <v>0</v>
      </c>
      <c r="AI13" s="211">
        <f>'Alternatyva 4'!AI$116</f>
        <v>0</v>
      </c>
      <c r="AJ13" s="211">
        <f>'Alternatyva 4'!AJ$116</f>
        <v>0</v>
      </c>
      <c r="AK13" s="211">
        <f>'Alternatyva 4'!AK$116</f>
        <v>0</v>
      </c>
      <c r="AL13" s="211">
        <f>'Alternatyva 4'!AL$116</f>
        <v>0</v>
      </c>
      <c r="AM13" s="211">
        <f>'Alternatyva 4'!AM$116</f>
        <v>0</v>
      </c>
      <c r="AN13" s="211">
        <f>'Alternatyva 4'!AN$116</f>
        <v>0</v>
      </c>
      <c r="AO13" s="211">
        <f>'Alternatyva 4'!AO$116</f>
        <v>0</v>
      </c>
      <c r="AP13" s="211">
        <f>'Alternatyva 4'!AP$116</f>
        <v>0</v>
      </c>
      <c r="AQ13" s="211">
        <f>'Alternatyva 4'!AQ$116</f>
        <v>0</v>
      </c>
      <c r="AR13" s="211">
        <f>'Alternatyva 4'!AR$116</f>
        <v>0</v>
      </c>
      <c r="AS13" s="211">
        <f>'Alternatyva 4'!AS$116</f>
        <v>0</v>
      </c>
      <c r="AT13" s="211">
        <f>'Alternatyva 4'!AT$116</f>
        <v>0</v>
      </c>
      <c r="AU13" s="211">
        <f>'Alternatyva 4'!AU$116</f>
        <v>0</v>
      </c>
      <c r="AV13" s="211">
        <f>'Alternatyva 4'!AV$116</f>
        <v>0</v>
      </c>
      <c r="AW13" s="211">
        <f>'Alternatyva 4'!AW$116</f>
        <v>0</v>
      </c>
      <c r="AX13" s="211">
        <f>'Alternatyva 4'!AX$116</f>
        <v>0</v>
      </c>
      <c r="AY13" s="211">
        <f>'Alternatyva 4'!AY$116</f>
        <v>0</v>
      </c>
      <c r="AZ13" s="211">
        <f>'Alternatyva 4'!AZ$116</f>
        <v>0</v>
      </c>
      <c r="BA13" s="211">
        <f>'Alternatyva 4'!BA$116</f>
        <v>0</v>
      </c>
      <c r="BB13" s="211">
        <f>'Alternatyva 4'!BB$116</f>
        <v>0</v>
      </c>
      <c r="BC13" s="211">
        <f>'Alternatyva 4'!BC$116</f>
        <v>0</v>
      </c>
      <c r="BD13" s="211">
        <f>'Alternatyva 4'!BD$116</f>
        <v>0</v>
      </c>
      <c r="BE13" s="211">
        <f>'Alternatyva 4'!BE$116</f>
        <v>0</v>
      </c>
      <c r="BF13" s="211">
        <f>'Alternatyva 4'!BF$116</f>
        <v>0</v>
      </c>
      <c r="BG13" s="211">
        <f>'Alternatyva 4'!BG$116</f>
        <v>0</v>
      </c>
      <c r="BH13" s="211">
        <f>'Alternatyva 4'!BH$116</f>
        <v>0</v>
      </c>
      <c r="BI13" s="211">
        <f>'Alternatyva 4'!BI$116</f>
        <v>0</v>
      </c>
      <c r="BJ13" s="211">
        <f>'Alternatyva 4'!BJ$116</f>
        <v>0</v>
      </c>
      <c r="BK13" s="211">
        <f>'Alternatyva 4'!BK$116</f>
        <v>0</v>
      </c>
      <c r="BL13" s="211">
        <f>'Alternatyva 4'!BL$116</f>
        <v>0</v>
      </c>
      <c r="BM13" s="211">
        <f>'Alternatyva 4'!BM$116</f>
        <v>0</v>
      </c>
      <c r="BN13" s="211">
        <f>'Alternatyva 4'!BN$116</f>
        <v>0</v>
      </c>
      <c r="BO13" s="211">
        <f>'Alternatyva 4'!BO$116</f>
        <v>0</v>
      </c>
      <c r="BP13" s="211">
        <f>'Alternatyva 4'!BP$116</f>
        <v>0</v>
      </c>
      <c r="BQ13" s="211">
        <f>'Alternatyva 4'!BQ$116</f>
        <v>0</v>
      </c>
      <c r="BR13" s="211">
        <f>'Alternatyva 4'!BR$116</f>
        <v>0</v>
      </c>
      <c r="BS13" s="211">
        <f>'Alternatyva 4'!BS$116</f>
        <v>0</v>
      </c>
      <c r="BT13" s="211">
        <f>'Alternatyva 4'!BT$116</f>
        <v>0</v>
      </c>
      <c r="BU13" s="211">
        <f>'Alternatyva 4'!BU$116</f>
        <v>0</v>
      </c>
      <c r="BV13" s="211">
        <f>'Alternatyva 4'!BV$116</f>
        <v>0</v>
      </c>
      <c r="BW13" s="211">
        <f>'Alternatyva 4'!BW$116</f>
        <v>0</v>
      </c>
      <c r="BX13" s="211">
        <f>'Alternatyva 4'!BX$116</f>
        <v>0</v>
      </c>
      <c r="BY13" s="211">
        <f>'Alternatyva 4'!BY$116</f>
        <v>0</v>
      </c>
      <c r="BZ13" s="211">
        <f>'Alternatyva 4'!BZ$116</f>
        <v>0</v>
      </c>
      <c r="CA13" s="211">
        <f>'Alternatyva 4'!CA$116</f>
        <v>0</v>
      </c>
      <c r="CB13" s="211">
        <f>'Alternatyva 4'!CB$116</f>
        <v>0</v>
      </c>
      <c r="CC13" s="211">
        <f>'Alternatyva 4'!CC$116</f>
        <v>0</v>
      </c>
      <c r="CD13" s="211">
        <f>'Alternatyva 4'!CD$116</f>
        <v>0</v>
      </c>
      <c r="CE13" s="211">
        <f>'Alternatyva 4'!CE$116</f>
        <v>0</v>
      </c>
      <c r="CF13" s="211">
        <f>'Alternatyva 4'!CF$116</f>
        <v>0</v>
      </c>
      <c r="CG13" s="211">
        <f>'Alternatyva 4'!CG$116</f>
        <v>0</v>
      </c>
      <c r="CH13" s="211">
        <f>'Alternatyva 4'!CH$116</f>
        <v>0</v>
      </c>
      <c r="CI13" s="211">
        <f>'Alternatyva 4'!CI$116</f>
        <v>0</v>
      </c>
      <c r="CJ13" s="211">
        <f>'Alternatyva 4'!CJ$116</f>
        <v>0</v>
      </c>
      <c r="CK13" s="211">
        <f>'Alternatyva 4'!CK$116</f>
        <v>0</v>
      </c>
      <c r="CL13" s="211">
        <f>'Alternatyva 4'!CL$116</f>
        <v>0</v>
      </c>
      <c r="CM13" s="211">
        <f>'Alternatyva 4'!CM$116</f>
        <v>0</v>
      </c>
      <c r="CN13" s="211">
        <f>'Alternatyva 4'!CN$116</f>
        <v>0</v>
      </c>
      <c r="CO13" s="211">
        <f>'Alternatyva 4'!CO$116</f>
        <v>0</v>
      </c>
      <c r="CP13" s="211">
        <f>'Alternatyva 4'!CP$116</f>
        <v>0</v>
      </c>
      <c r="CQ13" s="211">
        <f>'Alternatyva 4'!CQ$116</f>
        <v>0</v>
      </c>
      <c r="CR13" s="211">
        <f>'Alternatyva 4'!CR$116</f>
        <v>0</v>
      </c>
      <c r="CS13" s="211">
        <f>'Alternatyva 4'!CS$116</f>
        <v>0</v>
      </c>
      <c r="CT13" s="211">
        <f>'Alternatyva 4'!CT$116</f>
        <v>0</v>
      </c>
      <c r="CU13" s="211">
        <f>'Alternatyva 4'!CU$116</f>
        <v>0</v>
      </c>
      <c r="CV13" s="211">
        <f>'Alternatyva 4'!CV$116</f>
        <v>0</v>
      </c>
      <c r="CW13" s="211">
        <f>'Alternatyva 4'!CW$116</f>
        <v>0</v>
      </c>
      <c r="CX13" s="211">
        <f>'Alternatyva 4'!CX$116</f>
        <v>0</v>
      </c>
      <c r="CY13" s="211">
        <f>'Alternatyva 4'!CY$116</f>
        <v>0</v>
      </c>
      <c r="CZ13" s="211">
        <f>'Alternatyva 4'!CZ$116</f>
        <v>0</v>
      </c>
      <c r="DA13" s="211">
        <f>'Alternatyva 4'!DA$116</f>
        <v>0</v>
      </c>
      <c r="DB13" s="211">
        <f>'Alternatyva 4'!DB$116</f>
        <v>0</v>
      </c>
      <c r="DC13" s="211">
        <f>'Alternatyva 4'!DC$116</f>
        <v>0</v>
      </c>
    </row>
    <row r="14" spans="2:107" hidden="1">
      <c r="B14" s="1212" t="str">
        <f>IF(A5_pav="","",A5_pav)</f>
        <v/>
      </c>
      <c r="C14" s="1212"/>
      <c r="D14" s="1212"/>
      <c r="E14" s="1212"/>
      <c r="F14" s="189">
        <f>H14+NPV(FD,I14:INDEX(I14:DC14,PAL))</f>
        <v>0</v>
      </c>
      <c r="G14" s="189">
        <f>SUMIF($H$8:$DC$8,"&lt;="&amp;PAL,$H14:$DC14)</f>
        <v>0</v>
      </c>
      <c r="H14" s="211">
        <f>'Alternatyva 5'!H$116</f>
        <v>0</v>
      </c>
      <c r="I14" s="211">
        <f>'Alternatyva 5'!I$116</f>
        <v>0</v>
      </c>
      <c r="J14" s="211">
        <f>'Alternatyva 5'!J$116</f>
        <v>0</v>
      </c>
      <c r="K14" s="211">
        <f>'Alternatyva 5'!K$116</f>
        <v>0</v>
      </c>
      <c r="L14" s="211">
        <f>'Alternatyva 5'!L$116</f>
        <v>0</v>
      </c>
      <c r="M14" s="211">
        <f>'Alternatyva 5'!M$116</f>
        <v>0</v>
      </c>
      <c r="N14" s="211">
        <f>'Alternatyva 5'!N$116</f>
        <v>0</v>
      </c>
      <c r="O14" s="211">
        <f>'Alternatyva 5'!O$116</f>
        <v>0</v>
      </c>
      <c r="P14" s="211">
        <f>'Alternatyva 5'!P$116</f>
        <v>0</v>
      </c>
      <c r="Q14" s="211">
        <f>'Alternatyva 5'!Q$116</f>
        <v>0</v>
      </c>
      <c r="R14" s="211">
        <f>'Alternatyva 5'!R$116</f>
        <v>0</v>
      </c>
      <c r="S14" s="211">
        <f>'Alternatyva 5'!S$116</f>
        <v>0</v>
      </c>
      <c r="T14" s="211">
        <f>'Alternatyva 5'!T$116</f>
        <v>0</v>
      </c>
      <c r="U14" s="211">
        <f>'Alternatyva 5'!U$116</f>
        <v>0</v>
      </c>
      <c r="V14" s="211">
        <f>'Alternatyva 5'!V$116</f>
        <v>0</v>
      </c>
      <c r="W14" s="211">
        <f>'Alternatyva 5'!W$116</f>
        <v>0</v>
      </c>
      <c r="X14" s="211">
        <f>'Alternatyva 5'!X$116</f>
        <v>0</v>
      </c>
      <c r="Y14" s="211">
        <f>'Alternatyva 5'!Y$116</f>
        <v>0</v>
      </c>
      <c r="Z14" s="211">
        <f>'Alternatyva 5'!Z$116</f>
        <v>0</v>
      </c>
      <c r="AA14" s="211">
        <f>'Alternatyva 5'!AA$116</f>
        <v>0</v>
      </c>
      <c r="AB14" s="211">
        <f>'Alternatyva 5'!AB$116</f>
        <v>0</v>
      </c>
      <c r="AC14" s="211">
        <f>'Alternatyva 5'!AC$116</f>
        <v>0</v>
      </c>
      <c r="AD14" s="211">
        <f>'Alternatyva 5'!AD$116</f>
        <v>0</v>
      </c>
      <c r="AE14" s="211">
        <f>'Alternatyva 5'!AE$116</f>
        <v>0</v>
      </c>
      <c r="AF14" s="211">
        <f>'Alternatyva 5'!AF$116</f>
        <v>0</v>
      </c>
      <c r="AG14" s="211">
        <f>'Alternatyva 5'!AG$116</f>
        <v>0</v>
      </c>
      <c r="AH14" s="211">
        <f>'Alternatyva 5'!AH$116</f>
        <v>0</v>
      </c>
      <c r="AI14" s="211">
        <f>'Alternatyva 5'!AI$116</f>
        <v>0</v>
      </c>
      <c r="AJ14" s="211">
        <f>'Alternatyva 5'!AJ$116</f>
        <v>0</v>
      </c>
      <c r="AK14" s="211">
        <f>'Alternatyva 5'!AK$116</f>
        <v>0</v>
      </c>
      <c r="AL14" s="211">
        <f>'Alternatyva 5'!AL$116</f>
        <v>0</v>
      </c>
      <c r="AM14" s="211">
        <f>'Alternatyva 5'!AM$116</f>
        <v>0</v>
      </c>
      <c r="AN14" s="211">
        <f>'Alternatyva 5'!AN$116</f>
        <v>0</v>
      </c>
      <c r="AO14" s="211">
        <f>'Alternatyva 5'!AO$116</f>
        <v>0</v>
      </c>
      <c r="AP14" s="211">
        <f>'Alternatyva 5'!AP$116</f>
        <v>0</v>
      </c>
      <c r="AQ14" s="211">
        <f>'Alternatyva 5'!AQ$116</f>
        <v>0</v>
      </c>
      <c r="AR14" s="211">
        <f>'Alternatyva 5'!AR$116</f>
        <v>0</v>
      </c>
      <c r="AS14" s="211">
        <f>'Alternatyva 5'!AS$116</f>
        <v>0</v>
      </c>
      <c r="AT14" s="211">
        <f>'Alternatyva 5'!AT$116</f>
        <v>0</v>
      </c>
      <c r="AU14" s="211">
        <f>'Alternatyva 5'!AU$116</f>
        <v>0</v>
      </c>
      <c r="AV14" s="211">
        <f>'Alternatyva 5'!AV$116</f>
        <v>0</v>
      </c>
      <c r="AW14" s="211">
        <f>'Alternatyva 5'!AW$116</f>
        <v>0</v>
      </c>
      <c r="AX14" s="211">
        <f>'Alternatyva 5'!AX$116</f>
        <v>0</v>
      </c>
      <c r="AY14" s="211">
        <f>'Alternatyva 5'!AY$116</f>
        <v>0</v>
      </c>
      <c r="AZ14" s="211">
        <f>'Alternatyva 5'!AZ$116</f>
        <v>0</v>
      </c>
      <c r="BA14" s="211">
        <f>'Alternatyva 5'!BA$116</f>
        <v>0</v>
      </c>
      <c r="BB14" s="211">
        <f>'Alternatyva 5'!BB$116</f>
        <v>0</v>
      </c>
      <c r="BC14" s="211">
        <f>'Alternatyva 5'!BC$116</f>
        <v>0</v>
      </c>
      <c r="BD14" s="211">
        <f>'Alternatyva 5'!BD$116</f>
        <v>0</v>
      </c>
      <c r="BE14" s="211">
        <f>'Alternatyva 5'!BE$116</f>
        <v>0</v>
      </c>
      <c r="BF14" s="211">
        <f>'Alternatyva 5'!BF$116</f>
        <v>0</v>
      </c>
      <c r="BG14" s="211">
        <f>'Alternatyva 5'!BG$116</f>
        <v>0</v>
      </c>
      <c r="BH14" s="211">
        <f>'Alternatyva 5'!BH$116</f>
        <v>0</v>
      </c>
      <c r="BI14" s="211">
        <f>'Alternatyva 5'!BI$116</f>
        <v>0</v>
      </c>
      <c r="BJ14" s="211">
        <f>'Alternatyva 5'!BJ$116</f>
        <v>0</v>
      </c>
      <c r="BK14" s="211">
        <f>'Alternatyva 5'!BK$116</f>
        <v>0</v>
      </c>
      <c r="BL14" s="211">
        <f>'Alternatyva 5'!BL$116</f>
        <v>0</v>
      </c>
      <c r="BM14" s="211">
        <f>'Alternatyva 5'!BM$116</f>
        <v>0</v>
      </c>
      <c r="BN14" s="211">
        <f>'Alternatyva 5'!BN$116</f>
        <v>0</v>
      </c>
      <c r="BO14" s="211">
        <f>'Alternatyva 5'!BO$116</f>
        <v>0</v>
      </c>
      <c r="BP14" s="211">
        <f>'Alternatyva 5'!BP$116</f>
        <v>0</v>
      </c>
      <c r="BQ14" s="211">
        <f>'Alternatyva 5'!BQ$116</f>
        <v>0</v>
      </c>
      <c r="BR14" s="211">
        <f>'Alternatyva 5'!BR$116</f>
        <v>0</v>
      </c>
      <c r="BS14" s="211">
        <f>'Alternatyva 5'!BS$116</f>
        <v>0</v>
      </c>
      <c r="BT14" s="211">
        <f>'Alternatyva 5'!BT$116</f>
        <v>0</v>
      </c>
      <c r="BU14" s="211">
        <f>'Alternatyva 5'!BU$116</f>
        <v>0</v>
      </c>
      <c r="BV14" s="211">
        <f>'Alternatyva 5'!BV$116</f>
        <v>0</v>
      </c>
      <c r="BW14" s="211">
        <f>'Alternatyva 5'!BW$116</f>
        <v>0</v>
      </c>
      <c r="BX14" s="211">
        <f>'Alternatyva 5'!BX$116</f>
        <v>0</v>
      </c>
      <c r="BY14" s="211">
        <f>'Alternatyva 5'!BY$116</f>
        <v>0</v>
      </c>
      <c r="BZ14" s="211">
        <f>'Alternatyva 5'!BZ$116</f>
        <v>0</v>
      </c>
      <c r="CA14" s="211">
        <f>'Alternatyva 5'!CA$116</f>
        <v>0</v>
      </c>
      <c r="CB14" s="211">
        <f>'Alternatyva 5'!CB$116</f>
        <v>0</v>
      </c>
      <c r="CC14" s="211">
        <f>'Alternatyva 5'!CC$116</f>
        <v>0</v>
      </c>
      <c r="CD14" s="211">
        <f>'Alternatyva 5'!CD$116</f>
        <v>0</v>
      </c>
      <c r="CE14" s="211">
        <f>'Alternatyva 5'!CE$116</f>
        <v>0</v>
      </c>
      <c r="CF14" s="211">
        <f>'Alternatyva 5'!CF$116</f>
        <v>0</v>
      </c>
      <c r="CG14" s="211">
        <f>'Alternatyva 5'!CG$116</f>
        <v>0</v>
      </c>
      <c r="CH14" s="211">
        <f>'Alternatyva 5'!CH$116</f>
        <v>0</v>
      </c>
      <c r="CI14" s="211">
        <f>'Alternatyva 5'!CI$116</f>
        <v>0</v>
      </c>
      <c r="CJ14" s="211">
        <f>'Alternatyva 5'!CJ$116</f>
        <v>0</v>
      </c>
      <c r="CK14" s="211">
        <f>'Alternatyva 5'!CK$116</f>
        <v>0</v>
      </c>
      <c r="CL14" s="211">
        <f>'Alternatyva 5'!CL$116</f>
        <v>0</v>
      </c>
      <c r="CM14" s="211">
        <f>'Alternatyva 5'!CM$116</f>
        <v>0</v>
      </c>
      <c r="CN14" s="211">
        <f>'Alternatyva 5'!CN$116</f>
        <v>0</v>
      </c>
      <c r="CO14" s="211">
        <f>'Alternatyva 5'!CO$116</f>
        <v>0</v>
      </c>
      <c r="CP14" s="211">
        <f>'Alternatyva 5'!CP$116</f>
        <v>0</v>
      </c>
      <c r="CQ14" s="211">
        <f>'Alternatyva 5'!CQ$116</f>
        <v>0</v>
      </c>
      <c r="CR14" s="211">
        <f>'Alternatyva 5'!CR$116</f>
        <v>0</v>
      </c>
      <c r="CS14" s="211">
        <f>'Alternatyva 5'!CS$116</f>
        <v>0</v>
      </c>
      <c r="CT14" s="211">
        <f>'Alternatyva 5'!CT$116</f>
        <v>0</v>
      </c>
      <c r="CU14" s="211">
        <f>'Alternatyva 5'!CU$116</f>
        <v>0</v>
      </c>
      <c r="CV14" s="211">
        <f>'Alternatyva 5'!CV$116</f>
        <v>0</v>
      </c>
      <c r="CW14" s="211">
        <f>'Alternatyva 5'!CW$116</f>
        <v>0</v>
      </c>
      <c r="CX14" s="211">
        <f>'Alternatyva 5'!CX$116</f>
        <v>0</v>
      </c>
      <c r="CY14" s="211">
        <f>'Alternatyva 5'!CY$116</f>
        <v>0</v>
      </c>
      <c r="CZ14" s="211">
        <f>'Alternatyva 5'!CZ$116</f>
        <v>0</v>
      </c>
      <c r="DA14" s="211">
        <f>'Alternatyva 5'!DA$116</f>
        <v>0</v>
      </c>
      <c r="DB14" s="211">
        <f>'Alternatyva 5'!DB$116</f>
        <v>0</v>
      </c>
      <c r="DC14" s="211">
        <f>'Alternatyva 5'!DC$116</f>
        <v>0</v>
      </c>
    </row>
    <row r="15" spans="2:107">
      <c r="E15" s="4"/>
      <c r="F15" s="15"/>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row>
    <row r="16" spans="2:107">
      <c r="B16" s="6" t="str">
        <f>IF(Result_mat&lt;&gt;"",CONCATENATE("eur / ",Result_mat),"-")</f>
        <v>eur / Naudotojai per metus</v>
      </c>
      <c r="C16" s="6"/>
      <c r="D16" s="6"/>
      <c r="E16" s="4"/>
      <c r="F16" s="15"/>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row>
    <row r="17" spans="2:107" ht="28.5" customHeight="1">
      <c r="B17" s="1213" t="s">
        <v>13</v>
      </c>
      <c r="C17" s="1213"/>
      <c r="D17" s="1213"/>
      <c r="E17" s="1213"/>
      <c r="F17" s="187" t="s">
        <v>250</v>
      </c>
      <c r="G17" s="12"/>
      <c r="H17" s="12"/>
      <c r="J17" s="7"/>
      <c r="K17" s="7"/>
      <c r="L17" s="7"/>
      <c r="M17" s="7"/>
      <c r="N17" s="7"/>
      <c r="O17" s="7"/>
      <c r="P17" s="7"/>
    </row>
    <row r="18" spans="2:107">
      <c r="B18" s="1212" t="str">
        <f>IF(A1_pav="","",A1_pav)</f>
        <v>Dviračių ir pėsčiųjų infrastruktūros vystymas</v>
      </c>
      <c r="C18" s="1212"/>
      <c r="D18" s="1212"/>
      <c r="E18" s="1212"/>
      <c r="F18" s="220">
        <f>IFERROR(('Alternatyva 1'!$F$7+'Alternatyva 1'!F$115-F28)/$F10,"-")</f>
        <v>139.50832749796274</v>
      </c>
      <c r="G18" s="13"/>
      <c r="H18" s="1"/>
      <c r="M18" s="1"/>
      <c r="N18" s="14"/>
      <c r="P18" s="1"/>
    </row>
    <row r="19" spans="2:107" hidden="1">
      <c r="B19" s="1212" t="str">
        <f>IF(A2_pav="","",A2_pav)</f>
        <v/>
      </c>
      <c r="C19" s="1212"/>
      <c r="D19" s="1212"/>
      <c r="E19" s="1212"/>
      <c r="F19" s="220" t="str">
        <f>IFERROR(('Alternatyva 2'!$F$7+'Alternatyva 2'!F$115-F36)/$F11,"-")</f>
        <v>-</v>
      </c>
      <c r="G19" s="13"/>
      <c r="H19" s="13"/>
      <c r="M19" s="1"/>
      <c r="N19" s="14"/>
      <c r="P19" s="1"/>
    </row>
    <row r="20" spans="2:107" hidden="1">
      <c r="B20" s="1212" t="str">
        <f>IF(A3_pav="","",A3_pav)</f>
        <v/>
      </c>
      <c r="C20" s="1212"/>
      <c r="D20" s="1212"/>
      <c r="E20" s="1212"/>
      <c r="F20" s="220" t="str">
        <f>IFERROR(('Alternatyva 3'!$F$7+'Alternatyva 3'!F$115-F44)/$F12,"-")</f>
        <v>-</v>
      </c>
      <c r="G20" s="13"/>
      <c r="H20" s="13"/>
      <c r="M20" s="1"/>
      <c r="N20" s="14"/>
      <c r="P20" s="1"/>
    </row>
    <row r="21" spans="2:107" hidden="1">
      <c r="B21" s="1212" t="str">
        <f>IF(A4_pav="","",A4_pav)</f>
        <v/>
      </c>
      <c r="C21" s="1212"/>
      <c r="D21" s="1212"/>
      <c r="E21" s="1212"/>
      <c r="F21" s="220" t="str">
        <f>IFERROR(('Alternatyva 4'!$F$7+'Alternatyva 4'!F$115-F52)/$F13,"-")</f>
        <v>-</v>
      </c>
      <c r="G21" s="13"/>
      <c r="H21" s="13"/>
      <c r="M21" s="1"/>
      <c r="N21" s="14"/>
      <c r="P21" s="1"/>
    </row>
    <row r="22" spans="2:107" hidden="1">
      <c r="B22" s="1212" t="str">
        <f>IF(A5_pav="","",A5_pav)</f>
        <v/>
      </c>
      <c r="C22" s="1212"/>
      <c r="D22" s="1212"/>
      <c r="E22" s="1212"/>
      <c r="F22" s="220" t="str">
        <f>IFERROR(('Alternatyva 5'!$F$7++'Alternatyva 5'!F$115-F60)/$F14,"-")</f>
        <v>-</v>
      </c>
      <c r="G22" s="13"/>
      <c r="H22" s="13"/>
      <c r="M22" s="1"/>
      <c r="N22" s="14"/>
      <c r="P22" s="1"/>
    </row>
    <row r="23" spans="2:107">
      <c r="B23" s="1"/>
      <c r="C23" s="1"/>
      <c r="D23" s="1"/>
      <c r="E23" s="30"/>
      <c r="F23" s="4"/>
      <c r="G23" s="13"/>
      <c r="H23" s="13"/>
      <c r="M23" s="1"/>
      <c r="N23" s="14"/>
      <c r="P23" s="1"/>
    </row>
    <row r="24" spans="2:107">
      <c r="B24" s="1"/>
      <c r="C24" s="1"/>
      <c r="D24" s="1"/>
      <c r="E24" s="30"/>
      <c r="F24" s="4"/>
      <c r="G24" s="13"/>
      <c r="H24" s="13"/>
      <c r="M24" s="1"/>
      <c r="N24" s="14"/>
      <c r="P24" s="1"/>
    </row>
    <row r="25" spans="2:107">
      <c r="B25" s="1"/>
      <c r="C25" s="1"/>
      <c r="D25" s="1"/>
      <c r="E25" s="30"/>
      <c r="F25" s="4"/>
      <c r="G25" s="13"/>
      <c r="H25" s="13"/>
      <c r="M25" s="1"/>
      <c r="N25" s="14"/>
      <c r="P25" s="1"/>
    </row>
    <row r="26" spans="2:107" hidden="1">
      <c r="B26" s="16" t="s">
        <v>19</v>
      </c>
      <c r="C26" s="16"/>
      <c r="D26" s="16"/>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row>
    <row r="27" spans="2:107" hidden="1">
      <c r="B27" s="1210" t="s">
        <v>242</v>
      </c>
      <c r="C27" s="1210"/>
      <c r="D27" s="1210"/>
      <c r="E27" s="1210"/>
      <c r="F27" s="221"/>
      <c r="G27" s="186" t="s">
        <v>147</v>
      </c>
      <c r="H27" s="186" t="str">
        <f ca="1">H9</f>
        <v>2024</v>
      </c>
      <c r="I27" s="186">
        <f t="shared" ref="I27:BT27" ca="1" si="3">I9</f>
        <v>2025</v>
      </c>
      <c r="J27" s="186">
        <f t="shared" ca="1" si="3"/>
        <v>2026</v>
      </c>
      <c r="K27" s="186">
        <f t="shared" ca="1" si="3"/>
        <v>2027</v>
      </c>
      <c r="L27" s="186">
        <f t="shared" ca="1" si="3"/>
        <v>2028</v>
      </c>
      <c r="M27" s="186">
        <f t="shared" ca="1" si="3"/>
        <v>2029</v>
      </c>
      <c r="N27" s="186">
        <f t="shared" ca="1" si="3"/>
        <v>2030</v>
      </c>
      <c r="O27" s="186">
        <f t="shared" ca="1" si="3"/>
        <v>2031</v>
      </c>
      <c r="P27" s="186">
        <f t="shared" ca="1" si="3"/>
        <v>2032</v>
      </c>
      <c r="Q27" s="186">
        <f t="shared" ca="1" si="3"/>
        <v>2033</v>
      </c>
      <c r="R27" s="186">
        <f t="shared" ca="1" si="3"/>
        <v>2034</v>
      </c>
      <c r="S27" s="186">
        <f t="shared" ca="1" si="3"/>
        <v>2035</v>
      </c>
      <c r="T27" s="186">
        <f t="shared" ca="1" si="3"/>
        <v>2036</v>
      </c>
      <c r="U27" s="186">
        <f t="shared" ca="1" si="3"/>
        <v>2037</v>
      </c>
      <c r="V27" s="186">
        <f t="shared" ca="1" si="3"/>
        <v>2038</v>
      </c>
      <c r="W27" s="186">
        <f t="shared" ca="1" si="3"/>
        <v>2039</v>
      </c>
      <c r="X27" s="186">
        <f t="shared" ca="1" si="3"/>
        <v>2040</v>
      </c>
      <c r="Y27" s="186">
        <f t="shared" ca="1" si="3"/>
        <v>2041</v>
      </c>
      <c r="Z27" s="186">
        <f t="shared" ca="1" si="3"/>
        <v>2042</v>
      </c>
      <c r="AA27" s="186">
        <f t="shared" ca="1" si="3"/>
        <v>2043</v>
      </c>
      <c r="AB27" s="186">
        <f t="shared" ca="1" si="3"/>
        <v>2044</v>
      </c>
      <c r="AC27" s="186">
        <f t="shared" ca="1" si="3"/>
        <v>2045</v>
      </c>
      <c r="AD27" s="186">
        <f t="shared" ca="1" si="3"/>
        <v>2046</v>
      </c>
      <c r="AE27" s="186">
        <f t="shared" ca="1" si="3"/>
        <v>2047</v>
      </c>
      <c r="AF27" s="186">
        <f t="shared" ca="1" si="3"/>
        <v>2048</v>
      </c>
      <c r="AG27" s="186">
        <f t="shared" ca="1" si="3"/>
        <v>2049</v>
      </c>
      <c r="AH27" s="186">
        <f t="shared" ca="1" si="3"/>
        <v>2050</v>
      </c>
      <c r="AI27" s="186">
        <f t="shared" ca="1" si="3"/>
        <v>2051</v>
      </c>
      <c r="AJ27" s="186">
        <f t="shared" ca="1" si="3"/>
        <v>2052</v>
      </c>
      <c r="AK27" s="186">
        <f t="shared" ca="1" si="3"/>
        <v>2053</v>
      </c>
      <c r="AL27" s="186">
        <f t="shared" ca="1" si="3"/>
        <v>2054</v>
      </c>
      <c r="AM27" s="186">
        <f t="shared" ca="1" si="3"/>
        <v>2055</v>
      </c>
      <c r="AN27" s="186">
        <f t="shared" ca="1" si="3"/>
        <v>2056</v>
      </c>
      <c r="AO27" s="186">
        <f t="shared" ca="1" si="3"/>
        <v>2057</v>
      </c>
      <c r="AP27" s="186">
        <f t="shared" ca="1" si="3"/>
        <v>2058</v>
      </c>
      <c r="AQ27" s="186">
        <f t="shared" ca="1" si="3"/>
        <v>2059</v>
      </c>
      <c r="AR27" s="186">
        <f t="shared" ca="1" si="3"/>
        <v>2060</v>
      </c>
      <c r="AS27" s="186">
        <f t="shared" ca="1" si="3"/>
        <v>2061</v>
      </c>
      <c r="AT27" s="186">
        <f t="shared" ca="1" si="3"/>
        <v>2062</v>
      </c>
      <c r="AU27" s="186">
        <f t="shared" ca="1" si="3"/>
        <v>2063</v>
      </c>
      <c r="AV27" s="186">
        <f t="shared" ca="1" si="3"/>
        <v>2064</v>
      </c>
      <c r="AW27" s="186">
        <f t="shared" ca="1" si="3"/>
        <v>2065</v>
      </c>
      <c r="AX27" s="186">
        <f t="shared" ca="1" si="3"/>
        <v>2066</v>
      </c>
      <c r="AY27" s="186">
        <f t="shared" ca="1" si="3"/>
        <v>2067</v>
      </c>
      <c r="AZ27" s="186">
        <f t="shared" ca="1" si="3"/>
        <v>2068</v>
      </c>
      <c r="BA27" s="186">
        <f t="shared" ca="1" si="3"/>
        <v>2069</v>
      </c>
      <c r="BB27" s="186">
        <f t="shared" ca="1" si="3"/>
        <v>2070</v>
      </c>
      <c r="BC27" s="186">
        <f t="shared" ca="1" si="3"/>
        <v>2071</v>
      </c>
      <c r="BD27" s="186">
        <f t="shared" ca="1" si="3"/>
        <v>2072</v>
      </c>
      <c r="BE27" s="186">
        <f t="shared" ca="1" si="3"/>
        <v>2073</v>
      </c>
      <c r="BF27" s="186">
        <f t="shared" ca="1" si="3"/>
        <v>2074</v>
      </c>
      <c r="BG27" s="186">
        <f t="shared" ca="1" si="3"/>
        <v>2075</v>
      </c>
      <c r="BH27" s="186">
        <f t="shared" ca="1" si="3"/>
        <v>2076</v>
      </c>
      <c r="BI27" s="186">
        <f t="shared" ca="1" si="3"/>
        <v>2077</v>
      </c>
      <c r="BJ27" s="186">
        <f t="shared" ca="1" si="3"/>
        <v>2078</v>
      </c>
      <c r="BK27" s="186">
        <f t="shared" ca="1" si="3"/>
        <v>2079</v>
      </c>
      <c r="BL27" s="186">
        <f t="shared" ca="1" si="3"/>
        <v>2080</v>
      </c>
      <c r="BM27" s="186">
        <f t="shared" ca="1" si="3"/>
        <v>2081</v>
      </c>
      <c r="BN27" s="186">
        <f t="shared" ca="1" si="3"/>
        <v>2082</v>
      </c>
      <c r="BO27" s="186">
        <f t="shared" ca="1" si="3"/>
        <v>2083</v>
      </c>
      <c r="BP27" s="186">
        <f t="shared" ca="1" si="3"/>
        <v>2084</v>
      </c>
      <c r="BQ27" s="186">
        <f t="shared" ca="1" si="3"/>
        <v>2085</v>
      </c>
      <c r="BR27" s="186">
        <f t="shared" ca="1" si="3"/>
        <v>2086</v>
      </c>
      <c r="BS27" s="186">
        <f t="shared" ca="1" si="3"/>
        <v>2087</v>
      </c>
      <c r="BT27" s="186">
        <f t="shared" ca="1" si="3"/>
        <v>2088</v>
      </c>
      <c r="BU27" s="186">
        <f t="shared" ref="BU27:DC27" ca="1" si="4">BU9</f>
        <v>2089</v>
      </c>
      <c r="BV27" s="186">
        <f t="shared" ca="1" si="4"/>
        <v>2090</v>
      </c>
      <c r="BW27" s="186">
        <f t="shared" ca="1" si="4"/>
        <v>2091</v>
      </c>
      <c r="BX27" s="186">
        <f t="shared" ca="1" si="4"/>
        <v>2092</v>
      </c>
      <c r="BY27" s="186">
        <f t="shared" ca="1" si="4"/>
        <v>2093</v>
      </c>
      <c r="BZ27" s="186">
        <f t="shared" ca="1" si="4"/>
        <v>2094</v>
      </c>
      <c r="CA27" s="186">
        <f t="shared" ca="1" si="4"/>
        <v>2095</v>
      </c>
      <c r="CB27" s="186">
        <f t="shared" ca="1" si="4"/>
        <v>2096</v>
      </c>
      <c r="CC27" s="186">
        <f t="shared" ca="1" si="4"/>
        <v>2097</v>
      </c>
      <c r="CD27" s="186">
        <f t="shared" ca="1" si="4"/>
        <v>2098</v>
      </c>
      <c r="CE27" s="186">
        <f t="shared" ca="1" si="4"/>
        <v>2099</v>
      </c>
      <c r="CF27" s="186">
        <f t="shared" ca="1" si="4"/>
        <v>2100</v>
      </c>
      <c r="CG27" s="186">
        <f t="shared" ca="1" si="4"/>
        <v>2101</v>
      </c>
      <c r="CH27" s="186">
        <f t="shared" ca="1" si="4"/>
        <v>2102</v>
      </c>
      <c r="CI27" s="186">
        <f t="shared" ca="1" si="4"/>
        <v>2103</v>
      </c>
      <c r="CJ27" s="186">
        <f t="shared" ca="1" si="4"/>
        <v>2104</v>
      </c>
      <c r="CK27" s="186">
        <f t="shared" ca="1" si="4"/>
        <v>2105</v>
      </c>
      <c r="CL27" s="186">
        <f t="shared" ca="1" si="4"/>
        <v>2106</v>
      </c>
      <c r="CM27" s="186">
        <f t="shared" ca="1" si="4"/>
        <v>2107</v>
      </c>
      <c r="CN27" s="186">
        <f t="shared" ca="1" si="4"/>
        <v>2108</v>
      </c>
      <c r="CO27" s="186">
        <f t="shared" ca="1" si="4"/>
        <v>2109</v>
      </c>
      <c r="CP27" s="186">
        <f t="shared" ca="1" si="4"/>
        <v>2110</v>
      </c>
      <c r="CQ27" s="186">
        <f t="shared" ca="1" si="4"/>
        <v>2111</v>
      </c>
      <c r="CR27" s="186">
        <f t="shared" ca="1" si="4"/>
        <v>2112</v>
      </c>
      <c r="CS27" s="186">
        <f t="shared" ca="1" si="4"/>
        <v>2113</v>
      </c>
      <c r="CT27" s="186">
        <f t="shared" ca="1" si="4"/>
        <v>2114</v>
      </c>
      <c r="CU27" s="186">
        <f t="shared" ca="1" si="4"/>
        <v>2115</v>
      </c>
      <c r="CV27" s="186">
        <f t="shared" ca="1" si="4"/>
        <v>2116</v>
      </c>
      <c r="CW27" s="186">
        <f t="shared" ca="1" si="4"/>
        <v>2117</v>
      </c>
      <c r="CX27" s="186">
        <f t="shared" ca="1" si="4"/>
        <v>2118</v>
      </c>
      <c r="CY27" s="186">
        <f t="shared" ca="1" si="4"/>
        <v>2119</v>
      </c>
      <c r="CZ27" s="186">
        <f t="shared" ca="1" si="4"/>
        <v>2120</v>
      </c>
      <c r="DA27" s="186">
        <f t="shared" ca="1" si="4"/>
        <v>2121</v>
      </c>
      <c r="DB27" s="186">
        <f t="shared" ca="1" si="4"/>
        <v>2122</v>
      </c>
      <c r="DC27" s="186">
        <f t="shared" ca="1" si="4"/>
        <v>2123</v>
      </c>
    </row>
    <row r="28" spans="2:107" hidden="1">
      <c r="B28" s="1209" t="s">
        <v>163</v>
      </c>
      <c r="C28" s="1209"/>
      <c r="D28" s="1209"/>
      <c r="E28" s="1209"/>
      <c r="F28" s="210">
        <f>H28+NPV(FD,I28:INDEX(I28:DC28,PAL))</f>
        <v>20145089.060814101</v>
      </c>
      <c r="G28" s="214">
        <f>SUMIF($H$8:$DC$8,"&lt;="&amp;PAL,$H28:$DC28)</f>
        <v>53703510.319368064</v>
      </c>
      <c r="H28" s="222">
        <f>SUM('Alternatyva 1'!H$21,'Alternatyva 1'!H$32,'Alternatyva 1'!H$43,'Alternatyva 1'!H$55,'Alternatyva 1'!H$66,'Alternatyva 1'!H$77,'Alternatyva 1'!H$88)</f>
        <v>0</v>
      </c>
      <c r="I28" s="222">
        <f>SUM('Alternatyva 1'!I$21,'Alternatyva 1'!I$32,'Alternatyva 1'!I$43,'Alternatyva 1'!I$55,'Alternatyva 1'!I$66,'Alternatyva 1'!I$77,'Alternatyva 1'!I$88)</f>
        <v>0</v>
      </c>
      <c r="J28" s="222">
        <f>SUM('Alternatyva 1'!J$21,'Alternatyva 1'!J$32,'Alternatyva 1'!J$43,'Alternatyva 1'!J$55,'Alternatyva 1'!J$66,'Alternatyva 1'!J$77,'Alternatyva 1'!J$88)</f>
        <v>0</v>
      </c>
      <c r="K28" s="222">
        <f>SUM('Alternatyva 1'!K$21,'Alternatyva 1'!K$32,'Alternatyva 1'!K$43,'Alternatyva 1'!K$55,'Alternatyva 1'!K$66,'Alternatyva 1'!K$77,'Alternatyva 1'!K$88)</f>
        <v>0</v>
      </c>
      <c r="L28" s="222">
        <f>SUM('Alternatyva 1'!L$21,'Alternatyva 1'!L$32,'Alternatyva 1'!L$43,'Alternatyva 1'!L$55,'Alternatyva 1'!L$66,'Alternatyva 1'!L$77,'Alternatyva 1'!L$88)</f>
        <v>0</v>
      </c>
      <c r="M28" s="222">
        <f>SUM('Alternatyva 1'!M$21,'Alternatyva 1'!M$32,'Alternatyva 1'!M$43,'Alternatyva 1'!M$55,'Alternatyva 1'!M$66,'Alternatyva 1'!M$77,'Alternatyva 1'!M$88)</f>
        <v>0</v>
      </c>
      <c r="N28" s="222">
        <f>SUM('Alternatyva 1'!N$21,'Alternatyva 1'!N$32,'Alternatyva 1'!N$43,'Alternatyva 1'!N$55,'Alternatyva 1'!N$66,'Alternatyva 1'!N$77,'Alternatyva 1'!N$88)</f>
        <v>0</v>
      </c>
      <c r="O28" s="222">
        <f>SUM('Alternatyva 1'!O$21,'Alternatyva 1'!O$32,'Alternatyva 1'!O$43,'Alternatyva 1'!O$55,'Alternatyva 1'!O$66,'Alternatyva 1'!O$77,'Alternatyva 1'!O$88)</f>
        <v>0</v>
      </c>
      <c r="P28" s="222">
        <f>SUM('Alternatyva 1'!P$21,'Alternatyva 1'!P$32,'Alternatyva 1'!P$43,'Alternatyva 1'!P$55,'Alternatyva 1'!P$66,'Alternatyva 1'!P$77,'Alternatyva 1'!P$88)</f>
        <v>0</v>
      </c>
      <c r="Q28" s="222">
        <f>SUM('Alternatyva 1'!Q$21,'Alternatyva 1'!Q$32,'Alternatyva 1'!Q$43,'Alternatyva 1'!Q$55,'Alternatyva 1'!Q$66,'Alternatyva 1'!Q$77,'Alternatyva 1'!Q$88)</f>
        <v>0</v>
      </c>
      <c r="R28" s="222">
        <f>SUM('Alternatyva 1'!R$21,'Alternatyva 1'!R$32,'Alternatyva 1'!R$43,'Alternatyva 1'!R$55,'Alternatyva 1'!R$66,'Alternatyva 1'!R$77,'Alternatyva 1'!R$88)</f>
        <v>0</v>
      </c>
      <c r="S28" s="222">
        <f>SUM('Alternatyva 1'!S$21,'Alternatyva 1'!S$32,'Alternatyva 1'!S$43,'Alternatyva 1'!S$55,'Alternatyva 1'!S$66,'Alternatyva 1'!S$77,'Alternatyva 1'!S$88)</f>
        <v>0</v>
      </c>
      <c r="T28" s="222">
        <f>SUM('Alternatyva 1'!T$21,'Alternatyva 1'!T$32,'Alternatyva 1'!T$43,'Alternatyva 1'!T$55,'Alternatyva 1'!T$66,'Alternatyva 1'!T$77,'Alternatyva 1'!T$88)</f>
        <v>0</v>
      </c>
      <c r="U28" s="222">
        <f>SUM('Alternatyva 1'!U$21,'Alternatyva 1'!U$32,'Alternatyva 1'!U$43,'Alternatyva 1'!U$55,'Alternatyva 1'!U$66,'Alternatyva 1'!U$77,'Alternatyva 1'!U$88)</f>
        <v>0</v>
      </c>
      <c r="V28" s="222">
        <f>SUM('Alternatyva 1'!V$21,'Alternatyva 1'!V$32,'Alternatyva 1'!V$43,'Alternatyva 1'!V$55,'Alternatyva 1'!V$66,'Alternatyva 1'!V$77,'Alternatyva 1'!V$88)</f>
        <v>0</v>
      </c>
      <c r="W28" s="222">
        <f>SUM('Alternatyva 1'!W$21,'Alternatyva 1'!W$32,'Alternatyva 1'!W$43,'Alternatyva 1'!W$55,'Alternatyva 1'!W$66,'Alternatyva 1'!W$77,'Alternatyva 1'!W$88)</f>
        <v>0</v>
      </c>
      <c r="X28" s="222">
        <f>SUM('Alternatyva 1'!X$21,'Alternatyva 1'!X$32,'Alternatyva 1'!X$43,'Alternatyva 1'!X$55,'Alternatyva 1'!X$66,'Alternatyva 1'!X$77,'Alternatyva 1'!X$88)</f>
        <v>0</v>
      </c>
      <c r="Y28" s="222">
        <f>SUM('Alternatyva 1'!Y$21,'Alternatyva 1'!Y$32,'Alternatyva 1'!Y$43,'Alternatyva 1'!Y$55,'Alternatyva 1'!Y$66,'Alternatyva 1'!Y$77,'Alternatyva 1'!Y$88)</f>
        <v>0</v>
      </c>
      <c r="Z28" s="222">
        <f>SUM('Alternatyva 1'!Z$21,'Alternatyva 1'!Z$32,'Alternatyva 1'!Z$43,'Alternatyva 1'!Z$55,'Alternatyva 1'!Z$66,'Alternatyva 1'!Z$77,'Alternatyva 1'!Z$88)</f>
        <v>0</v>
      </c>
      <c r="AA28" s="222">
        <f>SUM('Alternatyva 1'!AA$21,'Alternatyva 1'!AA$32,'Alternatyva 1'!AA$43,'Alternatyva 1'!AA$55,'Alternatyva 1'!AA$66,'Alternatyva 1'!AA$77,'Alternatyva 1'!AA$88)</f>
        <v>0</v>
      </c>
      <c r="AB28" s="222">
        <f>SUM('Alternatyva 1'!AB$21,'Alternatyva 1'!AB$32,'Alternatyva 1'!AB$43,'Alternatyva 1'!AB$55,'Alternatyva 1'!AB$66,'Alternatyva 1'!AB$77,'Alternatyva 1'!AB$88)</f>
        <v>0</v>
      </c>
      <c r="AC28" s="222">
        <f>SUM('Alternatyva 1'!AC$21,'Alternatyva 1'!AC$32,'Alternatyva 1'!AC$43,'Alternatyva 1'!AC$55,'Alternatyva 1'!AC$66,'Alternatyva 1'!AC$77,'Alternatyva 1'!AC$88)</f>
        <v>0</v>
      </c>
      <c r="AD28" s="222">
        <f>SUM('Alternatyva 1'!AD$21,'Alternatyva 1'!AD$32,'Alternatyva 1'!AD$43,'Alternatyva 1'!AD$55,'Alternatyva 1'!AD$66,'Alternatyva 1'!AD$77,'Alternatyva 1'!AD$88)</f>
        <v>0</v>
      </c>
      <c r="AE28" s="222">
        <f>SUM('Alternatyva 1'!AE$21,'Alternatyva 1'!AE$32,'Alternatyva 1'!AE$43,'Alternatyva 1'!AE$55,'Alternatyva 1'!AE$66,'Alternatyva 1'!AE$77,'Alternatyva 1'!AE$88)</f>
        <v>0</v>
      </c>
      <c r="AF28" s="222">
        <f>SUM('Alternatyva 1'!AF$21,'Alternatyva 1'!AF$32,'Alternatyva 1'!AF$43,'Alternatyva 1'!AF$55,'Alternatyva 1'!AF$66,'Alternatyva 1'!AF$77,'Alternatyva 1'!AF$88)</f>
        <v>0</v>
      </c>
      <c r="AG28" s="222">
        <f>SUM('Alternatyva 1'!AG$21,'Alternatyva 1'!AG$32,'Alternatyva 1'!AG$43,'Alternatyva 1'!AG$55,'Alternatyva 1'!AG$66,'Alternatyva 1'!AG$77,'Alternatyva 1'!AG$88)</f>
        <v>53703510.319368064</v>
      </c>
      <c r="AH28" s="222">
        <f>SUM('Alternatyva 1'!AH$21,'Alternatyva 1'!AH$32,'Alternatyva 1'!AH$43,'Alternatyva 1'!AH$55,'Alternatyva 1'!AH$66,'Alternatyva 1'!AH$77,'Alternatyva 1'!AH$88)</f>
        <v>0</v>
      </c>
      <c r="AI28" s="222">
        <f>SUM('Alternatyva 1'!AI$21,'Alternatyva 1'!AI$32,'Alternatyva 1'!AI$43,'Alternatyva 1'!AI$55,'Alternatyva 1'!AI$66,'Alternatyva 1'!AI$77,'Alternatyva 1'!AI$88)</f>
        <v>0</v>
      </c>
      <c r="AJ28" s="222">
        <f>SUM('Alternatyva 1'!AJ$21,'Alternatyva 1'!AJ$32,'Alternatyva 1'!AJ$43,'Alternatyva 1'!AJ$55,'Alternatyva 1'!AJ$66,'Alternatyva 1'!AJ$77,'Alternatyva 1'!AJ$88)</f>
        <v>0</v>
      </c>
      <c r="AK28" s="222">
        <f>SUM('Alternatyva 1'!AK$21,'Alternatyva 1'!AK$32,'Alternatyva 1'!AK$43,'Alternatyva 1'!AK$55,'Alternatyva 1'!AK$66,'Alternatyva 1'!AK$77,'Alternatyva 1'!AK$88)</f>
        <v>0</v>
      </c>
      <c r="AL28" s="222">
        <f>SUM('Alternatyva 1'!AL$21,'Alternatyva 1'!AL$32,'Alternatyva 1'!AL$43,'Alternatyva 1'!AL$55,'Alternatyva 1'!AL$66,'Alternatyva 1'!AL$77,'Alternatyva 1'!AL$88)</f>
        <v>0</v>
      </c>
      <c r="AM28" s="222">
        <f>SUM('Alternatyva 1'!AM$21,'Alternatyva 1'!AM$32,'Alternatyva 1'!AM$43,'Alternatyva 1'!AM$55,'Alternatyva 1'!AM$66,'Alternatyva 1'!AM$77,'Alternatyva 1'!AM$88)</f>
        <v>0</v>
      </c>
      <c r="AN28" s="222">
        <f>SUM('Alternatyva 1'!AN$21,'Alternatyva 1'!AN$32,'Alternatyva 1'!AN$43,'Alternatyva 1'!AN$55,'Alternatyva 1'!AN$66,'Alternatyva 1'!AN$77,'Alternatyva 1'!AN$88)</f>
        <v>0</v>
      </c>
      <c r="AO28" s="222">
        <f>SUM('Alternatyva 1'!AO$21,'Alternatyva 1'!AO$32,'Alternatyva 1'!AO$43,'Alternatyva 1'!AO$55,'Alternatyva 1'!AO$66,'Alternatyva 1'!AO$77,'Alternatyva 1'!AO$88)</f>
        <v>0</v>
      </c>
      <c r="AP28" s="222">
        <f>SUM('Alternatyva 1'!AP$21,'Alternatyva 1'!AP$32,'Alternatyva 1'!AP$43,'Alternatyva 1'!AP$55,'Alternatyva 1'!AP$66,'Alternatyva 1'!AP$77,'Alternatyva 1'!AP$88)</f>
        <v>0</v>
      </c>
      <c r="AQ28" s="222">
        <f>SUM('Alternatyva 1'!AQ$21,'Alternatyva 1'!AQ$32,'Alternatyva 1'!AQ$43,'Alternatyva 1'!AQ$55,'Alternatyva 1'!AQ$66,'Alternatyva 1'!AQ$77,'Alternatyva 1'!AQ$88)</f>
        <v>0</v>
      </c>
      <c r="AR28" s="222">
        <f>SUM('Alternatyva 1'!AR$21,'Alternatyva 1'!AR$32,'Alternatyva 1'!AR$43,'Alternatyva 1'!AR$55,'Alternatyva 1'!AR$66,'Alternatyva 1'!AR$77,'Alternatyva 1'!AR$88)</f>
        <v>0</v>
      </c>
      <c r="AS28" s="222">
        <f>SUM('Alternatyva 1'!AS$21,'Alternatyva 1'!AS$32,'Alternatyva 1'!AS$43,'Alternatyva 1'!AS$55,'Alternatyva 1'!AS$66,'Alternatyva 1'!AS$77,'Alternatyva 1'!AS$88)</f>
        <v>0</v>
      </c>
      <c r="AT28" s="222">
        <f>SUM('Alternatyva 1'!AT$21,'Alternatyva 1'!AT$32,'Alternatyva 1'!AT$43,'Alternatyva 1'!AT$55,'Alternatyva 1'!AT$66,'Alternatyva 1'!AT$77,'Alternatyva 1'!AT$88)</f>
        <v>0</v>
      </c>
      <c r="AU28" s="222">
        <f>SUM('Alternatyva 1'!AU$21,'Alternatyva 1'!AU$32,'Alternatyva 1'!AU$43,'Alternatyva 1'!AU$55,'Alternatyva 1'!AU$66,'Alternatyva 1'!AU$77,'Alternatyva 1'!AU$88)</f>
        <v>0</v>
      </c>
      <c r="AV28" s="222">
        <f>SUM('Alternatyva 1'!AV$21,'Alternatyva 1'!AV$32,'Alternatyva 1'!AV$43,'Alternatyva 1'!AV$55,'Alternatyva 1'!AV$66,'Alternatyva 1'!AV$77,'Alternatyva 1'!AV$88)</f>
        <v>0</v>
      </c>
      <c r="AW28" s="222">
        <f>SUM('Alternatyva 1'!AW$21,'Alternatyva 1'!AW$32,'Alternatyva 1'!AW$43,'Alternatyva 1'!AW$55,'Alternatyva 1'!AW$66,'Alternatyva 1'!AW$77,'Alternatyva 1'!AW$88)</f>
        <v>0</v>
      </c>
      <c r="AX28" s="222">
        <f>SUM('Alternatyva 1'!AX$21,'Alternatyva 1'!AX$32,'Alternatyva 1'!AX$43,'Alternatyva 1'!AX$55,'Alternatyva 1'!AX$66,'Alternatyva 1'!AX$77,'Alternatyva 1'!AX$88)</f>
        <v>0</v>
      </c>
      <c r="AY28" s="222">
        <f>SUM('Alternatyva 1'!AY$21,'Alternatyva 1'!AY$32,'Alternatyva 1'!AY$43,'Alternatyva 1'!AY$55,'Alternatyva 1'!AY$66,'Alternatyva 1'!AY$77,'Alternatyva 1'!AY$88)</f>
        <v>0</v>
      </c>
      <c r="AZ28" s="222">
        <f>SUM('Alternatyva 1'!AZ$21,'Alternatyva 1'!AZ$32,'Alternatyva 1'!AZ$43,'Alternatyva 1'!AZ$55,'Alternatyva 1'!AZ$66,'Alternatyva 1'!AZ$77,'Alternatyva 1'!AZ$88)</f>
        <v>0</v>
      </c>
      <c r="BA28" s="222">
        <f>SUM('Alternatyva 1'!BA$21,'Alternatyva 1'!BA$32,'Alternatyva 1'!BA$43,'Alternatyva 1'!BA$55,'Alternatyva 1'!BA$66,'Alternatyva 1'!BA$77,'Alternatyva 1'!BA$88)</f>
        <v>0</v>
      </c>
      <c r="BB28" s="222">
        <f>SUM('Alternatyva 1'!BB$21,'Alternatyva 1'!BB$32,'Alternatyva 1'!BB$43,'Alternatyva 1'!BB$55,'Alternatyva 1'!BB$66,'Alternatyva 1'!BB$77,'Alternatyva 1'!BB$88)</f>
        <v>0</v>
      </c>
      <c r="BC28" s="222">
        <f>SUM('Alternatyva 1'!BC$21,'Alternatyva 1'!BC$32,'Alternatyva 1'!BC$43,'Alternatyva 1'!BC$55,'Alternatyva 1'!BC$66,'Alternatyva 1'!BC$77,'Alternatyva 1'!BC$88)</f>
        <v>0</v>
      </c>
      <c r="BD28" s="222">
        <f>SUM('Alternatyva 1'!BD$21,'Alternatyva 1'!BD$32,'Alternatyva 1'!BD$43,'Alternatyva 1'!BD$55,'Alternatyva 1'!BD$66,'Alternatyva 1'!BD$77,'Alternatyva 1'!BD$88)</f>
        <v>0</v>
      </c>
      <c r="BE28" s="222">
        <f>SUM('Alternatyva 1'!BE$21,'Alternatyva 1'!BE$32,'Alternatyva 1'!BE$43,'Alternatyva 1'!BE$55,'Alternatyva 1'!BE$66,'Alternatyva 1'!BE$77,'Alternatyva 1'!BE$88)</f>
        <v>0</v>
      </c>
      <c r="BF28" s="222">
        <f>SUM('Alternatyva 1'!BF$21,'Alternatyva 1'!BF$32,'Alternatyva 1'!BF$43,'Alternatyva 1'!BF$55,'Alternatyva 1'!BF$66,'Alternatyva 1'!BF$77,'Alternatyva 1'!BF$88)</f>
        <v>0</v>
      </c>
      <c r="BG28" s="222">
        <f>SUM('Alternatyva 1'!BG$21,'Alternatyva 1'!BG$32,'Alternatyva 1'!BG$43,'Alternatyva 1'!BG$55,'Alternatyva 1'!BG$66,'Alternatyva 1'!BG$77,'Alternatyva 1'!BG$88)</f>
        <v>0</v>
      </c>
      <c r="BH28" s="222">
        <f>SUM('Alternatyva 1'!BH$21,'Alternatyva 1'!BH$32,'Alternatyva 1'!BH$43,'Alternatyva 1'!BH$55,'Alternatyva 1'!BH$66,'Alternatyva 1'!BH$77,'Alternatyva 1'!BH$88)</f>
        <v>0</v>
      </c>
      <c r="BI28" s="222">
        <f>SUM('Alternatyva 1'!BI$21,'Alternatyva 1'!BI$32,'Alternatyva 1'!BI$43,'Alternatyva 1'!BI$55,'Alternatyva 1'!BI$66,'Alternatyva 1'!BI$77,'Alternatyva 1'!BI$88)</f>
        <v>0</v>
      </c>
      <c r="BJ28" s="222">
        <f>SUM('Alternatyva 1'!BJ$21,'Alternatyva 1'!BJ$32,'Alternatyva 1'!BJ$43,'Alternatyva 1'!BJ$55,'Alternatyva 1'!BJ$66,'Alternatyva 1'!BJ$77,'Alternatyva 1'!BJ$88)</f>
        <v>0</v>
      </c>
      <c r="BK28" s="222">
        <f>SUM('Alternatyva 1'!BK$21,'Alternatyva 1'!BK$32,'Alternatyva 1'!BK$43,'Alternatyva 1'!BK$55,'Alternatyva 1'!BK$66,'Alternatyva 1'!BK$77,'Alternatyva 1'!BK$88)</f>
        <v>0</v>
      </c>
      <c r="BL28" s="222">
        <f>SUM('Alternatyva 1'!BL$21,'Alternatyva 1'!BL$32,'Alternatyva 1'!BL$43,'Alternatyva 1'!BL$55,'Alternatyva 1'!BL$66,'Alternatyva 1'!BL$77,'Alternatyva 1'!BL$88)</f>
        <v>0</v>
      </c>
      <c r="BM28" s="222">
        <f>SUM('Alternatyva 1'!BM$21,'Alternatyva 1'!BM$32,'Alternatyva 1'!BM$43,'Alternatyva 1'!BM$55,'Alternatyva 1'!BM$66,'Alternatyva 1'!BM$77,'Alternatyva 1'!BM$88)</f>
        <v>0</v>
      </c>
      <c r="BN28" s="222">
        <f>SUM('Alternatyva 1'!BN$21,'Alternatyva 1'!BN$32,'Alternatyva 1'!BN$43,'Alternatyva 1'!BN$55,'Alternatyva 1'!BN$66,'Alternatyva 1'!BN$77,'Alternatyva 1'!BN$88)</f>
        <v>0</v>
      </c>
      <c r="BO28" s="222">
        <f>SUM('Alternatyva 1'!BO$21,'Alternatyva 1'!BO$32,'Alternatyva 1'!BO$43,'Alternatyva 1'!BO$55,'Alternatyva 1'!BO$66,'Alternatyva 1'!BO$77,'Alternatyva 1'!BO$88)</f>
        <v>0</v>
      </c>
      <c r="BP28" s="222">
        <f>SUM('Alternatyva 1'!BP$21,'Alternatyva 1'!BP$32,'Alternatyva 1'!BP$43,'Alternatyva 1'!BP$55,'Alternatyva 1'!BP$66,'Alternatyva 1'!BP$77,'Alternatyva 1'!BP$88)</f>
        <v>0</v>
      </c>
      <c r="BQ28" s="222">
        <f>SUM('Alternatyva 1'!BQ$21,'Alternatyva 1'!BQ$32,'Alternatyva 1'!BQ$43,'Alternatyva 1'!BQ$55,'Alternatyva 1'!BQ$66,'Alternatyva 1'!BQ$77,'Alternatyva 1'!BQ$88)</f>
        <v>0</v>
      </c>
      <c r="BR28" s="222">
        <f>SUM('Alternatyva 1'!BR$21,'Alternatyva 1'!BR$32,'Alternatyva 1'!BR$43,'Alternatyva 1'!BR$55,'Alternatyva 1'!BR$66,'Alternatyva 1'!BR$77,'Alternatyva 1'!BR$88)</f>
        <v>0</v>
      </c>
      <c r="BS28" s="222">
        <f>SUM('Alternatyva 1'!BS$21,'Alternatyva 1'!BS$32,'Alternatyva 1'!BS$43,'Alternatyva 1'!BS$55,'Alternatyva 1'!BS$66,'Alternatyva 1'!BS$77,'Alternatyva 1'!BS$88)</f>
        <v>0</v>
      </c>
      <c r="BT28" s="222">
        <f>SUM('Alternatyva 1'!BT$21,'Alternatyva 1'!BT$32,'Alternatyva 1'!BT$43,'Alternatyva 1'!BT$55,'Alternatyva 1'!BT$66,'Alternatyva 1'!BT$77,'Alternatyva 1'!BT$88)</f>
        <v>0</v>
      </c>
      <c r="BU28" s="222">
        <f>SUM('Alternatyva 1'!BU$21,'Alternatyva 1'!BU$32,'Alternatyva 1'!BU$43,'Alternatyva 1'!BU$55,'Alternatyva 1'!BU$66,'Alternatyva 1'!BU$77,'Alternatyva 1'!BU$88)</f>
        <v>0</v>
      </c>
      <c r="BV28" s="222">
        <f>SUM('Alternatyva 1'!BV$21,'Alternatyva 1'!BV$32,'Alternatyva 1'!BV$43,'Alternatyva 1'!BV$55,'Alternatyva 1'!BV$66,'Alternatyva 1'!BV$77,'Alternatyva 1'!BV$88)</f>
        <v>0</v>
      </c>
      <c r="BW28" s="222">
        <f>SUM('Alternatyva 1'!BW$21,'Alternatyva 1'!BW$32,'Alternatyva 1'!BW$43,'Alternatyva 1'!BW$55,'Alternatyva 1'!BW$66,'Alternatyva 1'!BW$77,'Alternatyva 1'!BW$88)</f>
        <v>0</v>
      </c>
      <c r="BX28" s="222">
        <f>SUM('Alternatyva 1'!BX$21,'Alternatyva 1'!BX$32,'Alternatyva 1'!BX$43,'Alternatyva 1'!BX$55,'Alternatyva 1'!BX$66,'Alternatyva 1'!BX$77,'Alternatyva 1'!BX$88)</f>
        <v>0</v>
      </c>
      <c r="BY28" s="222">
        <f>SUM('Alternatyva 1'!BY$21,'Alternatyva 1'!BY$32,'Alternatyva 1'!BY$43,'Alternatyva 1'!BY$55,'Alternatyva 1'!BY$66,'Alternatyva 1'!BY$77,'Alternatyva 1'!BY$88)</f>
        <v>0</v>
      </c>
      <c r="BZ28" s="222">
        <f>SUM('Alternatyva 1'!BZ$21,'Alternatyva 1'!BZ$32,'Alternatyva 1'!BZ$43,'Alternatyva 1'!BZ$55,'Alternatyva 1'!BZ$66,'Alternatyva 1'!BZ$77,'Alternatyva 1'!BZ$88)</f>
        <v>0</v>
      </c>
      <c r="CA28" s="222">
        <f>SUM('Alternatyva 1'!CA$21,'Alternatyva 1'!CA$32,'Alternatyva 1'!CA$43,'Alternatyva 1'!CA$55,'Alternatyva 1'!CA$66,'Alternatyva 1'!CA$77,'Alternatyva 1'!CA$88)</f>
        <v>0</v>
      </c>
      <c r="CB28" s="222">
        <f>SUM('Alternatyva 1'!CB$21,'Alternatyva 1'!CB$32,'Alternatyva 1'!CB$43,'Alternatyva 1'!CB$55,'Alternatyva 1'!CB$66,'Alternatyva 1'!CB$77,'Alternatyva 1'!CB$88)</f>
        <v>0</v>
      </c>
      <c r="CC28" s="222">
        <f>SUM('Alternatyva 1'!CC$21,'Alternatyva 1'!CC$32,'Alternatyva 1'!CC$43,'Alternatyva 1'!CC$55,'Alternatyva 1'!CC$66,'Alternatyva 1'!CC$77,'Alternatyva 1'!CC$88)</f>
        <v>0</v>
      </c>
      <c r="CD28" s="222">
        <f>SUM('Alternatyva 1'!CD$21,'Alternatyva 1'!CD$32,'Alternatyva 1'!CD$43,'Alternatyva 1'!CD$55,'Alternatyva 1'!CD$66,'Alternatyva 1'!CD$77,'Alternatyva 1'!CD$88)</f>
        <v>0</v>
      </c>
      <c r="CE28" s="222">
        <f>SUM('Alternatyva 1'!CE$21,'Alternatyva 1'!CE$32,'Alternatyva 1'!CE$43,'Alternatyva 1'!CE$55,'Alternatyva 1'!CE$66,'Alternatyva 1'!CE$77,'Alternatyva 1'!CE$88)</f>
        <v>0</v>
      </c>
      <c r="CF28" s="222">
        <f>SUM('Alternatyva 1'!CF$21,'Alternatyva 1'!CF$32,'Alternatyva 1'!CF$43,'Alternatyva 1'!CF$55,'Alternatyva 1'!CF$66,'Alternatyva 1'!CF$77,'Alternatyva 1'!CF$88)</f>
        <v>0</v>
      </c>
      <c r="CG28" s="222">
        <f>SUM('Alternatyva 1'!CG$21,'Alternatyva 1'!CG$32,'Alternatyva 1'!CG$43,'Alternatyva 1'!CG$55,'Alternatyva 1'!CG$66,'Alternatyva 1'!CG$77,'Alternatyva 1'!CG$88)</f>
        <v>0</v>
      </c>
      <c r="CH28" s="222">
        <f>SUM('Alternatyva 1'!CH$21,'Alternatyva 1'!CH$32,'Alternatyva 1'!CH$43,'Alternatyva 1'!CH$55,'Alternatyva 1'!CH$66,'Alternatyva 1'!CH$77,'Alternatyva 1'!CH$88)</f>
        <v>0</v>
      </c>
      <c r="CI28" s="222">
        <f>SUM('Alternatyva 1'!CI$21,'Alternatyva 1'!CI$32,'Alternatyva 1'!CI$43,'Alternatyva 1'!CI$55,'Alternatyva 1'!CI$66,'Alternatyva 1'!CI$77,'Alternatyva 1'!CI$88)</f>
        <v>0</v>
      </c>
      <c r="CJ28" s="222">
        <f>SUM('Alternatyva 1'!CJ$21,'Alternatyva 1'!CJ$32,'Alternatyva 1'!CJ$43,'Alternatyva 1'!CJ$55,'Alternatyva 1'!CJ$66,'Alternatyva 1'!CJ$77,'Alternatyva 1'!CJ$88)</f>
        <v>0</v>
      </c>
      <c r="CK28" s="222">
        <f>SUM('Alternatyva 1'!CK$21,'Alternatyva 1'!CK$32,'Alternatyva 1'!CK$43,'Alternatyva 1'!CK$55,'Alternatyva 1'!CK$66,'Alternatyva 1'!CK$77,'Alternatyva 1'!CK$88)</f>
        <v>0</v>
      </c>
      <c r="CL28" s="222">
        <f>SUM('Alternatyva 1'!CL$21,'Alternatyva 1'!CL$32,'Alternatyva 1'!CL$43,'Alternatyva 1'!CL$55,'Alternatyva 1'!CL$66,'Alternatyva 1'!CL$77,'Alternatyva 1'!CL$88)</f>
        <v>0</v>
      </c>
      <c r="CM28" s="222">
        <f>SUM('Alternatyva 1'!CM$21,'Alternatyva 1'!CM$32,'Alternatyva 1'!CM$43,'Alternatyva 1'!CM$55,'Alternatyva 1'!CM$66,'Alternatyva 1'!CM$77,'Alternatyva 1'!CM$88)</f>
        <v>0</v>
      </c>
      <c r="CN28" s="222">
        <f>SUM('Alternatyva 1'!CN$21,'Alternatyva 1'!CN$32,'Alternatyva 1'!CN$43,'Alternatyva 1'!CN$55,'Alternatyva 1'!CN$66,'Alternatyva 1'!CN$77,'Alternatyva 1'!CN$88)</f>
        <v>0</v>
      </c>
      <c r="CO28" s="222">
        <f>SUM('Alternatyva 1'!CO$21,'Alternatyva 1'!CO$32,'Alternatyva 1'!CO$43,'Alternatyva 1'!CO$55,'Alternatyva 1'!CO$66,'Alternatyva 1'!CO$77,'Alternatyva 1'!CO$88)</f>
        <v>0</v>
      </c>
      <c r="CP28" s="222">
        <f>SUM('Alternatyva 1'!CP$21,'Alternatyva 1'!CP$32,'Alternatyva 1'!CP$43,'Alternatyva 1'!CP$55,'Alternatyva 1'!CP$66,'Alternatyva 1'!CP$77,'Alternatyva 1'!CP$88)</f>
        <v>0</v>
      </c>
      <c r="CQ28" s="222">
        <f>SUM('Alternatyva 1'!CQ$21,'Alternatyva 1'!CQ$32,'Alternatyva 1'!CQ$43,'Alternatyva 1'!CQ$55,'Alternatyva 1'!CQ$66,'Alternatyva 1'!CQ$77,'Alternatyva 1'!CQ$88)</f>
        <v>0</v>
      </c>
      <c r="CR28" s="222">
        <f>SUM('Alternatyva 1'!CR$21,'Alternatyva 1'!CR$32,'Alternatyva 1'!CR$43,'Alternatyva 1'!CR$55,'Alternatyva 1'!CR$66,'Alternatyva 1'!CR$77,'Alternatyva 1'!CR$88)</f>
        <v>0</v>
      </c>
      <c r="CS28" s="222">
        <f>SUM('Alternatyva 1'!CS$21,'Alternatyva 1'!CS$32,'Alternatyva 1'!CS$43,'Alternatyva 1'!CS$55,'Alternatyva 1'!CS$66,'Alternatyva 1'!CS$77,'Alternatyva 1'!CS$88)</f>
        <v>0</v>
      </c>
      <c r="CT28" s="222">
        <f>SUM('Alternatyva 1'!CT$21,'Alternatyva 1'!CT$32,'Alternatyva 1'!CT$43,'Alternatyva 1'!CT$55,'Alternatyva 1'!CT$66,'Alternatyva 1'!CT$77,'Alternatyva 1'!CT$88)</f>
        <v>0</v>
      </c>
      <c r="CU28" s="222">
        <f>SUM('Alternatyva 1'!CU$21,'Alternatyva 1'!CU$32,'Alternatyva 1'!CU$43,'Alternatyva 1'!CU$55,'Alternatyva 1'!CU$66,'Alternatyva 1'!CU$77,'Alternatyva 1'!CU$88)</f>
        <v>0</v>
      </c>
      <c r="CV28" s="222">
        <f>SUM('Alternatyva 1'!CV$21,'Alternatyva 1'!CV$32,'Alternatyva 1'!CV$43,'Alternatyva 1'!CV$55,'Alternatyva 1'!CV$66,'Alternatyva 1'!CV$77,'Alternatyva 1'!CV$88)</f>
        <v>0</v>
      </c>
      <c r="CW28" s="222">
        <f>SUM('Alternatyva 1'!CW$21,'Alternatyva 1'!CW$32,'Alternatyva 1'!CW$43,'Alternatyva 1'!CW$55,'Alternatyva 1'!CW$66,'Alternatyva 1'!CW$77,'Alternatyva 1'!CW$88)</f>
        <v>0</v>
      </c>
      <c r="CX28" s="222">
        <f>SUM('Alternatyva 1'!CX$21,'Alternatyva 1'!CX$32,'Alternatyva 1'!CX$43,'Alternatyva 1'!CX$55,'Alternatyva 1'!CX$66,'Alternatyva 1'!CX$77,'Alternatyva 1'!CX$88)</f>
        <v>0</v>
      </c>
      <c r="CY28" s="222">
        <f>SUM('Alternatyva 1'!CY$21,'Alternatyva 1'!CY$32,'Alternatyva 1'!CY$43,'Alternatyva 1'!CY$55,'Alternatyva 1'!CY$66,'Alternatyva 1'!CY$77,'Alternatyva 1'!CY$88)</f>
        <v>0</v>
      </c>
      <c r="CZ28" s="222">
        <f>SUM('Alternatyva 1'!CZ$21,'Alternatyva 1'!CZ$32,'Alternatyva 1'!CZ$43,'Alternatyva 1'!CZ$55,'Alternatyva 1'!CZ$66,'Alternatyva 1'!CZ$77,'Alternatyva 1'!CZ$88)</f>
        <v>0</v>
      </c>
      <c r="DA28" s="222">
        <f>SUM('Alternatyva 1'!DA$21,'Alternatyva 1'!DA$32,'Alternatyva 1'!DA$43,'Alternatyva 1'!DA$55,'Alternatyva 1'!DA$66,'Alternatyva 1'!DA$77,'Alternatyva 1'!DA$88)</f>
        <v>0</v>
      </c>
      <c r="DB28" s="222">
        <f>SUM('Alternatyva 1'!DB$21,'Alternatyva 1'!DB$32,'Alternatyva 1'!DB$43,'Alternatyva 1'!DB$55,'Alternatyva 1'!DB$66,'Alternatyva 1'!DB$77,'Alternatyva 1'!DB$88)</f>
        <v>0</v>
      </c>
      <c r="DC28" s="222">
        <f>SUM('Alternatyva 1'!DC$21,'Alternatyva 1'!DC$32,'Alternatyva 1'!DC$43,'Alternatyva 1'!DC$55,'Alternatyva 1'!DC$66,'Alternatyva 1'!DC$77,'Alternatyva 1'!DC$88)</f>
        <v>0</v>
      </c>
    </row>
    <row r="29" spans="2:107" ht="14.25" hidden="1" customHeight="1">
      <c r="B29" s="1211" t="s">
        <v>243</v>
      </c>
      <c r="C29" s="1211"/>
      <c r="D29" s="1211"/>
      <c r="E29" s="1211"/>
      <c r="F29" s="223"/>
      <c r="G29" s="214">
        <f>SUMIF($H$8:$DC$8,"&lt;="&amp;PAL,$H29:$DC29)</f>
        <v>-182498285.56395203</v>
      </c>
      <c r="H29" s="211">
        <f>H28-'Alternatyva 1'!H$7+'Alternatyva 1'!H$115</f>
        <v>-28839240.600000001</v>
      </c>
      <c r="I29" s="211">
        <f>I28-'Alternatyva 1'!I$7+'Alternatyva 1'!I$115</f>
        <v>-34551326.72535</v>
      </c>
      <c r="J29" s="211">
        <f>J28-'Alternatyva 1'!J$7+'Alternatyva 1'!J$115</f>
        <v>-29222880.6862</v>
      </c>
      <c r="K29" s="211">
        <f>K28-'Alternatyva 1'!K$7+'Alternatyva 1'!K$115</f>
        <v>-27809413.138890002</v>
      </c>
      <c r="L29" s="211">
        <f>L28-'Alternatyva 1'!L$7+'Alternatyva 1'!L$115</f>
        <v>-25444482.99972</v>
      </c>
      <c r="M29" s="211">
        <f>M28-'Alternatyva 1'!M$7+'Alternatyva 1'!M$115</f>
        <v>-24852939.752489999</v>
      </c>
      <c r="N29" s="211">
        <f>N28-'Alternatyva 1'!N$7+'Alternatyva 1'!N$115</f>
        <v>-18817167.928380001</v>
      </c>
      <c r="O29" s="211">
        <f>O28-'Alternatyva 1'!O$7+'Alternatyva 1'!O$115</f>
        <v>-1576090.3702200006</v>
      </c>
      <c r="P29" s="211">
        <f>P28-'Alternatyva 1'!P$7+'Alternatyva 1'!P$115</f>
        <v>-1576090.3702200004</v>
      </c>
      <c r="Q29" s="211">
        <f>Q28-'Alternatyva 1'!Q$7+'Alternatyva 1'!Q$115</f>
        <v>-1576090.3702200004</v>
      </c>
      <c r="R29" s="211">
        <f>R28-'Alternatyva 1'!R$7+'Alternatyva 1'!R$115</f>
        <v>-1587649.7951700005</v>
      </c>
      <c r="S29" s="211">
        <f>S28-'Alternatyva 1'!S$7+'Alternatyva 1'!S$115</f>
        <v>-1603449.0436200006</v>
      </c>
      <c r="T29" s="211">
        <f>T28-'Alternatyva 1'!T$7+'Alternatyva 1'!T$115</f>
        <v>-1617672.7189500004</v>
      </c>
      <c r="U29" s="211">
        <f>U28-'Alternatyva 1'!U$7+'Alternatyva 1'!U$115</f>
        <v>-1640946.4902600003</v>
      </c>
      <c r="V29" s="211">
        <f>V28-'Alternatyva 1'!V$7+'Alternatyva 1'!V$115</f>
        <v>-1647652.3741500003</v>
      </c>
      <c r="W29" s="211">
        <f>W28-'Alternatyva 1'!W$7+'Alternatyva 1'!W$115</f>
        <v>-1662552.4318800005</v>
      </c>
      <c r="X29" s="211">
        <f>X28-'Alternatyva 1'!X$7+'Alternatyva 1'!X$115</f>
        <v>-1672167.0087600003</v>
      </c>
      <c r="Y29" s="211">
        <f>Y28-'Alternatyva 1'!Y$7+'Alternatyva 1'!Y$115</f>
        <v>-1672167.0087600003</v>
      </c>
      <c r="Z29" s="211">
        <f>Z28-'Alternatyva 1'!Z$7+'Alternatyva 1'!Z$115</f>
        <v>-1672167.0087600003</v>
      </c>
      <c r="AA29" s="211">
        <f>AA28-'Alternatyva 1'!AA$7+'Alternatyva 1'!AA$115</f>
        <v>-1672167.0087600003</v>
      </c>
      <c r="AB29" s="211">
        <f>AB28-'Alternatyva 1'!AB$7+'Alternatyva 1'!AB$115</f>
        <v>-1672167.0087600003</v>
      </c>
      <c r="AC29" s="211">
        <f>AC28-'Alternatyva 1'!AC$7+'Alternatyva 1'!AC$115</f>
        <v>-17126647.008760002</v>
      </c>
      <c r="AD29" s="211">
        <f>AD28-'Alternatyva 1'!AD$7+'Alternatyva 1'!AD$115</f>
        <v>-1672167.0087600003</v>
      </c>
      <c r="AE29" s="211">
        <f>AE28-'Alternatyva 1'!AE$7+'Alternatyva 1'!AE$115</f>
        <v>-1672167.0087600003</v>
      </c>
      <c r="AF29" s="211">
        <f>AF28-'Alternatyva 1'!AF$7+'Alternatyva 1'!AF$115</f>
        <v>-1672167.0087600003</v>
      </c>
      <c r="AG29" s="211">
        <f>AG28-'Alternatyva 1'!AG$7+'Alternatyva 1'!AG$115</f>
        <v>52031343.310608067</v>
      </c>
      <c r="AH29" s="211">
        <f>AH28-'Alternatyva 1'!AH$7+'Alternatyva 1'!AH$115</f>
        <v>0</v>
      </c>
      <c r="AI29" s="211">
        <f>AI28-'Alternatyva 1'!AI$7+'Alternatyva 1'!AI$115</f>
        <v>0</v>
      </c>
      <c r="AJ29" s="211">
        <f>AJ28-'Alternatyva 1'!AJ$7+'Alternatyva 1'!AJ$115</f>
        <v>0</v>
      </c>
      <c r="AK29" s="211">
        <f>AK28-'Alternatyva 1'!AK$7+'Alternatyva 1'!AK$115</f>
        <v>0</v>
      </c>
      <c r="AL29" s="211">
        <f>AL28-'Alternatyva 1'!AL$7+'Alternatyva 1'!AL$115</f>
        <v>0</v>
      </c>
      <c r="AM29" s="211">
        <f>AM28-'Alternatyva 1'!AM$7+'Alternatyva 1'!AM$115</f>
        <v>0</v>
      </c>
      <c r="AN29" s="211">
        <f>AN28-'Alternatyva 1'!AN$7+'Alternatyva 1'!AN$115</f>
        <v>0</v>
      </c>
      <c r="AO29" s="211">
        <f>AO28-'Alternatyva 1'!AO$7+'Alternatyva 1'!AO$115</f>
        <v>0</v>
      </c>
      <c r="AP29" s="211">
        <f>AP28-'Alternatyva 1'!AP$7+'Alternatyva 1'!AP$115</f>
        <v>0</v>
      </c>
      <c r="AQ29" s="211">
        <f>AQ28-'Alternatyva 1'!AQ$7+'Alternatyva 1'!AQ$115</f>
        <v>0</v>
      </c>
      <c r="AR29" s="211">
        <f>AR28-'Alternatyva 1'!AR$7+'Alternatyva 1'!AR$115</f>
        <v>0</v>
      </c>
      <c r="AS29" s="211">
        <f>AS28-'Alternatyva 1'!AS$7+'Alternatyva 1'!AS$115</f>
        <v>0</v>
      </c>
      <c r="AT29" s="211">
        <f>AT28-'Alternatyva 1'!AT$7+'Alternatyva 1'!AT$115</f>
        <v>0</v>
      </c>
      <c r="AU29" s="211">
        <f>AU28-'Alternatyva 1'!AU$7+'Alternatyva 1'!AU$115</f>
        <v>0</v>
      </c>
      <c r="AV29" s="211">
        <f>AV28-'Alternatyva 1'!AV$7+'Alternatyva 1'!AV$115</f>
        <v>0</v>
      </c>
      <c r="AW29" s="211">
        <f>AW28-'Alternatyva 1'!AW$7+'Alternatyva 1'!AW$115</f>
        <v>0</v>
      </c>
      <c r="AX29" s="211">
        <f>AX28-'Alternatyva 1'!AX$7+'Alternatyva 1'!AX$115</f>
        <v>0</v>
      </c>
      <c r="AY29" s="211">
        <f>AY28-'Alternatyva 1'!AY$7+'Alternatyva 1'!AY$115</f>
        <v>0</v>
      </c>
      <c r="AZ29" s="211">
        <f>AZ28-'Alternatyva 1'!AZ$7+'Alternatyva 1'!AZ$115</f>
        <v>0</v>
      </c>
      <c r="BA29" s="211">
        <f>BA28-'Alternatyva 1'!BA$7+'Alternatyva 1'!BA$115</f>
        <v>0</v>
      </c>
      <c r="BB29" s="211">
        <f>BB28-'Alternatyva 1'!BB$7+'Alternatyva 1'!BB$115</f>
        <v>0</v>
      </c>
      <c r="BC29" s="211">
        <f>BC28-'Alternatyva 1'!BC$7+'Alternatyva 1'!BC$115</f>
        <v>0</v>
      </c>
      <c r="BD29" s="211">
        <f>BD28-'Alternatyva 1'!BD$7+'Alternatyva 1'!BD$115</f>
        <v>0</v>
      </c>
      <c r="BE29" s="211">
        <f>BE28-'Alternatyva 1'!BE$7+'Alternatyva 1'!BE$115</f>
        <v>0</v>
      </c>
      <c r="BF29" s="211">
        <f>BF28-'Alternatyva 1'!BF$7+'Alternatyva 1'!BF$115</f>
        <v>0</v>
      </c>
      <c r="BG29" s="211">
        <f>BG28-'Alternatyva 1'!BG$7+'Alternatyva 1'!BG$115</f>
        <v>0</v>
      </c>
      <c r="BH29" s="211">
        <f>BH28-'Alternatyva 1'!BH$7+'Alternatyva 1'!BH$115</f>
        <v>0</v>
      </c>
      <c r="BI29" s="211">
        <f>BI28-'Alternatyva 1'!BI$7+'Alternatyva 1'!BI$115</f>
        <v>0</v>
      </c>
      <c r="BJ29" s="211">
        <f>BJ28-'Alternatyva 1'!BJ$7+'Alternatyva 1'!BJ$115</f>
        <v>0</v>
      </c>
      <c r="BK29" s="211">
        <f>BK28-'Alternatyva 1'!BK$7+'Alternatyva 1'!BK$115</f>
        <v>0</v>
      </c>
      <c r="BL29" s="211">
        <f>BL28-'Alternatyva 1'!BL$7+'Alternatyva 1'!BL$115</f>
        <v>0</v>
      </c>
      <c r="BM29" s="211">
        <f>BM28-'Alternatyva 1'!BM$7+'Alternatyva 1'!BM$115</f>
        <v>0</v>
      </c>
      <c r="BN29" s="211">
        <f>BN28-'Alternatyva 1'!BN$7+'Alternatyva 1'!BN$115</f>
        <v>0</v>
      </c>
      <c r="BO29" s="211">
        <f>BO28-'Alternatyva 1'!BO$7+'Alternatyva 1'!BO$115</f>
        <v>0</v>
      </c>
      <c r="BP29" s="211">
        <f>BP28-'Alternatyva 1'!BP$7+'Alternatyva 1'!BP$115</f>
        <v>0</v>
      </c>
      <c r="BQ29" s="211">
        <f>BQ28-'Alternatyva 1'!BQ$7+'Alternatyva 1'!BQ$115</f>
        <v>0</v>
      </c>
      <c r="BR29" s="211">
        <f>BR28-'Alternatyva 1'!BR$7+'Alternatyva 1'!BR$115</f>
        <v>0</v>
      </c>
      <c r="BS29" s="211">
        <f>BS28-'Alternatyva 1'!BS$7+'Alternatyva 1'!BS$115</f>
        <v>0</v>
      </c>
      <c r="BT29" s="211">
        <f>BT28-'Alternatyva 1'!BT$7+'Alternatyva 1'!BT$115</f>
        <v>0</v>
      </c>
      <c r="BU29" s="211">
        <f>BU28-'Alternatyva 1'!BU$7+'Alternatyva 1'!BU$115</f>
        <v>0</v>
      </c>
      <c r="BV29" s="211">
        <f>BV28-'Alternatyva 1'!BV$7+'Alternatyva 1'!BV$115</f>
        <v>0</v>
      </c>
      <c r="BW29" s="211">
        <f>BW28-'Alternatyva 1'!BW$7+'Alternatyva 1'!BW$115</f>
        <v>0</v>
      </c>
      <c r="BX29" s="211">
        <f>BX28-'Alternatyva 1'!BX$7+'Alternatyva 1'!BX$115</f>
        <v>0</v>
      </c>
      <c r="BY29" s="211">
        <f>BY28-'Alternatyva 1'!BY$7+'Alternatyva 1'!BY$115</f>
        <v>0</v>
      </c>
      <c r="BZ29" s="211">
        <f>BZ28-'Alternatyva 1'!BZ$7+'Alternatyva 1'!BZ$115</f>
        <v>0</v>
      </c>
      <c r="CA29" s="211">
        <f>CA28-'Alternatyva 1'!CA$7+'Alternatyva 1'!CA$115</f>
        <v>0</v>
      </c>
      <c r="CB29" s="211">
        <f>CB28-'Alternatyva 1'!CB$7+'Alternatyva 1'!CB$115</f>
        <v>0</v>
      </c>
      <c r="CC29" s="211">
        <f>CC28-'Alternatyva 1'!CC$7+'Alternatyva 1'!CC$115</f>
        <v>0</v>
      </c>
      <c r="CD29" s="211">
        <f>CD28-'Alternatyva 1'!CD$7+'Alternatyva 1'!CD$115</f>
        <v>0</v>
      </c>
      <c r="CE29" s="211">
        <f>CE28-'Alternatyva 1'!CE$7+'Alternatyva 1'!CE$115</f>
        <v>0</v>
      </c>
      <c r="CF29" s="211">
        <f>CF28-'Alternatyva 1'!CF$7+'Alternatyva 1'!CF$115</f>
        <v>0</v>
      </c>
      <c r="CG29" s="211">
        <f>CG28-'Alternatyva 1'!CG$7+'Alternatyva 1'!CG$115</f>
        <v>0</v>
      </c>
      <c r="CH29" s="211">
        <f>CH28-'Alternatyva 1'!CH$7+'Alternatyva 1'!CH$115</f>
        <v>0</v>
      </c>
      <c r="CI29" s="211">
        <f>CI28-'Alternatyva 1'!CI$7+'Alternatyva 1'!CI$115</f>
        <v>0</v>
      </c>
      <c r="CJ29" s="211">
        <f>CJ28-'Alternatyva 1'!CJ$7+'Alternatyva 1'!CJ$115</f>
        <v>0</v>
      </c>
      <c r="CK29" s="211">
        <f>CK28-'Alternatyva 1'!CK$7+'Alternatyva 1'!CK$115</f>
        <v>0</v>
      </c>
      <c r="CL29" s="211">
        <f>CL28-'Alternatyva 1'!CL$7+'Alternatyva 1'!CL$115</f>
        <v>0</v>
      </c>
      <c r="CM29" s="211">
        <f>CM28-'Alternatyva 1'!CM$7+'Alternatyva 1'!CM$115</f>
        <v>0</v>
      </c>
      <c r="CN29" s="211">
        <f>CN28-'Alternatyva 1'!CN$7+'Alternatyva 1'!CN$115</f>
        <v>0</v>
      </c>
      <c r="CO29" s="211">
        <f>CO28-'Alternatyva 1'!CO$7+'Alternatyva 1'!CO$115</f>
        <v>0</v>
      </c>
      <c r="CP29" s="211">
        <f>CP28-'Alternatyva 1'!CP$7+'Alternatyva 1'!CP$115</f>
        <v>0</v>
      </c>
      <c r="CQ29" s="211">
        <f>CQ28-'Alternatyva 1'!CQ$7+'Alternatyva 1'!CQ$115</f>
        <v>0</v>
      </c>
      <c r="CR29" s="211">
        <f>CR28-'Alternatyva 1'!CR$7+'Alternatyva 1'!CR$115</f>
        <v>0</v>
      </c>
      <c r="CS29" s="211">
        <f>CS28-'Alternatyva 1'!CS$7+'Alternatyva 1'!CS$115</f>
        <v>0</v>
      </c>
      <c r="CT29" s="211">
        <f>CT28-'Alternatyva 1'!CT$7+'Alternatyva 1'!CT$115</f>
        <v>0</v>
      </c>
      <c r="CU29" s="211">
        <f>CU28-'Alternatyva 1'!CU$7+'Alternatyva 1'!CU$115</f>
        <v>0</v>
      </c>
      <c r="CV29" s="211">
        <f>CV28-'Alternatyva 1'!CV$7+'Alternatyva 1'!CV$115</f>
        <v>0</v>
      </c>
      <c r="CW29" s="211">
        <f>CW28-'Alternatyva 1'!CW$7+'Alternatyva 1'!CW$115</f>
        <v>0</v>
      </c>
      <c r="CX29" s="211">
        <f>CX28-'Alternatyva 1'!CX$7+'Alternatyva 1'!CX$115</f>
        <v>0</v>
      </c>
      <c r="CY29" s="211">
        <f>CY28-'Alternatyva 1'!CY$7+'Alternatyva 1'!CY$115</f>
        <v>0</v>
      </c>
      <c r="CZ29" s="211">
        <f>CZ28-'Alternatyva 1'!CZ$7+'Alternatyva 1'!CZ$115</f>
        <v>0</v>
      </c>
      <c r="DA29" s="211">
        <f>DA28-'Alternatyva 1'!DA$7+'Alternatyva 1'!DA$115</f>
        <v>0</v>
      </c>
      <c r="DB29" s="211">
        <f>DB28-'Alternatyva 1'!DB$7+'Alternatyva 1'!DB$115</f>
        <v>0</v>
      </c>
      <c r="DC29" s="211">
        <f>DC28-'Alternatyva 1'!DC$7+'Alternatyva 1'!DC$115</f>
        <v>0</v>
      </c>
    </row>
    <row r="30" spans="2:107" ht="14.25" hidden="1" customHeight="1">
      <c r="B30" s="1209" t="s">
        <v>244</v>
      </c>
      <c r="C30" s="1209"/>
      <c r="D30" s="1209"/>
      <c r="E30" s="1209"/>
      <c r="F30" s="210">
        <f>H29+NPV(FD,I29:INDEX(I29:DC29,PAL))</f>
        <v>-174460292.33811513</v>
      </c>
      <c r="G30" s="27"/>
    </row>
    <row r="31" spans="2:107" hidden="1">
      <c r="B31" s="1209" t="s">
        <v>245</v>
      </c>
      <c r="C31" s="1209"/>
      <c r="D31" s="1209"/>
      <c r="E31" s="1209"/>
      <c r="F31" s="224">
        <f>IFERROR(IRR(H29:INDEX(H29:DC29,PAL+1)),"-")</f>
        <v>-8.4495673965947704E-2</v>
      </c>
      <c r="G31" s="23"/>
    </row>
    <row r="32" spans="2:107" hidden="1">
      <c r="B32" s="1209" t="s">
        <v>246</v>
      </c>
      <c r="C32" s="1209"/>
      <c r="D32" s="1209"/>
      <c r="E32" s="1209"/>
      <c r="F32" s="225">
        <f>IFERROR(IF('Alternatyva 1'!H$89&lt;0,SUM('Alternatyva 1'!F$100,-'Alternatyva 1'!H$115,-'Alternatyva 1'!F$89)/SUM('Alternatyva 1'!F$9,'Alternatyva 1'!F$8,-F28),SUM('Alternatyva 1'!F$100,-'Alternatyva 1'!H$115)/SUM('Alternatyva 1'!F$9,'Alternatyva 1'!F$8,-F28,'Alternatyva 1'!F$89)),"")</f>
        <v>0</v>
      </c>
      <c r="G32" s="23"/>
    </row>
    <row r="33" spans="2:107" hidden="1"/>
    <row r="34" spans="2:107" hidden="1">
      <c r="B34" s="16" t="s">
        <v>24</v>
      </c>
      <c r="C34" s="16"/>
      <c r="D34" s="16"/>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row>
    <row r="35" spans="2:107" hidden="1">
      <c r="B35" s="1210" t="s">
        <v>242</v>
      </c>
      <c r="C35" s="1210"/>
      <c r="D35" s="1210"/>
      <c r="E35" s="1210"/>
      <c r="F35" s="221"/>
      <c r="G35" s="186" t="s">
        <v>147</v>
      </c>
      <c r="H35" s="186" t="str">
        <f ca="1">H9</f>
        <v>2024</v>
      </c>
      <c r="I35" s="186">
        <f t="shared" ref="I35:BT35" ca="1" si="5">I9</f>
        <v>2025</v>
      </c>
      <c r="J35" s="186">
        <f t="shared" ca="1" si="5"/>
        <v>2026</v>
      </c>
      <c r="K35" s="186">
        <f t="shared" ca="1" si="5"/>
        <v>2027</v>
      </c>
      <c r="L35" s="186">
        <f t="shared" ca="1" si="5"/>
        <v>2028</v>
      </c>
      <c r="M35" s="186">
        <f t="shared" ca="1" si="5"/>
        <v>2029</v>
      </c>
      <c r="N35" s="186">
        <f t="shared" ca="1" si="5"/>
        <v>2030</v>
      </c>
      <c r="O35" s="186">
        <f t="shared" ca="1" si="5"/>
        <v>2031</v>
      </c>
      <c r="P35" s="186">
        <f t="shared" ca="1" si="5"/>
        <v>2032</v>
      </c>
      <c r="Q35" s="186">
        <f t="shared" ca="1" si="5"/>
        <v>2033</v>
      </c>
      <c r="R35" s="186">
        <f t="shared" ca="1" si="5"/>
        <v>2034</v>
      </c>
      <c r="S35" s="186">
        <f t="shared" ca="1" si="5"/>
        <v>2035</v>
      </c>
      <c r="T35" s="186">
        <f t="shared" ca="1" si="5"/>
        <v>2036</v>
      </c>
      <c r="U35" s="186">
        <f t="shared" ca="1" si="5"/>
        <v>2037</v>
      </c>
      <c r="V35" s="186">
        <f t="shared" ca="1" si="5"/>
        <v>2038</v>
      </c>
      <c r="W35" s="186">
        <f t="shared" ca="1" si="5"/>
        <v>2039</v>
      </c>
      <c r="X35" s="186">
        <f t="shared" ca="1" si="5"/>
        <v>2040</v>
      </c>
      <c r="Y35" s="186">
        <f t="shared" ca="1" si="5"/>
        <v>2041</v>
      </c>
      <c r="Z35" s="186">
        <f t="shared" ca="1" si="5"/>
        <v>2042</v>
      </c>
      <c r="AA35" s="186">
        <f t="shared" ca="1" si="5"/>
        <v>2043</v>
      </c>
      <c r="AB35" s="186">
        <f t="shared" ca="1" si="5"/>
        <v>2044</v>
      </c>
      <c r="AC35" s="186">
        <f t="shared" ca="1" si="5"/>
        <v>2045</v>
      </c>
      <c r="AD35" s="186">
        <f t="shared" ca="1" si="5"/>
        <v>2046</v>
      </c>
      <c r="AE35" s="186">
        <f t="shared" ca="1" si="5"/>
        <v>2047</v>
      </c>
      <c r="AF35" s="186">
        <f t="shared" ca="1" si="5"/>
        <v>2048</v>
      </c>
      <c r="AG35" s="186">
        <f t="shared" ca="1" si="5"/>
        <v>2049</v>
      </c>
      <c r="AH35" s="186">
        <f t="shared" ca="1" si="5"/>
        <v>2050</v>
      </c>
      <c r="AI35" s="186">
        <f t="shared" ca="1" si="5"/>
        <v>2051</v>
      </c>
      <c r="AJ35" s="186">
        <f t="shared" ca="1" si="5"/>
        <v>2052</v>
      </c>
      <c r="AK35" s="186">
        <f t="shared" ca="1" si="5"/>
        <v>2053</v>
      </c>
      <c r="AL35" s="186">
        <f t="shared" ca="1" si="5"/>
        <v>2054</v>
      </c>
      <c r="AM35" s="186">
        <f t="shared" ca="1" si="5"/>
        <v>2055</v>
      </c>
      <c r="AN35" s="186">
        <f t="shared" ca="1" si="5"/>
        <v>2056</v>
      </c>
      <c r="AO35" s="186">
        <f t="shared" ca="1" si="5"/>
        <v>2057</v>
      </c>
      <c r="AP35" s="186">
        <f t="shared" ca="1" si="5"/>
        <v>2058</v>
      </c>
      <c r="AQ35" s="186">
        <f t="shared" ca="1" si="5"/>
        <v>2059</v>
      </c>
      <c r="AR35" s="186">
        <f t="shared" ca="1" si="5"/>
        <v>2060</v>
      </c>
      <c r="AS35" s="186">
        <f t="shared" ca="1" si="5"/>
        <v>2061</v>
      </c>
      <c r="AT35" s="186">
        <f t="shared" ca="1" si="5"/>
        <v>2062</v>
      </c>
      <c r="AU35" s="186">
        <f t="shared" ca="1" si="5"/>
        <v>2063</v>
      </c>
      <c r="AV35" s="186">
        <f t="shared" ca="1" si="5"/>
        <v>2064</v>
      </c>
      <c r="AW35" s="186">
        <f t="shared" ca="1" si="5"/>
        <v>2065</v>
      </c>
      <c r="AX35" s="186">
        <f t="shared" ca="1" si="5"/>
        <v>2066</v>
      </c>
      <c r="AY35" s="186">
        <f t="shared" ca="1" si="5"/>
        <v>2067</v>
      </c>
      <c r="AZ35" s="186">
        <f t="shared" ca="1" si="5"/>
        <v>2068</v>
      </c>
      <c r="BA35" s="186">
        <f t="shared" ca="1" si="5"/>
        <v>2069</v>
      </c>
      <c r="BB35" s="186">
        <f t="shared" ca="1" si="5"/>
        <v>2070</v>
      </c>
      <c r="BC35" s="186">
        <f t="shared" ca="1" si="5"/>
        <v>2071</v>
      </c>
      <c r="BD35" s="186">
        <f t="shared" ca="1" si="5"/>
        <v>2072</v>
      </c>
      <c r="BE35" s="186">
        <f t="shared" ca="1" si="5"/>
        <v>2073</v>
      </c>
      <c r="BF35" s="186">
        <f t="shared" ca="1" si="5"/>
        <v>2074</v>
      </c>
      <c r="BG35" s="186">
        <f t="shared" ca="1" si="5"/>
        <v>2075</v>
      </c>
      <c r="BH35" s="186">
        <f t="shared" ca="1" si="5"/>
        <v>2076</v>
      </c>
      <c r="BI35" s="186">
        <f t="shared" ca="1" si="5"/>
        <v>2077</v>
      </c>
      <c r="BJ35" s="186">
        <f t="shared" ca="1" si="5"/>
        <v>2078</v>
      </c>
      <c r="BK35" s="186">
        <f t="shared" ca="1" si="5"/>
        <v>2079</v>
      </c>
      <c r="BL35" s="186">
        <f t="shared" ca="1" si="5"/>
        <v>2080</v>
      </c>
      <c r="BM35" s="186">
        <f t="shared" ca="1" si="5"/>
        <v>2081</v>
      </c>
      <c r="BN35" s="186">
        <f t="shared" ca="1" si="5"/>
        <v>2082</v>
      </c>
      <c r="BO35" s="186">
        <f t="shared" ca="1" si="5"/>
        <v>2083</v>
      </c>
      <c r="BP35" s="186">
        <f t="shared" ca="1" si="5"/>
        <v>2084</v>
      </c>
      <c r="BQ35" s="186">
        <f t="shared" ca="1" si="5"/>
        <v>2085</v>
      </c>
      <c r="BR35" s="186">
        <f t="shared" ca="1" si="5"/>
        <v>2086</v>
      </c>
      <c r="BS35" s="186">
        <f t="shared" ca="1" si="5"/>
        <v>2087</v>
      </c>
      <c r="BT35" s="186">
        <f t="shared" ca="1" si="5"/>
        <v>2088</v>
      </c>
      <c r="BU35" s="186">
        <f t="shared" ref="BU35:DC35" ca="1" si="6">BU9</f>
        <v>2089</v>
      </c>
      <c r="BV35" s="186">
        <f t="shared" ca="1" si="6"/>
        <v>2090</v>
      </c>
      <c r="BW35" s="186">
        <f t="shared" ca="1" si="6"/>
        <v>2091</v>
      </c>
      <c r="BX35" s="186">
        <f t="shared" ca="1" si="6"/>
        <v>2092</v>
      </c>
      <c r="BY35" s="186">
        <f t="shared" ca="1" si="6"/>
        <v>2093</v>
      </c>
      <c r="BZ35" s="186">
        <f t="shared" ca="1" si="6"/>
        <v>2094</v>
      </c>
      <c r="CA35" s="186">
        <f t="shared" ca="1" si="6"/>
        <v>2095</v>
      </c>
      <c r="CB35" s="186">
        <f t="shared" ca="1" si="6"/>
        <v>2096</v>
      </c>
      <c r="CC35" s="186">
        <f t="shared" ca="1" si="6"/>
        <v>2097</v>
      </c>
      <c r="CD35" s="186">
        <f t="shared" ca="1" si="6"/>
        <v>2098</v>
      </c>
      <c r="CE35" s="186">
        <f t="shared" ca="1" si="6"/>
        <v>2099</v>
      </c>
      <c r="CF35" s="186">
        <f t="shared" ca="1" si="6"/>
        <v>2100</v>
      </c>
      <c r="CG35" s="186">
        <f t="shared" ca="1" si="6"/>
        <v>2101</v>
      </c>
      <c r="CH35" s="186">
        <f t="shared" ca="1" si="6"/>
        <v>2102</v>
      </c>
      <c r="CI35" s="186">
        <f t="shared" ca="1" si="6"/>
        <v>2103</v>
      </c>
      <c r="CJ35" s="186">
        <f t="shared" ca="1" si="6"/>
        <v>2104</v>
      </c>
      <c r="CK35" s="186">
        <f t="shared" ca="1" si="6"/>
        <v>2105</v>
      </c>
      <c r="CL35" s="186">
        <f t="shared" ca="1" si="6"/>
        <v>2106</v>
      </c>
      <c r="CM35" s="186">
        <f t="shared" ca="1" si="6"/>
        <v>2107</v>
      </c>
      <c r="CN35" s="186">
        <f t="shared" ca="1" si="6"/>
        <v>2108</v>
      </c>
      <c r="CO35" s="186">
        <f t="shared" ca="1" si="6"/>
        <v>2109</v>
      </c>
      <c r="CP35" s="186">
        <f t="shared" ca="1" si="6"/>
        <v>2110</v>
      </c>
      <c r="CQ35" s="186">
        <f t="shared" ca="1" si="6"/>
        <v>2111</v>
      </c>
      <c r="CR35" s="186">
        <f t="shared" ca="1" si="6"/>
        <v>2112</v>
      </c>
      <c r="CS35" s="186">
        <f t="shared" ca="1" si="6"/>
        <v>2113</v>
      </c>
      <c r="CT35" s="186">
        <f t="shared" ca="1" si="6"/>
        <v>2114</v>
      </c>
      <c r="CU35" s="186">
        <f t="shared" ca="1" si="6"/>
        <v>2115</v>
      </c>
      <c r="CV35" s="186">
        <f t="shared" ca="1" si="6"/>
        <v>2116</v>
      </c>
      <c r="CW35" s="186">
        <f t="shared" ca="1" si="6"/>
        <v>2117</v>
      </c>
      <c r="CX35" s="186">
        <f t="shared" ca="1" si="6"/>
        <v>2118</v>
      </c>
      <c r="CY35" s="186">
        <f t="shared" ca="1" si="6"/>
        <v>2119</v>
      </c>
      <c r="CZ35" s="186">
        <f t="shared" ca="1" si="6"/>
        <v>2120</v>
      </c>
      <c r="DA35" s="186">
        <f t="shared" ca="1" si="6"/>
        <v>2121</v>
      </c>
      <c r="DB35" s="186">
        <f t="shared" ca="1" si="6"/>
        <v>2122</v>
      </c>
      <c r="DC35" s="186">
        <f t="shared" ca="1" si="6"/>
        <v>2123</v>
      </c>
    </row>
    <row r="36" spans="2:107" hidden="1">
      <c r="B36" s="1209" t="s">
        <v>163</v>
      </c>
      <c r="C36" s="1209"/>
      <c r="D36" s="1209"/>
      <c r="E36" s="1209"/>
      <c r="F36" s="210">
        <f>H36+NPV(FD,I36:INDEX(I36:DC36,PAL))</f>
        <v>0</v>
      </c>
      <c r="G36" s="214">
        <f>SUMIF($H$8:$DC$8,"&lt;="&amp;PAL,$H36:$DC36)</f>
        <v>0</v>
      </c>
      <c r="H36" s="222">
        <f>SUM('Alternatyva 2'!H$21,'Alternatyva 2'!H$32,'Alternatyva 2'!H$43,'Alternatyva 2'!H$55,'Alternatyva 2'!H$66,'Alternatyva 2'!H$77,'Alternatyva 2'!H$88)</f>
        <v>0</v>
      </c>
      <c r="I36" s="222">
        <f>SUM('Alternatyva 2'!I$21,'Alternatyva 2'!I$32,'Alternatyva 2'!I$43,'Alternatyva 2'!I$55,'Alternatyva 2'!I$66,'Alternatyva 2'!I$77,'Alternatyva 2'!I$88)</f>
        <v>0</v>
      </c>
      <c r="J36" s="222">
        <f>SUM('Alternatyva 2'!J$21,'Alternatyva 2'!J$32,'Alternatyva 2'!J$43,'Alternatyva 2'!J$55,'Alternatyva 2'!J$66,'Alternatyva 2'!J$77,'Alternatyva 2'!J$88)</f>
        <v>0</v>
      </c>
      <c r="K36" s="222">
        <f>SUM('Alternatyva 2'!K$21,'Alternatyva 2'!K$32,'Alternatyva 2'!K$43,'Alternatyva 2'!K$55,'Alternatyva 2'!K$66,'Alternatyva 2'!K$77,'Alternatyva 2'!K$88)</f>
        <v>0</v>
      </c>
      <c r="L36" s="222">
        <f>SUM('Alternatyva 2'!L$21,'Alternatyva 2'!L$32,'Alternatyva 2'!L$43,'Alternatyva 2'!L$55,'Alternatyva 2'!L$66,'Alternatyva 2'!L$77,'Alternatyva 2'!L$88)</f>
        <v>0</v>
      </c>
      <c r="M36" s="222">
        <f>SUM('Alternatyva 2'!M$21,'Alternatyva 2'!M$32,'Alternatyva 2'!M$43,'Alternatyva 2'!M$55,'Alternatyva 2'!M$66,'Alternatyva 2'!M$77,'Alternatyva 2'!M$88)</f>
        <v>0</v>
      </c>
      <c r="N36" s="222">
        <f>SUM('Alternatyva 2'!N$21,'Alternatyva 2'!N$32,'Alternatyva 2'!N$43,'Alternatyva 2'!N$55,'Alternatyva 2'!N$66,'Alternatyva 2'!N$77,'Alternatyva 2'!N$88)</f>
        <v>0</v>
      </c>
      <c r="O36" s="222">
        <f>SUM('Alternatyva 2'!O$21,'Alternatyva 2'!O$32,'Alternatyva 2'!O$43,'Alternatyva 2'!O$55,'Alternatyva 2'!O$66,'Alternatyva 2'!O$77,'Alternatyva 2'!O$88)</f>
        <v>0</v>
      </c>
      <c r="P36" s="222">
        <f>SUM('Alternatyva 2'!P$21,'Alternatyva 2'!P$32,'Alternatyva 2'!P$43,'Alternatyva 2'!P$55,'Alternatyva 2'!P$66,'Alternatyva 2'!P$77,'Alternatyva 2'!P$88)</f>
        <v>0</v>
      </c>
      <c r="Q36" s="222">
        <f>SUM('Alternatyva 2'!Q$21,'Alternatyva 2'!Q$32,'Alternatyva 2'!Q$43,'Alternatyva 2'!Q$55,'Alternatyva 2'!Q$66,'Alternatyva 2'!Q$77,'Alternatyva 2'!Q$88)</f>
        <v>0</v>
      </c>
      <c r="R36" s="222">
        <f>SUM('Alternatyva 2'!R$21,'Alternatyva 2'!R$32,'Alternatyva 2'!R$43,'Alternatyva 2'!R$55,'Alternatyva 2'!R$66,'Alternatyva 2'!R$77,'Alternatyva 2'!R$88)</f>
        <v>0</v>
      </c>
      <c r="S36" s="222">
        <f>SUM('Alternatyva 2'!S$21,'Alternatyva 2'!S$32,'Alternatyva 2'!S$43,'Alternatyva 2'!S$55,'Alternatyva 2'!S$66,'Alternatyva 2'!S$77,'Alternatyva 2'!S$88)</f>
        <v>0</v>
      </c>
      <c r="T36" s="222">
        <f>SUM('Alternatyva 2'!T$21,'Alternatyva 2'!T$32,'Alternatyva 2'!T$43,'Alternatyva 2'!T$55,'Alternatyva 2'!T$66,'Alternatyva 2'!T$77,'Alternatyva 2'!T$88)</f>
        <v>0</v>
      </c>
      <c r="U36" s="222">
        <f>SUM('Alternatyva 2'!U$21,'Alternatyva 2'!U$32,'Alternatyva 2'!U$43,'Alternatyva 2'!U$55,'Alternatyva 2'!U$66,'Alternatyva 2'!U$77,'Alternatyva 2'!U$88)</f>
        <v>0</v>
      </c>
      <c r="V36" s="222">
        <f>SUM('Alternatyva 2'!V$21,'Alternatyva 2'!V$32,'Alternatyva 2'!V$43,'Alternatyva 2'!V$55,'Alternatyva 2'!V$66,'Alternatyva 2'!V$77,'Alternatyva 2'!V$88)</f>
        <v>0</v>
      </c>
      <c r="W36" s="222">
        <f>SUM('Alternatyva 2'!W$21,'Alternatyva 2'!W$32,'Alternatyva 2'!W$43,'Alternatyva 2'!W$55,'Alternatyva 2'!W$66,'Alternatyva 2'!W$77,'Alternatyva 2'!W$88)</f>
        <v>0</v>
      </c>
      <c r="X36" s="222">
        <f>SUM('Alternatyva 2'!X$21,'Alternatyva 2'!X$32,'Alternatyva 2'!X$43,'Alternatyva 2'!X$55,'Alternatyva 2'!X$66,'Alternatyva 2'!X$77,'Alternatyva 2'!X$88)</f>
        <v>0</v>
      </c>
      <c r="Y36" s="222">
        <f>SUM('Alternatyva 2'!Y$21,'Alternatyva 2'!Y$32,'Alternatyva 2'!Y$43,'Alternatyva 2'!Y$55,'Alternatyva 2'!Y$66,'Alternatyva 2'!Y$77,'Alternatyva 2'!Y$88)</f>
        <v>0</v>
      </c>
      <c r="Z36" s="222">
        <f>SUM('Alternatyva 2'!Z$21,'Alternatyva 2'!Z$32,'Alternatyva 2'!Z$43,'Alternatyva 2'!Z$55,'Alternatyva 2'!Z$66,'Alternatyva 2'!Z$77,'Alternatyva 2'!Z$88)</f>
        <v>0</v>
      </c>
      <c r="AA36" s="222">
        <f>SUM('Alternatyva 2'!AA$21,'Alternatyva 2'!AA$32,'Alternatyva 2'!AA$43,'Alternatyva 2'!AA$55,'Alternatyva 2'!AA$66,'Alternatyva 2'!AA$77,'Alternatyva 2'!AA$88)</f>
        <v>0</v>
      </c>
      <c r="AB36" s="222">
        <f>SUM('Alternatyva 2'!AB$21,'Alternatyva 2'!AB$32,'Alternatyva 2'!AB$43,'Alternatyva 2'!AB$55,'Alternatyva 2'!AB$66,'Alternatyva 2'!AB$77,'Alternatyva 2'!AB$88)</f>
        <v>0</v>
      </c>
      <c r="AC36" s="222">
        <f>SUM('Alternatyva 2'!AC$21,'Alternatyva 2'!AC$32,'Alternatyva 2'!AC$43,'Alternatyva 2'!AC$55,'Alternatyva 2'!AC$66,'Alternatyva 2'!AC$77,'Alternatyva 2'!AC$88)</f>
        <v>0</v>
      </c>
      <c r="AD36" s="222">
        <f>SUM('Alternatyva 2'!AD$21,'Alternatyva 2'!AD$32,'Alternatyva 2'!AD$43,'Alternatyva 2'!AD$55,'Alternatyva 2'!AD$66,'Alternatyva 2'!AD$77,'Alternatyva 2'!AD$88)</f>
        <v>0</v>
      </c>
      <c r="AE36" s="222">
        <f>SUM('Alternatyva 2'!AE$21,'Alternatyva 2'!AE$32,'Alternatyva 2'!AE$43,'Alternatyva 2'!AE$55,'Alternatyva 2'!AE$66,'Alternatyva 2'!AE$77,'Alternatyva 2'!AE$88)</f>
        <v>0</v>
      </c>
      <c r="AF36" s="222">
        <f>SUM('Alternatyva 2'!AF$21,'Alternatyva 2'!AF$32,'Alternatyva 2'!AF$43,'Alternatyva 2'!AF$55,'Alternatyva 2'!AF$66,'Alternatyva 2'!AF$77,'Alternatyva 2'!AF$88)</f>
        <v>0</v>
      </c>
      <c r="AG36" s="222">
        <f>SUM('Alternatyva 2'!AG$21,'Alternatyva 2'!AG$32,'Alternatyva 2'!AG$43,'Alternatyva 2'!AG$55,'Alternatyva 2'!AG$66,'Alternatyva 2'!AG$77,'Alternatyva 2'!AG$88)</f>
        <v>0</v>
      </c>
      <c r="AH36" s="222">
        <f>SUM('Alternatyva 2'!AH$21,'Alternatyva 2'!AH$32,'Alternatyva 2'!AH$43,'Alternatyva 2'!AH$55,'Alternatyva 2'!AH$66,'Alternatyva 2'!AH$77,'Alternatyva 2'!AH$88)</f>
        <v>0</v>
      </c>
      <c r="AI36" s="222">
        <f>SUM('Alternatyva 2'!AI$21,'Alternatyva 2'!AI$32,'Alternatyva 2'!AI$43,'Alternatyva 2'!AI$55,'Alternatyva 2'!AI$66,'Alternatyva 2'!AI$77,'Alternatyva 2'!AI$88)</f>
        <v>0</v>
      </c>
      <c r="AJ36" s="222">
        <f>SUM('Alternatyva 2'!AJ$21,'Alternatyva 2'!AJ$32,'Alternatyva 2'!AJ$43,'Alternatyva 2'!AJ$55,'Alternatyva 2'!AJ$66,'Alternatyva 2'!AJ$77,'Alternatyva 2'!AJ$88)</f>
        <v>0</v>
      </c>
      <c r="AK36" s="222">
        <f>SUM('Alternatyva 2'!AK$21,'Alternatyva 2'!AK$32,'Alternatyva 2'!AK$43,'Alternatyva 2'!AK$55,'Alternatyva 2'!AK$66,'Alternatyva 2'!AK$77,'Alternatyva 2'!AK$88)</f>
        <v>0</v>
      </c>
      <c r="AL36" s="222">
        <f>SUM('Alternatyva 2'!AL$21,'Alternatyva 2'!AL$32,'Alternatyva 2'!AL$43,'Alternatyva 2'!AL$55,'Alternatyva 2'!AL$66,'Alternatyva 2'!AL$77,'Alternatyva 2'!AL$88)</f>
        <v>0</v>
      </c>
      <c r="AM36" s="222">
        <f>SUM('Alternatyva 2'!AM$21,'Alternatyva 2'!AM$32,'Alternatyva 2'!AM$43,'Alternatyva 2'!AM$55,'Alternatyva 2'!AM$66,'Alternatyva 2'!AM$77,'Alternatyva 2'!AM$88)</f>
        <v>0</v>
      </c>
      <c r="AN36" s="222">
        <f>SUM('Alternatyva 2'!AN$21,'Alternatyva 2'!AN$32,'Alternatyva 2'!AN$43,'Alternatyva 2'!AN$55,'Alternatyva 2'!AN$66,'Alternatyva 2'!AN$77,'Alternatyva 2'!AN$88)</f>
        <v>0</v>
      </c>
      <c r="AO36" s="222">
        <f>SUM('Alternatyva 2'!AO$21,'Alternatyva 2'!AO$32,'Alternatyva 2'!AO$43,'Alternatyva 2'!AO$55,'Alternatyva 2'!AO$66,'Alternatyva 2'!AO$77,'Alternatyva 2'!AO$88)</f>
        <v>0</v>
      </c>
      <c r="AP36" s="222">
        <f>SUM('Alternatyva 2'!AP$21,'Alternatyva 2'!AP$32,'Alternatyva 2'!AP$43,'Alternatyva 2'!AP$55,'Alternatyva 2'!AP$66,'Alternatyva 2'!AP$77,'Alternatyva 2'!AP$88)</f>
        <v>0</v>
      </c>
      <c r="AQ36" s="222">
        <f>SUM('Alternatyva 2'!AQ$21,'Alternatyva 2'!AQ$32,'Alternatyva 2'!AQ$43,'Alternatyva 2'!AQ$55,'Alternatyva 2'!AQ$66,'Alternatyva 2'!AQ$77,'Alternatyva 2'!AQ$88)</f>
        <v>0</v>
      </c>
      <c r="AR36" s="222">
        <f>SUM('Alternatyva 2'!AR$21,'Alternatyva 2'!AR$32,'Alternatyva 2'!AR$43,'Alternatyva 2'!AR$55,'Alternatyva 2'!AR$66,'Alternatyva 2'!AR$77,'Alternatyva 2'!AR$88)</f>
        <v>0</v>
      </c>
      <c r="AS36" s="222">
        <f>SUM('Alternatyva 2'!AS$21,'Alternatyva 2'!AS$32,'Alternatyva 2'!AS$43,'Alternatyva 2'!AS$55,'Alternatyva 2'!AS$66,'Alternatyva 2'!AS$77,'Alternatyva 2'!AS$88)</f>
        <v>0</v>
      </c>
      <c r="AT36" s="222">
        <f>SUM('Alternatyva 2'!AT$21,'Alternatyva 2'!AT$32,'Alternatyva 2'!AT$43,'Alternatyva 2'!AT$55,'Alternatyva 2'!AT$66,'Alternatyva 2'!AT$77,'Alternatyva 2'!AT$88)</f>
        <v>0</v>
      </c>
      <c r="AU36" s="222">
        <f>SUM('Alternatyva 2'!AU$21,'Alternatyva 2'!AU$32,'Alternatyva 2'!AU$43,'Alternatyva 2'!AU$55,'Alternatyva 2'!AU$66,'Alternatyva 2'!AU$77,'Alternatyva 2'!AU$88)</f>
        <v>0</v>
      </c>
      <c r="AV36" s="222">
        <f>SUM('Alternatyva 2'!AV$21,'Alternatyva 2'!AV$32,'Alternatyva 2'!AV$43,'Alternatyva 2'!AV$55,'Alternatyva 2'!AV$66,'Alternatyva 2'!AV$77,'Alternatyva 2'!AV$88)</f>
        <v>0</v>
      </c>
      <c r="AW36" s="222">
        <f>SUM('Alternatyva 2'!AW$21,'Alternatyva 2'!AW$32,'Alternatyva 2'!AW$43,'Alternatyva 2'!AW$55,'Alternatyva 2'!AW$66,'Alternatyva 2'!AW$77,'Alternatyva 2'!AW$88)</f>
        <v>0</v>
      </c>
      <c r="AX36" s="222">
        <f>SUM('Alternatyva 2'!AX$21,'Alternatyva 2'!AX$32,'Alternatyva 2'!AX$43,'Alternatyva 2'!AX$55,'Alternatyva 2'!AX$66,'Alternatyva 2'!AX$77,'Alternatyva 2'!AX$88)</f>
        <v>0</v>
      </c>
      <c r="AY36" s="222">
        <f>SUM('Alternatyva 2'!AY$21,'Alternatyva 2'!AY$32,'Alternatyva 2'!AY$43,'Alternatyva 2'!AY$55,'Alternatyva 2'!AY$66,'Alternatyva 2'!AY$77,'Alternatyva 2'!AY$88)</f>
        <v>0</v>
      </c>
      <c r="AZ36" s="222">
        <f>SUM('Alternatyva 2'!AZ$21,'Alternatyva 2'!AZ$32,'Alternatyva 2'!AZ$43,'Alternatyva 2'!AZ$55,'Alternatyva 2'!AZ$66,'Alternatyva 2'!AZ$77,'Alternatyva 2'!AZ$88)</f>
        <v>0</v>
      </c>
      <c r="BA36" s="222">
        <f>SUM('Alternatyva 2'!BA$21,'Alternatyva 2'!BA$32,'Alternatyva 2'!BA$43,'Alternatyva 2'!BA$55,'Alternatyva 2'!BA$66,'Alternatyva 2'!BA$77,'Alternatyva 2'!BA$88)</f>
        <v>0</v>
      </c>
      <c r="BB36" s="222">
        <f>SUM('Alternatyva 2'!BB$21,'Alternatyva 2'!BB$32,'Alternatyva 2'!BB$43,'Alternatyva 2'!BB$55,'Alternatyva 2'!BB$66,'Alternatyva 2'!BB$77,'Alternatyva 2'!BB$88)</f>
        <v>0</v>
      </c>
      <c r="BC36" s="222">
        <f>SUM('Alternatyva 2'!BC$21,'Alternatyva 2'!BC$32,'Alternatyva 2'!BC$43,'Alternatyva 2'!BC$55,'Alternatyva 2'!BC$66,'Alternatyva 2'!BC$77,'Alternatyva 2'!BC$88)</f>
        <v>0</v>
      </c>
      <c r="BD36" s="222">
        <f>SUM('Alternatyva 2'!BD$21,'Alternatyva 2'!BD$32,'Alternatyva 2'!BD$43,'Alternatyva 2'!BD$55,'Alternatyva 2'!BD$66,'Alternatyva 2'!BD$77,'Alternatyva 2'!BD$88)</f>
        <v>0</v>
      </c>
      <c r="BE36" s="222">
        <f>SUM('Alternatyva 2'!BE$21,'Alternatyva 2'!BE$32,'Alternatyva 2'!BE$43,'Alternatyva 2'!BE$55,'Alternatyva 2'!BE$66,'Alternatyva 2'!BE$77,'Alternatyva 2'!BE$88)</f>
        <v>0</v>
      </c>
      <c r="BF36" s="222">
        <f>SUM('Alternatyva 2'!BF$21,'Alternatyva 2'!BF$32,'Alternatyva 2'!BF$43,'Alternatyva 2'!BF$55,'Alternatyva 2'!BF$66,'Alternatyva 2'!BF$77,'Alternatyva 2'!BF$88)</f>
        <v>0</v>
      </c>
      <c r="BG36" s="222">
        <f>SUM('Alternatyva 2'!BG$21,'Alternatyva 2'!BG$32,'Alternatyva 2'!BG$43,'Alternatyva 2'!BG$55,'Alternatyva 2'!BG$66,'Alternatyva 2'!BG$77,'Alternatyva 2'!BG$88)</f>
        <v>0</v>
      </c>
      <c r="BH36" s="222">
        <f>SUM('Alternatyva 2'!BH$21,'Alternatyva 2'!BH$32,'Alternatyva 2'!BH$43,'Alternatyva 2'!BH$55,'Alternatyva 2'!BH$66,'Alternatyva 2'!BH$77,'Alternatyva 2'!BH$88)</f>
        <v>0</v>
      </c>
      <c r="BI36" s="222">
        <f>SUM('Alternatyva 2'!BI$21,'Alternatyva 2'!BI$32,'Alternatyva 2'!BI$43,'Alternatyva 2'!BI$55,'Alternatyva 2'!BI$66,'Alternatyva 2'!BI$77,'Alternatyva 2'!BI$88)</f>
        <v>0</v>
      </c>
      <c r="BJ36" s="222">
        <f>SUM('Alternatyva 2'!BJ$21,'Alternatyva 2'!BJ$32,'Alternatyva 2'!BJ$43,'Alternatyva 2'!BJ$55,'Alternatyva 2'!BJ$66,'Alternatyva 2'!BJ$77,'Alternatyva 2'!BJ$88)</f>
        <v>0</v>
      </c>
      <c r="BK36" s="222">
        <f>SUM('Alternatyva 2'!BK$21,'Alternatyva 2'!BK$32,'Alternatyva 2'!BK$43,'Alternatyva 2'!BK$55,'Alternatyva 2'!BK$66,'Alternatyva 2'!BK$77,'Alternatyva 2'!BK$88)</f>
        <v>0</v>
      </c>
      <c r="BL36" s="222">
        <f>SUM('Alternatyva 2'!BL$21,'Alternatyva 2'!BL$32,'Alternatyva 2'!BL$43,'Alternatyva 2'!BL$55,'Alternatyva 2'!BL$66,'Alternatyva 2'!BL$77,'Alternatyva 2'!BL$88)</f>
        <v>0</v>
      </c>
      <c r="BM36" s="222">
        <f>SUM('Alternatyva 2'!BM$21,'Alternatyva 2'!BM$32,'Alternatyva 2'!BM$43,'Alternatyva 2'!BM$55,'Alternatyva 2'!BM$66,'Alternatyva 2'!BM$77,'Alternatyva 2'!BM$88)</f>
        <v>0</v>
      </c>
      <c r="BN36" s="222">
        <f>SUM('Alternatyva 2'!BN$21,'Alternatyva 2'!BN$32,'Alternatyva 2'!BN$43,'Alternatyva 2'!BN$55,'Alternatyva 2'!BN$66,'Alternatyva 2'!BN$77,'Alternatyva 2'!BN$88)</f>
        <v>0</v>
      </c>
      <c r="BO36" s="222">
        <f>SUM('Alternatyva 2'!BO$21,'Alternatyva 2'!BO$32,'Alternatyva 2'!BO$43,'Alternatyva 2'!BO$55,'Alternatyva 2'!BO$66,'Alternatyva 2'!BO$77,'Alternatyva 2'!BO$88)</f>
        <v>0</v>
      </c>
      <c r="BP36" s="222">
        <f>SUM('Alternatyva 2'!BP$21,'Alternatyva 2'!BP$32,'Alternatyva 2'!BP$43,'Alternatyva 2'!BP$55,'Alternatyva 2'!BP$66,'Alternatyva 2'!BP$77,'Alternatyva 2'!BP$88)</f>
        <v>0</v>
      </c>
      <c r="BQ36" s="222">
        <f>SUM('Alternatyva 2'!BQ$21,'Alternatyva 2'!BQ$32,'Alternatyva 2'!BQ$43,'Alternatyva 2'!BQ$55,'Alternatyva 2'!BQ$66,'Alternatyva 2'!BQ$77,'Alternatyva 2'!BQ$88)</f>
        <v>0</v>
      </c>
      <c r="BR36" s="222">
        <f>SUM('Alternatyva 2'!BR$21,'Alternatyva 2'!BR$32,'Alternatyva 2'!BR$43,'Alternatyva 2'!BR$55,'Alternatyva 2'!BR$66,'Alternatyva 2'!BR$77,'Alternatyva 2'!BR$88)</f>
        <v>0</v>
      </c>
      <c r="BS36" s="222">
        <f>SUM('Alternatyva 2'!BS$21,'Alternatyva 2'!BS$32,'Alternatyva 2'!BS$43,'Alternatyva 2'!BS$55,'Alternatyva 2'!BS$66,'Alternatyva 2'!BS$77,'Alternatyva 2'!BS$88)</f>
        <v>0</v>
      </c>
      <c r="BT36" s="222">
        <f>SUM('Alternatyva 2'!BT$21,'Alternatyva 2'!BT$32,'Alternatyva 2'!BT$43,'Alternatyva 2'!BT$55,'Alternatyva 2'!BT$66,'Alternatyva 2'!BT$77,'Alternatyva 2'!BT$88)</f>
        <v>0</v>
      </c>
      <c r="BU36" s="222">
        <f>SUM('Alternatyva 2'!BU$21,'Alternatyva 2'!BU$32,'Alternatyva 2'!BU$43,'Alternatyva 2'!BU$55,'Alternatyva 2'!BU$66,'Alternatyva 2'!BU$77,'Alternatyva 2'!BU$88)</f>
        <v>0</v>
      </c>
      <c r="BV36" s="222">
        <f>SUM('Alternatyva 2'!BV$21,'Alternatyva 2'!BV$32,'Alternatyva 2'!BV$43,'Alternatyva 2'!BV$55,'Alternatyva 2'!BV$66,'Alternatyva 2'!BV$77,'Alternatyva 2'!BV$88)</f>
        <v>0</v>
      </c>
      <c r="BW36" s="222">
        <f>SUM('Alternatyva 2'!BW$21,'Alternatyva 2'!BW$32,'Alternatyva 2'!BW$43,'Alternatyva 2'!BW$55,'Alternatyva 2'!BW$66,'Alternatyva 2'!BW$77,'Alternatyva 2'!BW$88)</f>
        <v>0</v>
      </c>
      <c r="BX36" s="222">
        <f>SUM('Alternatyva 2'!BX$21,'Alternatyva 2'!BX$32,'Alternatyva 2'!BX$43,'Alternatyva 2'!BX$55,'Alternatyva 2'!BX$66,'Alternatyva 2'!BX$77,'Alternatyva 2'!BX$88)</f>
        <v>0</v>
      </c>
      <c r="BY36" s="222">
        <f>SUM('Alternatyva 2'!BY$21,'Alternatyva 2'!BY$32,'Alternatyva 2'!BY$43,'Alternatyva 2'!BY$55,'Alternatyva 2'!BY$66,'Alternatyva 2'!BY$77,'Alternatyva 2'!BY$88)</f>
        <v>0</v>
      </c>
      <c r="BZ36" s="222">
        <f>SUM('Alternatyva 2'!BZ$21,'Alternatyva 2'!BZ$32,'Alternatyva 2'!BZ$43,'Alternatyva 2'!BZ$55,'Alternatyva 2'!BZ$66,'Alternatyva 2'!BZ$77,'Alternatyva 2'!BZ$88)</f>
        <v>0</v>
      </c>
      <c r="CA36" s="222">
        <f>SUM('Alternatyva 2'!CA$21,'Alternatyva 2'!CA$32,'Alternatyva 2'!CA$43,'Alternatyva 2'!CA$55,'Alternatyva 2'!CA$66,'Alternatyva 2'!CA$77,'Alternatyva 2'!CA$88)</f>
        <v>0</v>
      </c>
      <c r="CB36" s="222">
        <f>SUM('Alternatyva 2'!CB$21,'Alternatyva 2'!CB$32,'Alternatyva 2'!CB$43,'Alternatyva 2'!CB$55,'Alternatyva 2'!CB$66,'Alternatyva 2'!CB$77,'Alternatyva 2'!CB$88)</f>
        <v>0</v>
      </c>
      <c r="CC36" s="222">
        <f>SUM('Alternatyva 2'!CC$21,'Alternatyva 2'!CC$32,'Alternatyva 2'!CC$43,'Alternatyva 2'!CC$55,'Alternatyva 2'!CC$66,'Alternatyva 2'!CC$77,'Alternatyva 2'!CC$88)</f>
        <v>0</v>
      </c>
      <c r="CD36" s="222">
        <f>SUM('Alternatyva 2'!CD$21,'Alternatyva 2'!CD$32,'Alternatyva 2'!CD$43,'Alternatyva 2'!CD$55,'Alternatyva 2'!CD$66,'Alternatyva 2'!CD$77,'Alternatyva 2'!CD$88)</f>
        <v>0</v>
      </c>
      <c r="CE36" s="222">
        <f>SUM('Alternatyva 2'!CE$21,'Alternatyva 2'!CE$32,'Alternatyva 2'!CE$43,'Alternatyva 2'!CE$55,'Alternatyva 2'!CE$66,'Alternatyva 2'!CE$77,'Alternatyva 2'!CE$88)</f>
        <v>0</v>
      </c>
      <c r="CF36" s="222">
        <f>SUM('Alternatyva 2'!CF$21,'Alternatyva 2'!CF$32,'Alternatyva 2'!CF$43,'Alternatyva 2'!CF$55,'Alternatyva 2'!CF$66,'Alternatyva 2'!CF$77,'Alternatyva 2'!CF$88)</f>
        <v>0</v>
      </c>
      <c r="CG36" s="222">
        <f>SUM('Alternatyva 2'!CG$21,'Alternatyva 2'!CG$32,'Alternatyva 2'!CG$43,'Alternatyva 2'!CG$55,'Alternatyva 2'!CG$66,'Alternatyva 2'!CG$77,'Alternatyva 2'!CG$88)</f>
        <v>0</v>
      </c>
      <c r="CH36" s="222">
        <f>SUM('Alternatyva 2'!CH$21,'Alternatyva 2'!CH$32,'Alternatyva 2'!CH$43,'Alternatyva 2'!CH$55,'Alternatyva 2'!CH$66,'Alternatyva 2'!CH$77,'Alternatyva 2'!CH$88)</f>
        <v>0</v>
      </c>
      <c r="CI36" s="222">
        <f>SUM('Alternatyva 2'!CI$21,'Alternatyva 2'!CI$32,'Alternatyva 2'!CI$43,'Alternatyva 2'!CI$55,'Alternatyva 2'!CI$66,'Alternatyva 2'!CI$77,'Alternatyva 2'!CI$88)</f>
        <v>0</v>
      </c>
      <c r="CJ36" s="222">
        <f>SUM('Alternatyva 2'!CJ$21,'Alternatyva 2'!CJ$32,'Alternatyva 2'!CJ$43,'Alternatyva 2'!CJ$55,'Alternatyva 2'!CJ$66,'Alternatyva 2'!CJ$77,'Alternatyva 2'!CJ$88)</f>
        <v>0</v>
      </c>
      <c r="CK36" s="222">
        <f>SUM('Alternatyva 2'!CK$21,'Alternatyva 2'!CK$32,'Alternatyva 2'!CK$43,'Alternatyva 2'!CK$55,'Alternatyva 2'!CK$66,'Alternatyva 2'!CK$77,'Alternatyva 2'!CK$88)</f>
        <v>0</v>
      </c>
      <c r="CL36" s="222">
        <f>SUM('Alternatyva 2'!CL$21,'Alternatyva 2'!CL$32,'Alternatyva 2'!CL$43,'Alternatyva 2'!CL$55,'Alternatyva 2'!CL$66,'Alternatyva 2'!CL$77,'Alternatyva 2'!CL$88)</f>
        <v>0</v>
      </c>
      <c r="CM36" s="222">
        <f>SUM('Alternatyva 2'!CM$21,'Alternatyva 2'!CM$32,'Alternatyva 2'!CM$43,'Alternatyva 2'!CM$55,'Alternatyva 2'!CM$66,'Alternatyva 2'!CM$77,'Alternatyva 2'!CM$88)</f>
        <v>0</v>
      </c>
      <c r="CN36" s="222">
        <f>SUM('Alternatyva 2'!CN$21,'Alternatyva 2'!CN$32,'Alternatyva 2'!CN$43,'Alternatyva 2'!CN$55,'Alternatyva 2'!CN$66,'Alternatyva 2'!CN$77,'Alternatyva 2'!CN$88)</f>
        <v>0</v>
      </c>
      <c r="CO36" s="222">
        <f>SUM('Alternatyva 2'!CO$21,'Alternatyva 2'!CO$32,'Alternatyva 2'!CO$43,'Alternatyva 2'!CO$55,'Alternatyva 2'!CO$66,'Alternatyva 2'!CO$77,'Alternatyva 2'!CO$88)</f>
        <v>0</v>
      </c>
      <c r="CP36" s="222">
        <f>SUM('Alternatyva 2'!CP$21,'Alternatyva 2'!CP$32,'Alternatyva 2'!CP$43,'Alternatyva 2'!CP$55,'Alternatyva 2'!CP$66,'Alternatyva 2'!CP$77,'Alternatyva 2'!CP$88)</f>
        <v>0</v>
      </c>
      <c r="CQ36" s="222">
        <f>SUM('Alternatyva 2'!CQ$21,'Alternatyva 2'!CQ$32,'Alternatyva 2'!CQ$43,'Alternatyva 2'!CQ$55,'Alternatyva 2'!CQ$66,'Alternatyva 2'!CQ$77,'Alternatyva 2'!CQ$88)</f>
        <v>0</v>
      </c>
      <c r="CR36" s="222">
        <f>SUM('Alternatyva 2'!CR$21,'Alternatyva 2'!CR$32,'Alternatyva 2'!CR$43,'Alternatyva 2'!CR$55,'Alternatyva 2'!CR$66,'Alternatyva 2'!CR$77,'Alternatyva 2'!CR$88)</f>
        <v>0</v>
      </c>
      <c r="CS36" s="222">
        <f>SUM('Alternatyva 2'!CS$21,'Alternatyva 2'!CS$32,'Alternatyva 2'!CS$43,'Alternatyva 2'!CS$55,'Alternatyva 2'!CS$66,'Alternatyva 2'!CS$77,'Alternatyva 2'!CS$88)</f>
        <v>0</v>
      </c>
      <c r="CT36" s="222">
        <f>SUM('Alternatyva 2'!CT$21,'Alternatyva 2'!CT$32,'Alternatyva 2'!CT$43,'Alternatyva 2'!CT$55,'Alternatyva 2'!CT$66,'Alternatyva 2'!CT$77,'Alternatyva 2'!CT$88)</f>
        <v>0</v>
      </c>
      <c r="CU36" s="222">
        <f>SUM('Alternatyva 2'!CU$21,'Alternatyva 2'!CU$32,'Alternatyva 2'!CU$43,'Alternatyva 2'!CU$55,'Alternatyva 2'!CU$66,'Alternatyva 2'!CU$77,'Alternatyva 2'!CU$88)</f>
        <v>0</v>
      </c>
      <c r="CV36" s="222">
        <f>SUM('Alternatyva 2'!CV$21,'Alternatyva 2'!CV$32,'Alternatyva 2'!CV$43,'Alternatyva 2'!CV$55,'Alternatyva 2'!CV$66,'Alternatyva 2'!CV$77,'Alternatyva 2'!CV$88)</f>
        <v>0</v>
      </c>
      <c r="CW36" s="222">
        <f>SUM('Alternatyva 2'!CW$21,'Alternatyva 2'!CW$32,'Alternatyva 2'!CW$43,'Alternatyva 2'!CW$55,'Alternatyva 2'!CW$66,'Alternatyva 2'!CW$77,'Alternatyva 2'!CW$88)</f>
        <v>0</v>
      </c>
      <c r="CX36" s="222">
        <f>SUM('Alternatyva 2'!CX$21,'Alternatyva 2'!CX$32,'Alternatyva 2'!CX$43,'Alternatyva 2'!CX$55,'Alternatyva 2'!CX$66,'Alternatyva 2'!CX$77,'Alternatyva 2'!CX$88)</f>
        <v>0</v>
      </c>
      <c r="CY36" s="222">
        <f>SUM('Alternatyva 2'!CY$21,'Alternatyva 2'!CY$32,'Alternatyva 2'!CY$43,'Alternatyva 2'!CY$55,'Alternatyva 2'!CY$66,'Alternatyva 2'!CY$77,'Alternatyva 2'!CY$88)</f>
        <v>0</v>
      </c>
      <c r="CZ36" s="222">
        <f>SUM('Alternatyva 2'!CZ$21,'Alternatyva 2'!CZ$32,'Alternatyva 2'!CZ$43,'Alternatyva 2'!CZ$55,'Alternatyva 2'!CZ$66,'Alternatyva 2'!CZ$77,'Alternatyva 2'!CZ$88)</f>
        <v>0</v>
      </c>
      <c r="DA36" s="222">
        <f>SUM('Alternatyva 2'!DA$21,'Alternatyva 2'!DA$32,'Alternatyva 2'!DA$43,'Alternatyva 2'!DA$55,'Alternatyva 2'!DA$66,'Alternatyva 2'!DA$77,'Alternatyva 2'!DA$88)</f>
        <v>0</v>
      </c>
      <c r="DB36" s="222">
        <f>SUM('Alternatyva 2'!DB$21,'Alternatyva 2'!DB$32,'Alternatyva 2'!DB$43,'Alternatyva 2'!DB$55,'Alternatyva 2'!DB$66,'Alternatyva 2'!DB$77,'Alternatyva 2'!DB$88)</f>
        <v>0</v>
      </c>
      <c r="DC36" s="222">
        <f>SUM('Alternatyva 2'!DC$21,'Alternatyva 2'!DC$32,'Alternatyva 2'!DC$43,'Alternatyva 2'!DC$55,'Alternatyva 2'!DC$66,'Alternatyva 2'!DC$77,'Alternatyva 2'!DC$88)</f>
        <v>0</v>
      </c>
    </row>
    <row r="37" spans="2:107" ht="14.25" hidden="1" customHeight="1">
      <c r="B37" s="1211" t="s">
        <v>243</v>
      </c>
      <c r="C37" s="1211"/>
      <c r="D37" s="1211"/>
      <c r="E37" s="1211"/>
      <c r="F37" s="223"/>
      <c r="G37" s="214">
        <f>SUMIF($H$8:$DC$8,"&lt;="&amp;PAL,$H37:$DC37)</f>
        <v>0</v>
      </c>
      <c r="H37" s="211">
        <f>H36-'Alternatyva 2'!H$7+'Alternatyva 2'!H$115</f>
        <v>0</v>
      </c>
      <c r="I37" s="211">
        <f>I36-'Alternatyva 2'!I$7+'Alternatyva 2'!I$115</f>
        <v>0</v>
      </c>
      <c r="J37" s="211">
        <f>J36-'Alternatyva 2'!J$7+'Alternatyva 2'!J$115</f>
        <v>0</v>
      </c>
      <c r="K37" s="211">
        <f>K36-'Alternatyva 2'!K$7+'Alternatyva 2'!K$115</f>
        <v>0</v>
      </c>
      <c r="L37" s="211">
        <f>L36-'Alternatyva 2'!L$7+'Alternatyva 2'!L$115</f>
        <v>0</v>
      </c>
      <c r="M37" s="211">
        <f>M36-'Alternatyva 2'!M$7+'Alternatyva 2'!M$115</f>
        <v>0</v>
      </c>
      <c r="N37" s="211">
        <f>N36-'Alternatyva 2'!N$7+'Alternatyva 2'!N$115</f>
        <v>0</v>
      </c>
      <c r="O37" s="211">
        <f>O36-'Alternatyva 2'!O$7+'Alternatyva 2'!O$115</f>
        <v>0</v>
      </c>
      <c r="P37" s="211">
        <f>P36-'Alternatyva 2'!P$7+'Alternatyva 2'!P$115</f>
        <v>0</v>
      </c>
      <c r="Q37" s="211">
        <f>Q36-'Alternatyva 2'!Q$7+'Alternatyva 2'!Q$115</f>
        <v>0</v>
      </c>
      <c r="R37" s="211">
        <f>R36-'Alternatyva 2'!R$7+'Alternatyva 2'!R$115</f>
        <v>0</v>
      </c>
      <c r="S37" s="211">
        <f>S36-'Alternatyva 2'!S$7+'Alternatyva 2'!S$115</f>
        <v>0</v>
      </c>
      <c r="T37" s="211">
        <f>T36-'Alternatyva 2'!T$7+'Alternatyva 2'!T$115</f>
        <v>0</v>
      </c>
      <c r="U37" s="211">
        <f>U36-'Alternatyva 2'!U$7+'Alternatyva 2'!U$115</f>
        <v>0</v>
      </c>
      <c r="V37" s="211">
        <f>V36-'Alternatyva 2'!V$7+'Alternatyva 2'!V$115</f>
        <v>0</v>
      </c>
      <c r="W37" s="211">
        <f>W36-'Alternatyva 2'!W$7+'Alternatyva 2'!W$115</f>
        <v>0</v>
      </c>
      <c r="X37" s="211">
        <f>X36-'Alternatyva 2'!X$7+'Alternatyva 2'!X$115</f>
        <v>0</v>
      </c>
      <c r="Y37" s="211">
        <f>Y36-'Alternatyva 2'!Y$7+'Alternatyva 2'!Y$115</f>
        <v>0</v>
      </c>
      <c r="Z37" s="211">
        <f>Z36-'Alternatyva 2'!Z$7+'Alternatyva 2'!Z$115</f>
        <v>0</v>
      </c>
      <c r="AA37" s="211">
        <f>AA36-'Alternatyva 2'!AA$7+'Alternatyva 2'!AA$115</f>
        <v>0</v>
      </c>
      <c r="AB37" s="211">
        <f>AB36-'Alternatyva 2'!AB$7+'Alternatyva 2'!AB$115</f>
        <v>0</v>
      </c>
      <c r="AC37" s="211">
        <f>AC36-'Alternatyva 2'!AC$7+'Alternatyva 2'!AC$115</f>
        <v>0</v>
      </c>
      <c r="AD37" s="211">
        <f>AD36-'Alternatyva 2'!AD$7+'Alternatyva 2'!AD$115</f>
        <v>0</v>
      </c>
      <c r="AE37" s="211">
        <f>AE36-'Alternatyva 2'!AE$7+'Alternatyva 2'!AE$115</f>
        <v>0</v>
      </c>
      <c r="AF37" s="211">
        <f>AF36-'Alternatyva 2'!AF$7+'Alternatyva 2'!AF$115</f>
        <v>0</v>
      </c>
      <c r="AG37" s="211">
        <f>AG36-'Alternatyva 2'!AG$7+'Alternatyva 2'!AG$115</f>
        <v>0</v>
      </c>
      <c r="AH37" s="211">
        <f>AH36-'Alternatyva 2'!AH$7+'Alternatyva 2'!AH$115</f>
        <v>0</v>
      </c>
      <c r="AI37" s="211">
        <f>AI36-'Alternatyva 2'!AI$7+'Alternatyva 2'!AI$115</f>
        <v>0</v>
      </c>
      <c r="AJ37" s="211">
        <f>AJ36-'Alternatyva 2'!AJ$7+'Alternatyva 2'!AJ$115</f>
        <v>0</v>
      </c>
      <c r="AK37" s="211">
        <f>AK36-'Alternatyva 2'!AK$7+'Alternatyva 2'!AK$115</f>
        <v>0</v>
      </c>
      <c r="AL37" s="211">
        <f>AL36-'Alternatyva 2'!AL$7+'Alternatyva 2'!AL$115</f>
        <v>0</v>
      </c>
      <c r="AM37" s="211">
        <f>AM36-'Alternatyva 2'!AM$7+'Alternatyva 2'!AM$115</f>
        <v>0</v>
      </c>
      <c r="AN37" s="211">
        <f>AN36-'Alternatyva 2'!AN$7+'Alternatyva 2'!AN$115</f>
        <v>0</v>
      </c>
      <c r="AO37" s="211">
        <f>AO36-'Alternatyva 2'!AO$7+'Alternatyva 2'!AO$115</f>
        <v>0</v>
      </c>
      <c r="AP37" s="211">
        <f>AP36-'Alternatyva 2'!AP$7+'Alternatyva 2'!AP$115</f>
        <v>0</v>
      </c>
      <c r="AQ37" s="211">
        <f>AQ36-'Alternatyva 2'!AQ$7+'Alternatyva 2'!AQ$115</f>
        <v>0</v>
      </c>
      <c r="AR37" s="211">
        <f>AR36-'Alternatyva 2'!AR$7+'Alternatyva 2'!AR$115</f>
        <v>0</v>
      </c>
      <c r="AS37" s="211">
        <f>AS36-'Alternatyva 2'!AS$7+'Alternatyva 2'!AS$115</f>
        <v>0</v>
      </c>
      <c r="AT37" s="211">
        <f>AT36-'Alternatyva 2'!AT$7+'Alternatyva 2'!AT$115</f>
        <v>0</v>
      </c>
      <c r="AU37" s="211">
        <f>AU36-'Alternatyva 2'!AU$7+'Alternatyva 2'!AU$115</f>
        <v>0</v>
      </c>
      <c r="AV37" s="211">
        <f>AV36-'Alternatyva 2'!AV$7+'Alternatyva 2'!AV$115</f>
        <v>0</v>
      </c>
      <c r="AW37" s="211">
        <f>AW36-'Alternatyva 2'!AW$7+'Alternatyva 2'!AW$115</f>
        <v>0</v>
      </c>
      <c r="AX37" s="211">
        <f>AX36-'Alternatyva 2'!AX$7+'Alternatyva 2'!AX$115</f>
        <v>0</v>
      </c>
      <c r="AY37" s="211">
        <f>AY36-'Alternatyva 2'!AY$7+'Alternatyva 2'!AY$115</f>
        <v>0</v>
      </c>
      <c r="AZ37" s="211">
        <f>AZ36-'Alternatyva 2'!AZ$7+'Alternatyva 2'!AZ$115</f>
        <v>0</v>
      </c>
      <c r="BA37" s="211">
        <f>BA36-'Alternatyva 2'!BA$7+'Alternatyva 2'!BA$115</f>
        <v>0</v>
      </c>
      <c r="BB37" s="211">
        <f>BB36-'Alternatyva 2'!BB$7+'Alternatyva 2'!BB$115</f>
        <v>0</v>
      </c>
      <c r="BC37" s="211">
        <f>BC36-'Alternatyva 2'!BC$7+'Alternatyva 2'!BC$115</f>
        <v>0</v>
      </c>
      <c r="BD37" s="211">
        <f>BD36-'Alternatyva 2'!BD$7+'Alternatyva 2'!BD$115</f>
        <v>0</v>
      </c>
      <c r="BE37" s="211">
        <f>BE36-'Alternatyva 2'!BE$7+'Alternatyva 2'!BE$115</f>
        <v>0</v>
      </c>
      <c r="BF37" s="211">
        <f>BF36-'Alternatyva 2'!BF$7+'Alternatyva 2'!BF$115</f>
        <v>0</v>
      </c>
      <c r="BG37" s="211">
        <f>BG36-'Alternatyva 2'!BG$7+'Alternatyva 2'!BG$115</f>
        <v>0</v>
      </c>
      <c r="BH37" s="211">
        <f>BH36-'Alternatyva 2'!BH$7+'Alternatyva 2'!BH$115</f>
        <v>0</v>
      </c>
      <c r="BI37" s="211">
        <f>BI36-'Alternatyva 2'!BI$7+'Alternatyva 2'!BI$115</f>
        <v>0</v>
      </c>
      <c r="BJ37" s="211">
        <f>BJ36-'Alternatyva 2'!BJ$7+'Alternatyva 2'!BJ$115</f>
        <v>0</v>
      </c>
      <c r="BK37" s="211">
        <f>BK36-'Alternatyva 2'!BK$7+'Alternatyva 2'!BK$115</f>
        <v>0</v>
      </c>
      <c r="BL37" s="211">
        <f>BL36-'Alternatyva 2'!BL$7+'Alternatyva 2'!BL$115</f>
        <v>0</v>
      </c>
      <c r="BM37" s="211">
        <f>BM36-'Alternatyva 2'!BM$7+'Alternatyva 2'!BM$115</f>
        <v>0</v>
      </c>
      <c r="BN37" s="211">
        <f>BN36-'Alternatyva 2'!BN$7+'Alternatyva 2'!BN$115</f>
        <v>0</v>
      </c>
      <c r="BO37" s="211">
        <f>BO36-'Alternatyva 2'!BO$7+'Alternatyva 2'!BO$115</f>
        <v>0</v>
      </c>
      <c r="BP37" s="211">
        <f>BP36-'Alternatyva 2'!BP$7+'Alternatyva 2'!BP$115</f>
        <v>0</v>
      </c>
      <c r="BQ37" s="211">
        <f>BQ36-'Alternatyva 2'!BQ$7+'Alternatyva 2'!BQ$115</f>
        <v>0</v>
      </c>
      <c r="BR37" s="211">
        <f>BR36-'Alternatyva 2'!BR$7+'Alternatyva 2'!BR$115</f>
        <v>0</v>
      </c>
      <c r="BS37" s="211">
        <f>BS36-'Alternatyva 2'!BS$7+'Alternatyva 2'!BS$115</f>
        <v>0</v>
      </c>
      <c r="BT37" s="211">
        <f>BT36-'Alternatyva 2'!BT$7+'Alternatyva 2'!BT$115</f>
        <v>0</v>
      </c>
      <c r="BU37" s="211">
        <f>BU36-'Alternatyva 2'!BU$7+'Alternatyva 2'!BU$115</f>
        <v>0</v>
      </c>
      <c r="BV37" s="211">
        <f>BV36-'Alternatyva 2'!BV$7+'Alternatyva 2'!BV$115</f>
        <v>0</v>
      </c>
      <c r="BW37" s="211">
        <f>BW36-'Alternatyva 2'!BW$7+'Alternatyva 2'!BW$115</f>
        <v>0</v>
      </c>
      <c r="BX37" s="211">
        <f>BX36-'Alternatyva 2'!BX$7+'Alternatyva 2'!BX$115</f>
        <v>0</v>
      </c>
      <c r="BY37" s="211">
        <f>BY36-'Alternatyva 2'!BY$7+'Alternatyva 2'!BY$115</f>
        <v>0</v>
      </c>
      <c r="BZ37" s="211">
        <f>BZ36-'Alternatyva 2'!BZ$7+'Alternatyva 2'!BZ$115</f>
        <v>0</v>
      </c>
      <c r="CA37" s="211">
        <f>CA36-'Alternatyva 2'!CA$7+'Alternatyva 2'!CA$115</f>
        <v>0</v>
      </c>
      <c r="CB37" s="211">
        <f>CB36-'Alternatyva 2'!CB$7+'Alternatyva 2'!CB$115</f>
        <v>0</v>
      </c>
      <c r="CC37" s="211">
        <f>CC36-'Alternatyva 2'!CC$7+'Alternatyva 2'!CC$115</f>
        <v>0</v>
      </c>
      <c r="CD37" s="211">
        <f>CD36-'Alternatyva 2'!CD$7+'Alternatyva 2'!CD$115</f>
        <v>0</v>
      </c>
      <c r="CE37" s="211">
        <f>CE36-'Alternatyva 2'!CE$7+'Alternatyva 2'!CE$115</f>
        <v>0</v>
      </c>
      <c r="CF37" s="211">
        <f>CF36-'Alternatyva 2'!CF$7+'Alternatyva 2'!CF$115</f>
        <v>0</v>
      </c>
      <c r="CG37" s="211">
        <f>CG36-'Alternatyva 2'!CG$7+'Alternatyva 2'!CG$115</f>
        <v>0</v>
      </c>
      <c r="CH37" s="211">
        <f>CH36-'Alternatyva 2'!CH$7+'Alternatyva 2'!CH$115</f>
        <v>0</v>
      </c>
      <c r="CI37" s="211">
        <f>CI36-'Alternatyva 2'!CI$7+'Alternatyva 2'!CI$115</f>
        <v>0</v>
      </c>
      <c r="CJ37" s="211">
        <f>CJ36-'Alternatyva 2'!CJ$7+'Alternatyva 2'!CJ$115</f>
        <v>0</v>
      </c>
      <c r="CK37" s="211">
        <f>CK36-'Alternatyva 2'!CK$7+'Alternatyva 2'!CK$115</f>
        <v>0</v>
      </c>
      <c r="CL37" s="211">
        <f>CL36-'Alternatyva 2'!CL$7+'Alternatyva 2'!CL$115</f>
        <v>0</v>
      </c>
      <c r="CM37" s="211">
        <f>CM36-'Alternatyva 2'!CM$7+'Alternatyva 2'!CM$115</f>
        <v>0</v>
      </c>
      <c r="CN37" s="211">
        <f>CN36-'Alternatyva 2'!CN$7+'Alternatyva 2'!CN$115</f>
        <v>0</v>
      </c>
      <c r="CO37" s="211">
        <f>CO36-'Alternatyva 2'!CO$7+'Alternatyva 2'!CO$115</f>
        <v>0</v>
      </c>
      <c r="CP37" s="211">
        <f>CP36-'Alternatyva 2'!CP$7+'Alternatyva 2'!CP$115</f>
        <v>0</v>
      </c>
      <c r="CQ37" s="211">
        <f>CQ36-'Alternatyva 2'!CQ$7+'Alternatyva 2'!CQ$115</f>
        <v>0</v>
      </c>
      <c r="CR37" s="211">
        <f>CR36-'Alternatyva 2'!CR$7+'Alternatyva 2'!CR$115</f>
        <v>0</v>
      </c>
      <c r="CS37" s="211">
        <f>CS36-'Alternatyva 2'!CS$7+'Alternatyva 2'!CS$115</f>
        <v>0</v>
      </c>
      <c r="CT37" s="211">
        <f>CT36-'Alternatyva 2'!CT$7+'Alternatyva 2'!CT$115</f>
        <v>0</v>
      </c>
      <c r="CU37" s="211">
        <f>CU36-'Alternatyva 2'!CU$7+'Alternatyva 2'!CU$115</f>
        <v>0</v>
      </c>
      <c r="CV37" s="211">
        <f>CV36-'Alternatyva 2'!CV$7+'Alternatyva 2'!CV$115</f>
        <v>0</v>
      </c>
      <c r="CW37" s="211">
        <f>CW36-'Alternatyva 2'!CW$7+'Alternatyva 2'!CW$115</f>
        <v>0</v>
      </c>
      <c r="CX37" s="211">
        <f>CX36-'Alternatyva 2'!CX$7+'Alternatyva 2'!CX$115</f>
        <v>0</v>
      </c>
      <c r="CY37" s="211">
        <f>CY36-'Alternatyva 2'!CY$7+'Alternatyva 2'!CY$115</f>
        <v>0</v>
      </c>
      <c r="CZ37" s="211">
        <f>CZ36-'Alternatyva 2'!CZ$7+'Alternatyva 2'!CZ$115</f>
        <v>0</v>
      </c>
      <c r="DA37" s="211">
        <f>DA36-'Alternatyva 2'!DA$7+'Alternatyva 2'!DA$115</f>
        <v>0</v>
      </c>
      <c r="DB37" s="211">
        <f>DB36-'Alternatyva 2'!DB$7+'Alternatyva 2'!DB$115</f>
        <v>0</v>
      </c>
      <c r="DC37" s="211">
        <f>DC36-'Alternatyva 2'!DC$7+'Alternatyva 2'!DC$115</f>
        <v>0</v>
      </c>
    </row>
    <row r="38" spans="2:107" ht="14.25" hidden="1" customHeight="1">
      <c r="B38" s="1209" t="s">
        <v>244</v>
      </c>
      <c r="C38" s="1209"/>
      <c r="D38" s="1209"/>
      <c r="E38" s="1209"/>
      <c r="F38" s="210">
        <f>H37+NPV(FD,I37:INDEX(I37:DC37,PAL))</f>
        <v>0</v>
      </c>
      <c r="G38" s="27"/>
    </row>
    <row r="39" spans="2:107" hidden="1">
      <c r="B39" s="1209" t="s">
        <v>245</v>
      </c>
      <c r="C39" s="1209"/>
      <c r="D39" s="1209"/>
      <c r="E39" s="1209"/>
      <c r="F39" s="224" t="str">
        <f>IFERROR(IRR(H37:INDEX(H37:DC37,PAL+1)),"-")</f>
        <v>-</v>
      </c>
      <c r="G39" s="23"/>
    </row>
    <row r="40" spans="2:107" hidden="1">
      <c r="B40" s="1209" t="s">
        <v>246</v>
      </c>
      <c r="C40" s="1209"/>
      <c r="D40" s="1209"/>
      <c r="E40" s="1209"/>
      <c r="F40" s="225" t="str">
        <f>IFERROR(IF('Alternatyva 2'!H$89&lt;0,SUM('Alternatyva 2'!F$100,-'Alternatyva 2'!H$115,-'Alternatyva 2'!F$89)/SUM('Alternatyva 2'!F$9,'Alternatyva 2'!F$8,-F36),SUM('Alternatyva 2'!F$100,-'Alternatyva 2'!H$115)/SUM('Alternatyva 2'!F$9,'Alternatyva 2'!F$8,-F36,'Alternatyva 2'!F$89)),"")</f>
        <v/>
      </c>
      <c r="G40" s="23"/>
    </row>
    <row r="41" spans="2:107" hidden="1"/>
    <row r="42" spans="2:107" hidden="1">
      <c r="B42" s="16" t="s">
        <v>28</v>
      </c>
      <c r="C42" s="16"/>
      <c r="D42" s="16"/>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row>
    <row r="43" spans="2:107" hidden="1">
      <c r="B43" s="1210" t="s">
        <v>242</v>
      </c>
      <c r="C43" s="1210"/>
      <c r="D43" s="1210"/>
      <c r="E43" s="1210"/>
      <c r="F43" s="221"/>
      <c r="G43" s="186" t="s">
        <v>147</v>
      </c>
      <c r="H43" s="186" t="str">
        <f ca="1">H9</f>
        <v>2024</v>
      </c>
      <c r="I43" s="186">
        <f t="shared" ref="I43:BT43" ca="1" si="7">I9</f>
        <v>2025</v>
      </c>
      <c r="J43" s="186">
        <f t="shared" ca="1" si="7"/>
        <v>2026</v>
      </c>
      <c r="K43" s="186">
        <f t="shared" ca="1" si="7"/>
        <v>2027</v>
      </c>
      <c r="L43" s="186">
        <f t="shared" ca="1" si="7"/>
        <v>2028</v>
      </c>
      <c r="M43" s="186">
        <f t="shared" ca="1" si="7"/>
        <v>2029</v>
      </c>
      <c r="N43" s="186">
        <f t="shared" ca="1" si="7"/>
        <v>2030</v>
      </c>
      <c r="O43" s="186">
        <f t="shared" ca="1" si="7"/>
        <v>2031</v>
      </c>
      <c r="P43" s="186">
        <f t="shared" ca="1" si="7"/>
        <v>2032</v>
      </c>
      <c r="Q43" s="186">
        <f t="shared" ca="1" si="7"/>
        <v>2033</v>
      </c>
      <c r="R43" s="186">
        <f t="shared" ca="1" si="7"/>
        <v>2034</v>
      </c>
      <c r="S43" s="186">
        <f t="shared" ca="1" si="7"/>
        <v>2035</v>
      </c>
      <c r="T43" s="186">
        <f t="shared" ca="1" si="7"/>
        <v>2036</v>
      </c>
      <c r="U43" s="186">
        <f t="shared" ca="1" si="7"/>
        <v>2037</v>
      </c>
      <c r="V43" s="186">
        <f t="shared" ca="1" si="7"/>
        <v>2038</v>
      </c>
      <c r="W43" s="186">
        <f t="shared" ca="1" si="7"/>
        <v>2039</v>
      </c>
      <c r="X43" s="186">
        <f t="shared" ca="1" si="7"/>
        <v>2040</v>
      </c>
      <c r="Y43" s="186">
        <f t="shared" ca="1" si="7"/>
        <v>2041</v>
      </c>
      <c r="Z43" s="186">
        <f t="shared" ca="1" si="7"/>
        <v>2042</v>
      </c>
      <c r="AA43" s="186">
        <f t="shared" ca="1" si="7"/>
        <v>2043</v>
      </c>
      <c r="AB43" s="186">
        <f t="shared" ca="1" si="7"/>
        <v>2044</v>
      </c>
      <c r="AC43" s="186">
        <f t="shared" ca="1" si="7"/>
        <v>2045</v>
      </c>
      <c r="AD43" s="186">
        <f t="shared" ca="1" si="7"/>
        <v>2046</v>
      </c>
      <c r="AE43" s="186">
        <f t="shared" ca="1" si="7"/>
        <v>2047</v>
      </c>
      <c r="AF43" s="186">
        <f t="shared" ca="1" si="7"/>
        <v>2048</v>
      </c>
      <c r="AG43" s="186">
        <f t="shared" ca="1" si="7"/>
        <v>2049</v>
      </c>
      <c r="AH43" s="186">
        <f t="shared" ca="1" si="7"/>
        <v>2050</v>
      </c>
      <c r="AI43" s="186">
        <f t="shared" ca="1" si="7"/>
        <v>2051</v>
      </c>
      <c r="AJ43" s="186">
        <f t="shared" ca="1" si="7"/>
        <v>2052</v>
      </c>
      <c r="AK43" s="186">
        <f t="shared" ca="1" si="7"/>
        <v>2053</v>
      </c>
      <c r="AL43" s="186">
        <f t="shared" ca="1" si="7"/>
        <v>2054</v>
      </c>
      <c r="AM43" s="186">
        <f t="shared" ca="1" si="7"/>
        <v>2055</v>
      </c>
      <c r="AN43" s="186">
        <f t="shared" ca="1" si="7"/>
        <v>2056</v>
      </c>
      <c r="AO43" s="186">
        <f t="shared" ca="1" si="7"/>
        <v>2057</v>
      </c>
      <c r="AP43" s="186">
        <f t="shared" ca="1" si="7"/>
        <v>2058</v>
      </c>
      <c r="AQ43" s="186">
        <f t="shared" ca="1" si="7"/>
        <v>2059</v>
      </c>
      <c r="AR43" s="186">
        <f t="shared" ca="1" si="7"/>
        <v>2060</v>
      </c>
      <c r="AS43" s="186">
        <f t="shared" ca="1" si="7"/>
        <v>2061</v>
      </c>
      <c r="AT43" s="186">
        <f t="shared" ca="1" si="7"/>
        <v>2062</v>
      </c>
      <c r="AU43" s="186">
        <f t="shared" ca="1" si="7"/>
        <v>2063</v>
      </c>
      <c r="AV43" s="186">
        <f t="shared" ca="1" si="7"/>
        <v>2064</v>
      </c>
      <c r="AW43" s="186">
        <f t="shared" ca="1" si="7"/>
        <v>2065</v>
      </c>
      <c r="AX43" s="186">
        <f t="shared" ca="1" si="7"/>
        <v>2066</v>
      </c>
      <c r="AY43" s="186">
        <f t="shared" ca="1" si="7"/>
        <v>2067</v>
      </c>
      <c r="AZ43" s="186">
        <f t="shared" ca="1" si="7"/>
        <v>2068</v>
      </c>
      <c r="BA43" s="186">
        <f t="shared" ca="1" si="7"/>
        <v>2069</v>
      </c>
      <c r="BB43" s="186">
        <f t="shared" ca="1" si="7"/>
        <v>2070</v>
      </c>
      <c r="BC43" s="186">
        <f t="shared" ca="1" si="7"/>
        <v>2071</v>
      </c>
      <c r="BD43" s="186">
        <f t="shared" ca="1" si="7"/>
        <v>2072</v>
      </c>
      <c r="BE43" s="186">
        <f t="shared" ca="1" si="7"/>
        <v>2073</v>
      </c>
      <c r="BF43" s="186">
        <f t="shared" ca="1" si="7"/>
        <v>2074</v>
      </c>
      <c r="BG43" s="186">
        <f t="shared" ca="1" si="7"/>
        <v>2075</v>
      </c>
      <c r="BH43" s="186">
        <f t="shared" ca="1" si="7"/>
        <v>2076</v>
      </c>
      <c r="BI43" s="186">
        <f t="shared" ca="1" si="7"/>
        <v>2077</v>
      </c>
      <c r="BJ43" s="186">
        <f t="shared" ca="1" si="7"/>
        <v>2078</v>
      </c>
      <c r="BK43" s="186">
        <f t="shared" ca="1" si="7"/>
        <v>2079</v>
      </c>
      <c r="BL43" s="186">
        <f t="shared" ca="1" si="7"/>
        <v>2080</v>
      </c>
      <c r="BM43" s="186">
        <f t="shared" ca="1" si="7"/>
        <v>2081</v>
      </c>
      <c r="BN43" s="186">
        <f t="shared" ca="1" si="7"/>
        <v>2082</v>
      </c>
      <c r="BO43" s="186">
        <f t="shared" ca="1" si="7"/>
        <v>2083</v>
      </c>
      <c r="BP43" s="186">
        <f t="shared" ca="1" si="7"/>
        <v>2084</v>
      </c>
      <c r="BQ43" s="186">
        <f t="shared" ca="1" si="7"/>
        <v>2085</v>
      </c>
      <c r="BR43" s="186">
        <f t="shared" ca="1" si="7"/>
        <v>2086</v>
      </c>
      <c r="BS43" s="186">
        <f t="shared" ca="1" si="7"/>
        <v>2087</v>
      </c>
      <c r="BT43" s="186">
        <f t="shared" ca="1" si="7"/>
        <v>2088</v>
      </c>
      <c r="BU43" s="186">
        <f t="shared" ref="BU43:DC43" ca="1" si="8">BU9</f>
        <v>2089</v>
      </c>
      <c r="BV43" s="186">
        <f t="shared" ca="1" si="8"/>
        <v>2090</v>
      </c>
      <c r="BW43" s="186">
        <f t="shared" ca="1" si="8"/>
        <v>2091</v>
      </c>
      <c r="BX43" s="186">
        <f t="shared" ca="1" si="8"/>
        <v>2092</v>
      </c>
      <c r="BY43" s="186">
        <f t="shared" ca="1" si="8"/>
        <v>2093</v>
      </c>
      <c r="BZ43" s="186">
        <f t="shared" ca="1" si="8"/>
        <v>2094</v>
      </c>
      <c r="CA43" s="186">
        <f t="shared" ca="1" si="8"/>
        <v>2095</v>
      </c>
      <c r="CB43" s="186">
        <f t="shared" ca="1" si="8"/>
        <v>2096</v>
      </c>
      <c r="CC43" s="186">
        <f t="shared" ca="1" si="8"/>
        <v>2097</v>
      </c>
      <c r="CD43" s="186">
        <f t="shared" ca="1" si="8"/>
        <v>2098</v>
      </c>
      <c r="CE43" s="186">
        <f t="shared" ca="1" si="8"/>
        <v>2099</v>
      </c>
      <c r="CF43" s="186">
        <f t="shared" ca="1" si="8"/>
        <v>2100</v>
      </c>
      <c r="CG43" s="186">
        <f t="shared" ca="1" si="8"/>
        <v>2101</v>
      </c>
      <c r="CH43" s="186">
        <f t="shared" ca="1" si="8"/>
        <v>2102</v>
      </c>
      <c r="CI43" s="186">
        <f t="shared" ca="1" si="8"/>
        <v>2103</v>
      </c>
      <c r="CJ43" s="186">
        <f t="shared" ca="1" si="8"/>
        <v>2104</v>
      </c>
      <c r="CK43" s="186">
        <f t="shared" ca="1" si="8"/>
        <v>2105</v>
      </c>
      <c r="CL43" s="186">
        <f t="shared" ca="1" si="8"/>
        <v>2106</v>
      </c>
      <c r="CM43" s="186">
        <f t="shared" ca="1" si="8"/>
        <v>2107</v>
      </c>
      <c r="CN43" s="186">
        <f t="shared" ca="1" si="8"/>
        <v>2108</v>
      </c>
      <c r="CO43" s="186">
        <f t="shared" ca="1" si="8"/>
        <v>2109</v>
      </c>
      <c r="CP43" s="186">
        <f t="shared" ca="1" si="8"/>
        <v>2110</v>
      </c>
      <c r="CQ43" s="186">
        <f t="shared" ca="1" si="8"/>
        <v>2111</v>
      </c>
      <c r="CR43" s="186">
        <f t="shared" ca="1" si="8"/>
        <v>2112</v>
      </c>
      <c r="CS43" s="186">
        <f t="shared" ca="1" si="8"/>
        <v>2113</v>
      </c>
      <c r="CT43" s="186">
        <f t="shared" ca="1" si="8"/>
        <v>2114</v>
      </c>
      <c r="CU43" s="186">
        <f t="shared" ca="1" si="8"/>
        <v>2115</v>
      </c>
      <c r="CV43" s="186">
        <f t="shared" ca="1" si="8"/>
        <v>2116</v>
      </c>
      <c r="CW43" s="186">
        <f t="shared" ca="1" si="8"/>
        <v>2117</v>
      </c>
      <c r="CX43" s="186">
        <f t="shared" ca="1" si="8"/>
        <v>2118</v>
      </c>
      <c r="CY43" s="186">
        <f t="shared" ca="1" si="8"/>
        <v>2119</v>
      </c>
      <c r="CZ43" s="186">
        <f t="shared" ca="1" si="8"/>
        <v>2120</v>
      </c>
      <c r="DA43" s="186">
        <f t="shared" ca="1" si="8"/>
        <v>2121</v>
      </c>
      <c r="DB43" s="186">
        <f t="shared" ca="1" si="8"/>
        <v>2122</v>
      </c>
      <c r="DC43" s="186">
        <f t="shared" ca="1" si="8"/>
        <v>2123</v>
      </c>
    </row>
    <row r="44" spans="2:107" hidden="1">
      <c r="B44" s="1209" t="s">
        <v>163</v>
      </c>
      <c r="C44" s="1209"/>
      <c r="D44" s="1209"/>
      <c r="E44" s="1209"/>
      <c r="F44" s="210">
        <f>H44+NPV(FD,I44:INDEX(I44:DC44,PAL))</f>
        <v>0</v>
      </c>
      <c r="G44" s="214">
        <f>SUMIF($H$8:$DC$8,"&lt;="&amp;PAL,$H44:$DC44)</f>
        <v>0</v>
      </c>
      <c r="H44" s="222">
        <f>SUM('Alternatyva 3'!H$21,'Alternatyva 3'!H$32,'Alternatyva 3'!H$43,'Alternatyva 3'!H$55,'Alternatyva 3'!H$66,'Alternatyva 3'!H$77,'Alternatyva 3'!H$88)</f>
        <v>0</v>
      </c>
      <c r="I44" s="222">
        <f>SUM('Alternatyva 3'!I$21,'Alternatyva 3'!I$32,'Alternatyva 3'!I$43,'Alternatyva 3'!I$55,'Alternatyva 3'!I$66,'Alternatyva 3'!I$77,'Alternatyva 3'!I$88)</f>
        <v>0</v>
      </c>
      <c r="J44" s="222">
        <f>SUM('Alternatyva 3'!J$21,'Alternatyva 3'!J$32,'Alternatyva 3'!J$43,'Alternatyva 3'!J$55,'Alternatyva 3'!J$66,'Alternatyva 3'!J$77,'Alternatyva 3'!J$88)</f>
        <v>0</v>
      </c>
      <c r="K44" s="222">
        <f>SUM('Alternatyva 3'!K$21,'Alternatyva 3'!K$32,'Alternatyva 3'!K$43,'Alternatyva 3'!K$55,'Alternatyva 3'!K$66,'Alternatyva 3'!K$77,'Alternatyva 3'!K$88)</f>
        <v>0</v>
      </c>
      <c r="L44" s="222">
        <f>SUM('Alternatyva 3'!L$21,'Alternatyva 3'!L$32,'Alternatyva 3'!L$43,'Alternatyva 3'!L$55,'Alternatyva 3'!L$66,'Alternatyva 3'!L$77,'Alternatyva 3'!L$88)</f>
        <v>0</v>
      </c>
      <c r="M44" s="222">
        <f>SUM('Alternatyva 3'!M$21,'Alternatyva 3'!M$32,'Alternatyva 3'!M$43,'Alternatyva 3'!M$55,'Alternatyva 3'!M$66,'Alternatyva 3'!M$77,'Alternatyva 3'!M$88)</f>
        <v>0</v>
      </c>
      <c r="N44" s="222">
        <f>SUM('Alternatyva 3'!N$21,'Alternatyva 3'!N$32,'Alternatyva 3'!N$43,'Alternatyva 3'!N$55,'Alternatyva 3'!N$66,'Alternatyva 3'!N$77,'Alternatyva 3'!N$88)</f>
        <v>0</v>
      </c>
      <c r="O44" s="222">
        <f>SUM('Alternatyva 3'!O$21,'Alternatyva 3'!O$32,'Alternatyva 3'!O$43,'Alternatyva 3'!O$55,'Alternatyva 3'!O$66,'Alternatyva 3'!O$77,'Alternatyva 3'!O$88)</f>
        <v>0</v>
      </c>
      <c r="P44" s="222">
        <f>SUM('Alternatyva 3'!P$21,'Alternatyva 3'!P$32,'Alternatyva 3'!P$43,'Alternatyva 3'!P$55,'Alternatyva 3'!P$66,'Alternatyva 3'!P$77,'Alternatyva 3'!P$88)</f>
        <v>0</v>
      </c>
      <c r="Q44" s="222">
        <f>SUM('Alternatyva 3'!Q$21,'Alternatyva 3'!Q$32,'Alternatyva 3'!Q$43,'Alternatyva 3'!Q$55,'Alternatyva 3'!Q$66,'Alternatyva 3'!Q$77,'Alternatyva 3'!Q$88)</f>
        <v>0</v>
      </c>
      <c r="R44" s="222">
        <f>SUM('Alternatyva 3'!R$21,'Alternatyva 3'!R$32,'Alternatyva 3'!R$43,'Alternatyva 3'!R$55,'Alternatyva 3'!R$66,'Alternatyva 3'!R$77,'Alternatyva 3'!R$88)</f>
        <v>0</v>
      </c>
      <c r="S44" s="222">
        <f>SUM('Alternatyva 3'!S$21,'Alternatyva 3'!S$32,'Alternatyva 3'!S$43,'Alternatyva 3'!S$55,'Alternatyva 3'!S$66,'Alternatyva 3'!S$77,'Alternatyva 3'!S$88)</f>
        <v>0</v>
      </c>
      <c r="T44" s="222">
        <f>SUM('Alternatyva 3'!T$21,'Alternatyva 3'!T$32,'Alternatyva 3'!T$43,'Alternatyva 3'!T$55,'Alternatyva 3'!T$66,'Alternatyva 3'!T$77,'Alternatyva 3'!T$88)</f>
        <v>0</v>
      </c>
      <c r="U44" s="222">
        <f>SUM('Alternatyva 3'!U$21,'Alternatyva 3'!U$32,'Alternatyva 3'!U$43,'Alternatyva 3'!U$55,'Alternatyva 3'!U$66,'Alternatyva 3'!U$77,'Alternatyva 3'!U$88)</f>
        <v>0</v>
      </c>
      <c r="V44" s="222">
        <f>SUM('Alternatyva 3'!V$21,'Alternatyva 3'!V$32,'Alternatyva 3'!V$43,'Alternatyva 3'!V$55,'Alternatyva 3'!V$66,'Alternatyva 3'!V$77,'Alternatyva 3'!V$88)</f>
        <v>0</v>
      </c>
      <c r="W44" s="222">
        <f>SUM('Alternatyva 3'!W$21,'Alternatyva 3'!W$32,'Alternatyva 3'!W$43,'Alternatyva 3'!W$55,'Alternatyva 3'!W$66,'Alternatyva 3'!W$77,'Alternatyva 3'!W$88)</f>
        <v>0</v>
      </c>
      <c r="X44" s="222">
        <f>SUM('Alternatyva 3'!X$21,'Alternatyva 3'!X$32,'Alternatyva 3'!X$43,'Alternatyva 3'!X$55,'Alternatyva 3'!X$66,'Alternatyva 3'!X$77,'Alternatyva 3'!X$88)</f>
        <v>0</v>
      </c>
      <c r="Y44" s="222">
        <f>SUM('Alternatyva 3'!Y$21,'Alternatyva 3'!Y$32,'Alternatyva 3'!Y$43,'Alternatyva 3'!Y$55,'Alternatyva 3'!Y$66,'Alternatyva 3'!Y$77,'Alternatyva 3'!Y$88)</f>
        <v>0</v>
      </c>
      <c r="Z44" s="222">
        <f>SUM('Alternatyva 3'!Z$21,'Alternatyva 3'!Z$32,'Alternatyva 3'!Z$43,'Alternatyva 3'!Z$55,'Alternatyva 3'!Z$66,'Alternatyva 3'!Z$77,'Alternatyva 3'!Z$88)</f>
        <v>0</v>
      </c>
      <c r="AA44" s="222">
        <f>SUM('Alternatyva 3'!AA$21,'Alternatyva 3'!AA$32,'Alternatyva 3'!AA$43,'Alternatyva 3'!AA$55,'Alternatyva 3'!AA$66,'Alternatyva 3'!AA$77,'Alternatyva 3'!AA$88)</f>
        <v>0</v>
      </c>
      <c r="AB44" s="222">
        <f>SUM('Alternatyva 3'!AB$21,'Alternatyva 3'!AB$32,'Alternatyva 3'!AB$43,'Alternatyva 3'!AB$55,'Alternatyva 3'!AB$66,'Alternatyva 3'!AB$77,'Alternatyva 3'!AB$88)</f>
        <v>0</v>
      </c>
      <c r="AC44" s="222">
        <f>SUM('Alternatyva 3'!AC$21,'Alternatyva 3'!AC$32,'Alternatyva 3'!AC$43,'Alternatyva 3'!AC$55,'Alternatyva 3'!AC$66,'Alternatyva 3'!AC$77,'Alternatyva 3'!AC$88)</f>
        <v>0</v>
      </c>
      <c r="AD44" s="222">
        <f>SUM('Alternatyva 3'!AD$21,'Alternatyva 3'!AD$32,'Alternatyva 3'!AD$43,'Alternatyva 3'!AD$55,'Alternatyva 3'!AD$66,'Alternatyva 3'!AD$77,'Alternatyva 3'!AD$88)</f>
        <v>0</v>
      </c>
      <c r="AE44" s="222">
        <f>SUM('Alternatyva 3'!AE$21,'Alternatyva 3'!AE$32,'Alternatyva 3'!AE$43,'Alternatyva 3'!AE$55,'Alternatyva 3'!AE$66,'Alternatyva 3'!AE$77,'Alternatyva 3'!AE$88)</f>
        <v>0</v>
      </c>
      <c r="AF44" s="222">
        <f>SUM('Alternatyva 3'!AF$21,'Alternatyva 3'!AF$32,'Alternatyva 3'!AF$43,'Alternatyva 3'!AF$55,'Alternatyva 3'!AF$66,'Alternatyva 3'!AF$77,'Alternatyva 3'!AF$88)</f>
        <v>0</v>
      </c>
      <c r="AG44" s="222">
        <f>SUM('Alternatyva 3'!AG$21,'Alternatyva 3'!AG$32,'Alternatyva 3'!AG$43,'Alternatyva 3'!AG$55,'Alternatyva 3'!AG$66,'Alternatyva 3'!AG$77,'Alternatyva 3'!AG$88)</f>
        <v>0</v>
      </c>
      <c r="AH44" s="222">
        <f>SUM('Alternatyva 3'!AH$21,'Alternatyva 3'!AH$32,'Alternatyva 3'!AH$43,'Alternatyva 3'!AH$55,'Alternatyva 3'!AH$66,'Alternatyva 3'!AH$77,'Alternatyva 3'!AH$88)</f>
        <v>0</v>
      </c>
      <c r="AI44" s="222">
        <f>SUM('Alternatyva 3'!AI$21,'Alternatyva 3'!AI$32,'Alternatyva 3'!AI$43,'Alternatyva 3'!AI$55,'Alternatyva 3'!AI$66,'Alternatyva 3'!AI$77,'Alternatyva 3'!AI$88)</f>
        <v>0</v>
      </c>
      <c r="AJ44" s="222">
        <f>SUM('Alternatyva 3'!AJ$21,'Alternatyva 3'!AJ$32,'Alternatyva 3'!AJ$43,'Alternatyva 3'!AJ$55,'Alternatyva 3'!AJ$66,'Alternatyva 3'!AJ$77,'Alternatyva 3'!AJ$88)</f>
        <v>0</v>
      </c>
      <c r="AK44" s="222">
        <f>SUM('Alternatyva 3'!AK$21,'Alternatyva 3'!AK$32,'Alternatyva 3'!AK$43,'Alternatyva 3'!AK$55,'Alternatyva 3'!AK$66,'Alternatyva 3'!AK$77,'Alternatyva 3'!AK$88)</f>
        <v>0</v>
      </c>
      <c r="AL44" s="222">
        <f>SUM('Alternatyva 3'!AL$21,'Alternatyva 3'!AL$32,'Alternatyva 3'!AL$43,'Alternatyva 3'!AL$55,'Alternatyva 3'!AL$66,'Alternatyva 3'!AL$77,'Alternatyva 3'!AL$88)</f>
        <v>0</v>
      </c>
      <c r="AM44" s="222">
        <f>SUM('Alternatyva 3'!AM$21,'Alternatyva 3'!AM$32,'Alternatyva 3'!AM$43,'Alternatyva 3'!AM$55,'Alternatyva 3'!AM$66,'Alternatyva 3'!AM$77,'Alternatyva 3'!AM$88)</f>
        <v>0</v>
      </c>
      <c r="AN44" s="222">
        <f>SUM('Alternatyva 3'!AN$21,'Alternatyva 3'!AN$32,'Alternatyva 3'!AN$43,'Alternatyva 3'!AN$55,'Alternatyva 3'!AN$66,'Alternatyva 3'!AN$77,'Alternatyva 3'!AN$88)</f>
        <v>0</v>
      </c>
      <c r="AO44" s="222">
        <f>SUM('Alternatyva 3'!AO$21,'Alternatyva 3'!AO$32,'Alternatyva 3'!AO$43,'Alternatyva 3'!AO$55,'Alternatyva 3'!AO$66,'Alternatyva 3'!AO$77,'Alternatyva 3'!AO$88)</f>
        <v>0</v>
      </c>
      <c r="AP44" s="222">
        <f>SUM('Alternatyva 3'!AP$21,'Alternatyva 3'!AP$32,'Alternatyva 3'!AP$43,'Alternatyva 3'!AP$55,'Alternatyva 3'!AP$66,'Alternatyva 3'!AP$77,'Alternatyva 3'!AP$88)</f>
        <v>0</v>
      </c>
      <c r="AQ44" s="222">
        <f>SUM('Alternatyva 3'!AQ$21,'Alternatyva 3'!AQ$32,'Alternatyva 3'!AQ$43,'Alternatyva 3'!AQ$55,'Alternatyva 3'!AQ$66,'Alternatyva 3'!AQ$77,'Alternatyva 3'!AQ$88)</f>
        <v>0</v>
      </c>
      <c r="AR44" s="222">
        <f>SUM('Alternatyva 3'!AR$21,'Alternatyva 3'!AR$32,'Alternatyva 3'!AR$43,'Alternatyva 3'!AR$55,'Alternatyva 3'!AR$66,'Alternatyva 3'!AR$77,'Alternatyva 3'!AR$88)</f>
        <v>0</v>
      </c>
      <c r="AS44" s="222">
        <f>SUM('Alternatyva 3'!AS$21,'Alternatyva 3'!AS$32,'Alternatyva 3'!AS$43,'Alternatyva 3'!AS$55,'Alternatyva 3'!AS$66,'Alternatyva 3'!AS$77,'Alternatyva 3'!AS$88)</f>
        <v>0</v>
      </c>
      <c r="AT44" s="222">
        <f>SUM('Alternatyva 3'!AT$21,'Alternatyva 3'!AT$32,'Alternatyva 3'!AT$43,'Alternatyva 3'!AT$55,'Alternatyva 3'!AT$66,'Alternatyva 3'!AT$77,'Alternatyva 3'!AT$88)</f>
        <v>0</v>
      </c>
      <c r="AU44" s="222">
        <f>SUM('Alternatyva 3'!AU$21,'Alternatyva 3'!AU$32,'Alternatyva 3'!AU$43,'Alternatyva 3'!AU$55,'Alternatyva 3'!AU$66,'Alternatyva 3'!AU$77,'Alternatyva 3'!AU$88)</f>
        <v>0</v>
      </c>
      <c r="AV44" s="222">
        <f>SUM('Alternatyva 3'!AV$21,'Alternatyva 3'!AV$32,'Alternatyva 3'!AV$43,'Alternatyva 3'!AV$55,'Alternatyva 3'!AV$66,'Alternatyva 3'!AV$77,'Alternatyva 3'!AV$88)</f>
        <v>0</v>
      </c>
      <c r="AW44" s="222">
        <f>SUM('Alternatyva 3'!AW$21,'Alternatyva 3'!AW$32,'Alternatyva 3'!AW$43,'Alternatyva 3'!AW$55,'Alternatyva 3'!AW$66,'Alternatyva 3'!AW$77,'Alternatyva 3'!AW$88)</f>
        <v>0</v>
      </c>
      <c r="AX44" s="222">
        <f>SUM('Alternatyva 3'!AX$21,'Alternatyva 3'!AX$32,'Alternatyva 3'!AX$43,'Alternatyva 3'!AX$55,'Alternatyva 3'!AX$66,'Alternatyva 3'!AX$77,'Alternatyva 3'!AX$88)</f>
        <v>0</v>
      </c>
      <c r="AY44" s="222">
        <f>SUM('Alternatyva 3'!AY$21,'Alternatyva 3'!AY$32,'Alternatyva 3'!AY$43,'Alternatyva 3'!AY$55,'Alternatyva 3'!AY$66,'Alternatyva 3'!AY$77,'Alternatyva 3'!AY$88)</f>
        <v>0</v>
      </c>
      <c r="AZ44" s="222">
        <f>SUM('Alternatyva 3'!AZ$21,'Alternatyva 3'!AZ$32,'Alternatyva 3'!AZ$43,'Alternatyva 3'!AZ$55,'Alternatyva 3'!AZ$66,'Alternatyva 3'!AZ$77,'Alternatyva 3'!AZ$88)</f>
        <v>0</v>
      </c>
      <c r="BA44" s="222">
        <f>SUM('Alternatyva 3'!BA$21,'Alternatyva 3'!BA$32,'Alternatyva 3'!BA$43,'Alternatyva 3'!BA$55,'Alternatyva 3'!BA$66,'Alternatyva 3'!BA$77,'Alternatyva 3'!BA$88)</f>
        <v>0</v>
      </c>
      <c r="BB44" s="222">
        <f>SUM('Alternatyva 3'!BB$21,'Alternatyva 3'!BB$32,'Alternatyva 3'!BB$43,'Alternatyva 3'!BB$55,'Alternatyva 3'!BB$66,'Alternatyva 3'!BB$77,'Alternatyva 3'!BB$88)</f>
        <v>0</v>
      </c>
      <c r="BC44" s="222">
        <f>SUM('Alternatyva 3'!BC$21,'Alternatyva 3'!BC$32,'Alternatyva 3'!BC$43,'Alternatyva 3'!BC$55,'Alternatyva 3'!BC$66,'Alternatyva 3'!BC$77,'Alternatyva 3'!BC$88)</f>
        <v>0</v>
      </c>
      <c r="BD44" s="222">
        <f>SUM('Alternatyva 3'!BD$21,'Alternatyva 3'!BD$32,'Alternatyva 3'!BD$43,'Alternatyva 3'!BD$55,'Alternatyva 3'!BD$66,'Alternatyva 3'!BD$77,'Alternatyva 3'!BD$88)</f>
        <v>0</v>
      </c>
      <c r="BE44" s="222">
        <f>SUM('Alternatyva 3'!BE$21,'Alternatyva 3'!BE$32,'Alternatyva 3'!BE$43,'Alternatyva 3'!BE$55,'Alternatyva 3'!BE$66,'Alternatyva 3'!BE$77,'Alternatyva 3'!BE$88)</f>
        <v>0</v>
      </c>
      <c r="BF44" s="222">
        <f>SUM('Alternatyva 3'!BF$21,'Alternatyva 3'!BF$32,'Alternatyva 3'!BF$43,'Alternatyva 3'!BF$55,'Alternatyva 3'!BF$66,'Alternatyva 3'!BF$77,'Alternatyva 3'!BF$88)</f>
        <v>0</v>
      </c>
      <c r="BG44" s="222">
        <f>SUM('Alternatyva 3'!BG$21,'Alternatyva 3'!BG$32,'Alternatyva 3'!BG$43,'Alternatyva 3'!BG$55,'Alternatyva 3'!BG$66,'Alternatyva 3'!BG$77,'Alternatyva 3'!BG$88)</f>
        <v>0</v>
      </c>
      <c r="BH44" s="222">
        <f>SUM('Alternatyva 3'!BH$21,'Alternatyva 3'!BH$32,'Alternatyva 3'!BH$43,'Alternatyva 3'!BH$55,'Alternatyva 3'!BH$66,'Alternatyva 3'!BH$77,'Alternatyva 3'!BH$88)</f>
        <v>0</v>
      </c>
      <c r="BI44" s="222">
        <f>SUM('Alternatyva 3'!BI$21,'Alternatyva 3'!BI$32,'Alternatyva 3'!BI$43,'Alternatyva 3'!BI$55,'Alternatyva 3'!BI$66,'Alternatyva 3'!BI$77,'Alternatyva 3'!BI$88)</f>
        <v>0</v>
      </c>
      <c r="BJ44" s="222">
        <f>SUM('Alternatyva 3'!BJ$21,'Alternatyva 3'!BJ$32,'Alternatyva 3'!BJ$43,'Alternatyva 3'!BJ$55,'Alternatyva 3'!BJ$66,'Alternatyva 3'!BJ$77,'Alternatyva 3'!BJ$88)</f>
        <v>0</v>
      </c>
      <c r="BK44" s="222">
        <f>SUM('Alternatyva 3'!BK$21,'Alternatyva 3'!BK$32,'Alternatyva 3'!BK$43,'Alternatyva 3'!BK$55,'Alternatyva 3'!BK$66,'Alternatyva 3'!BK$77,'Alternatyva 3'!BK$88)</f>
        <v>0</v>
      </c>
      <c r="BL44" s="222">
        <f>SUM('Alternatyva 3'!BL$21,'Alternatyva 3'!BL$32,'Alternatyva 3'!BL$43,'Alternatyva 3'!BL$55,'Alternatyva 3'!BL$66,'Alternatyva 3'!BL$77,'Alternatyva 3'!BL$88)</f>
        <v>0</v>
      </c>
      <c r="BM44" s="222">
        <f>SUM('Alternatyva 3'!BM$21,'Alternatyva 3'!BM$32,'Alternatyva 3'!BM$43,'Alternatyva 3'!BM$55,'Alternatyva 3'!BM$66,'Alternatyva 3'!BM$77,'Alternatyva 3'!BM$88)</f>
        <v>0</v>
      </c>
      <c r="BN44" s="222">
        <f>SUM('Alternatyva 3'!BN$21,'Alternatyva 3'!BN$32,'Alternatyva 3'!BN$43,'Alternatyva 3'!BN$55,'Alternatyva 3'!BN$66,'Alternatyva 3'!BN$77,'Alternatyva 3'!BN$88)</f>
        <v>0</v>
      </c>
      <c r="BO44" s="222">
        <f>SUM('Alternatyva 3'!BO$21,'Alternatyva 3'!BO$32,'Alternatyva 3'!BO$43,'Alternatyva 3'!BO$55,'Alternatyva 3'!BO$66,'Alternatyva 3'!BO$77,'Alternatyva 3'!BO$88)</f>
        <v>0</v>
      </c>
      <c r="BP44" s="222">
        <f>SUM('Alternatyva 3'!BP$21,'Alternatyva 3'!BP$32,'Alternatyva 3'!BP$43,'Alternatyva 3'!BP$55,'Alternatyva 3'!BP$66,'Alternatyva 3'!BP$77,'Alternatyva 3'!BP$88)</f>
        <v>0</v>
      </c>
      <c r="BQ44" s="222">
        <f>SUM('Alternatyva 3'!BQ$21,'Alternatyva 3'!BQ$32,'Alternatyva 3'!BQ$43,'Alternatyva 3'!BQ$55,'Alternatyva 3'!BQ$66,'Alternatyva 3'!BQ$77,'Alternatyva 3'!BQ$88)</f>
        <v>0</v>
      </c>
      <c r="BR44" s="222">
        <f>SUM('Alternatyva 3'!BR$21,'Alternatyva 3'!BR$32,'Alternatyva 3'!BR$43,'Alternatyva 3'!BR$55,'Alternatyva 3'!BR$66,'Alternatyva 3'!BR$77,'Alternatyva 3'!BR$88)</f>
        <v>0</v>
      </c>
      <c r="BS44" s="222">
        <f>SUM('Alternatyva 3'!BS$21,'Alternatyva 3'!BS$32,'Alternatyva 3'!BS$43,'Alternatyva 3'!BS$55,'Alternatyva 3'!BS$66,'Alternatyva 3'!BS$77,'Alternatyva 3'!BS$88)</f>
        <v>0</v>
      </c>
      <c r="BT44" s="222">
        <f>SUM('Alternatyva 3'!BT$21,'Alternatyva 3'!BT$32,'Alternatyva 3'!BT$43,'Alternatyva 3'!BT$55,'Alternatyva 3'!BT$66,'Alternatyva 3'!BT$77,'Alternatyva 3'!BT$88)</f>
        <v>0</v>
      </c>
      <c r="BU44" s="222">
        <f>SUM('Alternatyva 3'!BU$21,'Alternatyva 3'!BU$32,'Alternatyva 3'!BU$43,'Alternatyva 3'!BU$55,'Alternatyva 3'!BU$66,'Alternatyva 3'!BU$77,'Alternatyva 3'!BU$88)</f>
        <v>0</v>
      </c>
      <c r="BV44" s="222">
        <f>SUM('Alternatyva 3'!BV$21,'Alternatyva 3'!BV$32,'Alternatyva 3'!BV$43,'Alternatyva 3'!BV$55,'Alternatyva 3'!BV$66,'Alternatyva 3'!BV$77,'Alternatyva 3'!BV$88)</f>
        <v>0</v>
      </c>
      <c r="BW44" s="222">
        <f>SUM('Alternatyva 3'!BW$21,'Alternatyva 3'!BW$32,'Alternatyva 3'!BW$43,'Alternatyva 3'!BW$55,'Alternatyva 3'!BW$66,'Alternatyva 3'!BW$77,'Alternatyva 3'!BW$88)</f>
        <v>0</v>
      </c>
      <c r="BX44" s="222">
        <f>SUM('Alternatyva 3'!BX$21,'Alternatyva 3'!BX$32,'Alternatyva 3'!BX$43,'Alternatyva 3'!BX$55,'Alternatyva 3'!BX$66,'Alternatyva 3'!BX$77,'Alternatyva 3'!BX$88)</f>
        <v>0</v>
      </c>
      <c r="BY44" s="222">
        <f>SUM('Alternatyva 3'!BY$21,'Alternatyva 3'!BY$32,'Alternatyva 3'!BY$43,'Alternatyva 3'!BY$55,'Alternatyva 3'!BY$66,'Alternatyva 3'!BY$77,'Alternatyva 3'!BY$88)</f>
        <v>0</v>
      </c>
      <c r="BZ44" s="222">
        <f>SUM('Alternatyva 3'!BZ$21,'Alternatyva 3'!BZ$32,'Alternatyva 3'!BZ$43,'Alternatyva 3'!BZ$55,'Alternatyva 3'!BZ$66,'Alternatyva 3'!BZ$77,'Alternatyva 3'!BZ$88)</f>
        <v>0</v>
      </c>
      <c r="CA44" s="222">
        <f>SUM('Alternatyva 3'!CA$21,'Alternatyva 3'!CA$32,'Alternatyva 3'!CA$43,'Alternatyva 3'!CA$55,'Alternatyva 3'!CA$66,'Alternatyva 3'!CA$77,'Alternatyva 3'!CA$88)</f>
        <v>0</v>
      </c>
      <c r="CB44" s="222">
        <f>SUM('Alternatyva 3'!CB$21,'Alternatyva 3'!CB$32,'Alternatyva 3'!CB$43,'Alternatyva 3'!CB$55,'Alternatyva 3'!CB$66,'Alternatyva 3'!CB$77,'Alternatyva 3'!CB$88)</f>
        <v>0</v>
      </c>
      <c r="CC44" s="222">
        <f>SUM('Alternatyva 3'!CC$21,'Alternatyva 3'!CC$32,'Alternatyva 3'!CC$43,'Alternatyva 3'!CC$55,'Alternatyva 3'!CC$66,'Alternatyva 3'!CC$77,'Alternatyva 3'!CC$88)</f>
        <v>0</v>
      </c>
      <c r="CD44" s="222">
        <f>SUM('Alternatyva 3'!CD$21,'Alternatyva 3'!CD$32,'Alternatyva 3'!CD$43,'Alternatyva 3'!CD$55,'Alternatyva 3'!CD$66,'Alternatyva 3'!CD$77,'Alternatyva 3'!CD$88)</f>
        <v>0</v>
      </c>
      <c r="CE44" s="222">
        <f>SUM('Alternatyva 3'!CE$21,'Alternatyva 3'!CE$32,'Alternatyva 3'!CE$43,'Alternatyva 3'!CE$55,'Alternatyva 3'!CE$66,'Alternatyva 3'!CE$77,'Alternatyva 3'!CE$88)</f>
        <v>0</v>
      </c>
      <c r="CF44" s="222">
        <f>SUM('Alternatyva 3'!CF$21,'Alternatyva 3'!CF$32,'Alternatyva 3'!CF$43,'Alternatyva 3'!CF$55,'Alternatyva 3'!CF$66,'Alternatyva 3'!CF$77,'Alternatyva 3'!CF$88)</f>
        <v>0</v>
      </c>
      <c r="CG44" s="222">
        <f>SUM('Alternatyva 3'!CG$21,'Alternatyva 3'!CG$32,'Alternatyva 3'!CG$43,'Alternatyva 3'!CG$55,'Alternatyva 3'!CG$66,'Alternatyva 3'!CG$77,'Alternatyva 3'!CG$88)</f>
        <v>0</v>
      </c>
      <c r="CH44" s="222">
        <f>SUM('Alternatyva 3'!CH$21,'Alternatyva 3'!CH$32,'Alternatyva 3'!CH$43,'Alternatyva 3'!CH$55,'Alternatyva 3'!CH$66,'Alternatyva 3'!CH$77,'Alternatyva 3'!CH$88)</f>
        <v>0</v>
      </c>
      <c r="CI44" s="222">
        <f>SUM('Alternatyva 3'!CI$21,'Alternatyva 3'!CI$32,'Alternatyva 3'!CI$43,'Alternatyva 3'!CI$55,'Alternatyva 3'!CI$66,'Alternatyva 3'!CI$77,'Alternatyva 3'!CI$88)</f>
        <v>0</v>
      </c>
      <c r="CJ44" s="222">
        <f>SUM('Alternatyva 3'!CJ$21,'Alternatyva 3'!CJ$32,'Alternatyva 3'!CJ$43,'Alternatyva 3'!CJ$55,'Alternatyva 3'!CJ$66,'Alternatyva 3'!CJ$77,'Alternatyva 3'!CJ$88)</f>
        <v>0</v>
      </c>
      <c r="CK44" s="222">
        <f>SUM('Alternatyva 3'!CK$21,'Alternatyva 3'!CK$32,'Alternatyva 3'!CK$43,'Alternatyva 3'!CK$55,'Alternatyva 3'!CK$66,'Alternatyva 3'!CK$77,'Alternatyva 3'!CK$88)</f>
        <v>0</v>
      </c>
      <c r="CL44" s="222">
        <f>SUM('Alternatyva 3'!CL$21,'Alternatyva 3'!CL$32,'Alternatyva 3'!CL$43,'Alternatyva 3'!CL$55,'Alternatyva 3'!CL$66,'Alternatyva 3'!CL$77,'Alternatyva 3'!CL$88)</f>
        <v>0</v>
      </c>
      <c r="CM44" s="222">
        <f>SUM('Alternatyva 3'!CM$21,'Alternatyva 3'!CM$32,'Alternatyva 3'!CM$43,'Alternatyva 3'!CM$55,'Alternatyva 3'!CM$66,'Alternatyva 3'!CM$77,'Alternatyva 3'!CM$88)</f>
        <v>0</v>
      </c>
      <c r="CN44" s="222">
        <f>SUM('Alternatyva 3'!CN$21,'Alternatyva 3'!CN$32,'Alternatyva 3'!CN$43,'Alternatyva 3'!CN$55,'Alternatyva 3'!CN$66,'Alternatyva 3'!CN$77,'Alternatyva 3'!CN$88)</f>
        <v>0</v>
      </c>
      <c r="CO44" s="222">
        <f>SUM('Alternatyva 3'!CO$21,'Alternatyva 3'!CO$32,'Alternatyva 3'!CO$43,'Alternatyva 3'!CO$55,'Alternatyva 3'!CO$66,'Alternatyva 3'!CO$77,'Alternatyva 3'!CO$88)</f>
        <v>0</v>
      </c>
      <c r="CP44" s="222">
        <f>SUM('Alternatyva 3'!CP$21,'Alternatyva 3'!CP$32,'Alternatyva 3'!CP$43,'Alternatyva 3'!CP$55,'Alternatyva 3'!CP$66,'Alternatyva 3'!CP$77,'Alternatyva 3'!CP$88)</f>
        <v>0</v>
      </c>
      <c r="CQ44" s="222">
        <f>SUM('Alternatyva 3'!CQ$21,'Alternatyva 3'!CQ$32,'Alternatyva 3'!CQ$43,'Alternatyva 3'!CQ$55,'Alternatyva 3'!CQ$66,'Alternatyva 3'!CQ$77,'Alternatyva 3'!CQ$88)</f>
        <v>0</v>
      </c>
      <c r="CR44" s="222">
        <f>SUM('Alternatyva 3'!CR$21,'Alternatyva 3'!CR$32,'Alternatyva 3'!CR$43,'Alternatyva 3'!CR$55,'Alternatyva 3'!CR$66,'Alternatyva 3'!CR$77,'Alternatyva 3'!CR$88)</f>
        <v>0</v>
      </c>
      <c r="CS44" s="222">
        <f>SUM('Alternatyva 3'!CS$21,'Alternatyva 3'!CS$32,'Alternatyva 3'!CS$43,'Alternatyva 3'!CS$55,'Alternatyva 3'!CS$66,'Alternatyva 3'!CS$77,'Alternatyva 3'!CS$88)</f>
        <v>0</v>
      </c>
      <c r="CT44" s="222">
        <f>SUM('Alternatyva 3'!CT$21,'Alternatyva 3'!CT$32,'Alternatyva 3'!CT$43,'Alternatyva 3'!CT$55,'Alternatyva 3'!CT$66,'Alternatyva 3'!CT$77,'Alternatyva 3'!CT$88)</f>
        <v>0</v>
      </c>
      <c r="CU44" s="222">
        <f>SUM('Alternatyva 3'!CU$21,'Alternatyva 3'!CU$32,'Alternatyva 3'!CU$43,'Alternatyva 3'!CU$55,'Alternatyva 3'!CU$66,'Alternatyva 3'!CU$77,'Alternatyva 3'!CU$88)</f>
        <v>0</v>
      </c>
      <c r="CV44" s="222">
        <f>SUM('Alternatyva 3'!CV$21,'Alternatyva 3'!CV$32,'Alternatyva 3'!CV$43,'Alternatyva 3'!CV$55,'Alternatyva 3'!CV$66,'Alternatyva 3'!CV$77,'Alternatyva 3'!CV$88)</f>
        <v>0</v>
      </c>
      <c r="CW44" s="222">
        <f>SUM('Alternatyva 3'!CW$21,'Alternatyva 3'!CW$32,'Alternatyva 3'!CW$43,'Alternatyva 3'!CW$55,'Alternatyva 3'!CW$66,'Alternatyva 3'!CW$77,'Alternatyva 3'!CW$88)</f>
        <v>0</v>
      </c>
      <c r="CX44" s="222">
        <f>SUM('Alternatyva 3'!CX$21,'Alternatyva 3'!CX$32,'Alternatyva 3'!CX$43,'Alternatyva 3'!CX$55,'Alternatyva 3'!CX$66,'Alternatyva 3'!CX$77,'Alternatyva 3'!CX$88)</f>
        <v>0</v>
      </c>
      <c r="CY44" s="222">
        <f>SUM('Alternatyva 3'!CY$21,'Alternatyva 3'!CY$32,'Alternatyva 3'!CY$43,'Alternatyva 3'!CY$55,'Alternatyva 3'!CY$66,'Alternatyva 3'!CY$77,'Alternatyva 3'!CY$88)</f>
        <v>0</v>
      </c>
      <c r="CZ44" s="222">
        <f>SUM('Alternatyva 3'!CZ$21,'Alternatyva 3'!CZ$32,'Alternatyva 3'!CZ$43,'Alternatyva 3'!CZ$55,'Alternatyva 3'!CZ$66,'Alternatyva 3'!CZ$77,'Alternatyva 3'!CZ$88)</f>
        <v>0</v>
      </c>
      <c r="DA44" s="222">
        <f>SUM('Alternatyva 3'!DA$21,'Alternatyva 3'!DA$32,'Alternatyva 3'!DA$43,'Alternatyva 3'!DA$55,'Alternatyva 3'!DA$66,'Alternatyva 3'!DA$77,'Alternatyva 3'!DA$88)</f>
        <v>0</v>
      </c>
      <c r="DB44" s="222">
        <f>SUM('Alternatyva 3'!DB$21,'Alternatyva 3'!DB$32,'Alternatyva 3'!DB$43,'Alternatyva 3'!DB$55,'Alternatyva 3'!DB$66,'Alternatyva 3'!DB$77,'Alternatyva 3'!DB$88)</f>
        <v>0</v>
      </c>
      <c r="DC44" s="222">
        <f>SUM('Alternatyva 3'!DC$21,'Alternatyva 3'!DC$32,'Alternatyva 3'!DC$43,'Alternatyva 3'!DC$55,'Alternatyva 3'!DC$66,'Alternatyva 3'!DC$77,'Alternatyva 3'!DC$88)</f>
        <v>0</v>
      </c>
    </row>
    <row r="45" spans="2:107" ht="14.25" hidden="1" customHeight="1">
      <c r="B45" s="1211" t="s">
        <v>243</v>
      </c>
      <c r="C45" s="1211"/>
      <c r="D45" s="1211"/>
      <c r="E45" s="1211"/>
      <c r="F45" s="223"/>
      <c r="G45" s="214">
        <f>SUMIF($H$8:$DC$8,"&lt;="&amp;PAL,$H45:$DC45)</f>
        <v>0</v>
      </c>
      <c r="H45" s="211">
        <f>H44-'Alternatyva 3'!H$7+'Alternatyva 3'!H$115</f>
        <v>0</v>
      </c>
      <c r="I45" s="211">
        <f>I44-'Alternatyva 3'!I$7+'Alternatyva 3'!I$115</f>
        <v>0</v>
      </c>
      <c r="J45" s="211">
        <f>J44-'Alternatyva 3'!J$7+'Alternatyva 3'!J$115</f>
        <v>0</v>
      </c>
      <c r="K45" s="211">
        <f>K44-'Alternatyva 3'!K$7+'Alternatyva 3'!K$115</f>
        <v>0</v>
      </c>
      <c r="L45" s="211">
        <f>L44-'Alternatyva 3'!L$7+'Alternatyva 3'!L$115</f>
        <v>0</v>
      </c>
      <c r="M45" s="211">
        <f>M44-'Alternatyva 3'!M$7+'Alternatyva 3'!M$115</f>
        <v>0</v>
      </c>
      <c r="N45" s="211">
        <f>N44-'Alternatyva 3'!N$7+'Alternatyva 3'!N$115</f>
        <v>0</v>
      </c>
      <c r="O45" s="211">
        <f>O44-'Alternatyva 3'!O$7+'Alternatyva 3'!O$115</f>
        <v>0</v>
      </c>
      <c r="P45" s="211">
        <f>P44-'Alternatyva 3'!P$7+'Alternatyva 3'!P$115</f>
        <v>0</v>
      </c>
      <c r="Q45" s="211">
        <f>Q44-'Alternatyva 3'!Q$7+'Alternatyva 3'!Q$115</f>
        <v>0</v>
      </c>
      <c r="R45" s="211">
        <f>R44-'Alternatyva 3'!R$7+'Alternatyva 3'!R$115</f>
        <v>0</v>
      </c>
      <c r="S45" s="211">
        <f>S44-'Alternatyva 3'!S$7+'Alternatyva 3'!S$115</f>
        <v>0</v>
      </c>
      <c r="T45" s="211">
        <f>T44-'Alternatyva 3'!T$7+'Alternatyva 3'!T$115</f>
        <v>0</v>
      </c>
      <c r="U45" s="211">
        <f>U44-'Alternatyva 3'!U$7+'Alternatyva 3'!U$115</f>
        <v>0</v>
      </c>
      <c r="V45" s="211">
        <f>V44-'Alternatyva 3'!V$7+'Alternatyva 3'!V$115</f>
        <v>0</v>
      </c>
      <c r="W45" s="211">
        <f>W44-'Alternatyva 3'!W$7+'Alternatyva 3'!W$115</f>
        <v>0</v>
      </c>
      <c r="X45" s="211">
        <f>X44-'Alternatyva 3'!X$7+'Alternatyva 3'!X$115</f>
        <v>0</v>
      </c>
      <c r="Y45" s="211">
        <f>Y44-'Alternatyva 3'!Y$7+'Alternatyva 3'!Y$115</f>
        <v>0</v>
      </c>
      <c r="Z45" s="211">
        <f>Z44-'Alternatyva 3'!Z$7+'Alternatyva 3'!Z$115</f>
        <v>0</v>
      </c>
      <c r="AA45" s="211">
        <f>AA44-'Alternatyva 3'!AA$7+'Alternatyva 3'!AA$115</f>
        <v>0</v>
      </c>
      <c r="AB45" s="211">
        <f>AB44-'Alternatyva 3'!AB$7+'Alternatyva 3'!AB$115</f>
        <v>0</v>
      </c>
      <c r="AC45" s="211">
        <f>AC44-'Alternatyva 3'!AC$7+'Alternatyva 3'!AC$115</f>
        <v>0</v>
      </c>
      <c r="AD45" s="211">
        <f>AD44-'Alternatyva 3'!AD$7+'Alternatyva 3'!AD$115</f>
        <v>0</v>
      </c>
      <c r="AE45" s="211">
        <f>AE44-'Alternatyva 3'!AE$7+'Alternatyva 3'!AE$115</f>
        <v>0</v>
      </c>
      <c r="AF45" s="211">
        <f>AF44-'Alternatyva 3'!AF$7+'Alternatyva 3'!AF$115</f>
        <v>0</v>
      </c>
      <c r="AG45" s="211">
        <f>AG44-'Alternatyva 3'!AG$7+'Alternatyva 3'!AG$115</f>
        <v>0</v>
      </c>
      <c r="AH45" s="211">
        <f>AH44-'Alternatyva 3'!AH$7+'Alternatyva 3'!AH$115</f>
        <v>0</v>
      </c>
      <c r="AI45" s="211">
        <f>AI44-'Alternatyva 3'!AI$7+'Alternatyva 3'!AI$115</f>
        <v>0</v>
      </c>
      <c r="AJ45" s="211">
        <f>AJ44-'Alternatyva 3'!AJ$7+'Alternatyva 3'!AJ$115</f>
        <v>0</v>
      </c>
      <c r="AK45" s="211">
        <f>AK44-'Alternatyva 3'!AK$7+'Alternatyva 3'!AK$115</f>
        <v>0</v>
      </c>
      <c r="AL45" s="211">
        <f>AL44-'Alternatyva 3'!AL$7+'Alternatyva 3'!AL$115</f>
        <v>0</v>
      </c>
      <c r="AM45" s="211">
        <f>AM44-'Alternatyva 3'!AM$7+'Alternatyva 3'!AM$115</f>
        <v>0</v>
      </c>
      <c r="AN45" s="211">
        <f>AN44-'Alternatyva 3'!AN$7+'Alternatyva 3'!AN$115</f>
        <v>0</v>
      </c>
      <c r="AO45" s="211">
        <f>AO44-'Alternatyva 3'!AO$7+'Alternatyva 3'!AO$115</f>
        <v>0</v>
      </c>
      <c r="AP45" s="211">
        <f>AP44-'Alternatyva 3'!AP$7+'Alternatyva 3'!AP$115</f>
        <v>0</v>
      </c>
      <c r="AQ45" s="211">
        <f>AQ44-'Alternatyva 3'!AQ$7+'Alternatyva 3'!AQ$115</f>
        <v>0</v>
      </c>
      <c r="AR45" s="211">
        <f>AR44-'Alternatyva 3'!AR$7+'Alternatyva 3'!AR$115</f>
        <v>0</v>
      </c>
      <c r="AS45" s="211">
        <f>AS44-'Alternatyva 3'!AS$7+'Alternatyva 3'!AS$115</f>
        <v>0</v>
      </c>
      <c r="AT45" s="211">
        <f>AT44-'Alternatyva 3'!AT$7+'Alternatyva 3'!AT$115</f>
        <v>0</v>
      </c>
      <c r="AU45" s="211">
        <f>AU44-'Alternatyva 3'!AU$7+'Alternatyva 3'!AU$115</f>
        <v>0</v>
      </c>
      <c r="AV45" s="211">
        <f>AV44-'Alternatyva 3'!AV$7+'Alternatyva 3'!AV$115</f>
        <v>0</v>
      </c>
      <c r="AW45" s="211">
        <f>AW44-'Alternatyva 3'!AW$7+'Alternatyva 3'!AW$115</f>
        <v>0</v>
      </c>
      <c r="AX45" s="211">
        <f>AX44-'Alternatyva 3'!AX$7+'Alternatyva 3'!AX$115</f>
        <v>0</v>
      </c>
      <c r="AY45" s="211">
        <f>AY44-'Alternatyva 3'!AY$7+'Alternatyva 3'!AY$115</f>
        <v>0</v>
      </c>
      <c r="AZ45" s="211">
        <f>AZ44-'Alternatyva 3'!AZ$7+'Alternatyva 3'!AZ$115</f>
        <v>0</v>
      </c>
      <c r="BA45" s="211">
        <f>BA44-'Alternatyva 3'!BA$7+'Alternatyva 3'!BA$115</f>
        <v>0</v>
      </c>
      <c r="BB45" s="211">
        <f>BB44-'Alternatyva 3'!BB$7+'Alternatyva 3'!BB$115</f>
        <v>0</v>
      </c>
      <c r="BC45" s="211">
        <f>BC44-'Alternatyva 3'!BC$7+'Alternatyva 3'!BC$115</f>
        <v>0</v>
      </c>
      <c r="BD45" s="211">
        <f>BD44-'Alternatyva 3'!BD$7+'Alternatyva 3'!BD$115</f>
        <v>0</v>
      </c>
      <c r="BE45" s="211">
        <f>BE44-'Alternatyva 3'!BE$7+'Alternatyva 3'!BE$115</f>
        <v>0</v>
      </c>
      <c r="BF45" s="211">
        <f>BF44-'Alternatyva 3'!BF$7+'Alternatyva 3'!BF$115</f>
        <v>0</v>
      </c>
      <c r="BG45" s="211">
        <f>BG44-'Alternatyva 3'!BG$7+'Alternatyva 3'!BG$115</f>
        <v>0</v>
      </c>
      <c r="BH45" s="211">
        <f>BH44-'Alternatyva 3'!BH$7+'Alternatyva 3'!BH$115</f>
        <v>0</v>
      </c>
      <c r="BI45" s="211">
        <f>BI44-'Alternatyva 3'!BI$7+'Alternatyva 3'!BI$115</f>
        <v>0</v>
      </c>
      <c r="BJ45" s="211">
        <f>BJ44-'Alternatyva 3'!BJ$7+'Alternatyva 3'!BJ$115</f>
        <v>0</v>
      </c>
      <c r="BK45" s="211">
        <f>BK44-'Alternatyva 3'!BK$7+'Alternatyva 3'!BK$115</f>
        <v>0</v>
      </c>
      <c r="BL45" s="211">
        <f>BL44-'Alternatyva 3'!BL$7+'Alternatyva 3'!BL$115</f>
        <v>0</v>
      </c>
      <c r="BM45" s="211">
        <f>BM44-'Alternatyva 3'!BM$7+'Alternatyva 3'!BM$115</f>
        <v>0</v>
      </c>
      <c r="BN45" s="211">
        <f>BN44-'Alternatyva 3'!BN$7+'Alternatyva 3'!BN$115</f>
        <v>0</v>
      </c>
      <c r="BO45" s="211">
        <f>BO44-'Alternatyva 3'!BO$7+'Alternatyva 3'!BO$115</f>
        <v>0</v>
      </c>
      <c r="BP45" s="211">
        <f>BP44-'Alternatyva 3'!BP$7+'Alternatyva 3'!BP$115</f>
        <v>0</v>
      </c>
      <c r="BQ45" s="211">
        <f>BQ44-'Alternatyva 3'!BQ$7+'Alternatyva 3'!BQ$115</f>
        <v>0</v>
      </c>
      <c r="BR45" s="211">
        <f>BR44-'Alternatyva 3'!BR$7+'Alternatyva 3'!BR$115</f>
        <v>0</v>
      </c>
      <c r="BS45" s="211">
        <f>BS44-'Alternatyva 3'!BS$7+'Alternatyva 3'!BS$115</f>
        <v>0</v>
      </c>
      <c r="BT45" s="211">
        <f>BT44-'Alternatyva 3'!BT$7+'Alternatyva 3'!BT$115</f>
        <v>0</v>
      </c>
      <c r="BU45" s="211">
        <f>BU44-'Alternatyva 3'!BU$7+'Alternatyva 3'!BU$115</f>
        <v>0</v>
      </c>
      <c r="BV45" s="211">
        <f>BV44-'Alternatyva 3'!BV$7+'Alternatyva 3'!BV$115</f>
        <v>0</v>
      </c>
      <c r="BW45" s="211">
        <f>BW44-'Alternatyva 3'!BW$7+'Alternatyva 3'!BW$115</f>
        <v>0</v>
      </c>
      <c r="BX45" s="211">
        <f>BX44-'Alternatyva 3'!BX$7+'Alternatyva 3'!BX$115</f>
        <v>0</v>
      </c>
      <c r="BY45" s="211">
        <f>BY44-'Alternatyva 3'!BY$7+'Alternatyva 3'!BY$115</f>
        <v>0</v>
      </c>
      <c r="BZ45" s="211">
        <f>BZ44-'Alternatyva 3'!BZ$7+'Alternatyva 3'!BZ$115</f>
        <v>0</v>
      </c>
      <c r="CA45" s="211">
        <f>CA44-'Alternatyva 3'!CA$7+'Alternatyva 3'!CA$115</f>
        <v>0</v>
      </c>
      <c r="CB45" s="211">
        <f>CB44-'Alternatyva 3'!CB$7+'Alternatyva 3'!CB$115</f>
        <v>0</v>
      </c>
      <c r="CC45" s="211">
        <f>CC44-'Alternatyva 3'!CC$7+'Alternatyva 3'!CC$115</f>
        <v>0</v>
      </c>
      <c r="CD45" s="211">
        <f>CD44-'Alternatyva 3'!CD$7+'Alternatyva 3'!CD$115</f>
        <v>0</v>
      </c>
      <c r="CE45" s="211">
        <f>CE44-'Alternatyva 3'!CE$7+'Alternatyva 3'!CE$115</f>
        <v>0</v>
      </c>
      <c r="CF45" s="211">
        <f>CF44-'Alternatyva 3'!CF$7+'Alternatyva 3'!CF$115</f>
        <v>0</v>
      </c>
      <c r="CG45" s="211">
        <f>CG44-'Alternatyva 3'!CG$7+'Alternatyva 3'!CG$115</f>
        <v>0</v>
      </c>
      <c r="CH45" s="211">
        <f>CH44-'Alternatyva 3'!CH$7+'Alternatyva 3'!CH$115</f>
        <v>0</v>
      </c>
      <c r="CI45" s="211">
        <f>CI44-'Alternatyva 3'!CI$7+'Alternatyva 3'!CI$115</f>
        <v>0</v>
      </c>
      <c r="CJ45" s="211">
        <f>CJ44-'Alternatyva 3'!CJ$7+'Alternatyva 3'!CJ$115</f>
        <v>0</v>
      </c>
      <c r="CK45" s="211">
        <f>CK44-'Alternatyva 3'!CK$7+'Alternatyva 3'!CK$115</f>
        <v>0</v>
      </c>
      <c r="CL45" s="211">
        <f>CL44-'Alternatyva 3'!CL$7+'Alternatyva 3'!CL$115</f>
        <v>0</v>
      </c>
      <c r="CM45" s="211">
        <f>CM44-'Alternatyva 3'!CM$7+'Alternatyva 3'!CM$115</f>
        <v>0</v>
      </c>
      <c r="CN45" s="211">
        <f>CN44-'Alternatyva 3'!CN$7+'Alternatyva 3'!CN$115</f>
        <v>0</v>
      </c>
      <c r="CO45" s="211">
        <f>CO44-'Alternatyva 3'!CO$7+'Alternatyva 3'!CO$115</f>
        <v>0</v>
      </c>
      <c r="CP45" s="211">
        <f>CP44-'Alternatyva 3'!CP$7+'Alternatyva 3'!CP$115</f>
        <v>0</v>
      </c>
      <c r="CQ45" s="211">
        <f>CQ44-'Alternatyva 3'!CQ$7+'Alternatyva 3'!CQ$115</f>
        <v>0</v>
      </c>
      <c r="CR45" s="211">
        <f>CR44-'Alternatyva 3'!CR$7+'Alternatyva 3'!CR$115</f>
        <v>0</v>
      </c>
      <c r="CS45" s="211">
        <f>CS44-'Alternatyva 3'!CS$7+'Alternatyva 3'!CS$115</f>
        <v>0</v>
      </c>
      <c r="CT45" s="211">
        <f>CT44-'Alternatyva 3'!CT$7+'Alternatyva 3'!CT$115</f>
        <v>0</v>
      </c>
      <c r="CU45" s="211">
        <f>CU44-'Alternatyva 3'!CU$7+'Alternatyva 3'!CU$115</f>
        <v>0</v>
      </c>
      <c r="CV45" s="211">
        <f>CV44-'Alternatyva 3'!CV$7+'Alternatyva 3'!CV$115</f>
        <v>0</v>
      </c>
      <c r="CW45" s="211">
        <f>CW44-'Alternatyva 3'!CW$7+'Alternatyva 3'!CW$115</f>
        <v>0</v>
      </c>
      <c r="CX45" s="211">
        <f>CX44-'Alternatyva 3'!CX$7+'Alternatyva 3'!CX$115</f>
        <v>0</v>
      </c>
      <c r="CY45" s="211">
        <f>CY44-'Alternatyva 3'!CY$7+'Alternatyva 3'!CY$115</f>
        <v>0</v>
      </c>
      <c r="CZ45" s="211">
        <f>CZ44-'Alternatyva 3'!CZ$7+'Alternatyva 3'!CZ$115</f>
        <v>0</v>
      </c>
      <c r="DA45" s="211">
        <f>DA44-'Alternatyva 3'!DA$7+'Alternatyva 3'!DA$115</f>
        <v>0</v>
      </c>
      <c r="DB45" s="211">
        <f>DB44-'Alternatyva 3'!DB$7+'Alternatyva 3'!DB$115</f>
        <v>0</v>
      </c>
      <c r="DC45" s="211">
        <f>DC44-'Alternatyva 3'!DC$7+'Alternatyva 3'!DC$115</f>
        <v>0</v>
      </c>
    </row>
    <row r="46" spans="2:107" ht="14.25" hidden="1" customHeight="1">
      <c r="B46" s="1209" t="s">
        <v>244</v>
      </c>
      <c r="C46" s="1209"/>
      <c r="D46" s="1209"/>
      <c r="E46" s="1209"/>
      <c r="F46" s="210">
        <f>H45+NPV(FD,I45:INDEX(I45:DC45,PAL))</f>
        <v>0</v>
      </c>
      <c r="G46" s="27"/>
    </row>
    <row r="47" spans="2:107" hidden="1">
      <c r="B47" s="1209" t="s">
        <v>245</v>
      </c>
      <c r="C47" s="1209"/>
      <c r="D47" s="1209"/>
      <c r="E47" s="1209"/>
      <c r="F47" s="224" t="str">
        <f>IFERROR(IRR(H45:INDEX(H45:DC45,PAL+1)),"-")</f>
        <v>-</v>
      </c>
      <c r="G47" s="23"/>
    </row>
    <row r="48" spans="2:107" hidden="1">
      <c r="B48" s="1209" t="s">
        <v>246</v>
      </c>
      <c r="C48" s="1209"/>
      <c r="D48" s="1209"/>
      <c r="E48" s="1209"/>
      <c r="F48" s="225" t="str">
        <f>IFERROR(IF('Alternatyva 3'!H$89&lt;0,SUM('Alternatyva 3'!F$100,-'Alternatyva 3'!H$115,-'Alternatyva 3'!F$89)/SUM('Alternatyva 3'!F$9,'Alternatyva 3'!F$8,-F44),SUM('Alternatyva 3'!F$100,-'Alternatyva 3'!H$115)/SUM('Alternatyva 3'!F$9,'Alternatyva 3'!F$8,-F44,'Alternatyva 3'!F$89)),"")</f>
        <v/>
      </c>
      <c r="G48" s="23"/>
    </row>
    <row r="49" spans="2:107" hidden="1"/>
    <row r="50" spans="2:107" hidden="1">
      <c r="B50" s="16" t="s">
        <v>32</v>
      </c>
      <c r="C50" s="16"/>
      <c r="D50" s="16"/>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row>
    <row r="51" spans="2:107" hidden="1">
      <c r="B51" s="1210" t="s">
        <v>242</v>
      </c>
      <c r="C51" s="1210"/>
      <c r="D51" s="1210"/>
      <c r="E51" s="1210"/>
      <c r="F51" s="221"/>
      <c r="G51" s="186" t="s">
        <v>147</v>
      </c>
      <c r="H51" s="186" t="str">
        <f ca="1">H9</f>
        <v>2024</v>
      </c>
      <c r="I51" s="186">
        <f t="shared" ref="I51:BT51" ca="1" si="9">I9</f>
        <v>2025</v>
      </c>
      <c r="J51" s="186">
        <f t="shared" ca="1" si="9"/>
        <v>2026</v>
      </c>
      <c r="K51" s="186">
        <f t="shared" ca="1" si="9"/>
        <v>2027</v>
      </c>
      <c r="L51" s="186">
        <f t="shared" ca="1" si="9"/>
        <v>2028</v>
      </c>
      <c r="M51" s="186">
        <f t="shared" ca="1" si="9"/>
        <v>2029</v>
      </c>
      <c r="N51" s="186">
        <f t="shared" ca="1" si="9"/>
        <v>2030</v>
      </c>
      <c r="O51" s="186">
        <f t="shared" ca="1" si="9"/>
        <v>2031</v>
      </c>
      <c r="P51" s="186">
        <f t="shared" ca="1" si="9"/>
        <v>2032</v>
      </c>
      <c r="Q51" s="186">
        <f t="shared" ca="1" si="9"/>
        <v>2033</v>
      </c>
      <c r="R51" s="186">
        <f t="shared" ca="1" si="9"/>
        <v>2034</v>
      </c>
      <c r="S51" s="186">
        <f t="shared" ca="1" si="9"/>
        <v>2035</v>
      </c>
      <c r="T51" s="186">
        <f t="shared" ca="1" si="9"/>
        <v>2036</v>
      </c>
      <c r="U51" s="186">
        <f t="shared" ca="1" si="9"/>
        <v>2037</v>
      </c>
      <c r="V51" s="186">
        <f t="shared" ca="1" si="9"/>
        <v>2038</v>
      </c>
      <c r="W51" s="186">
        <f t="shared" ca="1" si="9"/>
        <v>2039</v>
      </c>
      <c r="X51" s="186">
        <f t="shared" ca="1" si="9"/>
        <v>2040</v>
      </c>
      <c r="Y51" s="186">
        <f t="shared" ca="1" si="9"/>
        <v>2041</v>
      </c>
      <c r="Z51" s="186">
        <f t="shared" ca="1" si="9"/>
        <v>2042</v>
      </c>
      <c r="AA51" s="186">
        <f t="shared" ca="1" si="9"/>
        <v>2043</v>
      </c>
      <c r="AB51" s="186">
        <f t="shared" ca="1" si="9"/>
        <v>2044</v>
      </c>
      <c r="AC51" s="186">
        <f t="shared" ca="1" si="9"/>
        <v>2045</v>
      </c>
      <c r="AD51" s="186">
        <f t="shared" ca="1" si="9"/>
        <v>2046</v>
      </c>
      <c r="AE51" s="186">
        <f t="shared" ca="1" si="9"/>
        <v>2047</v>
      </c>
      <c r="AF51" s="186">
        <f t="shared" ca="1" si="9"/>
        <v>2048</v>
      </c>
      <c r="AG51" s="186">
        <f t="shared" ca="1" si="9"/>
        <v>2049</v>
      </c>
      <c r="AH51" s="186">
        <f t="shared" ca="1" si="9"/>
        <v>2050</v>
      </c>
      <c r="AI51" s="186">
        <f t="shared" ca="1" si="9"/>
        <v>2051</v>
      </c>
      <c r="AJ51" s="186">
        <f t="shared" ca="1" si="9"/>
        <v>2052</v>
      </c>
      <c r="AK51" s="186">
        <f t="shared" ca="1" si="9"/>
        <v>2053</v>
      </c>
      <c r="AL51" s="186">
        <f t="shared" ca="1" si="9"/>
        <v>2054</v>
      </c>
      <c r="AM51" s="186">
        <f t="shared" ca="1" si="9"/>
        <v>2055</v>
      </c>
      <c r="AN51" s="186">
        <f t="shared" ca="1" si="9"/>
        <v>2056</v>
      </c>
      <c r="AO51" s="186">
        <f t="shared" ca="1" si="9"/>
        <v>2057</v>
      </c>
      <c r="AP51" s="186">
        <f t="shared" ca="1" si="9"/>
        <v>2058</v>
      </c>
      <c r="AQ51" s="186">
        <f t="shared" ca="1" si="9"/>
        <v>2059</v>
      </c>
      <c r="AR51" s="186">
        <f t="shared" ca="1" si="9"/>
        <v>2060</v>
      </c>
      <c r="AS51" s="186">
        <f t="shared" ca="1" si="9"/>
        <v>2061</v>
      </c>
      <c r="AT51" s="186">
        <f t="shared" ca="1" si="9"/>
        <v>2062</v>
      </c>
      <c r="AU51" s="186">
        <f t="shared" ca="1" si="9"/>
        <v>2063</v>
      </c>
      <c r="AV51" s="186">
        <f t="shared" ca="1" si="9"/>
        <v>2064</v>
      </c>
      <c r="AW51" s="186">
        <f t="shared" ca="1" si="9"/>
        <v>2065</v>
      </c>
      <c r="AX51" s="186">
        <f t="shared" ca="1" si="9"/>
        <v>2066</v>
      </c>
      <c r="AY51" s="186">
        <f t="shared" ca="1" si="9"/>
        <v>2067</v>
      </c>
      <c r="AZ51" s="186">
        <f t="shared" ca="1" si="9"/>
        <v>2068</v>
      </c>
      <c r="BA51" s="186">
        <f t="shared" ca="1" si="9"/>
        <v>2069</v>
      </c>
      <c r="BB51" s="186">
        <f t="shared" ca="1" si="9"/>
        <v>2070</v>
      </c>
      <c r="BC51" s="186">
        <f t="shared" ca="1" si="9"/>
        <v>2071</v>
      </c>
      <c r="BD51" s="186">
        <f t="shared" ca="1" si="9"/>
        <v>2072</v>
      </c>
      <c r="BE51" s="186">
        <f t="shared" ca="1" si="9"/>
        <v>2073</v>
      </c>
      <c r="BF51" s="186">
        <f t="shared" ca="1" si="9"/>
        <v>2074</v>
      </c>
      <c r="BG51" s="186">
        <f t="shared" ca="1" si="9"/>
        <v>2075</v>
      </c>
      <c r="BH51" s="186">
        <f t="shared" ca="1" si="9"/>
        <v>2076</v>
      </c>
      <c r="BI51" s="186">
        <f t="shared" ca="1" si="9"/>
        <v>2077</v>
      </c>
      <c r="BJ51" s="186">
        <f t="shared" ca="1" si="9"/>
        <v>2078</v>
      </c>
      <c r="BK51" s="186">
        <f t="shared" ca="1" si="9"/>
        <v>2079</v>
      </c>
      <c r="BL51" s="186">
        <f t="shared" ca="1" si="9"/>
        <v>2080</v>
      </c>
      <c r="BM51" s="186">
        <f t="shared" ca="1" si="9"/>
        <v>2081</v>
      </c>
      <c r="BN51" s="186">
        <f t="shared" ca="1" si="9"/>
        <v>2082</v>
      </c>
      <c r="BO51" s="186">
        <f t="shared" ca="1" si="9"/>
        <v>2083</v>
      </c>
      <c r="BP51" s="186">
        <f t="shared" ca="1" si="9"/>
        <v>2084</v>
      </c>
      <c r="BQ51" s="186">
        <f t="shared" ca="1" si="9"/>
        <v>2085</v>
      </c>
      <c r="BR51" s="186">
        <f t="shared" ca="1" si="9"/>
        <v>2086</v>
      </c>
      <c r="BS51" s="186">
        <f t="shared" ca="1" si="9"/>
        <v>2087</v>
      </c>
      <c r="BT51" s="186">
        <f t="shared" ca="1" si="9"/>
        <v>2088</v>
      </c>
      <c r="BU51" s="186">
        <f t="shared" ref="BU51:DC51" ca="1" si="10">BU9</f>
        <v>2089</v>
      </c>
      <c r="BV51" s="186">
        <f t="shared" ca="1" si="10"/>
        <v>2090</v>
      </c>
      <c r="BW51" s="186">
        <f t="shared" ca="1" si="10"/>
        <v>2091</v>
      </c>
      <c r="BX51" s="186">
        <f t="shared" ca="1" si="10"/>
        <v>2092</v>
      </c>
      <c r="BY51" s="186">
        <f t="shared" ca="1" si="10"/>
        <v>2093</v>
      </c>
      <c r="BZ51" s="186">
        <f t="shared" ca="1" si="10"/>
        <v>2094</v>
      </c>
      <c r="CA51" s="186">
        <f t="shared" ca="1" si="10"/>
        <v>2095</v>
      </c>
      <c r="CB51" s="186">
        <f t="shared" ca="1" si="10"/>
        <v>2096</v>
      </c>
      <c r="CC51" s="186">
        <f t="shared" ca="1" si="10"/>
        <v>2097</v>
      </c>
      <c r="CD51" s="186">
        <f t="shared" ca="1" si="10"/>
        <v>2098</v>
      </c>
      <c r="CE51" s="186">
        <f t="shared" ca="1" si="10"/>
        <v>2099</v>
      </c>
      <c r="CF51" s="186">
        <f t="shared" ca="1" si="10"/>
        <v>2100</v>
      </c>
      <c r="CG51" s="186">
        <f t="shared" ca="1" si="10"/>
        <v>2101</v>
      </c>
      <c r="CH51" s="186">
        <f t="shared" ca="1" si="10"/>
        <v>2102</v>
      </c>
      <c r="CI51" s="186">
        <f t="shared" ca="1" si="10"/>
        <v>2103</v>
      </c>
      <c r="CJ51" s="186">
        <f t="shared" ca="1" si="10"/>
        <v>2104</v>
      </c>
      <c r="CK51" s="186">
        <f t="shared" ca="1" si="10"/>
        <v>2105</v>
      </c>
      <c r="CL51" s="186">
        <f t="shared" ca="1" si="10"/>
        <v>2106</v>
      </c>
      <c r="CM51" s="186">
        <f t="shared" ca="1" si="10"/>
        <v>2107</v>
      </c>
      <c r="CN51" s="186">
        <f t="shared" ca="1" si="10"/>
        <v>2108</v>
      </c>
      <c r="CO51" s="186">
        <f t="shared" ca="1" si="10"/>
        <v>2109</v>
      </c>
      <c r="CP51" s="186">
        <f t="shared" ca="1" si="10"/>
        <v>2110</v>
      </c>
      <c r="CQ51" s="186">
        <f t="shared" ca="1" si="10"/>
        <v>2111</v>
      </c>
      <c r="CR51" s="186">
        <f t="shared" ca="1" si="10"/>
        <v>2112</v>
      </c>
      <c r="CS51" s="186">
        <f t="shared" ca="1" si="10"/>
        <v>2113</v>
      </c>
      <c r="CT51" s="186">
        <f t="shared" ca="1" si="10"/>
        <v>2114</v>
      </c>
      <c r="CU51" s="186">
        <f t="shared" ca="1" si="10"/>
        <v>2115</v>
      </c>
      <c r="CV51" s="186">
        <f t="shared" ca="1" si="10"/>
        <v>2116</v>
      </c>
      <c r="CW51" s="186">
        <f t="shared" ca="1" si="10"/>
        <v>2117</v>
      </c>
      <c r="CX51" s="186">
        <f t="shared" ca="1" si="10"/>
        <v>2118</v>
      </c>
      <c r="CY51" s="186">
        <f t="shared" ca="1" si="10"/>
        <v>2119</v>
      </c>
      <c r="CZ51" s="186">
        <f t="shared" ca="1" si="10"/>
        <v>2120</v>
      </c>
      <c r="DA51" s="186">
        <f t="shared" ca="1" si="10"/>
        <v>2121</v>
      </c>
      <c r="DB51" s="186">
        <f t="shared" ca="1" si="10"/>
        <v>2122</v>
      </c>
      <c r="DC51" s="186">
        <f t="shared" ca="1" si="10"/>
        <v>2123</v>
      </c>
    </row>
    <row r="52" spans="2:107" hidden="1">
      <c r="B52" s="1209" t="s">
        <v>163</v>
      </c>
      <c r="C52" s="1209"/>
      <c r="D52" s="1209"/>
      <c r="E52" s="1209"/>
      <c r="F52" s="210">
        <f>H52+NPV(FD,I52:INDEX(I52:DC52,PAL))</f>
        <v>0</v>
      </c>
      <c r="G52" s="214">
        <f>SUMIF($H$8:$DC$8,"&lt;="&amp;PAL,$H52:$DC52)</f>
        <v>0</v>
      </c>
      <c r="H52" s="222">
        <f>SUM('Alternatyva 4'!H$21,'Alternatyva 4'!H$32,'Alternatyva 4'!H$43,'Alternatyva 4'!H$55,'Alternatyva 4'!H$66,'Alternatyva 4'!H$77,'Alternatyva 4'!H$88)</f>
        <v>0</v>
      </c>
      <c r="I52" s="222">
        <f>SUM('Alternatyva 4'!I$21,'Alternatyva 4'!I$32,'Alternatyva 4'!I$43,'Alternatyva 4'!I$55,'Alternatyva 4'!I$66,'Alternatyva 4'!I$77,'Alternatyva 4'!I$88)</f>
        <v>0</v>
      </c>
      <c r="J52" s="222">
        <f>SUM('Alternatyva 4'!J$21,'Alternatyva 4'!J$32,'Alternatyva 4'!J$43,'Alternatyva 4'!J$55,'Alternatyva 4'!J$66,'Alternatyva 4'!J$77,'Alternatyva 4'!J$88)</f>
        <v>0</v>
      </c>
      <c r="K52" s="222">
        <f>SUM('Alternatyva 4'!K$21,'Alternatyva 4'!K$32,'Alternatyva 4'!K$43,'Alternatyva 4'!K$55,'Alternatyva 4'!K$66,'Alternatyva 4'!K$77,'Alternatyva 4'!K$88)</f>
        <v>0</v>
      </c>
      <c r="L52" s="222">
        <f>SUM('Alternatyva 4'!L$21,'Alternatyva 4'!L$32,'Alternatyva 4'!L$43,'Alternatyva 4'!L$55,'Alternatyva 4'!L$66,'Alternatyva 4'!L$77,'Alternatyva 4'!L$88)</f>
        <v>0</v>
      </c>
      <c r="M52" s="222">
        <f>SUM('Alternatyva 4'!M$21,'Alternatyva 4'!M$32,'Alternatyva 4'!M$43,'Alternatyva 4'!M$55,'Alternatyva 4'!M$66,'Alternatyva 4'!M$77,'Alternatyva 4'!M$88)</f>
        <v>0</v>
      </c>
      <c r="N52" s="222">
        <f>SUM('Alternatyva 4'!N$21,'Alternatyva 4'!N$32,'Alternatyva 4'!N$43,'Alternatyva 4'!N$55,'Alternatyva 4'!N$66,'Alternatyva 4'!N$77,'Alternatyva 4'!N$88)</f>
        <v>0</v>
      </c>
      <c r="O52" s="222">
        <f>SUM('Alternatyva 4'!O$21,'Alternatyva 4'!O$32,'Alternatyva 4'!O$43,'Alternatyva 4'!O$55,'Alternatyva 4'!O$66,'Alternatyva 4'!O$77,'Alternatyva 4'!O$88)</f>
        <v>0</v>
      </c>
      <c r="P52" s="222">
        <f>SUM('Alternatyva 4'!P$21,'Alternatyva 4'!P$32,'Alternatyva 4'!P$43,'Alternatyva 4'!P$55,'Alternatyva 4'!P$66,'Alternatyva 4'!P$77,'Alternatyva 4'!P$88)</f>
        <v>0</v>
      </c>
      <c r="Q52" s="222">
        <f>SUM('Alternatyva 4'!Q$21,'Alternatyva 4'!Q$32,'Alternatyva 4'!Q$43,'Alternatyva 4'!Q$55,'Alternatyva 4'!Q$66,'Alternatyva 4'!Q$77,'Alternatyva 4'!Q$88)</f>
        <v>0</v>
      </c>
      <c r="R52" s="222">
        <f>SUM('Alternatyva 4'!R$21,'Alternatyva 4'!R$32,'Alternatyva 4'!R$43,'Alternatyva 4'!R$55,'Alternatyva 4'!R$66,'Alternatyva 4'!R$77,'Alternatyva 4'!R$88)</f>
        <v>0</v>
      </c>
      <c r="S52" s="222">
        <f>SUM('Alternatyva 4'!S$21,'Alternatyva 4'!S$32,'Alternatyva 4'!S$43,'Alternatyva 4'!S$55,'Alternatyva 4'!S$66,'Alternatyva 4'!S$77,'Alternatyva 4'!S$88)</f>
        <v>0</v>
      </c>
      <c r="T52" s="222">
        <f>SUM('Alternatyva 4'!T$21,'Alternatyva 4'!T$32,'Alternatyva 4'!T$43,'Alternatyva 4'!T$55,'Alternatyva 4'!T$66,'Alternatyva 4'!T$77,'Alternatyva 4'!T$88)</f>
        <v>0</v>
      </c>
      <c r="U52" s="222">
        <f>SUM('Alternatyva 4'!U$21,'Alternatyva 4'!U$32,'Alternatyva 4'!U$43,'Alternatyva 4'!U$55,'Alternatyva 4'!U$66,'Alternatyva 4'!U$77,'Alternatyva 4'!U$88)</f>
        <v>0</v>
      </c>
      <c r="V52" s="222">
        <f>SUM('Alternatyva 4'!V$21,'Alternatyva 4'!V$32,'Alternatyva 4'!V$43,'Alternatyva 4'!V$55,'Alternatyva 4'!V$66,'Alternatyva 4'!V$77,'Alternatyva 4'!V$88)</f>
        <v>0</v>
      </c>
      <c r="W52" s="222">
        <f>SUM('Alternatyva 4'!W$21,'Alternatyva 4'!W$32,'Alternatyva 4'!W$43,'Alternatyva 4'!W$55,'Alternatyva 4'!W$66,'Alternatyva 4'!W$77,'Alternatyva 4'!W$88)</f>
        <v>0</v>
      </c>
      <c r="X52" s="222">
        <f>SUM('Alternatyva 4'!X$21,'Alternatyva 4'!X$32,'Alternatyva 4'!X$43,'Alternatyva 4'!X$55,'Alternatyva 4'!X$66,'Alternatyva 4'!X$77,'Alternatyva 4'!X$88)</f>
        <v>0</v>
      </c>
      <c r="Y52" s="222">
        <f>SUM('Alternatyva 4'!Y$21,'Alternatyva 4'!Y$32,'Alternatyva 4'!Y$43,'Alternatyva 4'!Y$55,'Alternatyva 4'!Y$66,'Alternatyva 4'!Y$77,'Alternatyva 4'!Y$88)</f>
        <v>0</v>
      </c>
      <c r="Z52" s="222">
        <f>SUM('Alternatyva 4'!Z$21,'Alternatyva 4'!Z$32,'Alternatyva 4'!Z$43,'Alternatyva 4'!Z$55,'Alternatyva 4'!Z$66,'Alternatyva 4'!Z$77,'Alternatyva 4'!Z$88)</f>
        <v>0</v>
      </c>
      <c r="AA52" s="222">
        <f>SUM('Alternatyva 4'!AA$21,'Alternatyva 4'!AA$32,'Alternatyva 4'!AA$43,'Alternatyva 4'!AA$55,'Alternatyva 4'!AA$66,'Alternatyva 4'!AA$77,'Alternatyva 4'!AA$88)</f>
        <v>0</v>
      </c>
      <c r="AB52" s="222">
        <f>SUM('Alternatyva 4'!AB$21,'Alternatyva 4'!AB$32,'Alternatyva 4'!AB$43,'Alternatyva 4'!AB$55,'Alternatyva 4'!AB$66,'Alternatyva 4'!AB$77,'Alternatyva 4'!AB$88)</f>
        <v>0</v>
      </c>
      <c r="AC52" s="222">
        <f>SUM('Alternatyva 4'!AC$21,'Alternatyva 4'!AC$32,'Alternatyva 4'!AC$43,'Alternatyva 4'!AC$55,'Alternatyva 4'!AC$66,'Alternatyva 4'!AC$77,'Alternatyva 4'!AC$88)</f>
        <v>0</v>
      </c>
      <c r="AD52" s="222">
        <f>SUM('Alternatyva 4'!AD$21,'Alternatyva 4'!AD$32,'Alternatyva 4'!AD$43,'Alternatyva 4'!AD$55,'Alternatyva 4'!AD$66,'Alternatyva 4'!AD$77,'Alternatyva 4'!AD$88)</f>
        <v>0</v>
      </c>
      <c r="AE52" s="222">
        <f>SUM('Alternatyva 4'!AE$21,'Alternatyva 4'!AE$32,'Alternatyva 4'!AE$43,'Alternatyva 4'!AE$55,'Alternatyva 4'!AE$66,'Alternatyva 4'!AE$77,'Alternatyva 4'!AE$88)</f>
        <v>0</v>
      </c>
      <c r="AF52" s="222">
        <f>SUM('Alternatyva 4'!AF$21,'Alternatyva 4'!AF$32,'Alternatyva 4'!AF$43,'Alternatyva 4'!AF$55,'Alternatyva 4'!AF$66,'Alternatyva 4'!AF$77,'Alternatyva 4'!AF$88)</f>
        <v>0</v>
      </c>
      <c r="AG52" s="222">
        <f>SUM('Alternatyva 4'!AG$21,'Alternatyva 4'!AG$32,'Alternatyva 4'!AG$43,'Alternatyva 4'!AG$55,'Alternatyva 4'!AG$66,'Alternatyva 4'!AG$77,'Alternatyva 4'!AG$88)</f>
        <v>0</v>
      </c>
      <c r="AH52" s="222">
        <f>SUM('Alternatyva 4'!AH$21,'Alternatyva 4'!AH$32,'Alternatyva 4'!AH$43,'Alternatyva 4'!AH$55,'Alternatyva 4'!AH$66,'Alternatyva 4'!AH$77,'Alternatyva 4'!AH$88)</f>
        <v>0</v>
      </c>
      <c r="AI52" s="222">
        <f>SUM('Alternatyva 4'!AI$21,'Alternatyva 4'!AI$32,'Alternatyva 4'!AI$43,'Alternatyva 4'!AI$55,'Alternatyva 4'!AI$66,'Alternatyva 4'!AI$77,'Alternatyva 4'!AI$88)</f>
        <v>0</v>
      </c>
      <c r="AJ52" s="222">
        <f>SUM('Alternatyva 4'!AJ$21,'Alternatyva 4'!AJ$32,'Alternatyva 4'!AJ$43,'Alternatyva 4'!AJ$55,'Alternatyva 4'!AJ$66,'Alternatyva 4'!AJ$77,'Alternatyva 4'!AJ$88)</f>
        <v>0</v>
      </c>
      <c r="AK52" s="222">
        <f>SUM('Alternatyva 4'!AK$21,'Alternatyva 4'!AK$32,'Alternatyva 4'!AK$43,'Alternatyva 4'!AK$55,'Alternatyva 4'!AK$66,'Alternatyva 4'!AK$77,'Alternatyva 4'!AK$88)</f>
        <v>0</v>
      </c>
      <c r="AL52" s="222">
        <f>SUM('Alternatyva 4'!AL$21,'Alternatyva 4'!AL$32,'Alternatyva 4'!AL$43,'Alternatyva 4'!AL$55,'Alternatyva 4'!AL$66,'Alternatyva 4'!AL$77,'Alternatyva 4'!AL$88)</f>
        <v>0</v>
      </c>
      <c r="AM52" s="222">
        <f>SUM('Alternatyva 4'!AM$21,'Alternatyva 4'!AM$32,'Alternatyva 4'!AM$43,'Alternatyva 4'!AM$55,'Alternatyva 4'!AM$66,'Alternatyva 4'!AM$77,'Alternatyva 4'!AM$88)</f>
        <v>0</v>
      </c>
      <c r="AN52" s="222">
        <f>SUM('Alternatyva 4'!AN$21,'Alternatyva 4'!AN$32,'Alternatyva 4'!AN$43,'Alternatyva 4'!AN$55,'Alternatyva 4'!AN$66,'Alternatyva 4'!AN$77,'Alternatyva 4'!AN$88)</f>
        <v>0</v>
      </c>
      <c r="AO52" s="222">
        <f>SUM('Alternatyva 4'!AO$21,'Alternatyva 4'!AO$32,'Alternatyva 4'!AO$43,'Alternatyva 4'!AO$55,'Alternatyva 4'!AO$66,'Alternatyva 4'!AO$77,'Alternatyva 4'!AO$88)</f>
        <v>0</v>
      </c>
      <c r="AP52" s="222">
        <f>SUM('Alternatyva 4'!AP$21,'Alternatyva 4'!AP$32,'Alternatyva 4'!AP$43,'Alternatyva 4'!AP$55,'Alternatyva 4'!AP$66,'Alternatyva 4'!AP$77,'Alternatyva 4'!AP$88)</f>
        <v>0</v>
      </c>
      <c r="AQ52" s="222">
        <f>SUM('Alternatyva 4'!AQ$21,'Alternatyva 4'!AQ$32,'Alternatyva 4'!AQ$43,'Alternatyva 4'!AQ$55,'Alternatyva 4'!AQ$66,'Alternatyva 4'!AQ$77,'Alternatyva 4'!AQ$88)</f>
        <v>0</v>
      </c>
      <c r="AR52" s="222">
        <f>SUM('Alternatyva 4'!AR$21,'Alternatyva 4'!AR$32,'Alternatyva 4'!AR$43,'Alternatyva 4'!AR$55,'Alternatyva 4'!AR$66,'Alternatyva 4'!AR$77,'Alternatyva 4'!AR$88)</f>
        <v>0</v>
      </c>
      <c r="AS52" s="222">
        <f>SUM('Alternatyva 4'!AS$21,'Alternatyva 4'!AS$32,'Alternatyva 4'!AS$43,'Alternatyva 4'!AS$55,'Alternatyva 4'!AS$66,'Alternatyva 4'!AS$77,'Alternatyva 4'!AS$88)</f>
        <v>0</v>
      </c>
      <c r="AT52" s="222">
        <f>SUM('Alternatyva 4'!AT$21,'Alternatyva 4'!AT$32,'Alternatyva 4'!AT$43,'Alternatyva 4'!AT$55,'Alternatyva 4'!AT$66,'Alternatyva 4'!AT$77,'Alternatyva 4'!AT$88)</f>
        <v>0</v>
      </c>
      <c r="AU52" s="222">
        <f>SUM('Alternatyva 4'!AU$21,'Alternatyva 4'!AU$32,'Alternatyva 4'!AU$43,'Alternatyva 4'!AU$55,'Alternatyva 4'!AU$66,'Alternatyva 4'!AU$77,'Alternatyva 4'!AU$88)</f>
        <v>0</v>
      </c>
      <c r="AV52" s="222">
        <f>SUM('Alternatyva 4'!AV$21,'Alternatyva 4'!AV$32,'Alternatyva 4'!AV$43,'Alternatyva 4'!AV$55,'Alternatyva 4'!AV$66,'Alternatyva 4'!AV$77,'Alternatyva 4'!AV$88)</f>
        <v>0</v>
      </c>
      <c r="AW52" s="222">
        <f>SUM('Alternatyva 4'!AW$21,'Alternatyva 4'!AW$32,'Alternatyva 4'!AW$43,'Alternatyva 4'!AW$55,'Alternatyva 4'!AW$66,'Alternatyva 4'!AW$77,'Alternatyva 4'!AW$88)</f>
        <v>0</v>
      </c>
      <c r="AX52" s="222">
        <f>SUM('Alternatyva 4'!AX$21,'Alternatyva 4'!AX$32,'Alternatyva 4'!AX$43,'Alternatyva 4'!AX$55,'Alternatyva 4'!AX$66,'Alternatyva 4'!AX$77,'Alternatyva 4'!AX$88)</f>
        <v>0</v>
      </c>
      <c r="AY52" s="222">
        <f>SUM('Alternatyva 4'!AY$21,'Alternatyva 4'!AY$32,'Alternatyva 4'!AY$43,'Alternatyva 4'!AY$55,'Alternatyva 4'!AY$66,'Alternatyva 4'!AY$77,'Alternatyva 4'!AY$88)</f>
        <v>0</v>
      </c>
      <c r="AZ52" s="222">
        <f>SUM('Alternatyva 4'!AZ$21,'Alternatyva 4'!AZ$32,'Alternatyva 4'!AZ$43,'Alternatyva 4'!AZ$55,'Alternatyva 4'!AZ$66,'Alternatyva 4'!AZ$77,'Alternatyva 4'!AZ$88)</f>
        <v>0</v>
      </c>
      <c r="BA52" s="222">
        <f>SUM('Alternatyva 4'!BA$21,'Alternatyva 4'!BA$32,'Alternatyva 4'!BA$43,'Alternatyva 4'!BA$55,'Alternatyva 4'!BA$66,'Alternatyva 4'!BA$77,'Alternatyva 4'!BA$88)</f>
        <v>0</v>
      </c>
      <c r="BB52" s="222">
        <f>SUM('Alternatyva 4'!BB$21,'Alternatyva 4'!BB$32,'Alternatyva 4'!BB$43,'Alternatyva 4'!BB$55,'Alternatyva 4'!BB$66,'Alternatyva 4'!BB$77,'Alternatyva 4'!BB$88)</f>
        <v>0</v>
      </c>
      <c r="BC52" s="222">
        <f>SUM('Alternatyva 4'!BC$21,'Alternatyva 4'!BC$32,'Alternatyva 4'!BC$43,'Alternatyva 4'!BC$55,'Alternatyva 4'!BC$66,'Alternatyva 4'!BC$77,'Alternatyva 4'!BC$88)</f>
        <v>0</v>
      </c>
      <c r="BD52" s="222">
        <f>SUM('Alternatyva 4'!BD$21,'Alternatyva 4'!BD$32,'Alternatyva 4'!BD$43,'Alternatyva 4'!BD$55,'Alternatyva 4'!BD$66,'Alternatyva 4'!BD$77,'Alternatyva 4'!BD$88)</f>
        <v>0</v>
      </c>
      <c r="BE52" s="222">
        <f>SUM('Alternatyva 4'!BE$21,'Alternatyva 4'!BE$32,'Alternatyva 4'!BE$43,'Alternatyva 4'!BE$55,'Alternatyva 4'!BE$66,'Alternatyva 4'!BE$77,'Alternatyva 4'!BE$88)</f>
        <v>0</v>
      </c>
      <c r="BF52" s="222">
        <f>SUM('Alternatyva 4'!BF$21,'Alternatyva 4'!BF$32,'Alternatyva 4'!BF$43,'Alternatyva 4'!BF$55,'Alternatyva 4'!BF$66,'Alternatyva 4'!BF$77,'Alternatyva 4'!BF$88)</f>
        <v>0</v>
      </c>
      <c r="BG52" s="222">
        <f>SUM('Alternatyva 4'!BG$21,'Alternatyva 4'!BG$32,'Alternatyva 4'!BG$43,'Alternatyva 4'!BG$55,'Alternatyva 4'!BG$66,'Alternatyva 4'!BG$77,'Alternatyva 4'!BG$88)</f>
        <v>0</v>
      </c>
      <c r="BH52" s="222">
        <f>SUM('Alternatyva 4'!BH$21,'Alternatyva 4'!BH$32,'Alternatyva 4'!BH$43,'Alternatyva 4'!BH$55,'Alternatyva 4'!BH$66,'Alternatyva 4'!BH$77,'Alternatyva 4'!BH$88)</f>
        <v>0</v>
      </c>
      <c r="BI52" s="222">
        <f>SUM('Alternatyva 4'!BI$21,'Alternatyva 4'!BI$32,'Alternatyva 4'!BI$43,'Alternatyva 4'!BI$55,'Alternatyva 4'!BI$66,'Alternatyva 4'!BI$77,'Alternatyva 4'!BI$88)</f>
        <v>0</v>
      </c>
      <c r="BJ52" s="222">
        <f>SUM('Alternatyva 4'!BJ$21,'Alternatyva 4'!BJ$32,'Alternatyva 4'!BJ$43,'Alternatyva 4'!BJ$55,'Alternatyva 4'!BJ$66,'Alternatyva 4'!BJ$77,'Alternatyva 4'!BJ$88)</f>
        <v>0</v>
      </c>
      <c r="BK52" s="222">
        <f>SUM('Alternatyva 4'!BK$21,'Alternatyva 4'!BK$32,'Alternatyva 4'!BK$43,'Alternatyva 4'!BK$55,'Alternatyva 4'!BK$66,'Alternatyva 4'!BK$77,'Alternatyva 4'!BK$88)</f>
        <v>0</v>
      </c>
      <c r="BL52" s="222">
        <f>SUM('Alternatyva 4'!BL$21,'Alternatyva 4'!BL$32,'Alternatyva 4'!BL$43,'Alternatyva 4'!BL$55,'Alternatyva 4'!BL$66,'Alternatyva 4'!BL$77,'Alternatyva 4'!BL$88)</f>
        <v>0</v>
      </c>
      <c r="BM52" s="222">
        <f>SUM('Alternatyva 4'!BM$21,'Alternatyva 4'!BM$32,'Alternatyva 4'!BM$43,'Alternatyva 4'!BM$55,'Alternatyva 4'!BM$66,'Alternatyva 4'!BM$77,'Alternatyva 4'!BM$88)</f>
        <v>0</v>
      </c>
      <c r="BN52" s="222">
        <f>SUM('Alternatyva 4'!BN$21,'Alternatyva 4'!BN$32,'Alternatyva 4'!BN$43,'Alternatyva 4'!BN$55,'Alternatyva 4'!BN$66,'Alternatyva 4'!BN$77,'Alternatyva 4'!BN$88)</f>
        <v>0</v>
      </c>
      <c r="BO52" s="222">
        <f>SUM('Alternatyva 4'!BO$21,'Alternatyva 4'!BO$32,'Alternatyva 4'!BO$43,'Alternatyva 4'!BO$55,'Alternatyva 4'!BO$66,'Alternatyva 4'!BO$77,'Alternatyva 4'!BO$88)</f>
        <v>0</v>
      </c>
      <c r="BP52" s="222">
        <f>SUM('Alternatyva 4'!BP$21,'Alternatyva 4'!BP$32,'Alternatyva 4'!BP$43,'Alternatyva 4'!BP$55,'Alternatyva 4'!BP$66,'Alternatyva 4'!BP$77,'Alternatyva 4'!BP$88)</f>
        <v>0</v>
      </c>
      <c r="BQ52" s="222">
        <f>SUM('Alternatyva 4'!BQ$21,'Alternatyva 4'!BQ$32,'Alternatyva 4'!BQ$43,'Alternatyva 4'!BQ$55,'Alternatyva 4'!BQ$66,'Alternatyva 4'!BQ$77,'Alternatyva 4'!BQ$88)</f>
        <v>0</v>
      </c>
      <c r="BR52" s="222">
        <f>SUM('Alternatyva 4'!BR$21,'Alternatyva 4'!BR$32,'Alternatyva 4'!BR$43,'Alternatyva 4'!BR$55,'Alternatyva 4'!BR$66,'Alternatyva 4'!BR$77,'Alternatyva 4'!BR$88)</f>
        <v>0</v>
      </c>
      <c r="BS52" s="222">
        <f>SUM('Alternatyva 4'!BS$21,'Alternatyva 4'!BS$32,'Alternatyva 4'!BS$43,'Alternatyva 4'!BS$55,'Alternatyva 4'!BS$66,'Alternatyva 4'!BS$77,'Alternatyva 4'!BS$88)</f>
        <v>0</v>
      </c>
      <c r="BT52" s="222">
        <f>SUM('Alternatyva 4'!BT$21,'Alternatyva 4'!BT$32,'Alternatyva 4'!BT$43,'Alternatyva 4'!BT$55,'Alternatyva 4'!BT$66,'Alternatyva 4'!BT$77,'Alternatyva 4'!BT$88)</f>
        <v>0</v>
      </c>
      <c r="BU52" s="222">
        <f>SUM('Alternatyva 4'!BU$21,'Alternatyva 4'!BU$32,'Alternatyva 4'!BU$43,'Alternatyva 4'!BU$55,'Alternatyva 4'!BU$66,'Alternatyva 4'!BU$77,'Alternatyva 4'!BU$88)</f>
        <v>0</v>
      </c>
      <c r="BV52" s="222">
        <f>SUM('Alternatyva 4'!BV$21,'Alternatyva 4'!BV$32,'Alternatyva 4'!BV$43,'Alternatyva 4'!BV$55,'Alternatyva 4'!BV$66,'Alternatyva 4'!BV$77,'Alternatyva 4'!BV$88)</f>
        <v>0</v>
      </c>
      <c r="BW52" s="222">
        <f>SUM('Alternatyva 4'!BW$21,'Alternatyva 4'!BW$32,'Alternatyva 4'!BW$43,'Alternatyva 4'!BW$55,'Alternatyva 4'!BW$66,'Alternatyva 4'!BW$77,'Alternatyva 4'!BW$88)</f>
        <v>0</v>
      </c>
      <c r="BX52" s="222">
        <f>SUM('Alternatyva 4'!BX$21,'Alternatyva 4'!BX$32,'Alternatyva 4'!BX$43,'Alternatyva 4'!BX$55,'Alternatyva 4'!BX$66,'Alternatyva 4'!BX$77,'Alternatyva 4'!BX$88)</f>
        <v>0</v>
      </c>
      <c r="BY52" s="222">
        <f>SUM('Alternatyva 4'!BY$21,'Alternatyva 4'!BY$32,'Alternatyva 4'!BY$43,'Alternatyva 4'!BY$55,'Alternatyva 4'!BY$66,'Alternatyva 4'!BY$77,'Alternatyva 4'!BY$88)</f>
        <v>0</v>
      </c>
      <c r="BZ52" s="222">
        <f>SUM('Alternatyva 4'!BZ$21,'Alternatyva 4'!BZ$32,'Alternatyva 4'!BZ$43,'Alternatyva 4'!BZ$55,'Alternatyva 4'!BZ$66,'Alternatyva 4'!BZ$77,'Alternatyva 4'!BZ$88)</f>
        <v>0</v>
      </c>
      <c r="CA52" s="222">
        <f>SUM('Alternatyva 4'!CA$21,'Alternatyva 4'!CA$32,'Alternatyva 4'!CA$43,'Alternatyva 4'!CA$55,'Alternatyva 4'!CA$66,'Alternatyva 4'!CA$77,'Alternatyva 4'!CA$88)</f>
        <v>0</v>
      </c>
      <c r="CB52" s="222">
        <f>SUM('Alternatyva 4'!CB$21,'Alternatyva 4'!CB$32,'Alternatyva 4'!CB$43,'Alternatyva 4'!CB$55,'Alternatyva 4'!CB$66,'Alternatyva 4'!CB$77,'Alternatyva 4'!CB$88)</f>
        <v>0</v>
      </c>
      <c r="CC52" s="222">
        <f>SUM('Alternatyva 4'!CC$21,'Alternatyva 4'!CC$32,'Alternatyva 4'!CC$43,'Alternatyva 4'!CC$55,'Alternatyva 4'!CC$66,'Alternatyva 4'!CC$77,'Alternatyva 4'!CC$88)</f>
        <v>0</v>
      </c>
      <c r="CD52" s="222">
        <f>SUM('Alternatyva 4'!CD$21,'Alternatyva 4'!CD$32,'Alternatyva 4'!CD$43,'Alternatyva 4'!CD$55,'Alternatyva 4'!CD$66,'Alternatyva 4'!CD$77,'Alternatyva 4'!CD$88)</f>
        <v>0</v>
      </c>
      <c r="CE52" s="222">
        <f>SUM('Alternatyva 4'!CE$21,'Alternatyva 4'!CE$32,'Alternatyva 4'!CE$43,'Alternatyva 4'!CE$55,'Alternatyva 4'!CE$66,'Alternatyva 4'!CE$77,'Alternatyva 4'!CE$88)</f>
        <v>0</v>
      </c>
      <c r="CF52" s="222">
        <f>SUM('Alternatyva 4'!CF$21,'Alternatyva 4'!CF$32,'Alternatyva 4'!CF$43,'Alternatyva 4'!CF$55,'Alternatyva 4'!CF$66,'Alternatyva 4'!CF$77,'Alternatyva 4'!CF$88)</f>
        <v>0</v>
      </c>
      <c r="CG52" s="222">
        <f>SUM('Alternatyva 4'!CG$21,'Alternatyva 4'!CG$32,'Alternatyva 4'!CG$43,'Alternatyva 4'!CG$55,'Alternatyva 4'!CG$66,'Alternatyva 4'!CG$77,'Alternatyva 4'!CG$88)</f>
        <v>0</v>
      </c>
      <c r="CH52" s="222">
        <f>SUM('Alternatyva 4'!CH$21,'Alternatyva 4'!CH$32,'Alternatyva 4'!CH$43,'Alternatyva 4'!CH$55,'Alternatyva 4'!CH$66,'Alternatyva 4'!CH$77,'Alternatyva 4'!CH$88)</f>
        <v>0</v>
      </c>
      <c r="CI52" s="222">
        <f>SUM('Alternatyva 4'!CI$21,'Alternatyva 4'!CI$32,'Alternatyva 4'!CI$43,'Alternatyva 4'!CI$55,'Alternatyva 4'!CI$66,'Alternatyva 4'!CI$77,'Alternatyva 4'!CI$88)</f>
        <v>0</v>
      </c>
      <c r="CJ52" s="222">
        <f>SUM('Alternatyva 4'!CJ$21,'Alternatyva 4'!CJ$32,'Alternatyva 4'!CJ$43,'Alternatyva 4'!CJ$55,'Alternatyva 4'!CJ$66,'Alternatyva 4'!CJ$77,'Alternatyva 4'!CJ$88)</f>
        <v>0</v>
      </c>
      <c r="CK52" s="222">
        <f>SUM('Alternatyva 4'!CK$21,'Alternatyva 4'!CK$32,'Alternatyva 4'!CK$43,'Alternatyva 4'!CK$55,'Alternatyva 4'!CK$66,'Alternatyva 4'!CK$77,'Alternatyva 4'!CK$88)</f>
        <v>0</v>
      </c>
      <c r="CL52" s="222">
        <f>SUM('Alternatyva 4'!CL$21,'Alternatyva 4'!CL$32,'Alternatyva 4'!CL$43,'Alternatyva 4'!CL$55,'Alternatyva 4'!CL$66,'Alternatyva 4'!CL$77,'Alternatyva 4'!CL$88)</f>
        <v>0</v>
      </c>
      <c r="CM52" s="222">
        <f>SUM('Alternatyva 4'!CM$21,'Alternatyva 4'!CM$32,'Alternatyva 4'!CM$43,'Alternatyva 4'!CM$55,'Alternatyva 4'!CM$66,'Alternatyva 4'!CM$77,'Alternatyva 4'!CM$88)</f>
        <v>0</v>
      </c>
      <c r="CN52" s="222">
        <f>SUM('Alternatyva 4'!CN$21,'Alternatyva 4'!CN$32,'Alternatyva 4'!CN$43,'Alternatyva 4'!CN$55,'Alternatyva 4'!CN$66,'Alternatyva 4'!CN$77,'Alternatyva 4'!CN$88)</f>
        <v>0</v>
      </c>
      <c r="CO52" s="222">
        <f>SUM('Alternatyva 4'!CO$21,'Alternatyva 4'!CO$32,'Alternatyva 4'!CO$43,'Alternatyva 4'!CO$55,'Alternatyva 4'!CO$66,'Alternatyva 4'!CO$77,'Alternatyva 4'!CO$88)</f>
        <v>0</v>
      </c>
      <c r="CP52" s="222">
        <f>SUM('Alternatyva 4'!CP$21,'Alternatyva 4'!CP$32,'Alternatyva 4'!CP$43,'Alternatyva 4'!CP$55,'Alternatyva 4'!CP$66,'Alternatyva 4'!CP$77,'Alternatyva 4'!CP$88)</f>
        <v>0</v>
      </c>
      <c r="CQ52" s="222">
        <f>SUM('Alternatyva 4'!CQ$21,'Alternatyva 4'!CQ$32,'Alternatyva 4'!CQ$43,'Alternatyva 4'!CQ$55,'Alternatyva 4'!CQ$66,'Alternatyva 4'!CQ$77,'Alternatyva 4'!CQ$88)</f>
        <v>0</v>
      </c>
      <c r="CR52" s="222">
        <f>SUM('Alternatyva 4'!CR$21,'Alternatyva 4'!CR$32,'Alternatyva 4'!CR$43,'Alternatyva 4'!CR$55,'Alternatyva 4'!CR$66,'Alternatyva 4'!CR$77,'Alternatyva 4'!CR$88)</f>
        <v>0</v>
      </c>
      <c r="CS52" s="222">
        <f>SUM('Alternatyva 4'!CS$21,'Alternatyva 4'!CS$32,'Alternatyva 4'!CS$43,'Alternatyva 4'!CS$55,'Alternatyva 4'!CS$66,'Alternatyva 4'!CS$77,'Alternatyva 4'!CS$88)</f>
        <v>0</v>
      </c>
      <c r="CT52" s="222">
        <f>SUM('Alternatyva 4'!CT$21,'Alternatyva 4'!CT$32,'Alternatyva 4'!CT$43,'Alternatyva 4'!CT$55,'Alternatyva 4'!CT$66,'Alternatyva 4'!CT$77,'Alternatyva 4'!CT$88)</f>
        <v>0</v>
      </c>
      <c r="CU52" s="222">
        <f>SUM('Alternatyva 4'!CU$21,'Alternatyva 4'!CU$32,'Alternatyva 4'!CU$43,'Alternatyva 4'!CU$55,'Alternatyva 4'!CU$66,'Alternatyva 4'!CU$77,'Alternatyva 4'!CU$88)</f>
        <v>0</v>
      </c>
      <c r="CV52" s="222">
        <f>SUM('Alternatyva 4'!CV$21,'Alternatyva 4'!CV$32,'Alternatyva 4'!CV$43,'Alternatyva 4'!CV$55,'Alternatyva 4'!CV$66,'Alternatyva 4'!CV$77,'Alternatyva 4'!CV$88)</f>
        <v>0</v>
      </c>
      <c r="CW52" s="222">
        <f>SUM('Alternatyva 4'!CW$21,'Alternatyva 4'!CW$32,'Alternatyva 4'!CW$43,'Alternatyva 4'!CW$55,'Alternatyva 4'!CW$66,'Alternatyva 4'!CW$77,'Alternatyva 4'!CW$88)</f>
        <v>0</v>
      </c>
      <c r="CX52" s="222">
        <f>SUM('Alternatyva 4'!CX$21,'Alternatyva 4'!CX$32,'Alternatyva 4'!CX$43,'Alternatyva 4'!CX$55,'Alternatyva 4'!CX$66,'Alternatyva 4'!CX$77,'Alternatyva 4'!CX$88)</f>
        <v>0</v>
      </c>
      <c r="CY52" s="222">
        <f>SUM('Alternatyva 4'!CY$21,'Alternatyva 4'!CY$32,'Alternatyva 4'!CY$43,'Alternatyva 4'!CY$55,'Alternatyva 4'!CY$66,'Alternatyva 4'!CY$77,'Alternatyva 4'!CY$88)</f>
        <v>0</v>
      </c>
      <c r="CZ52" s="222">
        <f>SUM('Alternatyva 4'!CZ$21,'Alternatyva 4'!CZ$32,'Alternatyva 4'!CZ$43,'Alternatyva 4'!CZ$55,'Alternatyva 4'!CZ$66,'Alternatyva 4'!CZ$77,'Alternatyva 4'!CZ$88)</f>
        <v>0</v>
      </c>
      <c r="DA52" s="222">
        <f>SUM('Alternatyva 4'!DA$21,'Alternatyva 4'!DA$32,'Alternatyva 4'!DA$43,'Alternatyva 4'!DA$55,'Alternatyva 4'!DA$66,'Alternatyva 4'!DA$77,'Alternatyva 4'!DA$88)</f>
        <v>0</v>
      </c>
      <c r="DB52" s="222">
        <f>SUM('Alternatyva 4'!DB$21,'Alternatyva 4'!DB$32,'Alternatyva 4'!DB$43,'Alternatyva 4'!DB$55,'Alternatyva 4'!DB$66,'Alternatyva 4'!DB$77,'Alternatyva 4'!DB$88)</f>
        <v>0</v>
      </c>
      <c r="DC52" s="222">
        <f>SUM('Alternatyva 4'!DC$21,'Alternatyva 4'!DC$32,'Alternatyva 4'!DC$43,'Alternatyva 4'!DC$55,'Alternatyva 4'!DC$66,'Alternatyva 4'!DC$77,'Alternatyva 4'!DC$88)</f>
        <v>0</v>
      </c>
    </row>
    <row r="53" spans="2:107" ht="14.25" hidden="1" customHeight="1">
      <c r="B53" s="1211" t="s">
        <v>243</v>
      </c>
      <c r="C53" s="1211"/>
      <c r="D53" s="1211"/>
      <c r="E53" s="1211"/>
      <c r="F53" s="223"/>
      <c r="G53" s="214">
        <f>SUMIF($H$8:$DC$8,"&lt;="&amp;PAL,$H53:$DC53)</f>
        <v>0</v>
      </c>
      <c r="H53" s="211">
        <f>H52-'Alternatyva 4'!H$7+'Alternatyva 4'!H$115</f>
        <v>0</v>
      </c>
      <c r="I53" s="211">
        <f>I52-'Alternatyva 4'!I$7+'Alternatyva 4'!I$115</f>
        <v>0</v>
      </c>
      <c r="J53" s="211">
        <f>J52-'Alternatyva 4'!J$7+'Alternatyva 4'!J$115</f>
        <v>0</v>
      </c>
      <c r="K53" s="211">
        <f>K52-'Alternatyva 4'!K$7+'Alternatyva 4'!K$115</f>
        <v>0</v>
      </c>
      <c r="L53" s="211">
        <f>L52-'Alternatyva 4'!L$7+'Alternatyva 4'!L$115</f>
        <v>0</v>
      </c>
      <c r="M53" s="211">
        <f>M52-'Alternatyva 4'!M$7+'Alternatyva 4'!M$115</f>
        <v>0</v>
      </c>
      <c r="N53" s="211">
        <f>N52-'Alternatyva 4'!N$7+'Alternatyva 4'!N$115</f>
        <v>0</v>
      </c>
      <c r="O53" s="211">
        <f>O52-'Alternatyva 4'!O$7+'Alternatyva 4'!O$115</f>
        <v>0</v>
      </c>
      <c r="P53" s="211">
        <f>P52-'Alternatyva 4'!P$7+'Alternatyva 4'!P$115</f>
        <v>0</v>
      </c>
      <c r="Q53" s="211">
        <f>Q52-'Alternatyva 4'!Q$7+'Alternatyva 4'!Q$115</f>
        <v>0</v>
      </c>
      <c r="R53" s="211">
        <f>R52-'Alternatyva 4'!R$7+'Alternatyva 4'!R$115</f>
        <v>0</v>
      </c>
      <c r="S53" s="211">
        <f>S52-'Alternatyva 4'!S$7+'Alternatyva 4'!S$115</f>
        <v>0</v>
      </c>
      <c r="T53" s="211">
        <f>T52-'Alternatyva 4'!T$7+'Alternatyva 4'!T$115</f>
        <v>0</v>
      </c>
      <c r="U53" s="211">
        <f>U52-'Alternatyva 4'!U$7+'Alternatyva 4'!U$115</f>
        <v>0</v>
      </c>
      <c r="V53" s="211">
        <f>V52-'Alternatyva 4'!V$7+'Alternatyva 4'!V$115</f>
        <v>0</v>
      </c>
      <c r="W53" s="211">
        <f>W52-'Alternatyva 4'!W$7+'Alternatyva 4'!W$115</f>
        <v>0</v>
      </c>
      <c r="X53" s="211">
        <f>X52-'Alternatyva 4'!X$7+'Alternatyva 4'!X$115</f>
        <v>0</v>
      </c>
      <c r="Y53" s="211">
        <f>Y52-'Alternatyva 4'!Y$7+'Alternatyva 4'!Y$115</f>
        <v>0</v>
      </c>
      <c r="Z53" s="211">
        <f>Z52-'Alternatyva 4'!Z$7+'Alternatyva 4'!Z$115</f>
        <v>0</v>
      </c>
      <c r="AA53" s="211">
        <f>AA52-'Alternatyva 4'!AA$7+'Alternatyva 4'!AA$115</f>
        <v>0</v>
      </c>
      <c r="AB53" s="211">
        <f>AB52-'Alternatyva 4'!AB$7+'Alternatyva 4'!AB$115</f>
        <v>0</v>
      </c>
      <c r="AC53" s="211">
        <f>AC52-'Alternatyva 4'!AC$7+'Alternatyva 4'!AC$115</f>
        <v>0</v>
      </c>
      <c r="AD53" s="211">
        <f>AD52-'Alternatyva 4'!AD$7+'Alternatyva 4'!AD$115</f>
        <v>0</v>
      </c>
      <c r="AE53" s="211">
        <f>AE52-'Alternatyva 4'!AE$7+'Alternatyva 4'!AE$115</f>
        <v>0</v>
      </c>
      <c r="AF53" s="211">
        <f>AF52-'Alternatyva 4'!AF$7+'Alternatyva 4'!AF$115</f>
        <v>0</v>
      </c>
      <c r="AG53" s="211">
        <f>AG52-'Alternatyva 4'!AG$7+'Alternatyva 4'!AG$115</f>
        <v>0</v>
      </c>
      <c r="AH53" s="211">
        <f>AH52-'Alternatyva 4'!AH$7+'Alternatyva 4'!AH$115</f>
        <v>0</v>
      </c>
      <c r="AI53" s="211">
        <f>AI52-'Alternatyva 4'!AI$7+'Alternatyva 4'!AI$115</f>
        <v>0</v>
      </c>
      <c r="AJ53" s="211">
        <f>AJ52-'Alternatyva 4'!AJ$7+'Alternatyva 4'!AJ$115</f>
        <v>0</v>
      </c>
      <c r="AK53" s="211">
        <f>AK52-'Alternatyva 4'!AK$7+'Alternatyva 4'!AK$115</f>
        <v>0</v>
      </c>
      <c r="AL53" s="211">
        <f>AL52-'Alternatyva 4'!AL$7+'Alternatyva 4'!AL$115</f>
        <v>0</v>
      </c>
      <c r="AM53" s="211">
        <f>AM52-'Alternatyva 4'!AM$7+'Alternatyva 4'!AM$115</f>
        <v>0</v>
      </c>
      <c r="AN53" s="211">
        <f>AN52-'Alternatyva 4'!AN$7+'Alternatyva 4'!AN$115</f>
        <v>0</v>
      </c>
      <c r="AO53" s="211">
        <f>AO52-'Alternatyva 4'!AO$7+'Alternatyva 4'!AO$115</f>
        <v>0</v>
      </c>
      <c r="AP53" s="211">
        <f>AP52-'Alternatyva 4'!AP$7+'Alternatyva 4'!AP$115</f>
        <v>0</v>
      </c>
      <c r="AQ53" s="211">
        <f>AQ52-'Alternatyva 4'!AQ$7+'Alternatyva 4'!AQ$115</f>
        <v>0</v>
      </c>
      <c r="AR53" s="211">
        <f>AR52-'Alternatyva 4'!AR$7+'Alternatyva 4'!AR$115</f>
        <v>0</v>
      </c>
      <c r="AS53" s="211">
        <f>AS52-'Alternatyva 4'!AS$7+'Alternatyva 4'!AS$115</f>
        <v>0</v>
      </c>
      <c r="AT53" s="211">
        <f>AT52-'Alternatyva 4'!AT$7+'Alternatyva 4'!AT$115</f>
        <v>0</v>
      </c>
      <c r="AU53" s="211">
        <f>AU52-'Alternatyva 4'!AU$7+'Alternatyva 4'!AU$115</f>
        <v>0</v>
      </c>
      <c r="AV53" s="211">
        <f>AV52-'Alternatyva 4'!AV$7+'Alternatyva 4'!AV$115</f>
        <v>0</v>
      </c>
      <c r="AW53" s="211">
        <f>AW52-'Alternatyva 4'!AW$7+'Alternatyva 4'!AW$115</f>
        <v>0</v>
      </c>
      <c r="AX53" s="211">
        <f>AX52-'Alternatyva 4'!AX$7+'Alternatyva 4'!AX$115</f>
        <v>0</v>
      </c>
      <c r="AY53" s="211">
        <f>AY52-'Alternatyva 4'!AY$7+'Alternatyva 4'!AY$115</f>
        <v>0</v>
      </c>
      <c r="AZ53" s="211">
        <f>AZ52-'Alternatyva 4'!AZ$7+'Alternatyva 4'!AZ$115</f>
        <v>0</v>
      </c>
      <c r="BA53" s="211">
        <f>BA52-'Alternatyva 4'!BA$7+'Alternatyva 4'!BA$115</f>
        <v>0</v>
      </c>
      <c r="BB53" s="211">
        <f>BB52-'Alternatyva 4'!BB$7+'Alternatyva 4'!BB$115</f>
        <v>0</v>
      </c>
      <c r="BC53" s="211">
        <f>BC52-'Alternatyva 4'!BC$7+'Alternatyva 4'!BC$115</f>
        <v>0</v>
      </c>
      <c r="BD53" s="211">
        <f>BD52-'Alternatyva 4'!BD$7+'Alternatyva 4'!BD$115</f>
        <v>0</v>
      </c>
      <c r="BE53" s="211">
        <f>BE52-'Alternatyva 4'!BE$7+'Alternatyva 4'!BE$115</f>
        <v>0</v>
      </c>
      <c r="BF53" s="211">
        <f>BF52-'Alternatyva 4'!BF$7+'Alternatyva 4'!BF$115</f>
        <v>0</v>
      </c>
      <c r="BG53" s="211">
        <f>BG52-'Alternatyva 4'!BG$7+'Alternatyva 4'!BG$115</f>
        <v>0</v>
      </c>
      <c r="BH53" s="211">
        <f>BH52-'Alternatyva 4'!BH$7+'Alternatyva 4'!BH$115</f>
        <v>0</v>
      </c>
      <c r="BI53" s="211">
        <f>BI52-'Alternatyva 4'!BI$7+'Alternatyva 4'!BI$115</f>
        <v>0</v>
      </c>
      <c r="BJ53" s="211">
        <f>BJ52-'Alternatyva 4'!BJ$7+'Alternatyva 4'!BJ$115</f>
        <v>0</v>
      </c>
      <c r="BK53" s="211">
        <f>BK52-'Alternatyva 4'!BK$7+'Alternatyva 4'!BK$115</f>
        <v>0</v>
      </c>
      <c r="BL53" s="211">
        <f>BL52-'Alternatyva 4'!BL$7+'Alternatyva 4'!BL$115</f>
        <v>0</v>
      </c>
      <c r="BM53" s="211">
        <f>BM52-'Alternatyva 4'!BM$7+'Alternatyva 4'!BM$115</f>
        <v>0</v>
      </c>
      <c r="BN53" s="211">
        <f>BN52-'Alternatyva 4'!BN$7+'Alternatyva 4'!BN$115</f>
        <v>0</v>
      </c>
      <c r="BO53" s="211">
        <f>BO52-'Alternatyva 4'!BO$7+'Alternatyva 4'!BO$115</f>
        <v>0</v>
      </c>
      <c r="BP53" s="211">
        <f>BP52-'Alternatyva 4'!BP$7+'Alternatyva 4'!BP$115</f>
        <v>0</v>
      </c>
      <c r="BQ53" s="211">
        <f>BQ52-'Alternatyva 4'!BQ$7+'Alternatyva 4'!BQ$115</f>
        <v>0</v>
      </c>
      <c r="BR53" s="211">
        <f>BR52-'Alternatyva 4'!BR$7+'Alternatyva 4'!BR$115</f>
        <v>0</v>
      </c>
      <c r="BS53" s="211">
        <f>BS52-'Alternatyva 4'!BS$7+'Alternatyva 4'!BS$115</f>
        <v>0</v>
      </c>
      <c r="BT53" s="211">
        <f>BT52-'Alternatyva 4'!BT$7+'Alternatyva 4'!BT$115</f>
        <v>0</v>
      </c>
      <c r="BU53" s="211">
        <f>BU52-'Alternatyva 4'!BU$7+'Alternatyva 4'!BU$115</f>
        <v>0</v>
      </c>
      <c r="BV53" s="211">
        <f>BV52-'Alternatyva 4'!BV$7+'Alternatyva 4'!BV$115</f>
        <v>0</v>
      </c>
      <c r="BW53" s="211">
        <f>BW52-'Alternatyva 4'!BW$7+'Alternatyva 4'!BW$115</f>
        <v>0</v>
      </c>
      <c r="BX53" s="211">
        <f>BX52-'Alternatyva 4'!BX$7+'Alternatyva 4'!BX$115</f>
        <v>0</v>
      </c>
      <c r="BY53" s="211">
        <f>BY52-'Alternatyva 4'!BY$7+'Alternatyva 4'!BY$115</f>
        <v>0</v>
      </c>
      <c r="BZ53" s="211">
        <f>BZ52-'Alternatyva 4'!BZ$7+'Alternatyva 4'!BZ$115</f>
        <v>0</v>
      </c>
      <c r="CA53" s="211">
        <f>CA52-'Alternatyva 4'!CA$7+'Alternatyva 4'!CA$115</f>
        <v>0</v>
      </c>
      <c r="CB53" s="211">
        <f>CB52-'Alternatyva 4'!CB$7+'Alternatyva 4'!CB$115</f>
        <v>0</v>
      </c>
      <c r="CC53" s="211">
        <f>CC52-'Alternatyva 4'!CC$7+'Alternatyva 4'!CC$115</f>
        <v>0</v>
      </c>
      <c r="CD53" s="211">
        <f>CD52-'Alternatyva 4'!CD$7+'Alternatyva 4'!CD$115</f>
        <v>0</v>
      </c>
      <c r="CE53" s="211">
        <f>CE52-'Alternatyva 4'!CE$7+'Alternatyva 4'!CE$115</f>
        <v>0</v>
      </c>
      <c r="CF53" s="211">
        <f>CF52-'Alternatyva 4'!CF$7+'Alternatyva 4'!CF$115</f>
        <v>0</v>
      </c>
      <c r="CG53" s="211">
        <f>CG52-'Alternatyva 4'!CG$7+'Alternatyva 4'!CG$115</f>
        <v>0</v>
      </c>
      <c r="CH53" s="211">
        <f>CH52-'Alternatyva 4'!CH$7+'Alternatyva 4'!CH$115</f>
        <v>0</v>
      </c>
      <c r="CI53" s="211">
        <f>CI52-'Alternatyva 4'!CI$7+'Alternatyva 4'!CI$115</f>
        <v>0</v>
      </c>
      <c r="CJ53" s="211">
        <f>CJ52-'Alternatyva 4'!CJ$7+'Alternatyva 4'!CJ$115</f>
        <v>0</v>
      </c>
      <c r="CK53" s="211">
        <f>CK52-'Alternatyva 4'!CK$7+'Alternatyva 4'!CK$115</f>
        <v>0</v>
      </c>
      <c r="CL53" s="211">
        <f>CL52-'Alternatyva 4'!CL$7+'Alternatyva 4'!CL$115</f>
        <v>0</v>
      </c>
      <c r="CM53" s="211">
        <f>CM52-'Alternatyva 4'!CM$7+'Alternatyva 4'!CM$115</f>
        <v>0</v>
      </c>
      <c r="CN53" s="211">
        <f>CN52-'Alternatyva 4'!CN$7+'Alternatyva 4'!CN$115</f>
        <v>0</v>
      </c>
      <c r="CO53" s="211">
        <f>CO52-'Alternatyva 4'!CO$7+'Alternatyva 4'!CO$115</f>
        <v>0</v>
      </c>
      <c r="CP53" s="211">
        <f>CP52-'Alternatyva 4'!CP$7+'Alternatyva 4'!CP$115</f>
        <v>0</v>
      </c>
      <c r="CQ53" s="211">
        <f>CQ52-'Alternatyva 4'!CQ$7+'Alternatyva 4'!CQ$115</f>
        <v>0</v>
      </c>
      <c r="CR53" s="211">
        <f>CR52-'Alternatyva 4'!CR$7+'Alternatyva 4'!CR$115</f>
        <v>0</v>
      </c>
      <c r="CS53" s="211">
        <f>CS52-'Alternatyva 4'!CS$7+'Alternatyva 4'!CS$115</f>
        <v>0</v>
      </c>
      <c r="CT53" s="211">
        <f>CT52-'Alternatyva 4'!CT$7+'Alternatyva 4'!CT$115</f>
        <v>0</v>
      </c>
      <c r="CU53" s="211">
        <f>CU52-'Alternatyva 4'!CU$7+'Alternatyva 4'!CU$115</f>
        <v>0</v>
      </c>
      <c r="CV53" s="211">
        <f>CV52-'Alternatyva 4'!CV$7+'Alternatyva 4'!CV$115</f>
        <v>0</v>
      </c>
      <c r="CW53" s="211">
        <f>CW52-'Alternatyva 4'!CW$7+'Alternatyva 4'!CW$115</f>
        <v>0</v>
      </c>
      <c r="CX53" s="211">
        <f>CX52-'Alternatyva 4'!CX$7+'Alternatyva 4'!CX$115</f>
        <v>0</v>
      </c>
      <c r="CY53" s="211">
        <f>CY52-'Alternatyva 4'!CY$7+'Alternatyva 4'!CY$115</f>
        <v>0</v>
      </c>
      <c r="CZ53" s="211">
        <f>CZ52-'Alternatyva 4'!CZ$7+'Alternatyva 4'!CZ$115</f>
        <v>0</v>
      </c>
      <c r="DA53" s="211">
        <f>DA52-'Alternatyva 4'!DA$7+'Alternatyva 4'!DA$115</f>
        <v>0</v>
      </c>
      <c r="DB53" s="211">
        <f>DB52-'Alternatyva 4'!DB$7+'Alternatyva 4'!DB$115</f>
        <v>0</v>
      </c>
      <c r="DC53" s="211">
        <f>DC52-'Alternatyva 4'!DC$7+'Alternatyva 4'!DC$115</f>
        <v>0</v>
      </c>
    </row>
    <row r="54" spans="2:107" ht="14.25" hidden="1" customHeight="1">
      <c r="B54" s="1209" t="s">
        <v>244</v>
      </c>
      <c r="C54" s="1209"/>
      <c r="D54" s="1209"/>
      <c r="E54" s="1209"/>
      <c r="F54" s="210">
        <f>H53+NPV(FD,I53:INDEX(I53:DC53,PAL))</f>
        <v>0</v>
      </c>
      <c r="G54" s="27"/>
    </row>
    <row r="55" spans="2:107" hidden="1">
      <c r="B55" s="1209" t="s">
        <v>245</v>
      </c>
      <c r="C55" s="1209"/>
      <c r="D55" s="1209"/>
      <c r="E55" s="1209"/>
      <c r="F55" s="224" t="str">
        <f>IFERROR(IRR(H53:INDEX(H53:DC53,PAL+1)),"-")</f>
        <v>-</v>
      </c>
      <c r="G55" s="23"/>
    </row>
    <row r="56" spans="2:107" hidden="1">
      <c r="B56" s="1209" t="s">
        <v>246</v>
      </c>
      <c r="C56" s="1209"/>
      <c r="D56" s="1209"/>
      <c r="E56" s="1209"/>
      <c r="F56" s="225" t="str">
        <f>IFERROR(IF('Alternatyva 4'!H$89&lt;0,SUM('Alternatyva 4'!F$100,-'Alternatyva 4'!H$115,-'Alternatyva 4'!F$89)/SUM('Alternatyva 4'!F$9,'Alternatyva 4'!F$8,-F52),SUM('Alternatyva 4'!F$100,-'Alternatyva 4'!H$115)/SUM('Alternatyva 4'!F$9,'Alternatyva 4'!F$8,-F52,'Alternatyva 4'!F$89)),"")</f>
        <v/>
      </c>
      <c r="G56" s="23"/>
    </row>
    <row r="57" spans="2:107" hidden="1"/>
    <row r="58" spans="2:107" hidden="1">
      <c r="B58" s="16" t="s">
        <v>38</v>
      </c>
      <c r="C58" s="16"/>
      <c r="D58" s="16"/>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row>
    <row r="59" spans="2:107" hidden="1">
      <c r="B59" s="1210" t="s">
        <v>242</v>
      </c>
      <c r="C59" s="1210"/>
      <c r="D59" s="1210"/>
      <c r="E59" s="1210"/>
      <c r="F59" s="221"/>
      <c r="G59" s="186" t="s">
        <v>147</v>
      </c>
      <c r="H59" s="186" t="str">
        <f ca="1">H9</f>
        <v>2024</v>
      </c>
      <c r="I59" s="186">
        <f t="shared" ref="I59:BT59" ca="1" si="11">I9</f>
        <v>2025</v>
      </c>
      <c r="J59" s="186">
        <f t="shared" ca="1" si="11"/>
        <v>2026</v>
      </c>
      <c r="K59" s="186">
        <f t="shared" ca="1" si="11"/>
        <v>2027</v>
      </c>
      <c r="L59" s="186">
        <f t="shared" ca="1" si="11"/>
        <v>2028</v>
      </c>
      <c r="M59" s="186">
        <f t="shared" ca="1" si="11"/>
        <v>2029</v>
      </c>
      <c r="N59" s="186">
        <f t="shared" ca="1" si="11"/>
        <v>2030</v>
      </c>
      <c r="O59" s="186">
        <f t="shared" ca="1" si="11"/>
        <v>2031</v>
      </c>
      <c r="P59" s="186">
        <f t="shared" ca="1" si="11"/>
        <v>2032</v>
      </c>
      <c r="Q59" s="186">
        <f t="shared" ca="1" si="11"/>
        <v>2033</v>
      </c>
      <c r="R59" s="186">
        <f t="shared" ca="1" si="11"/>
        <v>2034</v>
      </c>
      <c r="S59" s="186">
        <f t="shared" ca="1" si="11"/>
        <v>2035</v>
      </c>
      <c r="T59" s="186">
        <f t="shared" ca="1" si="11"/>
        <v>2036</v>
      </c>
      <c r="U59" s="186">
        <f t="shared" ca="1" si="11"/>
        <v>2037</v>
      </c>
      <c r="V59" s="186">
        <f t="shared" ca="1" si="11"/>
        <v>2038</v>
      </c>
      <c r="W59" s="186">
        <f t="shared" ca="1" si="11"/>
        <v>2039</v>
      </c>
      <c r="X59" s="186">
        <f t="shared" ca="1" si="11"/>
        <v>2040</v>
      </c>
      <c r="Y59" s="186">
        <f t="shared" ca="1" si="11"/>
        <v>2041</v>
      </c>
      <c r="Z59" s="186">
        <f t="shared" ca="1" si="11"/>
        <v>2042</v>
      </c>
      <c r="AA59" s="186">
        <f t="shared" ca="1" si="11"/>
        <v>2043</v>
      </c>
      <c r="AB59" s="186">
        <f t="shared" ca="1" si="11"/>
        <v>2044</v>
      </c>
      <c r="AC59" s="186">
        <f t="shared" ca="1" si="11"/>
        <v>2045</v>
      </c>
      <c r="AD59" s="186">
        <f t="shared" ca="1" si="11"/>
        <v>2046</v>
      </c>
      <c r="AE59" s="186">
        <f t="shared" ca="1" si="11"/>
        <v>2047</v>
      </c>
      <c r="AF59" s="186">
        <f t="shared" ca="1" si="11"/>
        <v>2048</v>
      </c>
      <c r="AG59" s="186">
        <f t="shared" ca="1" si="11"/>
        <v>2049</v>
      </c>
      <c r="AH59" s="186">
        <f t="shared" ca="1" si="11"/>
        <v>2050</v>
      </c>
      <c r="AI59" s="186">
        <f t="shared" ca="1" si="11"/>
        <v>2051</v>
      </c>
      <c r="AJ59" s="186">
        <f t="shared" ca="1" si="11"/>
        <v>2052</v>
      </c>
      <c r="AK59" s="186">
        <f t="shared" ca="1" si="11"/>
        <v>2053</v>
      </c>
      <c r="AL59" s="186">
        <f t="shared" ca="1" si="11"/>
        <v>2054</v>
      </c>
      <c r="AM59" s="186">
        <f t="shared" ca="1" si="11"/>
        <v>2055</v>
      </c>
      <c r="AN59" s="186">
        <f t="shared" ca="1" si="11"/>
        <v>2056</v>
      </c>
      <c r="AO59" s="186">
        <f t="shared" ca="1" si="11"/>
        <v>2057</v>
      </c>
      <c r="AP59" s="186">
        <f t="shared" ca="1" si="11"/>
        <v>2058</v>
      </c>
      <c r="AQ59" s="186">
        <f t="shared" ca="1" si="11"/>
        <v>2059</v>
      </c>
      <c r="AR59" s="186">
        <f t="shared" ca="1" si="11"/>
        <v>2060</v>
      </c>
      <c r="AS59" s="186">
        <f t="shared" ca="1" si="11"/>
        <v>2061</v>
      </c>
      <c r="AT59" s="186">
        <f t="shared" ca="1" si="11"/>
        <v>2062</v>
      </c>
      <c r="AU59" s="186">
        <f t="shared" ca="1" si="11"/>
        <v>2063</v>
      </c>
      <c r="AV59" s="186">
        <f t="shared" ca="1" si="11"/>
        <v>2064</v>
      </c>
      <c r="AW59" s="186">
        <f t="shared" ca="1" si="11"/>
        <v>2065</v>
      </c>
      <c r="AX59" s="186">
        <f t="shared" ca="1" si="11"/>
        <v>2066</v>
      </c>
      <c r="AY59" s="186">
        <f t="shared" ca="1" si="11"/>
        <v>2067</v>
      </c>
      <c r="AZ59" s="186">
        <f t="shared" ca="1" si="11"/>
        <v>2068</v>
      </c>
      <c r="BA59" s="186">
        <f t="shared" ca="1" si="11"/>
        <v>2069</v>
      </c>
      <c r="BB59" s="186">
        <f t="shared" ca="1" si="11"/>
        <v>2070</v>
      </c>
      <c r="BC59" s="186">
        <f t="shared" ca="1" si="11"/>
        <v>2071</v>
      </c>
      <c r="BD59" s="186">
        <f t="shared" ca="1" si="11"/>
        <v>2072</v>
      </c>
      <c r="BE59" s="186">
        <f t="shared" ca="1" si="11"/>
        <v>2073</v>
      </c>
      <c r="BF59" s="186">
        <f t="shared" ca="1" si="11"/>
        <v>2074</v>
      </c>
      <c r="BG59" s="186">
        <f t="shared" ca="1" si="11"/>
        <v>2075</v>
      </c>
      <c r="BH59" s="186">
        <f t="shared" ca="1" si="11"/>
        <v>2076</v>
      </c>
      <c r="BI59" s="186">
        <f t="shared" ca="1" si="11"/>
        <v>2077</v>
      </c>
      <c r="BJ59" s="186">
        <f t="shared" ca="1" si="11"/>
        <v>2078</v>
      </c>
      <c r="BK59" s="186">
        <f t="shared" ca="1" si="11"/>
        <v>2079</v>
      </c>
      <c r="BL59" s="186">
        <f t="shared" ca="1" si="11"/>
        <v>2080</v>
      </c>
      <c r="BM59" s="186">
        <f t="shared" ca="1" si="11"/>
        <v>2081</v>
      </c>
      <c r="BN59" s="186">
        <f t="shared" ca="1" si="11"/>
        <v>2082</v>
      </c>
      <c r="BO59" s="186">
        <f t="shared" ca="1" si="11"/>
        <v>2083</v>
      </c>
      <c r="BP59" s="186">
        <f t="shared" ca="1" si="11"/>
        <v>2084</v>
      </c>
      <c r="BQ59" s="186">
        <f t="shared" ca="1" si="11"/>
        <v>2085</v>
      </c>
      <c r="BR59" s="186">
        <f t="shared" ca="1" si="11"/>
        <v>2086</v>
      </c>
      <c r="BS59" s="186">
        <f t="shared" ca="1" si="11"/>
        <v>2087</v>
      </c>
      <c r="BT59" s="186">
        <f t="shared" ca="1" si="11"/>
        <v>2088</v>
      </c>
      <c r="BU59" s="186">
        <f t="shared" ref="BU59:DC59" ca="1" si="12">BU9</f>
        <v>2089</v>
      </c>
      <c r="BV59" s="186">
        <f t="shared" ca="1" si="12"/>
        <v>2090</v>
      </c>
      <c r="BW59" s="186">
        <f t="shared" ca="1" si="12"/>
        <v>2091</v>
      </c>
      <c r="BX59" s="186">
        <f t="shared" ca="1" si="12"/>
        <v>2092</v>
      </c>
      <c r="BY59" s="186">
        <f t="shared" ca="1" si="12"/>
        <v>2093</v>
      </c>
      <c r="BZ59" s="186">
        <f t="shared" ca="1" si="12"/>
        <v>2094</v>
      </c>
      <c r="CA59" s="186">
        <f t="shared" ca="1" si="12"/>
        <v>2095</v>
      </c>
      <c r="CB59" s="186">
        <f t="shared" ca="1" si="12"/>
        <v>2096</v>
      </c>
      <c r="CC59" s="186">
        <f t="shared" ca="1" si="12"/>
        <v>2097</v>
      </c>
      <c r="CD59" s="186">
        <f t="shared" ca="1" si="12"/>
        <v>2098</v>
      </c>
      <c r="CE59" s="186">
        <f t="shared" ca="1" si="12"/>
        <v>2099</v>
      </c>
      <c r="CF59" s="186">
        <f t="shared" ca="1" si="12"/>
        <v>2100</v>
      </c>
      <c r="CG59" s="186">
        <f t="shared" ca="1" si="12"/>
        <v>2101</v>
      </c>
      <c r="CH59" s="186">
        <f t="shared" ca="1" si="12"/>
        <v>2102</v>
      </c>
      <c r="CI59" s="186">
        <f t="shared" ca="1" si="12"/>
        <v>2103</v>
      </c>
      <c r="CJ59" s="186">
        <f t="shared" ca="1" si="12"/>
        <v>2104</v>
      </c>
      <c r="CK59" s="186">
        <f t="shared" ca="1" si="12"/>
        <v>2105</v>
      </c>
      <c r="CL59" s="186">
        <f t="shared" ca="1" si="12"/>
        <v>2106</v>
      </c>
      <c r="CM59" s="186">
        <f t="shared" ca="1" si="12"/>
        <v>2107</v>
      </c>
      <c r="CN59" s="186">
        <f t="shared" ca="1" si="12"/>
        <v>2108</v>
      </c>
      <c r="CO59" s="186">
        <f t="shared" ca="1" si="12"/>
        <v>2109</v>
      </c>
      <c r="CP59" s="186">
        <f t="shared" ca="1" si="12"/>
        <v>2110</v>
      </c>
      <c r="CQ59" s="186">
        <f t="shared" ca="1" si="12"/>
        <v>2111</v>
      </c>
      <c r="CR59" s="186">
        <f t="shared" ca="1" si="12"/>
        <v>2112</v>
      </c>
      <c r="CS59" s="186">
        <f t="shared" ca="1" si="12"/>
        <v>2113</v>
      </c>
      <c r="CT59" s="186">
        <f t="shared" ca="1" si="12"/>
        <v>2114</v>
      </c>
      <c r="CU59" s="186">
        <f t="shared" ca="1" si="12"/>
        <v>2115</v>
      </c>
      <c r="CV59" s="186">
        <f t="shared" ca="1" si="12"/>
        <v>2116</v>
      </c>
      <c r="CW59" s="186">
        <f t="shared" ca="1" si="12"/>
        <v>2117</v>
      </c>
      <c r="CX59" s="186">
        <f t="shared" ca="1" si="12"/>
        <v>2118</v>
      </c>
      <c r="CY59" s="186">
        <f t="shared" ca="1" si="12"/>
        <v>2119</v>
      </c>
      <c r="CZ59" s="186">
        <f t="shared" ca="1" si="12"/>
        <v>2120</v>
      </c>
      <c r="DA59" s="186">
        <f t="shared" ca="1" si="12"/>
        <v>2121</v>
      </c>
      <c r="DB59" s="186">
        <f t="shared" ca="1" si="12"/>
        <v>2122</v>
      </c>
      <c r="DC59" s="186">
        <f t="shared" ca="1" si="12"/>
        <v>2123</v>
      </c>
    </row>
    <row r="60" spans="2:107" hidden="1">
      <c r="B60" s="1209" t="s">
        <v>163</v>
      </c>
      <c r="C60" s="1209"/>
      <c r="D60" s="1209"/>
      <c r="E60" s="1209"/>
      <c r="F60" s="210">
        <f>H60+NPV(FD,I60:INDEX(I60:DC60,PAL))</f>
        <v>0</v>
      </c>
      <c r="G60" s="214">
        <f>SUMIF($H$8:$DC$8,"&lt;="&amp;PAL,$H60:$DC60)</f>
        <v>0</v>
      </c>
      <c r="H60" s="222">
        <f>SUM('Alternatyva 5'!H$21,'Alternatyva 5'!H$32,'Alternatyva 5'!H$43,'Alternatyva 5'!H$55,'Alternatyva 5'!H$66,'Alternatyva 5'!H$77,'Alternatyva 5'!H$88)</f>
        <v>0</v>
      </c>
      <c r="I60" s="222">
        <f>SUM('Alternatyva 5'!I$21,'Alternatyva 5'!I$32,'Alternatyva 5'!I$43,'Alternatyva 5'!I$55,'Alternatyva 5'!I$66,'Alternatyva 5'!I$77,'Alternatyva 5'!I$88)</f>
        <v>0</v>
      </c>
      <c r="J60" s="222">
        <f>SUM('Alternatyva 5'!J$21,'Alternatyva 5'!J$32,'Alternatyva 5'!J$43,'Alternatyva 5'!J$55,'Alternatyva 5'!J$66,'Alternatyva 5'!J$77,'Alternatyva 5'!J$88)</f>
        <v>0</v>
      </c>
      <c r="K60" s="222">
        <f>SUM('Alternatyva 5'!K$21,'Alternatyva 5'!K$32,'Alternatyva 5'!K$43,'Alternatyva 5'!K$55,'Alternatyva 5'!K$66,'Alternatyva 5'!K$77,'Alternatyva 5'!K$88)</f>
        <v>0</v>
      </c>
      <c r="L60" s="222">
        <f>SUM('Alternatyva 5'!L$21,'Alternatyva 5'!L$32,'Alternatyva 5'!L$43,'Alternatyva 5'!L$55,'Alternatyva 5'!L$66,'Alternatyva 5'!L$77,'Alternatyva 5'!L$88)</f>
        <v>0</v>
      </c>
      <c r="M60" s="222">
        <f>SUM('Alternatyva 5'!M$21,'Alternatyva 5'!M$32,'Alternatyva 5'!M$43,'Alternatyva 5'!M$55,'Alternatyva 5'!M$66,'Alternatyva 5'!M$77,'Alternatyva 5'!M$88)</f>
        <v>0</v>
      </c>
      <c r="N60" s="222">
        <f>SUM('Alternatyva 5'!N$21,'Alternatyva 5'!N$32,'Alternatyva 5'!N$43,'Alternatyva 5'!N$55,'Alternatyva 5'!N$66,'Alternatyva 5'!N$77,'Alternatyva 5'!N$88)</f>
        <v>0</v>
      </c>
      <c r="O60" s="222">
        <f>SUM('Alternatyva 5'!O$21,'Alternatyva 5'!O$32,'Alternatyva 5'!O$43,'Alternatyva 5'!O$55,'Alternatyva 5'!O$66,'Alternatyva 5'!O$77,'Alternatyva 5'!O$88)</f>
        <v>0</v>
      </c>
      <c r="P60" s="222">
        <f>SUM('Alternatyva 5'!P$21,'Alternatyva 5'!P$32,'Alternatyva 5'!P$43,'Alternatyva 5'!P$55,'Alternatyva 5'!P$66,'Alternatyva 5'!P$77,'Alternatyva 5'!P$88)</f>
        <v>0</v>
      </c>
      <c r="Q60" s="222">
        <f>SUM('Alternatyva 5'!Q$21,'Alternatyva 5'!Q$32,'Alternatyva 5'!Q$43,'Alternatyva 5'!Q$55,'Alternatyva 5'!Q$66,'Alternatyva 5'!Q$77,'Alternatyva 5'!Q$88)</f>
        <v>0</v>
      </c>
      <c r="R60" s="222">
        <f>SUM('Alternatyva 5'!R$21,'Alternatyva 5'!R$32,'Alternatyva 5'!R$43,'Alternatyva 5'!R$55,'Alternatyva 5'!R$66,'Alternatyva 5'!R$77,'Alternatyva 5'!R$88)</f>
        <v>0</v>
      </c>
      <c r="S60" s="222">
        <f>SUM('Alternatyva 5'!S$21,'Alternatyva 5'!S$32,'Alternatyva 5'!S$43,'Alternatyva 5'!S$55,'Alternatyva 5'!S$66,'Alternatyva 5'!S$77,'Alternatyva 5'!S$88)</f>
        <v>0</v>
      </c>
      <c r="T60" s="222">
        <f>SUM('Alternatyva 5'!T$21,'Alternatyva 5'!T$32,'Alternatyva 5'!T$43,'Alternatyva 5'!T$55,'Alternatyva 5'!T$66,'Alternatyva 5'!T$77,'Alternatyva 5'!T$88)</f>
        <v>0</v>
      </c>
      <c r="U60" s="222">
        <f>SUM('Alternatyva 5'!U$21,'Alternatyva 5'!U$32,'Alternatyva 5'!U$43,'Alternatyva 5'!U$55,'Alternatyva 5'!U$66,'Alternatyva 5'!U$77,'Alternatyva 5'!U$88)</f>
        <v>0</v>
      </c>
      <c r="V60" s="222">
        <f>SUM('Alternatyva 5'!V$21,'Alternatyva 5'!V$32,'Alternatyva 5'!V$43,'Alternatyva 5'!V$55,'Alternatyva 5'!V$66,'Alternatyva 5'!V$77,'Alternatyva 5'!V$88)</f>
        <v>0</v>
      </c>
      <c r="W60" s="222">
        <f>SUM('Alternatyva 5'!W$21,'Alternatyva 5'!W$32,'Alternatyva 5'!W$43,'Alternatyva 5'!W$55,'Alternatyva 5'!W$66,'Alternatyva 5'!W$77,'Alternatyva 5'!W$88)</f>
        <v>0</v>
      </c>
      <c r="X60" s="222">
        <f>SUM('Alternatyva 5'!X$21,'Alternatyva 5'!X$32,'Alternatyva 5'!X$43,'Alternatyva 5'!X$55,'Alternatyva 5'!X$66,'Alternatyva 5'!X$77,'Alternatyva 5'!X$88)</f>
        <v>0</v>
      </c>
      <c r="Y60" s="222">
        <f>SUM('Alternatyva 5'!Y$21,'Alternatyva 5'!Y$32,'Alternatyva 5'!Y$43,'Alternatyva 5'!Y$55,'Alternatyva 5'!Y$66,'Alternatyva 5'!Y$77,'Alternatyva 5'!Y$88)</f>
        <v>0</v>
      </c>
      <c r="Z60" s="222">
        <f>SUM('Alternatyva 5'!Z$21,'Alternatyva 5'!Z$32,'Alternatyva 5'!Z$43,'Alternatyva 5'!Z$55,'Alternatyva 5'!Z$66,'Alternatyva 5'!Z$77,'Alternatyva 5'!Z$88)</f>
        <v>0</v>
      </c>
      <c r="AA60" s="222">
        <f>SUM('Alternatyva 5'!AA$21,'Alternatyva 5'!AA$32,'Alternatyva 5'!AA$43,'Alternatyva 5'!AA$55,'Alternatyva 5'!AA$66,'Alternatyva 5'!AA$77,'Alternatyva 5'!AA$88)</f>
        <v>0</v>
      </c>
      <c r="AB60" s="222">
        <f>SUM('Alternatyva 5'!AB$21,'Alternatyva 5'!AB$32,'Alternatyva 5'!AB$43,'Alternatyva 5'!AB$55,'Alternatyva 5'!AB$66,'Alternatyva 5'!AB$77,'Alternatyva 5'!AB$88)</f>
        <v>0</v>
      </c>
      <c r="AC60" s="222">
        <f>SUM('Alternatyva 5'!AC$21,'Alternatyva 5'!AC$32,'Alternatyva 5'!AC$43,'Alternatyva 5'!AC$55,'Alternatyva 5'!AC$66,'Alternatyva 5'!AC$77,'Alternatyva 5'!AC$88)</f>
        <v>0</v>
      </c>
      <c r="AD60" s="222">
        <f>SUM('Alternatyva 5'!AD$21,'Alternatyva 5'!AD$32,'Alternatyva 5'!AD$43,'Alternatyva 5'!AD$55,'Alternatyva 5'!AD$66,'Alternatyva 5'!AD$77,'Alternatyva 5'!AD$88)</f>
        <v>0</v>
      </c>
      <c r="AE60" s="222">
        <f>SUM('Alternatyva 5'!AE$21,'Alternatyva 5'!AE$32,'Alternatyva 5'!AE$43,'Alternatyva 5'!AE$55,'Alternatyva 5'!AE$66,'Alternatyva 5'!AE$77,'Alternatyva 5'!AE$88)</f>
        <v>0</v>
      </c>
      <c r="AF60" s="222">
        <f>SUM('Alternatyva 5'!AF$21,'Alternatyva 5'!AF$32,'Alternatyva 5'!AF$43,'Alternatyva 5'!AF$55,'Alternatyva 5'!AF$66,'Alternatyva 5'!AF$77,'Alternatyva 5'!AF$88)</f>
        <v>0</v>
      </c>
      <c r="AG60" s="222">
        <f>SUM('Alternatyva 5'!AG$21,'Alternatyva 5'!AG$32,'Alternatyva 5'!AG$43,'Alternatyva 5'!AG$55,'Alternatyva 5'!AG$66,'Alternatyva 5'!AG$77,'Alternatyva 5'!AG$88)</f>
        <v>0</v>
      </c>
      <c r="AH60" s="222">
        <f>SUM('Alternatyva 5'!AH$21,'Alternatyva 5'!AH$32,'Alternatyva 5'!AH$43,'Alternatyva 5'!AH$55,'Alternatyva 5'!AH$66,'Alternatyva 5'!AH$77,'Alternatyva 5'!AH$88)</f>
        <v>0</v>
      </c>
      <c r="AI60" s="222">
        <f>SUM('Alternatyva 5'!AI$21,'Alternatyva 5'!AI$32,'Alternatyva 5'!AI$43,'Alternatyva 5'!AI$55,'Alternatyva 5'!AI$66,'Alternatyva 5'!AI$77,'Alternatyva 5'!AI$88)</f>
        <v>0</v>
      </c>
      <c r="AJ60" s="222">
        <f>SUM('Alternatyva 5'!AJ$21,'Alternatyva 5'!AJ$32,'Alternatyva 5'!AJ$43,'Alternatyva 5'!AJ$55,'Alternatyva 5'!AJ$66,'Alternatyva 5'!AJ$77,'Alternatyva 5'!AJ$88)</f>
        <v>0</v>
      </c>
      <c r="AK60" s="222">
        <f>SUM('Alternatyva 5'!AK$21,'Alternatyva 5'!AK$32,'Alternatyva 5'!AK$43,'Alternatyva 5'!AK$55,'Alternatyva 5'!AK$66,'Alternatyva 5'!AK$77,'Alternatyva 5'!AK$88)</f>
        <v>0</v>
      </c>
      <c r="AL60" s="222">
        <f>SUM('Alternatyva 5'!AL$21,'Alternatyva 5'!AL$32,'Alternatyva 5'!AL$43,'Alternatyva 5'!AL$55,'Alternatyva 5'!AL$66,'Alternatyva 5'!AL$77,'Alternatyva 5'!AL$88)</f>
        <v>0</v>
      </c>
      <c r="AM60" s="222">
        <f>SUM('Alternatyva 5'!AM$21,'Alternatyva 5'!AM$32,'Alternatyva 5'!AM$43,'Alternatyva 5'!AM$55,'Alternatyva 5'!AM$66,'Alternatyva 5'!AM$77,'Alternatyva 5'!AM$88)</f>
        <v>0</v>
      </c>
      <c r="AN60" s="222">
        <f>SUM('Alternatyva 5'!AN$21,'Alternatyva 5'!AN$32,'Alternatyva 5'!AN$43,'Alternatyva 5'!AN$55,'Alternatyva 5'!AN$66,'Alternatyva 5'!AN$77,'Alternatyva 5'!AN$88)</f>
        <v>0</v>
      </c>
      <c r="AO60" s="222">
        <f>SUM('Alternatyva 5'!AO$21,'Alternatyva 5'!AO$32,'Alternatyva 5'!AO$43,'Alternatyva 5'!AO$55,'Alternatyva 5'!AO$66,'Alternatyva 5'!AO$77,'Alternatyva 5'!AO$88)</f>
        <v>0</v>
      </c>
      <c r="AP60" s="222">
        <f>SUM('Alternatyva 5'!AP$21,'Alternatyva 5'!AP$32,'Alternatyva 5'!AP$43,'Alternatyva 5'!AP$55,'Alternatyva 5'!AP$66,'Alternatyva 5'!AP$77,'Alternatyva 5'!AP$88)</f>
        <v>0</v>
      </c>
      <c r="AQ60" s="222">
        <f>SUM('Alternatyva 5'!AQ$21,'Alternatyva 5'!AQ$32,'Alternatyva 5'!AQ$43,'Alternatyva 5'!AQ$55,'Alternatyva 5'!AQ$66,'Alternatyva 5'!AQ$77,'Alternatyva 5'!AQ$88)</f>
        <v>0</v>
      </c>
      <c r="AR60" s="222">
        <f>SUM('Alternatyva 5'!AR$21,'Alternatyva 5'!AR$32,'Alternatyva 5'!AR$43,'Alternatyva 5'!AR$55,'Alternatyva 5'!AR$66,'Alternatyva 5'!AR$77,'Alternatyva 5'!AR$88)</f>
        <v>0</v>
      </c>
      <c r="AS60" s="222">
        <f>SUM('Alternatyva 5'!AS$21,'Alternatyva 5'!AS$32,'Alternatyva 5'!AS$43,'Alternatyva 5'!AS$55,'Alternatyva 5'!AS$66,'Alternatyva 5'!AS$77,'Alternatyva 5'!AS$88)</f>
        <v>0</v>
      </c>
      <c r="AT60" s="222">
        <f>SUM('Alternatyva 5'!AT$21,'Alternatyva 5'!AT$32,'Alternatyva 5'!AT$43,'Alternatyva 5'!AT$55,'Alternatyva 5'!AT$66,'Alternatyva 5'!AT$77,'Alternatyva 5'!AT$88)</f>
        <v>0</v>
      </c>
      <c r="AU60" s="222">
        <f>SUM('Alternatyva 5'!AU$21,'Alternatyva 5'!AU$32,'Alternatyva 5'!AU$43,'Alternatyva 5'!AU$55,'Alternatyva 5'!AU$66,'Alternatyva 5'!AU$77,'Alternatyva 5'!AU$88)</f>
        <v>0</v>
      </c>
      <c r="AV60" s="222">
        <f>SUM('Alternatyva 5'!AV$21,'Alternatyva 5'!AV$32,'Alternatyva 5'!AV$43,'Alternatyva 5'!AV$55,'Alternatyva 5'!AV$66,'Alternatyva 5'!AV$77,'Alternatyva 5'!AV$88)</f>
        <v>0</v>
      </c>
      <c r="AW60" s="222">
        <f>SUM('Alternatyva 5'!AW$21,'Alternatyva 5'!AW$32,'Alternatyva 5'!AW$43,'Alternatyva 5'!AW$55,'Alternatyva 5'!AW$66,'Alternatyva 5'!AW$77,'Alternatyva 5'!AW$88)</f>
        <v>0</v>
      </c>
      <c r="AX60" s="222">
        <f>SUM('Alternatyva 5'!AX$21,'Alternatyva 5'!AX$32,'Alternatyva 5'!AX$43,'Alternatyva 5'!AX$55,'Alternatyva 5'!AX$66,'Alternatyva 5'!AX$77,'Alternatyva 5'!AX$88)</f>
        <v>0</v>
      </c>
      <c r="AY60" s="222">
        <f>SUM('Alternatyva 5'!AY$21,'Alternatyva 5'!AY$32,'Alternatyva 5'!AY$43,'Alternatyva 5'!AY$55,'Alternatyva 5'!AY$66,'Alternatyva 5'!AY$77,'Alternatyva 5'!AY$88)</f>
        <v>0</v>
      </c>
      <c r="AZ60" s="222">
        <f>SUM('Alternatyva 5'!AZ$21,'Alternatyva 5'!AZ$32,'Alternatyva 5'!AZ$43,'Alternatyva 5'!AZ$55,'Alternatyva 5'!AZ$66,'Alternatyva 5'!AZ$77,'Alternatyva 5'!AZ$88)</f>
        <v>0</v>
      </c>
      <c r="BA60" s="222">
        <f>SUM('Alternatyva 5'!BA$21,'Alternatyva 5'!BA$32,'Alternatyva 5'!BA$43,'Alternatyva 5'!BA$55,'Alternatyva 5'!BA$66,'Alternatyva 5'!BA$77,'Alternatyva 5'!BA$88)</f>
        <v>0</v>
      </c>
      <c r="BB60" s="222">
        <f>SUM('Alternatyva 5'!BB$21,'Alternatyva 5'!BB$32,'Alternatyva 5'!BB$43,'Alternatyva 5'!BB$55,'Alternatyva 5'!BB$66,'Alternatyva 5'!BB$77,'Alternatyva 5'!BB$88)</f>
        <v>0</v>
      </c>
      <c r="BC60" s="222">
        <f>SUM('Alternatyva 5'!BC$21,'Alternatyva 5'!BC$32,'Alternatyva 5'!BC$43,'Alternatyva 5'!BC$55,'Alternatyva 5'!BC$66,'Alternatyva 5'!BC$77,'Alternatyva 5'!BC$88)</f>
        <v>0</v>
      </c>
      <c r="BD60" s="222">
        <f>SUM('Alternatyva 5'!BD$21,'Alternatyva 5'!BD$32,'Alternatyva 5'!BD$43,'Alternatyva 5'!BD$55,'Alternatyva 5'!BD$66,'Alternatyva 5'!BD$77,'Alternatyva 5'!BD$88)</f>
        <v>0</v>
      </c>
      <c r="BE60" s="222">
        <f>SUM('Alternatyva 5'!BE$21,'Alternatyva 5'!BE$32,'Alternatyva 5'!BE$43,'Alternatyva 5'!BE$55,'Alternatyva 5'!BE$66,'Alternatyva 5'!BE$77,'Alternatyva 5'!BE$88)</f>
        <v>0</v>
      </c>
      <c r="BF60" s="222">
        <f>SUM('Alternatyva 5'!BF$21,'Alternatyva 5'!BF$32,'Alternatyva 5'!BF$43,'Alternatyva 5'!BF$55,'Alternatyva 5'!BF$66,'Alternatyva 5'!BF$77,'Alternatyva 5'!BF$88)</f>
        <v>0</v>
      </c>
      <c r="BG60" s="222">
        <f>SUM('Alternatyva 5'!BG$21,'Alternatyva 5'!BG$32,'Alternatyva 5'!BG$43,'Alternatyva 5'!BG$55,'Alternatyva 5'!BG$66,'Alternatyva 5'!BG$77,'Alternatyva 5'!BG$88)</f>
        <v>0</v>
      </c>
      <c r="BH60" s="222">
        <f>SUM('Alternatyva 5'!BH$21,'Alternatyva 5'!BH$32,'Alternatyva 5'!BH$43,'Alternatyva 5'!BH$55,'Alternatyva 5'!BH$66,'Alternatyva 5'!BH$77,'Alternatyva 5'!BH$88)</f>
        <v>0</v>
      </c>
      <c r="BI60" s="222">
        <f>SUM('Alternatyva 5'!BI$21,'Alternatyva 5'!BI$32,'Alternatyva 5'!BI$43,'Alternatyva 5'!BI$55,'Alternatyva 5'!BI$66,'Alternatyva 5'!BI$77,'Alternatyva 5'!BI$88)</f>
        <v>0</v>
      </c>
      <c r="BJ60" s="222">
        <f>SUM('Alternatyva 5'!BJ$21,'Alternatyva 5'!BJ$32,'Alternatyva 5'!BJ$43,'Alternatyva 5'!BJ$55,'Alternatyva 5'!BJ$66,'Alternatyva 5'!BJ$77,'Alternatyva 5'!BJ$88)</f>
        <v>0</v>
      </c>
      <c r="BK60" s="222">
        <f>SUM('Alternatyva 5'!BK$21,'Alternatyva 5'!BK$32,'Alternatyva 5'!BK$43,'Alternatyva 5'!BK$55,'Alternatyva 5'!BK$66,'Alternatyva 5'!BK$77,'Alternatyva 5'!BK$88)</f>
        <v>0</v>
      </c>
      <c r="BL60" s="222">
        <f>SUM('Alternatyva 5'!BL$21,'Alternatyva 5'!BL$32,'Alternatyva 5'!BL$43,'Alternatyva 5'!BL$55,'Alternatyva 5'!BL$66,'Alternatyva 5'!BL$77,'Alternatyva 5'!BL$88)</f>
        <v>0</v>
      </c>
      <c r="BM60" s="222">
        <f>SUM('Alternatyva 5'!BM$21,'Alternatyva 5'!BM$32,'Alternatyva 5'!BM$43,'Alternatyva 5'!BM$55,'Alternatyva 5'!BM$66,'Alternatyva 5'!BM$77,'Alternatyva 5'!BM$88)</f>
        <v>0</v>
      </c>
      <c r="BN60" s="222">
        <f>SUM('Alternatyva 5'!BN$21,'Alternatyva 5'!BN$32,'Alternatyva 5'!BN$43,'Alternatyva 5'!BN$55,'Alternatyva 5'!BN$66,'Alternatyva 5'!BN$77,'Alternatyva 5'!BN$88)</f>
        <v>0</v>
      </c>
      <c r="BO60" s="222">
        <f>SUM('Alternatyva 5'!BO$21,'Alternatyva 5'!BO$32,'Alternatyva 5'!BO$43,'Alternatyva 5'!BO$55,'Alternatyva 5'!BO$66,'Alternatyva 5'!BO$77,'Alternatyva 5'!BO$88)</f>
        <v>0</v>
      </c>
      <c r="BP60" s="222">
        <f>SUM('Alternatyva 5'!BP$21,'Alternatyva 5'!BP$32,'Alternatyva 5'!BP$43,'Alternatyva 5'!BP$55,'Alternatyva 5'!BP$66,'Alternatyva 5'!BP$77,'Alternatyva 5'!BP$88)</f>
        <v>0</v>
      </c>
      <c r="BQ60" s="222">
        <f>SUM('Alternatyva 5'!BQ$21,'Alternatyva 5'!BQ$32,'Alternatyva 5'!BQ$43,'Alternatyva 5'!BQ$55,'Alternatyva 5'!BQ$66,'Alternatyva 5'!BQ$77,'Alternatyva 5'!BQ$88)</f>
        <v>0</v>
      </c>
      <c r="BR60" s="222">
        <f>SUM('Alternatyva 5'!BR$21,'Alternatyva 5'!BR$32,'Alternatyva 5'!BR$43,'Alternatyva 5'!BR$55,'Alternatyva 5'!BR$66,'Alternatyva 5'!BR$77,'Alternatyva 5'!BR$88)</f>
        <v>0</v>
      </c>
      <c r="BS60" s="222">
        <f>SUM('Alternatyva 5'!BS$21,'Alternatyva 5'!BS$32,'Alternatyva 5'!BS$43,'Alternatyva 5'!BS$55,'Alternatyva 5'!BS$66,'Alternatyva 5'!BS$77,'Alternatyva 5'!BS$88)</f>
        <v>0</v>
      </c>
      <c r="BT60" s="222">
        <f>SUM('Alternatyva 5'!BT$21,'Alternatyva 5'!BT$32,'Alternatyva 5'!BT$43,'Alternatyva 5'!BT$55,'Alternatyva 5'!BT$66,'Alternatyva 5'!BT$77,'Alternatyva 5'!BT$88)</f>
        <v>0</v>
      </c>
      <c r="BU60" s="222">
        <f>SUM('Alternatyva 5'!BU$21,'Alternatyva 5'!BU$32,'Alternatyva 5'!BU$43,'Alternatyva 5'!BU$55,'Alternatyva 5'!BU$66,'Alternatyva 5'!BU$77,'Alternatyva 5'!BU$88)</f>
        <v>0</v>
      </c>
      <c r="BV60" s="222">
        <f>SUM('Alternatyva 5'!BV$21,'Alternatyva 5'!BV$32,'Alternatyva 5'!BV$43,'Alternatyva 5'!BV$55,'Alternatyva 5'!BV$66,'Alternatyva 5'!BV$77,'Alternatyva 5'!BV$88)</f>
        <v>0</v>
      </c>
      <c r="BW60" s="222">
        <f>SUM('Alternatyva 5'!BW$21,'Alternatyva 5'!BW$32,'Alternatyva 5'!BW$43,'Alternatyva 5'!BW$55,'Alternatyva 5'!BW$66,'Alternatyva 5'!BW$77,'Alternatyva 5'!BW$88)</f>
        <v>0</v>
      </c>
      <c r="BX60" s="222">
        <f>SUM('Alternatyva 5'!BX$21,'Alternatyva 5'!BX$32,'Alternatyva 5'!BX$43,'Alternatyva 5'!BX$55,'Alternatyva 5'!BX$66,'Alternatyva 5'!BX$77,'Alternatyva 5'!BX$88)</f>
        <v>0</v>
      </c>
      <c r="BY60" s="222">
        <f>SUM('Alternatyva 5'!BY$21,'Alternatyva 5'!BY$32,'Alternatyva 5'!BY$43,'Alternatyva 5'!BY$55,'Alternatyva 5'!BY$66,'Alternatyva 5'!BY$77,'Alternatyva 5'!BY$88)</f>
        <v>0</v>
      </c>
      <c r="BZ60" s="222">
        <f>SUM('Alternatyva 5'!BZ$21,'Alternatyva 5'!BZ$32,'Alternatyva 5'!BZ$43,'Alternatyva 5'!BZ$55,'Alternatyva 5'!BZ$66,'Alternatyva 5'!BZ$77,'Alternatyva 5'!BZ$88)</f>
        <v>0</v>
      </c>
      <c r="CA60" s="222">
        <f>SUM('Alternatyva 5'!CA$21,'Alternatyva 5'!CA$32,'Alternatyva 5'!CA$43,'Alternatyva 5'!CA$55,'Alternatyva 5'!CA$66,'Alternatyva 5'!CA$77,'Alternatyva 5'!CA$88)</f>
        <v>0</v>
      </c>
      <c r="CB60" s="222">
        <f>SUM('Alternatyva 5'!CB$21,'Alternatyva 5'!CB$32,'Alternatyva 5'!CB$43,'Alternatyva 5'!CB$55,'Alternatyva 5'!CB$66,'Alternatyva 5'!CB$77,'Alternatyva 5'!CB$88)</f>
        <v>0</v>
      </c>
      <c r="CC60" s="222">
        <f>SUM('Alternatyva 5'!CC$21,'Alternatyva 5'!CC$32,'Alternatyva 5'!CC$43,'Alternatyva 5'!CC$55,'Alternatyva 5'!CC$66,'Alternatyva 5'!CC$77,'Alternatyva 5'!CC$88)</f>
        <v>0</v>
      </c>
      <c r="CD60" s="222">
        <f>SUM('Alternatyva 5'!CD$21,'Alternatyva 5'!CD$32,'Alternatyva 5'!CD$43,'Alternatyva 5'!CD$55,'Alternatyva 5'!CD$66,'Alternatyva 5'!CD$77,'Alternatyva 5'!CD$88)</f>
        <v>0</v>
      </c>
      <c r="CE60" s="222">
        <f>SUM('Alternatyva 5'!CE$21,'Alternatyva 5'!CE$32,'Alternatyva 5'!CE$43,'Alternatyva 5'!CE$55,'Alternatyva 5'!CE$66,'Alternatyva 5'!CE$77,'Alternatyva 5'!CE$88)</f>
        <v>0</v>
      </c>
      <c r="CF60" s="222">
        <f>SUM('Alternatyva 5'!CF$21,'Alternatyva 5'!CF$32,'Alternatyva 5'!CF$43,'Alternatyva 5'!CF$55,'Alternatyva 5'!CF$66,'Alternatyva 5'!CF$77,'Alternatyva 5'!CF$88)</f>
        <v>0</v>
      </c>
      <c r="CG60" s="222">
        <f>SUM('Alternatyva 5'!CG$21,'Alternatyva 5'!CG$32,'Alternatyva 5'!CG$43,'Alternatyva 5'!CG$55,'Alternatyva 5'!CG$66,'Alternatyva 5'!CG$77,'Alternatyva 5'!CG$88)</f>
        <v>0</v>
      </c>
      <c r="CH60" s="222">
        <f>SUM('Alternatyva 5'!CH$21,'Alternatyva 5'!CH$32,'Alternatyva 5'!CH$43,'Alternatyva 5'!CH$55,'Alternatyva 5'!CH$66,'Alternatyva 5'!CH$77,'Alternatyva 5'!CH$88)</f>
        <v>0</v>
      </c>
      <c r="CI60" s="222">
        <f>SUM('Alternatyva 5'!CI$21,'Alternatyva 5'!CI$32,'Alternatyva 5'!CI$43,'Alternatyva 5'!CI$55,'Alternatyva 5'!CI$66,'Alternatyva 5'!CI$77,'Alternatyva 5'!CI$88)</f>
        <v>0</v>
      </c>
      <c r="CJ60" s="222">
        <f>SUM('Alternatyva 5'!CJ$21,'Alternatyva 5'!CJ$32,'Alternatyva 5'!CJ$43,'Alternatyva 5'!CJ$55,'Alternatyva 5'!CJ$66,'Alternatyva 5'!CJ$77,'Alternatyva 5'!CJ$88)</f>
        <v>0</v>
      </c>
      <c r="CK60" s="222">
        <f>SUM('Alternatyva 5'!CK$21,'Alternatyva 5'!CK$32,'Alternatyva 5'!CK$43,'Alternatyva 5'!CK$55,'Alternatyva 5'!CK$66,'Alternatyva 5'!CK$77,'Alternatyva 5'!CK$88)</f>
        <v>0</v>
      </c>
      <c r="CL60" s="222">
        <f>SUM('Alternatyva 5'!CL$21,'Alternatyva 5'!CL$32,'Alternatyva 5'!CL$43,'Alternatyva 5'!CL$55,'Alternatyva 5'!CL$66,'Alternatyva 5'!CL$77,'Alternatyva 5'!CL$88)</f>
        <v>0</v>
      </c>
      <c r="CM60" s="222">
        <f>SUM('Alternatyva 5'!CM$21,'Alternatyva 5'!CM$32,'Alternatyva 5'!CM$43,'Alternatyva 5'!CM$55,'Alternatyva 5'!CM$66,'Alternatyva 5'!CM$77,'Alternatyva 5'!CM$88)</f>
        <v>0</v>
      </c>
      <c r="CN60" s="222">
        <f>SUM('Alternatyva 5'!CN$21,'Alternatyva 5'!CN$32,'Alternatyva 5'!CN$43,'Alternatyva 5'!CN$55,'Alternatyva 5'!CN$66,'Alternatyva 5'!CN$77,'Alternatyva 5'!CN$88)</f>
        <v>0</v>
      </c>
      <c r="CO60" s="222">
        <f>SUM('Alternatyva 5'!CO$21,'Alternatyva 5'!CO$32,'Alternatyva 5'!CO$43,'Alternatyva 5'!CO$55,'Alternatyva 5'!CO$66,'Alternatyva 5'!CO$77,'Alternatyva 5'!CO$88)</f>
        <v>0</v>
      </c>
      <c r="CP60" s="222">
        <f>SUM('Alternatyva 5'!CP$21,'Alternatyva 5'!CP$32,'Alternatyva 5'!CP$43,'Alternatyva 5'!CP$55,'Alternatyva 5'!CP$66,'Alternatyva 5'!CP$77,'Alternatyva 5'!CP$88)</f>
        <v>0</v>
      </c>
      <c r="CQ60" s="222">
        <f>SUM('Alternatyva 5'!CQ$21,'Alternatyva 5'!CQ$32,'Alternatyva 5'!CQ$43,'Alternatyva 5'!CQ$55,'Alternatyva 5'!CQ$66,'Alternatyva 5'!CQ$77,'Alternatyva 5'!CQ$88)</f>
        <v>0</v>
      </c>
      <c r="CR60" s="222">
        <f>SUM('Alternatyva 5'!CR$21,'Alternatyva 5'!CR$32,'Alternatyva 5'!CR$43,'Alternatyva 5'!CR$55,'Alternatyva 5'!CR$66,'Alternatyva 5'!CR$77,'Alternatyva 5'!CR$88)</f>
        <v>0</v>
      </c>
      <c r="CS60" s="222">
        <f>SUM('Alternatyva 5'!CS$21,'Alternatyva 5'!CS$32,'Alternatyva 5'!CS$43,'Alternatyva 5'!CS$55,'Alternatyva 5'!CS$66,'Alternatyva 5'!CS$77,'Alternatyva 5'!CS$88)</f>
        <v>0</v>
      </c>
      <c r="CT60" s="222">
        <f>SUM('Alternatyva 5'!CT$21,'Alternatyva 5'!CT$32,'Alternatyva 5'!CT$43,'Alternatyva 5'!CT$55,'Alternatyva 5'!CT$66,'Alternatyva 5'!CT$77,'Alternatyva 5'!CT$88)</f>
        <v>0</v>
      </c>
      <c r="CU60" s="222">
        <f>SUM('Alternatyva 5'!CU$21,'Alternatyva 5'!CU$32,'Alternatyva 5'!CU$43,'Alternatyva 5'!CU$55,'Alternatyva 5'!CU$66,'Alternatyva 5'!CU$77,'Alternatyva 5'!CU$88)</f>
        <v>0</v>
      </c>
      <c r="CV60" s="222">
        <f>SUM('Alternatyva 5'!CV$21,'Alternatyva 5'!CV$32,'Alternatyva 5'!CV$43,'Alternatyva 5'!CV$55,'Alternatyva 5'!CV$66,'Alternatyva 5'!CV$77,'Alternatyva 5'!CV$88)</f>
        <v>0</v>
      </c>
      <c r="CW60" s="222">
        <f>SUM('Alternatyva 5'!CW$21,'Alternatyva 5'!CW$32,'Alternatyva 5'!CW$43,'Alternatyva 5'!CW$55,'Alternatyva 5'!CW$66,'Alternatyva 5'!CW$77,'Alternatyva 5'!CW$88)</f>
        <v>0</v>
      </c>
      <c r="CX60" s="222">
        <f>SUM('Alternatyva 5'!CX$21,'Alternatyva 5'!CX$32,'Alternatyva 5'!CX$43,'Alternatyva 5'!CX$55,'Alternatyva 5'!CX$66,'Alternatyva 5'!CX$77,'Alternatyva 5'!CX$88)</f>
        <v>0</v>
      </c>
      <c r="CY60" s="222">
        <f>SUM('Alternatyva 5'!CY$21,'Alternatyva 5'!CY$32,'Alternatyva 5'!CY$43,'Alternatyva 5'!CY$55,'Alternatyva 5'!CY$66,'Alternatyva 5'!CY$77,'Alternatyva 5'!CY$88)</f>
        <v>0</v>
      </c>
      <c r="CZ60" s="222">
        <f>SUM('Alternatyva 5'!CZ$21,'Alternatyva 5'!CZ$32,'Alternatyva 5'!CZ$43,'Alternatyva 5'!CZ$55,'Alternatyva 5'!CZ$66,'Alternatyva 5'!CZ$77,'Alternatyva 5'!CZ$88)</f>
        <v>0</v>
      </c>
      <c r="DA60" s="222">
        <f>SUM('Alternatyva 5'!DA$21,'Alternatyva 5'!DA$32,'Alternatyva 5'!DA$43,'Alternatyva 5'!DA$55,'Alternatyva 5'!DA$66,'Alternatyva 5'!DA$77,'Alternatyva 5'!DA$88)</f>
        <v>0</v>
      </c>
      <c r="DB60" s="222">
        <f>SUM('Alternatyva 5'!DB$21,'Alternatyva 5'!DB$32,'Alternatyva 5'!DB$43,'Alternatyva 5'!DB$55,'Alternatyva 5'!DB$66,'Alternatyva 5'!DB$77,'Alternatyva 5'!DB$88)</f>
        <v>0</v>
      </c>
      <c r="DC60" s="222">
        <f>SUM('Alternatyva 5'!DC$21,'Alternatyva 5'!DC$32,'Alternatyva 5'!DC$43,'Alternatyva 5'!DC$55,'Alternatyva 5'!DC$66,'Alternatyva 5'!DC$77,'Alternatyva 5'!DC$88)</f>
        <v>0</v>
      </c>
    </row>
    <row r="61" spans="2:107" ht="14.25" hidden="1" customHeight="1">
      <c r="B61" s="1211" t="s">
        <v>243</v>
      </c>
      <c r="C61" s="1211"/>
      <c r="D61" s="1211"/>
      <c r="E61" s="1211"/>
      <c r="F61" s="223"/>
      <c r="G61" s="214">
        <f>SUMIF($H$8:$DC$8,"&lt;="&amp;PAL,$H61:$DC61)</f>
        <v>0</v>
      </c>
      <c r="H61" s="211">
        <f>H60-'Alternatyva 5'!H$7+'Alternatyva 5'!H$115</f>
        <v>0</v>
      </c>
      <c r="I61" s="211">
        <f>I60-'Alternatyva 5'!I$7+'Alternatyva 5'!I$115</f>
        <v>0</v>
      </c>
      <c r="J61" s="211">
        <f>J60-'Alternatyva 5'!J$7+'Alternatyva 5'!J$115</f>
        <v>0</v>
      </c>
      <c r="K61" s="211">
        <f>K60-'Alternatyva 5'!K$7+'Alternatyva 5'!K$115</f>
        <v>0</v>
      </c>
      <c r="L61" s="211">
        <f>L60-'Alternatyva 5'!L$7+'Alternatyva 5'!L$115</f>
        <v>0</v>
      </c>
      <c r="M61" s="211">
        <f>M60-'Alternatyva 5'!M$7+'Alternatyva 5'!M$115</f>
        <v>0</v>
      </c>
      <c r="N61" s="211">
        <f>N60-'Alternatyva 5'!N$7+'Alternatyva 5'!N$115</f>
        <v>0</v>
      </c>
      <c r="O61" s="211">
        <f>O60-'Alternatyva 5'!O$7+'Alternatyva 5'!O$115</f>
        <v>0</v>
      </c>
      <c r="P61" s="211">
        <f>P60-'Alternatyva 5'!P$7+'Alternatyva 5'!P$115</f>
        <v>0</v>
      </c>
      <c r="Q61" s="211">
        <f>Q60-'Alternatyva 5'!Q$7+'Alternatyva 5'!Q$115</f>
        <v>0</v>
      </c>
      <c r="R61" s="211">
        <f>R60-'Alternatyva 5'!R$7+'Alternatyva 5'!R$115</f>
        <v>0</v>
      </c>
      <c r="S61" s="211">
        <f>S60-'Alternatyva 5'!S$7+'Alternatyva 5'!S$115</f>
        <v>0</v>
      </c>
      <c r="T61" s="211">
        <f>T60-'Alternatyva 5'!T$7+'Alternatyva 5'!T$115</f>
        <v>0</v>
      </c>
      <c r="U61" s="211">
        <f>U60-'Alternatyva 5'!U$7+'Alternatyva 5'!U$115</f>
        <v>0</v>
      </c>
      <c r="V61" s="211">
        <f>V60-'Alternatyva 5'!V$7+'Alternatyva 5'!V$115</f>
        <v>0</v>
      </c>
      <c r="W61" s="211">
        <f>W60-'Alternatyva 5'!W$7+'Alternatyva 5'!W$115</f>
        <v>0</v>
      </c>
      <c r="X61" s="211">
        <f>X60-'Alternatyva 5'!X$7+'Alternatyva 5'!X$115</f>
        <v>0</v>
      </c>
      <c r="Y61" s="211">
        <f>Y60-'Alternatyva 5'!Y$7+'Alternatyva 5'!Y$115</f>
        <v>0</v>
      </c>
      <c r="Z61" s="211">
        <f>Z60-'Alternatyva 5'!Z$7+'Alternatyva 5'!Z$115</f>
        <v>0</v>
      </c>
      <c r="AA61" s="211">
        <f>AA60-'Alternatyva 5'!AA$7+'Alternatyva 5'!AA$115</f>
        <v>0</v>
      </c>
      <c r="AB61" s="211">
        <f>AB60-'Alternatyva 5'!AB$7+'Alternatyva 5'!AB$115</f>
        <v>0</v>
      </c>
      <c r="AC61" s="211">
        <f>AC60-'Alternatyva 5'!AC$7+'Alternatyva 5'!AC$115</f>
        <v>0</v>
      </c>
      <c r="AD61" s="211">
        <f>AD60-'Alternatyva 5'!AD$7+'Alternatyva 5'!AD$115</f>
        <v>0</v>
      </c>
      <c r="AE61" s="211">
        <f>AE60-'Alternatyva 5'!AE$7+'Alternatyva 5'!AE$115</f>
        <v>0</v>
      </c>
      <c r="AF61" s="211">
        <f>AF60-'Alternatyva 5'!AF$7+'Alternatyva 5'!AF$115</f>
        <v>0</v>
      </c>
      <c r="AG61" s="211">
        <f>AG60-'Alternatyva 5'!AG$7+'Alternatyva 5'!AG$115</f>
        <v>0</v>
      </c>
      <c r="AH61" s="211">
        <f>AH60-'Alternatyva 5'!AH$7+'Alternatyva 5'!AH$115</f>
        <v>0</v>
      </c>
      <c r="AI61" s="211">
        <f>AI60-'Alternatyva 5'!AI$7+'Alternatyva 5'!AI$115</f>
        <v>0</v>
      </c>
      <c r="AJ61" s="211">
        <f>AJ60-'Alternatyva 5'!AJ$7+'Alternatyva 5'!AJ$115</f>
        <v>0</v>
      </c>
      <c r="AK61" s="211">
        <f>AK60-'Alternatyva 5'!AK$7+'Alternatyva 5'!AK$115</f>
        <v>0</v>
      </c>
      <c r="AL61" s="211">
        <f>AL60-'Alternatyva 5'!AL$7+'Alternatyva 5'!AL$115</f>
        <v>0</v>
      </c>
      <c r="AM61" s="211">
        <f>AM60-'Alternatyva 5'!AM$7+'Alternatyva 5'!AM$115</f>
        <v>0</v>
      </c>
      <c r="AN61" s="211">
        <f>AN60-'Alternatyva 5'!AN$7+'Alternatyva 5'!AN$115</f>
        <v>0</v>
      </c>
      <c r="AO61" s="211">
        <f>AO60-'Alternatyva 5'!AO$7+'Alternatyva 5'!AO$115</f>
        <v>0</v>
      </c>
      <c r="AP61" s="211">
        <f>AP60-'Alternatyva 5'!AP$7+'Alternatyva 5'!AP$115</f>
        <v>0</v>
      </c>
      <c r="AQ61" s="211">
        <f>AQ60-'Alternatyva 5'!AQ$7+'Alternatyva 5'!AQ$115</f>
        <v>0</v>
      </c>
      <c r="AR61" s="211">
        <f>AR60-'Alternatyva 5'!AR$7+'Alternatyva 5'!AR$115</f>
        <v>0</v>
      </c>
      <c r="AS61" s="211">
        <f>AS60-'Alternatyva 5'!AS$7+'Alternatyva 5'!AS$115</f>
        <v>0</v>
      </c>
      <c r="AT61" s="211">
        <f>AT60-'Alternatyva 5'!AT$7+'Alternatyva 5'!AT$115</f>
        <v>0</v>
      </c>
      <c r="AU61" s="211">
        <f>AU60-'Alternatyva 5'!AU$7+'Alternatyva 5'!AU$115</f>
        <v>0</v>
      </c>
      <c r="AV61" s="211">
        <f>AV60-'Alternatyva 5'!AV$7+'Alternatyva 5'!AV$115</f>
        <v>0</v>
      </c>
      <c r="AW61" s="211">
        <f>AW60-'Alternatyva 5'!AW$7+'Alternatyva 5'!AW$115</f>
        <v>0</v>
      </c>
      <c r="AX61" s="211">
        <f>AX60-'Alternatyva 5'!AX$7+'Alternatyva 5'!AX$115</f>
        <v>0</v>
      </c>
      <c r="AY61" s="211">
        <f>AY60-'Alternatyva 5'!AY$7+'Alternatyva 5'!AY$115</f>
        <v>0</v>
      </c>
      <c r="AZ61" s="211">
        <f>AZ60-'Alternatyva 5'!AZ$7+'Alternatyva 5'!AZ$115</f>
        <v>0</v>
      </c>
      <c r="BA61" s="211">
        <f>BA60-'Alternatyva 5'!BA$7+'Alternatyva 5'!BA$115</f>
        <v>0</v>
      </c>
      <c r="BB61" s="211">
        <f>BB60-'Alternatyva 5'!BB$7+'Alternatyva 5'!BB$115</f>
        <v>0</v>
      </c>
      <c r="BC61" s="211">
        <f>BC60-'Alternatyva 5'!BC$7+'Alternatyva 5'!BC$115</f>
        <v>0</v>
      </c>
      <c r="BD61" s="211">
        <f>BD60-'Alternatyva 5'!BD$7+'Alternatyva 5'!BD$115</f>
        <v>0</v>
      </c>
      <c r="BE61" s="211">
        <f>BE60-'Alternatyva 5'!BE$7+'Alternatyva 5'!BE$115</f>
        <v>0</v>
      </c>
      <c r="BF61" s="211">
        <f>BF60-'Alternatyva 5'!BF$7+'Alternatyva 5'!BF$115</f>
        <v>0</v>
      </c>
      <c r="BG61" s="211">
        <f>BG60-'Alternatyva 5'!BG$7+'Alternatyva 5'!BG$115</f>
        <v>0</v>
      </c>
      <c r="BH61" s="211">
        <f>BH60-'Alternatyva 5'!BH$7+'Alternatyva 5'!BH$115</f>
        <v>0</v>
      </c>
      <c r="BI61" s="211">
        <f>BI60-'Alternatyva 5'!BI$7+'Alternatyva 5'!BI$115</f>
        <v>0</v>
      </c>
      <c r="BJ61" s="211">
        <f>BJ60-'Alternatyva 5'!BJ$7+'Alternatyva 5'!BJ$115</f>
        <v>0</v>
      </c>
      <c r="BK61" s="211">
        <f>BK60-'Alternatyva 5'!BK$7+'Alternatyva 5'!BK$115</f>
        <v>0</v>
      </c>
      <c r="BL61" s="211">
        <f>BL60-'Alternatyva 5'!BL$7+'Alternatyva 5'!BL$115</f>
        <v>0</v>
      </c>
      <c r="BM61" s="211">
        <f>BM60-'Alternatyva 5'!BM$7+'Alternatyva 5'!BM$115</f>
        <v>0</v>
      </c>
      <c r="BN61" s="211">
        <f>BN60-'Alternatyva 5'!BN$7+'Alternatyva 5'!BN$115</f>
        <v>0</v>
      </c>
      <c r="BO61" s="211">
        <f>BO60-'Alternatyva 5'!BO$7+'Alternatyva 5'!BO$115</f>
        <v>0</v>
      </c>
      <c r="BP61" s="211">
        <f>BP60-'Alternatyva 5'!BP$7+'Alternatyva 5'!BP$115</f>
        <v>0</v>
      </c>
      <c r="BQ61" s="211">
        <f>BQ60-'Alternatyva 5'!BQ$7+'Alternatyva 5'!BQ$115</f>
        <v>0</v>
      </c>
      <c r="BR61" s="211">
        <f>BR60-'Alternatyva 5'!BR$7+'Alternatyva 5'!BR$115</f>
        <v>0</v>
      </c>
      <c r="BS61" s="211">
        <f>BS60-'Alternatyva 5'!BS$7+'Alternatyva 5'!BS$115</f>
        <v>0</v>
      </c>
      <c r="BT61" s="211">
        <f>BT60-'Alternatyva 5'!BT$7+'Alternatyva 5'!BT$115</f>
        <v>0</v>
      </c>
      <c r="BU61" s="211">
        <f>BU60-'Alternatyva 5'!BU$7+'Alternatyva 5'!BU$115</f>
        <v>0</v>
      </c>
      <c r="BV61" s="211">
        <f>BV60-'Alternatyva 5'!BV$7+'Alternatyva 5'!BV$115</f>
        <v>0</v>
      </c>
      <c r="BW61" s="211">
        <f>BW60-'Alternatyva 5'!BW$7+'Alternatyva 5'!BW$115</f>
        <v>0</v>
      </c>
      <c r="BX61" s="211">
        <f>BX60-'Alternatyva 5'!BX$7+'Alternatyva 5'!BX$115</f>
        <v>0</v>
      </c>
      <c r="BY61" s="211">
        <f>BY60-'Alternatyva 5'!BY$7+'Alternatyva 5'!BY$115</f>
        <v>0</v>
      </c>
      <c r="BZ61" s="211">
        <f>BZ60-'Alternatyva 5'!BZ$7+'Alternatyva 5'!BZ$115</f>
        <v>0</v>
      </c>
      <c r="CA61" s="211">
        <f>CA60-'Alternatyva 5'!CA$7+'Alternatyva 5'!CA$115</f>
        <v>0</v>
      </c>
      <c r="CB61" s="211">
        <f>CB60-'Alternatyva 5'!CB$7+'Alternatyva 5'!CB$115</f>
        <v>0</v>
      </c>
      <c r="CC61" s="211">
        <f>CC60-'Alternatyva 5'!CC$7+'Alternatyva 5'!CC$115</f>
        <v>0</v>
      </c>
      <c r="CD61" s="211">
        <f>CD60-'Alternatyva 5'!CD$7+'Alternatyva 5'!CD$115</f>
        <v>0</v>
      </c>
      <c r="CE61" s="211">
        <f>CE60-'Alternatyva 5'!CE$7+'Alternatyva 5'!CE$115</f>
        <v>0</v>
      </c>
      <c r="CF61" s="211">
        <f>CF60-'Alternatyva 5'!CF$7+'Alternatyva 5'!CF$115</f>
        <v>0</v>
      </c>
      <c r="CG61" s="211">
        <f>CG60-'Alternatyva 5'!CG$7+'Alternatyva 5'!CG$115</f>
        <v>0</v>
      </c>
      <c r="CH61" s="211">
        <f>CH60-'Alternatyva 5'!CH$7+'Alternatyva 5'!CH$115</f>
        <v>0</v>
      </c>
      <c r="CI61" s="211">
        <f>CI60-'Alternatyva 5'!CI$7+'Alternatyva 5'!CI$115</f>
        <v>0</v>
      </c>
      <c r="CJ61" s="211">
        <f>CJ60-'Alternatyva 5'!CJ$7+'Alternatyva 5'!CJ$115</f>
        <v>0</v>
      </c>
      <c r="CK61" s="211">
        <f>CK60-'Alternatyva 5'!CK$7+'Alternatyva 5'!CK$115</f>
        <v>0</v>
      </c>
      <c r="CL61" s="211">
        <f>CL60-'Alternatyva 5'!CL$7+'Alternatyva 5'!CL$115</f>
        <v>0</v>
      </c>
      <c r="CM61" s="211">
        <f>CM60-'Alternatyva 5'!CM$7+'Alternatyva 5'!CM$115</f>
        <v>0</v>
      </c>
      <c r="CN61" s="211">
        <f>CN60-'Alternatyva 5'!CN$7+'Alternatyva 5'!CN$115</f>
        <v>0</v>
      </c>
      <c r="CO61" s="211">
        <f>CO60-'Alternatyva 5'!CO$7+'Alternatyva 5'!CO$115</f>
        <v>0</v>
      </c>
      <c r="CP61" s="211">
        <f>CP60-'Alternatyva 5'!CP$7+'Alternatyva 5'!CP$115</f>
        <v>0</v>
      </c>
      <c r="CQ61" s="211">
        <f>CQ60-'Alternatyva 5'!CQ$7+'Alternatyva 5'!CQ$115</f>
        <v>0</v>
      </c>
      <c r="CR61" s="211">
        <f>CR60-'Alternatyva 5'!CR$7+'Alternatyva 5'!CR$115</f>
        <v>0</v>
      </c>
      <c r="CS61" s="211">
        <f>CS60-'Alternatyva 5'!CS$7+'Alternatyva 5'!CS$115</f>
        <v>0</v>
      </c>
      <c r="CT61" s="211">
        <f>CT60-'Alternatyva 5'!CT$7+'Alternatyva 5'!CT$115</f>
        <v>0</v>
      </c>
      <c r="CU61" s="211">
        <f>CU60-'Alternatyva 5'!CU$7+'Alternatyva 5'!CU$115</f>
        <v>0</v>
      </c>
      <c r="CV61" s="211">
        <f>CV60-'Alternatyva 5'!CV$7+'Alternatyva 5'!CV$115</f>
        <v>0</v>
      </c>
      <c r="CW61" s="211">
        <f>CW60-'Alternatyva 5'!CW$7+'Alternatyva 5'!CW$115</f>
        <v>0</v>
      </c>
      <c r="CX61" s="211">
        <f>CX60-'Alternatyva 5'!CX$7+'Alternatyva 5'!CX$115</f>
        <v>0</v>
      </c>
      <c r="CY61" s="211">
        <f>CY60-'Alternatyva 5'!CY$7+'Alternatyva 5'!CY$115</f>
        <v>0</v>
      </c>
      <c r="CZ61" s="211">
        <f>CZ60-'Alternatyva 5'!CZ$7+'Alternatyva 5'!CZ$115</f>
        <v>0</v>
      </c>
      <c r="DA61" s="211">
        <f>DA60-'Alternatyva 5'!DA$7+'Alternatyva 5'!DA$115</f>
        <v>0</v>
      </c>
      <c r="DB61" s="211">
        <f>DB60-'Alternatyva 5'!DB$7+'Alternatyva 5'!DB$115</f>
        <v>0</v>
      </c>
      <c r="DC61" s="211">
        <f>DC60-'Alternatyva 5'!DC$7+'Alternatyva 5'!DC$115</f>
        <v>0</v>
      </c>
    </row>
    <row r="62" spans="2:107" ht="14.25" hidden="1" customHeight="1">
      <c r="B62" s="1209" t="s">
        <v>244</v>
      </c>
      <c r="C62" s="1209"/>
      <c r="D62" s="1209"/>
      <c r="E62" s="1209"/>
      <c r="F62" s="210">
        <f>H61+NPV(FD,I61:INDEX(I61:DC61,PAL))</f>
        <v>0</v>
      </c>
      <c r="G62" s="27"/>
    </row>
    <row r="63" spans="2:107" hidden="1">
      <c r="B63" s="1209" t="s">
        <v>245</v>
      </c>
      <c r="C63" s="1209"/>
      <c r="D63" s="1209"/>
      <c r="E63" s="1209"/>
      <c r="F63" s="224" t="str">
        <f>IFERROR(IRR(H61:INDEX(H61:DC61,PAL+1)),"-")</f>
        <v>-</v>
      </c>
      <c r="G63" s="23"/>
    </row>
    <row r="64" spans="2:107" hidden="1">
      <c r="B64" s="1209" t="s">
        <v>246</v>
      </c>
      <c r="C64" s="1209"/>
      <c r="D64" s="1209"/>
      <c r="E64" s="1209"/>
      <c r="F64" s="225" t="str">
        <f>IFERROR(IF('Alternatyva 5'!H$89&lt;0,SUM('Alternatyva 5'!F$100,-'Alternatyva 5'!H$115,-'Alternatyva 5'!F$89)/SUM('Alternatyva 5'!F$9,'Alternatyva 5'!F$8,-F60),SUM('Alternatyva 5'!F$100,-'Alternatyva 5'!H$115)/SUM('Alternatyva 5'!F$9,'Alternatyva 5'!F$8,-F60,'Alternatyva 5'!F$89)),"")</f>
        <v/>
      </c>
      <c r="G64" s="23"/>
    </row>
  </sheetData>
  <sheetProtection algorithmName="SHA-512" hashValue="3r16D6xBpwoBGzC4grFGC0dAx90vuLz0Db8Pud8pecqGs/8KgTfkRs63urLGJRHCPUVbmxg/q7HKwL3lZ0zE4Q==" saltValue="2ZlhvRQ1O+v2z+MqLlg3Bw==" spinCount="100000" sheet="1" objects="1" scenarios="1"/>
  <customSheetViews>
    <customSheetView guid="{B7831A28-C714-4DC9-BB36-A1304866CBB0}" fitToPage="1" hiddenColumns="1">
      <pane xSplit="4" ySplit="7" topLeftCell="E8" activePane="bottomRight" state="frozenSplit"/>
      <selection pane="bottomRight" activeCell="G53" sqref="G53"/>
      <pageMargins left="0" right="0" top="0" bottom="0" header="0" footer="0"/>
      <pageSetup paperSize="9" fitToWidth="2" orientation="landscape" r:id="rId1"/>
    </customSheetView>
  </customSheetViews>
  <mergeCells count="43">
    <mergeCell ref="B46:E46"/>
    <mergeCell ref="B40:E40"/>
    <mergeCell ref="B43:E43"/>
    <mergeCell ref="B44:E44"/>
    <mergeCell ref="B45:E45"/>
    <mergeCell ref="B35:E35"/>
    <mergeCell ref="B36:E36"/>
    <mergeCell ref="B37:E37"/>
    <mergeCell ref="B38:E38"/>
    <mergeCell ref="B39:E39"/>
    <mergeCell ref="B22:E22"/>
    <mergeCell ref="F8:G8"/>
    <mergeCell ref="B9:E9"/>
    <mergeCell ref="B10:E10"/>
    <mergeCell ref="B11:E11"/>
    <mergeCell ref="B12:E12"/>
    <mergeCell ref="B13:E13"/>
    <mergeCell ref="B14:E14"/>
    <mergeCell ref="B17:E17"/>
    <mergeCell ref="B18:E18"/>
    <mergeCell ref="B19:E19"/>
    <mergeCell ref="B20:E20"/>
    <mergeCell ref="B21:E21"/>
    <mergeCell ref="B54:E54"/>
    <mergeCell ref="B47:E47"/>
    <mergeCell ref="B48:E48"/>
    <mergeCell ref="B52:E52"/>
    <mergeCell ref="B51:E51"/>
    <mergeCell ref="B53:E53"/>
    <mergeCell ref="B27:E27"/>
    <mergeCell ref="B29:E29"/>
    <mergeCell ref="B30:E30"/>
    <mergeCell ref="B31:E31"/>
    <mergeCell ref="B32:E32"/>
    <mergeCell ref="B28:E28"/>
    <mergeCell ref="B62:E62"/>
    <mergeCell ref="B63:E63"/>
    <mergeCell ref="B64:E64"/>
    <mergeCell ref="B55:E55"/>
    <mergeCell ref="B56:E56"/>
    <mergeCell ref="B59:E59"/>
    <mergeCell ref="B60:E60"/>
    <mergeCell ref="B61:E61"/>
  </mergeCells>
  <pageMargins left="0.7" right="0.7" top="0.75" bottom="0.75" header="0.3" footer="0.3"/>
  <pageSetup paperSize="9"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27649" r:id="rId5" name="Button 21">
              <controlPr defaultSize="0" print="0" autoFill="0" autoPict="0" macro="[0]!SVA_Finansiniai_Button2_Click" altText="Rodyti/nerodyti finansinės analizės rodiklius_x000a_">
                <anchor moveWithCells="1" sizeWithCells="1">
                  <from>
                    <xdr:col>1</xdr:col>
                    <xdr:colOff>6350</xdr:colOff>
                    <xdr:row>23</xdr:row>
                    <xdr:rowOff>0</xdr:rowOff>
                  </from>
                  <to>
                    <xdr:col>1</xdr:col>
                    <xdr:colOff>2578100</xdr:colOff>
                    <xdr:row>24</xdr:row>
                    <xdr:rowOff>44450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02">
    <tabColor theme="5" tint="0.59999389629810485"/>
    <pageSetUpPr fitToPage="1"/>
  </sheetPr>
  <dimension ref="B1:DC84"/>
  <sheetViews>
    <sheetView showGridLines="0" showRowColHeaders="0" zoomScale="70" zoomScaleNormal="70" workbookViewId="0"/>
  </sheetViews>
  <sheetFormatPr defaultColWidth="9.08984375" defaultRowHeight="14.5"/>
  <cols>
    <col min="1" max="1" width="3.6328125" customWidth="1"/>
    <col min="2" max="2" width="14" customWidth="1"/>
    <col min="3" max="3" width="41.453125" customWidth="1"/>
    <col min="4" max="4" width="35.08984375" customWidth="1"/>
    <col min="5" max="5" width="42.453125" customWidth="1"/>
    <col min="6" max="6" width="22" customWidth="1"/>
    <col min="7" max="7" width="28.90625" customWidth="1"/>
    <col min="8" max="8" width="20.453125" customWidth="1"/>
    <col min="9" max="33" width="14.6328125" customWidth="1"/>
    <col min="34" max="106" width="14.6328125" hidden="1" customWidth="1"/>
    <col min="107" max="107" width="9.08984375" hidden="1" customWidth="1"/>
    <col min="108" max="108" width="9.08984375" customWidth="1"/>
  </cols>
  <sheetData>
    <row r="1" spans="2:9" ht="9" customHeight="1">
      <c r="B1" s="1217"/>
      <c r="C1" s="932"/>
      <c r="D1" s="5"/>
      <c r="E1" s="1"/>
      <c r="F1" s="1"/>
      <c r="G1" s="1"/>
    </row>
    <row r="2" spans="2:9">
      <c r="B2" s="6" t="s">
        <v>251</v>
      </c>
    </row>
    <row r="3" spans="2:9">
      <c r="B3" t="s">
        <v>625</v>
      </c>
    </row>
    <row r="4" spans="2:9">
      <c r="B4" t="s">
        <v>18</v>
      </c>
      <c r="E4" s="8"/>
      <c r="F4" s="8"/>
    </row>
    <row r="5" spans="2:9">
      <c r="E5" s="8"/>
      <c r="F5" s="8"/>
    </row>
    <row r="6" spans="2:9">
      <c r="B6" t="s">
        <v>252</v>
      </c>
    </row>
    <row r="7" spans="2:9" s="12" customFormat="1">
      <c r="B7" s="155" t="s">
        <v>253</v>
      </c>
      <c r="C7" s="155" t="s">
        <v>254</v>
      </c>
      <c r="D7" s="155" t="s">
        <v>255</v>
      </c>
      <c r="H7" s="7"/>
      <c r="I7" s="7"/>
    </row>
    <row r="8" spans="2:9" ht="33.75" customHeight="1">
      <c r="B8" s="226" t="str">
        <f>IF(OR(C8="",C8="Nurodykite"),"-",ROW(B8)-ROW($B$8)+1 &amp;".")</f>
        <v>1.</v>
      </c>
      <c r="C8" s="208" t="str">
        <f>IF(B4=Data1!G2,"Ekonominės naudos ir išlaidų santykis (ENIS)",SVA!F17)</f>
        <v>Ekonominės naudos ir išlaidų santykis (ENIS)</v>
      </c>
      <c r="D8" s="227">
        <v>0.6</v>
      </c>
      <c r="E8" s="8"/>
      <c r="F8" s="1210" t="s">
        <v>13</v>
      </c>
      <c r="G8" s="1210"/>
      <c r="H8" s="156" t="str">
        <f>IF(B4=Data1!G2,"Ekonominės naudos ir išlaidų santykis (ENIS)",SVA!F17)</f>
        <v>Ekonominės naudos ir išlaidų santykis (ENIS)</v>
      </c>
      <c r="I8" s="4"/>
    </row>
    <row r="9" spans="2:9" ht="33.75" customHeight="1">
      <c r="B9" s="226" t="str">
        <f t="shared" ref="B9:B16" si="0">IF(OR(C9="",C9="Nurodykite"),"-",ROW(B9)-ROW($B$8)+1 &amp;".")</f>
        <v>-</v>
      </c>
      <c r="C9" s="228" t="s">
        <v>256</v>
      </c>
      <c r="D9" s="227">
        <v>0</v>
      </c>
      <c r="F9" s="1212" t="str">
        <f>IF(Pradžia!$I$29=TRUE,IF(A1_pav="","",A1_pav),"")</f>
        <v>Dviračių ir pėsčiųjų infrastruktūros vystymas</v>
      </c>
      <c r="G9" s="1212"/>
      <c r="H9" s="229">
        <f>IF(Pradžia!$I$29=TRUE,IF($B$4=Data1!$G$2,SNA!F16,SVA!F18),"")</f>
        <v>1.1196608577275704</v>
      </c>
      <c r="I9" s="4"/>
    </row>
    <row r="10" spans="2:9" ht="33.75" customHeight="1">
      <c r="B10" s="226" t="str">
        <f t="shared" si="0"/>
        <v>-</v>
      </c>
      <c r="C10" s="228" t="s">
        <v>256</v>
      </c>
      <c r="D10" s="227">
        <v>0</v>
      </c>
      <c r="F10" s="1212" t="str">
        <f>IF(Pradžia!$I$31=TRUE,IF(A2_pav="","",A2_pav),"")</f>
        <v/>
      </c>
      <c r="G10" s="1212"/>
      <c r="H10" s="229" t="str">
        <f>IF(Pradžia!$I$31=TRUE,IF($B$4=Data1!$G$2,SNA!F34,SVA!F19),"")</f>
        <v/>
      </c>
      <c r="I10" s="4"/>
    </row>
    <row r="11" spans="2:9" ht="33.75" customHeight="1">
      <c r="B11" s="226" t="str">
        <f t="shared" si="0"/>
        <v>-</v>
      </c>
      <c r="C11" s="228" t="s">
        <v>256</v>
      </c>
      <c r="D11" s="227">
        <v>0</v>
      </c>
      <c r="F11" s="1212" t="str">
        <f>IF(Pradžia!$I$33=TRUE,IF(A3_pav="","",A3_pav),"")</f>
        <v/>
      </c>
      <c r="G11" s="1212"/>
      <c r="H11" s="229" t="str">
        <f>IF(Pradžia!$I$33=TRUE,IF($B$4=Data1!$G$2,SNA!F52,SVA!F20),"")</f>
        <v/>
      </c>
      <c r="I11" s="4"/>
    </row>
    <row r="12" spans="2:9" ht="33.75" customHeight="1">
      <c r="B12" s="226" t="str">
        <f t="shared" si="0"/>
        <v>-</v>
      </c>
      <c r="C12" s="228" t="s">
        <v>256</v>
      </c>
      <c r="D12" s="227">
        <v>0</v>
      </c>
      <c r="F12" s="1212" t="str">
        <f>IF(Pradžia!$I$35=TRUE,IF(A4_pav="","",A4_pav),"")</f>
        <v/>
      </c>
      <c r="G12" s="1212"/>
      <c r="H12" s="229" t="str">
        <f>IF(Pradžia!$I$35=TRUE,IF($B$4=Data1!$G$2,SNA!F70,SVA!F21),"")</f>
        <v/>
      </c>
      <c r="I12" s="4"/>
    </row>
    <row r="13" spans="2:9" ht="33.75" customHeight="1">
      <c r="B13" s="226" t="str">
        <f t="shared" si="0"/>
        <v>-</v>
      </c>
      <c r="C13" s="228" t="s">
        <v>256</v>
      </c>
      <c r="D13" s="227">
        <v>0</v>
      </c>
      <c r="F13" s="1212" t="str">
        <f>IF(Pradžia!$I$37=TRUE,IF(A5_pav="","",A5_pav),"")</f>
        <v/>
      </c>
      <c r="G13" s="1212"/>
      <c r="H13" s="229" t="str">
        <f>IF(Pradžia!$I$37=TRUE,IF($B$4=Data1!$G$2,SNA!F88,SVA!F22),"")</f>
        <v/>
      </c>
    </row>
    <row r="14" spans="2:9" ht="33.75" customHeight="1">
      <c r="B14" s="226" t="str">
        <f t="shared" si="0"/>
        <v>-</v>
      </c>
      <c r="C14" s="228" t="s">
        <v>256</v>
      </c>
      <c r="D14" s="227">
        <v>0</v>
      </c>
    </row>
    <row r="15" spans="2:9" ht="33.75" customHeight="1">
      <c r="B15" s="226" t="str">
        <f t="shared" si="0"/>
        <v>-</v>
      </c>
      <c r="C15" s="228" t="s">
        <v>256</v>
      </c>
      <c r="D15" s="227">
        <v>0</v>
      </c>
    </row>
    <row r="16" spans="2:9" ht="33.75" customHeight="1">
      <c r="B16" s="226" t="str">
        <f t="shared" si="0"/>
        <v>-</v>
      </c>
      <c r="C16" s="228" t="s">
        <v>256</v>
      </c>
      <c r="D16" s="227">
        <v>0</v>
      </c>
    </row>
    <row r="17" spans="2:106">
      <c r="C17" s="230" t="s">
        <v>257</v>
      </c>
      <c r="D17" s="202">
        <f>SUM(D8:D16)</f>
        <v>0.6</v>
      </c>
      <c r="E17" s="8"/>
      <c r="F17" s="8"/>
    </row>
    <row r="21" spans="2:106">
      <c r="B21" s="16" t="s">
        <v>19</v>
      </c>
      <c r="E21" s="1215"/>
      <c r="F21" s="1216"/>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38"/>
      <c r="AH21" s="38"/>
      <c r="AI21" s="38"/>
      <c r="AJ21" s="38"/>
      <c r="AK21" s="38"/>
      <c r="AL21" s="38"/>
      <c r="AM21" s="38"/>
      <c r="AN21" s="38"/>
      <c r="AO21" s="38"/>
      <c r="AP21" s="38"/>
      <c r="AQ21" s="38"/>
      <c r="AR21" s="38"/>
      <c r="AS21" s="38"/>
      <c r="AT21" s="38"/>
      <c r="AU21" s="38"/>
      <c r="AV21" s="38"/>
      <c r="AW21" s="38"/>
      <c r="AX21" s="38"/>
      <c r="AY21" s="38"/>
      <c r="AZ21" s="38"/>
      <c r="BA21" s="38"/>
      <c r="BB21" s="38"/>
      <c r="BC21" s="38"/>
      <c r="BD21" s="38"/>
      <c r="BE21" s="38"/>
      <c r="BF21" s="38"/>
      <c r="BG21" s="38"/>
      <c r="BH21" s="38"/>
      <c r="BI21" s="38"/>
      <c r="BJ21" s="38"/>
      <c r="BK21" s="38"/>
      <c r="BL21" s="38"/>
      <c r="BM21" s="38"/>
      <c r="BN21" s="38"/>
      <c r="BO21" s="38"/>
      <c r="BP21" s="38"/>
      <c r="BQ21" s="38"/>
      <c r="BR21" s="38"/>
      <c r="BS21" s="38"/>
      <c r="BT21" s="38"/>
      <c r="BU21" s="38"/>
      <c r="BV21" s="38"/>
      <c r="BW21" s="38"/>
      <c r="BX21" s="38"/>
      <c r="BY21" s="38"/>
      <c r="BZ21" s="38"/>
      <c r="CA21" s="38"/>
      <c r="CB21" s="38"/>
      <c r="CC21" s="38"/>
      <c r="CD21" s="38"/>
      <c r="CE21" s="38"/>
      <c r="CF21" s="38"/>
      <c r="CG21" s="38"/>
      <c r="CH21" s="38"/>
      <c r="CI21" s="38"/>
      <c r="CJ21" s="38"/>
      <c r="CK21" s="38"/>
      <c r="CL21" s="38"/>
      <c r="CM21" s="38"/>
      <c r="CN21" s="38"/>
      <c r="CO21" s="38"/>
      <c r="CP21" s="38"/>
      <c r="CQ21" s="38"/>
      <c r="CR21" s="38"/>
      <c r="CS21" s="38"/>
      <c r="CT21" s="38"/>
      <c r="CU21" s="38"/>
      <c r="CV21" s="38"/>
      <c r="CW21" s="38"/>
      <c r="CX21" s="38"/>
      <c r="CY21" s="38"/>
      <c r="CZ21" s="38"/>
      <c r="DA21" s="38"/>
      <c r="DB21" s="38"/>
    </row>
    <row r="22" spans="2:106" s="12" customFormat="1" ht="29">
      <c r="B22" s="155" t="s">
        <v>253</v>
      </c>
      <c r="C22" s="155" t="s">
        <v>254</v>
      </c>
      <c r="D22" s="156" t="s">
        <v>258</v>
      </c>
      <c r="E22" s="186" t="s">
        <v>259</v>
      </c>
      <c r="F22" s="7"/>
    </row>
    <row r="23" spans="2:106">
      <c r="B23" s="226" t="str">
        <f>IF(OR(C23="",C23="Nurodykite"),"-",ROW(B23)-ROW($B$23)+1 &amp; ".")</f>
        <v>1.</v>
      </c>
      <c r="C23" s="208" t="str">
        <f>C8</f>
        <v>Ekonominės naudos ir išlaidų santykis (ENIS)</v>
      </c>
      <c r="D23" s="231">
        <f>IF($B$4=Data1!$G$2,IFERROR(10*DA!H9/MAX(Rodikliai),"-"),IFERROR(10*MIN(Rodikliai)/DA!H9,"-"))</f>
        <v>10</v>
      </c>
      <c r="E23" s="232">
        <f>IFERROR(D23*VLOOKUP(B23,Svoris,3,0),"")</f>
        <v>6</v>
      </c>
      <c r="F23" s="12"/>
    </row>
    <row r="24" spans="2:106">
      <c r="B24" s="226" t="str">
        <f t="shared" ref="B24:B31" si="1">IF(OR(C24="",C24="Nurodykite"),"-",ROW(B24)-ROW($B$23)+1 &amp; ".")</f>
        <v>-</v>
      </c>
      <c r="C24" s="233" t="str">
        <f>IF($C$9=0,"Nurodykite",$C$9)</f>
        <v>Nurodykite</v>
      </c>
      <c r="D24" s="234" t="s">
        <v>260</v>
      </c>
      <c r="E24" s="232" t="str">
        <f t="shared" ref="E24:E31" si="2">IF(AND(B24&lt;&gt;"-",D24&lt;&gt;"Nurodykite įvertinimą"),IFERROR(D24*VLOOKUP(B24,Svoris,3,0),""),IF(AND(B24&lt;&gt;"-",D24="Nurodykite įvertinimą"),"Įveskite kriterijaus įvertinimą žaliame langelyje",""))</f>
        <v/>
      </c>
      <c r="F24" s="12"/>
    </row>
    <row r="25" spans="2:106">
      <c r="B25" s="226" t="str">
        <f t="shared" si="1"/>
        <v>-</v>
      </c>
      <c r="C25" s="233" t="str">
        <f>IF($C$10=0,"Nurodykite",$C$10)</f>
        <v>Nurodykite</v>
      </c>
      <c r="D25" s="234" t="s">
        <v>260</v>
      </c>
      <c r="E25" s="232" t="str">
        <f t="shared" si="2"/>
        <v/>
      </c>
      <c r="F25" s="12"/>
      <c r="G25" s="84"/>
    </row>
    <row r="26" spans="2:106">
      <c r="B26" s="226" t="str">
        <f t="shared" si="1"/>
        <v>-</v>
      </c>
      <c r="C26" s="233" t="str">
        <f>IF($C$11=0,"Nurodykite",$C$11)</f>
        <v>Nurodykite</v>
      </c>
      <c r="D26" s="234" t="s">
        <v>260</v>
      </c>
      <c r="E26" s="232" t="str">
        <f t="shared" si="2"/>
        <v/>
      </c>
      <c r="F26" s="12"/>
    </row>
    <row r="27" spans="2:106">
      <c r="B27" s="226" t="str">
        <f t="shared" si="1"/>
        <v>-</v>
      </c>
      <c r="C27" s="233" t="str">
        <f>IF($C$12=0,"Nurodykite",$C$12)</f>
        <v>Nurodykite</v>
      </c>
      <c r="D27" s="234" t="s">
        <v>260</v>
      </c>
      <c r="E27" s="232" t="str">
        <f t="shared" si="2"/>
        <v/>
      </c>
      <c r="F27" s="12"/>
    </row>
    <row r="28" spans="2:106">
      <c r="B28" s="226" t="str">
        <f t="shared" si="1"/>
        <v>-</v>
      </c>
      <c r="C28" s="233" t="str">
        <f>IF($C$13=0,"Nurodykite",$C$13)</f>
        <v>Nurodykite</v>
      </c>
      <c r="D28" s="234" t="s">
        <v>260</v>
      </c>
      <c r="E28" s="232" t="str">
        <f t="shared" si="2"/>
        <v/>
      </c>
      <c r="F28" s="12"/>
    </row>
    <row r="29" spans="2:106">
      <c r="B29" s="226" t="str">
        <f t="shared" si="1"/>
        <v>-</v>
      </c>
      <c r="C29" s="233" t="str">
        <f>IF($C$14=0,"Nurodykite",$C$14)</f>
        <v>Nurodykite</v>
      </c>
      <c r="D29" s="234" t="s">
        <v>260</v>
      </c>
      <c r="E29" s="232" t="str">
        <f t="shared" si="2"/>
        <v/>
      </c>
      <c r="F29" s="12"/>
    </row>
    <row r="30" spans="2:106">
      <c r="B30" s="226" t="str">
        <f t="shared" si="1"/>
        <v>-</v>
      </c>
      <c r="C30" s="233" t="str">
        <f>IF($C$15=0,"Nurodykite",$C$15)</f>
        <v>Nurodykite</v>
      </c>
      <c r="D30" s="234" t="s">
        <v>260</v>
      </c>
      <c r="E30" s="232" t="str">
        <f t="shared" si="2"/>
        <v/>
      </c>
      <c r="F30" s="12"/>
    </row>
    <row r="31" spans="2:106">
      <c r="B31" s="226" t="str">
        <f t="shared" si="1"/>
        <v>-</v>
      </c>
      <c r="C31" s="233" t="str">
        <f>IF($C$16=0,"Nurodykite",$C$16)</f>
        <v>Nurodykite</v>
      </c>
      <c r="D31" s="234" t="s">
        <v>260</v>
      </c>
      <c r="E31" s="232" t="str">
        <f t="shared" si="2"/>
        <v/>
      </c>
      <c r="F31" s="12"/>
      <c r="G31" s="8"/>
    </row>
    <row r="32" spans="2:106">
      <c r="B32" s="12"/>
      <c r="C32" s="1214" t="s">
        <v>261</v>
      </c>
      <c r="D32" s="1201"/>
      <c r="E32" s="235">
        <f>SUM(E23:E31)</f>
        <v>6</v>
      </c>
      <c r="F32" s="39"/>
      <c r="G32" s="8"/>
    </row>
    <row r="33" spans="2:7">
      <c r="B33" s="12"/>
      <c r="C33" s="7"/>
      <c r="D33" s="12"/>
      <c r="E33" s="39"/>
      <c r="F33" s="39"/>
      <c r="G33" s="8"/>
    </row>
    <row r="34" spans="2:7" hidden="1">
      <c r="B34" s="16" t="s">
        <v>24</v>
      </c>
    </row>
    <row r="35" spans="2:7" ht="29" hidden="1">
      <c r="B35" s="155" t="s">
        <v>253</v>
      </c>
      <c r="C35" s="155" t="s">
        <v>254</v>
      </c>
      <c r="D35" s="156" t="s">
        <v>258</v>
      </c>
      <c r="E35" s="155" t="s">
        <v>259</v>
      </c>
      <c r="F35" s="7"/>
    </row>
    <row r="36" spans="2:7" hidden="1">
      <c r="B36" s="226" t="str">
        <f>IF(OR(C36="",C36="Nurodykite"),"-",ROW(B36)-ROW($B$36)+1 &amp; ".")</f>
        <v>1.</v>
      </c>
      <c r="C36" s="208" t="str">
        <f>C8</f>
        <v>Ekonominės naudos ir išlaidų santykis (ENIS)</v>
      </c>
      <c r="D36" s="231" t="str">
        <f>IF($B$4=Data1!$G$2,IFERROR(10*DA!H10/MAX(Rodikliai),"-"),IFERROR(10*MIN(Rodikliai)/DA!H10,"-"))</f>
        <v>-</v>
      </c>
      <c r="E36" s="232" t="str">
        <f>IFERROR(D36*VLOOKUP(B36,Svoris,3,0),"")</f>
        <v/>
      </c>
      <c r="F36" s="12"/>
    </row>
    <row r="37" spans="2:7" hidden="1">
      <c r="B37" s="226" t="str">
        <f t="shared" ref="B37:B44" si="3">IF(OR(C37="",C37="Nurodykite"),"-",ROW(B37)-ROW($B$36)+1 &amp; ".")</f>
        <v>-</v>
      </c>
      <c r="C37" s="233" t="str">
        <f>IF($C$9=0,"Nurodykite",$C$9)</f>
        <v>Nurodykite</v>
      </c>
      <c r="D37" s="234" t="s">
        <v>260</v>
      </c>
      <c r="E37" s="232" t="str">
        <f t="shared" ref="E37:E44" si="4">IF(AND(B37&lt;&gt;"-",D37&lt;&gt;"Nurodykite įvertinimą"),IFERROR(D37*VLOOKUP(B37,Svoris,3,0),""),IF(AND(B37&lt;&gt;"-",D37="Nurodykite įvertinimą"),"Įveskite kriterijaus įvertinimą žaliame laukelyje",""))</f>
        <v/>
      </c>
      <c r="F37" s="12"/>
    </row>
    <row r="38" spans="2:7" hidden="1">
      <c r="B38" s="226" t="str">
        <f t="shared" si="3"/>
        <v>-</v>
      </c>
      <c r="C38" s="233" t="str">
        <f>IF($C$10=0,"Nurodykite",$C$10)</f>
        <v>Nurodykite</v>
      </c>
      <c r="D38" s="234" t="s">
        <v>260</v>
      </c>
      <c r="E38" s="232" t="str">
        <f t="shared" si="4"/>
        <v/>
      </c>
      <c r="F38" s="12"/>
    </row>
    <row r="39" spans="2:7" hidden="1">
      <c r="B39" s="226" t="str">
        <f t="shared" si="3"/>
        <v>-</v>
      </c>
      <c r="C39" s="233" t="str">
        <f>IF($C$11=0,"Nurodykite",$C$11)</f>
        <v>Nurodykite</v>
      </c>
      <c r="D39" s="234" t="s">
        <v>260</v>
      </c>
      <c r="E39" s="232" t="str">
        <f t="shared" si="4"/>
        <v/>
      </c>
      <c r="F39" s="12"/>
    </row>
    <row r="40" spans="2:7" hidden="1">
      <c r="B40" s="226" t="str">
        <f t="shared" si="3"/>
        <v>-</v>
      </c>
      <c r="C40" s="233" t="str">
        <f>IF($C$12=0,"Nurodykite",$C$12)</f>
        <v>Nurodykite</v>
      </c>
      <c r="D40" s="234" t="s">
        <v>260</v>
      </c>
      <c r="E40" s="232" t="str">
        <f t="shared" si="4"/>
        <v/>
      </c>
      <c r="F40" s="12"/>
    </row>
    <row r="41" spans="2:7" hidden="1">
      <c r="B41" s="226" t="str">
        <f t="shared" si="3"/>
        <v>-</v>
      </c>
      <c r="C41" s="233" t="str">
        <f>IF($C$13=0,"Nurodykite",$C$13)</f>
        <v>Nurodykite</v>
      </c>
      <c r="D41" s="234" t="s">
        <v>260</v>
      </c>
      <c r="E41" s="232" t="str">
        <f t="shared" si="4"/>
        <v/>
      </c>
      <c r="F41" s="12"/>
    </row>
    <row r="42" spans="2:7" hidden="1">
      <c r="B42" s="226" t="str">
        <f t="shared" si="3"/>
        <v>-</v>
      </c>
      <c r="C42" s="233" t="str">
        <f>IF($C$14=0,"Nurodykite",$C$14)</f>
        <v>Nurodykite</v>
      </c>
      <c r="D42" s="234" t="s">
        <v>260</v>
      </c>
      <c r="E42" s="232" t="str">
        <f t="shared" si="4"/>
        <v/>
      </c>
      <c r="F42" s="12"/>
    </row>
    <row r="43" spans="2:7" hidden="1">
      <c r="B43" s="226" t="str">
        <f t="shared" si="3"/>
        <v>-</v>
      </c>
      <c r="C43" s="233" t="str">
        <f>IF($C$15=0,"Nurodykite",$C$15)</f>
        <v>Nurodykite</v>
      </c>
      <c r="D43" s="234" t="s">
        <v>260</v>
      </c>
      <c r="E43" s="232" t="str">
        <f t="shared" si="4"/>
        <v/>
      </c>
      <c r="F43" s="12"/>
    </row>
    <row r="44" spans="2:7" hidden="1">
      <c r="B44" s="226" t="str">
        <f t="shared" si="3"/>
        <v>-</v>
      </c>
      <c r="C44" s="233" t="str">
        <f>IF($C$16=0,"Nurodykite",$C$16)</f>
        <v>Nurodykite</v>
      </c>
      <c r="D44" s="234" t="s">
        <v>260</v>
      </c>
      <c r="E44" s="232" t="str">
        <f t="shared" si="4"/>
        <v/>
      </c>
      <c r="F44" s="12"/>
    </row>
    <row r="45" spans="2:7" hidden="1">
      <c r="B45" s="12"/>
      <c r="C45" s="1214" t="s">
        <v>261</v>
      </c>
      <c r="D45" s="1201"/>
      <c r="E45" s="235">
        <f>SUM(E36:E44)</f>
        <v>0</v>
      </c>
      <c r="F45" s="39"/>
    </row>
    <row r="46" spans="2:7" hidden="1">
      <c r="B46" s="12"/>
      <c r="C46" s="7"/>
      <c r="D46" s="12"/>
      <c r="E46" s="39"/>
      <c r="F46" s="39"/>
    </row>
    <row r="47" spans="2:7" hidden="1">
      <c r="B47" s="16" t="s">
        <v>28</v>
      </c>
    </row>
    <row r="48" spans="2:7" ht="29" hidden="1">
      <c r="B48" s="155" t="s">
        <v>253</v>
      </c>
      <c r="C48" s="155" t="s">
        <v>254</v>
      </c>
      <c r="D48" s="156" t="s">
        <v>258</v>
      </c>
      <c r="E48" s="155" t="s">
        <v>259</v>
      </c>
      <c r="F48" s="7"/>
    </row>
    <row r="49" spans="2:6" hidden="1">
      <c r="B49" s="226" t="str">
        <f>IF(OR(C49="",C49="Nurodykite"),"-",ROW(B49)-ROW($B$49)+1 &amp; ".")</f>
        <v>1.</v>
      </c>
      <c r="C49" s="208" t="str">
        <f>C8</f>
        <v>Ekonominės naudos ir išlaidų santykis (ENIS)</v>
      </c>
      <c r="D49" s="231" t="str">
        <f>IF($B$4=Data1!$G$2,IFERROR(10*DA!H11/MAX(Rodikliai),"-"),IFERROR(10*MIN(Rodikliai)/DA!H11,"-"))</f>
        <v>-</v>
      </c>
      <c r="E49" s="232" t="str">
        <f>IFERROR(D49*VLOOKUP(B49,Svoris,3,0),"")</f>
        <v/>
      </c>
      <c r="F49" s="12"/>
    </row>
    <row r="50" spans="2:6" hidden="1">
      <c r="B50" s="226" t="str">
        <f t="shared" ref="B50:B57" si="5">IF(OR(C50="",C50="Nurodykite"),"-",ROW(B50)-ROW($B$49)+1 &amp; ".")</f>
        <v>-</v>
      </c>
      <c r="C50" s="233" t="str">
        <f>IF($C$9=0,"Nurodykite",$C$9)</f>
        <v>Nurodykite</v>
      </c>
      <c r="D50" s="234" t="s">
        <v>260</v>
      </c>
      <c r="E50" s="232" t="str">
        <f t="shared" ref="E50:E57" si="6">IF(AND(B50&lt;&gt;"-",D50&lt;&gt;"Nurodykite įvertinimą"),IFERROR(D50*VLOOKUP(B50,Svoris,3,0),""),IF(AND(B50&lt;&gt;"-",D50="Nurodykite įvertinimą"),"Įveskite kriterijaus įvertinimą žaliame laukelyje",""))</f>
        <v/>
      </c>
      <c r="F50" s="12"/>
    </row>
    <row r="51" spans="2:6" hidden="1">
      <c r="B51" s="226" t="str">
        <f t="shared" si="5"/>
        <v>-</v>
      </c>
      <c r="C51" s="233" t="str">
        <f>IF($C$10=0,"Nurodykite",$C$10)</f>
        <v>Nurodykite</v>
      </c>
      <c r="D51" s="234" t="s">
        <v>260</v>
      </c>
      <c r="E51" s="232" t="str">
        <f t="shared" si="6"/>
        <v/>
      </c>
      <c r="F51" s="12"/>
    </row>
    <row r="52" spans="2:6" hidden="1">
      <c r="B52" s="226" t="str">
        <f t="shared" si="5"/>
        <v>-</v>
      </c>
      <c r="C52" s="233" t="str">
        <f>IF($C$11=0,"Nurodykite",$C$11)</f>
        <v>Nurodykite</v>
      </c>
      <c r="D52" s="234" t="s">
        <v>260</v>
      </c>
      <c r="E52" s="232" t="str">
        <f t="shared" si="6"/>
        <v/>
      </c>
      <c r="F52" s="12"/>
    </row>
    <row r="53" spans="2:6" hidden="1">
      <c r="B53" s="226" t="str">
        <f t="shared" si="5"/>
        <v>-</v>
      </c>
      <c r="C53" s="233" t="str">
        <f>IF($C$12=0,"Nurodykite",$C$12)</f>
        <v>Nurodykite</v>
      </c>
      <c r="D53" s="234" t="s">
        <v>260</v>
      </c>
      <c r="E53" s="232" t="str">
        <f t="shared" si="6"/>
        <v/>
      </c>
      <c r="F53" s="12"/>
    </row>
    <row r="54" spans="2:6" hidden="1">
      <c r="B54" s="226" t="str">
        <f t="shared" si="5"/>
        <v>-</v>
      </c>
      <c r="C54" s="233" t="str">
        <f>IF($C$13=0,"Nurodykite",$C$13)</f>
        <v>Nurodykite</v>
      </c>
      <c r="D54" s="234" t="s">
        <v>260</v>
      </c>
      <c r="E54" s="232" t="str">
        <f t="shared" si="6"/>
        <v/>
      </c>
      <c r="F54" s="12"/>
    </row>
    <row r="55" spans="2:6" hidden="1">
      <c r="B55" s="226" t="str">
        <f t="shared" si="5"/>
        <v>-</v>
      </c>
      <c r="C55" s="233" t="str">
        <f>IF($C$14=0,"Nurodykite",$C$14)</f>
        <v>Nurodykite</v>
      </c>
      <c r="D55" s="234" t="s">
        <v>260</v>
      </c>
      <c r="E55" s="232" t="str">
        <f t="shared" si="6"/>
        <v/>
      </c>
      <c r="F55" s="12"/>
    </row>
    <row r="56" spans="2:6" hidden="1">
      <c r="B56" s="226" t="str">
        <f t="shared" si="5"/>
        <v>-</v>
      </c>
      <c r="C56" s="233" t="str">
        <f>IF($C$15=0,"Nurodykite",$C$15)</f>
        <v>Nurodykite</v>
      </c>
      <c r="D56" s="234" t="s">
        <v>260</v>
      </c>
      <c r="E56" s="232" t="str">
        <f t="shared" si="6"/>
        <v/>
      </c>
      <c r="F56" s="12"/>
    </row>
    <row r="57" spans="2:6" hidden="1">
      <c r="B57" s="226" t="str">
        <f t="shared" si="5"/>
        <v>-</v>
      </c>
      <c r="C57" s="233" t="str">
        <f>IF($C$16=0,"Nurodykite",$C$16)</f>
        <v>Nurodykite</v>
      </c>
      <c r="D57" s="234" t="s">
        <v>260</v>
      </c>
      <c r="E57" s="232" t="str">
        <f t="shared" si="6"/>
        <v/>
      </c>
      <c r="F57" s="12"/>
    </row>
    <row r="58" spans="2:6" hidden="1">
      <c r="B58" s="12"/>
      <c r="C58" s="1214" t="s">
        <v>261</v>
      </c>
      <c r="D58" s="1201"/>
      <c r="E58" s="235">
        <f>SUM(E49:E57)</f>
        <v>0</v>
      </c>
      <c r="F58" s="39"/>
    </row>
    <row r="59" spans="2:6" hidden="1"/>
    <row r="60" spans="2:6" hidden="1">
      <c r="B60" s="16" t="s">
        <v>32</v>
      </c>
    </row>
    <row r="61" spans="2:6" ht="29" hidden="1">
      <c r="B61" s="155" t="s">
        <v>253</v>
      </c>
      <c r="C61" s="155" t="s">
        <v>254</v>
      </c>
      <c r="D61" s="156" t="s">
        <v>258</v>
      </c>
      <c r="E61" s="155" t="s">
        <v>259</v>
      </c>
      <c r="F61" s="7"/>
    </row>
    <row r="62" spans="2:6" hidden="1">
      <c r="B62" s="226" t="str">
        <f t="shared" ref="B62:B70" si="7">IF(OR(C62="",C62="Nurodykite"),"-",ROW(B62)-ROW($B$62)+1 &amp; ".")</f>
        <v>1.</v>
      </c>
      <c r="C62" s="208" t="str">
        <f>C8</f>
        <v>Ekonominės naudos ir išlaidų santykis (ENIS)</v>
      </c>
      <c r="D62" s="231" t="str">
        <f>IF($B$4=Data1!$G$2,IFERROR(10*DA!H12/MAX(Rodikliai),"-"),IFERROR(10*MIN(Rodikliai)/DA!H12,"-"))</f>
        <v>-</v>
      </c>
      <c r="E62" s="232" t="str">
        <f>IFERROR(D62*VLOOKUP(B62,Svoris,3,0),"")</f>
        <v/>
      </c>
      <c r="F62" s="12"/>
    </row>
    <row r="63" spans="2:6" hidden="1">
      <c r="B63" s="226" t="str">
        <f t="shared" si="7"/>
        <v>-</v>
      </c>
      <c r="C63" s="233" t="str">
        <f>IF($C$9=0,"Nurodykite",$C$9)</f>
        <v>Nurodykite</v>
      </c>
      <c r="D63" s="234" t="s">
        <v>260</v>
      </c>
      <c r="E63" s="232" t="str">
        <f t="shared" ref="E63:E70" si="8">IF(AND(B63&lt;&gt;"-",D63&lt;&gt;"Nurodykite įvertinimą"),IFERROR(D63*VLOOKUP(B63,Svoris,3,0),""),IF(AND(B63&lt;&gt;"-",D63="Nurodykite įvertinimą"),"Įveskite kriterijaus įvertinimą žaliame laukelyje",""))</f>
        <v/>
      </c>
      <c r="F63" s="12"/>
    </row>
    <row r="64" spans="2:6" hidden="1">
      <c r="B64" s="226" t="str">
        <f t="shared" si="7"/>
        <v>-</v>
      </c>
      <c r="C64" s="233" t="str">
        <f>IF($C$10=0,"Nurodykite",$C$10)</f>
        <v>Nurodykite</v>
      </c>
      <c r="D64" s="234" t="s">
        <v>260</v>
      </c>
      <c r="E64" s="232" t="str">
        <f t="shared" si="8"/>
        <v/>
      </c>
      <c r="F64" s="12"/>
    </row>
    <row r="65" spans="2:6" hidden="1">
      <c r="B65" s="226" t="str">
        <f t="shared" si="7"/>
        <v>-</v>
      </c>
      <c r="C65" s="233" t="str">
        <f>IF($C$11=0,"Nurodykite",$C$11)</f>
        <v>Nurodykite</v>
      </c>
      <c r="D65" s="234" t="s">
        <v>260</v>
      </c>
      <c r="E65" s="232" t="str">
        <f t="shared" si="8"/>
        <v/>
      </c>
      <c r="F65" s="12"/>
    </row>
    <row r="66" spans="2:6" hidden="1">
      <c r="B66" s="226" t="str">
        <f t="shared" si="7"/>
        <v>-</v>
      </c>
      <c r="C66" s="233" t="str">
        <f>IF($C$12=0,"Nurodykite",$C$12)</f>
        <v>Nurodykite</v>
      </c>
      <c r="D66" s="234" t="s">
        <v>260</v>
      </c>
      <c r="E66" s="232" t="str">
        <f t="shared" si="8"/>
        <v/>
      </c>
      <c r="F66" s="12"/>
    </row>
    <row r="67" spans="2:6" hidden="1">
      <c r="B67" s="226" t="str">
        <f t="shared" si="7"/>
        <v>-</v>
      </c>
      <c r="C67" s="233" t="str">
        <f>IF($C$13=0,"Nurodykite",$C$13)</f>
        <v>Nurodykite</v>
      </c>
      <c r="D67" s="234" t="s">
        <v>260</v>
      </c>
      <c r="E67" s="232" t="str">
        <f t="shared" si="8"/>
        <v/>
      </c>
      <c r="F67" s="12"/>
    </row>
    <row r="68" spans="2:6" hidden="1">
      <c r="B68" s="226" t="str">
        <f t="shared" si="7"/>
        <v>-</v>
      </c>
      <c r="C68" s="233" t="str">
        <f>IF($C$14=0,"Nurodykite",$C$14)</f>
        <v>Nurodykite</v>
      </c>
      <c r="D68" s="234" t="s">
        <v>260</v>
      </c>
      <c r="E68" s="232" t="str">
        <f t="shared" si="8"/>
        <v/>
      </c>
      <c r="F68" s="12"/>
    </row>
    <row r="69" spans="2:6" hidden="1">
      <c r="B69" s="226" t="str">
        <f t="shared" si="7"/>
        <v>-</v>
      </c>
      <c r="C69" s="233" t="str">
        <f>IF($C$15=0,"Nurodykite",$C$15)</f>
        <v>Nurodykite</v>
      </c>
      <c r="D69" s="234" t="s">
        <v>260</v>
      </c>
      <c r="E69" s="232" t="str">
        <f t="shared" si="8"/>
        <v/>
      </c>
      <c r="F69" s="12"/>
    </row>
    <row r="70" spans="2:6" hidden="1">
      <c r="B70" s="226" t="str">
        <f t="shared" si="7"/>
        <v>-</v>
      </c>
      <c r="C70" s="233" t="str">
        <f>IF($C$16=0,"Nurodykite",$C$16)</f>
        <v>Nurodykite</v>
      </c>
      <c r="D70" s="234" t="s">
        <v>260</v>
      </c>
      <c r="E70" s="232" t="str">
        <f t="shared" si="8"/>
        <v/>
      </c>
      <c r="F70" s="12"/>
    </row>
    <row r="71" spans="2:6" hidden="1">
      <c r="B71" s="12"/>
      <c r="C71" s="1214" t="s">
        <v>261</v>
      </c>
      <c r="D71" s="1201"/>
      <c r="E71" s="235">
        <f>SUM(E62:E70)</f>
        <v>0</v>
      </c>
      <c r="F71" s="39"/>
    </row>
    <row r="72" spans="2:6" hidden="1"/>
    <row r="73" spans="2:6" hidden="1">
      <c r="B73" s="16" t="s">
        <v>38</v>
      </c>
    </row>
    <row r="74" spans="2:6" ht="29" hidden="1">
      <c r="B74" s="155" t="s">
        <v>253</v>
      </c>
      <c r="C74" s="155" t="s">
        <v>254</v>
      </c>
      <c r="D74" s="156" t="s">
        <v>258</v>
      </c>
      <c r="E74" s="155" t="s">
        <v>259</v>
      </c>
      <c r="F74" s="7"/>
    </row>
    <row r="75" spans="2:6" hidden="1">
      <c r="B75" s="226" t="str">
        <f>IF(OR(C75="",C75="Nurodykite"),"-",ROW(B75)-ROW($B$75)+1 &amp; ".")</f>
        <v>1.</v>
      </c>
      <c r="C75" s="208" t="str">
        <f>C8</f>
        <v>Ekonominės naudos ir išlaidų santykis (ENIS)</v>
      </c>
      <c r="D75" s="231" t="str">
        <f>IF($B$4=Data1!$G$2,IFERROR(10*DA!H13/MAX(Rodikliai),"-"),IFERROR(10*MIN(Rodikliai)/DA!H13,"-"))</f>
        <v>-</v>
      </c>
      <c r="E75" s="232" t="str">
        <f>IFERROR(D75*VLOOKUP(B75,Svoris,3,0),"")</f>
        <v/>
      </c>
      <c r="F75" s="12"/>
    </row>
    <row r="76" spans="2:6" hidden="1">
      <c r="B76" s="226" t="str">
        <f t="shared" ref="B76:B83" si="9">IF(OR(C76="",C76="Nurodykite"),"-",ROW(B76)-ROW($B$75)+1 &amp; ".")</f>
        <v>-</v>
      </c>
      <c r="C76" s="233" t="str">
        <f>IF($C$9=0,"Nurodykite",$C$9)</f>
        <v>Nurodykite</v>
      </c>
      <c r="D76" s="234" t="s">
        <v>260</v>
      </c>
      <c r="E76" s="232" t="str">
        <f t="shared" ref="E76:E83" si="10">IF(AND(B76&lt;&gt;"-",D76&lt;&gt;"Nurodykite įvertinimą"),IFERROR(D76*VLOOKUP(B76,Svoris,3,0),""),IF(AND(B76&lt;&gt;"-",D76="Nurodykite įvertinimą"),"Įveskite kriterijaus įvertinimą žaliame laukelyje",""))</f>
        <v/>
      </c>
      <c r="F76" s="12"/>
    </row>
    <row r="77" spans="2:6" hidden="1">
      <c r="B77" s="226" t="str">
        <f t="shared" si="9"/>
        <v>-</v>
      </c>
      <c r="C77" s="233" t="str">
        <f>IF($C$10=0,"Nurodykite",$C$10)</f>
        <v>Nurodykite</v>
      </c>
      <c r="D77" s="234" t="s">
        <v>260</v>
      </c>
      <c r="E77" s="232" t="str">
        <f t="shared" si="10"/>
        <v/>
      </c>
      <c r="F77" s="12"/>
    </row>
    <row r="78" spans="2:6" hidden="1">
      <c r="B78" s="226" t="str">
        <f t="shared" si="9"/>
        <v>-</v>
      </c>
      <c r="C78" s="233" t="str">
        <f>IF($C$11=0,"Nurodykite",$C$11)</f>
        <v>Nurodykite</v>
      </c>
      <c r="D78" s="234" t="s">
        <v>260</v>
      </c>
      <c r="E78" s="232" t="str">
        <f t="shared" si="10"/>
        <v/>
      </c>
      <c r="F78" s="12"/>
    </row>
    <row r="79" spans="2:6" hidden="1">
      <c r="B79" s="226" t="str">
        <f t="shared" si="9"/>
        <v>-</v>
      </c>
      <c r="C79" s="233" t="str">
        <f>IF($C$12=0,"Nurodykite",$C$12)</f>
        <v>Nurodykite</v>
      </c>
      <c r="D79" s="234" t="s">
        <v>260</v>
      </c>
      <c r="E79" s="232" t="str">
        <f t="shared" si="10"/>
        <v/>
      </c>
      <c r="F79" s="12"/>
    </row>
    <row r="80" spans="2:6" hidden="1">
      <c r="B80" s="226" t="str">
        <f t="shared" si="9"/>
        <v>-</v>
      </c>
      <c r="C80" s="233" t="str">
        <f>IF($C$13=0,"Nurodykite",$C$13)</f>
        <v>Nurodykite</v>
      </c>
      <c r="D80" s="234" t="s">
        <v>260</v>
      </c>
      <c r="E80" s="232" t="str">
        <f t="shared" si="10"/>
        <v/>
      </c>
      <c r="F80" s="12"/>
    </row>
    <row r="81" spans="2:6" hidden="1">
      <c r="B81" s="226" t="str">
        <f t="shared" si="9"/>
        <v>-</v>
      </c>
      <c r="C81" s="233" t="str">
        <f>IF($C$14=0,"Nurodykite",$C$14)</f>
        <v>Nurodykite</v>
      </c>
      <c r="D81" s="234" t="s">
        <v>260</v>
      </c>
      <c r="E81" s="232" t="str">
        <f t="shared" si="10"/>
        <v/>
      </c>
      <c r="F81" s="12"/>
    </row>
    <row r="82" spans="2:6" hidden="1">
      <c r="B82" s="226" t="str">
        <f t="shared" si="9"/>
        <v>-</v>
      </c>
      <c r="C82" s="233" t="str">
        <f>IF($C$15=0,"Nurodykite",$C$15)</f>
        <v>Nurodykite</v>
      </c>
      <c r="D82" s="234" t="s">
        <v>260</v>
      </c>
      <c r="E82" s="232" t="str">
        <f t="shared" si="10"/>
        <v/>
      </c>
      <c r="F82" s="12"/>
    </row>
    <row r="83" spans="2:6" hidden="1">
      <c r="B83" s="226" t="str">
        <f t="shared" si="9"/>
        <v>-</v>
      </c>
      <c r="C83" s="233" t="str">
        <f>IF($C$16=0,"Nurodykite",$C$16)</f>
        <v>Nurodykite</v>
      </c>
      <c r="D83" s="234" t="s">
        <v>260</v>
      </c>
      <c r="E83" s="232" t="str">
        <f t="shared" si="10"/>
        <v/>
      </c>
      <c r="F83" s="12"/>
    </row>
    <row r="84" spans="2:6" hidden="1">
      <c r="B84" s="12"/>
      <c r="C84" s="1214" t="s">
        <v>261</v>
      </c>
      <c r="D84" s="1201"/>
      <c r="E84" s="235">
        <f>SUM(E75:E83)</f>
        <v>0</v>
      </c>
      <c r="F84" s="39"/>
    </row>
  </sheetData>
  <sheetProtection algorithmName="SHA-512" hashValue="Z0UXjAZy4EYv6a7jcSL14AvKjF+r/dWHqRFDhyJr9gp9Cvj/bhkh1dflOGgEZGXdcDgcisdecSbjujDxd3HvCQ==" saltValue="pYlbcl9e22+2ycwXBVrSgA==" spinCount="100000" sheet="1" objects="1" scenarios="1"/>
  <dataConsolidate/>
  <customSheetViews>
    <customSheetView guid="{B7831A28-C714-4DC9-BB36-A1304866CBB0}" scale="90" fitToPage="1" hiddenColumns="1" topLeftCell="A10">
      <selection activeCell="D23" sqref="D23"/>
      <pageMargins left="0" right="0" top="0" bottom="0" header="0" footer="0"/>
      <pageSetup paperSize="9" fitToWidth="2" orientation="landscape" r:id="rId1"/>
    </customSheetView>
  </customSheetViews>
  <mergeCells count="13">
    <mergeCell ref="C71:D71"/>
    <mergeCell ref="C84:D84"/>
    <mergeCell ref="E21:F21"/>
    <mergeCell ref="F13:G13"/>
    <mergeCell ref="B1:C1"/>
    <mergeCell ref="C32:D32"/>
    <mergeCell ref="C45:D45"/>
    <mergeCell ref="C58:D58"/>
    <mergeCell ref="F8:G8"/>
    <mergeCell ref="F9:G9"/>
    <mergeCell ref="F10:G10"/>
    <mergeCell ref="F11:G11"/>
    <mergeCell ref="F12:G12"/>
  </mergeCells>
  <conditionalFormatting sqref="D17">
    <cfRule type="cellIs" dxfId="15" priority="6" operator="notEqual">
      <formula>1</formula>
    </cfRule>
  </conditionalFormatting>
  <conditionalFormatting sqref="E24:E31">
    <cfRule type="containsText" dxfId="14" priority="5" operator="containsText" text="Įveskite">
      <formula>NOT(ISERROR(SEARCH("Įveskite",E24)))</formula>
    </cfRule>
  </conditionalFormatting>
  <conditionalFormatting sqref="E37:E44">
    <cfRule type="containsText" dxfId="13" priority="4" operator="containsText" text="Įveskite">
      <formula>NOT(ISERROR(SEARCH("Įveskite",E37)))</formula>
    </cfRule>
  </conditionalFormatting>
  <conditionalFormatting sqref="E50:E57">
    <cfRule type="containsText" dxfId="12" priority="3" operator="containsText" text="Įveskite">
      <formula>NOT(ISERROR(SEARCH("Įveskite",E50)))</formula>
    </cfRule>
  </conditionalFormatting>
  <conditionalFormatting sqref="E63:E70">
    <cfRule type="containsText" dxfId="11" priority="2" operator="containsText" text="Įveskite">
      <formula>NOT(ISERROR(SEARCH("Įveskite",E63)))</formula>
    </cfRule>
  </conditionalFormatting>
  <conditionalFormatting sqref="E76:E83">
    <cfRule type="containsText" dxfId="10" priority="1" operator="containsText" text="Įveskite">
      <formula>NOT(ISERROR(SEARCH("Įveskite",E76)))</formula>
    </cfRule>
  </conditionalFormatting>
  <dataValidations count="4">
    <dataValidation type="decimal" allowBlank="1" showInputMessage="1" showErrorMessage="1" errorTitle="Kriterijaus svoris" error="Pasirinkite kriterijaus svorį ne mažesnį nei 60%, t.y. ENIS kriterijaus svoris turi būti 60% - 100 %." promptTitle="ENIS kriterijaus svoris" prompt="ENIS kriterijaus svorį pasirinkite ne mažesnį nei 60% ir ne didesnį nei 100%." sqref="D8" xr:uid="{00000000-0002-0000-0B00-000000000000}">
      <formula1>0.6</formula1>
      <formula2>1</formula2>
    </dataValidation>
    <dataValidation type="decimal" operator="equal" allowBlank="1" showInputMessage="1" showErrorMessage="1" promptTitle="Paaiškinimas" prompt="Visų kriterijų svorių suma turi būti lygi 100%." sqref="D17" xr:uid="{00000000-0002-0000-0B00-000001000000}">
      <formula1>1</formula1>
    </dataValidation>
    <dataValidation type="decimal" allowBlank="1" showInputMessage="1" showErrorMessage="1" errorTitle="Kriterijaus svoris" error="Įrašykite kriterijaus svorį iš intervalo 0% - 40% (visų kriterijų svorių suma turi neviršyti 100%)." sqref="D9:D16" xr:uid="{00000000-0002-0000-0B00-000002000000}">
      <formula1>0</formula1>
      <formula2>1</formula2>
    </dataValidation>
    <dataValidation type="decimal" allowBlank="1" showInputMessage="1" showErrorMessage="1" error="Kriterijaus įvertinimą pasirinkite iš intervalo 0-10." sqref="D76:D83 D37:D44 D50:D57 D63:D70 D24:D31" xr:uid="{00000000-0002-0000-0B00-000003000000}">
      <formula1>0</formula1>
      <formula2>10</formula2>
    </dataValidation>
  </dataValidations>
  <pageMargins left="0.7" right="0.7" top="0.75" bottom="0.75" header="0.3" footer="0.3"/>
  <pageSetup paperSize="9"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18433" r:id="rId5" name="Button 22">
              <controlPr defaultSize="0" print="0" autoFill="0" autoPict="0" macro="[0]!Button17_Click">
                <anchor moveWithCells="1" sizeWithCells="1">
                  <from>
                    <xdr:col>3</xdr:col>
                    <xdr:colOff>1943100</xdr:colOff>
                    <xdr:row>4</xdr:row>
                    <xdr:rowOff>146050</xdr:rowOff>
                  </from>
                  <to>
                    <xdr:col>3</xdr:col>
                    <xdr:colOff>2349500</xdr:colOff>
                    <xdr:row>5</xdr:row>
                    <xdr:rowOff>177800</xdr:rowOff>
                  </to>
                </anchor>
              </controlPr>
            </control>
          </mc:Choice>
        </mc:AlternateContent>
        <mc:AlternateContent xmlns:mc="http://schemas.openxmlformats.org/markup-compatibility/2006">
          <mc:Choice Requires="x14">
            <control shapeId="18434" r:id="rId6" name="Button 23">
              <controlPr defaultSize="0" print="0" autoFill="0" autoPict="0" macro="[0]!Button19_Click">
                <anchor moveWithCells="1" sizeWithCells="1">
                  <from>
                    <xdr:col>7</xdr:col>
                    <xdr:colOff>952500</xdr:colOff>
                    <xdr:row>5</xdr:row>
                    <xdr:rowOff>146050</xdr:rowOff>
                  </from>
                  <to>
                    <xdr:col>7</xdr:col>
                    <xdr:colOff>1358900</xdr:colOff>
                    <xdr:row>6</xdr:row>
                    <xdr:rowOff>177800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01">
    <tabColor theme="5" tint="0.59999389629810485"/>
    <pageSetUpPr fitToPage="1"/>
  </sheetPr>
  <dimension ref="B1:DC40"/>
  <sheetViews>
    <sheetView showGridLines="0" showRowColHeaders="0" zoomScaleNormal="100" workbookViewId="0">
      <pane xSplit="7" ySplit="5" topLeftCell="H6" activePane="bottomRight" state="frozenSplit"/>
      <selection pane="topRight" activeCell="C20" sqref="C20"/>
      <selection pane="bottomLeft" activeCell="C20" sqref="C20"/>
      <selection pane="bottomRight"/>
    </sheetView>
  </sheetViews>
  <sheetFormatPr defaultColWidth="9.08984375" defaultRowHeight="14.5"/>
  <cols>
    <col min="1" max="1" width="3.6328125" customWidth="1"/>
    <col min="2" max="2" width="5.90625" customWidth="1"/>
    <col min="3" max="3" width="12.453125" customWidth="1"/>
    <col min="4" max="4" width="40.36328125" customWidth="1"/>
    <col min="5" max="5" width="8.453125" customWidth="1"/>
    <col min="6" max="7" width="16.6328125" customWidth="1"/>
    <col min="8" max="33" width="14.6328125" customWidth="1"/>
    <col min="34" max="107" width="14.6328125" hidden="1" customWidth="1"/>
    <col min="108" max="109" width="9.08984375" customWidth="1"/>
  </cols>
  <sheetData>
    <row r="1" spans="2:107" ht="9" customHeight="1"/>
    <row r="2" spans="2:107">
      <c r="B2" s="6" t="s">
        <v>262</v>
      </c>
      <c r="D2" s="6"/>
      <c r="E2" s="6"/>
      <c r="F2" s="6"/>
      <c r="G2" s="6"/>
      <c r="H2" s="6"/>
    </row>
    <row r="4" spans="2:107">
      <c r="B4" s="6"/>
    </row>
    <row r="5" spans="2:107">
      <c r="B5" s="6" t="s">
        <v>141</v>
      </c>
    </row>
    <row r="6" spans="2:107" s="12" customFormat="1">
      <c r="B6" s="70" t="s">
        <v>19</v>
      </c>
      <c r="C6" s="21"/>
      <c r="D6" s="21"/>
      <c r="E6" s="21"/>
      <c r="F6" s="1189" t="s">
        <v>142</v>
      </c>
      <c r="G6" s="1201"/>
      <c r="H6" s="186">
        <v>0</v>
      </c>
      <c r="I6" s="186">
        <v>1</v>
      </c>
      <c r="J6" s="186">
        <v>2</v>
      </c>
      <c r="K6" s="186">
        <v>3</v>
      </c>
      <c r="L6" s="186">
        <v>4</v>
      </c>
      <c r="M6" s="186">
        <v>5</v>
      </c>
      <c r="N6" s="186">
        <v>6</v>
      </c>
      <c r="O6" s="186">
        <v>7</v>
      </c>
      <c r="P6" s="186">
        <v>8</v>
      </c>
      <c r="Q6" s="186">
        <v>9</v>
      </c>
      <c r="R6" s="186">
        <v>10</v>
      </c>
      <c r="S6" s="186">
        <v>11</v>
      </c>
      <c r="T6" s="186">
        <v>12</v>
      </c>
      <c r="U6" s="186">
        <v>13</v>
      </c>
      <c r="V6" s="186">
        <v>14</v>
      </c>
      <c r="W6" s="186">
        <v>15</v>
      </c>
      <c r="X6" s="186">
        <v>16</v>
      </c>
      <c r="Y6" s="186">
        <v>17</v>
      </c>
      <c r="Z6" s="186">
        <v>18</v>
      </c>
      <c r="AA6" s="186">
        <v>19</v>
      </c>
      <c r="AB6" s="186">
        <v>20</v>
      </c>
      <c r="AC6" s="186">
        <v>21</v>
      </c>
      <c r="AD6" s="186">
        <v>22</v>
      </c>
      <c r="AE6" s="186">
        <v>23</v>
      </c>
      <c r="AF6" s="186">
        <v>24</v>
      </c>
      <c r="AG6" s="186">
        <v>25</v>
      </c>
      <c r="AH6" s="186">
        <v>26</v>
      </c>
      <c r="AI6" s="186">
        <v>27</v>
      </c>
      <c r="AJ6" s="186">
        <v>28</v>
      </c>
      <c r="AK6" s="186">
        <v>29</v>
      </c>
      <c r="AL6" s="186">
        <v>30</v>
      </c>
      <c r="AM6" s="186">
        <v>31</v>
      </c>
      <c r="AN6" s="186">
        <v>32</v>
      </c>
      <c r="AO6" s="186">
        <v>33</v>
      </c>
      <c r="AP6" s="186">
        <v>34</v>
      </c>
      <c r="AQ6" s="186">
        <v>35</v>
      </c>
      <c r="AR6" s="186">
        <v>36</v>
      </c>
      <c r="AS6" s="186">
        <v>37</v>
      </c>
      <c r="AT6" s="186">
        <v>38</v>
      </c>
      <c r="AU6" s="186">
        <v>39</v>
      </c>
      <c r="AV6" s="186">
        <v>40</v>
      </c>
      <c r="AW6" s="186">
        <v>41</v>
      </c>
      <c r="AX6" s="186">
        <v>42</v>
      </c>
      <c r="AY6" s="186">
        <v>43</v>
      </c>
      <c r="AZ6" s="186">
        <v>44</v>
      </c>
      <c r="BA6" s="186">
        <v>45</v>
      </c>
      <c r="BB6" s="186">
        <v>46</v>
      </c>
      <c r="BC6" s="186">
        <v>47</v>
      </c>
      <c r="BD6" s="186">
        <v>48</v>
      </c>
      <c r="BE6" s="186">
        <v>49</v>
      </c>
      <c r="BF6" s="186">
        <v>50</v>
      </c>
      <c r="BG6" s="186">
        <v>51</v>
      </c>
      <c r="BH6" s="186">
        <v>52</v>
      </c>
      <c r="BI6" s="186">
        <v>53</v>
      </c>
      <c r="BJ6" s="186">
        <v>54</v>
      </c>
      <c r="BK6" s="186">
        <v>55</v>
      </c>
      <c r="BL6" s="186">
        <v>56</v>
      </c>
      <c r="BM6" s="186">
        <v>57</v>
      </c>
      <c r="BN6" s="186">
        <v>58</v>
      </c>
      <c r="BO6" s="186">
        <v>59</v>
      </c>
      <c r="BP6" s="186">
        <v>60</v>
      </c>
      <c r="BQ6" s="186">
        <v>61</v>
      </c>
      <c r="BR6" s="186">
        <v>62</v>
      </c>
      <c r="BS6" s="186">
        <v>63</v>
      </c>
      <c r="BT6" s="186">
        <v>64</v>
      </c>
      <c r="BU6" s="186">
        <v>65</v>
      </c>
      <c r="BV6" s="186">
        <v>66</v>
      </c>
      <c r="BW6" s="186">
        <v>67</v>
      </c>
      <c r="BX6" s="186">
        <v>68</v>
      </c>
      <c r="BY6" s="186">
        <v>69</v>
      </c>
      <c r="BZ6" s="186">
        <v>70</v>
      </c>
      <c r="CA6" s="186">
        <v>71</v>
      </c>
      <c r="CB6" s="186">
        <v>72</v>
      </c>
      <c r="CC6" s="186">
        <v>73</v>
      </c>
      <c r="CD6" s="186">
        <v>74</v>
      </c>
      <c r="CE6" s="186">
        <v>75</v>
      </c>
      <c r="CF6" s="186">
        <v>76</v>
      </c>
      <c r="CG6" s="186">
        <v>77</v>
      </c>
      <c r="CH6" s="186">
        <v>78</v>
      </c>
      <c r="CI6" s="186">
        <v>79</v>
      </c>
      <c r="CJ6" s="186">
        <v>80</v>
      </c>
      <c r="CK6" s="186">
        <v>81</v>
      </c>
      <c r="CL6" s="186">
        <v>82</v>
      </c>
      <c r="CM6" s="186">
        <v>83</v>
      </c>
      <c r="CN6" s="186">
        <v>84</v>
      </c>
      <c r="CO6" s="186">
        <v>85</v>
      </c>
      <c r="CP6" s="186">
        <v>86</v>
      </c>
      <c r="CQ6" s="186">
        <v>87</v>
      </c>
      <c r="CR6" s="186">
        <v>88</v>
      </c>
      <c r="CS6" s="186">
        <v>89</v>
      </c>
      <c r="CT6" s="186">
        <v>90</v>
      </c>
      <c r="CU6" s="186">
        <v>91</v>
      </c>
      <c r="CV6" s="186">
        <v>92</v>
      </c>
      <c r="CW6" s="186">
        <v>93</v>
      </c>
      <c r="CX6" s="186">
        <v>94</v>
      </c>
      <c r="CY6" s="186">
        <v>95</v>
      </c>
      <c r="CZ6" s="186">
        <v>96</v>
      </c>
      <c r="DA6" s="186">
        <v>97</v>
      </c>
      <c r="DB6" s="186">
        <v>98</v>
      </c>
      <c r="DC6" s="186">
        <v>99</v>
      </c>
    </row>
    <row r="7" spans="2:107" s="12" customFormat="1" ht="28.5" customHeight="1">
      <c r="B7" s="186" t="s">
        <v>226</v>
      </c>
      <c r="C7" s="1210" t="s">
        <v>263</v>
      </c>
      <c r="D7" s="1210"/>
      <c r="E7" s="1210"/>
      <c r="F7" s="187" t="s">
        <v>146</v>
      </c>
      <c r="G7" s="186" t="s">
        <v>147</v>
      </c>
      <c r="H7" s="186" t="str">
        <f ca="1">IF(PVP="",TEXT(TODAY(),"yyyy"),TEXT(PVP,"yyyy"))</f>
        <v>2024</v>
      </c>
      <c r="I7" s="186">
        <f ca="1">$H$7+I6</f>
        <v>2025</v>
      </c>
      <c r="J7" s="186">
        <f t="shared" ref="J7:BU7" ca="1" si="0">$H$7+J6</f>
        <v>2026</v>
      </c>
      <c r="K7" s="186">
        <f t="shared" ca="1" si="0"/>
        <v>2027</v>
      </c>
      <c r="L7" s="186">
        <f t="shared" ca="1" si="0"/>
        <v>2028</v>
      </c>
      <c r="M7" s="186">
        <f t="shared" ca="1" si="0"/>
        <v>2029</v>
      </c>
      <c r="N7" s="186">
        <f t="shared" ca="1" si="0"/>
        <v>2030</v>
      </c>
      <c r="O7" s="186">
        <f t="shared" ca="1" si="0"/>
        <v>2031</v>
      </c>
      <c r="P7" s="186">
        <f t="shared" ca="1" si="0"/>
        <v>2032</v>
      </c>
      <c r="Q7" s="186">
        <f t="shared" ca="1" si="0"/>
        <v>2033</v>
      </c>
      <c r="R7" s="186">
        <f t="shared" ca="1" si="0"/>
        <v>2034</v>
      </c>
      <c r="S7" s="186">
        <f t="shared" ca="1" si="0"/>
        <v>2035</v>
      </c>
      <c r="T7" s="186">
        <f t="shared" ca="1" si="0"/>
        <v>2036</v>
      </c>
      <c r="U7" s="186">
        <f t="shared" ca="1" si="0"/>
        <v>2037</v>
      </c>
      <c r="V7" s="186">
        <f t="shared" ca="1" si="0"/>
        <v>2038</v>
      </c>
      <c r="W7" s="186">
        <f t="shared" ca="1" si="0"/>
        <v>2039</v>
      </c>
      <c r="X7" s="186">
        <f t="shared" ca="1" si="0"/>
        <v>2040</v>
      </c>
      <c r="Y7" s="186">
        <f t="shared" ca="1" si="0"/>
        <v>2041</v>
      </c>
      <c r="Z7" s="186">
        <f t="shared" ca="1" si="0"/>
        <v>2042</v>
      </c>
      <c r="AA7" s="186">
        <f t="shared" ca="1" si="0"/>
        <v>2043</v>
      </c>
      <c r="AB7" s="186">
        <f t="shared" ca="1" si="0"/>
        <v>2044</v>
      </c>
      <c r="AC7" s="186">
        <f t="shared" ca="1" si="0"/>
        <v>2045</v>
      </c>
      <c r="AD7" s="186">
        <f t="shared" ca="1" si="0"/>
        <v>2046</v>
      </c>
      <c r="AE7" s="186">
        <f t="shared" ca="1" si="0"/>
        <v>2047</v>
      </c>
      <c r="AF7" s="186">
        <f t="shared" ca="1" si="0"/>
        <v>2048</v>
      </c>
      <c r="AG7" s="186">
        <f t="shared" ca="1" si="0"/>
        <v>2049</v>
      </c>
      <c r="AH7" s="186">
        <f t="shared" ca="1" si="0"/>
        <v>2050</v>
      </c>
      <c r="AI7" s="186">
        <f t="shared" ca="1" si="0"/>
        <v>2051</v>
      </c>
      <c r="AJ7" s="186">
        <f t="shared" ca="1" si="0"/>
        <v>2052</v>
      </c>
      <c r="AK7" s="186">
        <f t="shared" ca="1" si="0"/>
        <v>2053</v>
      </c>
      <c r="AL7" s="186">
        <f t="shared" ca="1" si="0"/>
        <v>2054</v>
      </c>
      <c r="AM7" s="186">
        <f t="shared" ca="1" si="0"/>
        <v>2055</v>
      </c>
      <c r="AN7" s="186">
        <f t="shared" ca="1" si="0"/>
        <v>2056</v>
      </c>
      <c r="AO7" s="186">
        <f t="shared" ca="1" si="0"/>
        <v>2057</v>
      </c>
      <c r="AP7" s="186">
        <f t="shared" ca="1" si="0"/>
        <v>2058</v>
      </c>
      <c r="AQ7" s="186">
        <f t="shared" ca="1" si="0"/>
        <v>2059</v>
      </c>
      <c r="AR7" s="186">
        <f t="shared" ca="1" si="0"/>
        <v>2060</v>
      </c>
      <c r="AS7" s="186">
        <f t="shared" ca="1" si="0"/>
        <v>2061</v>
      </c>
      <c r="AT7" s="186">
        <f t="shared" ca="1" si="0"/>
        <v>2062</v>
      </c>
      <c r="AU7" s="186">
        <f t="shared" ca="1" si="0"/>
        <v>2063</v>
      </c>
      <c r="AV7" s="186">
        <f t="shared" ca="1" si="0"/>
        <v>2064</v>
      </c>
      <c r="AW7" s="186">
        <f t="shared" ca="1" si="0"/>
        <v>2065</v>
      </c>
      <c r="AX7" s="186">
        <f t="shared" ca="1" si="0"/>
        <v>2066</v>
      </c>
      <c r="AY7" s="186">
        <f t="shared" ca="1" si="0"/>
        <v>2067</v>
      </c>
      <c r="AZ7" s="186">
        <f t="shared" ca="1" si="0"/>
        <v>2068</v>
      </c>
      <c r="BA7" s="186">
        <f t="shared" ca="1" si="0"/>
        <v>2069</v>
      </c>
      <c r="BB7" s="186">
        <f t="shared" ca="1" si="0"/>
        <v>2070</v>
      </c>
      <c r="BC7" s="186">
        <f t="shared" ca="1" si="0"/>
        <v>2071</v>
      </c>
      <c r="BD7" s="186">
        <f t="shared" ca="1" si="0"/>
        <v>2072</v>
      </c>
      <c r="BE7" s="186">
        <f t="shared" ca="1" si="0"/>
        <v>2073</v>
      </c>
      <c r="BF7" s="186">
        <f t="shared" ca="1" si="0"/>
        <v>2074</v>
      </c>
      <c r="BG7" s="186">
        <f t="shared" ca="1" si="0"/>
        <v>2075</v>
      </c>
      <c r="BH7" s="186">
        <f t="shared" ca="1" si="0"/>
        <v>2076</v>
      </c>
      <c r="BI7" s="186">
        <f t="shared" ca="1" si="0"/>
        <v>2077</v>
      </c>
      <c r="BJ7" s="186">
        <f t="shared" ca="1" si="0"/>
        <v>2078</v>
      </c>
      <c r="BK7" s="186">
        <f t="shared" ca="1" si="0"/>
        <v>2079</v>
      </c>
      <c r="BL7" s="186">
        <f t="shared" ca="1" si="0"/>
        <v>2080</v>
      </c>
      <c r="BM7" s="186">
        <f t="shared" ca="1" si="0"/>
        <v>2081</v>
      </c>
      <c r="BN7" s="186">
        <f t="shared" ca="1" si="0"/>
        <v>2082</v>
      </c>
      <c r="BO7" s="186">
        <f t="shared" ca="1" si="0"/>
        <v>2083</v>
      </c>
      <c r="BP7" s="186">
        <f t="shared" ca="1" si="0"/>
        <v>2084</v>
      </c>
      <c r="BQ7" s="186">
        <f t="shared" ca="1" si="0"/>
        <v>2085</v>
      </c>
      <c r="BR7" s="186">
        <f t="shared" ca="1" si="0"/>
        <v>2086</v>
      </c>
      <c r="BS7" s="186">
        <f t="shared" ca="1" si="0"/>
        <v>2087</v>
      </c>
      <c r="BT7" s="186">
        <f t="shared" ca="1" si="0"/>
        <v>2088</v>
      </c>
      <c r="BU7" s="186">
        <f t="shared" ca="1" si="0"/>
        <v>2089</v>
      </c>
      <c r="BV7" s="186">
        <f t="shared" ref="BV7:DC7" ca="1" si="1">$H$7+BV6</f>
        <v>2090</v>
      </c>
      <c r="BW7" s="186">
        <f t="shared" ca="1" si="1"/>
        <v>2091</v>
      </c>
      <c r="BX7" s="186">
        <f t="shared" ca="1" si="1"/>
        <v>2092</v>
      </c>
      <c r="BY7" s="186">
        <f t="shared" ca="1" si="1"/>
        <v>2093</v>
      </c>
      <c r="BZ7" s="186">
        <f t="shared" ca="1" si="1"/>
        <v>2094</v>
      </c>
      <c r="CA7" s="186">
        <f t="shared" ca="1" si="1"/>
        <v>2095</v>
      </c>
      <c r="CB7" s="186">
        <f t="shared" ca="1" si="1"/>
        <v>2096</v>
      </c>
      <c r="CC7" s="186">
        <f t="shared" ca="1" si="1"/>
        <v>2097</v>
      </c>
      <c r="CD7" s="186">
        <f t="shared" ca="1" si="1"/>
        <v>2098</v>
      </c>
      <c r="CE7" s="186">
        <f t="shared" ca="1" si="1"/>
        <v>2099</v>
      </c>
      <c r="CF7" s="186">
        <f t="shared" ca="1" si="1"/>
        <v>2100</v>
      </c>
      <c r="CG7" s="186">
        <f t="shared" ca="1" si="1"/>
        <v>2101</v>
      </c>
      <c r="CH7" s="186">
        <f t="shared" ca="1" si="1"/>
        <v>2102</v>
      </c>
      <c r="CI7" s="186">
        <f t="shared" ca="1" si="1"/>
        <v>2103</v>
      </c>
      <c r="CJ7" s="186">
        <f t="shared" ca="1" si="1"/>
        <v>2104</v>
      </c>
      <c r="CK7" s="186">
        <f t="shared" ca="1" si="1"/>
        <v>2105</v>
      </c>
      <c r="CL7" s="186">
        <f t="shared" ca="1" si="1"/>
        <v>2106</v>
      </c>
      <c r="CM7" s="186">
        <f t="shared" ca="1" si="1"/>
        <v>2107</v>
      </c>
      <c r="CN7" s="186">
        <f t="shared" ca="1" si="1"/>
        <v>2108</v>
      </c>
      <c r="CO7" s="186">
        <f t="shared" ca="1" si="1"/>
        <v>2109</v>
      </c>
      <c r="CP7" s="186">
        <f t="shared" ca="1" si="1"/>
        <v>2110</v>
      </c>
      <c r="CQ7" s="186">
        <f t="shared" ca="1" si="1"/>
        <v>2111</v>
      </c>
      <c r="CR7" s="186">
        <f t="shared" ca="1" si="1"/>
        <v>2112</v>
      </c>
      <c r="CS7" s="186">
        <f t="shared" ca="1" si="1"/>
        <v>2113</v>
      </c>
      <c r="CT7" s="186">
        <f t="shared" ca="1" si="1"/>
        <v>2114</v>
      </c>
      <c r="CU7" s="186">
        <f t="shared" ca="1" si="1"/>
        <v>2115</v>
      </c>
      <c r="CV7" s="186">
        <f t="shared" ca="1" si="1"/>
        <v>2116</v>
      </c>
      <c r="CW7" s="186">
        <f t="shared" ca="1" si="1"/>
        <v>2117</v>
      </c>
      <c r="CX7" s="186">
        <f t="shared" ca="1" si="1"/>
        <v>2118</v>
      </c>
      <c r="CY7" s="186">
        <f t="shared" ca="1" si="1"/>
        <v>2119</v>
      </c>
      <c r="CZ7" s="186">
        <f t="shared" ca="1" si="1"/>
        <v>2120</v>
      </c>
      <c r="DA7" s="186">
        <f t="shared" ca="1" si="1"/>
        <v>2121</v>
      </c>
      <c r="DB7" s="186">
        <f t="shared" ca="1" si="1"/>
        <v>2122</v>
      </c>
      <c r="DC7" s="186">
        <f t="shared" ca="1" si="1"/>
        <v>2123</v>
      </c>
    </row>
    <row r="8" spans="2:107">
      <c r="B8" s="176" t="s">
        <v>264</v>
      </c>
      <c r="C8" s="1212" t="s">
        <v>265</v>
      </c>
      <c r="D8" s="1212"/>
      <c r="E8" s="1212"/>
      <c r="F8" s="210">
        <f>H8+NPV(FD,I8:INDEX(I8:DC8,PAL))</f>
        <v>160830893.71812332</v>
      </c>
      <c r="G8" s="210">
        <f>SUMIF($H$6:$DC$6,"&lt;="&amp;PAL,$H8:$DC8)</f>
        <v>195208095.77133897</v>
      </c>
      <c r="H8" s="211">
        <f>'Alternatyva 1'!H$7-'Alternatyva 1'!H$112</f>
        <v>23834083.140495867</v>
      </c>
      <c r="I8" s="211">
        <f>'Alternatyva 1'!I$7-'Alternatyva 1'!I$112</f>
        <v>28554815.475495867</v>
      </c>
      <c r="J8" s="211">
        <f>'Alternatyva 1'!J$7-'Alternatyva 1'!J$112</f>
        <v>24151141.062975205</v>
      </c>
      <c r="K8" s="211">
        <f>'Alternatyva 1'!K$7-'Alternatyva 1'!K$112</f>
        <v>22982986.065198347</v>
      </c>
      <c r="L8" s="211">
        <f>'Alternatyva 1'!L$7-'Alternatyva 1'!L$112</f>
        <v>21028498.346876033</v>
      </c>
      <c r="M8" s="211">
        <f>'Alternatyva 1'!M$7-'Alternatyva 1'!M$112</f>
        <v>20539619.630157024</v>
      </c>
      <c r="N8" s="211">
        <f>'Alternatyva 1'!N$7-'Alternatyva 1'!N$112</f>
        <v>15551378.453206614</v>
      </c>
      <c r="O8" s="211">
        <f>'Alternatyva 1'!O$7-'Alternatyva 1'!O$112</f>
        <v>1302554.0249752072</v>
      </c>
      <c r="P8" s="211">
        <f>'Alternatyva 1'!P$7-'Alternatyva 1'!P$112</f>
        <v>1302554.0249752069</v>
      </c>
      <c r="Q8" s="211">
        <f>'Alternatyva 1'!Q$7-'Alternatyva 1'!Q$112</f>
        <v>1302554.0249752069</v>
      </c>
      <c r="R8" s="211">
        <f>'Alternatyva 1'!R$7-'Alternatyva 1'!R$112</f>
        <v>1312107.2687355378</v>
      </c>
      <c r="S8" s="211">
        <f>'Alternatyva 1'!S$7-'Alternatyva 1'!S$112</f>
        <v>1325164.4988595047</v>
      </c>
      <c r="T8" s="211">
        <f>'Alternatyva 1'!T$7-'Alternatyva 1'!T$112</f>
        <v>1336919.6024380168</v>
      </c>
      <c r="U8" s="211">
        <f>'Alternatyva 1'!U$7-'Alternatyva 1'!U$112</f>
        <v>1356154.1241818184</v>
      </c>
      <c r="V8" s="211">
        <f>'Alternatyva 1'!V$7-'Alternatyva 1'!V$112</f>
        <v>1361696.1769834713</v>
      </c>
      <c r="W8" s="211">
        <f>'Alternatyva 1'!W$7-'Alternatyva 1'!W$112</f>
        <v>1374010.2742809921</v>
      </c>
      <c r="X8" s="211">
        <f>'Alternatyva 1'!X$7-'Alternatyva 1'!X$112</f>
        <v>1381956.2055867771</v>
      </c>
      <c r="Y8" s="211">
        <f>'Alternatyva 1'!Y$7-'Alternatyva 1'!Y$112</f>
        <v>1381956.2055867771</v>
      </c>
      <c r="Z8" s="211">
        <f>'Alternatyva 1'!Z$7-'Alternatyva 1'!Z$112</f>
        <v>1381956.2055867771</v>
      </c>
      <c r="AA8" s="211">
        <f>'Alternatyva 1'!AA$7-'Alternatyva 1'!AA$112</f>
        <v>1381956.2055867771</v>
      </c>
      <c r="AB8" s="211">
        <f>'Alternatyva 1'!AB$7-'Alternatyva 1'!AB$112</f>
        <v>1381956.2055867771</v>
      </c>
      <c r="AC8" s="211">
        <f>'Alternatyva 1'!AC$7-'Alternatyva 1'!AC$112</f>
        <v>14154253.726247935</v>
      </c>
      <c r="AD8" s="211">
        <f>'Alternatyva 1'!AD$7-'Alternatyva 1'!AD$112</f>
        <v>1381956.2055867771</v>
      </c>
      <c r="AE8" s="211">
        <f>'Alternatyva 1'!AE$7-'Alternatyva 1'!AE$112</f>
        <v>1381956.2055867771</v>
      </c>
      <c r="AF8" s="211">
        <f>'Alternatyva 1'!AF$7-'Alternatyva 1'!AF$112</f>
        <v>1381956.2055867771</v>
      </c>
      <c r="AG8" s="211">
        <f>'Alternatyva 1'!AG$7-'Alternatyva 1'!AG$112</f>
        <v>1381956.2055867771</v>
      </c>
      <c r="AH8" s="211">
        <f>'Alternatyva 1'!AH$7-'Alternatyva 1'!AH$112</f>
        <v>0</v>
      </c>
      <c r="AI8" s="211">
        <f>'Alternatyva 1'!AI$7-'Alternatyva 1'!AI$112</f>
        <v>0</v>
      </c>
      <c r="AJ8" s="211">
        <f>'Alternatyva 1'!AJ$7-'Alternatyva 1'!AJ$112</f>
        <v>0</v>
      </c>
      <c r="AK8" s="211">
        <f>'Alternatyva 1'!AK$7-'Alternatyva 1'!AK$112</f>
        <v>0</v>
      </c>
      <c r="AL8" s="211">
        <f>'Alternatyva 1'!AL$7-'Alternatyva 1'!AL$112</f>
        <v>0</v>
      </c>
      <c r="AM8" s="211">
        <f>'Alternatyva 1'!AM$7-'Alternatyva 1'!AM$112</f>
        <v>0</v>
      </c>
      <c r="AN8" s="211">
        <f>'Alternatyva 1'!AN$7-'Alternatyva 1'!AN$112</f>
        <v>0</v>
      </c>
      <c r="AO8" s="211">
        <f>'Alternatyva 1'!AO$7-'Alternatyva 1'!AO$112</f>
        <v>0</v>
      </c>
      <c r="AP8" s="211">
        <f>'Alternatyva 1'!AP$7-'Alternatyva 1'!AP$112</f>
        <v>0</v>
      </c>
      <c r="AQ8" s="211">
        <f>'Alternatyva 1'!AQ$7-'Alternatyva 1'!AQ$112</f>
        <v>0</v>
      </c>
      <c r="AR8" s="211">
        <f>'Alternatyva 1'!AR$7-'Alternatyva 1'!AR$112</f>
        <v>0</v>
      </c>
      <c r="AS8" s="211">
        <f>'Alternatyva 1'!AS$7-'Alternatyva 1'!AS$112</f>
        <v>0</v>
      </c>
      <c r="AT8" s="211">
        <f>'Alternatyva 1'!AT$7-'Alternatyva 1'!AT$112</f>
        <v>0</v>
      </c>
      <c r="AU8" s="211">
        <f>'Alternatyva 1'!AU$7-'Alternatyva 1'!AU$112</f>
        <v>0</v>
      </c>
      <c r="AV8" s="211">
        <f>'Alternatyva 1'!AV$7-'Alternatyva 1'!AV$112</f>
        <v>0</v>
      </c>
      <c r="AW8" s="211">
        <f>'Alternatyva 1'!AW$7-'Alternatyva 1'!AW$112</f>
        <v>0</v>
      </c>
      <c r="AX8" s="211">
        <f>'Alternatyva 1'!AX$7-'Alternatyva 1'!AX$112</f>
        <v>0</v>
      </c>
      <c r="AY8" s="211">
        <f>'Alternatyva 1'!AY$7-'Alternatyva 1'!AY$112</f>
        <v>0</v>
      </c>
      <c r="AZ8" s="211">
        <f>'Alternatyva 1'!AZ$7-'Alternatyva 1'!AZ$112</f>
        <v>0</v>
      </c>
      <c r="BA8" s="211">
        <f>'Alternatyva 1'!BA$7-'Alternatyva 1'!BA$112</f>
        <v>0</v>
      </c>
      <c r="BB8" s="211">
        <f>'Alternatyva 1'!BB$7-'Alternatyva 1'!BB$112</f>
        <v>0</v>
      </c>
      <c r="BC8" s="211">
        <f>'Alternatyva 1'!BC$7-'Alternatyva 1'!BC$112</f>
        <v>0</v>
      </c>
      <c r="BD8" s="211">
        <f>'Alternatyva 1'!BD$7-'Alternatyva 1'!BD$112</f>
        <v>0</v>
      </c>
      <c r="BE8" s="211">
        <f>'Alternatyva 1'!BE$7-'Alternatyva 1'!BE$112</f>
        <v>0</v>
      </c>
      <c r="BF8" s="211">
        <f>'Alternatyva 1'!BF$7-'Alternatyva 1'!BF$112</f>
        <v>0</v>
      </c>
      <c r="BG8" s="211">
        <f>'Alternatyva 1'!BG$7-'Alternatyva 1'!BG$112</f>
        <v>0</v>
      </c>
      <c r="BH8" s="211">
        <f>'Alternatyva 1'!BH$7-'Alternatyva 1'!BH$112</f>
        <v>0</v>
      </c>
      <c r="BI8" s="211">
        <f>'Alternatyva 1'!BI$7-'Alternatyva 1'!BI$112</f>
        <v>0</v>
      </c>
      <c r="BJ8" s="211">
        <f>'Alternatyva 1'!BJ$7-'Alternatyva 1'!BJ$112</f>
        <v>0</v>
      </c>
      <c r="BK8" s="211">
        <f>'Alternatyva 1'!BK$7-'Alternatyva 1'!BK$112</f>
        <v>0</v>
      </c>
      <c r="BL8" s="211">
        <f>'Alternatyva 1'!BL$7-'Alternatyva 1'!BL$112</f>
        <v>0</v>
      </c>
      <c r="BM8" s="211">
        <f>'Alternatyva 1'!BM$7-'Alternatyva 1'!BM$112</f>
        <v>0</v>
      </c>
      <c r="BN8" s="211">
        <f>'Alternatyva 1'!BN$7-'Alternatyva 1'!BN$112</f>
        <v>0</v>
      </c>
      <c r="BO8" s="211">
        <f>'Alternatyva 1'!BO$7-'Alternatyva 1'!BO$112</f>
        <v>0</v>
      </c>
      <c r="BP8" s="211">
        <f>'Alternatyva 1'!BP$7-'Alternatyva 1'!BP$112</f>
        <v>0</v>
      </c>
      <c r="BQ8" s="211">
        <f>'Alternatyva 1'!BQ$7-'Alternatyva 1'!BQ$112</f>
        <v>0</v>
      </c>
      <c r="BR8" s="211">
        <f>'Alternatyva 1'!BR$7-'Alternatyva 1'!BR$112</f>
        <v>0</v>
      </c>
      <c r="BS8" s="211">
        <f>'Alternatyva 1'!BS$7-'Alternatyva 1'!BS$112</f>
        <v>0</v>
      </c>
      <c r="BT8" s="211">
        <f>'Alternatyva 1'!BT$7-'Alternatyva 1'!BT$112</f>
        <v>0</v>
      </c>
      <c r="BU8" s="211">
        <f>'Alternatyva 1'!BU$7-'Alternatyva 1'!BU$112</f>
        <v>0</v>
      </c>
      <c r="BV8" s="211">
        <f>'Alternatyva 1'!BV$7-'Alternatyva 1'!BV$112</f>
        <v>0</v>
      </c>
      <c r="BW8" s="211">
        <f>'Alternatyva 1'!BW$7-'Alternatyva 1'!BW$112</f>
        <v>0</v>
      </c>
      <c r="BX8" s="211">
        <f>'Alternatyva 1'!BX$7-'Alternatyva 1'!BX$112</f>
        <v>0</v>
      </c>
      <c r="BY8" s="211">
        <f>'Alternatyva 1'!BY$7-'Alternatyva 1'!BY$112</f>
        <v>0</v>
      </c>
      <c r="BZ8" s="211">
        <f>'Alternatyva 1'!BZ$7-'Alternatyva 1'!BZ$112</f>
        <v>0</v>
      </c>
      <c r="CA8" s="211">
        <f>'Alternatyva 1'!CA$7-'Alternatyva 1'!CA$112</f>
        <v>0</v>
      </c>
      <c r="CB8" s="211">
        <f>'Alternatyva 1'!CB$7-'Alternatyva 1'!CB$112</f>
        <v>0</v>
      </c>
      <c r="CC8" s="211">
        <f>'Alternatyva 1'!CC$7-'Alternatyva 1'!CC$112</f>
        <v>0</v>
      </c>
      <c r="CD8" s="211">
        <f>'Alternatyva 1'!CD$7-'Alternatyva 1'!CD$112</f>
        <v>0</v>
      </c>
      <c r="CE8" s="211">
        <f>'Alternatyva 1'!CE$7-'Alternatyva 1'!CE$112</f>
        <v>0</v>
      </c>
      <c r="CF8" s="211">
        <f>'Alternatyva 1'!CF$7-'Alternatyva 1'!CF$112</f>
        <v>0</v>
      </c>
      <c r="CG8" s="211">
        <f>'Alternatyva 1'!CG$7-'Alternatyva 1'!CG$112</f>
        <v>0</v>
      </c>
      <c r="CH8" s="211">
        <f>'Alternatyva 1'!CH$7-'Alternatyva 1'!CH$112</f>
        <v>0</v>
      </c>
      <c r="CI8" s="211">
        <f>'Alternatyva 1'!CI$7-'Alternatyva 1'!CI$112</f>
        <v>0</v>
      </c>
      <c r="CJ8" s="211">
        <f>'Alternatyva 1'!CJ$7-'Alternatyva 1'!CJ$112</f>
        <v>0</v>
      </c>
      <c r="CK8" s="211">
        <f>'Alternatyva 1'!CK$7-'Alternatyva 1'!CK$112</f>
        <v>0</v>
      </c>
      <c r="CL8" s="211">
        <f>'Alternatyva 1'!CL$7-'Alternatyva 1'!CL$112</f>
        <v>0</v>
      </c>
      <c r="CM8" s="211">
        <f>'Alternatyva 1'!CM$7-'Alternatyva 1'!CM$112</f>
        <v>0</v>
      </c>
      <c r="CN8" s="211">
        <f>'Alternatyva 1'!CN$7-'Alternatyva 1'!CN$112</f>
        <v>0</v>
      </c>
      <c r="CO8" s="211">
        <f>'Alternatyva 1'!CO$7-'Alternatyva 1'!CO$112</f>
        <v>0</v>
      </c>
      <c r="CP8" s="211">
        <f>'Alternatyva 1'!CP$7-'Alternatyva 1'!CP$112</f>
        <v>0</v>
      </c>
      <c r="CQ8" s="211">
        <f>'Alternatyva 1'!CQ$7-'Alternatyva 1'!CQ$112</f>
        <v>0</v>
      </c>
      <c r="CR8" s="211">
        <f>'Alternatyva 1'!CR$7-'Alternatyva 1'!CR$112</f>
        <v>0</v>
      </c>
      <c r="CS8" s="211">
        <f>'Alternatyva 1'!CS$7-'Alternatyva 1'!CS$112</f>
        <v>0</v>
      </c>
      <c r="CT8" s="211">
        <f>'Alternatyva 1'!CT$7-'Alternatyva 1'!CT$112</f>
        <v>0</v>
      </c>
      <c r="CU8" s="211">
        <f>'Alternatyva 1'!CU$7-'Alternatyva 1'!CU$112</f>
        <v>0</v>
      </c>
      <c r="CV8" s="211">
        <f>'Alternatyva 1'!CV$7-'Alternatyva 1'!CV$112</f>
        <v>0</v>
      </c>
      <c r="CW8" s="211">
        <f>'Alternatyva 1'!CW$7-'Alternatyva 1'!CW$112</f>
        <v>0</v>
      </c>
      <c r="CX8" s="211">
        <f>'Alternatyva 1'!CX$7-'Alternatyva 1'!CX$112</f>
        <v>0</v>
      </c>
      <c r="CY8" s="211">
        <f>'Alternatyva 1'!CY$7-'Alternatyva 1'!CY$112</f>
        <v>0</v>
      </c>
      <c r="CZ8" s="211">
        <f>'Alternatyva 1'!CZ$7-'Alternatyva 1'!CZ$112</f>
        <v>0</v>
      </c>
      <c r="DA8" s="211">
        <f>'Alternatyva 1'!DA$7-'Alternatyva 1'!DA$112</f>
        <v>0</v>
      </c>
      <c r="DB8" s="211">
        <f>'Alternatyva 1'!DB$7-'Alternatyva 1'!DB$112</f>
        <v>0</v>
      </c>
      <c r="DC8" s="211">
        <f>'Alternatyva 1'!DC$7-'Alternatyva 1'!DC$112</f>
        <v>0</v>
      </c>
    </row>
    <row r="9" spans="2:107">
      <c r="B9" s="176" t="s">
        <v>266</v>
      </c>
      <c r="C9" s="1218" t="s">
        <v>267</v>
      </c>
      <c r="D9" s="1218"/>
      <c r="E9" s="1218"/>
      <c r="F9" s="210">
        <f>H9+NPV(FD,I9:INDEX(I9:DC9,PAL))</f>
        <v>0</v>
      </c>
      <c r="G9" s="210">
        <f>SUMIF($H$6:$DC$6,"&lt;="&amp;PAL,$H9:$DC9)</f>
        <v>0</v>
      </c>
      <c r="H9" s="211">
        <f>SUMPRODUCT('Alternatyva 1'!H$95:H$99,100/('Alternatyva 1'!$DG$95:$DG$99+100))-SUMPRODUCT('Alternatyva 1'!H$106:H$110,100/('Alternatyva 1'!$DG$106:$DG$110+100))</f>
        <v>0</v>
      </c>
      <c r="I9" s="211">
        <f>SUMPRODUCT('Alternatyva 1'!I$95:I$99,100/('Alternatyva 1'!$DG$95:$DG$99+100))-SUMPRODUCT('Alternatyva 1'!I$106:I$110,100/('Alternatyva 1'!$DG$106:$DG$110+100))</f>
        <v>0</v>
      </c>
      <c r="J9" s="211">
        <f>SUMPRODUCT('Alternatyva 1'!J$95:J$99,100/('Alternatyva 1'!$DG$95:$DG$99+100))-SUMPRODUCT('Alternatyva 1'!J$106:J$110,100/('Alternatyva 1'!$DG$106:$DG$110+100))</f>
        <v>0</v>
      </c>
      <c r="K9" s="211">
        <f>SUMPRODUCT('Alternatyva 1'!K$95:K$99,100/('Alternatyva 1'!$DG$95:$DG$99+100))-SUMPRODUCT('Alternatyva 1'!K$106:K$110,100/('Alternatyva 1'!$DG$106:$DG$110+100))</f>
        <v>0</v>
      </c>
      <c r="L9" s="211">
        <f>SUMPRODUCT('Alternatyva 1'!L$95:L$99,100/('Alternatyva 1'!$DG$95:$DG$99+100))-SUMPRODUCT('Alternatyva 1'!L$106:L$110,100/('Alternatyva 1'!$DG$106:$DG$110+100))</f>
        <v>0</v>
      </c>
      <c r="M9" s="211">
        <f>SUMPRODUCT('Alternatyva 1'!M$95:M$99,100/('Alternatyva 1'!$DG$95:$DG$99+100))-SUMPRODUCT('Alternatyva 1'!M$106:M$110,100/('Alternatyva 1'!$DG$106:$DG$110+100))</f>
        <v>0</v>
      </c>
      <c r="N9" s="211">
        <f>SUMPRODUCT('Alternatyva 1'!N$95:N$99,100/('Alternatyva 1'!$DG$95:$DG$99+100))-SUMPRODUCT('Alternatyva 1'!N$106:N$110,100/('Alternatyva 1'!$DG$106:$DG$110+100))</f>
        <v>0</v>
      </c>
      <c r="O9" s="211">
        <f>SUMPRODUCT('Alternatyva 1'!O$95:O$99,100/('Alternatyva 1'!$DG$95:$DG$99+100))-SUMPRODUCT('Alternatyva 1'!O$106:O$110,100/('Alternatyva 1'!$DG$106:$DG$110+100))</f>
        <v>0</v>
      </c>
      <c r="P9" s="211">
        <f>SUMPRODUCT('Alternatyva 1'!P$95:P$99,100/('Alternatyva 1'!$DG$95:$DG$99+100))-SUMPRODUCT('Alternatyva 1'!P$106:P$110,100/('Alternatyva 1'!$DG$106:$DG$110+100))</f>
        <v>0</v>
      </c>
      <c r="Q9" s="211">
        <f>SUMPRODUCT('Alternatyva 1'!Q$95:Q$99,100/('Alternatyva 1'!$DG$95:$DG$99+100))-SUMPRODUCT('Alternatyva 1'!Q$106:Q$110,100/('Alternatyva 1'!$DG$106:$DG$110+100))</f>
        <v>0</v>
      </c>
      <c r="R9" s="211">
        <f>SUMPRODUCT('Alternatyva 1'!R$95:R$99,100/('Alternatyva 1'!$DG$95:$DG$99+100))-SUMPRODUCT('Alternatyva 1'!R$106:R$110,100/('Alternatyva 1'!$DG$106:$DG$110+100))</f>
        <v>0</v>
      </c>
      <c r="S9" s="211">
        <f>SUMPRODUCT('Alternatyva 1'!S$95:S$99,100/('Alternatyva 1'!$DG$95:$DG$99+100))-SUMPRODUCT('Alternatyva 1'!S$106:S$110,100/('Alternatyva 1'!$DG$106:$DG$110+100))</f>
        <v>0</v>
      </c>
      <c r="T9" s="211">
        <f>SUMPRODUCT('Alternatyva 1'!T$95:T$99,100/('Alternatyva 1'!$DG$95:$DG$99+100))-SUMPRODUCT('Alternatyva 1'!T$106:T$110,100/('Alternatyva 1'!$DG$106:$DG$110+100))</f>
        <v>0</v>
      </c>
      <c r="U9" s="211">
        <f>SUMPRODUCT('Alternatyva 1'!U$95:U$99,100/('Alternatyva 1'!$DG$95:$DG$99+100))-SUMPRODUCT('Alternatyva 1'!U$106:U$110,100/('Alternatyva 1'!$DG$106:$DG$110+100))</f>
        <v>0</v>
      </c>
      <c r="V9" s="211">
        <f>SUMPRODUCT('Alternatyva 1'!V$95:V$99,100/('Alternatyva 1'!$DG$95:$DG$99+100))-SUMPRODUCT('Alternatyva 1'!V$106:V$110,100/('Alternatyva 1'!$DG$106:$DG$110+100))</f>
        <v>0</v>
      </c>
      <c r="W9" s="211">
        <f>SUMPRODUCT('Alternatyva 1'!W$95:W$99,100/('Alternatyva 1'!$DG$95:$DG$99+100))-SUMPRODUCT('Alternatyva 1'!W$106:W$110,100/('Alternatyva 1'!$DG$106:$DG$110+100))</f>
        <v>0</v>
      </c>
      <c r="X9" s="211">
        <f>SUMPRODUCT('Alternatyva 1'!X$95:X$99,100/('Alternatyva 1'!$DG$95:$DG$99+100))-SUMPRODUCT('Alternatyva 1'!X$106:X$110,100/('Alternatyva 1'!$DG$106:$DG$110+100))</f>
        <v>0</v>
      </c>
      <c r="Y9" s="211">
        <f>SUMPRODUCT('Alternatyva 1'!Y$95:Y$99,100/('Alternatyva 1'!$DG$95:$DG$99+100))-SUMPRODUCT('Alternatyva 1'!Y$106:Y$110,100/('Alternatyva 1'!$DG$106:$DG$110+100))</f>
        <v>0</v>
      </c>
      <c r="Z9" s="211">
        <f>SUMPRODUCT('Alternatyva 1'!Z$95:Z$99,100/('Alternatyva 1'!$DG$95:$DG$99+100))-SUMPRODUCT('Alternatyva 1'!Z$106:Z$110,100/('Alternatyva 1'!$DG$106:$DG$110+100))</f>
        <v>0</v>
      </c>
      <c r="AA9" s="211">
        <f>SUMPRODUCT('Alternatyva 1'!AA$95:AA$99,100/('Alternatyva 1'!$DG$95:$DG$99+100))-SUMPRODUCT('Alternatyva 1'!AA$106:AA$110,100/('Alternatyva 1'!$DG$106:$DG$110+100))</f>
        <v>0</v>
      </c>
      <c r="AB9" s="211">
        <f>SUMPRODUCT('Alternatyva 1'!AB$95:AB$99,100/('Alternatyva 1'!$DG$95:$DG$99+100))-SUMPRODUCT('Alternatyva 1'!AB$106:AB$110,100/('Alternatyva 1'!$DG$106:$DG$110+100))</f>
        <v>0</v>
      </c>
      <c r="AC9" s="211">
        <f>SUMPRODUCT('Alternatyva 1'!AC$95:AC$99,100/('Alternatyva 1'!$DG$95:$DG$99+100))-SUMPRODUCT('Alternatyva 1'!AC$106:AC$110,100/('Alternatyva 1'!$DG$106:$DG$110+100))</f>
        <v>0</v>
      </c>
      <c r="AD9" s="211">
        <f>SUMPRODUCT('Alternatyva 1'!AD$95:AD$99,100/('Alternatyva 1'!$DG$95:$DG$99+100))-SUMPRODUCT('Alternatyva 1'!AD$106:AD$110,100/('Alternatyva 1'!$DG$106:$DG$110+100))</f>
        <v>0</v>
      </c>
      <c r="AE9" s="211">
        <f>SUMPRODUCT('Alternatyva 1'!AE$95:AE$99,100/('Alternatyva 1'!$DG$95:$DG$99+100))-SUMPRODUCT('Alternatyva 1'!AE$106:AE$110,100/('Alternatyva 1'!$DG$106:$DG$110+100))</f>
        <v>0</v>
      </c>
      <c r="AF9" s="211">
        <f>SUMPRODUCT('Alternatyva 1'!AF$95:AF$99,100/('Alternatyva 1'!$DG$95:$DG$99+100))-SUMPRODUCT('Alternatyva 1'!AF$106:AF$110,100/('Alternatyva 1'!$DG$106:$DG$110+100))</f>
        <v>0</v>
      </c>
      <c r="AG9" s="211">
        <f>SUMPRODUCT('Alternatyva 1'!AG$95:AG$99,100/('Alternatyva 1'!$DG$95:$DG$99+100))-SUMPRODUCT('Alternatyva 1'!AG$106:AG$110,100/('Alternatyva 1'!$DG$106:$DG$110+100))</f>
        <v>0</v>
      </c>
      <c r="AH9" s="211">
        <f>SUMPRODUCT('Alternatyva 1'!AH$95:AH$99,100/('Alternatyva 1'!$DG$95:$DG$99+100))-SUMPRODUCT('Alternatyva 1'!AH$106:AH$110,100/('Alternatyva 1'!$DG$106:$DG$110+100))</f>
        <v>0</v>
      </c>
      <c r="AI9" s="211">
        <f>SUMPRODUCT('Alternatyva 1'!AI$95:AI$99,100/('Alternatyva 1'!$DG$95:$DG$99+100))-SUMPRODUCT('Alternatyva 1'!AI$106:AI$110,100/('Alternatyva 1'!$DG$106:$DG$110+100))</f>
        <v>0</v>
      </c>
      <c r="AJ9" s="211">
        <f>SUMPRODUCT('Alternatyva 1'!AJ$95:AJ$99,100/('Alternatyva 1'!$DG$95:$DG$99+100))-SUMPRODUCT('Alternatyva 1'!AJ$106:AJ$110,100/('Alternatyva 1'!$DG$106:$DG$110+100))</f>
        <v>0</v>
      </c>
      <c r="AK9" s="211">
        <f>SUMPRODUCT('Alternatyva 1'!AK$95:AK$99,100/('Alternatyva 1'!$DG$95:$DG$99+100))-SUMPRODUCT('Alternatyva 1'!AK$106:AK$110,100/('Alternatyva 1'!$DG$106:$DG$110+100))</f>
        <v>0</v>
      </c>
      <c r="AL9" s="211">
        <f>SUMPRODUCT('Alternatyva 1'!AL$95:AL$99,100/('Alternatyva 1'!$DG$95:$DG$99+100))-SUMPRODUCT('Alternatyva 1'!AL$106:AL$110,100/('Alternatyva 1'!$DG$106:$DG$110+100))</f>
        <v>0</v>
      </c>
      <c r="AM9" s="211">
        <f>SUMPRODUCT('Alternatyva 1'!AM$95:AM$99,100/('Alternatyva 1'!$DG$95:$DG$99+100))-SUMPRODUCT('Alternatyva 1'!AM$106:AM$110,100/('Alternatyva 1'!$DG$106:$DG$110+100))</f>
        <v>0</v>
      </c>
      <c r="AN9" s="211">
        <f>SUMPRODUCT('Alternatyva 1'!AN$95:AN$99,100/('Alternatyva 1'!$DG$95:$DG$99+100))-SUMPRODUCT('Alternatyva 1'!AN$106:AN$110,100/('Alternatyva 1'!$DG$106:$DG$110+100))</f>
        <v>0</v>
      </c>
      <c r="AO9" s="211">
        <f>SUMPRODUCT('Alternatyva 1'!AO$95:AO$99,100/('Alternatyva 1'!$DG$95:$DG$99+100))-SUMPRODUCT('Alternatyva 1'!AO$106:AO$110,100/('Alternatyva 1'!$DG$106:$DG$110+100))</f>
        <v>0</v>
      </c>
      <c r="AP9" s="211">
        <f>SUMPRODUCT('Alternatyva 1'!AP$95:AP$99,100/('Alternatyva 1'!$DG$95:$DG$99+100))-SUMPRODUCT('Alternatyva 1'!AP$106:AP$110,100/('Alternatyva 1'!$DG$106:$DG$110+100))</f>
        <v>0</v>
      </c>
      <c r="AQ9" s="211">
        <f>SUMPRODUCT('Alternatyva 1'!AQ$95:AQ$99,100/('Alternatyva 1'!$DG$95:$DG$99+100))-SUMPRODUCT('Alternatyva 1'!AQ$106:AQ$110,100/('Alternatyva 1'!$DG$106:$DG$110+100))</f>
        <v>0</v>
      </c>
      <c r="AR9" s="211">
        <f>SUMPRODUCT('Alternatyva 1'!AR$95:AR$99,100/('Alternatyva 1'!$DG$95:$DG$99+100))-SUMPRODUCT('Alternatyva 1'!AR$106:AR$110,100/('Alternatyva 1'!$DG$106:$DG$110+100))</f>
        <v>0</v>
      </c>
      <c r="AS9" s="211">
        <f>SUMPRODUCT('Alternatyva 1'!AS$95:AS$99,100/('Alternatyva 1'!$DG$95:$DG$99+100))-SUMPRODUCT('Alternatyva 1'!AS$106:AS$110,100/('Alternatyva 1'!$DG$106:$DG$110+100))</f>
        <v>0</v>
      </c>
      <c r="AT9" s="211">
        <f>SUMPRODUCT('Alternatyva 1'!AT$95:AT$99,100/('Alternatyva 1'!$DG$95:$DG$99+100))-SUMPRODUCT('Alternatyva 1'!AT$106:AT$110,100/('Alternatyva 1'!$DG$106:$DG$110+100))</f>
        <v>0</v>
      </c>
      <c r="AU9" s="211">
        <f>SUMPRODUCT('Alternatyva 1'!AU$95:AU$99,100/('Alternatyva 1'!$DG$95:$DG$99+100))-SUMPRODUCT('Alternatyva 1'!AU$106:AU$110,100/('Alternatyva 1'!$DG$106:$DG$110+100))</f>
        <v>0</v>
      </c>
      <c r="AV9" s="211">
        <f>SUMPRODUCT('Alternatyva 1'!AV$95:AV$99,100/('Alternatyva 1'!$DG$95:$DG$99+100))-SUMPRODUCT('Alternatyva 1'!AV$106:AV$110,100/('Alternatyva 1'!$DG$106:$DG$110+100))</f>
        <v>0</v>
      </c>
      <c r="AW9" s="211">
        <f>SUMPRODUCT('Alternatyva 1'!AW$95:AW$99,100/('Alternatyva 1'!$DG$95:$DG$99+100))-SUMPRODUCT('Alternatyva 1'!AW$106:AW$110,100/('Alternatyva 1'!$DG$106:$DG$110+100))</f>
        <v>0</v>
      </c>
      <c r="AX9" s="211">
        <f>SUMPRODUCT('Alternatyva 1'!AX$95:AX$99,100/('Alternatyva 1'!$DG$95:$DG$99+100))-SUMPRODUCT('Alternatyva 1'!AX$106:AX$110,100/('Alternatyva 1'!$DG$106:$DG$110+100))</f>
        <v>0</v>
      </c>
      <c r="AY9" s="211">
        <f>SUMPRODUCT('Alternatyva 1'!AY$95:AY$99,100/('Alternatyva 1'!$DG$95:$DG$99+100))-SUMPRODUCT('Alternatyva 1'!AY$106:AY$110,100/('Alternatyva 1'!$DG$106:$DG$110+100))</f>
        <v>0</v>
      </c>
      <c r="AZ9" s="211">
        <f>SUMPRODUCT('Alternatyva 1'!AZ$95:AZ$99,100/('Alternatyva 1'!$DG$95:$DG$99+100))-SUMPRODUCT('Alternatyva 1'!AZ$106:AZ$110,100/('Alternatyva 1'!$DG$106:$DG$110+100))</f>
        <v>0</v>
      </c>
      <c r="BA9" s="211">
        <f>SUMPRODUCT('Alternatyva 1'!BA$95:BA$99,100/('Alternatyva 1'!$DG$95:$DG$99+100))-SUMPRODUCT('Alternatyva 1'!BA$106:BA$110,100/('Alternatyva 1'!$DG$106:$DG$110+100))</f>
        <v>0</v>
      </c>
      <c r="BB9" s="211">
        <f>SUMPRODUCT('Alternatyva 1'!BB$95:BB$99,100/('Alternatyva 1'!$DG$95:$DG$99+100))-SUMPRODUCT('Alternatyva 1'!BB$106:BB$110,100/('Alternatyva 1'!$DG$106:$DG$110+100))</f>
        <v>0</v>
      </c>
      <c r="BC9" s="211">
        <f>SUMPRODUCT('Alternatyva 1'!BC$95:BC$99,100/('Alternatyva 1'!$DG$95:$DG$99+100))-SUMPRODUCT('Alternatyva 1'!BC$106:BC$110,100/('Alternatyva 1'!$DG$106:$DG$110+100))</f>
        <v>0</v>
      </c>
      <c r="BD9" s="211">
        <f>SUMPRODUCT('Alternatyva 1'!BD$95:BD$99,100/('Alternatyva 1'!$DG$95:$DG$99+100))-SUMPRODUCT('Alternatyva 1'!BD$106:BD$110,100/('Alternatyva 1'!$DG$106:$DG$110+100))</f>
        <v>0</v>
      </c>
      <c r="BE9" s="211">
        <f>SUMPRODUCT('Alternatyva 1'!BE$95:BE$99,100/('Alternatyva 1'!$DG$95:$DG$99+100))-SUMPRODUCT('Alternatyva 1'!BE$106:BE$110,100/('Alternatyva 1'!$DG$106:$DG$110+100))</f>
        <v>0</v>
      </c>
      <c r="BF9" s="211">
        <f>SUMPRODUCT('Alternatyva 1'!BF$95:BF$99,100/('Alternatyva 1'!$DG$95:$DG$99+100))-SUMPRODUCT('Alternatyva 1'!BF$106:BF$110,100/('Alternatyva 1'!$DG$106:$DG$110+100))</f>
        <v>0</v>
      </c>
      <c r="BG9" s="211">
        <f>SUMPRODUCT('Alternatyva 1'!BG$95:BG$99,100/('Alternatyva 1'!$DG$95:$DG$99+100))-SUMPRODUCT('Alternatyva 1'!BG$106:BG$110,100/('Alternatyva 1'!$DG$106:$DG$110+100))</f>
        <v>0</v>
      </c>
      <c r="BH9" s="211">
        <f>SUMPRODUCT('Alternatyva 1'!BH$95:BH$99,100/('Alternatyva 1'!$DG$95:$DG$99+100))-SUMPRODUCT('Alternatyva 1'!BH$106:BH$110,100/('Alternatyva 1'!$DG$106:$DG$110+100))</f>
        <v>0</v>
      </c>
      <c r="BI9" s="211">
        <f>SUMPRODUCT('Alternatyva 1'!BI$95:BI$99,100/('Alternatyva 1'!$DG$95:$DG$99+100))-SUMPRODUCT('Alternatyva 1'!BI$106:BI$110,100/('Alternatyva 1'!$DG$106:$DG$110+100))</f>
        <v>0</v>
      </c>
      <c r="BJ9" s="211">
        <f>SUMPRODUCT('Alternatyva 1'!BJ$95:BJ$99,100/('Alternatyva 1'!$DG$95:$DG$99+100))-SUMPRODUCT('Alternatyva 1'!BJ$106:BJ$110,100/('Alternatyva 1'!$DG$106:$DG$110+100))</f>
        <v>0</v>
      </c>
      <c r="BK9" s="211">
        <f>SUMPRODUCT('Alternatyva 1'!BK$95:BK$99,100/('Alternatyva 1'!$DG$95:$DG$99+100))-SUMPRODUCT('Alternatyva 1'!BK$106:BK$110,100/('Alternatyva 1'!$DG$106:$DG$110+100))</f>
        <v>0</v>
      </c>
      <c r="BL9" s="211">
        <f>SUMPRODUCT('Alternatyva 1'!BL$95:BL$99,100/('Alternatyva 1'!$DG$95:$DG$99+100))-SUMPRODUCT('Alternatyva 1'!BL$106:BL$110,100/('Alternatyva 1'!$DG$106:$DG$110+100))</f>
        <v>0</v>
      </c>
      <c r="BM9" s="211">
        <f>SUMPRODUCT('Alternatyva 1'!BM$95:BM$99,100/('Alternatyva 1'!$DG$95:$DG$99+100))-SUMPRODUCT('Alternatyva 1'!BM$106:BM$110,100/('Alternatyva 1'!$DG$106:$DG$110+100))</f>
        <v>0</v>
      </c>
      <c r="BN9" s="211">
        <f>SUMPRODUCT('Alternatyva 1'!BN$95:BN$99,100/('Alternatyva 1'!$DG$95:$DG$99+100))-SUMPRODUCT('Alternatyva 1'!BN$106:BN$110,100/('Alternatyva 1'!$DG$106:$DG$110+100))</f>
        <v>0</v>
      </c>
      <c r="BO9" s="211">
        <f>SUMPRODUCT('Alternatyva 1'!BO$95:BO$99,100/('Alternatyva 1'!$DG$95:$DG$99+100))-SUMPRODUCT('Alternatyva 1'!BO$106:BO$110,100/('Alternatyva 1'!$DG$106:$DG$110+100))</f>
        <v>0</v>
      </c>
      <c r="BP9" s="211">
        <f>SUMPRODUCT('Alternatyva 1'!BP$95:BP$99,100/('Alternatyva 1'!$DG$95:$DG$99+100))-SUMPRODUCT('Alternatyva 1'!BP$106:BP$110,100/('Alternatyva 1'!$DG$106:$DG$110+100))</f>
        <v>0</v>
      </c>
      <c r="BQ9" s="211">
        <f>SUMPRODUCT('Alternatyva 1'!BQ$95:BQ$99,100/('Alternatyva 1'!$DG$95:$DG$99+100))-SUMPRODUCT('Alternatyva 1'!BQ$106:BQ$110,100/('Alternatyva 1'!$DG$106:$DG$110+100))</f>
        <v>0</v>
      </c>
      <c r="BR9" s="211">
        <f>SUMPRODUCT('Alternatyva 1'!BR$95:BR$99,100/('Alternatyva 1'!$DG$95:$DG$99+100))-SUMPRODUCT('Alternatyva 1'!BR$106:BR$110,100/('Alternatyva 1'!$DG$106:$DG$110+100))</f>
        <v>0</v>
      </c>
      <c r="BS9" s="211">
        <f>SUMPRODUCT('Alternatyva 1'!BS$95:BS$99,100/('Alternatyva 1'!$DG$95:$DG$99+100))-SUMPRODUCT('Alternatyva 1'!BS$106:BS$110,100/('Alternatyva 1'!$DG$106:$DG$110+100))</f>
        <v>0</v>
      </c>
      <c r="BT9" s="211">
        <f>SUMPRODUCT('Alternatyva 1'!BT$95:BT$99,100/('Alternatyva 1'!$DG$95:$DG$99+100))-SUMPRODUCT('Alternatyva 1'!BT$106:BT$110,100/('Alternatyva 1'!$DG$106:$DG$110+100))</f>
        <v>0</v>
      </c>
      <c r="BU9" s="211">
        <f>SUMPRODUCT('Alternatyva 1'!BU$95:BU$99,100/('Alternatyva 1'!$DG$95:$DG$99+100))-SUMPRODUCT('Alternatyva 1'!BU$106:BU$110,100/('Alternatyva 1'!$DG$106:$DG$110+100))</f>
        <v>0</v>
      </c>
      <c r="BV9" s="211">
        <f>SUMPRODUCT('Alternatyva 1'!BV$95:BV$99,100/('Alternatyva 1'!$DG$95:$DG$99+100))-SUMPRODUCT('Alternatyva 1'!BV$106:BV$110,100/('Alternatyva 1'!$DG$106:$DG$110+100))</f>
        <v>0</v>
      </c>
      <c r="BW9" s="211">
        <f>SUMPRODUCT('Alternatyva 1'!BW$95:BW$99,100/('Alternatyva 1'!$DG$95:$DG$99+100))-SUMPRODUCT('Alternatyva 1'!BW$106:BW$110,100/('Alternatyva 1'!$DG$106:$DG$110+100))</f>
        <v>0</v>
      </c>
      <c r="BX9" s="211">
        <f>SUMPRODUCT('Alternatyva 1'!BX$95:BX$99,100/('Alternatyva 1'!$DG$95:$DG$99+100))-SUMPRODUCT('Alternatyva 1'!BX$106:BX$110,100/('Alternatyva 1'!$DG$106:$DG$110+100))</f>
        <v>0</v>
      </c>
      <c r="BY9" s="211">
        <f>SUMPRODUCT('Alternatyva 1'!BY$95:BY$99,100/('Alternatyva 1'!$DG$95:$DG$99+100))-SUMPRODUCT('Alternatyva 1'!BY$106:BY$110,100/('Alternatyva 1'!$DG$106:$DG$110+100))</f>
        <v>0</v>
      </c>
      <c r="BZ9" s="211">
        <f>SUMPRODUCT('Alternatyva 1'!BZ$95:BZ$99,100/('Alternatyva 1'!$DG$95:$DG$99+100))-SUMPRODUCT('Alternatyva 1'!BZ$106:BZ$110,100/('Alternatyva 1'!$DG$106:$DG$110+100))</f>
        <v>0</v>
      </c>
      <c r="CA9" s="211">
        <f>SUMPRODUCT('Alternatyva 1'!CA$95:CA$99,100/('Alternatyva 1'!$DG$95:$DG$99+100))-SUMPRODUCT('Alternatyva 1'!CA$106:CA$110,100/('Alternatyva 1'!$DG$106:$DG$110+100))</f>
        <v>0</v>
      </c>
      <c r="CB9" s="211">
        <f>SUMPRODUCT('Alternatyva 1'!CB$95:CB$99,100/('Alternatyva 1'!$DG$95:$DG$99+100))-SUMPRODUCT('Alternatyva 1'!CB$106:CB$110,100/('Alternatyva 1'!$DG$106:$DG$110+100))</f>
        <v>0</v>
      </c>
      <c r="CC9" s="211">
        <f>SUMPRODUCT('Alternatyva 1'!CC$95:CC$99,100/('Alternatyva 1'!$DG$95:$DG$99+100))-SUMPRODUCT('Alternatyva 1'!CC$106:CC$110,100/('Alternatyva 1'!$DG$106:$DG$110+100))</f>
        <v>0</v>
      </c>
      <c r="CD9" s="211">
        <f>SUMPRODUCT('Alternatyva 1'!CD$95:CD$99,100/('Alternatyva 1'!$DG$95:$DG$99+100))-SUMPRODUCT('Alternatyva 1'!CD$106:CD$110,100/('Alternatyva 1'!$DG$106:$DG$110+100))</f>
        <v>0</v>
      </c>
      <c r="CE9" s="211">
        <f>SUMPRODUCT('Alternatyva 1'!CE$95:CE$99,100/('Alternatyva 1'!$DG$95:$DG$99+100))-SUMPRODUCT('Alternatyva 1'!CE$106:CE$110,100/('Alternatyva 1'!$DG$106:$DG$110+100))</f>
        <v>0</v>
      </c>
      <c r="CF9" s="211">
        <f>SUMPRODUCT('Alternatyva 1'!CF$95:CF$99,100/('Alternatyva 1'!$DG$95:$DG$99+100))-SUMPRODUCT('Alternatyva 1'!CF$106:CF$110,100/('Alternatyva 1'!$DG$106:$DG$110+100))</f>
        <v>0</v>
      </c>
      <c r="CG9" s="211">
        <f>SUMPRODUCT('Alternatyva 1'!CG$95:CG$99,100/('Alternatyva 1'!$DG$95:$DG$99+100))-SUMPRODUCT('Alternatyva 1'!CG$106:CG$110,100/('Alternatyva 1'!$DG$106:$DG$110+100))</f>
        <v>0</v>
      </c>
      <c r="CH9" s="211">
        <f>SUMPRODUCT('Alternatyva 1'!CH$95:CH$99,100/('Alternatyva 1'!$DG$95:$DG$99+100))-SUMPRODUCT('Alternatyva 1'!CH$106:CH$110,100/('Alternatyva 1'!$DG$106:$DG$110+100))</f>
        <v>0</v>
      </c>
      <c r="CI9" s="211">
        <f>SUMPRODUCT('Alternatyva 1'!CI$95:CI$99,100/('Alternatyva 1'!$DG$95:$DG$99+100))-SUMPRODUCT('Alternatyva 1'!CI$106:CI$110,100/('Alternatyva 1'!$DG$106:$DG$110+100))</f>
        <v>0</v>
      </c>
      <c r="CJ9" s="211">
        <f>SUMPRODUCT('Alternatyva 1'!CJ$95:CJ$99,100/('Alternatyva 1'!$DG$95:$DG$99+100))-SUMPRODUCT('Alternatyva 1'!CJ$106:CJ$110,100/('Alternatyva 1'!$DG$106:$DG$110+100))</f>
        <v>0</v>
      </c>
      <c r="CK9" s="211">
        <f>SUMPRODUCT('Alternatyva 1'!CK$95:CK$99,100/('Alternatyva 1'!$DG$95:$DG$99+100))-SUMPRODUCT('Alternatyva 1'!CK$106:CK$110,100/('Alternatyva 1'!$DG$106:$DG$110+100))</f>
        <v>0</v>
      </c>
      <c r="CL9" s="211">
        <f>SUMPRODUCT('Alternatyva 1'!CL$95:CL$99,100/('Alternatyva 1'!$DG$95:$DG$99+100))-SUMPRODUCT('Alternatyva 1'!CL$106:CL$110,100/('Alternatyva 1'!$DG$106:$DG$110+100))</f>
        <v>0</v>
      </c>
      <c r="CM9" s="211">
        <f>SUMPRODUCT('Alternatyva 1'!CM$95:CM$99,100/('Alternatyva 1'!$DG$95:$DG$99+100))-SUMPRODUCT('Alternatyva 1'!CM$106:CM$110,100/('Alternatyva 1'!$DG$106:$DG$110+100))</f>
        <v>0</v>
      </c>
      <c r="CN9" s="211">
        <f>SUMPRODUCT('Alternatyva 1'!CN$95:CN$99,100/('Alternatyva 1'!$DG$95:$DG$99+100))-SUMPRODUCT('Alternatyva 1'!CN$106:CN$110,100/('Alternatyva 1'!$DG$106:$DG$110+100))</f>
        <v>0</v>
      </c>
      <c r="CO9" s="211">
        <f>SUMPRODUCT('Alternatyva 1'!CO$95:CO$99,100/('Alternatyva 1'!$DG$95:$DG$99+100))-SUMPRODUCT('Alternatyva 1'!CO$106:CO$110,100/('Alternatyva 1'!$DG$106:$DG$110+100))</f>
        <v>0</v>
      </c>
      <c r="CP9" s="211">
        <f>SUMPRODUCT('Alternatyva 1'!CP$95:CP$99,100/('Alternatyva 1'!$DG$95:$DG$99+100))-SUMPRODUCT('Alternatyva 1'!CP$106:CP$110,100/('Alternatyva 1'!$DG$106:$DG$110+100))</f>
        <v>0</v>
      </c>
      <c r="CQ9" s="211">
        <f>SUMPRODUCT('Alternatyva 1'!CQ$95:CQ$99,100/('Alternatyva 1'!$DG$95:$DG$99+100))-SUMPRODUCT('Alternatyva 1'!CQ$106:CQ$110,100/('Alternatyva 1'!$DG$106:$DG$110+100))</f>
        <v>0</v>
      </c>
      <c r="CR9" s="211">
        <f>SUMPRODUCT('Alternatyva 1'!CR$95:CR$99,100/('Alternatyva 1'!$DG$95:$DG$99+100))-SUMPRODUCT('Alternatyva 1'!CR$106:CR$110,100/('Alternatyva 1'!$DG$106:$DG$110+100))</f>
        <v>0</v>
      </c>
      <c r="CS9" s="211">
        <f>SUMPRODUCT('Alternatyva 1'!CS$95:CS$99,100/('Alternatyva 1'!$DG$95:$DG$99+100))-SUMPRODUCT('Alternatyva 1'!CS$106:CS$110,100/('Alternatyva 1'!$DG$106:$DG$110+100))</f>
        <v>0</v>
      </c>
      <c r="CT9" s="211">
        <f>SUMPRODUCT('Alternatyva 1'!CT$95:CT$99,100/('Alternatyva 1'!$DG$95:$DG$99+100))-SUMPRODUCT('Alternatyva 1'!CT$106:CT$110,100/('Alternatyva 1'!$DG$106:$DG$110+100))</f>
        <v>0</v>
      </c>
      <c r="CU9" s="211">
        <f>SUMPRODUCT('Alternatyva 1'!CU$95:CU$99,100/('Alternatyva 1'!$DG$95:$DG$99+100))-SUMPRODUCT('Alternatyva 1'!CU$106:CU$110,100/('Alternatyva 1'!$DG$106:$DG$110+100))</f>
        <v>0</v>
      </c>
      <c r="CV9" s="211">
        <f>SUMPRODUCT('Alternatyva 1'!CV$95:CV$99,100/('Alternatyva 1'!$DG$95:$DG$99+100))-SUMPRODUCT('Alternatyva 1'!CV$106:CV$110,100/('Alternatyva 1'!$DG$106:$DG$110+100))</f>
        <v>0</v>
      </c>
      <c r="CW9" s="211">
        <f>SUMPRODUCT('Alternatyva 1'!CW$95:CW$99,100/('Alternatyva 1'!$DG$95:$DG$99+100))-SUMPRODUCT('Alternatyva 1'!CW$106:CW$110,100/('Alternatyva 1'!$DG$106:$DG$110+100))</f>
        <v>0</v>
      </c>
      <c r="CX9" s="211">
        <f>SUMPRODUCT('Alternatyva 1'!CX$95:CX$99,100/('Alternatyva 1'!$DG$95:$DG$99+100))-SUMPRODUCT('Alternatyva 1'!CX$106:CX$110,100/('Alternatyva 1'!$DG$106:$DG$110+100))</f>
        <v>0</v>
      </c>
      <c r="CY9" s="211">
        <f>SUMPRODUCT('Alternatyva 1'!CY$95:CY$99,100/('Alternatyva 1'!$DG$95:$DG$99+100))-SUMPRODUCT('Alternatyva 1'!CY$106:CY$110,100/('Alternatyva 1'!$DG$106:$DG$110+100))</f>
        <v>0</v>
      </c>
      <c r="CZ9" s="211">
        <f>SUMPRODUCT('Alternatyva 1'!CZ$95:CZ$99,100/('Alternatyva 1'!$DG$95:$DG$99+100))-SUMPRODUCT('Alternatyva 1'!CZ$106:CZ$110,100/('Alternatyva 1'!$DG$106:$DG$110+100))</f>
        <v>0</v>
      </c>
      <c r="DA9" s="211">
        <f>SUMPRODUCT('Alternatyva 1'!DA$95:DA$99,100/('Alternatyva 1'!$DG$95:$DG$99+100))-SUMPRODUCT('Alternatyva 1'!DA$106:DA$110,100/('Alternatyva 1'!$DG$106:$DG$110+100))</f>
        <v>0</v>
      </c>
      <c r="DB9" s="211">
        <f>SUMPRODUCT('Alternatyva 1'!DB$95:DB$99,100/('Alternatyva 1'!$DG$95:$DG$99+100))-SUMPRODUCT('Alternatyva 1'!DB$106:DB$110,100/('Alternatyva 1'!$DG$106:$DG$110+100))</f>
        <v>0</v>
      </c>
      <c r="DC9" s="211">
        <f>SUMPRODUCT('Alternatyva 1'!DC$95:DC$99,100/('Alternatyva 1'!$DG$95:$DG$99+100))-SUMPRODUCT('Alternatyva 1'!DC$106:DC$110,100/('Alternatyva 1'!$DG$106:$DG$110+100))</f>
        <v>0</v>
      </c>
    </row>
    <row r="10" spans="2:107">
      <c r="B10" s="176" t="s">
        <v>268</v>
      </c>
      <c r="C10" s="1218" t="s">
        <v>269</v>
      </c>
      <c r="D10" s="1218"/>
      <c r="E10" s="1218"/>
      <c r="F10" s="210">
        <f>H10+NPV(FD,I10:INDEX(I10:DC10,PAL))</f>
        <v>0</v>
      </c>
      <c r="G10" s="210">
        <f>SUMIF($H$6:$DC$6,"&lt;="&amp;PAL,$H10:$DC10)</f>
        <v>0</v>
      </c>
      <c r="H10" s="236">
        <f>SUMPRODUCT('Alternatyva 1'!H$106:H$110,100*'Alternatyva 1'!$D$106:$D$110,1/('Alternatyva 1'!$DG$106:$DG$110+100),'Alternatyva 1'!$DH$106:$DH$110)</f>
        <v>0</v>
      </c>
      <c r="I10" s="236">
        <f>SUMPRODUCT('Alternatyva 1'!I$106:I$110,'Alternatyva 1'!$D$106:$D$110,1/100*('Alternatyva 1'!$D$106:$D$110+100),'Alternatyva 1'!$DH$106:$DH$110)</f>
        <v>0</v>
      </c>
      <c r="J10" s="236">
        <f>SUMPRODUCT('Alternatyva 1'!J106:J110,'Alternatyva 1'!$D$106:$D$110,1/100*('Alternatyva 1'!$D$106:$D$110+100),'Alternatyva 1'!$DH$106:$DH$110)</f>
        <v>0</v>
      </c>
      <c r="K10" s="236">
        <f>SUMPRODUCT('Alternatyva 1'!K106:K110,'Alternatyva 1'!$D$106:$D$110,1/100*('Alternatyva 1'!$D$106:$D$110+100),'Alternatyva 1'!$DH$106:$DH$110)</f>
        <v>0</v>
      </c>
      <c r="L10" s="236">
        <f>SUMPRODUCT('Alternatyva 1'!L106:L110,'Alternatyva 1'!$D$106:$D$110,1/100*('Alternatyva 1'!$D$106:$D$110+100),'Alternatyva 1'!$DH$106:$DH$110)</f>
        <v>0</v>
      </c>
      <c r="M10" s="236">
        <f>SUMPRODUCT('Alternatyva 1'!M106:M110,'Alternatyva 1'!$D$106:$D$110,1/100*('Alternatyva 1'!$D$106:$D$110+100),'Alternatyva 1'!$DH$106:$DH$110)</f>
        <v>0</v>
      </c>
      <c r="N10" s="236">
        <f>SUMPRODUCT('Alternatyva 1'!N106:N110,'Alternatyva 1'!$D$106:$D$110,1/100*('Alternatyva 1'!$D$106:$D$110+100),'Alternatyva 1'!$DH$106:$DH$110)</f>
        <v>0</v>
      </c>
      <c r="O10" s="236">
        <f>SUMPRODUCT('Alternatyva 1'!O106:O110,'Alternatyva 1'!$D$106:$D$110,1/100*('Alternatyva 1'!$D$106:$D$110+100),'Alternatyva 1'!$DH$106:$DH$110)</f>
        <v>0</v>
      </c>
      <c r="P10" s="236">
        <f>SUMPRODUCT('Alternatyva 1'!P106:P110,'Alternatyva 1'!$D$106:$D$110,1/100*('Alternatyva 1'!$D$106:$D$110+100),'Alternatyva 1'!$DH$106:$DH$110)</f>
        <v>0</v>
      </c>
      <c r="Q10" s="236">
        <f>SUMPRODUCT('Alternatyva 1'!Q106:Q110,'Alternatyva 1'!$D$106:$D$110,1/100*('Alternatyva 1'!$D$106:$D$110+100),'Alternatyva 1'!$DH$106:$DH$110)</f>
        <v>0</v>
      </c>
      <c r="R10" s="236">
        <f>SUMPRODUCT('Alternatyva 1'!R106:R110,'Alternatyva 1'!$D$106:$D$110,1/100*('Alternatyva 1'!$D$106:$D$110+100),'Alternatyva 1'!$DH$106:$DH$110)</f>
        <v>0</v>
      </c>
      <c r="S10" s="236">
        <f>SUMPRODUCT('Alternatyva 1'!S106:S110,'Alternatyva 1'!$D$106:$D$110,1/100*('Alternatyva 1'!$D$106:$D$110+100),'Alternatyva 1'!$DH$106:$DH$110)</f>
        <v>0</v>
      </c>
      <c r="T10" s="236">
        <f>SUMPRODUCT('Alternatyva 1'!T106:T110,'Alternatyva 1'!$D$106:$D$110,1/100*('Alternatyva 1'!$D$106:$D$110+100),'Alternatyva 1'!$DH$106:$DH$110)</f>
        <v>0</v>
      </c>
      <c r="U10" s="236">
        <f>SUMPRODUCT('Alternatyva 1'!U106:U110,'Alternatyva 1'!$D$106:$D$110,1/100*('Alternatyva 1'!$D$106:$D$110+100),'Alternatyva 1'!$DH$106:$DH$110)</f>
        <v>0</v>
      </c>
      <c r="V10" s="236">
        <f>SUMPRODUCT('Alternatyva 1'!V106:V110,'Alternatyva 1'!$D$106:$D$110,1/100*('Alternatyva 1'!$D$106:$D$110+100),'Alternatyva 1'!$DH$106:$DH$110)</f>
        <v>0</v>
      </c>
      <c r="W10" s="236">
        <f>SUMPRODUCT('Alternatyva 1'!W106:W110,'Alternatyva 1'!$D$106:$D$110,1/100*('Alternatyva 1'!$D$106:$D$110+100),'Alternatyva 1'!$DH$106:$DH$110)</f>
        <v>0</v>
      </c>
      <c r="X10" s="236">
        <f>SUMPRODUCT('Alternatyva 1'!X106:X110,'Alternatyva 1'!$D$106:$D$110,1/100*('Alternatyva 1'!$D$106:$D$110+100),'Alternatyva 1'!$DH$106:$DH$110)</f>
        <v>0</v>
      </c>
      <c r="Y10" s="236">
        <f>SUMPRODUCT('Alternatyva 1'!Y106:Y110,'Alternatyva 1'!$D$106:$D$110,1/100*('Alternatyva 1'!$D$106:$D$110+100),'Alternatyva 1'!$DH$106:$DH$110)</f>
        <v>0</v>
      </c>
      <c r="Z10" s="236">
        <f>SUMPRODUCT('Alternatyva 1'!Z106:Z110,'Alternatyva 1'!$D$106:$D$110,1/100*('Alternatyva 1'!$D$106:$D$110+100),'Alternatyva 1'!$DH$106:$DH$110)</f>
        <v>0</v>
      </c>
      <c r="AA10" s="236">
        <f>SUMPRODUCT('Alternatyva 1'!AA106:AA110,'Alternatyva 1'!$D$106:$D$110,1/100*('Alternatyva 1'!$D$106:$D$110+100),'Alternatyva 1'!$DH$106:$DH$110)</f>
        <v>0</v>
      </c>
      <c r="AB10" s="236">
        <f>SUMPRODUCT('Alternatyva 1'!AB106:AB110,'Alternatyva 1'!$D$106:$D$110,1/100*('Alternatyva 1'!$D$106:$D$110+100),'Alternatyva 1'!$DH$106:$DH$110)</f>
        <v>0</v>
      </c>
      <c r="AC10" s="236">
        <f>SUMPRODUCT('Alternatyva 1'!AC106:AC110,'Alternatyva 1'!$D$106:$D$110,1/100*('Alternatyva 1'!$D$106:$D$110+100),'Alternatyva 1'!$DH$106:$DH$110)</f>
        <v>0</v>
      </c>
      <c r="AD10" s="236">
        <f>SUMPRODUCT('Alternatyva 1'!AD106:AD110,'Alternatyva 1'!$D$106:$D$110,1/100*('Alternatyva 1'!$D$106:$D$110+100),'Alternatyva 1'!$DH$106:$DH$110)</f>
        <v>0</v>
      </c>
      <c r="AE10" s="236">
        <f>SUMPRODUCT('Alternatyva 1'!AE106:AE110,'Alternatyva 1'!$D$106:$D$110,1/100*('Alternatyva 1'!$D$106:$D$110+100),'Alternatyva 1'!$DH$106:$DH$110)</f>
        <v>0</v>
      </c>
      <c r="AF10" s="236">
        <f>SUMPRODUCT('Alternatyva 1'!AF106:AF110,'Alternatyva 1'!$D$106:$D$110,1/100*('Alternatyva 1'!$D$106:$D$110+100),'Alternatyva 1'!$DH$106:$DH$110)</f>
        <v>0</v>
      </c>
      <c r="AG10" s="236">
        <f>SUMPRODUCT('Alternatyva 1'!AG106:AG110,'Alternatyva 1'!$D$106:$D$110,1/100*('Alternatyva 1'!$D$106:$D$110+100),'Alternatyva 1'!$DH$106:$DH$110)</f>
        <v>0</v>
      </c>
      <c r="AH10" s="236">
        <f>SUMPRODUCT('Alternatyva 1'!AH106:AH110,'Alternatyva 1'!$D$106:$D$110,1/100*('Alternatyva 1'!$D$106:$D$110+100),'Alternatyva 1'!$DH$106:$DH$110)</f>
        <v>0</v>
      </c>
      <c r="AI10" s="236">
        <f>SUMPRODUCT('Alternatyva 1'!AI106:AI110,'Alternatyva 1'!$D$106:$D$110,1/100*('Alternatyva 1'!$D$106:$D$110+100),'Alternatyva 1'!$DH$106:$DH$110)</f>
        <v>0</v>
      </c>
      <c r="AJ10" s="236">
        <f>SUMPRODUCT('Alternatyva 1'!AJ106:AJ110,'Alternatyva 1'!$D$106:$D$110,1/100*('Alternatyva 1'!$D$106:$D$110+100),'Alternatyva 1'!$DH$106:$DH$110)</f>
        <v>0</v>
      </c>
      <c r="AK10" s="236">
        <f>SUMPRODUCT('Alternatyva 1'!AK106:AK110,'Alternatyva 1'!$D$106:$D$110,1/100*('Alternatyva 1'!$D$106:$D$110+100),'Alternatyva 1'!$DH$106:$DH$110)</f>
        <v>0</v>
      </c>
      <c r="AL10" s="236">
        <f>SUMPRODUCT('Alternatyva 1'!AL106:AL110,'Alternatyva 1'!$D$106:$D$110,1/100*('Alternatyva 1'!$D$106:$D$110+100),'Alternatyva 1'!$DH$106:$DH$110)</f>
        <v>0</v>
      </c>
      <c r="AM10" s="236">
        <f>SUMPRODUCT('Alternatyva 1'!AM106:AM110,'Alternatyva 1'!$D$106:$D$110,1/100*('Alternatyva 1'!$D$106:$D$110+100),'Alternatyva 1'!$DH$106:$DH$110)</f>
        <v>0</v>
      </c>
      <c r="AN10" s="236">
        <f>SUMPRODUCT('Alternatyva 1'!AN106:AN110,'Alternatyva 1'!$D$106:$D$110,1/100*('Alternatyva 1'!$D$106:$D$110+100),'Alternatyva 1'!$DH$106:$DH$110)</f>
        <v>0</v>
      </c>
      <c r="AO10" s="236">
        <f>SUMPRODUCT('Alternatyva 1'!AO106:AO110,'Alternatyva 1'!$D$106:$D$110,1/100*('Alternatyva 1'!$D$106:$D$110+100),'Alternatyva 1'!$DH$106:$DH$110)</f>
        <v>0</v>
      </c>
      <c r="AP10" s="236">
        <f>SUMPRODUCT('Alternatyva 1'!AP106:AP110,'Alternatyva 1'!$D$106:$D$110,1/100*('Alternatyva 1'!$D$106:$D$110+100),'Alternatyva 1'!$DH$106:$DH$110)</f>
        <v>0</v>
      </c>
      <c r="AQ10" s="236">
        <f>SUMPRODUCT('Alternatyva 1'!AQ106:AQ110,'Alternatyva 1'!$D$106:$D$110,1/100*('Alternatyva 1'!$D$106:$D$110+100),'Alternatyva 1'!$DH$106:$DH$110)</f>
        <v>0</v>
      </c>
      <c r="AR10" s="236">
        <f>SUMPRODUCT('Alternatyva 1'!AR106:AR110,'Alternatyva 1'!$D$106:$D$110,1/100*('Alternatyva 1'!$D$106:$D$110+100),'Alternatyva 1'!$DH$106:$DH$110)</f>
        <v>0</v>
      </c>
      <c r="AS10" s="236">
        <f>SUMPRODUCT('Alternatyva 1'!AS106:AS110,'Alternatyva 1'!$D$106:$D$110,1/100*('Alternatyva 1'!$D$106:$D$110+100),'Alternatyva 1'!$DH$106:$DH$110)</f>
        <v>0</v>
      </c>
      <c r="AT10" s="236">
        <f>SUMPRODUCT('Alternatyva 1'!AT106:AT110,'Alternatyva 1'!$D$106:$D$110,1/100*('Alternatyva 1'!$D$106:$D$110+100),'Alternatyva 1'!$DH$106:$DH$110)</f>
        <v>0</v>
      </c>
      <c r="AU10" s="236">
        <f>SUMPRODUCT('Alternatyva 1'!AU106:AU110,'Alternatyva 1'!$D$106:$D$110,1/100*('Alternatyva 1'!$D$106:$D$110+100),'Alternatyva 1'!$DH$106:$DH$110)</f>
        <v>0</v>
      </c>
      <c r="AV10" s="236">
        <f>SUMPRODUCT('Alternatyva 1'!AV106:AV110,'Alternatyva 1'!$D$106:$D$110,1/100*('Alternatyva 1'!$D$106:$D$110+100),'Alternatyva 1'!$DH$106:$DH$110)</f>
        <v>0</v>
      </c>
      <c r="AW10" s="236">
        <f>SUMPRODUCT('Alternatyva 1'!AW106:AW110,'Alternatyva 1'!$D$106:$D$110,1/100*('Alternatyva 1'!$D$106:$D$110+100),'Alternatyva 1'!$DH$106:$DH$110)</f>
        <v>0</v>
      </c>
      <c r="AX10" s="236">
        <f>SUMPRODUCT('Alternatyva 1'!AX106:AX110,'Alternatyva 1'!$D$106:$D$110,1/100*('Alternatyva 1'!$D$106:$D$110+100),'Alternatyva 1'!$DH$106:$DH$110)</f>
        <v>0</v>
      </c>
      <c r="AY10" s="236">
        <f>SUMPRODUCT('Alternatyva 1'!AY106:AY110,'Alternatyva 1'!$D$106:$D$110,1/100*('Alternatyva 1'!$D$106:$D$110+100),'Alternatyva 1'!$DH$106:$DH$110)</f>
        <v>0</v>
      </c>
      <c r="AZ10" s="236">
        <f>SUMPRODUCT('Alternatyva 1'!AZ106:AZ110,'Alternatyva 1'!$D$106:$D$110,1/100*('Alternatyva 1'!$D$106:$D$110+100),'Alternatyva 1'!$DH$106:$DH$110)</f>
        <v>0</v>
      </c>
      <c r="BA10" s="236">
        <f>SUMPRODUCT('Alternatyva 1'!BA106:BA110,'Alternatyva 1'!$D$106:$D$110,1/100*('Alternatyva 1'!$D$106:$D$110+100),'Alternatyva 1'!$DH$106:$DH$110)</f>
        <v>0</v>
      </c>
      <c r="BB10" s="236">
        <f>SUMPRODUCT('Alternatyva 1'!BB106:BB110,'Alternatyva 1'!$D$106:$D$110,1/100*('Alternatyva 1'!$D$106:$D$110+100),'Alternatyva 1'!$DH$106:$DH$110)</f>
        <v>0</v>
      </c>
      <c r="BC10" s="236">
        <f>SUMPRODUCT('Alternatyva 1'!BC106:BC110,'Alternatyva 1'!$D$106:$D$110,1/100*('Alternatyva 1'!$D$106:$D$110+100),'Alternatyva 1'!$DH$106:$DH$110)</f>
        <v>0</v>
      </c>
      <c r="BD10" s="236">
        <f>SUMPRODUCT('Alternatyva 1'!BD106:BD110,'Alternatyva 1'!$D$106:$D$110,1/100*('Alternatyva 1'!$D$106:$D$110+100),'Alternatyva 1'!$DH$106:$DH$110)</f>
        <v>0</v>
      </c>
      <c r="BE10" s="236">
        <f>SUMPRODUCT('Alternatyva 1'!BE106:BE110,'Alternatyva 1'!$D$106:$D$110,1/100*('Alternatyva 1'!$D$106:$D$110+100),'Alternatyva 1'!$DH$106:$DH$110)</f>
        <v>0</v>
      </c>
      <c r="BF10" s="236">
        <f>SUMPRODUCT('Alternatyva 1'!BF106:BF110,'Alternatyva 1'!$D$106:$D$110,1/100*('Alternatyva 1'!$D$106:$D$110+100),'Alternatyva 1'!$DH$106:$DH$110)</f>
        <v>0</v>
      </c>
      <c r="BG10" s="236">
        <f>SUMPRODUCT('Alternatyva 1'!BG106:BG110,'Alternatyva 1'!$D$106:$D$110,1/100*('Alternatyva 1'!$D$106:$D$110+100),'Alternatyva 1'!$DH$106:$DH$110)</f>
        <v>0</v>
      </c>
      <c r="BH10" s="236">
        <f>SUMPRODUCT('Alternatyva 1'!BH106:BH110,'Alternatyva 1'!$D$106:$D$110,1/100*('Alternatyva 1'!$D$106:$D$110+100),'Alternatyva 1'!$DH$106:$DH$110)</f>
        <v>0</v>
      </c>
      <c r="BI10" s="236">
        <f>SUMPRODUCT('Alternatyva 1'!BI106:BI110,'Alternatyva 1'!$D$106:$D$110,1/100*('Alternatyva 1'!$D$106:$D$110+100),'Alternatyva 1'!$DH$106:$DH$110)</f>
        <v>0</v>
      </c>
      <c r="BJ10" s="236">
        <f>SUMPRODUCT('Alternatyva 1'!BJ106:BJ110,'Alternatyva 1'!$D$106:$D$110,1/100*('Alternatyva 1'!$D$106:$D$110+100),'Alternatyva 1'!$DH$106:$DH$110)</f>
        <v>0</v>
      </c>
      <c r="BK10" s="236">
        <f>SUMPRODUCT('Alternatyva 1'!BK106:BK110,'Alternatyva 1'!$D$106:$D$110,1/100*('Alternatyva 1'!$D$106:$D$110+100),'Alternatyva 1'!$DH$106:$DH$110)</f>
        <v>0</v>
      </c>
      <c r="BL10" s="236">
        <f>SUMPRODUCT('Alternatyva 1'!BL106:BL110,'Alternatyva 1'!$D$106:$D$110,1/100*('Alternatyva 1'!$D$106:$D$110+100),'Alternatyva 1'!$DH$106:$DH$110)</f>
        <v>0</v>
      </c>
      <c r="BM10" s="236">
        <f>SUMPRODUCT('Alternatyva 1'!BM106:BM110,'Alternatyva 1'!$D$106:$D$110,1/100*('Alternatyva 1'!$D$106:$D$110+100),'Alternatyva 1'!$DH$106:$DH$110)</f>
        <v>0</v>
      </c>
      <c r="BN10" s="236">
        <f>SUMPRODUCT('Alternatyva 1'!BN106:BN110,'Alternatyva 1'!$D$106:$D$110,1/100*('Alternatyva 1'!$D$106:$D$110+100),'Alternatyva 1'!$DH$106:$DH$110)</f>
        <v>0</v>
      </c>
      <c r="BO10" s="236">
        <f>SUMPRODUCT('Alternatyva 1'!BO106:BO110,'Alternatyva 1'!$D$106:$D$110,1/100*('Alternatyva 1'!$D$106:$D$110+100),'Alternatyva 1'!$DH$106:$DH$110)</f>
        <v>0</v>
      </c>
      <c r="BP10" s="236">
        <f>SUMPRODUCT('Alternatyva 1'!BP106:BP110,'Alternatyva 1'!$D$106:$D$110,1/100*('Alternatyva 1'!$D$106:$D$110+100),'Alternatyva 1'!$DH$106:$DH$110)</f>
        <v>0</v>
      </c>
      <c r="BQ10" s="236">
        <f>SUMPRODUCT('Alternatyva 1'!BQ106:BQ110,'Alternatyva 1'!$D$106:$D$110,1/100*('Alternatyva 1'!$D$106:$D$110+100),'Alternatyva 1'!$DH$106:$DH$110)</f>
        <v>0</v>
      </c>
      <c r="BR10" s="236">
        <f>SUMPRODUCT('Alternatyva 1'!BR106:BR110,'Alternatyva 1'!$D$106:$D$110,1/100*('Alternatyva 1'!$D$106:$D$110+100),'Alternatyva 1'!$DH$106:$DH$110)</f>
        <v>0</v>
      </c>
      <c r="BS10" s="236">
        <f>SUMPRODUCT('Alternatyva 1'!BS106:BS110,'Alternatyva 1'!$D$106:$D$110,1/100*('Alternatyva 1'!$D$106:$D$110+100),'Alternatyva 1'!$DH$106:$DH$110)</f>
        <v>0</v>
      </c>
      <c r="BT10" s="236">
        <f>SUMPRODUCT('Alternatyva 1'!BT106:BT110,'Alternatyva 1'!$D$106:$D$110,1/100*('Alternatyva 1'!$D$106:$D$110+100),'Alternatyva 1'!$DH$106:$DH$110)</f>
        <v>0</v>
      </c>
      <c r="BU10" s="236">
        <f>SUMPRODUCT('Alternatyva 1'!BU106:BU110,'Alternatyva 1'!$D$106:$D$110,1/100*('Alternatyva 1'!$D$106:$D$110+100),'Alternatyva 1'!$DH$106:$DH$110)</f>
        <v>0</v>
      </c>
      <c r="BV10" s="236">
        <f>SUMPRODUCT('Alternatyva 1'!BV106:BV110,'Alternatyva 1'!$D$106:$D$110,1/100*('Alternatyva 1'!$D$106:$D$110+100),'Alternatyva 1'!$DH$106:$DH$110)</f>
        <v>0</v>
      </c>
      <c r="BW10" s="236">
        <f>SUMPRODUCT('Alternatyva 1'!BW106:BW110,'Alternatyva 1'!$D$106:$D$110,1/100*('Alternatyva 1'!$D$106:$D$110+100),'Alternatyva 1'!$DH$106:$DH$110)</f>
        <v>0</v>
      </c>
      <c r="BX10" s="236">
        <f>SUMPRODUCT('Alternatyva 1'!BX106:BX110,'Alternatyva 1'!$D$106:$D$110,1/100*('Alternatyva 1'!$D$106:$D$110+100),'Alternatyva 1'!$DH$106:$DH$110)</f>
        <v>0</v>
      </c>
      <c r="BY10" s="236">
        <f>SUMPRODUCT('Alternatyva 1'!BY106:BY110,'Alternatyva 1'!$D$106:$D$110,1/100*('Alternatyva 1'!$D$106:$D$110+100),'Alternatyva 1'!$DH$106:$DH$110)</f>
        <v>0</v>
      </c>
      <c r="BZ10" s="236">
        <f>SUMPRODUCT('Alternatyva 1'!BZ106:BZ110,'Alternatyva 1'!$D$106:$D$110,1/100*('Alternatyva 1'!$D$106:$D$110+100),'Alternatyva 1'!$DH$106:$DH$110)</f>
        <v>0</v>
      </c>
      <c r="CA10" s="236">
        <f>SUMPRODUCT('Alternatyva 1'!CA106:CA110,'Alternatyva 1'!$D$106:$D$110,1/100*('Alternatyva 1'!$D$106:$D$110+100),'Alternatyva 1'!$DH$106:$DH$110)</f>
        <v>0</v>
      </c>
      <c r="CB10" s="236">
        <f>SUMPRODUCT('Alternatyva 1'!CB106:CB110,'Alternatyva 1'!$D$106:$D$110,1/100*('Alternatyva 1'!$D$106:$D$110+100),'Alternatyva 1'!$DH$106:$DH$110)</f>
        <v>0</v>
      </c>
      <c r="CC10" s="236">
        <f>SUMPRODUCT('Alternatyva 1'!CC106:CC110,'Alternatyva 1'!$D$106:$D$110,1/100*('Alternatyva 1'!$D$106:$D$110+100),'Alternatyva 1'!$DH$106:$DH$110)</f>
        <v>0</v>
      </c>
      <c r="CD10" s="236">
        <f>SUMPRODUCT('Alternatyva 1'!CD106:CD110,'Alternatyva 1'!$D$106:$D$110,1/100*('Alternatyva 1'!$D$106:$D$110+100),'Alternatyva 1'!$DH$106:$DH$110)</f>
        <v>0</v>
      </c>
      <c r="CE10" s="236">
        <f>SUMPRODUCT('Alternatyva 1'!CE106:CE110,'Alternatyva 1'!$D$106:$D$110,1/100*('Alternatyva 1'!$D$106:$D$110+100),'Alternatyva 1'!$DH$106:$DH$110)</f>
        <v>0</v>
      </c>
      <c r="CF10" s="236">
        <f>SUMPRODUCT('Alternatyva 1'!CF106:CF110,'Alternatyva 1'!$D$106:$D$110,1/100*('Alternatyva 1'!$D$106:$D$110+100),'Alternatyva 1'!$DH$106:$DH$110)</f>
        <v>0</v>
      </c>
      <c r="CG10" s="236">
        <f>SUMPRODUCT('Alternatyva 1'!CG106:CG110,'Alternatyva 1'!$D$106:$D$110,1/100*('Alternatyva 1'!$D$106:$D$110+100),'Alternatyva 1'!$DH$106:$DH$110)</f>
        <v>0</v>
      </c>
      <c r="CH10" s="236">
        <f>SUMPRODUCT('Alternatyva 1'!CH106:CH110,'Alternatyva 1'!$D$106:$D$110,1/100*('Alternatyva 1'!$D$106:$D$110+100),'Alternatyva 1'!$DH$106:$DH$110)</f>
        <v>0</v>
      </c>
      <c r="CI10" s="236">
        <f>SUMPRODUCT('Alternatyva 1'!CI106:CI110,'Alternatyva 1'!$D$106:$D$110,1/100*('Alternatyva 1'!$D$106:$D$110+100),'Alternatyva 1'!$DH$106:$DH$110)</f>
        <v>0</v>
      </c>
      <c r="CJ10" s="236">
        <f>SUMPRODUCT('Alternatyva 1'!CJ106:CJ110,'Alternatyva 1'!$D$106:$D$110,1/100*('Alternatyva 1'!$D$106:$D$110+100),'Alternatyva 1'!$DH$106:$DH$110)</f>
        <v>0</v>
      </c>
      <c r="CK10" s="236">
        <f>SUMPRODUCT('Alternatyva 1'!CK106:CK110,'Alternatyva 1'!$D$106:$D$110,1/100*('Alternatyva 1'!$D$106:$D$110+100),'Alternatyva 1'!$DH$106:$DH$110)</f>
        <v>0</v>
      </c>
      <c r="CL10" s="236">
        <f>SUMPRODUCT('Alternatyva 1'!CL106:CL110,'Alternatyva 1'!$D$106:$D$110,1/100*('Alternatyva 1'!$D$106:$D$110+100),'Alternatyva 1'!$DH$106:$DH$110)</f>
        <v>0</v>
      </c>
      <c r="CM10" s="236">
        <f>SUMPRODUCT('Alternatyva 1'!CM106:CM110,'Alternatyva 1'!$D$106:$D$110,1/100*('Alternatyva 1'!$D$106:$D$110+100),'Alternatyva 1'!$DH$106:$DH$110)</f>
        <v>0</v>
      </c>
      <c r="CN10" s="236">
        <f>SUMPRODUCT('Alternatyva 1'!CN106:CN110,'Alternatyva 1'!$D$106:$D$110,1/100*('Alternatyva 1'!$D$106:$D$110+100),'Alternatyva 1'!$DH$106:$DH$110)</f>
        <v>0</v>
      </c>
      <c r="CO10" s="236">
        <f>SUMPRODUCT('Alternatyva 1'!CO106:CO110,'Alternatyva 1'!$D$106:$D$110,1/100*('Alternatyva 1'!$D$106:$D$110+100),'Alternatyva 1'!$DH$106:$DH$110)</f>
        <v>0</v>
      </c>
      <c r="CP10" s="236">
        <f>SUMPRODUCT('Alternatyva 1'!CP106:CP110,'Alternatyva 1'!$D$106:$D$110,1/100*('Alternatyva 1'!$D$106:$D$110+100),'Alternatyva 1'!$DH$106:$DH$110)</f>
        <v>0</v>
      </c>
      <c r="CQ10" s="236">
        <f>SUMPRODUCT('Alternatyva 1'!CQ106:CQ110,'Alternatyva 1'!$D$106:$D$110,1/100*('Alternatyva 1'!$D$106:$D$110+100),'Alternatyva 1'!$DH$106:$DH$110)</f>
        <v>0</v>
      </c>
      <c r="CR10" s="236">
        <f>SUMPRODUCT('Alternatyva 1'!CR106:CR110,'Alternatyva 1'!$D$106:$D$110,1/100*('Alternatyva 1'!$D$106:$D$110+100),'Alternatyva 1'!$DH$106:$DH$110)</f>
        <v>0</v>
      </c>
      <c r="CS10" s="236">
        <f>SUMPRODUCT('Alternatyva 1'!CS106:CS110,'Alternatyva 1'!$D$106:$D$110,1/100*('Alternatyva 1'!$D$106:$D$110+100),'Alternatyva 1'!$DH$106:$DH$110)</f>
        <v>0</v>
      </c>
      <c r="CT10" s="236">
        <f>SUMPRODUCT('Alternatyva 1'!CT106:CT110,'Alternatyva 1'!$D$106:$D$110,1/100*('Alternatyva 1'!$D$106:$D$110+100),'Alternatyva 1'!$DH$106:$DH$110)</f>
        <v>0</v>
      </c>
      <c r="CU10" s="236">
        <f>SUMPRODUCT('Alternatyva 1'!CU106:CU110,'Alternatyva 1'!$D$106:$D$110,1/100*('Alternatyva 1'!$D$106:$D$110+100),'Alternatyva 1'!$DH$106:$DH$110)</f>
        <v>0</v>
      </c>
      <c r="CV10" s="236">
        <f>SUMPRODUCT('Alternatyva 1'!CV106:CV110,'Alternatyva 1'!$D$106:$D$110,1/100*('Alternatyva 1'!$D$106:$D$110+100),'Alternatyva 1'!$DH$106:$DH$110)</f>
        <v>0</v>
      </c>
      <c r="CW10" s="236">
        <f>SUMPRODUCT('Alternatyva 1'!CW106:CW110,'Alternatyva 1'!$D$106:$D$110,1/100*('Alternatyva 1'!$D$106:$D$110+100),'Alternatyva 1'!$DH$106:$DH$110)</f>
        <v>0</v>
      </c>
      <c r="CX10" s="236">
        <f>SUMPRODUCT('Alternatyva 1'!CX106:CX110,'Alternatyva 1'!$D$106:$D$110,1/100*('Alternatyva 1'!$D$106:$D$110+100),'Alternatyva 1'!$DH$106:$DH$110)</f>
        <v>0</v>
      </c>
      <c r="CY10" s="236">
        <f>SUMPRODUCT('Alternatyva 1'!CY106:CY110,'Alternatyva 1'!$D$106:$D$110,1/100*('Alternatyva 1'!$D$106:$D$110+100),'Alternatyva 1'!$DH$106:$DH$110)</f>
        <v>0</v>
      </c>
      <c r="CZ10" s="236">
        <f>SUMPRODUCT('Alternatyva 1'!CZ106:CZ110,'Alternatyva 1'!$D$106:$D$110,1/100*('Alternatyva 1'!$D$106:$D$110+100),'Alternatyva 1'!$DH$106:$DH$110)</f>
        <v>0</v>
      </c>
      <c r="DA10" s="236">
        <f>SUMPRODUCT('Alternatyva 1'!DA106:DA110,'Alternatyva 1'!$D$106:$D$110,1/100*('Alternatyva 1'!$D$106:$D$110+100),'Alternatyva 1'!$DH$106:$DH$110)</f>
        <v>0</v>
      </c>
      <c r="DB10" s="236">
        <f>SUMPRODUCT('Alternatyva 1'!DB106:DB110,'Alternatyva 1'!$D$106:$D$110,1/100*('Alternatyva 1'!$D$106:$D$110+100),'Alternatyva 1'!$DH$106:$DH$110)</f>
        <v>0</v>
      </c>
      <c r="DC10" s="236">
        <f>SUMPRODUCT('Alternatyva 1'!DC106:DC110,'Alternatyva 1'!$D$106:$D$110,1/100*('Alternatyva 1'!$D$106:$D$110+100),'Alternatyva 1'!$DH$106:$DH$110)</f>
        <v>0</v>
      </c>
    </row>
    <row r="11" spans="2:107">
      <c r="C11" s="1220" t="s">
        <v>262</v>
      </c>
      <c r="D11" s="1220"/>
      <c r="E11" s="1220"/>
      <c r="F11" s="210">
        <f>H11+NPV(FD,I11:INDEX(I11:DC11,PAL))</f>
        <v>-160830893.71812332</v>
      </c>
      <c r="G11" s="210">
        <f>SUMIF($H$6:$DC$6,"&lt;="&amp;PAL,$H11:$DC11)</f>
        <v>-195208095.77133897</v>
      </c>
      <c r="H11" s="236">
        <f>-H8+H9+H10</f>
        <v>-23834083.140495867</v>
      </c>
      <c r="I11" s="236">
        <f t="shared" ref="I11:BT11" si="2">-I8+I9+I10</f>
        <v>-28554815.475495867</v>
      </c>
      <c r="J11" s="236">
        <f t="shared" si="2"/>
        <v>-24151141.062975205</v>
      </c>
      <c r="K11" s="236">
        <f t="shared" si="2"/>
        <v>-22982986.065198347</v>
      </c>
      <c r="L11" s="236">
        <f t="shared" si="2"/>
        <v>-21028498.346876033</v>
      </c>
      <c r="M11" s="236">
        <f t="shared" si="2"/>
        <v>-20539619.630157024</v>
      </c>
      <c r="N11" s="236">
        <f t="shared" si="2"/>
        <v>-15551378.453206614</v>
      </c>
      <c r="O11" s="236">
        <f t="shared" si="2"/>
        <v>-1302554.0249752072</v>
      </c>
      <c r="P11" s="236">
        <f t="shared" si="2"/>
        <v>-1302554.0249752069</v>
      </c>
      <c r="Q11" s="236">
        <f t="shared" si="2"/>
        <v>-1302554.0249752069</v>
      </c>
      <c r="R11" s="236">
        <f t="shared" si="2"/>
        <v>-1312107.2687355378</v>
      </c>
      <c r="S11" s="236">
        <f t="shared" si="2"/>
        <v>-1325164.4988595047</v>
      </c>
      <c r="T11" s="236">
        <f t="shared" si="2"/>
        <v>-1336919.6024380168</v>
      </c>
      <c r="U11" s="236">
        <f t="shared" si="2"/>
        <v>-1356154.1241818184</v>
      </c>
      <c r="V11" s="236">
        <f t="shared" si="2"/>
        <v>-1361696.1769834713</v>
      </c>
      <c r="W11" s="236">
        <f t="shared" si="2"/>
        <v>-1374010.2742809921</v>
      </c>
      <c r="X11" s="236">
        <f t="shared" si="2"/>
        <v>-1381956.2055867771</v>
      </c>
      <c r="Y11" s="236">
        <f t="shared" si="2"/>
        <v>-1381956.2055867771</v>
      </c>
      <c r="Z11" s="236">
        <f t="shared" si="2"/>
        <v>-1381956.2055867771</v>
      </c>
      <c r="AA11" s="236">
        <f t="shared" si="2"/>
        <v>-1381956.2055867771</v>
      </c>
      <c r="AB11" s="236">
        <f t="shared" si="2"/>
        <v>-1381956.2055867771</v>
      </c>
      <c r="AC11" s="236">
        <f t="shared" si="2"/>
        <v>-14154253.726247935</v>
      </c>
      <c r="AD11" s="236">
        <f t="shared" si="2"/>
        <v>-1381956.2055867771</v>
      </c>
      <c r="AE11" s="236">
        <f t="shared" si="2"/>
        <v>-1381956.2055867771</v>
      </c>
      <c r="AF11" s="236">
        <f t="shared" si="2"/>
        <v>-1381956.2055867771</v>
      </c>
      <c r="AG11" s="236">
        <f t="shared" si="2"/>
        <v>-1381956.2055867771</v>
      </c>
      <c r="AH11" s="236">
        <f t="shared" si="2"/>
        <v>0</v>
      </c>
      <c r="AI11" s="236">
        <f t="shared" si="2"/>
        <v>0</v>
      </c>
      <c r="AJ11" s="236">
        <f t="shared" si="2"/>
        <v>0</v>
      </c>
      <c r="AK11" s="236">
        <f t="shared" si="2"/>
        <v>0</v>
      </c>
      <c r="AL11" s="236">
        <f t="shared" si="2"/>
        <v>0</v>
      </c>
      <c r="AM11" s="236">
        <f t="shared" si="2"/>
        <v>0</v>
      </c>
      <c r="AN11" s="236">
        <f t="shared" si="2"/>
        <v>0</v>
      </c>
      <c r="AO11" s="236">
        <f t="shared" si="2"/>
        <v>0</v>
      </c>
      <c r="AP11" s="236">
        <f t="shared" si="2"/>
        <v>0</v>
      </c>
      <c r="AQ11" s="236">
        <f t="shared" si="2"/>
        <v>0</v>
      </c>
      <c r="AR11" s="236">
        <f t="shared" si="2"/>
        <v>0</v>
      </c>
      <c r="AS11" s="236">
        <f t="shared" si="2"/>
        <v>0</v>
      </c>
      <c r="AT11" s="236">
        <f t="shared" si="2"/>
        <v>0</v>
      </c>
      <c r="AU11" s="236">
        <f t="shared" si="2"/>
        <v>0</v>
      </c>
      <c r="AV11" s="236">
        <f t="shared" si="2"/>
        <v>0</v>
      </c>
      <c r="AW11" s="236">
        <f t="shared" si="2"/>
        <v>0</v>
      </c>
      <c r="AX11" s="236">
        <f t="shared" si="2"/>
        <v>0</v>
      </c>
      <c r="AY11" s="236">
        <f t="shared" si="2"/>
        <v>0</v>
      </c>
      <c r="AZ11" s="236">
        <f t="shared" si="2"/>
        <v>0</v>
      </c>
      <c r="BA11" s="236">
        <f t="shared" si="2"/>
        <v>0</v>
      </c>
      <c r="BB11" s="236">
        <f t="shared" si="2"/>
        <v>0</v>
      </c>
      <c r="BC11" s="236">
        <f t="shared" si="2"/>
        <v>0</v>
      </c>
      <c r="BD11" s="236">
        <f t="shared" si="2"/>
        <v>0</v>
      </c>
      <c r="BE11" s="236">
        <f t="shared" si="2"/>
        <v>0</v>
      </c>
      <c r="BF11" s="236">
        <f t="shared" si="2"/>
        <v>0</v>
      </c>
      <c r="BG11" s="236">
        <f t="shared" si="2"/>
        <v>0</v>
      </c>
      <c r="BH11" s="236">
        <f t="shared" si="2"/>
        <v>0</v>
      </c>
      <c r="BI11" s="236">
        <f t="shared" si="2"/>
        <v>0</v>
      </c>
      <c r="BJ11" s="236">
        <f t="shared" si="2"/>
        <v>0</v>
      </c>
      <c r="BK11" s="236">
        <f t="shared" si="2"/>
        <v>0</v>
      </c>
      <c r="BL11" s="236">
        <f t="shared" si="2"/>
        <v>0</v>
      </c>
      <c r="BM11" s="236">
        <f t="shared" si="2"/>
        <v>0</v>
      </c>
      <c r="BN11" s="236">
        <f t="shared" si="2"/>
        <v>0</v>
      </c>
      <c r="BO11" s="236">
        <f t="shared" si="2"/>
        <v>0</v>
      </c>
      <c r="BP11" s="236">
        <f t="shared" si="2"/>
        <v>0</v>
      </c>
      <c r="BQ11" s="236">
        <f t="shared" si="2"/>
        <v>0</v>
      </c>
      <c r="BR11" s="236">
        <f t="shared" si="2"/>
        <v>0</v>
      </c>
      <c r="BS11" s="236">
        <f t="shared" si="2"/>
        <v>0</v>
      </c>
      <c r="BT11" s="236">
        <f t="shared" si="2"/>
        <v>0</v>
      </c>
      <c r="BU11" s="236">
        <f t="shared" ref="BU11:DC11" si="3">-BU8+BU9+BU10</f>
        <v>0</v>
      </c>
      <c r="BV11" s="236">
        <f t="shared" si="3"/>
        <v>0</v>
      </c>
      <c r="BW11" s="236">
        <f t="shared" si="3"/>
        <v>0</v>
      </c>
      <c r="BX11" s="236">
        <f t="shared" si="3"/>
        <v>0</v>
      </c>
      <c r="BY11" s="236">
        <f t="shared" si="3"/>
        <v>0</v>
      </c>
      <c r="BZ11" s="236">
        <f t="shared" si="3"/>
        <v>0</v>
      </c>
      <c r="CA11" s="236">
        <f t="shared" si="3"/>
        <v>0</v>
      </c>
      <c r="CB11" s="236">
        <f t="shared" si="3"/>
        <v>0</v>
      </c>
      <c r="CC11" s="236">
        <f t="shared" si="3"/>
        <v>0</v>
      </c>
      <c r="CD11" s="236">
        <f t="shared" si="3"/>
        <v>0</v>
      </c>
      <c r="CE11" s="236">
        <f t="shared" si="3"/>
        <v>0</v>
      </c>
      <c r="CF11" s="236">
        <f t="shared" si="3"/>
        <v>0</v>
      </c>
      <c r="CG11" s="236">
        <f t="shared" si="3"/>
        <v>0</v>
      </c>
      <c r="CH11" s="236">
        <f t="shared" si="3"/>
        <v>0</v>
      </c>
      <c r="CI11" s="236">
        <f t="shared" si="3"/>
        <v>0</v>
      </c>
      <c r="CJ11" s="236">
        <f t="shared" si="3"/>
        <v>0</v>
      </c>
      <c r="CK11" s="236">
        <f t="shared" si="3"/>
        <v>0</v>
      </c>
      <c r="CL11" s="236">
        <f t="shared" si="3"/>
        <v>0</v>
      </c>
      <c r="CM11" s="236">
        <f t="shared" si="3"/>
        <v>0</v>
      </c>
      <c r="CN11" s="236">
        <f t="shared" si="3"/>
        <v>0</v>
      </c>
      <c r="CO11" s="236">
        <f t="shared" si="3"/>
        <v>0</v>
      </c>
      <c r="CP11" s="236">
        <f t="shared" si="3"/>
        <v>0</v>
      </c>
      <c r="CQ11" s="236">
        <f t="shared" si="3"/>
        <v>0</v>
      </c>
      <c r="CR11" s="236">
        <f t="shared" si="3"/>
        <v>0</v>
      </c>
      <c r="CS11" s="236">
        <f t="shared" si="3"/>
        <v>0</v>
      </c>
      <c r="CT11" s="236">
        <f t="shared" si="3"/>
        <v>0</v>
      </c>
      <c r="CU11" s="236">
        <f t="shared" si="3"/>
        <v>0</v>
      </c>
      <c r="CV11" s="236">
        <f t="shared" si="3"/>
        <v>0</v>
      </c>
      <c r="CW11" s="236">
        <f t="shared" si="3"/>
        <v>0</v>
      </c>
      <c r="CX11" s="236">
        <f t="shared" si="3"/>
        <v>0</v>
      </c>
      <c r="CY11" s="236">
        <f t="shared" si="3"/>
        <v>0</v>
      </c>
      <c r="CZ11" s="236">
        <f t="shared" si="3"/>
        <v>0</v>
      </c>
      <c r="DA11" s="236">
        <f t="shared" si="3"/>
        <v>0</v>
      </c>
      <c r="DB11" s="236">
        <f t="shared" si="3"/>
        <v>0</v>
      </c>
      <c r="DC11" s="236">
        <f t="shared" si="3"/>
        <v>0</v>
      </c>
    </row>
    <row r="12" spans="2:107" hidden="1"/>
    <row r="13" spans="2:107" hidden="1">
      <c r="B13" s="16" t="s">
        <v>24</v>
      </c>
      <c r="C13" s="21"/>
      <c r="D13" s="21"/>
      <c r="E13" s="21"/>
      <c r="F13" s="1189" t="s">
        <v>142</v>
      </c>
      <c r="G13" s="1201"/>
      <c r="H13" s="186">
        <v>0</v>
      </c>
      <c r="I13" s="186">
        <v>1</v>
      </c>
      <c r="J13" s="186">
        <v>2</v>
      </c>
      <c r="K13" s="186">
        <v>3</v>
      </c>
      <c r="L13" s="186">
        <v>4</v>
      </c>
      <c r="M13" s="186">
        <v>5</v>
      </c>
      <c r="N13" s="186">
        <v>6</v>
      </c>
      <c r="O13" s="186">
        <v>7</v>
      </c>
      <c r="P13" s="186">
        <v>8</v>
      </c>
      <c r="Q13" s="186">
        <v>9</v>
      </c>
      <c r="R13" s="186">
        <v>10</v>
      </c>
      <c r="S13" s="186">
        <v>11</v>
      </c>
      <c r="T13" s="186">
        <v>12</v>
      </c>
      <c r="U13" s="186">
        <v>13</v>
      </c>
      <c r="V13" s="186">
        <v>14</v>
      </c>
      <c r="W13" s="186">
        <v>15</v>
      </c>
      <c r="X13" s="186">
        <v>16</v>
      </c>
      <c r="Y13" s="186">
        <v>17</v>
      </c>
      <c r="Z13" s="186">
        <v>18</v>
      </c>
      <c r="AA13" s="186">
        <v>19</v>
      </c>
      <c r="AB13" s="186">
        <v>20</v>
      </c>
      <c r="AC13" s="186">
        <v>21</v>
      </c>
      <c r="AD13" s="186">
        <v>22</v>
      </c>
      <c r="AE13" s="186">
        <v>23</v>
      </c>
      <c r="AF13" s="186">
        <v>24</v>
      </c>
      <c r="AG13" s="186">
        <v>25</v>
      </c>
      <c r="AH13" s="186">
        <v>26</v>
      </c>
      <c r="AI13" s="186">
        <v>27</v>
      </c>
      <c r="AJ13" s="186">
        <v>28</v>
      </c>
      <c r="AK13" s="186">
        <v>29</v>
      </c>
      <c r="AL13" s="186">
        <v>30</v>
      </c>
      <c r="AM13" s="186">
        <v>31</v>
      </c>
      <c r="AN13" s="186">
        <v>32</v>
      </c>
      <c r="AO13" s="186">
        <v>33</v>
      </c>
      <c r="AP13" s="186">
        <v>34</v>
      </c>
      <c r="AQ13" s="186">
        <v>35</v>
      </c>
      <c r="AR13" s="186">
        <v>36</v>
      </c>
      <c r="AS13" s="186">
        <v>37</v>
      </c>
      <c r="AT13" s="186">
        <v>38</v>
      </c>
      <c r="AU13" s="186">
        <v>39</v>
      </c>
      <c r="AV13" s="186">
        <v>40</v>
      </c>
      <c r="AW13" s="186">
        <v>41</v>
      </c>
      <c r="AX13" s="186">
        <v>42</v>
      </c>
      <c r="AY13" s="186">
        <v>43</v>
      </c>
      <c r="AZ13" s="186">
        <v>44</v>
      </c>
      <c r="BA13" s="186">
        <v>45</v>
      </c>
      <c r="BB13" s="186">
        <v>46</v>
      </c>
      <c r="BC13" s="186">
        <v>47</v>
      </c>
      <c r="BD13" s="186">
        <v>48</v>
      </c>
      <c r="BE13" s="186">
        <v>49</v>
      </c>
      <c r="BF13" s="186">
        <v>50</v>
      </c>
      <c r="BG13" s="186">
        <v>51</v>
      </c>
      <c r="BH13" s="186">
        <v>52</v>
      </c>
      <c r="BI13" s="186">
        <v>53</v>
      </c>
      <c r="BJ13" s="186">
        <v>54</v>
      </c>
      <c r="BK13" s="186">
        <v>55</v>
      </c>
      <c r="BL13" s="186">
        <v>56</v>
      </c>
      <c r="BM13" s="186">
        <v>57</v>
      </c>
      <c r="BN13" s="186">
        <v>58</v>
      </c>
      <c r="BO13" s="186">
        <v>59</v>
      </c>
      <c r="BP13" s="186">
        <v>60</v>
      </c>
      <c r="BQ13" s="186">
        <v>61</v>
      </c>
      <c r="BR13" s="186">
        <v>62</v>
      </c>
      <c r="BS13" s="186">
        <v>63</v>
      </c>
      <c r="BT13" s="186">
        <v>64</v>
      </c>
      <c r="BU13" s="186">
        <v>65</v>
      </c>
      <c r="BV13" s="186">
        <v>66</v>
      </c>
      <c r="BW13" s="186">
        <v>67</v>
      </c>
      <c r="BX13" s="186">
        <v>68</v>
      </c>
      <c r="BY13" s="186">
        <v>69</v>
      </c>
      <c r="BZ13" s="186">
        <v>70</v>
      </c>
      <c r="CA13" s="186">
        <v>71</v>
      </c>
      <c r="CB13" s="186">
        <v>72</v>
      </c>
      <c r="CC13" s="186">
        <v>73</v>
      </c>
      <c r="CD13" s="186">
        <v>74</v>
      </c>
      <c r="CE13" s="186">
        <v>75</v>
      </c>
      <c r="CF13" s="186">
        <v>76</v>
      </c>
      <c r="CG13" s="186">
        <v>77</v>
      </c>
      <c r="CH13" s="186">
        <v>78</v>
      </c>
      <c r="CI13" s="186">
        <v>79</v>
      </c>
      <c r="CJ13" s="186">
        <v>80</v>
      </c>
      <c r="CK13" s="186">
        <v>81</v>
      </c>
      <c r="CL13" s="186">
        <v>82</v>
      </c>
      <c r="CM13" s="186">
        <v>83</v>
      </c>
      <c r="CN13" s="186">
        <v>84</v>
      </c>
      <c r="CO13" s="186">
        <v>85</v>
      </c>
      <c r="CP13" s="186">
        <v>86</v>
      </c>
      <c r="CQ13" s="186">
        <v>87</v>
      </c>
      <c r="CR13" s="186">
        <v>88</v>
      </c>
      <c r="CS13" s="186">
        <v>89</v>
      </c>
      <c r="CT13" s="186">
        <v>90</v>
      </c>
      <c r="CU13" s="186">
        <v>91</v>
      </c>
      <c r="CV13" s="186">
        <v>92</v>
      </c>
      <c r="CW13" s="186">
        <v>93</v>
      </c>
      <c r="CX13" s="186">
        <v>94</v>
      </c>
      <c r="CY13" s="186">
        <v>95</v>
      </c>
      <c r="CZ13" s="186">
        <v>96</v>
      </c>
      <c r="DA13" s="186">
        <v>97</v>
      </c>
      <c r="DB13" s="186">
        <v>98</v>
      </c>
      <c r="DC13" s="186">
        <v>99</v>
      </c>
    </row>
    <row r="14" spans="2:107" ht="28.5" hidden="1" customHeight="1">
      <c r="B14" s="221" t="s">
        <v>226</v>
      </c>
      <c r="C14" s="1210" t="s">
        <v>263</v>
      </c>
      <c r="D14" s="1210"/>
      <c r="E14" s="1210"/>
      <c r="F14" s="187" t="s">
        <v>146</v>
      </c>
      <c r="G14" s="186" t="s">
        <v>147</v>
      </c>
      <c r="H14" s="186" t="str">
        <f ca="1">IF(PVP="",TEXT(TODAY(),"yyyy"),TEXT(PVP,"yyyy"))</f>
        <v>2024</v>
      </c>
      <c r="I14" s="186">
        <f t="shared" ref="I14:AN14" ca="1" si="4">$H$7+I13</f>
        <v>2025</v>
      </c>
      <c r="J14" s="186">
        <f t="shared" ca="1" si="4"/>
        <v>2026</v>
      </c>
      <c r="K14" s="186">
        <f t="shared" ca="1" si="4"/>
        <v>2027</v>
      </c>
      <c r="L14" s="186">
        <f t="shared" ca="1" si="4"/>
        <v>2028</v>
      </c>
      <c r="M14" s="186">
        <f t="shared" ca="1" si="4"/>
        <v>2029</v>
      </c>
      <c r="N14" s="186">
        <f t="shared" ca="1" si="4"/>
        <v>2030</v>
      </c>
      <c r="O14" s="186">
        <f t="shared" ca="1" si="4"/>
        <v>2031</v>
      </c>
      <c r="P14" s="186">
        <f t="shared" ca="1" si="4"/>
        <v>2032</v>
      </c>
      <c r="Q14" s="186">
        <f t="shared" ca="1" si="4"/>
        <v>2033</v>
      </c>
      <c r="R14" s="186">
        <f t="shared" ca="1" si="4"/>
        <v>2034</v>
      </c>
      <c r="S14" s="186">
        <f t="shared" ca="1" si="4"/>
        <v>2035</v>
      </c>
      <c r="T14" s="186">
        <f t="shared" ca="1" si="4"/>
        <v>2036</v>
      </c>
      <c r="U14" s="186">
        <f t="shared" ca="1" si="4"/>
        <v>2037</v>
      </c>
      <c r="V14" s="186">
        <f t="shared" ca="1" si="4"/>
        <v>2038</v>
      </c>
      <c r="W14" s="186">
        <f t="shared" ca="1" si="4"/>
        <v>2039</v>
      </c>
      <c r="X14" s="186">
        <f t="shared" ca="1" si="4"/>
        <v>2040</v>
      </c>
      <c r="Y14" s="186">
        <f t="shared" ca="1" si="4"/>
        <v>2041</v>
      </c>
      <c r="Z14" s="186">
        <f t="shared" ca="1" si="4"/>
        <v>2042</v>
      </c>
      <c r="AA14" s="186">
        <f t="shared" ca="1" si="4"/>
        <v>2043</v>
      </c>
      <c r="AB14" s="186">
        <f t="shared" ca="1" si="4"/>
        <v>2044</v>
      </c>
      <c r="AC14" s="186">
        <f t="shared" ca="1" si="4"/>
        <v>2045</v>
      </c>
      <c r="AD14" s="186">
        <f t="shared" ca="1" si="4"/>
        <v>2046</v>
      </c>
      <c r="AE14" s="186">
        <f t="shared" ca="1" si="4"/>
        <v>2047</v>
      </c>
      <c r="AF14" s="186">
        <f t="shared" ca="1" si="4"/>
        <v>2048</v>
      </c>
      <c r="AG14" s="186">
        <f t="shared" ca="1" si="4"/>
        <v>2049</v>
      </c>
      <c r="AH14" s="186">
        <f t="shared" ca="1" si="4"/>
        <v>2050</v>
      </c>
      <c r="AI14" s="186">
        <f t="shared" ca="1" si="4"/>
        <v>2051</v>
      </c>
      <c r="AJ14" s="186">
        <f t="shared" ca="1" si="4"/>
        <v>2052</v>
      </c>
      <c r="AK14" s="186">
        <f t="shared" ca="1" si="4"/>
        <v>2053</v>
      </c>
      <c r="AL14" s="186">
        <f t="shared" ca="1" si="4"/>
        <v>2054</v>
      </c>
      <c r="AM14" s="186">
        <f t="shared" ca="1" si="4"/>
        <v>2055</v>
      </c>
      <c r="AN14" s="186">
        <f t="shared" ca="1" si="4"/>
        <v>2056</v>
      </c>
      <c r="AO14" s="186">
        <f t="shared" ref="AO14:BT14" ca="1" si="5">$H$7+AO13</f>
        <v>2057</v>
      </c>
      <c r="AP14" s="186">
        <f t="shared" ca="1" si="5"/>
        <v>2058</v>
      </c>
      <c r="AQ14" s="186">
        <f t="shared" ca="1" si="5"/>
        <v>2059</v>
      </c>
      <c r="AR14" s="186">
        <f t="shared" ca="1" si="5"/>
        <v>2060</v>
      </c>
      <c r="AS14" s="186">
        <f t="shared" ca="1" si="5"/>
        <v>2061</v>
      </c>
      <c r="AT14" s="186">
        <f t="shared" ca="1" si="5"/>
        <v>2062</v>
      </c>
      <c r="AU14" s="186">
        <f t="shared" ca="1" si="5"/>
        <v>2063</v>
      </c>
      <c r="AV14" s="186">
        <f t="shared" ca="1" si="5"/>
        <v>2064</v>
      </c>
      <c r="AW14" s="186">
        <f t="shared" ca="1" si="5"/>
        <v>2065</v>
      </c>
      <c r="AX14" s="186">
        <f t="shared" ca="1" si="5"/>
        <v>2066</v>
      </c>
      <c r="AY14" s="186">
        <f t="shared" ca="1" si="5"/>
        <v>2067</v>
      </c>
      <c r="AZ14" s="186">
        <f t="shared" ca="1" si="5"/>
        <v>2068</v>
      </c>
      <c r="BA14" s="186">
        <f t="shared" ca="1" si="5"/>
        <v>2069</v>
      </c>
      <c r="BB14" s="186">
        <f t="shared" ca="1" si="5"/>
        <v>2070</v>
      </c>
      <c r="BC14" s="186">
        <f t="shared" ca="1" si="5"/>
        <v>2071</v>
      </c>
      <c r="BD14" s="186">
        <f t="shared" ca="1" si="5"/>
        <v>2072</v>
      </c>
      <c r="BE14" s="186">
        <f t="shared" ca="1" si="5"/>
        <v>2073</v>
      </c>
      <c r="BF14" s="186">
        <f t="shared" ca="1" si="5"/>
        <v>2074</v>
      </c>
      <c r="BG14" s="186">
        <f t="shared" ca="1" si="5"/>
        <v>2075</v>
      </c>
      <c r="BH14" s="186">
        <f t="shared" ca="1" si="5"/>
        <v>2076</v>
      </c>
      <c r="BI14" s="186">
        <f t="shared" ca="1" si="5"/>
        <v>2077</v>
      </c>
      <c r="BJ14" s="186">
        <f t="shared" ca="1" si="5"/>
        <v>2078</v>
      </c>
      <c r="BK14" s="186">
        <f t="shared" ca="1" si="5"/>
        <v>2079</v>
      </c>
      <c r="BL14" s="186">
        <f t="shared" ca="1" si="5"/>
        <v>2080</v>
      </c>
      <c r="BM14" s="186">
        <f t="shared" ca="1" si="5"/>
        <v>2081</v>
      </c>
      <c r="BN14" s="186">
        <f t="shared" ca="1" si="5"/>
        <v>2082</v>
      </c>
      <c r="BO14" s="186">
        <f t="shared" ca="1" si="5"/>
        <v>2083</v>
      </c>
      <c r="BP14" s="186">
        <f t="shared" ca="1" si="5"/>
        <v>2084</v>
      </c>
      <c r="BQ14" s="186">
        <f t="shared" ca="1" si="5"/>
        <v>2085</v>
      </c>
      <c r="BR14" s="186">
        <f t="shared" ca="1" si="5"/>
        <v>2086</v>
      </c>
      <c r="BS14" s="186">
        <f t="shared" ca="1" si="5"/>
        <v>2087</v>
      </c>
      <c r="BT14" s="186">
        <f t="shared" ca="1" si="5"/>
        <v>2088</v>
      </c>
      <c r="BU14" s="186">
        <f t="shared" ref="BU14:CZ14" ca="1" si="6">$H$7+BU13</f>
        <v>2089</v>
      </c>
      <c r="BV14" s="186">
        <f t="shared" ca="1" si="6"/>
        <v>2090</v>
      </c>
      <c r="BW14" s="186">
        <f t="shared" ca="1" si="6"/>
        <v>2091</v>
      </c>
      <c r="BX14" s="186">
        <f t="shared" ca="1" si="6"/>
        <v>2092</v>
      </c>
      <c r="BY14" s="186">
        <f t="shared" ca="1" si="6"/>
        <v>2093</v>
      </c>
      <c r="BZ14" s="186">
        <f t="shared" ca="1" si="6"/>
        <v>2094</v>
      </c>
      <c r="CA14" s="186">
        <f t="shared" ca="1" si="6"/>
        <v>2095</v>
      </c>
      <c r="CB14" s="186">
        <f t="shared" ca="1" si="6"/>
        <v>2096</v>
      </c>
      <c r="CC14" s="186">
        <f t="shared" ca="1" si="6"/>
        <v>2097</v>
      </c>
      <c r="CD14" s="186">
        <f t="shared" ca="1" si="6"/>
        <v>2098</v>
      </c>
      <c r="CE14" s="186">
        <f t="shared" ca="1" si="6"/>
        <v>2099</v>
      </c>
      <c r="CF14" s="186">
        <f t="shared" ca="1" si="6"/>
        <v>2100</v>
      </c>
      <c r="CG14" s="186">
        <f t="shared" ca="1" si="6"/>
        <v>2101</v>
      </c>
      <c r="CH14" s="186">
        <f t="shared" ca="1" si="6"/>
        <v>2102</v>
      </c>
      <c r="CI14" s="186">
        <f t="shared" ca="1" si="6"/>
        <v>2103</v>
      </c>
      <c r="CJ14" s="186">
        <f t="shared" ca="1" si="6"/>
        <v>2104</v>
      </c>
      <c r="CK14" s="186">
        <f t="shared" ca="1" si="6"/>
        <v>2105</v>
      </c>
      <c r="CL14" s="186">
        <f t="shared" ca="1" si="6"/>
        <v>2106</v>
      </c>
      <c r="CM14" s="186">
        <f t="shared" ca="1" si="6"/>
        <v>2107</v>
      </c>
      <c r="CN14" s="186">
        <f t="shared" ca="1" si="6"/>
        <v>2108</v>
      </c>
      <c r="CO14" s="186">
        <f t="shared" ca="1" si="6"/>
        <v>2109</v>
      </c>
      <c r="CP14" s="186">
        <f t="shared" ca="1" si="6"/>
        <v>2110</v>
      </c>
      <c r="CQ14" s="186">
        <f t="shared" ca="1" si="6"/>
        <v>2111</v>
      </c>
      <c r="CR14" s="186">
        <f t="shared" ca="1" si="6"/>
        <v>2112</v>
      </c>
      <c r="CS14" s="186">
        <f t="shared" ca="1" si="6"/>
        <v>2113</v>
      </c>
      <c r="CT14" s="186">
        <f t="shared" ca="1" si="6"/>
        <v>2114</v>
      </c>
      <c r="CU14" s="186">
        <f t="shared" ca="1" si="6"/>
        <v>2115</v>
      </c>
      <c r="CV14" s="186">
        <f t="shared" ca="1" si="6"/>
        <v>2116</v>
      </c>
      <c r="CW14" s="186">
        <f t="shared" ca="1" si="6"/>
        <v>2117</v>
      </c>
      <c r="CX14" s="186">
        <f t="shared" ca="1" si="6"/>
        <v>2118</v>
      </c>
      <c r="CY14" s="186">
        <f t="shared" ca="1" si="6"/>
        <v>2119</v>
      </c>
      <c r="CZ14" s="186">
        <f t="shared" ca="1" si="6"/>
        <v>2120</v>
      </c>
      <c r="DA14" s="186">
        <f t="shared" ref="DA14:DC14" ca="1" si="7">$H$7+DA13</f>
        <v>2121</v>
      </c>
      <c r="DB14" s="186">
        <f t="shared" ca="1" si="7"/>
        <v>2122</v>
      </c>
      <c r="DC14" s="186">
        <f t="shared" ca="1" si="7"/>
        <v>2123</v>
      </c>
    </row>
    <row r="15" spans="2:107" ht="15" hidden="1" customHeight="1">
      <c r="B15" s="176" t="s">
        <v>264</v>
      </c>
      <c r="C15" s="1212" t="s">
        <v>265</v>
      </c>
      <c r="D15" s="1212"/>
      <c r="E15" s="1212"/>
      <c r="F15" s="210">
        <f>H15+NPV(FD,I15:INDEX(I15:DC15,PAL))</f>
        <v>0</v>
      </c>
      <c r="G15" s="210">
        <f>SUMIF($H$6:$DC$6,"&lt;="&amp;PAL,$H15:$DC15)</f>
        <v>0</v>
      </c>
      <c r="H15" s="211">
        <f>'Alternatyva 2'!H$7-'Alternatyva 2'!H$112</f>
        <v>0</v>
      </c>
      <c r="I15" s="211">
        <f>'Alternatyva 2'!I$7-'Alternatyva 2'!I$112</f>
        <v>0</v>
      </c>
      <c r="J15" s="211">
        <f>'Alternatyva 2'!J$7-'Alternatyva 2'!J$112</f>
        <v>0</v>
      </c>
      <c r="K15" s="211">
        <f>'Alternatyva 2'!K$7-'Alternatyva 2'!K$112</f>
        <v>0</v>
      </c>
      <c r="L15" s="211">
        <f>'Alternatyva 2'!L$7-'Alternatyva 2'!L$112</f>
        <v>0</v>
      </c>
      <c r="M15" s="211">
        <f>'Alternatyva 2'!M$7-'Alternatyva 2'!M$112</f>
        <v>0</v>
      </c>
      <c r="N15" s="211">
        <f>'Alternatyva 2'!N$7-'Alternatyva 2'!N$112</f>
        <v>0</v>
      </c>
      <c r="O15" s="211">
        <f>'Alternatyva 2'!O$7-'Alternatyva 2'!O$112</f>
        <v>0</v>
      </c>
      <c r="P15" s="211">
        <f>'Alternatyva 2'!P$7-'Alternatyva 2'!P$112</f>
        <v>0</v>
      </c>
      <c r="Q15" s="211">
        <f>'Alternatyva 2'!Q$7-'Alternatyva 2'!Q$112</f>
        <v>0</v>
      </c>
      <c r="R15" s="211">
        <f>'Alternatyva 2'!R$7-'Alternatyva 2'!R$112</f>
        <v>0</v>
      </c>
      <c r="S15" s="211">
        <f>'Alternatyva 2'!S$7-'Alternatyva 2'!S$112</f>
        <v>0</v>
      </c>
      <c r="T15" s="211">
        <f>'Alternatyva 2'!T$7-'Alternatyva 2'!T$112</f>
        <v>0</v>
      </c>
      <c r="U15" s="211">
        <f>'Alternatyva 2'!U$7-'Alternatyva 2'!U$112</f>
        <v>0</v>
      </c>
      <c r="V15" s="211">
        <f>'Alternatyva 2'!V$7-'Alternatyva 2'!V$112</f>
        <v>0</v>
      </c>
      <c r="W15" s="211">
        <f>'Alternatyva 2'!W$7-'Alternatyva 2'!W$112</f>
        <v>0</v>
      </c>
      <c r="X15" s="211">
        <f>'Alternatyva 2'!X$7-'Alternatyva 2'!X$112</f>
        <v>0</v>
      </c>
      <c r="Y15" s="211">
        <f>'Alternatyva 2'!Y$7-'Alternatyva 2'!Y$112</f>
        <v>0</v>
      </c>
      <c r="Z15" s="211">
        <f>'Alternatyva 2'!Z$7-'Alternatyva 2'!Z$112</f>
        <v>0</v>
      </c>
      <c r="AA15" s="211">
        <f>'Alternatyva 2'!AA$7-'Alternatyva 2'!AA$112</f>
        <v>0</v>
      </c>
      <c r="AB15" s="211">
        <f>'Alternatyva 2'!AB$7-'Alternatyva 2'!AB$112</f>
        <v>0</v>
      </c>
      <c r="AC15" s="211">
        <f>'Alternatyva 2'!AC$7-'Alternatyva 2'!AC$112</f>
        <v>0</v>
      </c>
      <c r="AD15" s="211">
        <f>'Alternatyva 2'!AD$7-'Alternatyva 2'!AD$112</f>
        <v>0</v>
      </c>
      <c r="AE15" s="211">
        <f>'Alternatyva 2'!AE$7-'Alternatyva 2'!AE$112</f>
        <v>0</v>
      </c>
      <c r="AF15" s="211">
        <f>'Alternatyva 2'!AF$7-'Alternatyva 2'!AF$112</f>
        <v>0</v>
      </c>
      <c r="AG15" s="211">
        <f>'Alternatyva 2'!AG$7-'Alternatyva 2'!AG$112</f>
        <v>0</v>
      </c>
      <c r="AH15" s="211">
        <f>'Alternatyva 2'!AH$7-'Alternatyva 2'!AH$112</f>
        <v>0</v>
      </c>
      <c r="AI15" s="211">
        <f>'Alternatyva 2'!AI$7-'Alternatyva 2'!AI$112</f>
        <v>0</v>
      </c>
      <c r="AJ15" s="211">
        <f>'Alternatyva 2'!AJ$7-'Alternatyva 2'!AJ$112</f>
        <v>0</v>
      </c>
      <c r="AK15" s="211">
        <f>'Alternatyva 2'!AK$7-'Alternatyva 2'!AK$112</f>
        <v>0</v>
      </c>
      <c r="AL15" s="211">
        <f>'Alternatyva 2'!AL$7-'Alternatyva 2'!AL$112</f>
        <v>0</v>
      </c>
      <c r="AM15" s="211">
        <f>'Alternatyva 2'!AM$7-'Alternatyva 2'!AM$112</f>
        <v>0</v>
      </c>
      <c r="AN15" s="211">
        <f>'Alternatyva 2'!AN$7-'Alternatyva 2'!AN$112</f>
        <v>0</v>
      </c>
      <c r="AO15" s="211">
        <f>'Alternatyva 2'!AO$7-'Alternatyva 2'!AO$112</f>
        <v>0</v>
      </c>
      <c r="AP15" s="211">
        <f>'Alternatyva 2'!AP$7-'Alternatyva 2'!AP$112</f>
        <v>0</v>
      </c>
      <c r="AQ15" s="211">
        <f>'Alternatyva 2'!AQ$7-'Alternatyva 2'!AQ$112</f>
        <v>0</v>
      </c>
      <c r="AR15" s="211">
        <f>'Alternatyva 2'!AR$7-'Alternatyva 2'!AR$112</f>
        <v>0</v>
      </c>
      <c r="AS15" s="211">
        <f>'Alternatyva 2'!AS$7-'Alternatyva 2'!AS$112</f>
        <v>0</v>
      </c>
      <c r="AT15" s="211">
        <f>'Alternatyva 2'!AT$7-'Alternatyva 2'!AT$112</f>
        <v>0</v>
      </c>
      <c r="AU15" s="211">
        <f>'Alternatyva 2'!AU$7-'Alternatyva 2'!AU$112</f>
        <v>0</v>
      </c>
      <c r="AV15" s="211">
        <f>'Alternatyva 2'!AV$7-'Alternatyva 2'!AV$112</f>
        <v>0</v>
      </c>
      <c r="AW15" s="211">
        <f>'Alternatyva 2'!AW$7-'Alternatyva 2'!AW$112</f>
        <v>0</v>
      </c>
      <c r="AX15" s="211">
        <f>'Alternatyva 2'!AX$7-'Alternatyva 2'!AX$112</f>
        <v>0</v>
      </c>
      <c r="AY15" s="211">
        <f>'Alternatyva 2'!AY$7-'Alternatyva 2'!AY$112</f>
        <v>0</v>
      </c>
      <c r="AZ15" s="211">
        <f>'Alternatyva 2'!AZ$7-'Alternatyva 2'!AZ$112</f>
        <v>0</v>
      </c>
      <c r="BA15" s="211">
        <f>'Alternatyva 2'!BA$7-'Alternatyva 2'!BA$112</f>
        <v>0</v>
      </c>
      <c r="BB15" s="211">
        <f>'Alternatyva 2'!BB$7-'Alternatyva 2'!BB$112</f>
        <v>0</v>
      </c>
      <c r="BC15" s="211">
        <f>'Alternatyva 2'!BC$7-'Alternatyva 2'!BC$112</f>
        <v>0</v>
      </c>
      <c r="BD15" s="211">
        <f>'Alternatyva 2'!BD$7-'Alternatyva 2'!BD$112</f>
        <v>0</v>
      </c>
      <c r="BE15" s="211">
        <f>'Alternatyva 2'!BE$7-'Alternatyva 2'!BE$112</f>
        <v>0</v>
      </c>
      <c r="BF15" s="211">
        <f>'Alternatyva 2'!BF$7-'Alternatyva 2'!BF$112</f>
        <v>0</v>
      </c>
      <c r="BG15" s="211">
        <f>'Alternatyva 2'!BG$7-'Alternatyva 2'!BG$112</f>
        <v>0</v>
      </c>
      <c r="BH15" s="211">
        <f>'Alternatyva 2'!BH$7-'Alternatyva 2'!BH$112</f>
        <v>0</v>
      </c>
      <c r="BI15" s="211">
        <f>'Alternatyva 2'!BI$7-'Alternatyva 2'!BI$112</f>
        <v>0</v>
      </c>
      <c r="BJ15" s="211">
        <f>'Alternatyva 2'!BJ$7-'Alternatyva 2'!BJ$112</f>
        <v>0</v>
      </c>
      <c r="BK15" s="211">
        <f>'Alternatyva 2'!BK$7-'Alternatyva 2'!BK$112</f>
        <v>0</v>
      </c>
      <c r="BL15" s="211">
        <f>'Alternatyva 2'!BL$7-'Alternatyva 2'!BL$112</f>
        <v>0</v>
      </c>
      <c r="BM15" s="211">
        <f>'Alternatyva 2'!BM$7-'Alternatyva 2'!BM$112</f>
        <v>0</v>
      </c>
      <c r="BN15" s="211">
        <f>'Alternatyva 2'!BN$7-'Alternatyva 2'!BN$112</f>
        <v>0</v>
      </c>
      <c r="BO15" s="211">
        <f>'Alternatyva 2'!BO$7-'Alternatyva 2'!BO$112</f>
        <v>0</v>
      </c>
      <c r="BP15" s="211">
        <f>'Alternatyva 2'!BP$7-'Alternatyva 2'!BP$112</f>
        <v>0</v>
      </c>
      <c r="BQ15" s="211">
        <f>'Alternatyva 2'!BQ$7-'Alternatyva 2'!BQ$112</f>
        <v>0</v>
      </c>
      <c r="BR15" s="211">
        <f>'Alternatyva 2'!BR$7-'Alternatyva 2'!BR$112</f>
        <v>0</v>
      </c>
      <c r="BS15" s="211">
        <f>'Alternatyva 2'!BS$7-'Alternatyva 2'!BS$112</f>
        <v>0</v>
      </c>
      <c r="BT15" s="211">
        <f>'Alternatyva 2'!BT$7-'Alternatyva 2'!BT$112</f>
        <v>0</v>
      </c>
      <c r="BU15" s="211">
        <f>'Alternatyva 2'!BU$7-'Alternatyva 2'!BU$112</f>
        <v>0</v>
      </c>
      <c r="BV15" s="211">
        <f>'Alternatyva 2'!BV$7-'Alternatyva 2'!BV$112</f>
        <v>0</v>
      </c>
      <c r="BW15" s="211">
        <f>'Alternatyva 2'!BW$7-'Alternatyva 2'!BW$112</f>
        <v>0</v>
      </c>
      <c r="BX15" s="211">
        <f>'Alternatyva 2'!BX$7-'Alternatyva 2'!BX$112</f>
        <v>0</v>
      </c>
      <c r="BY15" s="211">
        <f>'Alternatyva 2'!BY$7-'Alternatyva 2'!BY$112</f>
        <v>0</v>
      </c>
      <c r="BZ15" s="211">
        <f>'Alternatyva 2'!BZ$7-'Alternatyva 2'!BZ$112</f>
        <v>0</v>
      </c>
      <c r="CA15" s="211">
        <f>'Alternatyva 2'!CA$7-'Alternatyva 2'!CA$112</f>
        <v>0</v>
      </c>
      <c r="CB15" s="211">
        <f>'Alternatyva 2'!CB$7-'Alternatyva 2'!CB$112</f>
        <v>0</v>
      </c>
      <c r="CC15" s="211">
        <f>'Alternatyva 2'!CC$7-'Alternatyva 2'!CC$112</f>
        <v>0</v>
      </c>
      <c r="CD15" s="211">
        <f>'Alternatyva 2'!CD$7-'Alternatyva 2'!CD$112</f>
        <v>0</v>
      </c>
      <c r="CE15" s="211">
        <f>'Alternatyva 2'!CE$7-'Alternatyva 2'!CE$112</f>
        <v>0</v>
      </c>
      <c r="CF15" s="211">
        <f>'Alternatyva 2'!CF$7-'Alternatyva 2'!CF$112</f>
        <v>0</v>
      </c>
      <c r="CG15" s="211">
        <f>'Alternatyva 2'!CG$7-'Alternatyva 2'!CG$112</f>
        <v>0</v>
      </c>
      <c r="CH15" s="211">
        <f>'Alternatyva 2'!CH$7-'Alternatyva 2'!CH$112</f>
        <v>0</v>
      </c>
      <c r="CI15" s="211">
        <f>'Alternatyva 2'!CI$7-'Alternatyva 2'!CI$112</f>
        <v>0</v>
      </c>
      <c r="CJ15" s="211">
        <f>'Alternatyva 2'!CJ$7-'Alternatyva 2'!CJ$112</f>
        <v>0</v>
      </c>
      <c r="CK15" s="211">
        <f>'Alternatyva 2'!CK$7-'Alternatyva 2'!CK$112</f>
        <v>0</v>
      </c>
      <c r="CL15" s="211">
        <f>'Alternatyva 2'!CL$7-'Alternatyva 2'!CL$112</f>
        <v>0</v>
      </c>
      <c r="CM15" s="211">
        <f>'Alternatyva 2'!CM$7-'Alternatyva 2'!CM$112</f>
        <v>0</v>
      </c>
      <c r="CN15" s="211">
        <f>'Alternatyva 2'!CN$7-'Alternatyva 2'!CN$112</f>
        <v>0</v>
      </c>
      <c r="CO15" s="211">
        <f>'Alternatyva 2'!CO$7-'Alternatyva 2'!CO$112</f>
        <v>0</v>
      </c>
      <c r="CP15" s="211">
        <f>'Alternatyva 2'!CP$7-'Alternatyva 2'!CP$112</f>
        <v>0</v>
      </c>
      <c r="CQ15" s="211">
        <f>'Alternatyva 2'!CQ$7-'Alternatyva 2'!CQ$112</f>
        <v>0</v>
      </c>
      <c r="CR15" s="211">
        <f>'Alternatyva 2'!CR$7-'Alternatyva 2'!CR$112</f>
        <v>0</v>
      </c>
      <c r="CS15" s="211">
        <f>'Alternatyva 2'!CS$7-'Alternatyva 2'!CS$112</f>
        <v>0</v>
      </c>
      <c r="CT15" s="211">
        <f>'Alternatyva 2'!CT$7-'Alternatyva 2'!CT$112</f>
        <v>0</v>
      </c>
      <c r="CU15" s="211">
        <f>'Alternatyva 2'!CU$7-'Alternatyva 2'!CU$112</f>
        <v>0</v>
      </c>
      <c r="CV15" s="211">
        <f>'Alternatyva 2'!CV$7-'Alternatyva 2'!CV$112</f>
        <v>0</v>
      </c>
      <c r="CW15" s="211">
        <f>'Alternatyva 2'!CW$7-'Alternatyva 2'!CW$112</f>
        <v>0</v>
      </c>
      <c r="CX15" s="211">
        <f>'Alternatyva 2'!CX$7-'Alternatyva 2'!CX$112</f>
        <v>0</v>
      </c>
      <c r="CY15" s="211">
        <f>'Alternatyva 2'!CY$7-'Alternatyva 2'!CY$112</f>
        <v>0</v>
      </c>
      <c r="CZ15" s="211">
        <f>'Alternatyva 2'!CZ$7-'Alternatyva 2'!CZ$112</f>
        <v>0</v>
      </c>
      <c r="DA15" s="211">
        <f>'Alternatyva 2'!DA$7-'Alternatyva 2'!DA$112</f>
        <v>0</v>
      </c>
      <c r="DB15" s="211">
        <f>'Alternatyva 2'!DB$7-'Alternatyva 2'!DB$112</f>
        <v>0</v>
      </c>
      <c r="DC15" s="211">
        <f>'Alternatyva 2'!DC$7-'Alternatyva 2'!DC$112</f>
        <v>0</v>
      </c>
    </row>
    <row r="16" spans="2:107" hidden="1">
      <c r="B16" s="176" t="s">
        <v>266</v>
      </c>
      <c r="C16" s="1218" t="s">
        <v>267</v>
      </c>
      <c r="D16" s="1218"/>
      <c r="E16" s="1218"/>
      <c r="F16" s="210">
        <f>H16+NPV(FD,I16:INDEX(I16:DC16,PAL))</f>
        <v>0</v>
      </c>
      <c r="G16" s="210">
        <f>SUMIF($H$6:$DC$6,"&lt;="&amp;PAL,$H16:$DC16)</f>
        <v>0</v>
      </c>
      <c r="H16" s="211">
        <f>SUMPRODUCT('Alternatyva 2'!H$95:H$99,100/('Alternatyva 2'!$DG$95:$DG$99+100))-SUMPRODUCT('Alternatyva 2'!H$106:H$110,100/('Alternatyva 2'!$DG$106:$DG$110+100))</f>
        <v>0</v>
      </c>
      <c r="I16" s="211">
        <f>SUMPRODUCT('Alternatyva 2'!I$95:I$99,100/('Alternatyva 2'!$DG$95:$DG$99+100))-SUMPRODUCT('Alternatyva 2'!I$106:I$110,100/('Alternatyva 2'!$DG$106:$DG$110+100))</f>
        <v>0</v>
      </c>
      <c r="J16" s="211">
        <f>SUMPRODUCT('Alternatyva 2'!J$95:J$99,100/('Alternatyva 2'!$DG$95:$DG$99+100))-SUMPRODUCT('Alternatyva 2'!J$106:J$110,100/('Alternatyva 2'!$DG$106:$DG$110+100))</f>
        <v>0</v>
      </c>
      <c r="K16" s="211">
        <f>SUMPRODUCT('Alternatyva 2'!K$95:K$99,100/('Alternatyva 2'!$DG$95:$DG$99+100))-SUMPRODUCT('Alternatyva 2'!K$106:K$110,100/('Alternatyva 2'!$DG$106:$DG$110+100))</f>
        <v>0</v>
      </c>
      <c r="L16" s="211">
        <f>SUMPRODUCT('Alternatyva 2'!L$95:L$99,100/('Alternatyva 2'!$DG$95:$DG$99+100))-SUMPRODUCT('Alternatyva 2'!L$106:L$110,100/('Alternatyva 2'!$DG$106:$DG$110+100))</f>
        <v>0</v>
      </c>
      <c r="M16" s="211">
        <f>SUMPRODUCT('Alternatyva 2'!M$95:M$99,100/('Alternatyva 2'!$DG$95:$DG$99+100))-SUMPRODUCT('Alternatyva 2'!M$106:M$110,100/('Alternatyva 2'!$DG$106:$DG$110+100))</f>
        <v>0</v>
      </c>
      <c r="N16" s="211">
        <f>SUMPRODUCT('Alternatyva 2'!N$95:N$99,100/('Alternatyva 2'!$DG$95:$DG$99+100))-SUMPRODUCT('Alternatyva 2'!N$106:N$110,100/('Alternatyva 2'!$DG$106:$DG$110+100))</f>
        <v>0</v>
      </c>
      <c r="O16" s="211">
        <f>SUMPRODUCT('Alternatyva 2'!O$95:O$99,100/('Alternatyva 2'!$DG$95:$DG$99+100))-SUMPRODUCT('Alternatyva 2'!O$106:O$110,100/('Alternatyva 2'!$DG$106:$DG$110+100))</f>
        <v>0</v>
      </c>
      <c r="P16" s="211">
        <f>SUMPRODUCT('Alternatyva 2'!P$95:P$99,100/('Alternatyva 2'!$DG$95:$DG$99+100))-SUMPRODUCT('Alternatyva 2'!P$106:P$110,100/('Alternatyva 2'!$DG$106:$DG$110+100))</f>
        <v>0</v>
      </c>
      <c r="Q16" s="211">
        <f>SUMPRODUCT('Alternatyva 2'!Q$95:Q$99,100/('Alternatyva 2'!$DG$95:$DG$99+100))-SUMPRODUCT('Alternatyva 2'!Q$106:Q$110,100/('Alternatyva 2'!$DG$106:$DG$110+100))</f>
        <v>0</v>
      </c>
      <c r="R16" s="211">
        <f>SUMPRODUCT('Alternatyva 2'!R$95:R$99,100/('Alternatyva 2'!$DG$95:$DG$99+100))-SUMPRODUCT('Alternatyva 2'!R$106:R$110,100/('Alternatyva 2'!$DG$106:$DG$110+100))</f>
        <v>0</v>
      </c>
      <c r="S16" s="211">
        <f>SUMPRODUCT('Alternatyva 2'!S$95:S$99,100/('Alternatyva 2'!$DG$95:$DG$99+100))-SUMPRODUCT('Alternatyva 2'!S$106:S$110,100/('Alternatyva 2'!$DG$106:$DG$110+100))</f>
        <v>0</v>
      </c>
      <c r="T16" s="211">
        <f>SUMPRODUCT('Alternatyva 2'!T$95:T$99,100/('Alternatyva 2'!$DG$95:$DG$99+100))-SUMPRODUCT('Alternatyva 2'!T$106:T$110,100/('Alternatyva 2'!$DG$106:$DG$110+100))</f>
        <v>0</v>
      </c>
      <c r="U16" s="211">
        <f>SUMPRODUCT('Alternatyva 2'!U$95:U$99,100/('Alternatyva 2'!$DG$95:$DG$99+100))-SUMPRODUCT('Alternatyva 2'!U$106:U$110,100/('Alternatyva 2'!$DG$106:$DG$110+100))</f>
        <v>0</v>
      </c>
      <c r="V16" s="211">
        <f>SUMPRODUCT('Alternatyva 2'!V$95:V$99,100/('Alternatyva 2'!$DG$95:$DG$99+100))-SUMPRODUCT('Alternatyva 2'!V$106:V$110,100/('Alternatyva 2'!$DG$106:$DG$110+100))</f>
        <v>0</v>
      </c>
      <c r="W16" s="211">
        <f>SUMPRODUCT('Alternatyva 2'!W$95:W$99,100/('Alternatyva 2'!$DG$95:$DG$99+100))-SUMPRODUCT('Alternatyva 2'!W$106:W$110,100/('Alternatyva 2'!$DG$106:$DG$110+100))</f>
        <v>0</v>
      </c>
      <c r="X16" s="211">
        <f>SUMPRODUCT('Alternatyva 2'!X$95:X$99,100/('Alternatyva 2'!$DG$95:$DG$99+100))-SUMPRODUCT('Alternatyva 2'!X$106:X$110,100/('Alternatyva 2'!$DG$106:$DG$110+100))</f>
        <v>0</v>
      </c>
      <c r="Y16" s="211">
        <f>SUMPRODUCT('Alternatyva 2'!Y$95:Y$99,100/('Alternatyva 2'!$DG$95:$DG$99+100))-SUMPRODUCT('Alternatyva 2'!Y$106:Y$110,100/('Alternatyva 2'!$DG$106:$DG$110+100))</f>
        <v>0</v>
      </c>
      <c r="Z16" s="211">
        <f>SUMPRODUCT('Alternatyva 2'!Z$95:Z$99,100/('Alternatyva 2'!$DG$95:$DG$99+100))-SUMPRODUCT('Alternatyva 2'!Z$106:Z$110,100/('Alternatyva 2'!$DG$106:$DG$110+100))</f>
        <v>0</v>
      </c>
      <c r="AA16" s="211">
        <f>SUMPRODUCT('Alternatyva 2'!AA$95:AA$99,100/('Alternatyva 2'!$DG$95:$DG$99+100))-SUMPRODUCT('Alternatyva 2'!AA$106:AA$110,100/('Alternatyva 2'!$DG$106:$DG$110+100))</f>
        <v>0</v>
      </c>
      <c r="AB16" s="211">
        <f>SUMPRODUCT('Alternatyva 2'!AB$95:AB$99,100/('Alternatyva 2'!$DG$95:$DG$99+100))-SUMPRODUCT('Alternatyva 2'!AB$106:AB$110,100/('Alternatyva 2'!$DG$106:$DG$110+100))</f>
        <v>0</v>
      </c>
      <c r="AC16" s="211">
        <f>SUMPRODUCT('Alternatyva 2'!AC$95:AC$99,100/('Alternatyva 2'!$DG$95:$DG$99+100))-SUMPRODUCT('Alternatyva 2'!AC$106:AC$110,100/('Alternatyva 2'!$DG$106:$DG$110+100))</f>
        <v>0</v>
      </c>
      <c r="AD16" s="211">
        <f>SUMPRODUCT('Alternatyva 2'!AD$95:AD$99,100/('Alternatyva 2'!$DG$95:$DG$99+100))-SUMPRODUCT('Alternatyva 2'!AD$106:AD$110,100/('Alternatyva 2'!$DG$106:$DG$110+100))</f>
        <v>0</v>
      </c>
      <c r="AE16" s="211">
        <f>SUMPRODUCT('Alternatyva 2'!AE$95:AE$99,100/('Alternatyva 2'!$DG$95:$DG$99+100))-SUMPRODUCT('Alternatyva 2'!AE$106:AE$110,100/('Alternatyva 2'!$DG$106:$DG$110+100))</f>
        <v>0</v>
      </c>
      <c r="AF16" s="211">
        <f>SUMPRODUCT('Alternatyva 2'!AF$95:AF$99,100/('Alternatyva 2'!$DG$95:$DG$99+100))-SUMPRODUCT('Alternatyva 2'!AF$106:AF$110,100/('Alternatyva 2'!$DG$106:$DG$110+100))</f>
        <v>0</v>
      </c>
      <c r="AG16" s="211">
        <f>SUMPRODUCT('Alternatyva 2'!AG$95:AG$99,100/('Alternatyva 2'!$DG$95:$DG$99+100))-SUMPRODUCT('Alternatyva 2'!AG$106:AG$110,100/('Alternatyva 2'!$DG$106:$DG$110+100))</f>
        <v>0</v>
      </c>
      <c r="AH16" s="211">
        <f>SUMPRODUCT('Alternatyva 2'!AH$95:AH$99,100/('Alternatyva 2'!$DG$95:$DG$99+100))-SUMPRODUCT('Alternatyva 2'!AH$106:AH$110,100/('Alternatyva 2'!$DG$106:$DG$110+100))</f>
        <v>0</v>
      </c>
      <c r="AI16" s="211">
        <f>SUMPRODUCT('Alternatyva 2'!AI$95:AI$99,100/('Alternatyva 2'!$DG$95:$DG$99+100))-SUMPRODUCT('Alternatyva 2'!AI$106:AI$110,100/('Alternatyva 2'!$DG$106:$DG$110+100))</f>
        <v>0</v>
      </c>
      <c r="AJ16" s="211">
        <f>SUMPRODUCT('Alternatyva 2'!AJ$95:AJ$99,100/('Alternatyva 2'!$DG$95:$DG$99+100))-SUMPRODUCT('Alternatyva 2'!AJ$106:AJ$110,100/('Alternatyva 2'!$DG$106:$DG$110+100))</f>
        <v>0</v>
      </c>
      <c r="AK16" s="211">
        <f>SUMPRODUCT('Alternatyva 2'!AK$95:AK$99,100/('Alternatyva 2'!$DG$95:$DG$99+100))-SUMPRODUCT('Alternatyva 2'!AK$106:AK$110,100/('Alternatyva 2'!$DG$106:$DG$110+100))</f>
        <v>0</v>
      </c>
      <c r="AL16" s="211">
        <f>SUMPRODUCT('Alternatyva 2'!AL$95:AL$99,100/('Alternatyva 2'!$DG$95:$DG$99+100))-SUMPRODUCT('Alternatyva 2'!AL$106:AL$110,100/('Alternatyva 2'!$DG$106:$DG$110+100))</f>
        <v>0</v>
      </c>
      <c r="AM16" s="211">
        <f>SUMPRODUCT('Alternatyva 2'!AM$95:AM$99,100/('Alternatyva 2'!$DG$95:$DG$99+100))-SUMPRODUCT('Alternatyva 2'!AM$106:AM$110,100/('Alternatyva 2'!$DG$106:$DG$110+100))</f>
        <v>0</v>
      </c>
      <c r="AN16" s="211">
        <f>SUMPRODUCT('Alternatyva 2'!AN$95:AN$99,100/('Alternatyva 2'!$DG$95:$DG$99+100))-SUMPRODUCT('Alternatyva 2'!AN$106:AN$110,100/('Alternatyva 2'!$DG$106:$DG$110+100))</f>
        <v>0</v>
      </c>
      <c r="AO16" s="211">
        <f>SUMPRODUCT('Alternatyva 2'!AO$95:AO$99,100/('Alternatyva 2'!$DG$95:$DG$99+100))-SUMPRODUCT('Alternatyva 2'!AO$106:AO$110,100/('Alternatyva 2'!$DG$106:$DG$110+100))</f>
        <v>0</v>
      </c>
      <c r="AP16" s="211">
        <f>SUMPRODUCT('Alternatyva 2'!AP$95:AP$99,100/('Alternatyva 2'!$DG$95:$DG$99+100))-SUMPRODUCT('Alternatyva 2'!AP$106:AP$110,100/('Alternatyva 2'!$DG$106:$DG$110+100))</f>
        <v>0</v>
      </c>
      <c r="AQ16" s="211">
        <f>SUMPRODUCT('Alternatyva 2'!AQ$95:AQ$99,100/('Alternatyva 2'!$DG$95:$DG$99+100))-SUMPRODUCT('Alternatyva 2'!AQ$106:AQ$110,100/('Alternatyva 2'!$DG$106:$DG$110+100))</f>
        <v>0</v>
      </c>
      <c r="AR16" s="211">
        <f>SUMPRODUCT('Alternatyva 2'!AR$95:AR$99,100/('Alternatyva 2'!$DG$95:$DG$99+100))-SUMPRODUCT('Alternatyva 2'!AR$106:AR$110,100/('Alternatyva 2'!$DG$106:$DG$110+100))</f>
        <v>0</v>
      </c>
      <c r="AS16" s="211">
        <f>SUMPRODUCT('Alternatyva 2'!AS$95:AS$99,100/('Alternatyva 2'!$DG$95:$DG$99+100))-SUMPRODUCT('Alternatyva 2'!AS$106:AS$110,100/('Alternatyva 2'!$DG$106:$DG$110+100))</f>
        <v>0</v>
      </c>
      <c r="AT16" s="211">
        <f>SUMPRODUCT('Alternatyva 2'!AT$95:AT$99,100/('Alternatyva 2'!$DG$95:$DG$99+100))-SUMPRODUCT('Alternatyva 2'!AT$106:AT$110,100/('Alternatyva 2'!$DG$106:$DG$110+100))</f>
        <v>0</v>
      </c>
      <c r="AU16" s="211">
        <f>SUMPRODUCT('Alternatyva 2'!AU$95:AU$99,100/('Alternatyva 2'!$DG$95:$DG$99+100))-SUMPRODUCT('Alternatyva 2'!AU$106:AU$110,100/('Alternatyva 2'!$DG$106:$DG$110+100))</f>
        <v>0</v>
      </c>
      <c r="AV16" s="211">
        <f>SUMPRODUCT('Alternatyva 2'!AV$95:AV$99,100/('Alternatyva 2'!$DG$95:$DG$99+100))-SUMPRODUCT('Alternatyva 2'!AV$106:AV$110,100/('Alternatyva 2'!$DG$106:$DG$110+100))</f>
        <v>0</v>
      </c>
      <c r="AW16" s="211">
        <f>SUMPRODUCT('Alternatyva 2'!AW$95:AW$99,100/('Alternatyva 2'!$DG$95:$DG$99+100))-SUMPRODUCT('Alternatyva 2'!AW$106:AW$110,100/('Alternatyva 2'!$DG$106:$DG$110+100))</f>
        <v>0</v>
      </c>
      <c r="AX16" s="211">
        <f>SUMPRODUCT('Alternatyva 2'!AX$95:AX$99,100/('Alternatyva 2'!$DG$95:$DG$99+100))-SUMPRODUCT('Alternatyva 2'!AX$106:AX$110,100/('Alternatyva 2'!$DG$106:$DG$110+100))</f>
        <v>0</v>
      </c>
      <c r="AY16" s="211">
        <f>SUMPRODUCT('Alternatyva 2'!AY$95:AY$99,100/('Alternatyva 2'!$DG$95:$DG$99+100))-SUMPRODUCT('Alternatyva 2'!AY$106:AY$110,100/('Alternatyva 2'!$DG$106:$DG$110+100))</f>
        <v>0</v>
      </c>
      <c r="AZ16" s="211">
        <f>SUMPRODUCT('Alternatyva 2'!AZ$95:AZ$99,100/('Alternatyva 2'!$DG$95:$DG$99+100))-SUMPRODUCT('Alternatyva 2'!AZ$106:AZ$110,100/('Alternatyva 2'!$DG$106:$DG$110+100))</f>
        <v>0</v>
      </c>
      <c r="BA16" s="211">
        <f>SUMPRODUCT('Alternatyva 2'!BA$95:BA$99,100/('Alternatyva 2'!$DG$95:$DG$99+100))-SUMPRODUCT('Alternatyva 2'!BA$106:BA$110,100/('Alternatyva 2'!$DG$106:$DG$110+100))</f>
        <v>0</v>
      </c>
      <c r="BB16" s="211">
        <f>SUMPRODUCT('Alternatyva 2'!BB$95:BB$99,100/('Alternatyva 2'!$DG$95:$DG$99+100))-SUMPRODUCT('Alternatyva 2'!BB$106:BB$110,100/('Alternatyva 2'!$DG$106:$DG$110+100))</f>
        <v>0</v>
      </c>
      <c r="BC16" s="211">
        <f>SUMPRODUCT('Alternatyva 2'!BC$95:BC$99,100/('Alternatyva 2'!$DG$95:$DG$99+100))-SUMPRODUCT('Alternatyva 2'!BC$106:BC$110,100/('Alternatyva 2'!$DG$106:$DG$110+100))</f>
        <v>0</v>
      </c>
      <c r="BD16" s="211">
        <f>SUMPRODUCT('Alternatyva 2'!BD$95:BD$99,100/('Alternatyva 2'!$DG$95:$DG$99+100))-SUMPRODUCT('Alternatyva 2'!BD$106:BD$110,100/('Alternatyva 2'!$DG$106:$DG$110+100))</f>
        <v>0</v>
      </c>
      <c r="BE16" s="211">
        <f>SUMPRODUCT('Alternatyva 2'!BE$95:BE$99,100/('Alternatyva 2'!$DG$95:$DG$99+100))-SUMPRODUCT('Alternatyva 2'!BE$106:BE$110,100/('Alternatyva 2'!$DG$106:$DG$110+100))</f>
        <v>0</v>
      </c>
      <c r="BF16" s="211">
        <f>SUMPRODUCT('Alternatyva 2'!BF$95:BF$99,100/('Alternatyva 2'!$DG$95:$DG$99+100))-SUMPRODUCT('Alternatyva 2'!BF$106:BF$110,100/('Alternatyva 2'!$DG$106:$DG$110+100))</f>
        <v>0</v>
      </c>
      <c r="BG16" s="211">
        <f>SUMPRODUCT('Alternatyva 2'!BG$95:BG$99,100/('Alternatyva 2'!$DG$95:$DG$99+100))-SUMPRODUCT('Alternatyva 2'!BG$106:BG$110,100/('Alternatyva 2'!$DG$106:$DG$110+100))</f>
        <v>0</v>
      </c>
      <c r="BH16" s="211">
        <f>SUMPRODUCT('Alternatyva 2'!BH$95:BH$99,100/('Alternatyva 2'!$DG$95:$DG$99+100))-SUMPRODUCT('Alternatyva 2'!BH$106:BH$110,100/('Alternatyva 2'!$DG$106:$DG$110+100))</f>
        <v>0</v>
      </c>
      <c r="BI16" s="211">
        <f>SUMPRODUCT('Alternatyva 2'!BI$95:BI$99,100/('Alternatyva 2'!$DG$95:$DG$99+100))-SUMPRODUCT('Alternatyva 2'!BI$106:BI$110,100/('Alternatyva 2'!$DG$106:$DG$110+100))</f>
        <v>0</v>
      </c>
      <c r="BJ16" s="211">
        <f>SUMPRODUCT('Alternatyva 2'!BJ$95:BJ$99,100/('Alternatyva 2'!$DG$95:$DG$99+100))-SUMPRODUCT('Alternatyva 2'!BJ$106:BJ$110,100/('Alternatyva 2'!$DG$106:$DG$110+100))</f>
        <v>0</v>
      </c>
      <c r="BK16" s="211">
        <f>SUMPRODUCT('Alternatyva 2'!BK$95:BK$99,100/('Alternatyva 2'!$DG$95:$DG$99+100))-SUMPRODUCT('Alternatyva 2'!BK$106:BK$110,100/('Alternatyva 2'!$DG$106:$DG$110+100))</f>
        <v>0</v>
      </c>
      <c r="BL16" s="211">
        <f>SUMPRODUCT('Alternatyva 2'!BL$95:BL$99,100/('Alternatyva 2'!$DG$95:$DG$99+100))-SUMPRODUCT('Alternatyva 2'!BL$106:BL$110,100/('Alternatyva 2'!$DG$106:$DG$110+100))</f>
        <v>0</v>
      </c>
      <c r="BM16" s="211">
        <f>SUMPRODUCT('Alternatyva 2'!BM$95:BM$99,100/('Alternatyva 2'!$DG$95:$DG$99+100))-SUMPRODUCT('Alternatyva 2'!BM$106:BM$110,100/('Alternatyva 2'!$DG$106:$DG$110+100))</f>
        <v>0</v>
      </c>
      <c r="BN16" s="211">
        <f>SUMPRODUCT('Alternatyva 2'!BN$95:BN$99,100/('Alternatyva 2'!$DG$95:$DG$99+100))-SUMPRODUCT('Alternatyva 2'!BN$106:BN$110,100/('Alternatyva 2'!$DG$106:$DG$110+100))</f>
        <v>0</v>
      </c>
      <c r="BO16" s="211">
        <f>SUMPRODUCT('Alternatyva 2'!BO$95:BO$99,100/('Alternatyva 2'!$DG$95:$DG$99+100))-SUMPRODUCT('Alternatyva 2'!BO$106:BO$110,100/('Alternatyva 2'!$DG$106:$DG$110+100))</f>
        <v>0</v>
      </c>
      <c r="BP16" s="211">
        <f>SUMPRODUCT('Alternatyva 2'!BP$95:BP$99,100/('Alternatyva 2'!$DG$95:$DG$99+100))-SUMPRODUCT('Alternatyva 2'!BP$106:BP$110,100/('Alternatyva 2'!$DG$106:$DG$110+100))</f>
        <v>0</v>
      </c>
      <c r="BQ16" s="211">
        <f>SUMPRODUCT('Alternatyva 2'!BQ$95:BQ$99,100/('Alternatyva 2'!$DG$95:$DG$99+100))-SUMPRODUCT('Alternatyva 2'!BQ$106:BQ$110,100/('Alternatyva 2'!$DG$106:$DG$110+100))</f>
        <v>0</v>
      </c>
      <c r="BR16" s="211">
        <f>SUMPRODUCT('Alternatyva 2'!BR$95:BR$99,100/('Alternatyva 2'!$DG$95:$DG$99+100))-SUMPRODUCT('Alternatyva 2'!BR$106:BR$110,100/('Alternatyva 2'!$DG$106:$DG$110+100))</f>
        <v>0</v>
      </c>
      <c r="BS16" s="211">
        <f>SUMPRODUCT('Alternatyva 2'!BS$95:BS$99,100/('Alternatyva 2'!$DG$95:$DG$99+100))-SUMPRODUCT('Alternatyva 2'!BS$106:BS$110,100/('Alternatyva 2'!$DG$106:$DG$110+100))</f>
        <v>0</v>
      </c>
      <c r="BT16" s="211">
        <f>SUMPRODUCT('Alternatyva 2'!BT$95:BT$99,100/('Alternatyva 2'!$DG$95:$DG$99+100))-SUMPRODUCT('Alternatyva 2'!BT$106:BT$110,100/('Alternatyva 2'!$DG$106:$DG$110+100))</f>
        <v>0</v>
      </c>
      <c r="BU16" s="211">
        <f>SUMPRODUCT('Alternatyva 2'!BU$95:BU$99,100/('Alternatyva 2'!$DG$95:$DG$99+100))-SUMPRODUCT('Alternatyva 2'!BU$106:BU$110,100/('Alternatyva 2'!$DG$106:$DG$110+100))</f>
        <v>0</v>
      </c>
      <c r="BV16" s="211">
        <f>SUMPRODUCT('Alternatyva 2'!BV$95:BV$99,100/('Alternatyva 2'!$DG$95:$DG$99+100))-SUMPRODUCT('Alternatyva 2'!BV$106:BV$110,100/('Alternatyva 2'!$DG$106:$DG$110+100))</f>
        <v>0</v>
      </c>
      <c r="BW16" s="211">
        <f>SUMPRODUCT('Alternatyva 2'!BW$95:BW$99,100/('Alternatyva 2'!$DG$95:$DG$99+100))-SUMPRODUCT('Alternatyva 2'!BW$106:BW$110,100/('Alternatyva 2'!$DG$106:$DG$110+100))</f>
        <v>0</v>
      </c>
      <c r="BX16" s="211">
        <f>SUMPRODUCT('Alternatyva 2'!BX$95:BX$99,100/('Alternatyva 2'!$DG$95:$DG$99+100))-SUMPRODUCT('Alternatyva 2'!BX$106:BX$110,100/('Alternatyva 2'!$DG$106:$DG$110+100))</f>
        <v>0</v>
      </c>
      <c r="BY16" s="211">
        <f>SUMPRODUCT('Alternatyva 2'!BY$95:BY$99,100/('Alternatyva 2'!$DG$95:$DG$99+100))-SUMPRODUCT('Alternatyva 2'!BY$106:BY$110,100/('Alternatyva 2'!$DG$106:$DG$110+100))</f>
        <v>0</v>
      </c>
      <c r="BZ16" s="211">
        <f>SUMPRODUCT('Alternatyva 2'!BZ$95:BZ$99,100/('Alternatyva 2'!$DG$95:$DG$99+100))-SUMPRODUCT('Alternatyva 2'!BZ$106:BZ$110,100/('Alternatyva 2'!$DG$106:$DG$110+100))</f>
        <v>0</v>
      </c>
      <c r="CA16" s="211">
        <f>SUMPRODUCT('Alternatyva 2'!CA$95:CA$99,100/('Alternatyva 2'!$DG$95:$DG$99+100))-SUMPRODUCT('Alternatyva 2'!CA$106:CA$110,100/('Alternatyva 2'!$DG$106:$DG$110+100))</f>
        <v>0</v>
      </c>
      <c r="CB16" s="211">
        <f>SUMPRODUCT('Alternatyva 2'!CB$95:CB$99,100/('Alternatyva 2'!$DG$95:$DG$99+100))-SUMPRODUCT('Alternatyva 2'!CB$106:CB$110,100/('Alternatyva 2'!$DG$106:$DG$110+100))</f>
        <v>0</v>
      </c>
      <c r="CC16" s="211">
        <f>SUMPRODUCT('Alternatyva 2'!CC$95:CC$99,100/('Alternatyva 2'!$DG$95:$DG$99+100))-SUMPRODUCT('Alternatyva 2'!CC$106:CC$110,100/('Alternatyva 2'!$DG$106:$DG$110+100))</f>
        <v>0</v>
      </c>
      <c r="CD16" s="211">
        <f>SUMPRODUCT('Alternatyva 2'!CD$95:CD$99,100/('Alternatyva 2'!$DG$95:$DG$99+100))-SUMPRODUCT('Alternatyva 2'!CD$106:CD$110,100/('Alternatyva 2'!$DG$106:$DG$110+100))</f>
        <v>0</v>
      </c>
      <c r="CE16" s="211">
        <f>SUMPRODUCT('Alternatyva 2'!CE$95:CE$99,100/('Alternatyva 2'!$DG$95:$DG$99+100))-SUMPRODUCT('Alternatyva 2'!CE$106:CE$110,100/('Alternatyva 2'!$DG$106:$DG$110+100))</f>
        <v>0</v>
      </c>
      <c r="CF16" s="211">
        <f>SUMPRODUCT('Alternatyva 2'!CF$95:CF$99,100/('Alternatyva 2'!$DG$95:$DG$99+100))-SUMPRODUCT('Alternatyva 2'!CF$106:CF$110,100/('Alternatyva 2'!$DG$106:$DG$110+100))</f>
        <v>0</v>
      </c>
      <c r="CG16" s="211">
        <f>SUMPRODUCT('Alternatyva 2'!CG$95:CG$99,100/('Alternatyva 2'!$DG$95:$DG$99+100))-SUMPRODUCT('Alternatyva 2'!CG$106:CG$110,100/('Alternatyva 2'!$DG$106:$DG$110+100))</f>
        <v>0</v>
      </c>
      <c r="CH16" s="211">
        <f>SUMPRODUCT('Alternatyva 2'!CH$95:CH$99,100/('Alternatyva 2'!$DG$95:$DG$99+100))-SUMPRODUCT('Alternatyva 2'!CH$106:CH$110,100/('Alternatyva 2'!$DG$106:$DG$110+100))</f>
        <v>0</v>
      </c>
      <c r="CI16" s="211">
        <f>SUMPRODUCT('Alternatyva 2'!CI$95:CI$99,100/('Alternatyva 2'!$DG$95:$DG$99+100))-SUMPRODUCT('Alternatyva 2'!CI$106:CI$110,100/('Alternatyva 2'!$DG$106:$DG$110+100))</f>
        <v>0</v>
      </c>
      <c r="CJ16" s="211">
        <f>SUMPRODUCT('Alternatyva 2'!CJ$95:CJ$99,100/('Alternatyva 2'!$DG$95:$DG$99+100))-SUMPRODUCT('Alternatyva 2'!CJ$106:CJ$110,100/('Alternatyva 2'!$DG$106:$DG$110+100))</f>
        <v>0</v>
      </c>
      <c r="CK16" s="211">
        <f>SUMPRODUCT('Alternatyva 2'!CK$95:CK$99,100/('Alternatyva 2'!$DG$95:$DG$99+100))-SUMPRODUCT('Alternatyva 2'!CK$106:CK$110,100/('Alternatyva 2'!$DG$106:$DG$110+100))</f>
        <v>0</v>
      </c>
      <c r="CL16" s="211">
        <f>SUMPRODUCT('Alternatyva 2'!CL$95:CL$99,100/('Alternatyva 2'!$DG$95:$DG$99+100))-SUMPRODUCT('Alternatyva 2'!CL$106:CL$110,100/('Alternatyva 2'!$DG$106:$DG$110+100))</f>
        <v>0</v>
      </c>
      <c r="CM16" s="211">
        <f>SUMPRODUCT('Alternatyva 2'!CM$95:CM$99,100/('Alternatyva 2'!$DG$95:$DG$99+100))-SUMPRODUCT('Alternatyva 2'!CM$106:CM$110,100/('Alternatyva 2'!$DG$106:$DG$110+100))</f>
        <v>0</v>
      </c>
      <c r="CN16" s="211">
        <f>SUMPRODUCT('Alternatyva 2'!CN$95:CN$99,100/('Alternatyva 2'!$DG$95:$DG$99+100))-SUMPRODUCT('Alternatyva 2'!CN$106:CN$110,100/('Alternatyva 2'!$DG$106:$DG$110+100))</f>
        <v>0</v>
      </c>
      <c r="CO16" s="211">
        <f>SUMPRODUCT('Alternatyva 2'!CO$95:CO$99,100/('Alternatyva 2'!$DG$95:$DG$99+100))-SUMPRODUCT('Alternatyva 2'!CO$106:CO$110,100/('Alternatyva 2'!$DG$106:$DG$110+100))</f>
        <v>0</v>
      </c>
      <c r="CP16" s="211">
        <f>SUMPRODUCT('Alternatyva 2'!CP$95:CP$99,100/('Alternatyva 2'!$DG$95:$DG$99+100))-SUMPRODUCT('Alternatyva 2'!CP$106:CP$110,100/('Alternatyva 2'!$DG$106:$DG$110+100))</f>
        <v>0</v>
      </c>
      <c r="CQ16" s="211">
        <f>SUMPRODUCT('Alternatyva 2'!CQ$95:CQ$99,100/('Alternatyva 2'!$DG$95:$DG$99+100))-SUMPRODUCT('Alternatyva 2'!CQ$106:CQ$110,100/('Alternatyva 2'!$DG$106:$DG$110+100))</f>
        <v>0</v>
      </c>
      <c r="CR16" s="211">
        <f>SUMPRODUCT('Alternatyva 2'!CR$95:CR$99,100/('Alternatyva 2'!$DG$95:$DG$99+100))-SUMPRODUCT('Alternatyva 2'!CR$106:CR$110,100/('Alternatyva 2'!$DG$106:$DG$110+100))</f>
        <v>0</v>
      </c>
      <c r="CS16" s="211">
        <f>SUMPRODUCT('Alternatyva 2'!CS$95:CS$99,100/('Alternatyva 2'!$DG$95:$DG$99+100))-SUMPRODUCT('Alternatyva 2'!CS$106:CS$110,100/('Alternatyva 2'!$DG$106:$DG$110+100))</f>
        <v>0</v>
      </c>
      <c r="CT16" s="211">
        <f>SUMPRODUCT('Alternatyva 2'!CT$95:CT$99,100/('Alternatyva 2'!$DG$95:$DG$99+100))-SUMPRODUCT('Alternatyva 2'!CT$106:CT$110,100/('Alternatyva 2'!$DG$106:$DG$110+100))</f>
        <v>0</v>
      </c>
      <c r="CU16" s="211">
        <f>SUMPRODUCT('Alternatyva 2'!CU$95:CU$99,100/('Alternatyva 2'!$DG$95:$DG$99+100))-SUMPRODUCT('Alternatyva 2'!CU$106:CU$110,100/('Alternatyva 2'!$DG$106:$DG$110+100))</f>
        <v>0</v>
      </c>
      <c r="CV16" s="211">
        <f>SUMPRODUCT('Alternatyva 2'!CV$95:CV$99,100/('Alternatyva 2'!$DG$95:$DG$99+100))-SUMPRODUCT('Alternatyva 2'!CV$106:CV$110,100/('Alternatyva 2'!$DG$106:$DG$110+100))</f>
        <v>0</v>
      </c>
      <c r="CW16" s="211">
        <f>SUMPRODUCT('Alternatyva 2'!CW$95:CW$99,100/('Alternatyva 2'!$DG$95:$DG$99+100))-SUMPRODUCT('Alternatyva 2'!CW$106:CW$110,100/('Alternatyva 2'!$DG$106:$DG$110+100))</f>
        <v>0</v>
      </c>
      <c r="CX16" s="211">
        <f>SUMPRODUCT('Alternatyva 2'!CX$95:CX$99,100/('Alternatyva 2'!$DG$95:$DG$99+100))-SUMPRODUCT('Alternatyva 2'!CX$106:CX$110,100/('Alternatyva 2'!$DG$106:$DG$110+100))</f>
        <v>0</v>
      </c>
      <c r="CY16" s="211">
        <f>SUMPRODUCT('Alternatyva 2'!CY$95:CY$99,100/('Alternatyva 2'!$DG$95:$DG$99+100))-SUMPRODUCT('Alternatyva 2'!CY$106:CY$110,100/('Alternatyva 2'!$DG$106:$DG$110+100))</f>
        <v>0</v>
      </c>
      <c r="CZ16" s="211">
        <f>SUMPRODUCT('Alternatyva 2'!CZ$95:CZ$99,100/('Alternatyva 2'!$DG$95:$DG$99+100))-SUMPRODUCT('Alternatyva 2'!CZ$106:CZ$110,100/('Alternatyva 2'!$DG$106:$DG$110+100))</f>
        <v>0</v>
      </c>
      <c r="DA16" s="211">
        <f>SUMPRODUCT('Alternatyva 2'!DA$95:DA$99,100/('Alternatyva 2'!$DG$95:$DG$99+100))-SUMPRODUCT('Alternatyva 2'!DA$106:DA$110,100/('Alternatyva 2'!$DG$106:$DG$110+100))</f>
        <v>0</v>
      </c>
      <c r="DB16" s="211">
        <f>SUMPRODUCT('Alternatyva 2'!DB$95:DB$99,100/('Alternatyva 2'!$DG$95:$DG$99+100))-SUMPRODUCT('Alternatyva 2'!DB$106:DB$110,100/('Alternatyva 2'!$DG$106:$DG$110+100))</f>
        <v>0</v>
      </c>
      <c r="DC16" s="211">
        <f>SUMPRODUCT('Alternatyva 2'!DC$95:DC$99,100/('Alternatyva 2'!$DG$95:$DG$99+100))-SUMPRODUCT('Alternatyva 2'!DC$106:DC$110,100/('Alternatyva 2'!$DG$106:$DG$110+100))</f>
        <v>0</v>
      </c>
    </row>
    <row r="17" spans="2:107" hidden="1">
      <c r="B17" s="176" t="s">
        <v>268</v>
      </c>
      <c r="C17" s="1218" t="s">
        <v>269</v>
      </c>
      <c r="D17" s="1218"/>
      <c r="E17" s="1218"/>
      <c r="F17" s="210">
        <f>H17+NPV(FD,I17:INDEX(I17:DC17,PAL))</f>
        <v>0</v>
      </c>
      <c r="G17" s="210">
        <f>SUMIF($H$6:$DC$6,"&lt;="&amp;PAL,$H17:$DC17)</f>
        <v>0</v>
      </c>
      <c r="H17" s="236">
        <f>SUMPRODUCT('Alternatyva 2'!H$106:H$110,100*'Alternatyva 2'!$D$106:$D$110,1/('Alternatyva 2'!$DG$106:$DG$110+100),'Alternatyva 2'!$DH$106:$DH$110)</f>
        <v>0</v>
      </c>
      <c r="I17" s="236">
        <f>SUMPRODUCT('Alternatyva 2'!I$106:I$110,100*'Alternatyva 2'!$D$106:$D$110,1/('Alternatyva 2'!$DG$106:$DG$110+100),'Alternatyva 2'!$DH$106:$DH$110)</f>
        <v>0</v>
      </c>
      <c r="J17" s="236">
        <f>SUMPRODUCT('Alternatyva 2'!J$106:J$110,100*'Alternatyva 2'!$D$106:$D$110,1/('Alternatyva 2'!$DG$106:$DG$110+100),'Alternatyva 2'!$DH$106:$DH$110)</f>
        <v>0</v>
      </c>
      <c r="K17" s="236">
        <f>SUMPRODUCT('Alternatyva 2'!K$106:K$110,100*'Alternatyva 2'!$D$106:$D$110,1/('Alternatyva 2'!$DG$106:$DG$110+100),'Alternatyva 2'!$DH$106:$DH$110)</f>
        <v>0</v>
      </c>
      <c r="L17" s="236">
        <f>SUMPRODUCT('Alternatyva 2'!L$106:L$110,100*'Alternatyva 2'!$D$106:$D$110,1/('Alternatyva 2'!$DG$106:$DG$110+100),'Alternatyva 2'!$DH$106:$DH$110)</f>
        <v>0</v>
      </c>
      <c r="M17" s="236">
        <f>SUMPRODUCT('Alternatyva 2'!M$106:M$110,100*'Alternatyva 2'!$D$106:$D$110,1/('Alternatyva 2'!$DG$106:$DG$110+100),'Alternatyva 2'!$DH$106:$DH$110)</f>
        <v>0</v>
      </c>
      <c r="N17" s="236">
        <f>SUMPRODUCT('Alternatyva 2'!N$106:N$110,100*'Alternatyva 2'!$D$106:$D$110,1/('Alternatyva 2'!$DG$106:$DG$110+100),'Alternatyva 2'!$DH$106:$DH$110)</f>
        <v>0</v>
      </c>
      <c r="O17" s="236">
        <f>SUMPRODUCT('Alternatyva 2'!O$106:O$110,100*'Alternatyva 2'!$D$106:$D$110,1/('Alternatyva 2'!$DG$106:$DG$110+100),'Alternatyva 2'!$DH$106:$DH$110)</f>
        <v>0</v>
      </c>
      <c r="P17" s="236">
        <f>SUMPRODUCT('Alternatyva 2'!P$106:P$110,100*'Alternatyva 2'!$D$106:$D$110,1/('Alternatyva 2'!$DG$106:$DG$110+100),'Alternatyva 2'!$DH$106:$DH$110)</f>
        <v>0</v>
      </c>
      <c r="Q17" s="236">
        <f>SUMPRODUCT('Alternatyva 2'!Q$106:Q$110,100*'Alternatyva 2'!$D$106:$D$110,1/('Alternatyva 2'!$DG$106:$DG$110+100),'Alternatyva 2'!$DH$106:$DH$110)</f>
        <v>0</v>
      </c>
      <c r="R17" s="236">
        <f>SUMPRODUCT('Alternatyva 2'!R$106:R$110,100*'Alternatyva 2'!$D$106:$D$110,1/('Alternatyva 2'!$DG$106:$DG$110+100),'Alternatyva 2'!$DH$106:$DH$110)</f>
        <v>0</v>
      </c>
      <c r="S17" s="236">
        <f>SUMPRODUCT('Alternatyva 2'!S$106:S$110,100*'Alternatyva 2'!$D$106:$D$110,1/('Alternatyva 2'!$DG$106:$DG$110+100),'Alternatyva 2'!$DH$106:$DH$110)</f>
        <v>0</v>
      </c>
      <c r="T17" s="236">
        <f>SUMPRODUCT('Alternatyva 2'!T$106:T$110,100*'Alternatyva 2'!$D$106:$D$110,1/('Alternatyva 2'!$DG$106:$DG$110+100),'Alternatyva 2'!$DH$106:$DH$110)</f>
        <v>0</v>
      </c>
      <c r="U17" s="236">
        <f>SUMPRODUCT('Alternatyva 2'!U$106:U$110,100*'Alternatyva 2'!$D$106:$D$110,1/('Alternatyva 2'!$DG$106:$DG$110+100),'Alternatyva 2'!$DH$106:$DH$110)</f>
        <v>0</v>
      </c>
      <c r="V17" s="236">
        <f>SUMPRODUCT('Alternatyva 2'!V$106:V$110,100*'Alternatyva 2'!$D$106:$D$110,1/('Alternatyva 2'!$DG$106:$DG$110+100),'Alternatyva 2'!$DH$106:$DH$110)</f>
        <v>0</v>
      </c>
      <c r="W17" s="236">
        <f>SUMPRODUCT('Alternatyva 2'!W$106:W$110,100*'Alternatyva 2'!$D$106:$D$110,1/('Alternatyva 2'!$DG$106:$DG$110+100),'Alternatyva 2'!$DH$106:$DH$110)</f>
        <v>0</v>
      </c>
      <c r="X17" s="236">
        <f>SUMPRODUCT('Alternatyva 2'!X$106:X$110,100*'Alternatyva 2'!$D$106:$D$110,1/('Alternatyva 2'!$DG$106:$DG$110+100),'Alternatyva 2'!$DH$106:$DH$110)</f>
        <v>0</v>
      </c>
      <c r="Y17" s="236">
        <f>SUMPRODUCT('Alternatyva 2'!Y$106:Y$110,100*'Alternatyva 2'!$D$106:$D$110,1/('Alternatyva 2'!$DG$106:$DG$110+100),'Alternatyva 2'!$DH$106:$DH$110)</f>
        <v>0</v>
      </c>
      <c r="Z17" s="236">
        <f>SUMPRODUCT('Alternatyva 2'!Z$106:Z$110,100*'Alternatyva 2'!$D$106:$D$110,1/('Alternatyva 2'!$DG$106:$DG$110+100),'Alternatyva 2'!$DH$106:$DH$110)</f>
        <v>0</v>
      </c>
      <c r="AA17" s="236">
        <f>SUMPRODUCT('Alternatyva 2'!AA$106:AA$110,100*'Alternatyva 2'!$D$106:$D$110,1/('Alternatyva 2'!$DG$106:$DG$110+100),'Alternatyva 2'!$DH$106:$DH$110)</f>
        <v>0</v>
      </c>
      <c r="AB17" s="236">
        <f>SUMPRODUCT('Alternatyva 2'!AB$106:AB$110,100*'Alternatyva 2'!$D$106:$D$110,1/('Alternatyva 2'!$DG$106:$DG$110+100),'Alternatyva 2'!$DH$106:$DH$110)</f>
        <v>0</v>
      </c>
      <c r="AC17" s="236">
        <f>SUMPRODUCT('Alternatyva 2'!AC$106:AC$110,100*'Alternatyva 2'!$D$106:$D$110,1/('Alternatyva 2'!$DG$106:$DG$110+100),'Alternatyva 2'!$DH$106:$DH$110)</f>
        <v>0</v>
      </c>
      <c r="AD17" s="236">
        <f>SUMPRODUCT('Alternatyva 2'!AD$106:AD$110,100*'Alternatyva 2'!$D$106:$D$110,1/('Alternatyva 2'!$DG$106:$DG$110+100),'Alternatyva 2'!$DH$106:$DH$110)</f>
        <v>0</v>
      </c>
      <c r="AE17" s="236">
        <f>SUMPRODUCT('Alternatyva 2'!AE$106:AE$110,100*'Alternatyva 2'!$D$106:$D$110,1/('Alternatyva 2'!$DG$106:$DG$110+100),'Alternatyva 2'!$DH$106:$DH$110)</f>
        <v>0</v>
      </c>
      <c r="AF17" s="236">
        <f>SUMPRODUCT('Alternatyva 2'!AF$106:AF$110,100*'Alternatyva 2'!$D$106:$D$110,1/('Alternatyva 2'!$DG$106:$DG$110+100),'Alternatyva 2'!$DH$106:$DH$110)</f>
        <v>0</v>
      </c>
      <c r="AG17" s="236">
        <f>SUMPRODUCT('Alternatyva 2'!AG$106:AG$110,100*'Alternatyva 2'!$D$106:$D$110,1/('Alternatyva 2'!$DG$106:$DG$110+100),'Alternatyva 2'!$DH$106:$DH$110)</f>
        <v>0</v>
      </c>
      <c r="AH17" s="236">
        <f>SUMPRODUCT('Alternatyva 2'!AH$106:AH$110,100*'Alternatyva 2'!$D$106:$D$110,1/('Alternatyva 2'!$DG$106:$DG$110+100),'Alternatyva 2'!$DH$106:$DH$110)</f>
        <v>0</v>
      </c>
      <c r="AI17" s="236">
        <f>SUMPRODUCT('Alternatyva 2'!AI$106:AI$110,100*'Alternatyva 2'!$D$106:$D$110,1/('Alternatyva 2'!$DG$106:$DG$110+100),'Alternatyva 2'!$DH$106:$DH$110)</f>
        <v>0</v>
      </c>
      <c r="AJ17" s="236">
        <f>SUMPRODUCT('Alternatyva 2'!AJ$106:AJ$110,100*'Alternatyva 2'!$D$106:$D$110,1/('Alternatyva 2'!$DG$106:$DG$110+100),'Alternatyva 2'!$DH$106:$DH$110)</f>
        <v>0</v>
      </c>
      <c r="AK17" s="236">
        <f>SUMPRODUCT('Alternatyva 2'!AK$106:AK$110,100*'Alternatyva 2'!$D$106:$D$110,1/('Alternatyva 2'!$DG$106:$DG$110+100),'Alternatyva 2'!$DH$106:$DH$110)</f>
        <v>0</v>
      </c>
      <c r="AL17" s="236">
        <f>SUMPRODUCT('Alternatyva 2'!AL$106:AL$110,100*'Alternatyva 2'!$D$106:$D$110,1/('Alternatyva 2'!$DG$106:$DG$110+100),'Alternatyva 2'!$DH$106:$DH$110)</f>
        <v>0</v>
      </c>
      <c r="AM17" s="236">
        <f>SUMPRODUCT('Alternatyva 2'!AM$106:AM$110,100*'Alternatyva 2'!$D$106:$D$110,1/('Alternatyva 2'!$DG$106:$DG$110+100),'Alternatyva 2'!$DH$106:$DH$110)</f>
        <v>0</v>
      </c>
      <c r="AN17" s="236">
        <f>SUMPRODUCT('Alternatyva 2'!AN$106:AN$110,100*'Alternatyva 2'!$D$106:$D$110,1/('Alternatyva 2'!$DG$106:$DG$110+100),'Alternatyva 2'!$DH$106:$DH$110)</f>
        <v>0</v>
      </c>
      <c r="AO17" s="236">
        <f>SUMPRODUCT('Alternatyva 2'!AO$106:AO$110,100*'Alternatyva 2'!$D$106:$D$110,1/('Alternatyva 2'!$DG$106:$DG$110+100),'Alternatyva 2'!$DH$106:$DH$110)</f>
        <v>0</v>
      </c>
      <c r="AP17" s="236">
        <f>SUMPRODUCT('Alternatyva 2'!AP$106:AP$110,100*'Alternatyva 2'!$D$106:$D$110,1/('Alternatyva 2'!$DG$106:$DG$110+100),'Alternatyva 2'!$DH$106:$DH$110)</f>
        <v>0</v>
      </c>
      <c r="AQ17" s="236">
        <f>SUMPRODUCT('Alternatyva 2'!AQ$106:AQ$110,100*'Alternatyva 2'!$D$106:$D$110,1/('Alternatyva 2'!$DG$106:$DG$110+100),'Alternatyva 2'!$DH$106:$DH$110)</f>
        <v>0</v>
      </c>
      <c r="AR17" s="236">
        <f>SUMPRODUCT('Alternatyva 2'!AR$106:AR$110,100*'Alternatyva 2'!$D$106:$D$110,1/('Alternatyva 2'!$DG$106:$DG$110+100),'Alternatyva 2'!$DH$106:$DH$110)</f>
        <v>0</v>
      </c>
      <c r="AS17" s="236">
        <f>SUMPRODUCT('Alternatyva 2'!AS$106:AS$110,100*'Alternatyva 2'!$D$106:$D$110,1/('Alternatyva 2'!$DG$106:$DG$110+100),'Alternatyva 2'!$DH$106:$DH$110)</f>
        <v>0</v>
      </c>
      <c r="AT17" s="236">
        <f>SUMPRODUCT('Alternatyva 2'!AT$106:AT$110,100*'Alternatyva 2'!$D$106:$D$110,1/('Alternatyva 2'!$DG$106:$DG$110+100),'Alternatyva 2'!$DH$106:$DH$110)</f>
        <v>0</v>
      </c>
      <c r="AU17" s="236">
        <f>SUMPRODUCT('Alternatyva 2'!AU$106:AU$110,100*'Alternatyva 2'!$D$106:$D$110,1/('Alternatyva 2'!$DG$106:$DG$110+100),'Alternatyva 2'!$DH$106:$DH$110)</f>
        <v>0</v>
      </c>
      <c r="AV17" s="236">
        <f>SUMPRODUCT('Alternatyva 2'!AV$106:AV$110,100*'Alternatyva 2'!$D$106:$D$110,1/('Alternatyva 2'!$DG$106:$DG$110+100),'Alternatyva 2'!$DH$106:$DH$110)</f>
        <v>0</v>
      </c>
      <c r="AW17" s="236">
        <f>SUMPRODUCT('Alternatyva 2'!AW$106:AW$110,100*'Alternatyva 2'!$D$106:$D$110,1/('Alternatyva 2'!$DG$106:$DG$110+100),'Alternatyva 2'!$DH$106:$DH$110)</f>
        <v>0</v>
      </c>
      <c r="AX17" s="236">
        <f>SUMPRODUCT('Alternatyva 2'!AX$106:AX$110,100*'Alternatyva 2'!$D$106:$D$110,1/('Alternatyva 2'!$DG$106:$DG$110+100),'Alternatyva 2'!$DH$106:$DH$110)</f>
        <v>0</v>
      </c>
      <c r="AY17" s="236">
        <f>SUMPRODUCT('Alternatyva 2'!AY$106:AY$110,100*'Alternatyva 2'!$D$106:$D$110,1/('Alternatyva 2'!$DG$106:$DG$110+100),'Alternatyva 2'!$DH$106:$DH$110)</f>
        <v>0</v>
      </c>
      <c r="AZ17" s="236">
        <f>SUMPRODUCT('Alternatyva 2'!AZ$106:AZ$110,100*'Alternatyva 2'!$D$106:$D$110,1/('Alternatyva 2'!$DG$106:$DG$110+100),'Alternatyva 2'!$DH$106:$DH$110)</f>
        <v>0</v>
      </c>
      <c r="BA17" s="236">
        <f>SUMPRODUCT('Alternatyva 2'!BA$106:BA$110,100*'Alternatyva 2'!$D$106:$D$110,1/('Alternatyva 2'!$DG$106:$DG$110+100),'Alternatyva 2'!$DH$106:$DH$110)</f>
        <v>0</v>
      </c>
      <c r="BB17" s="236">
        <f>SUMPRODUCT('Alternatyva 2'!BB$106:BB$110,100*'Alternatyva 2'!$D$106:$D$110,1/('Alternatyva 2'!$DG$106:$DG$110+100),'Alternatyva 2'!$DH$106:$DH$110)</f>
        <v>0</v>
      </c>
      <c r="BC17" s="236">
        <f>SUMPRODUCT('Alternatyva 2'!BC$106:BC$110,100*'Alternatyva 2'!$D$106:$D$110,1/('Alternatyva 2'!$DG$106:$DG$110+100),'Alternatyva 2'!$DH$106:$DH$110)</f>
        <v>0</v>
      </c>
      <c r="BD17" s="236">
        <f>SUMPRODUCT('Alternatyva 2'!BD$106:BD$110,100*'Alternatyva 2'!$D$106:$D$110,1/('Alternatyva 2'!$DG$106:$DG$110+100),'Alternatyva 2'!$DH$106:$DH$110)</f>
        <v>0</v>
      </c>
      <c r="BE17" s="236">
        <f>SUMPRODUCT('Alternatyva 2'!BE$106:BE$110,100*'Alternatyva 2'!$D$106:$D$110,1/('Alternatyva 2'!$DG$106:$DG$110+100),'Alternatyva 2'!$DH$106:$DH$110)</f>
        <v>0</v>
      </c>
      <c r="BF17" s="236">
        <f>SUMPRODUCT('Alternatyva 2'!BF$106:BF$110,100*'Alternatyva 2'!$D$106:$D$110,1/('Alternatyva 2'!$DG$106:$DG$110+100),'Alternatyva 2'!$DH$106:$DH$110)</f>
        <v>0</v>
      </c>
      <c r="BG17" s="236">
        <f>SUMPRODUCT('Alternatyva 2'!BG$106:BG$110,100*'Alternatyva 2'!$D$106:$D$110,1/('Alternatyva 2'!$DG$106:$DG$110+100),'Alternatyva 2'!$DH$106:$DH$110)</f>
        <v>0</v>
      </c>
      <c r="BH17" s="236">
        <f>SUMPRODUCT('Alternatyva 2'!BH$106:BH$110,100*'Alternatyva 2'!$D$106:$D$110,1/('Alternatyva 2'!$DG$106:$DG$110+100),'Alternatyva 2'!$DH$106:$DH$110)</f>
        <v>0</v>
      </c>
      <c r="BI17" s="236">
        <f>SUMPRODUCT('Alternatyva 2'!BI$106:BI$110,100*'Alternatyva 2'!$D$106:$D$110,1/('Alternatyva 2'!$DG$106:$DG$110+100),'Alternatyva 2'!$DH$106:$DH$110)</f>
        <v>0</v>
      </c>
      <c r="BJ17" s="236">
        <f>SUMPRODUCT('Alternatyva 2'!BJ$106:BJ$110,100*'Alternatyva 2'!$D$106:$D$110,1/('Alternatyva 2'!$DG$106:$DG$110+100),'Alternatyva 2'!$DH$106:$DH$110)</f>
        <v>0</v>
      </c>
      <c r="BK17" s="236">
        <f>SUMPRODUCT('Alternatyva 2'!BK$106:BK$110,100*'Alternatyva 2'!$D$106:$D$110,1/('Alternatyva 2'!$DG$106:$DG$110+100),'Alternatyva 2'!$DH$106:$DH$110)</f>
        <v>0</v>
      </c>
      <c r="BL17" s="236">
        <f>SUMPRODUCT('Alternatyva 2'!BL$106:BL$110,100*'Alternatyva 2'!$D$106:$D$110,1/('Alternatyva 2'!$DG$106:$DG$110+100),'Alternatyva 2'!$DH$106:$DH$110)</f>
        <v>0</v>
      </c>
      <c r="BM17" s="236">
        <f>SUMPRODUCT('Alternatyva 2'!BM$106:BM$110,100*'Alternatyva 2'!$D$106:$D$110,1/('Alternatyva 2'!$DG$106:$DG$110+100),'Alternatyva 2'!$DH$106:$DH$110)</f>
        <v>0</v>
      </c>
      <c r="BN17" s="236">
        <f>SUMPRODUCT('Alternatyva 2'!BN$106:BN$110,100*'Alternatyva 2'!$D$106:$D$110,1/('Alternatyva 2'!$DG$106:$DG$110+100),'Alternatyva 2'!$DH$106:$DH$110)</f>
        <v>0</v>
      </c>
      <c r="BO17" s="236">
        <f>SUMPRODUCT('Alternatyva 2'!BO$106:BO$110,100*'Alternatyva 2'!$D$106:$D$110,1/('Alternatyva 2'!$DG$106:$DG$110+100),'Alternatyva 2'!$DH$106:$DH$110)</f>
        <v>0</v>
      </c>
      <c r="BP17" s="236">
        <f>SUMPRODUCT('Alternatyva 2'!BP$106:BP$110,100*'Alternatyva 2'!$D$106:$D$110,1/('Alternatyva 2'!$DG$106:$DG$110+100),'Alternatyva 2'!$DH$106:$DH$110)</f>
        <v>0</v>
      </c>
      <c r="BQ17" s="236">
        <f>SUMPRODUCT('Alternatyva 2'!BQ$106:BQ$110,100*'Alternatyva 2'!$D$106:$D$110,1/('Alternatyva 2'!$DG$106:$DG$110+100),'Alternatyva 2'!$DH$106:$DH$110)</f>
        <v>0</v>
      </c>
      <c r="BR17" s="236">
        <f>SUMPRODUCT('Alternatyva 2'!BR$106:BR$110,100*'Alternatyva 2'!$D$106:$D$110,1/('Alternatyva 2'!$DG$106:$DG$110+100),'Alternatyva 2'!$DH$106:$DH$110)</f>
        <v>0</v>
      </c>
      <c r="BS17" s="236">
        <f>SUMPRODUCT('Alternatyva 2'!BS$106:BS$110,100*'Alternatyva 2'!$D$106:$D$110,1/('Alternatyva 2'!$DG$106:$DG$110+100),'Alternatyva 2'!$DH$106:$DH$110)</f>
        <v>0</v>
      </c>
      <c r="BT17" s="236">
        <f>SUMPRODUCT('Alternatyva 2'!BT$106:BT$110,100*'Alternatyva 2'!$D$106:$D$110,1/('Alternatyva 2'!$DG$106:$DG$110+100),'Alternatyva 2'!$DH$106:$DH$110)</f>
        <v>0</v>
      </c>
      <c r="BU17" s="236">
        <f>SUMPRODUCT('Alternatyva 2'!BU$106:BU$110,100*'Alternatyva 2'!$D$106:$D$110,1/('Alternatyva 2'!$DG$106:$DG$110+100),'Alternatyva 2'!$DH$106:$DH$110)</f>
        <v>0</v>
      </c>
      <c r="BV17" s="236">
        <f>SUMPRODUCT('Alternatyva 2'!BV$106:BV$110,100*'Alternatyva 2'!$D$106:$D$110,1/('Alternatyva 2'!$DG$106:$DG$110+100),'Alternatyva 2'!$DH$106:$DH$110)</f>
        <v>0</v>
      </c>
      <c r="BW17" s="236">
        <f>SUMPRODUCT('Alternatyva 2'!BW$106:BW$110,100*'Alternatyva 2'!$D$106:$D$110,1/('Alternatyva 2'!$DG$106:$DG$110+100),'Alternatyva 2'!$DH$106:$DH$110)</f>
        <v>0</v>
      </c>
      <c r="BX17" s="236">
        <f>SUMPRODUCT('Alternatyva 2'!BX$106:BX$110,100*'Alternatyva 2'!$D$106:$D$110,1/('Alternatyva 2'!$DG$106:$DG$110+100),'Alternatyva 2'!$DH$106:$DH$110)</f>
        <v>0</v>
      </c>
      <c r="BY17" s="236">
        <f>SUMPRODUCT('Alternatyva 2'!BY$106:BY$110,100*'Alternatyva 2'!$D$106:$D$110,1/('Alternatyva 2'!$DG$106:$DG$110+100),'Alternatyva 2'!$DH$106:$DH$110)</f>
        <v>0</v>
      </c>
      <c r="BZ17" s="236">
        <f>SUMPRODUCT('Alternatyva 2'!BZ$106:BZ$110,100*'Alternatyva 2'!$D$106:$D$110,1/('Alternatyva 2'!$DG$106:$DG$110+100),'Alternatyva 2'!$DH$106:$DH$110)</f>
        <v>0</v>
      </c>
      <c r="CA17" s="236">
        <f>SUMPRODUCT('Alternatyva 2'!CA$106:CA$110,100*'Alternatyva 2'!$D$106:$D$110,1/('Alternatyva 2'!$DG$106:$DG$110+100),'Alternatyva 2'!$DH$106:$DH$110)</f>
        <v>0</v>
      </c>
      <c r="CB17" s="236">
        <f>SUMPRODUCT('Alternatyva 2'!CB$106:CB$110,100*'Alternatyva 2'!$D$106:$D$110,1/('Alternatyva 2'!$DG$106:$DG$110+100),'Alternatyva 2'!$DH$106:$DH$110)</f>
        <v>0</v>
      </c>
      <c r="CC17" s="236">
        <f>SUMPRODUCT('Alternatyva 2'!CC$106:CC$110,100*'Alternatyva 2'!$D$106:$D$110,1/('Alternatyva 2'!$DG$106:$DG$110+100),'Alternatyva 2'!$DH$106:$DH$110)</f>
        <v>0</v>
      </c>
      <c r="CD17" s="236">
        <f>SUMPRODUCT('Alternatyva 2'!CD$106:CD$110,100*'Alternatyva 2'!$D$106:$D$110,1/('Alternatyva 2'!$DG$106:$DG$110+100),'Alternatyva 2'!$DH$106:$DH$110)</f>
        <v>0</v>
      </c>
      <c r="CE17" s="236">
        <f>SUMPRODUCT('Alternatyva 2'!CE$106:CE$110,100*'Alternatyva 2'!$D$106:$D$110,1/('Alternatyva 2'!$DG$106:$DG$110+100),'Alternatyva 2'!$DH$106:$DH$110)</f>
        <v>0</v>
      </c>
      <c r="CF17" s="236">
        <f>SUMPRODUCT('Alternatyva 2'!CF$106:CF$110,100*'Alternatyva 2'!$D$106:$D$110,1/('Alternatyva 2'!$DG$106:$DG$110+100),'Alternatyva 2'!$DH$106:$DH$110)</f>
        <v>0</v>
      </c>
      <c r="CG17" s="236">
        <f>SUMPRODUCT('Alternatyva 2'!CG$106:CG$110,100*'Alternatyva 2'!$D$106:$D$110,1/('Alternatyva 2'!$DG$106:$DG$110+100),'Alternatyva 2'!$DH$106:$DH$110)</f>
        <v>0</v>
      </c>
      <c r="CH17" s="236">
        <f>SUMPRODUCT('Alternatyva 2'!CH$106:CH$110,100*'Alternatyva 2'!$D$106:$D$110,1/('Alternatyva 2'!$DG$106:$DG$110+100),'Alternatyva 2'!$DH$106:$DH$110)</f>
        <v>0</v>
      </c>
      <c r="CI17" s="236">
        <f>SUMPRODUCT('Alternatyva 2'!CI$106:CI$110,100*'Alternatyva 2'!$D$106:$D$110,1/('Alternatyva 2'!$DG$106:$DG$110+100),'Alternatyva 2'!$DH$106:$DH$110)</f>
        <v>0</v>
      </c>
      <c r="CJ17" s="236">
        <f>SUMPRODUCT('Alternatyva 2'!CJ$106:CJ$110,100*'Alternatyva 2'!$D$106:$D$110,1/('Alternatyva 2'!$DG$106:$DG$110+100),'Alternatyva 2'!$DH$106:$DH$110)</f>
        <v>0</v>
      </c>
      <c r="CK17" s="236">
        <f>SUMPRODUCT('Alternatyva 2'!CK$106:CK$110,100*'Alternatyva 2'!$D$106:$D$110,1/('Alternatyva 2'!$DG$106:$DG$110+100),'Alternatyva 2'!$DH$106:$DH$110)</f>
        <v>0</v>
      </c>
      <c r="CL17" s="236">
        <f>SUMPRODUCT('Alternatyva 2'!CL$106:CL$110,100*'Alternatyva 2'!$D$106:$D$110,1/('Alternatyva 2'!$DG$106:$DG$110+100),'Alternatyva 2'!$DH$106:$DH$110)</f>
        <v>0</v>
      </c>
      <c r="CM17" s="236">
        <f>SUMPRODUCT('Alternatyva 2'!CM$106:CM$110,100*'Alternatyva 2'!$D$106:$D$110,1/('Alternatyva 2'!$DG$106:$DG$110+100),'Alternatyva 2'!$DH$106:$DH$110)</f>
        <v>0</v>
      </c>
      <c r="CN17" s="236">
        <f>SUMPRODUCT('Alternatyva 2'!CN$106:CN$110,100*'Alternatyva 2'!$D$106:$D$110,1/('Alternatyva 2'!$DG$106:$DG$110+100),'Alternatyva 2'!$DH$106:$DH$110)</f>
        <v>0</v>
      </c>
      <c r="CO17" s="236">
        <f>SUMPRODUCT('Alternatyva 2'!CO$106:CO$110,100*'Alternatyva 2'!$D$106:$D$110,1/('Alternatyva 2'!$DG$106:$DG$110+100),'Alternatyva 2'!$DH$106:$DH$110)</f>
        <v>0</v>
      </c>
      <c r="CP17" s="236">
        <f>SUMPRODUCT('Alternatyva 2'!CP$106:CP$110,100*'Alternatyva 2'!$D$106:$D$110,1/('Alternatyva 2'!$DG$106:$DG$110+100),'Alternatyva 2'!$DH$106:$DH$110)</f>
        <v>0</v>
      </c>
      <c r="CQ17" s="236">
        <f>SUMPRODUCT('Alternatyva 2'!CQ$106:CQ$110,100*'Alternatyva 2'!$D$106:$D$110,1/('Alternatyva 2'!$DG$106:$DG$110+100),'Alternatyva 2'!$DH$106:$DH$110)</f>
        <v>0</v>
      </c>
      <c r="CR17" s="236">
        <f>SUMPRODUCT('Alternatyva 2'!CR$106:CR$110,100*'Alternatyva 2'!$D$106:$D$110,1/('Alternatyva 2'!$DG$106:$DG$110+100),'Alternatyva 2'!$DH$106:$DH$110)</f>
        <v>0</v>
      </c>
      <c r="CS17" s="236">
        <f>SUMPRODUCT('Alternatyva 2'!CS$106:CS$110,100*'Alternatyva 2'!$D$106:$D$110,1/('Alternatyva 2'!$DG$106:$DG$110+100),'Alternatyva 2'!$DH$106:$DH$110)</f>
        <v>0</v>
      </c>
      <c r="CT17" s="236">
        <f>SUMPRODUCT('Alternatyva 2'!CT$106:CT$110,100*'Alternatyva 2'!$D$106:$D$110,1/('Alternatyva 2'!$DG$106:$DG$110+100),'Alternatyva 2'!$DH$106:$DH$110)</f>
        <v>0</v>
      </c>
      <c r="CU17" s="236">
        <f>SUMPRODUCT('Alternatyva 2'!CU$106:CU$110,100*'Alternatyva 2'!$D$106:$D$110,1/('Alternatyva 2'!$DG$106:$DG$110+100),'Alternatyva 2'!$DH$106:$DH$110)</f>
        <v>0</v>
      </c>
      <c r="CV17" s="236">
        <f>SUMPRODUCT('Alternatyva 2'!CV$106:CV$110,100*'Alternatyva 2'!$D$106:$D$110,1/('Alternatyva 2'!$DG$106:$DG$110+100),'Alternatyva 2'!$DH$106:$DH$110)</f>
        <v>0</v>
      </c>
      <c r="CW17" s="236">
        <f>SUMPRODUCT('Alternatyva 2'!CW$106:CW$110,100*'Alternatyva 2'!$D$106:$D$110,1/('Alternatyva 2'!$DG$106:$DG$110+100),'Alternatyva 2'!$DH$106:$DH$110)</f>
        <v>0</v>
      </c>
      <c r="CX17" s="236">
        <f>SUMPRODUCT('Alternatyva 2'!CX$106:CX$110,100*'Alternatyva 2'!$D$106:$D$110,1/('Alternatyva 2'!$DG$106:$DG$110+100),'Alternatyva 2'!$DH$106:$DH$110)</f>
        <v>0</v>
      </c>
      <c r="CY17" s="236">
        <f>SUMPRODUCT('Alternatyva 2'!CY$106:CY$110,100*'Alternatyva 2'!$D$106:$D$110,1/('Alternatyva 2'!$DG$106:$DG$110+100),'Alternatyva 2'!$DH$106:$DH$110)</f>
        <v>0</v>
      </c>
      <c r="CZ17" s="236">
        <f>SUMPRODUCT('Alternatyva 2'!CZ$106:CZ$110,100*'Alternatyva 2'!$D$106:$D$110,1/('Alternatyva 2'!$DG$106:$DG$110+100),'Alternatyva 2'!$DH$106:$DH$110)</f>
        <v>0</v>
      </c>
      <c r="DA17" s="236">
        <f>SUMPRODUCT('Alternatyva 2'!DA$106:DA$110,100*'Alternatyva 2'!$D$106:$D$110,1/('Alternatyva 2'!$DG$106:$DG$110+100),'Alternatyva 2'!$DH$106:$DH$110)</f>
        <v>0</v>
      </c>
      <c r="DB17" s="236">
        <f>SUMPRODUCT('Alternatyva 2'!DB$106:DB$110,100*'Alternatyva 2'!$D$106:$D$110,1/('Alternatyva 2'!$DG$106:$DG$110+100),'Alternatyva 2'!$DH$106:$DH$110)</f>
        <v>0</v>
      </c>
      <c r="DC17" s="236">
        <f>SUMPRODUCT('Alternatyva 2'!DC$106:DC$110,100*'Alternatyva 2'!$D$106:$D$110,1/('Alternatyva 2'!$DG$106:$DG$110+100),'Alternatyva 2'!$DH$106:$DH$110)</f>
        <v>0</v>
      </c>
    </row>
    <row r="18" spans="2:107" hidden="1">
      <c r="C18" s="1219" t="s">
        <v>262</v>
      </c>
      <c r="D18" s="1219"/>
      <c r="E18" s="1219"/>
      <c r="F18" s="210">
        <f>H18+NPV(FD,I18:INDEX(I18:DC18,PAL))</f>
        <v>0</v>
      </c>
      <c r="G18" s="210">
        <f>SUMIF($H$6:$DC$6,"&lt;="&amp;PAL,$H18:$DC18)</f>
        <v>0</v>
      </c>
      <c r="H18" s="236">
        <f>-H15+H16+H17</f>
        <v>0</v>
      </c>
      <c r="I18" s="236">
        <f t="shared" ref="I18:BT18" si="8">-I15+I16+I17</f>
        <v>0</v>
      </c>
      <c r="J18" s="236">
        <f t="shared" si="8"/>
        <v>0</v>
      </c>
      <c r="K18" s="236">
        <f t="shared" si="8"/>
        <v>0</v>
      </c>
      <c r="L18" s="236">
        <f t="shared" si="8"/>
        <v>0</v>
      </c>
      <c r="M18" s="236">
        <f t="shared" si="8"/>
        <v>0</v>
      </c>
      <c r="N18" s="236">
        <f t="shared" si="8"/>
        <v>0</v>
      </c>
      <c r="O18" s="236">
        <f t="shared" si="8"/>
        <v>0</v>
      </c>
      <c r="P18" s="236">
        <f t="shared" si="8"/>
        <v>0</v>
      </c>
      <c r="Q18" s="236">
        <f t="shared" si="8"/>
        <v>0</v>
      </c>
      <c r="R18" s="236">
        <f t="shared" si="8"/>
        <v>0</v>
      </c>
      <c r="S18" s="236">
        <f t="shared" si="8"/>
        <v>0</v>
      </c>
      <c r="T18" s="236">
        <f t="shared" si="8"/>
        <v>0</v>
      </c>
      <c r="U18" s="236">
        <f t="shared" si="8"/>
        <v>0</v>
      </c>
      <c r="V18" s="236">
        <f t="shared" si="8"/>
        <v>0</v>
      </c>
      <c r="W18" s="236">
        <f t="shared" si="8"/>
        <v>0</v>
      </c>
      <c r="X18" s="236">
        <f t="shared" si="8"/>
        <v>0</v>
      </c>
      <c r="Y18" s="236">
        <f t="shared" si="8"/>
        <v>0</v>
      </c>
      <c r="Z18" s="236">
        <f t="shared" si="8"/>
        <v>0</v>
      </c>
      <c r="AA18" s="236">
        <f t="shared" si="8"/>
        <v>0</v>
      </c>
      <c r="AB18" s="236">
        <f t="shared" si="8"/>
        <v>0</v>
      </c>
      <c r="AC18" s="236">
        <f t="shared" si="8"/>
        <v>0</v>
      </c>
      <c r="AD18" s="236">
        <f t="shared" si="8"/>
        <v>0</v>
      </c>
      <c r="AE18" s="236">
        <f t="shared" si="8"/>
        <v>0</v>
      </c>
      <c r="AF18" s="236">
        <f t="shared" si="8"/>
        <v>0</v>
      </c>
      <c r="AG18" s="236">
        <f t="shared" si="8"/>
        <v>0</v>
      </c>
      <c r="AH18" s="236">
        <f t="shared" si="8"/>
        <v>0</v>
      </c>
      <c r="AI18" s="236">
        <f t="shared" si="8"/>
        <v>0</v>
      </c>
      <c r="AJ18" s="236">
        <f t="shared" si="8"/>
        <v>0</v>
      </c>
      <c r="AK18" s="236">
        <f t="shared" si="8"/>
        <v>0</v>
      </c>
      <c r="AL18" s="236">
        <f t="shared" si="8"/>
        <v>0</v>
      </c>
      <c r="AM18" s="236">
        <f t="shared" si="8"/>
        <v>0</v>
      </c>
      <c r="AN18" s="236">
        <f t="shared" si="8"/>
        <v>0</v>
      </c>
      <c r="AO18" s="236">
        <f t="shared" si="8"/>
        <v>0</v>
      </c>
      <c r="AP18" s="236">
        <f t="shared" si="8"/>
        <v>0</v>
      </c>
      <c r="AQ18" s="236">
        <f t="shared" si="8"/>
        <v>0</v>
      </c>
      <c r="AR18" s="236">
        <f t="shared" si="8"/>
        <v>0</v>
      </c>
      <c r="AS18" s="236">
        <f t="shared" si="8"/>
        <v>0</v>
      </c>
      <c r="AT18" s="236">
        <f t="shared" si="8"/>
        <v>0</v>
      </c>
      <c r="AU18" s="236">
        <f t="shared" si="8"/>
        <v>0</v>
      </c>
      <c r="AV18" s="236">
        <f t="shared" si="8"/>
        <v>0</v>
      </c>
      <c r="AW18" s="236">
        <f t="shared" si="8"/>
        <v>0</v>
      </c>
      <c r="AX18" s="236">
        <f t="shared" si="8"/>
        <v>0</v>
      </c>
      <c r="AY18" s="236">
        <f t="shared" si="8"/>
        <v>0</v>
      </c>
      <c r="AZ18" s="236">
        <f t="shared" si="8"/>
        <v>0</v>
      </c>
      <c r="BA18" s="236">
        <f t="shared" si="8"/>
        <v>0</v>
      </c>
      <c r="BB18" s="236">
        <f t="shared" si="8"/>
        <v>0</v>
      </c>
      <c r="BC18" s="236">
        <f t="shared" si="8"/>
        <v>0</v>
      </c>
      <c r="BD18" s="236">
        <f t="shared" si="8"/>
        <v>0</v>
      </c>
      <c r="BE18" s="236">
        <f t="shared" si="8"/>
        <v>0</v>
      </c>
      <c r="BF18" s="236">
        <f t="shared" si="8"/>
        <v>0</v>
      </c>
      <c r="BG18" s="236">
        <f t="shared" si="8"/>
        <v>0</v>
      </c>
      <c r="BH18" s="236">
        <f t="shared" si="8"/>
        <v>0</v>
      </c>
      <c r="BI18" s="236">
        <f t="shared" si="8"/>
        <v>0</v>
      </c>
      <c r="BJ18" s="236">
        <f t="shared" si="8"/>
        <v>0</v>
      </c>
      <c r="BK18" s="236">
        <f t="shared" si="8"/>
        <v>0</v>
      </c>
      <c r="BL18" s="236">
        <f t="shared" si="8"/>
        <v>0</v>
      </c>
      <c r="BM18" s="236">
        <f t="shared" si="8"/>
        <v>0</v>
      </c>
      <c r="BN18" s="236">
        <f t="shared" si="8"/>
        <v>0</v>
      </c>
      <c r="BO18" s="236">
        <f t="shared" si="8"/>
        <v>0</v>
      </c>
      <c r="BP18" s="236">
        <f t="shared" si="8"/>
        <v>0</v>
      </c>
      <c r="BQ18" s="236">
        <f t="shared" si="8"/>
        <v>0</v>
      </c>
      <c r="BR18" s="236">
        <f t="shared" si="8"/>
        <v>0</v>
      </c>
      <c r="BS18" s="236">
        <f t="shared" si="8"/>
        <v>0</v>
      </c>
      <c r="BT18" s="236">
        <f t="shared" si="8"/>
        <v>0</v>
      </c>
      <c r="BU18" s="236">
        <f t="shared" ref="BU18:DC18" si="9">-BU15+BU16+BU17</f>
        <v>0</v>
      </c>
      <c r="BV18" s="236">
        <f t="shared" si="9"/>
        <v>0</v>
      </c>
      <c r="BW18" s="236">
        <f t="shared" si="9"/>
        <v>0</v>
      </c>
      <c r="BX18" s="236">
        <f t="shared" si="9"/>
        <v>0</v>
      </c>
      <c r="BY18" s="236">
        <f t="shared" si="9"/>
        <v>0</v>
      </c>
      <c r="BZ18" s="236">
        <f t="shared" si="9"/>
        <v>0</v>
      </c>
      <c r="CA18" s="236">
        <f t="shared" si="9"/>
        <v>0</v>
      </c>
      <c r="CB18" s="236">
        <f t="shared" si="9"/>
        <v>0</v>
      </c>
      <c r="CC18" s="236">
        <f t="shared" si="9"/>
        <v>0</v>
      </c>
      <c r="CD18" s="236">
        <f t="shared" si="9"/>
        <v>0</v>
      </c>
      <c r="CE18" s="236">
        <f t="shared" si="9"/>
        <v>0</v>
      </c>
      <c r="CF18" s="236">
        <f t="shared" si="9"/>
        <v>0</v>
      </c>
      <c r="CG18" s="236">
        <f t="shared" si="9"/>
        <v>0</v>
      </c>
      <c r="CH18" s="236">
        <f t="shared" si="9"/>
        <v>0</v>
      </c>
      <c r="CI18" s="236">
        <f t="shared" si="9"/>
        <v>0</v>
      </c>
      <c r="CJ18" s="236">
        <f t="shared" si="9"/>
        <v>0</v>
      </c>
      <c r="CK18" s="236">
        <f t="shared" si="9"/>
        <v>0</v>
      </c>
      <c r="CL18" s="236">
        <f t="shared" si="9"/>
        <v>0</v>
      </c>
      <c r="CM18" s="236">
        <f t="shared" si="9"/>
        <v>0</v>
      </c>
      <c r="CN18" s="236">
        <f t="shared" si="9"/>
        <v>0</v>
      </c>
      <c r="CO18" s="236">
        <f t="shared" si="9"/>
        <v>0</v>
      </c>
      <c r="CP18" s="236">
        <f t="shared" si="9"/>
        <v>0</v>
      </c>
      <c r="CQ18" s="236">
        <f t="shared" si="9"/>
        <v>0</v>
      </c>
      <c r="CR18" s="236">
        <f t="shared" si="9"/>
        <v>0</v>
      </c>
      <c r="CS18" s="236">
        <f t="shared" si="9"/>
        <v>0</v>
      </c>
      <c r="CT18" s="236">
        <f t="shared" si="9"/>
        <v>0</v>
      </c>
      <c r="CU18" s="236">
        <f t="shared" si="9"/>
        <v>0</v>
      </c>
      <c r="CV18" s="236">
        <f t="shared" si="9"/>
        <v>0</v>
      </c>
      <c r="CW18" s="236">
        <f t="shared" si="9"/>
        <v>0</v>
      </c>
      <c r="CX18" s="236">
        <f t="shared" si="9"/>
        <v>0</v>
      </c>
      <c r="CY18" s="236">
        <f t="shared" si="9"/>
        <v>0</v>
      </c>
      <c r="CZ18" s="236">
        <f t="shared" si="9"/>
        <v>0</v>
      </c>
      <c r="DA18" s="236">
        <f t="shared" si="9"/>
        <v>0</v>
      </c>
      <c r="DB18" s="236">
        <f t="shared" si="9"/>
        <v>0</v>
      </c>
      <c r="DC18" s="236">
        <f t="shared" si="9"/>
        <v>0</v>
      </c>
    </row>
    <row r="19" spans="2:107" hidden="1"/>
    <row r="20" spans="2:107" hidden="1">
      <c r="B20" s="16" t="s">
        <v>28</v>
      </c>
      <c r="C20" s="21"/>
      <c r="D20" s="21"/>
      <c r="E20" s="21"/>
      <c r="F20" s="1189" t="s">
        <v>142</v>
      </c>
      <c r="G20" s="1201"/>
      <c r="H20" s="186">
        <v>0</v>
      </c>
      <c r="I20" s="186">
        <v>1</v>
      </c>
      <c r="J20" s="186">
        <v>2</v>
      </c>
      <c r="K20" s="186">
        <v>3</v>
      </c>
      <c r="L20" s="186">
        <v>4</v>
      </c>
      <c r="M20" s="186">
        <v>5</v>
      </c>
      <c r="N20" s="186">
        <v>6</v>
      </c>
      <c r="O20" s="186">
        <v>7</v>
      </c>
      <c r="P20" s="186">
        <v>8</v>
      </c>
      <c r="Q20" s="186">
        <v>9</v>
      </c>
      <c r="R20" s="186">
        <v>10</v>
      </c>
      <c r="S20" s="186">
        <v>11</v>
      </c>
      <c r="T20" s="186">
        <v>12</v>
      </c>
      <c r="U20" s="186">
        <v>13</v>
      </c>
      <c r="V20" s="186">
        <v>14</v>
      </c>
      <c r="W20" s="186">
        <v>15</v>
      </c>
      <c r="X20" s="186">
        <v>16</v>
      </c>
      <c r="Y20" s="186">
        <v>17</v>
      </c>
      <c r="Z20" s="186">
        <v>18</v>
      </c>
      <c r="AA20" s="186">
        <v>19</v>
      </c>
      <c r="AB20" s="186">
        <v>20</v>
      </c>
      <c r="AC20" s="186">
        <v>21</v>
      </c>
      <c r="AD20" s="186">
        <v>22</v>
      </c>
      <c r="AE20" s="186">
        <v>23</v>
      </c>
      <c r="AF20" s="186">
        <v>24</v>
      </c>
      <c r="AG20" s="186">
        <v>25</v>
      </c>
      <c r="AH20" s="186">
        <v>26</v>
      </c>
      <c r="AI20" s="186">
        <v>27</v>
      </c>
      <c r="AJ20" s="186">
        <v>28</v>
      </c>
      <c r="AK20" s="186">
        <v>29</v>
      </c>
      <c r="AL20" s="186">
        <v>30</v>
      </c>
      <c r="AM20" s="186">
        <v>31</v>
      </c>
      <c r="AN20" s="186">
        <v>32</v>
      </c>
      <c r="AO20" s="186">
        <v>33</v>
      </c>
      <c r="AP20" s="186">
        <v>34</v>
      </c>
      <c r="AQ20" s="186">
        <v>35</v>
      </c>
      <c r="AR20" s="186">
        <v>36</v>
      </c>
      <c r="AS20" s="186">
        <v>37</v>
      </c>
      <c r="AT20" s="186">
        <v>38</v>
      </c>
      <c r="AU20" s="186">
        <v>39</v>
      </c>
      <c r="AV20" s="186">
        <v>40</v>
      </c>
      <c r="AW20" s="186">
        <v>41</v>
      </c>
      <c r="AX20" s="186">
        <v>42</v>
      </c>
      <c r="AY20" s="186">
        <v>43</v>
      </c>
      <c r="AZ20" s="186">
        <v>44</v>
      </c>
      <c r="BA20" s="186">
        <v>45</v>
      </c>
      <c r="BB20" s="186">
        <v>46</v>
      </c>
      <c r="BC20" s="186">
        <v>47</v>
      </c>
      <c r="BD20" s="186">
        <v>48</v>
      </c>
      <c r="BE20" s="186">
        <v>49</v>
      </c>
      <c r="BF20" s="186">
        <v>50</v>
      </c>
      <c r="BG20" s="186">
        <v>51</v>
      </c>
      <c r="BH20" s="186">
        <v>52</v>
      </c>
      <c r="BI20" s="186">
        <v>53</v>
      </c>
      <c r="BJ20" s="186">
        <v>54</v>
      </c>
      <c r="BK20" s="186">
        <v>55</v>
      </c>
      <c r="BL20" s="186">
        <v>56</v>
      </c>
      <c r="BM20" s="186">
        <v>57</v>
      </c>
      <c r="BN20" s="186">
        <v>58</v>
      </c>
      <c r="BO20" s="186">
        <v>59</v>
      </c>
      <c r="BP20" s="186">
        <v>60</v>
      </c>
      <c r="BQ20" s="186">
        <v>61</v>
      </c>
      <c r="BR20" s="186">
        <v>62</v>
      </c>
      <c r="BS20" s="186">
        <v>63</v>
      </c>
      <c r="BT20" s="186">
        <v>64</v>
      </c>
      <c r="BU20" s="186">
        <v>65</v>
      </c>
      <c r="BV20" s="186">
        <v>66</v>
      </c>
      <c r="BW20" s="186">
        <v>67</v>
      </c>
      <c r="BX20" s="186">
        <v>68</v>
      </c>
      <c r="BY20" s="186">
        <v>69</v>
      </c>
      <c r="BZ20" s="186">
        <v>70</v>
      </c>
      <c r="CA20" s="186">
        <v>71</v>
      </c>
      <c r="CB20" s="186">
        <v>72</v>
      </c>
      <c r="CC20" s="186">
        <v>73</v>
      </c>
      <c r="CD20" s="186">
        <v>74</v>
      </c>
      <c r="CE20" s="186">
        <v>75</v>
      </c>
      <c r="CF20" s="186">
        <v>76</v>
      </c>
      <c r="CG20" s="186">
        <v>77</v>
      </c>
      <c r="CH20" s="186">
        <v>78</v>
      </c>
      <c r="CI20" s="186">
        <v>79</v>
      </c>
      <c r="CJ20" s="186">
        <v>80</v>
      </c>
      <c r="CK20" s="186">
        <v>81</v>
      </c>
      <c r="CL20" s="186">
        <v>82</v>
      </c>
      <c r="CM20" s="186">
        <v>83</v>
      </c>
      <c r="CN20" s="186">
        <v>84</v>
      </c>
      <c r="CO20" s="186">
        <v>85</v>
      </c>
      <c r="CP20" s="186">
        <v>86</v>
      </c>
      <c r="CQ20" s="186">
        <v>87</v>
      </c>
      <c r="CR20" s="186">
        <v>88</v>
      </c>
      <c r="CS20" s="186">
        <v>89</v>
      </c>
      <c r="CT20" s="186">
        <v>90</v>
      </c>
      <c r="CU20" s="186">
        <v>91</v>
      </c>
      <c r="CV20" s="186">
        <v>92</v>
      </c>
      <c r="CW20" s="186">
        <v>93</v>
      </c>
      <c r="CX20" s="186">
        <v>94</v>
      </c>
      <c r="CY20" s="186">
        <v>95</v>
      </c>
      <c r="CZ20" s="186">
        <v>96</v>
      </c>
      <c r="DA20" s="186">
        <v>97</v>
      </c>
      <c r="DB20" s="186">
        <v>98</v>
      </c>
      <c r="DC20" s="186">
        <v>99</v>
      </c>
    </row>
    <row r="21" spans="2:107" ht="28.5" hidden="1" customHeight="1">
      <c r="B21" s="221" t="s">
        <v>226</v>
      </c>
      <c r="C21" s="1210" t="s">
        <v>263</v>
      </c>
      <c r="D21" s="1210"/>
      <c r="E21" s="1210"/>
      <c r="F21" s="187" t="s">
        <v>146</v>
      </c>
      <c r="G21" s="186" t="s">
        <v>147</v>
      </c>
      <c r="H21" s="186" t="str">
        <f ca="1">IF(PVP="",TEXT(TODAY(),"yyyy"),TEXT(PVP,"yyyy"))</f>
        <v>2024</v>
      </c>
      <c r="I21" s="186">
        <f t="shared" ref="I21:AN21" ca="1" si="10">$H$7+I20</f>
        <v>2025</v>
      </c>
      <c r="J21" s="186">
        <f t="shared" ca="1" si="10"/>
        <v>2026</v>
      </c>
      <c r="K21" s="186">
        <f t="shared" ca="1" si="10"/>
        <v>2027</v>
      </c>
      <c r="L21" s="186">
        <f t="shared" ca="1" si="10"/>
        <v>2028</v>
      </c>
      <c r="M21" s="186">
        <f t="shared" ca="1" si="10"/>
        <v>2029</v>
      </c>
      <c r="N21" s="186">
        <f t="shared" ca="1" si="10"/>
        <v>2030</v>
      </c>
      <c r="O21" s="186">
        <f t="shared" ca="1" si="10"/>
        <v>2031</v>
      </c>
      <c r="P21" s="186">
        <f t="shared" ca="1" si="10"/>
        <v>2032</v>
      </c>
      <c r="Q21" s="186">
        <f t="shared" ca="1" si="10"/>
        <v>2033</v>
      </c>
      <c r="R21" s="186">
        <f t="shared" ca="1" si="10"/>
        <v>2034</v>
      </c>
      <c r="S21" s="186">
        <f t="shared" ca="1" si="10"/>
        <v>2035</v>
      </c>
      <c r="T21" s="186">
        <f t="shared" ca="1" si="10"/>
        <v>2036</v>
      </c>
      <c r="U21" s="186">
        <f t="shared" ca="1" si="10"/>
        <v>2037</v>
      </c>
      <c r="V21" s="186">
        <f t="shared" ca="1" si="10"/>
        <v>2038</v>
      </c>
      <c r="W21" s="186">
        <f t="shared" ca="1" si="10"/>
        <v>2039</v>
      </c>
      <c r="X21" s="186">
        <f t="shared" ca="1" si="10"/>
        <v>2040</v>
      </c>
      <c r="Y21" s="186">
        <f t="shared" ca="1" si="10"/>
        <v>2041</v>
      </c>
      <c r="Z21" s="186">
        <f t="shared" ca="1" si="10"/>
        <v>2042</v>
      </c>
      <c r="AA21" s="186">
        <f t="shared" ca="1" si="10"/>
        <v>2043</v>
      </c>
      <c r="AB21" s="186">
        <f t="shared" ca="1" si="10"/>
        <v>2044</v>
      </c>
      <c r="AC21" s="186">
        <f t="shared" ca="1" si="10"/>
        <v>2045</v>
      </c>
      <c r="AD21" s="186">
        <f t="shared" ca="1" si="10"/>
        <v>2046</v>
      </c>
      <c r="AE21" s="186">
        <f t="shared" ca="1" si="10"/>
        <v>2047</v>
      </c>
      <c r="AF21" s="186">
        <f t="shared" ca="1" si="10"/>
        <v>2048</v>
      </c>
      <c r="AG21" s="186">
        <f t="shared" ca="1" si="10"/>
        <v>2049</v>
      </c>
      <c r="AH21" s="186">
        <f t="shared" ca="1" si="10"/>
        <v>2050</v>
      </c>
      <c r="AI21" s="186">
        <f t="shared" ca="1" si="10"/>
        <v>2051</v>
      </c>
      <c r="AJ21" s="186">
        <f t="shared" ca="1" si="10"/>
        <v>2052</v>
      </c>
      <c r="AK21" s="186">
        <f t="shared" ca="1" si="10"/>
        <v>2053</v>
      </c>
      <c r="AL21" s="186">
        <f t="shared" ca="1" si="10"/>
        <v>2054</v>
      </c>
      <c r="AM21" s="186">
        <f t="shared" ca="1" si="10"/>
        <v>2055</v>
      </c>
      <c r="AN21" s="186">
        <f t="shared" ca="1" si="10"/>
        <v>2056</v>
      </c>
      <c r="AO21" s="186">
        <f t="shared" ref="AO21:BT21" ca="1" si="11">$H$7+AO20</f>
        <v>2057</v>
      </c>
      <c r="AP21" s="186">
        <f t="shared" ca="1" si="11"/>
        <v>2058</v>
      </c>
      <c r="AQ21" s="186">
        <f t="shared" ca="1" si="11"/>
        <v>2059</v>
      </c>
      <c r="AR21" s="186">
        <f t="shared" ca="1" si="11"/>
        <v>2060</v>
      </c>
      <c r="AS21" s="186">
        <f t="shared" ca="1" si="11"/>
        <v>2061</v>
      </c>
      <c r="AT21" s="186">
        <f t="shared" ca="1" si="11"/>
        <v>2062</v>
      </c>
      <c r="AU21" s="186">
        <f t="shared" ca="1" si="11"/>
        <v>2063</v>
      </c>
      <c r="AV21" s="186">
        <f t="shared" ca="1" si="11"/>
        <v>2064</v>
      </c>
      <c r="AW21" s="186">
        <f t="shared" ca="1" si="11"/>
        <v>2065</v>
      </c>
      <c r="AX21" s="186">
        <f t="shared" ca="1" si="11"/>
        <v>2066</v>
      </c>
      <c r="AY21" s="186">
        <f t="shared" ca="1" si="11"/>
        <v>2067</v>
      </c>
      <c r="AZ21" s="186">
        <f t="shared" ca="1" si="11"/>
        <v>2068</v>
      </c>
      <c r="BA21" s="186">
        <f t="shared" ca="1" si="11"/>
        <v>2069</v>
      </c>
      <c r="BB21" s="186">
        <f t="shared" ca="1" si="11"/>
        <v>2070</v>
      </c>
      <c r="BC21" s="186">
        <f t="shared" ca="1" si="11"/>
        <v>2071</v>
      </c>
      <c r="BD21" s="186">
        <f t="shared" ca="1" si="11"/>
        <v>2072</v>
      </c>
      <c r="BE21" s="186">
        <f t="shared" ca="1" si="11"/>
        <v>2073</v>
      </c>
      <c r="BF21" s="186">
        <f t="shared" ca="1" si="11"/>
        <v>2074</v>
      </c>
      <c r="BG21" s="186">
        <f t="shared" ca="1" si="11"/>
        <v>2075</v>
      </c>
      <c r="BH21" s="186">
        <f t="shared" ca="1" si="11"/>
        <v>2076</v>
      </c>
      <c r="BI21" s="186">
        <f t="shared" ca="1" si="11"/>
        <v>2077</v>
      </c>
      <c r="BJ21" s="186">
        <f t="shared" ca="1" si="11"/>
        <v>2078</v>
      </c>
      <c r="BK21" s="186">
        <f t="shared" ca="1" si="11"/>
        <v>2079</v>
      </c>
      <c r="BL21" s="186">
        <f t="shared" ca="1" si="11"/>
        <v>2080</v>
      </c>
      <c r="BM21" s="186">
        <f t="shared" ca="1" si="11"/>
        <v>2081</v>
      </c>
      <c r="BN21" s="186">
        <f t="shared" ca="1" si="11"/>
        <v>2082</v>
      </c>
      <c r="BO21" s="186">
        <f t="shared" ca="1" si="11"/>
        <v>2083</v>
      </c>
      <c r="BP21" s="186">
        <f t="shared" ca="1" si="11"/>
        <v>2084</v>
      </c>
      <c r="BQ21" s="186">
        <f t="shared" ca="1" si="11"/>
        <v>2085</v>
      </c>
      <c r="BR21" s="186">
        <f t="shared" ca="1" si="11"/>
        <v>2086</v>
      </c>
      <c r="BS21" s="186">
        <f t="shared" ca="1" si="11"/>
        <v>2087</v>
      </c>
      <c r="BT21" s="186">
        <f t="shared" ca="1" si="11"/>
        <v>2088</v>
      </c>
      <c r="BU21" s="186">
        <f t="shared" ref="BU21:CZ21" ca="1" si="12">$H$7+BU20</f>
        <v>2089</v>
      </c>
      <c r="BV21" s="186">
        <f t="shared" ca="1" si="12"/>
        <v>2090</v>
      </c>
      <c r="BW21" s="186">
        <f t="shared" ca="1" si="12"/>
        <v>2091</v>
      </c>
      <c r="BX21" s="186">
        <f t="shared" ca="1" si="12"/>
        <v>2092</v>
      </c>
      <c r="BY21" s="186">
        <f t="shared" ca="1" si="12"/>
        <v>2093</v>
      </c>
      <c r="BZ21" s="186">
        <f t="shared" ca="1" si="12"/>
        <v>2094</v>
      </c>
      <c r="CA21" s="186">
        <f t="shared" ca="1" si="12"/>
        <v>2095</v>
      </c>
      <c r="CB21" s="186">
        <f t="shared" ca="1" si="12"/>
        <v>2096</v>
      </c>
      <c r="CC21" s="186">
        <f t="shared" ca="1" si="12"/>
        <v>2097</v>
      </c>
      <c r="CD21" s="186">
        <f t="shared" ca="1" si="12"/>
        <v>2098</v>
      </c>
      <c r="CE21" s="186">
        <f t="shared" ca="1" si="12"/>
        <v>2099</v>
      </c>
      <c r="CF21" s="186">
        <f t="shared" ca="1" si="12"/>
        <v>2100</v>
      </c>
      <c r="CG21" s="186">
        <f t="shared" ca="1" si="12"/>
        <v>2101</v>
      </c>
      <c r="CH21" s="186">
        <f t="shared" ca="1" si="12"/>
        <v>2102</v>
      </c>
      <c r="CI21" s="186">
        <f t="shared" ca="1" si="12"/>
        <v>2103</v>
      </c>
      <c r="CJ21" s="186">
        <f t="shared" ca="1" si="12"/>
        <v>2104</v>
      </c>
      <c r="CK21" s="186">
        <f t="shared" ca="1" si="12"/>
        <v>2105</v>
      </c>
      <c r="CL21" s="186">
        <f t="shared" ca="1" si="12"/>
        <v>2106</v>
      </c>
      <c r="CM21" s="186">
        <f t="shared" ca="1" si="12"/>
        <v>2107</v>
      </c>
      <c r="CN21" s="186">
        <f t="shared" ca="1" si="12"/>
        <v>2108</v>
      </c>
      <c r="CO21" s="186">
        <f t="shared" ca="1" si="12"/>
        <v>2109</v>
      </c>
      <c r="CP21" s="186">
        <f t="shared" ca="1" si="12"/>
        <v>2110</v>
      </c>
      <c r="CQ21" s="186">
        <f t="shared" ca="1" si="12"/>
        <v>2111</v>
      </c>
      <c r="CR21" s="186">
        <f t="shared" ca="1" si="12"/>
        <v>2112</v>
      </c>
      <c r="CS21" s="186">
        <f t="shared" ca="1" si="12"/>
        <v>2113</v>
      </c>
      <c r="CT21" s="186">
        <f t="shared" ca="1" si="12"/>
        <v>2114</v>
      </c>
      <c r="CU21" s="186">
        <f t="shared" ca="1" si="12"/>
        <v>2115</v>
      </c>
      <c r="CV21" s="186">
        <f t="shared" ca="1" si="12"/>
        <v>2116</v>
      </c>
      <c r="CW21" s="186">
        <f t="shared" ca="1" si="12"/>
        <v>2117</v>
      </c>
      <c r="CX21" s="186">
        <f t="shared" ca="1" si="12"/>
        <v>2118</v>
      </c>
      <c r="CY21" s="186">
        <f t="shared" ca="1" si="12"/>
        <v>2119</v>
      </c>
      <c r="CZ21" s="186">
        <f t="shared" ca="1" si="12"/>
        <v>2120</v>
      </c>
      <c r="DA21" s="186">
        <f t="shared" ref="DA21:DC21" ca="1" si="13">$H$7+DA20</f>
        <v>2121</v>
      </c>
      <c r="DB21" s="186">
        <f t="shared" ca="1" si="13"/>
        <v>2122</v>
      </c>
      <c r="DC21" s="186">
        <f t="shared" ca="1" si="13"/>
        <v>2123</v>
      </c>
    </row>
    <row r="22" spans="2:107" ht="15" hidden="1" customHeight="1">
      <c r="B22" s="176" t="s">
        <v>264</v>
      </c>
      <c r="C22" s="1212" t="s">
        <v>265</v>
      </c>
      <c r="D22" s="1212"/>
      <c r="E22" s="1212"/>
      <c r="F22" s="210">
        <f>H22+NPV(FD,I22:INDEX(I22:DC22,PAL))</f>
        <v>0</v>
      </c>
      <c r="G22" s="210">
        <f>SUMIF($H$6:$DC$6,"&lt;="&amp;PAL,$H22:$DC22)</f>
        <v>0</v>
      </c>
      <c r="H22" s="211">
        <f>'Alternatyva 3'!H$7-'Alternatyva 3'!H$112</f>
        <v>0</v>
      </c>
      <c r="I22" s="211">
        <f>'Alternatyva 3'!I$7-'Alternatyva 3'!I$112</f>
        <v>0</v>
      </c>
      <c r="J22" s="211">
        <f>'Alternatyva 3'!J$7-'Alternatyva 3'!J$112</f>
        <v>0</v>
      </c>
      <c r="K22" s="211">
        <f>'Alternatyva 3'!K$7-'Alternatyva 3'!K$112</f>
        <v>0</v>
      </c>
      <c r="L22" s="211">
        <f>'Alternatyva 3'!L$7-'Alternatyva 3'!L$112</f>
        <v>0</v>
      </c>
      <c r="M22" s="211">
        <f>'Alternatyva 3'!M$7-'Alternatyva 3'!M$112</f>
        <v>0</v>
      </c>
      <c r="N22" s="211">
        <f>'Alternatyva 3'!N$7-'Alternatyva 3'!N$112</f>
        <v>0</v>
      </c>
      <c r="O22" s="211">
        <f>'Alternatyva 3'!O$7-'Alternatyva 3'!O$112</f>
        <v>0</v>
      </c>
      <c r="P22" s="211">
        <f>'Alternatyva 3'!P$7-'Alternatyva 3'!P$112</f>
        <v>0</v>
      </c>
      <c r="Q22" s="211">
        <f>'Alternatyva 3'!Q$7-'Alternatyva 3'!Q$112</f>
        <v>0</v>
      </c>
      <c r="R22" s="211">
        <f>'Alternatyva 3'!R$7-'Alternatyva 3'!R$112</f>
        <v>0</v>
      </c>
      <c r="S22" s="211">
        <f>'Alternatyva 3'!S$7-'Alternatyva 3'!S$112</f>
        <v>0</v>
      </c>
      <c r="T22" s="211">
        <f>'Alternatyva 3'!T$7-'Alternatyva 3'!T$112</f>
        <v>0</v>
      </c>
      <c r="U22" s="211">
        <f>'Alternatyva 3'!U$7-'Alternatyva 3'!U$112</f>
        <v>0</v>
      </c>
      <c r="V22" s="211">
        <f>'Alternatyva 3'!V$7-'Alternatyva 3'!V$112</f>
        <v>0</v>
      </c>
      <c r="W22" s="211">
        <f>'Alternatyva 3'!W$7-'Alternatyva 3'!W$112</f>
        <v>0</v>
      </c>
      <c r="X22" s="211">
        <f>'Alternatyva 3'!X$7-'Alternatyva 3'!X$112</f>
        <v>0</v>
      </c>
      <c r="Y22" s="211">
        <f>'Alternatyva 3'!Y$7-'Alternatyva 3'!Y$112</f>
        <v>0</v>
      </c>
      <c r="Z22" s="211">
        <f>'Alternatyva 3'!Z$7-'Alternatyva 3'!Z$112</f>
        <v>0</v>
      </c>
      <c r="AA22" s="211">
        <f>'Alternatyva 3'!AA$7-'Alternatyva 3'!AA$112</f>
        <v>0</v>
      </c>
      <c r="AB22" s="211">
        <f>'Alternatyva 3'!AB$7-'Alternatyva 3'!AB$112</f>
        <v>0</v>
      </c>
      <c r="AC22" s="211">
        <f>'Alternatyva 3'!AC$7-'Alternatyva 3'!AC$112</f>
        <v>0</v>
      </c>
      <c r="AD22" s="211">
        <f>'Alternatyva 3'!AD$7-'Alternatyva 3'!AD$112</f>
        <v>0</v>
      </c>
      <c r="AE22" s="211">
        <f>'Alternatyva 3'!AE$7-'Alternatyva 3'!AE$112</f>
        <v>0</v>
      </c>
      <c r="AF22" s="211">
        <f>'Alternatyva 3'!AF$7-'Alternatyva 3'!AF$112</f>
        <v>0</v>
      </c>
      <c r="AG22" s="211">
        <f>'Alternatyva 3'!AG$7-'Alternatyva 3'!AG$112</f>
        <v>0</v>
      </c>
      <c r="AH22" s="211">
        <f>'Alternatyva 3'!AH$7-'Alternatyva 3'!AH$112</f>
        <v>0</v>
      </c>
      <c r="AI22" s="211">
        <f>'Alternatyva 3'!AI$7-'Alternatyva 3'!AI$112</f>
        <v>0</v>
      </c>
      <c r="AJ22" s="211">
        <f>'Alternatyva 3'!AJ$7-'Alternatyva 3'!AJ$112</f>
        <v>0</v>
      </c>
      <c r="AK22" s="211">
        <f>'Alternatyva 3'!AK$7-'Alternatyva 3'!AK$112</f>
        <v>0</v>
      </c>
      <c r="AL22" s="211">
        <f>'Alternatyva 3'!AL$7-'Alternatyva 3'!AL$112</f>
        <v>0</v>
      </c>
      <c r="AM22" s="211">
        <f>'Alternatyva 3'!AM$7-'Alternatyva 3'!AM$112</f>
        <v>0</v>
      </c>
      <c r="AN22" s="211">
        <f>'Alternatyva 3'!AN$7-'Alternatyva 3'!AN$112</f>
        <v>0</v>
      </c>
      <c r="AO22" s="211">
        <f>'Alternatyva 3'!AO$7-'Alternatyva 3'!AO$112</f>
        <v>0</v>
      </c>
      <c r="AP22" s="211">
        <f>'Alternatyva 3'!AP$7-'Alternatyva 3'!AP$112</f>
        <v>0</v>
      </c>
      <c r="AQ22" s="211">
        <f>'Alternatyva 3'!AQ$7-'Alternatyva 3'!AQ$112</f>
        <v>0</v>
      </c>
      <c r="AR22" s="211">
        <f>'Alternatyva 3'!AR$7-'Alternatyva 3'!AR$112</f>
        <v>0</v>
      </c>
      <c r="AS22" s="211">
        <f>'Alternatyva 3'!AS$7-'Alternatyva 3'!AS$112</f>
        <v>0</v>
      </c>
      <c r="AT22" s="211">
        <f>'Alternatyva 3'!AT$7-'Alternatyva 3'!AT$112</f>
        <v>0</v>
      </c>
      <c r="AU22" s="211">
        <f>'Alternatyva 3'!AU$7-'Alternatyva 3'!AU$112</f>
        <v>0</v>
      </c>
      <c r="AV22" s="211">
        <f>'Alternatyva 3'!AV$7-'Alternatyva 3'!AV$112</f>
        <v>0</v>
      </c>
      <c r="AW22" s="211">
        <f>'Alternatyva 3'!AW$7-'Alternatyva 3'!AW$112</f>
        <v>0</v>
      </c>
      <c r="AX22" s="211">
        <f>'Alternatyva 3'!AX$7-'Alternatyva 3'!AX$112</f>
        <v>0</v>
      </c>
      <c r="AY22" s="211">
        <f>'Alternatyva 3'!AY$7-'Alternatyva 3'!AY$112</f>
        <v>0</v>
      </c>
      <c r="AZ22" s="211">
        <f>'Alternatyva 3'!AZ$7-'Alternatyva 3'!AZ$112</f>
        <v>0</v>
      </c>
      <c r="BA22" s="211">
        <f>'Alternatyva 3'!BA$7-'Alternatyva 3'!BA$112</f>
        <v>0</v>
      </c>
      <c r="BB22" s="211">
        <f>'Alternatyva 3'!BB$7-'Alternatyva 3'!BB$112</f>
        <v>0</v>
      </c>
      <c r="BC22" s="211">
        <f>'Alternatyva 3'!BC$7-'Alternatyva 3'!BC$112</f>
        <v>0</v>
      </c>
      <c r="BD22" s="211">
        <f>'Alternatyva 3'!BD$7-'Alternatyva 3'!BD$112</f>
        <v>0</v>
      </c>
      <c r="BE22" s="211">
        <f>'Alternatyva 3'!BE$7-'Alternatyva 3'!BE$112</f>
        <v>0</v>
      </c>
      <c r="BF22" s="211">
        <f>'Alternatyva 3'!BF$7-'Alternatyva 3'!BF$112</f>
        <v>0</v>
      </c>
      <c r="BG22" s="211">
        <f>'Alternatyva 3'!BG$7-'Alternatyva 3'!BG$112</f>
        <v>0</v>
      </c>
      <c r="BH22" s="211">
        <f>'Alternatyva 3'!BH$7-'Alternatyva 3'!BH$112</f>
        <v>0</v>
      </c>
      <c r="BI22" s="211">
        <f>'Alternatyva 3'!BI$7-'Alternatyva 3'!BI$112</f>
        <v>0</v>
      </c>
      <c r="BJ22" s="211">
        <f>'Alternatyva 3'!BJ$7-'Alternatyva 3'!BJ$112</f>
        <v>0</v>
      </c>
      <c r="BK22" s="211">
        <f>'Alternatyva 3'!BK$7-'Alternatyva 3'!BK$112</f>
        <v>0</v>
      </c>
      <c r="BL22" s="211">
        <f>'Alternatyva 3'!BL$7-'Alternatyva 3'!BL$112</f>
        <v>0</v>
      </c>
      <c r="BM22" s="211">
        <f>'Alternatyva 3'!BM$7-'Alternatyva 3'!BM$112</f>
        <v>0</v>
      </c>
      <c r="BN22" s="211">
        <f>'Alternatyva 3'!BN$7-'Alternatyva 3'!BN$112</f>
        <v>0</v>
      </c>
      <c r="BO22" s="211">
        <f>'Alternatyva 3'!BO$7-'Alternatyva 3'!BO$112</f>
        <v>0</v>
      </c>
      <c r="BP22" s="211">
        <f>'Alternatyva 3'!BP$7-'Alternatyva 3'!BP$112</f>
        <v>0</v>
      </c>
      <c r="BQ22" s="211">
        <f>'Alternatyva 3'!BQ$7-'Alternatyva 3'!BQ$112</f>
        <v>0</v>
      </c>
      <c r="BR22" s="211">
        <f>'Alternatyva 3'!BR$7-'Alternatyva 3'!BR$112</f>
        <v>0</v>
      </c>
      <c r="BS22" s="211">
        <f>'Alternatyva 3'!BS$7-'Alternatyva 3'!BS$112</f>
        <v>0</v>
      </c>
      <c r="BT22" s="211">
        <f>'Alternatyva 3'!BT$7-'Alternatyva 3'!BT$112</f>
        <v>0</v>
      </c>
      <c r="BU22" s="211">
        <f>'Alternatyva 3'!BU$7-'Alternatyva 3'!BU$112</f>
        <v>0</v>
      </c>
      <c r="BV22" s="211">
        <f>'Alternatyva 3'!BV$7-'Alternatyva 3'!BV$112</f>
        <v>0</v>
      </c>
      <c r="BW22" s="211">
        <f>'Alternatyva 3'!BW$7-'Alternatyva 3'!BW$112</f>
        <v>0</v>
      </c>
      <c r="BX22" s="211">
        <f>'Alternatyva 3'!BX$7-'Alternatyva 3'!BX$112</f>
        <v>0</v>
      </c>
      <c r="BY22" s="211">
        <f>'Alternatyva 3'!BY$7-'Alternatyva 3'!BY$112</f>
        <v>0</v>
      </c>
      <c r="BZ22" s="211">
        <f>'Alternatyva 3'!BZ$7-'Alternatyva 3'!BZ$112</f>
        <v>0</v>
      </c>
      <c r="CA22" s="211">
        <f>'Alternatyva 3'!CA$7-'Alternatyva 3'!CA$112</f>
        <v>0</v>
      </c>
      <c r="CB22" s="211">
        <f>'Alternatyva 3'!CB$7-'Alternatyva 3'!CB$112</f>
        <v>0</v>
      </c>
      <c r="CC22" s="211">
        <f>'Alternatyva 3'!CC$7-'Alternatyva 3'!CC$112</f>
        <v>0</v>
      </c>
      <c r="CD22" s="211">
        <f>'Alternatyva 3'!CD$7-'Alternatyva 3'!CD$112</f>
        <v>0</v>
      </c>
      <c r="CE22" s="211">
        <f>'Alternatyva 3'!CE$7-'Alternatyva 3'!CE$112</f>
        <v>0</v>
      </c>
      <c r="CF22" s="211">
        <f>'Alternatyva 3'!CF$7-'Alternatyva 3'!CF$112</f>
        <v>0</v>
      </c>
      <c r="CG22" s="211">
        <f>'Alternatyva 3'!CG$7-'Alternatyva 3'!CG$112</f>
        <v>0</v>
      </c>
      <c r="CH22" s="211">
        <f>'Alternatyva 3'!CH$7-'Alternatyva 3'!CH$112</f>
        <v>0</v>
      </c>
      <c r="CI22" s="211">
        <f>'Alternatyva 3'!CI$7-'Alternatyva 3'!CI$112</f>
        <v>0</v>
      </c>
      <c r="CJ22" s="211">
        <f>'Alternatyva 3'!CJ$7-'Alternatyva 3'!CJ$112</f>
        <v>0</v>
      </c>
      <c r="CK22" s="211">
        <f>'Alternatyva 3'!CK$7-'Alternatyva 3'!CK$112</f>
        <v>0</v>
      </c>
      <c r="CL22" s="211">
        <f>'Alternatyva 3'!CL$7-'Alternatyva 3'!CL$112</f>
        <v>0</v>
      </c>
      <c r="CM22" s="211">
        <f>'Alternatyva 3'!CM$7-'Alternatyva 3'!CM$112</f>
        <v>0</v>
      </c>
      <c r="CN22" s="211">
        <f>'Alternatyva 3'!CN$7-'Alternatyva 3'!CN$112</f>
        <v>0</v>
      </c>
      <c r="CO22" s="211">
        <f>'Alternatyva 3'!CO$7-'Alternatyva 3'!CO$112</f>
        <v>0</v>
      </c>
      <c r="CP22" s="211">
        <f>'Alternatyva 3'!CP$7-'Alternatyva 3'!CP$112</f>
        <v>0</v>
      </c>
      <c r="CQ22" s="211">
        <f>'Alternatyva 3'!CQ$7-'Alternatyva 3'!CQ$112</f>
        <v>0</v>
      </c>
      <c r="CR22" s="211">
        <f>'Alternatyva 3'!CR$7-'Alternatyva 3'!CR$112</f>
        <v>0</v>
      </c>
      <c r="CS22" s="211">
        <f>'Alternatyva 3'!CS$7-'Alternatyva 3'!CS$112</f>
        <v>0</v>
      </c>
      <c r="CT22" s="211">
        <f>'Alternatyva 3'!CT$7-'Alternatyva 3'!CT$112</f>
        <v>0</v>
      </c>
      <c r="CU22" s="211">
        <f>'Alternatyva 3'!CU$7-'Alternatyva 3'!CU$112</f>
        <v>0</v>
      </c>
      <c r="CV22" s="211">
        <f>'Alternatyva 3'!CV$7-'Alternatyva 3'!CV$112</f>
        <v>0</v>
      </c>
      <c r="CW22" s="211">
        <f>'Alternatyva 3'!CW$7-'Alternatyva 3'!CW$112</f>
        <v>0</v>
      </c>
      <c r="CX22" s="211">
        <f>'Alternatyva 3'!CX$7-'Alternatyva 3'!CX$112</f>
        <v>0</v>
      </c>
      <c r="CY22" s="211">
        <f>'Alternatyva 3'!CY$7-'Alternatyva 3'!CY$112</f>
        <v>0</v>
      </c>
      <c r="CZ22" s="211">
        <f>'Alternatyva 3'!CZ$7-'Alternatyva 3'!CZ$112</f>
        <v>0</v>
      </c>
      <c r="DA22" s="211">
        <f>'Alternatyva 3'!DA$7-'Alternatyva 3'!DA$112</f>
        <v>0</v>
      </c>
      <c r="DB22" s="211">
        <f>'Alternatyva 3'!DB$7-'Alternatyva 3'!DB$112</f>
        <v>0</v>
      </c>
      <c r="DC22" s="211">
        <f>'Alternatyva 3'!DC$7-'Alternatyva 3'!DC$112</f>
        <v>0</v>
      </c>
    </row>
    <row r="23" spans="2:107" hidden="1">
      <c r="B23" s="176" t="s">
        <v>266</v>
      </c>
      <c r="C23" s="1218" t="s">
        <v>267</v>
      </c>
      <c r="D23" s="1218"/>
      <c r="E23" s="1218"/>
      <c r="F23" s="210">
        <f>H23+NPV(FD,I23:INDEX(I23:DC23,PAL))</f>
        <v>0</v>
      </c>
      <c r="G23" s="210">
        <f>SUMIF($H$6:$DC$6,"&lt;="&amp;PAL,$H23:$DC23)</f>
        <v>0</v>
      </c>
      <c r="H23" s="211">
        <f>SUMPRODUCT('Alternatyva 3'!H$95:H$99,100/('Alternatyva 3'!$DG$95:$DG$99+100))-SUMPRODUCT('Alternatyva 3'!H$106:H$110,100/('Alternatyva 3'!$DG$106:$DG$110+100))</f>
        <v>0</v>
      </c>
      <c r="I23" s="211">
        <f>SUMPRODUCT('Alternatyva 3'!I$95:I$99,100/('Alternatyva 3'!$DG$95:$DG$99+100))-SUMPRODUCT('Alternatyva 3'!I$106:I$110,100/('Alternatyva 3'!$DG$106:$DG$110+100))</f>
        <v>0</v>
      </c>
      <c r="J23" s="211">
        <f>SUMPRODUCT('Alternatyva 3'!J$95:J$99,100/('Alternatyva 3'!$DG$95:$DG$99+100))-SUMPRODUCT('Alternatyva 3'!J$106:J$110,100/('Alternatyva 3'!$DG$106:$DG$110+100))</f>
        <v>0</v>
      </c>
      <c r="K23" s="211">
        <f>SUMPRODUCT('Alternatyva 3'!K$95:K$99,100/('Alternatyva 3'!$DG$95:$DG$99+100))-SUMPRODUCT('Alternatyva 3'!K$106:K$110,100/('Alternatyva 3'!$DG$106:$DG$110+100))</f>
        <v>0</v>
      </c>
      <c r="L23" s="211">
        <f>SUMPRODUCT('Alternatyva 3'!L$95:L$99,100/('Alternatyva 3'!$DG$95:$DG$99+100))-SUMPRODUCT('Alternatyva 3'!L$106:L$110,100/('Alternatyva 3'!$DG$106:$DG$110+100))</f>
        <v>0</v>
      </c>
      <c r="M23" s="211">
        <f>SUMPRODUCT('Alternatyva 3'!M$95:M$99,100/('Alternatyva 3'!$DG$95:$DG$99+100))-SUMPRODUCT('Alternatyva 3'!M$106:M$110,100/('Alternatyva 3'!$DG$106:$DG$110+100))</f>
        <v>0</v>
      </c>
      <c r="N23" s="211">
        <f>SUMPRODUCT('Alternatyva 3'!N$95:N$99,100/('Alternatyva 3'!$DG$95:$DG$99+100))-SUMPRODUCT('Alternatyva 3'!N$106:N$110,100/('Alternatyva 3'!$DG$106:$DG$110+100))</f>
        <v>0</v>
      </c>
      <c r="O23" s="211">
        <f>SUMPRODUCT('Alternatyva 3'!O$95:O$99,100/('Alternatyva 3'!$DG$95:$DG$99+100))-SUMPRODUCT('Alternatyva 3'!O$106:O$110,100/('Alternatyva 3'!$DG$106:$DG$110+100))</f>
        <v>0</v>
      </c>
      <c r="P23" s="211">
        <f>SUMPRODUCT('Alternatyva 3'!P$95:P$99,100/('Alternatyva 3'!$DG$95:$DG$99+100))-SUMPRODUCT('Alternatyva 3'!P$106:P$110,100/('Alternatyva 3'!$DG$106:$DG$110+100))</f>
        <v>0</v>
      </c>
      <c r="Q23" s="211">
        <f>SUMPRODUCT('Alternatyva 3'!Q$95:Q$99,100/('Alternatyva 3'!$DG$95:$DG$99+100))-SUMPRODUCT('Alternatyva 3'!Q$106:Q$110,100/('Alternatyva 3'!$DG$106:$DG$110+100))</f>
        <v>0</v>
      </c>
      <c r="R23" s="211">
        <f>SUMPRODUCT('Alternatyva 3'!R$95:R$99,100/('Alternatyva 3'!$DG$95:$DG$99+100))-SUMPRODUCT('Alternatyva 3'!R$106:R$110,100/('Alternatyva 3'!$DG$106:$DG$110+100))</f>
        <v>0</v>
      </c>
      <c r="S23" s="211">
        <f>SUMPRODUCT('Alternatyva 3'!S$95:S$99,100/('Alternatyva 3'!$DG$95:$DG$99+100))-SUMPRODUCT('Alternatyva 3'!S$106:S$110,100/('Alternatyva 3'!$DG$106:$DG$110+100))</f>
        <v>0</v>
      </c>
      <c r="T23" s="211">
        <f>SUMPRODUCT('Alternatyva 3'!T$95:T$99,100/('Alternatyva 3'!$DG$95:$DG$99+100))-SUMPRODUCT('Alternatyva 3'!T$106:T$110,100/('Alternatyva 3'!$DG$106:$DG$110+100))</f>
        <v>0</v>
      </c>
      <c r="U23" s="211">
        <f>SUMPRODUCT('Alternatyva 3'!U$95:U$99,100/('Alternatyva 3'!$DG$95:$DG$99+100))-SUMPRODUCT('Alternatyva 3'!U$106:U$110,100/('Alternatyva 3'!$DG$106:$DG$110+100))</f>
        <v>0</v>
      </c>
      <c r="V23" s="211">
        <f>SUMPRODUCT('Alternatyva 3'!V$95:V$99,100/('Alternatyva 3'!$DG$95:$DG$99+100))-SUMPRODUCT('Alternatyva 3'!V$106:V$110,100/('Alternatyva 3'!$DG$106:$DG$110+100))</f>
        <v>0</v>
      </c>
      <c r="W23" s="211">
        <f>SUMPRODUCT('Alternatyva 3'!W$95:W$99,100/('Alternatyva 3'!$DG$95:$DG$99+100))-SUMPRODUCT('Alternatyva 3'!W$106:W$110,100/('Alternatyva 3'!$DG$106:$DG$110+100))</f>
        <v>0</v>
      </c>
      <c r="X23" s="211">
        <f>SUMPRODUCT('Alternatyva 3'!X$95:X$99,100/('Alternatyva 3'!$DG$95:$DG$99+100))-SUMPRODUCT('Alternatyva 3'!X$106:X$110,100/('Alternatyva 3'!$DG$106:$DG$110+100))</f>
        <v>0</v>
      </c>
      <c r="Y23" s="211">
        <f>SUMPRODUCT('Alternatyva 3'!Y$95:Y$99,100/('Alternatyva 3'!$DG$95:$DG$99+100))-SUMPRODUCT('Alternatyva 3'!Y$106:Y$110,100/('Alternatyva 3'!$DG$106:$DG$110+100))</f>
        <v>0</v>
      </c>
      <c r="Z23" s="211">
        <f>SUMPRODUCT('Alternatyva 3'!Z$95:Z$99,100/('Alternatyva 3'!$DG$95:$DG$99+100))-SUMPRODUCT('Alternatyva 3'!Z$106:Z$110,100/('Alternatyva 3'!$DG$106:$DG$110+100))</f>
        <v>0</v>
      </c>
      <c r="AA23" s="211">
        <f>SUMPRODUCT('Alternatyva 3'!AA$95:AA$99,100/('Alternatyva 3'!$DG$95:$DG$99+100))-SUMPRODUCT('Alternatyva 3'!AA$106:AA$110,100/('Alternatyva 3'!$DG$106:$DG$110+100))</f>
        <v>0</v>
      </c>
      <c r="AB23" s="211">
        <f>SUMPRODUCT('Alternatyva 3'!AB$95:AB$99,100/('Alternatyva 3'!$DG$95:$DG$99+100))-SUMPRODUCT('Alternatyva 3'!AB$106:AB$110,100/('Alternatyva 3'!$DG$106:$DG$110+100))</f>
        <v>0</v>
      </c>
      <c r="AC23" s="211">
        <f>SUMPRODUCT('Alternatyva 3'!AC$95:AC$99,100/('Alternatyva 3'!$DG$95:$DG$99+100))-SUMPRODUCT('Alternatyva 3'!AC$106:AC$110,100/('Alternatyva 3'!$DG$106:$DG$110+100))</f>
        <v>0</v>
      </c>
      <c r="AD23" s="211">
        <f>SUMPRODUCT('Alternatyva 3'!AD$95:AD$99,100/('Alternatyva 3'!$DG$95:$DG$99+100))-SUMPRODUCT('Alternatyva 3'!AD$106:AD$110,100/('Alternatyva 3'!$DG$106:$DG$110+100))</f>
        <v>0</v>
      </c>
      <c r="AE23" s="211">
        <f>SUMPRODUCT('Alternatyva 3'!AE$95:AE$99,100/('Alternatyva 3'!$DG$95:$DG$99+100))-SUMPRODUCT('Alternatyva 3'!AE$106:AE$110,100/('Alternatyva 3'!$DG$106:$DG$110+100))</f>
        <v>0</v>
      </c>
      <c r="AF23" s="211">
        <f>SUMPRODUCT('Alternatyva 3'!AF$95:AF$99,100/('Alternatyva 3'!$DG$95:$DG$99+100))-SUMPRODUCT('Alternatyva 3'!AF$106:AF$110,100/('Alternatyva 3'!$DG$106:$DG$110+100))</f>
        <v>0</v>
      </c>
      <c r="AG23" s="211">
        <f>SUMPRODUCT('Alternatyva 3'!AG$95:AG$99,100/('Alternatyva 3'!$DG$95:$DG$99+100))-SUMPRODUCT('Alternatyva 3'!AG$106:AG$110,100/('Alternatyva 3'!$DG$106:$DG$110+100))</f>
        <v>0</v>
      </c>
      <c r="AH23" s="211">
        <f>SUMPRODUCT('Alternatyva 3'!AH$95:AH$99,100/('Alternatyva 3'!$DG$95:$DG$99+100))-SUMPRODUCT('Alternatyva 3'!AH$106:AH$110,100/('Alternatyva 3'!$DG$106:$DG$110+100))</f>
        <v>0</v>
      </c>
      <c r="AI23" s="211">
        <f>SUMPRODUCT('Alternatyva 3'!AI$95:AI$99,100/('Alternatyva 3'!$DG$95:$DG$99+100))-SUMPRODUCT('Alternatyva 3'!AI$106:AI$110,100/('Alternatyva 3'!$DG$106:$DG$110+100))</f>
        <v>0</v>
      </c>
      <c r="AJ23" s="211">
        <f>SUMPRODUCT('Alternatyva 3'!AJ$95:AJ$99,100/('Alternatyva 3'!$DG$95:$DG$99+100))-SUMPRODUCT('Alternatyva 3'!AJ$106:AJ$110,100/('Alternatyva 3'!$DG$106:$DG$110+100))</f>
        <v>0</v>
      </c>
      <c r="AK23" s="211">
        <f>SUMPRODUCT('Alternatyva 3'!AK$95:AK$99,100/('Alternatyva 3'!$DG$95:$DG$99+100))-SUMPRODUCT('Alternatyva 3'!AK$106:AK$110,100/('Alternatyva 3'!$DG$106:$DG$110+100))</f>
        <v>0</v>
      </c>
      <c r="AL23" s="211">
        <f>SUMPRODUCT('Alternatyva 3'!AL$95:AL$99,100/('Alternatyva 3'!$DG$95:$DG$99+100))-SUMPRODUCT('Alternatyva 3'!AL$106:AL$110,100/('Alternatyva 3'!$DG$106:$DG$110+100))</f>
        <v>0</v>
      </c>
      <c r="AM23" s="211">
        <f>SUMPRODUCT('Alternatyva 3'!AM$95:AM$99,100/('Alternatyva 3'!$DG$95:$DG$99+100))-SUMPRODUCT('Alternatyva 3'!AM$106:AM$110,100/('Alternatyva 3'!$DG$106:$DG$110+100))</f>
        <v>0</v>
      </c>
      <c r="AN23" s="211">
        <f>SUMPRODUCT('Alternatyva 3'!AN$95:AN$99,100/('Alternatyva 3'!$DG$95:$DG$99+100))-SUMPRODUCT('Alternatyva 3'!AN$106:AN$110,100/('Alternatyva 3'!$DG$106:$DG$110+100))</f>
        <v>0</v>
      </c>
      <c r="AO23" s="211">
        <f>SUMPRODUCT('Alternatyva 3'!AO$95:AO$99,100/('Alternatyva 3'!$DG$95:$DG$99+100))-SUMPRODUCT('Alternatyva 3'!AO$106:AO$110,100/('Alternatyva 3'!$DG$106:$DG$110+100))</f>
        <v>0</v>
      </c>
      <c r="AP23" s="211">
        <f>SUMPRODUCT('Alternatyva 3'!AP$95:AP$99,100/('Alternatyva 3'!$DG$95:$DG$99+100))-SUMPRODUCT('Alternatyva 3'!AP$106:AP$110,100/('Alternatyva 3'!$DG$106:$DG$110+100))</f>
        <v>0</v>
      </c>
      <c r="AQ23" s="211">
        <f>SUMPRODUCT('Alternatyva 3'!AQ$95:AQ$99,100/('Alternatyva 3'!$DG$95:$DG$99+100))-SUMPRODUCT('Alternatyva 3'!AQ$106:AQ$110,100/('Alternatyva 3'!$DG$106:$DG$110+100))</f>
        <v>0</v>
      </c>
      <c r="AR23" s="211">
        <f>SUMPRODUCT('Alternatyva 3'!AR$95:AR$99,100/('Alternatyva 3'!$DG$95:$DG$99+100))-SUMPRODUCT('Alternatyva 3'!AR$106:AR$110,100/('Alternatyva 3'!$DG$106:$DG$110+100))</f>
        <v>0</v>
      </c>
      <c r="AS23" s="211">
        <f>SUMPRODUCT('Alternatyva 3'!AS$95:AS$99,100/('Alternatyva 3'!$DG$95:$DG$99+100))-SUMPRODUCT('Alternatyva 3'!AS$106:AS$110,100/('Alternatyva 3'!$DG$106:$DG$110+100))</f>
        <v>0</v>
      </c>
      <c r="AT23" s="211">
        <f>SUMPRODUCT('Alternatyva 3'!AT$95:AT$99,100/('Alternatyva 3'!$DG$95:$DG$99+100))-SUMPRODUCT('Alternatyva 3'!AT$106:AT$110,100/('Alternatyva 3'!$DG$106:$DG$110+100))</f>
        <v>0</v>
      </c>
      <c r="AU23" s="211">
        <f>SUMPRODUCT('Alternatyva 3'!AU$95:AU$99,100/('Alternatyva 3'!$DG$95:$DG$99+100))-SUMPRODUCT('Alternatyva 3'!AU$106:AU$110,100/('Alternatyva 3'!$DG$106:$DG$110+100))</f>
        <v>0</v>
      </c>
      <c r="AV23" s="211">
        <f>SUMPRODUCT('Alternatyva 3'!AV$95:AV$99,100/('Alternatyva 3'!$DG$95:$DG$99+100))-SUMPRODUCT('Alternatyva 3'!AV$106:AV$110,100/('Alternatyva 3'!$DG$106:$DG$110+100))</f>
        <v>0</v>
      </c>
      <c r="AW23" s="211">
        <f>SUMPRODUCT('Alternatyva 3'!AW$95:AW$99,100/('Alternatyva 3'!$DG$95:$DG$99+100))-SUMPRODUCT('Alternatyva 3'!AW$106:AW$110,100/('Alternatyva 3'!$DG$106:$DG$110+100))</f>
        <v>0</v>
      </c>
      <c r="AX23" s="211">
        <f>SUMPRODUCT('Alternatyva 3'!AX$95:AX$99,100/('Alternatyva 3'!$DG$95:$DG$99+100))-SUMPRODUCT('Alternatyva 3'!AX$106:AX$110,100/('Alternatyva 3'!$DG$106:$DG$110+100))</f>
        <v>0</v>
      </c>
      <c r="AY23" s="211">
        <f>SUMPRODUCT('Alternatyva 3'!AY$95:AY$99,100/('Alternatyva 3'!$DG$95:$DG$99+100))-SUMPRODUCT('Alternatyva 3'!AY$106:AY$110,100/('Alternatyva 3'!$DG$106:$DG$110+100))</f>
        <v>0</v>
      </c>
      <c r="AZ23" s="211">
        <f>SUMPRODUCT('Alternatyva 3'!AZ$95:AZ$99,100/('Alternatyva 3'!$DG$95:$DG$99+100))-SUMPRODUCT('Alternatyva 3'!AZ$106:AZ$110,100/('Alternatyva 3'!$DG$106:$DG$110+100))</f>
        <v>0</v>
      </c>
      <c r="BA23" s="211">
        <f>SUMPRODUCT('Alternatyva 3'!BA$95:BA$99,100/('Alternatyva 3'!$DG$95:$DG$99+100))-SUMPRODUCT('Alternatyva 3'!BA$106:BA$110,100/('Alternatyva 3'!$DG$106:$DG$110+100))</f>
        <v>0</v>
      </c>
      <c r="BB23" s="211">
        <f>SUMPRODUCT('Alternatyva 3'!BB$95:BB$99,100/('Alternatyva 3'!$DG$95:$DG$99+100))-SUMPRODUCT('Alternatyva 3'!BB$106:BB$110,100/('Alternatyva 3'!$DG$106:$DG$110+100))</f>
        <v>0</v>
      </c>
      <c r="BC23" s="211">
        <f>SUMPRODUCT('Alternatyva 3'!BC$95:BC$99,100/('Alternatyva 3'!$DG$95:$DG$99+100))-SUMPRODUCT('Alternatyva 3'!BC$106:BC$110,100/('Alternatyva 3'!$DG$106:$DG$110+100))</f>
        <v>0</v>
      </c>
      <c r="BD23" s="211">
        <f>SUMPRODUCT('Alternatyva 3'!BD$95:BD$99,100/('Alternatyva 3'!$DG$95:$DG$99+100))-SUMPRODUCT('Alternatyva 3'!BD$106:BD$110,100/('Alternatyva 3'!$DG$106:$DG$110+100))</f>
        <v>0</v>
      </c>
      <c r="BE23" s="211">
        <f>SUMPRODUCT('Alternatyva 3'!BE$95:BE$99,100/('Alternatyva 3'!$DG$95:$DG$99+100))-SUMPRODUCT('Alternatyva 3'!BE$106:BE$110,100/('Alternatyva 3'!$DG$106:$DG$110+100))</f>
        <v>0</v>
      </c>
      <c r="BF23" s="211">
        <f>SUMPRODUCT('Alternatyva 3'!BF$95:BF$99,100/('Alternatyva 3'!$DG$95:$DG$99+100))-SUMPRODUCT('Alternatyva 3'!BF$106:BF$110,100/('Alternatyva 3'!$DG$106:$DG$110+100))</f>
        <v>0</v>
      </c>
      <c r="BG23" s="211">
        <f>SUMPRODUCT('Alternatyva 3'!BG$95:BG$99,100/('Alternatyva 3'!$DG$95:$DG$99+100))-SUMPRODUCT('Alternatyva 3'!BG$106:BG$110,100/('Alternatyva 3'!$DG$106:$DG$110+100))</f>
        <v>0</v>
      </c>
      <c r="BH23" s="211">
        <f>SUMPRODUCT('Alternatyva 3'!BH$95:BH$99,100/('Alternatyva 3'!$DG$95:$DG$99+100))-SUMPRODUCT('Alternatyva 3'!BH$106:BH$110,100/('Alternatyva 3'!$DG$106:$DG$110+100))</f>
        <v>0</v>
      </c>
      <c r="BI23" s="211">
        <f>SUMPRODUCT('Alternatyva 3'!BI$95:BI$99,100/('Alternatyva 3'!$DG$95:$DG$99+100))-SUMPRODUCT('Alternatyva 3'!BI$106:BI$110,100/('Alternatyva 3'!$DG$106:$DG$110+100))</f>
        <v>0</v>
      </c>
      <c r="BJ23" s="211">
        <f>SUMPRODUCT('Alternatyva 3'!BJ$95:BJ$99,100/('Alternatyva 3'!$DG$95:$DG$99+100))-SUMPRODUCT('Alternatyva 3'!BJ$106:BJ$110,100/('Alternatyva 3'!$DG$106:$DG$110+100))</f>
        <v>0</v>
      </c>
      <c r="BK23" s="211">
        <f>SUMPRODUCT('Alternatyva 3'!BK$95:BK$99,100/('Alternatyva 3'!$DG$95:$DG$99+100))-SUMPRODUCT('Alternatyva 3'!BK$106:BK$110,100/('Alternatyva 3'!$DG$106:$DG$110+100))</f>
        <v>0</v>
      </c>
      <c r="BL23" s="211">
        <f>SUMPRODUCT('Alternatyva 3'!BL$95:BL$99,100/('Alternatyva 3'!$DG$95:$DG$99+100))-SUMPRODUCT('Alternatyva 3'!BL$106:BL$110,100/('Alternatyva 3'!$DG$106:$DG$110+100))</f>
        <v>0</v>
      </c>
      <c r="BM23" s="211">
        <f>SUMPRODUCT('Alternatyva 3'!BM$95:BM$99,100/('Alternatyva 3'!$DG$95:$DG$99+100))-SUMPRODUCT('Alternatyva 3'!BM$106:BM$110,100/('Alternatyva 3'!$DG$106:$DG$110+100))</f>
        <v>0</v>
      </c>
      <c r="BN23" s="211">
        <f>SUMPRODUCT('Alternatyva 3'!BN$95:BN$99,100/('Alternatyva 3'!$DG$95:$DG$99+100))-SUMPRODUCT('Alternatyva 3'!BN$106:BN$110,100/('Alternatyva 3'!$DG$106:$DG$110+100))</f>
        <v>0</v>
      </c>
      <c r="BO23" s="211">
        <f>SUMPRODUCT('Alternatyva 3'!BO$95:BO$99,100/('Alternatyva 3'!$DG$95:$DG$99+100))-SUMPRODUCT('Alternatyva 3'!BO$106:BO$110,100/('Alternatyva 3'!$DG$106:$DG$110+100))</f>
        <v>0</v>
      </c>
      <c r="BP23" s="211">
        <f>SUMPRODUCT('Alternatyva 3'!BP$95:BP$99,100/('Alternatyva 3'!$DG$95:$DG$99+100))-SUMPRODUCT('Alternatyva 3'!BP$106:BP$110,100/('Alternatyva 3'!$DG$106:$DG$110+100))</f>
        <v>0</v>
      </c>
      <c r="BQ23" s="211">
        <f>SUMPRODUCT('Alternatyva 3'!BQ$95:BQ$99,100/('Alternatyva 3'!$DG$95:$DG$99+100))-SUMPRODUCT('Alternatyva 3'!BQ$106:BQ$110,100/('Alternatyva 3'!$DG$106:$DG$110+100))</f>
        <v>0</v>
      </c>
      <c r="BR23" s="211">
        <f>SUMPRODUCT('Alternatyva 3'!BR$95:BR$99,100/('Alternatyva 3'!$DG$95:$DG$99+100))-SUMPRODUCT('Alternatyva 3'!BR$106:BR$110,100/('Alternatyva 3'!$DG$106:$DG$110+100))</f>
        <v>0</v>
      </c>
      <c r="BS23" s="211">
        <f>SUMPRODUCT('Alternatyva 3'!BS$95:BS$99,100/('Alternatyva 3'!$DG$95:$DG$99+100))-SUMPRODUCT('Alternatyva 3'!BS$106:BS$110,100/('Alternatyva 3'!$DG$106:$DG$110+100))</f>
        <v>0</v>
      </c>
      <c r="BT23" s="211">
        <f>SUMPRODUCT('Alternatyva 3'!BT$95:BT$99,100/('Alternatyva 3'!$DG$95:$DG$99+100))-SUMPRODUCT('Alternatyva 3'!BT$106:BT$110,100/('Alternatyva 3'!$DG$106:$DG$110+100))</f>
        <v>0</v>
      </c>
      <c r="BU23" s="211">
        <f>SUMPRODUCT('Alternatyva 3'!BU$95:BU$99,100/('Alternatyva 3'!$DG$95:$DG$99+100))-SUMPRODUCT('Alternatyva 3'!BU$106:BU$110,100/('Alternatyva 3'!$DG$106:$DG$110+100))</f>
        <v>0</v>
      </c>
      <c r="BV23" s="211">
        <f>SUMPRODUCT('Alternatyva 3'!BV$95:BV$99,100/('Alternatyva 3'!$DG$95:$DG$99+100))-SUMPRODUCT('Alternatyva 3'!BV$106:BV$110,100/('Alternatyva 3'!$DG$106:$DG$110+100))</f>
        <v>0</v>
      </c>
      <c r="BW23" s="211">
        <f>SUMPRODUCT('Alternatyva 3'!BW$95:BW$99,100/('Alternatyva 3'!$DG$95:$DG$99+100))-SUMPRODUCT('Alternatyva 3'!BW$106:BW$110,100/('Alternatyva 3'!$DG$106:$DG$110+100))</f>
        <v>0</v>
      </c>
      <c r="BX23" s="211">
        <f>SUMPRODUCT('Alternatyva 3'!BX$95:BX$99,100/('Alternatyva 3'!$DG$95:$DG$99+100))-SUMPRODUCT('Alternatyva 3'!BX$106:BX$110,100/('Alternatyva 3'!$DG$106:$DG$110+100))</f>
        <v>0</v>
      </c>
      <c r="BY23" s="211">
        <f>SUMPRODUCT('Alternatyva 3'!BY$95:BY$99,100/('Alternatyva 3'!$DG$95:$DG$99+100))-SUMPRODUCT('Alternatyva 3'!BY$106:BY$110,100/('Alternatyva 3'!$DG$106:$DG$110+100))</f>
        <v>0</v>
      </c>
      <c r="BZ23" s="211">
        <f>SUMPRODUCT('Alternatyva 3'!BZ$95:BZ$99,100/('Alternatyva 3'!$DG$95:$DG$99+100))-SUMPRODUCT('Alternatyva 3'!BZ$106:BZ$110,100/('Alternatyva 3'!$DG$106:$DG$110+100))</f>
        <v>0</v>
      </c>
      <c r="CA23" s="211">
        <f>SUMPRODUCT('Alternatyva 3'!CA$95:CA$99,100/('Alternatyva 3'!$DG$95:$DG$99+100))-SUMPRODUCT('Alternatyva 3'!CA$106:CA$110,100/('Alternatyva 3'!$DG$106:$DG$110+100))</f>
        <v>0</v>
      </c>
      <c r="CB23" s="211">
        <f>SUMPRODUCT('Alternatyva 3'!CB$95:CB$99,100/('Alternatyva 3'!$DG$95:$DG$99+100))-SUMPRODUCT('Alternatyva 3'!CB$106:CB$110,100/('Alternatyva 3'!$DG$106:$DG$110+100))</f>
        <v>0</v>
      </c>
      <c r="CC23" s="211">
        <f>SUMPRODUCT('Alternatyva 3'!CC$95:CC$99,100/('Alternatyva 3'!$DG$95:$DG$99+100))-SUMPRODUCT('Alternatyva 3'!CC$106:CC$110,100/('Alternatyva 3'!$DG$106:$DG$110+100))</f>
        <v>0</v>
      </c>
      <c r="CD23" s="211">
        <f>SUMPRODUCT('Alternatyva 3'!CD$95:CD$99,100/('Alternatyva 3'!$DG$95:$DG$99+100))-SUMPRODUCT('Alternatyva 3'!CD$106:CD$110,100/('Alternatyva 3'!$DG$106:$DG$110+100))</f>
        <v>0</v>
      </c>
      <c r="CE23" s="211">
        <f>SUMPRODUCT('Alternatyva 3'!CE$95:CE$99,100/('Alternatyva 3'!$DG$95:$DG$99+100))-SUMPRODUCT('Alternatyva 3'!CE$106:CE$110,100/('Alternatyva 3'!$DG$106:$DG$110+100))</f>
        <v>0</v>
      </c>
      <c r="CF23" s="211">
        <f>SUMPRODUCT('Alternatyva 3'!CF$95:CF$99,100/('Alternatyva 3'!$DG$95:$DG$99+100))-SUMPRODUCT('Alternatyva 3'!CF$106:CF$110,100/('Alternatyva 3'!$DG$106:$DG$110+100))</f>
        <v>0</v>
      </c>
      <c r="CG23" s="211">
        <f>SUMPRODUCT('Alternatyva 3'!CG$95:CG$99,100/('Alternatyva 3'!$DG$95:$DG$99+100))-SUMPRODUCT('Alternatyva 3'!CG$106:CG$110,100/('Alternatyva 3'!$DG$106:$DG$110+100))</f>
        <v>0</v>
      </c>
      <c r="CH23" s="211">
        <f>SUMPRODUCT('Alternatyva 3'!CH$95:CH$99,100/('Alternatyva 3'!$DG$95:$DG$99+100))-SUMPRODUCT('Alternatyva 3'!CH$106:CH$110,100/('Alternatyva 3'!$DG$106:$DG$110+100))</f>
        <v>0</v>
      </c>
      <c r="CI23" s="211">
        <f>SUMPRODUCT('Alternatyva 3'!CI$95:CI$99,100/('Alternatyva 3'!$DG$95:$DG$99+100))-SUMPRODUCT('Alternatyva 3'!CI$106:CI$110,100/('Alternatyva 3'!$DG$106:$DG$110+100))</f>
        <v>0</v>
      </c>
      <c r="CJ23" s="211">
        <f>SUMPRODUCT('Alternatyva 3'!CJ$95:CJ$99,100/('Alternatyva 3'!$DG$95:$DG$99+100))-SUMPRODUCT('Alternatyva 3'!CJ$106:CJ$110,100/('Alternatyva 3'!$DG$106:$DG$110+100))</f>
        <v>0</v>
      </c>
      <c r="CK23" s="211">
        <f>SUMPRODUCT('Alternatyva 3'!CK$95:CK$99,100/('Alternatyva 3'!$DG$95:$DG$99+100))-SUMPRODUCT('Alternatyva 3'!CK$106:CK$110,100/('Alternatyva 3'!$DG$106:$DG$110+100))</f>
        <v>0</v>
      </c>
      <c r="CL23" s="211">
        <f>SUMPRODUCT('Alternatyva 3'!CL$95:CL$99,100/('Alternatyva 3'!$DG$95:$DG$99+100))-SUMPRODUCT('Alternatyva 3'!CL$106:CL$110,100/('Alternatyva 3'!$DG$106:$DG$110+100))</f>
        <v>0</v>
      </c>
      <c r="CM23" s="211">
        <f>SUMPRODUCT('Alternatyva 3'!CM$95:CM$99,100/('Alternatyva 3'!$DG$95:$DG$99+100))-SUMPRODUCT('Alternatyva 3'!CM$106:CM$110,100/('Alternatyva 3'!$DG$106:$DG$110+100))</f>
        <v>0</v>
      </c>
      <c r="CN23" s="211">
        <f>SUMPRODUCT('Alternatyva 3'!CN$95:CN$99,100/('Alternatyva 3'!$DG$95:$DG$99+100))-SUMPRODUCT('Alternatyva 3'!CN$106:CN$110,100/('Alternatyva 3'!$DG$106:$DG$110+100))</f>
        <v>0</v>
      </c>
      <c r="CO23" s="211">
        <f>SUMPRODUCT('Alternatyva 3'!CO$95:CO$99,100/('Alternatyva 3'!$DG$95:$DG$99+100))-SUMPRODUCT('Alternatyva 3'!CO$106:CO$110,100/('Alternatyva 3'!$DG$106:$DG$110+100))</f>
        <v>0</v>
      </c>
      <c r="CP23" s="211">
        <f>SUMPRODUCT('Alternatyva 3'!CP$95:CP$99,100/('Alternatyva 3'!$DG$95:$DG$99+100))-SUMPRODUCT('Alternatyva 3'!CP$106:CP$110,100/('Alternatyva 3'!$DG$106:$DG$110+100))</f>
        <v>0</v>
      </c>
      <c r="CQ23" s="211">
        <f>SUMPRODUCT('Alternatyva 3'!CQ$95:CQ$99,100/('Alternatyva 3'!$DG$95:$DG$99+100))-SUMPRODUCT('Alternatyva 3'!CQ$106:CQ$110,100/('Alternatyva 3'!$DG$106:$DG$110+100))</f>
        <v>0</v>
      </c>
      <c r="CR23" s="211">
        <f>SUMPRODUCT('Alternatyva 3'!CR$95:CR$99,100/('Alternatyva 3'!$DG$95:$DG$99+100))-SUMPRODUCT('Alternatyva 3'!CR$106:CR$110,100/('Alternatyva 3'!$DG$106:$DG$110+100))</f>
        <v>0</v>
      </c>
      <c r="CS23" s="211">
        <f>SUMPRODUCT('Alternatyva 3'!CS$95:CS$99,100/('Alternatyva 3'!$DG$95:$DG$99+100))-SUMPRODUCT('Alternatyva 3'!CS$106:CS$110,100/('Alternatyva 3'!$DG$106:$DG$110+100))</f>
        <v>0</v>
      </c>
      <c r="CT23" s="211">
        <f>SUMPRODUCT('Alternatyva 3'!CT$95:CT$99,100/('Alternatyva 3'!$DG$95:$DG$99+100))-SUMPRODUCT('Alternatyva 3'!CT$106:CT$110,100/('Alternatyva 3'!$DG$106:$DG$110+100))</f>
        <v>0</v>
      </c>
      <c r="CU23" s="211">
        <f>SUMPRODUCT('Alternatyva 3'!CU$95:CU$99,100/('Alternatyva 3'!$DG$95:$DG$99+100))-SUMPRODUCT('Alternatyva 3'!CU$106:CU$110,100/('Alternatyva 3'!$DG$106:$DG$110+100))</f>
        <v>0</v>
      </c>
      <c r="CV23" s="211">
        <f>SUMPRODUCT('Alternatyva 3'!CV$95:CV$99,100/('Alternatyva 3'!$DG$95:$DG$99+100))-SUMPRODUCT('Alternatyva 3'!CV$106:CV$110,100/('Alternatyva 3'!$DG$106:$DG$110+100))</f>
        <v>0</v>
      </c>
      <c r="CW23" s="211">
        <f>SUMPRODUCT('Alternatyva 3'!CW$95:CW$99,100/('Alternatyva 3'!$DG$95:$DG$99+100))-SUMPRODUCT('Alternatyva 3'!CW$106:CW$110,100/('Alternatyva 3'!$DG$106:$DG$110+100))</f>
        <v>0</v>
      </c>
      <c r="CX23" s="211">
        <f>SUMPRODUCT('Alternatyva 3'!CX$95:CX$99,100/('Alternatyva 3'!$DG$95:$DG$99+100))-SUMPRODUCT('Alternatyva 3'!CX$106:CX$110,100/('Alternatyva 3'!$DG$106:$DG$110+100))</f>
        <v>0</v>
      </c>
      <c r="CY23" s="211">
        <f>SUMPRODUCT('Alternatyva 3'!CY$95:CY$99,100/('Alternatyva 3'!$DG$95:$DG$99+100))-SUMPRODUCT('Alternatyva 3'!CY$106:CY$110,100/('Alternatyva 3'!$DG$106:$DG$110+100))</f>
        <v>0</v>
      </c>
      <c r="CZ23" s="211">
        <f>SUMPRODUCT('Alternatyva 3'!CZ$95:CZ$99,100/('Alternatyva 3'!$DG$95:$DG$99+100))-SUMPRODUCT('Alternatyva 3'!CZ$106:CZ$110,100/('Alternatyva 3'!$DG$106:$DG$110+100))</f>
        <v>0</v>
      </c>
      <c r="DA23" s="211">
        <f>SUMPRODUCT('Alternatyva 3'!DA$95:DA$99,100/('Alternatyva 3'!$DG$95:$DG$99+100))-SUMPRODUCT('Alternatyva 3'!DA$106:DA$110,100/('Alternatyva 3'!$DG$106:$DG$110+100))</f>
        <v>0</v>
      </c>
      <c r="DB23" s="211">
        <f>SUMPRODUCT('Alternatyva 3'!DB$95:DB$99,100/('Alternatyva 3'!$DG$95:$DG$99+100))-SUMPRODUCT('Alternatyva 3'!DB$106:DB$110,100/('Alternatyva 3'!$DG$106:$DG$110+100))</f>
        <v>0</v>
      </c>
      <c r="DC23" s="211">
        <f>SUMPRODUCT('Alternatyva 3'!DC$95:DC$99,100/('Alternatyva 3'!$DG$95:$DG$99+100))-SUMPRODUCT('Alternatyva 3'!DC$106:DC$110,100/('Alternatyva 3'!$DG$106:$DG$110+100))</f>
        <v>0</v>
      </c>
    </row>
    <row r="24" spans="2:107" hidden="1">
      <c r="B24" s="176" t="s">
        <v>268</v>
      </c>
      <c r="C24" s="1218" t="s">
        <v>269</v>
      </c>
      <c r="D24" s="1218"/>
      <c r="E24" s="1218"/>
      <c r="F24" s="210">
        <f>H24+NPV(FD,I24:INDEX(I24:DC24,PAL))</f>
        <v>0</v>
      </c>
      <c r="G24" s="210">
        <f>SUMIF($H$6:$DC$6,"&lt;="&amp;PAL,$H24:$DC24)</f>
        <v>0</v>
      </c>
      <c r="H24" s="236">
        <f>SUMPRODUCT('Alternatyva 3'!H$106:H$110,100*'Alternatyva 3'!$D$106:$D$110,1/('Alternatyva 3'!$DG$106:$DG$110+100),'Alternatyva 3'!$DH$106:$DH$110)</f>
        <v>0</v>
      </c>
      <c r="I24" s="236">
        <f>SUMPRODUCT('Alternatyva 3'!I$106:I$110,100*'Alternatyva 3'!$D$106:$D$110,1/('Alternatyva 3'!$DG$106:$DG$110+100),'Alternatyva 3'!$DH$106:$DH$110)</f>
        <v>0</v>
      </c>
      <c r="J24" s="236">
        <f>SUMPRODUCT('Alternatyva 3'!J$106:J$110,100*'Alternatyva 3'!$D$106:$D$110,1/('Alternatyva 3'!$DG$106:$DG$110+100),'Alternatyva 3'!$DH$106:$DH$110)</f>
        <v>0</v>
      </c>
      <c r="K24" s="236">
        <f>SUMPRODUCT('Alternatyva 3'!K$106:K$110,100*'Alternatyva 3'!$D$106:$D$110,1/('Alternatyva 3'!$DG$106:$DG$110+100),'Alternatyva 3'!$DH$106:$DH$110)</f>
        <v>0</v>
      </c>
      <c r="L24" s="236">
        <f>SUMPRODUCT('Alternatyva 3'!L$106:L$110,100*'Alternatyva 3'!$D$106:$D$110,1/('Alternatyva 3'!$DG$106:$DG$110+100),'Alternatyva 3'!$DH$106:$DH$110)</f>
        <v>0</v>
      </c>
      <c r="M24" s="236">
        <f>SUMPRODUCT('Alternatyva 3'!M$106:M$110,100*'Alternatyva 3'!$D$106:$D$110,1/('Alternatyva 3'!$DG$106:$DG$110+100),'Alternatyva 3'!$DH$106:$DH$110)</f>
        <v>0</v>
      </c>
      <c r="N24" s="236">
        <f>SUMPRODUCT('Alternatyva 3'!N$106:N$110,100*'Alternatyva 3'!$D$106:$D$110,1/('Alternatyva 3'!$DG$106:$DG$110+100),'Alternatyva 3'!$DH$106:$DH$110)</f>
        <v>0</v>
      </c>
      <c r="O24" s="236">
        <f>SUMPRODUCT('Alternatyva 3'!O$106:O$110,100*'Alternatyva 3'!$D$106:$D$110,1/('Alternatyva 3'!$DG$106:$DG$110+100),'Alternatyva 3'!$DH$106:$DH$110)</f>
        <v>0</v>
      </c>
      <c r="P24" s="236">
        <f>SUMPRODUCT('Alternatyva 3'!P$106:P$110,100*'Alternatyva 3'!$D$106:$D$110,1/('Alternatyva 3'!$DG$106:$DG$110+100),'Alternatyva 3'!$DH$106:$DH$110)</f>
        <v>0</v>
      </c>
      <c r="Q24" s="236">
        <f>SUMPRODUCT('Alternatyva 3'!Q$106:Q$110,100*'Alternatyva 3'!$D$106:$D$110,1/('Alternatyva 3'!$DG$106:$DG$110+100),'Alternatyva 3'!$DH$106:$DH$110)</f>
        <v>0</v>
      </c>
      <c r="R24" s="236">
        <f>SUMPRODUCT('Alternatyva 3'!R$106:R$110,100*'Alternatyva 3'!$D$106:$D$110,1/('Alternatyva 3'!$DG$106:$DG$110+100),'Alternatyva 3'!$DH$106:$DH$110)</f>
        <v>0</v>
      </c>
      <c r="S24" s="236">
        <f>SUMPRODUCT('Alternatyva 3'!S$106:S$110,100*'Alternatyva 3'!$D$106:$D$110,1/('Alternatyva 3'!$DG$106:$DG$110+100),'Alternatyva 3'!$DH$106:$DH$110)</f>
        <v>0</v>
      </c>
      <c r="T24" s="236">
        <f>SUMPRODUCT('Alternatyva 3'!T$106:T$110,100*'Alternatyva 3'!$D$106:$D$110,1/('Alternatyva 3'!$DG$106:$DG$110+100),'Alternatyva 3'!$DH$106:$DH$110)</f>
        <v>0</v>
      </c>
      <c r="U24" s="236">
        <f>SUMPRODUCT('Alternatyva 3'!U$106:U$110,100*'Alternatyva 3'!$D$106:$D$110,1/('Alternatyva 3'!$DG$106:$DG$110+100),'Alternatyva 3'!$DH$106:$DH$110)</f>
        <v>0</v>
      </c>
      <c r="V24" s="236">
        <f>SUMPRODUCT('Alternatyva 3'!V$106:V$110,100*'Alternatyva 3'!$D$106:$D$110,1/('Alternatyva 3'!$DG$106:$DG$110+100),'Alternatyva 3'!$DH$106:$DH$110)</f>
        <v>0</v>
      </c>
      <c r="W24" s="236">
        <f>SUMPRODUCT('Alternatyva 3'!W$106:W$110,100*'Alternatyva 3'!$D$106:$D$110,1/('Alternatyva 3'!$DG$106:$DG$110+100),'Alternatyva 3'!$DH$106:$DH$110)</f>
        <v>0</v>
      </c>
      <c r="X24" s="236">
        <f>SUMPRODUCT('Alternatyva 3'!X$106:X$110,100*'Alternatyva 3'!$D$106:$D$110,1/('Alternatyva 3'!$DG$106:$DG$110+100),'Alternatyva 3'!$DH$106:$DH$110)</f>
        <v>0</v>
      </c>
      <c r="Y24" s="236">
        <f>SUMPRODUCT('Alternatyva 3'!Y$106:Y$110,100*'Alternatyva 3'!$D$106:$D$110,1/('Alternatyva 3'!$DG$106:$DG$110+100),'Alternatyva 3'!$DH$106:$DH$110)</f>
        <v>0</v>
      </c>
      <c r="Z24" s="236">
        <f>SUMPRODUCT('Alternatyva 3'!Z$106:Z$110,100*'Alternatyva 3'!$D$106:$D$110,1/('Alternatyva 3'!$DG$106:$DG$110+100),'Alternatyva 3'!$DH$106:$DH$110)</f>
        <v>0</v>
      </c>
      <c r="AA24" s="236">
        <f>SUMPRODUCT('Alternatyva 3'!AA$106:AA$110,100*'Alternatyva 3'!$D$106:$D$110,1/('Alternatyva 3'!$DG$106:$DG$110+100),'Alternatyva 3'!$DH$106:$DH$110)</f>
        <v>0</v>
      </c>
      <c r="AB24" s="236">
        <f>SUMPRODUCT('Alternatyva 3'!AB$106:AB$110,100*'Alternatyva 3'!$D$106:$D$110,1/('Alternatyva 3'!$DG$106:$DG$110+100),'Alternatyva 3'!$DH$106:$DH$110)</f>
        <v>0</v>
      </c>
      <c r="AC24" s="236">
        <f>SUMPRODUCT('Alternatyva 3'!AC$106:AC$110,100*'Alternatyva 3'!$D$106:$D$110,1/('Alternatyva 3'!$DG$106:$DG$110+100),'Alternatyva 3'!$DH$106:$DH$110)</f>
        <v>0</v>
      </c>
      <c r="AD24" s="236">
        <f>SUMPRODUCT('Alternatyva 3'!AD$106:AD$110,100*'Alternatyva 3'!$D$106:$D$110,1/('Alternatyva 3'!$DG$106:$DG$110+100),'Alternatyva 3'!$DH$106:$DH$110)</f>
        <v>0</v>
      </c>
      <c r="AE24" s="236">
        <f>SUMPRODUCT('Alternatyva 3'!AE$106:AE$110,100*'Alternatyva 3'!$D$106:$D$110,1/('Alternatyva 3'!$DG$106:$DG$110+100),'Alternatyva 3'!$DH$106:$DH$110)</f>
        <v>0</v>
      </c>
      <c r="AF24" s="236">
        <f>SUMPRODUCT('Alternatyva 3'!AF$106:AF$110,100*'Alternatyva 3'!$D$106:$D$110,1/('Alternatyva 3'!$DG$106:$DG$110+100),'Alternatyva 3'!$DH$106:$DH$110)</f>
        <v>0</v>
      </c>
      <c r="AG24" s="236">
        <f>SUMPRODUCT('Alternatyva 3'!AG$106:AG$110,100*'Alternatyva 3'!$D$106:$D$110,1/('Alternatyva 3'!$DG$106:$DG$110+100),'Alternatyva 3'!$DH$106:$DH$110)</f>
        <v>0</v>
      </c>
      <c r="AH24" s="236">
        <f>SUMPRODUCT('Alternatyva 3'!AH$106:AH$110,100*'Alternatyva 3'!$D$106:$D$110,1/('Alternatyva 3'!$DG$106:$DG$110+100),'Alternatyva 3'!$DH$106:$DH$110)</f>
        <v>0</v>
      </c>
      <c r="AI24" s="236">
        <f>SUMPRODUCT('Alternatyva 3'!AI$106:AI$110,100*'Alternatyva 3'!$D$106:$D$110,1/('Alternatyva 3'!$DG$106:$DG$110+100),'Alternatyva 3'!$DH$106:$DH$110)</f>
        <v>0</v>
      </c>
      <c r="AJ24" s="236">
        <f>SUMPRODUCT('Alternatyva 3'!AJ$106:AJ$110,100*'Alternatyva 3'!$D$106:$D$110,1/('Alternatyva 3'!$DG$106:$DG$110+100),'Alternatyva 3'!$DH$106:$DH$110)</f>
        <v>0</v>
      </c>
      <c r="AK24" s="236">
        <f>SUMPRODUCT('Alternatyva 3'!AK$106:AK$110,100*'Alternatyva 3'!$D$106:$D$110,1/('Alternatyva 3'!$DG$106:$DG$110+100),'Alternatyva 3'!$DH$106:$DH$110)</f>
        <v>0</v>
      </c>
      <c r="AL24" s="236">
        <f>SUMPRODUCT('Alternatyva 3'!AL$106:AL$110,100*'Alternatyva 3'!$D$106:$D$110,1/('Alternatyva 3'!$DG$106:$DG$110+100),'Alternatyva 3'!$DH$106:$DH$110)</f>
        <v>0</v>
      </c>
      <c r="AM24" s="236">
        <f>SUMPRODUCT('Alternatyva 3'!AM$106:AM$110,100*'Alternatyva 3'!$D$106:$D$110,1/('Alternatyva 3'!$DG$106:$DG$110+100),'Alternatyva 3'!$DH$106:$DH$110)</f>
        <v>0</v>
      </c>
      <c r="AN24" s="236">
        <f>SUMPRODUCT('Alternatyva 3'!AN$106:AN$110,100*'Alternatyva 3'!$D$106:$D$110,1/('Alternatyva 3'!$DG$106:$DG$110+100),'Alternatyva 3'!$DH$106:$DH$110)</f>
        <v>0</v>
      </c>
      <c r="AO24" s="236">
        <f>SUMPRODUCT('Alternatyva 3'!AO$106:AO$110,100*'Alternatyva 3'!$D$106:$D$110,1/('Alternatyva 3'!$DG$106:$DG$110+100),'Alternatyva 3'!$DH$106:$DH$110)</f>
        <v>0</v>
      </c>
      <c r="AP24" s="236">
        <f>SUMPRODUCT('Alternatyva 3'!AP$106:AP$110,100*'Alternatyva 3'!$D$106:$D$110,1/('Alternatyva 3'!$DG$106:$DG$110+100),'Alternatyva 3'!$DH$106:$DH$110)</f>
        <v>0</v>
      </c>
      <c r="AQ24" s="236">
        <f>SUMPRODUCT('Alternatyva 3'!AQ$106:AQ$110,100*'Alternatyva 3'!$D$106:$D$110,1/('Alternatyva 3'!$DG$106:$DG$110+100),'Alternatyva 3'!$DH$106:$DH$110)</f>
        <v>0</v>
      </c>
      <c r="AR24" s="236">
        <f>SUMPRODUCT('Alternatyva 3'!AR$106:AR$110,100*'Alternatyva 3'!$D$106:$D$110,1/('Alternatyva 3'!$DG$106:$DG$110+100),'Alternatyva 3'!$DH$106:$DH$110)</f>
        <v>0</v>
      </c>
      <c r="AS24" s="236">
        <f>SUMPRODUCT('Alternatyva 3'!AS$106:AS$110,100*'Alternatyva 3'!$D$106:$D$110,1/('Alternatyva 3'!$DG$106:$DG$110+100),'Alternatyva 3'!$DH$106:$DH$110)</f>
        <v>0</v>
      </c>
      <c r="AT24" s="236">
        <f>SUMPRODUCT('Alternatyva 3'!AT$106:AT$110,100*'Alternatyva 3'!$D$106:$D$110,1/('Alternatyva 3'!$DG$106:$DG$110+100),'Alternatyva 3'!$DH$106:$DH$110)</f>
        <v>0</v>
      </c>
      <c r="AU24" s="236">
        <f>SUMPRODUCT('Alternatyva 3'!AU$106:AU$110,100*'Alternatyva 3'!$D$106:$D$110,1/('Alternatyva 3'!$DG$106:$DG$110+100),'Alternatyva 3'!$DH$106:$DH$110)</f>
        <v>0</v>
      </c>
      <c r="AV24" s="236">
        <f>SUMPRODUCT('Alternatyva 3'!AV$106:AV$110,100*'Alternatyva 3'!$D$106:$D$110,1/('Alternatyva 3'!$DG$106:$DG$110+100),'Alternatyva 3'!$DH$106:$DH$110)</f>
        <v>0</v>
      </c>
      <c r="AW24" s="236">
        <f>SUMPRODUCT('Alternatyva 3'!AW$106:AW$110,100*'Alternatyva 3'!$D$106:$D$110,1/('Alternatyva 3'!$DG$106:$DG$110+100),'Alternatyva 3'!$DH$106:$DH$110)</f>
        <v>0</v>
      </c>
      <c r="AX24" s="236">
        <f>SUMPRODUCT('Alternatyva 3'!AX$106:AX$110,100*'Alternatyva 3'!$D$106:$D$110,1/('Alternatyva 3'!$DG$106:$DG$110+100),'Alternatyva 3'!$DH$106:$DH$110)</f>
        <v>0</v>
      </c>
      <c r="AY24" s="236">
        <f>SUMPRODUCT('Alternatyva 3'!AY$106:AY$110,100*'Alternatyva 3'!$D$106:$D$110,1/('Alternatyva 3'!$DG$106:$DG$110+100),'Alternatyva 3'!$DH$106:$DH$110)</f>
        <v>0</v>
      </c>
      <c r="AZ24" s="236">
        <f>SUMPRODUCT('Alternatyva 3'!AZ$106:AZ$110,100*'Alternatyva 3'!$D$106:$D$110,1/('Alternatyva 3'!$DG$106:$DG$110+100),'Alternatyva 3'!$DH$106:$DH$110)</f>
        <v>0</v>
      </c>
      <c r="BA24" s="236">
        <f>SUMPRODUCT('Alternatyva 3'!BA$106:BA$110,100*'Alternatyva 3'!$D$106:$D$110,1/('Alternatyva 3'!$DG$106:$DG$110+100),'Alternatyva 3'!$DH$106:$DH$110)</f>
        <v>0</v>
      </c>
      <c r="BB24" s="236">
        <f>SUMPRODUCT('Alternatyva 3'!BB$106:BB$110,100*'Alternatyva 3'!$D$106:$D$110,1/('Alternatyva 3'!$DG$106:$DG$110+100),'Alternatyva 3'!$DH$106:$DH$110)</f>
        <v>0</v>
      </c>
      <c r="BC24" s="236">
        <f>SUMPRODUCT('Alternatyva 3'!BC$106:BC$110,100*'Alternatyva 3'!$D$106:$D$110,1/('Alternatyva 3'!$DG$106:$DG$110+100),'Alternatyva 3'!$DH$106:$DH$110)</f>
        <v>0</v>
      </c>
      <c r="BD24" s="236">
        <f>SUMPRODUCT('Alternatyva 3'!BD$106:BD$110,100*'Alternatyva 3'!$D$106:$D$110,1/('Alternatyva 3'!$DG$106:$DG$110+100),'Alternatyva 3'!$DH$106:$DH$110)</f>
        <v>0</v>
      </c>
      <c r="BE24" s="236">
        <f>SUMPRODUCT('Alternatyva 3'!BE$106:BE$110,100*'Alternatyva 3'!$D$106:$D$110,1/('Alternatyva 3'!$DG$106:$DG$110+100),'Alternatyva 3'!$DH$106:$DH$110)</f>
        <v>0</v>
      </c>
      <c r="BF24" s="236">
        <f>SUMPRODUCT('Alternatyva 3'!BF$106:BF$110,100*'Alternatyva 3'!$D$106:$D$110,1/('Alternatyva 3'!$DG$106:$DG$110+100),'Alternatyva 3'!$DH$106:$DH$110)</f>
        <v>0</v>
      </c>
      <c r="BG24" s="236">
        <f>SUMPRODUCT('Alternatyva 3'!BG$106:BG$110,100*'Alternatyva 3'!$D$106:$D$110,1/('Alternatyva 3'!$DG$106:$DG$110+100),'Alternatyva 3'!$DH$106:$DH$110)</f>
        <v>0</v>
      </c>
      <c r="BH24" s="236">
        <f>SUMPRODUCT('Alternatyva 3'!BH$106:BH$110,100*'Alternatyva 3'!$D$106:$D$110,1/('Alternatyva 3'!$DG$106:$DG$110+100),'Alternatyva 3'!$DH$106:$DH$110)</f>
        <v>0</v>
      </c>
      <c r="BI24" s="236">
        <f>SUMPRODUCT('Alternatyva 3'!BI$106:BI$110,100*'Alternatyva 3'!$D$106:$D$110,1/('Alternatyva 3'!$DG$106:$DG$110+100),'Alternatyva 3'!$DH$106:$DH$110)</f>
        <v>0</v>
      </c>
      <c r="BJ24" s="236">
        <f>SUMPRODUCT('Alternatyva 3'!BJ$106:BJ$110,100*'Alternatyva 3'!$D$106:$D$110,1/('Alternatyva 3'!$DG$106:$DG$110+100),'Alternatyva 3'!$DH$106:$DH$110)</f>
        <v>0</v>
      </c>
      <c r="BK24" s="236">
        <f>SUMPRODUCT('Alternatyva 3'!BK$106:BK$110,100*'Alternatyva 3'!$D$106:$D$110,1/('Alternatyva 3'!$DG$106:$DG$110+100),'Alternatyva 3'!$DH$106:$DH$110)</f>
        <v>0</v>
      </c>
      <c r="BL24" s="236">
        <f>SUMPRODUCT('Alternatyva 3'!BL$106:BL$110,100*'Alternatyva 3'!$D$106:$D$110,1/('Alternatyva 3'!$DG$106:$DG$110+100),'Alternatyva 3'!$DH$106:$DH$110)</f>
        <v>0</v>
      </c>
      <c r="BM24" s="236">
        <f>SUMPRODUCT('Alternatyva 3'!BM$106:BM$110,100*'Alternatyva 3'!$D$106:$D$110,1/('Alternatyva 3'!$DG$106:$DG$110+100),'Alternatyva 3'!$DH$106:$DH$110)</f>
        <v>0</v>
      </c>
      <c r="BN24" s="236">
        <f>SUMPRODUCT('Alternatyva 3'!BN$106:BN$110,100*'Alternatyva 3'!$D$106:$D$110,1/('Alternatyva 3'!$DG$106:$DG$110+100),'Alternatyva 3'!$DH$106:$DH$110)</f>
        <v>0</v>
      </c>
      <c r="BO24" s="236">
        <f>SUMPRODUCT('Alternatyva 3'!BO$106:BO$110,100*'Alternatyva 3'!$D$106:$D$110,1/('Alternatyva 3'!$DG$106:$DG$110+100),'Alternatyva 3'!$DH$106:$DH$110)</f>
        <v>0</v>
      </c>
      <c r="BP24" s="236">
        <f>SUMPRODUCT('Alternatyva 3'!BP$106:BP$110,100*'Alternatyva 3'!$D$106:$D$110,1/('Alternatyva 3'!$DG$106:$DG$110+100),'Alternatyva 3'!$DH$106:$DH$110)</f>
        <v>0</v>
      </c>
      <c r="BQ24" s="236">
        <f>SUMPRODUCT('Alternatyva 3'!BQ$106:BQ$110,100*'Alternatyva 3'!$D$106:$D$110,1/('Alternatyva 3'!$DG$106:$DG$110+100),'Alternatyva 3'!$DH$106:$DH$110)</f>
        <v>0</v>
      </c>
      <c r="BR24" s="236">
        <f>SUMPRODUCT('Alternatyva 3'!BR$106:BR$110,100*'Alternatyva 3'!$D$106:$D$110,1/('Alternatyva 3'!$DG$106:$DG$110+100),'Alternatyva 3'!$DH$106:$DH$110)</f>
        <v>0</v>
      </c>
      <c r="BS24" s="236">
        <f>SUMPRODUCT('Alternatyva 3'!BS$106:BS$110,100*'Alternatyva 3'!$D$106:$D$110,1/('Alternatyva 3'!$DG$106:$DG$110+100),'Alternatyva 3'!$DH$106:$DH$110)</f>
        <v>0</v>
      </c>
      <c r="BT24" s="236">
        <f>SUMPRODUCT('Alternatyva 3'!BT$106:BT$110,100*'Alternatyva 3'!$D$106:$D$110,1/('Alternatyva 3'!$DG$106:$DG$110+100),'Alternatyva 3'!$DH$106:$DH$110)</f>
        <v>0</v>
      </c>
      <c r="BU24" s="236">
        <f>SUMPRODUCT('Alternatyva 3'!BU$106:BU$110,100*'Alternatyva 3'!$D$106:$D$110,1/('Alternatyva 3'!$DG$106:$DG$110+100),'Alternatyva 3'!$DH$106:$DH$110)</f>
        <v>0</v>
      </c>
      <c r="BV24" s="236">
        <f>SUMPRODUCT('Alternatyva 3'!BV$106:BV$110,100*'Alternatyva 3'!$D$106:$D$110,1/('Alternatyva 3'!$DG$106:$DG$110+100),'Alternatyva 3'!$DH$106:$DH$110)</f>
        <v>0</v>
      </c>
      <c r="BW24" s="236">
        <f>SUMPRODUCT('Alternatyva 3'!BW$106:BW$110,100*'Alternatyva 3'!$D$106:$D$110,1/('Alternatyva 3'!$DG$106:$DG$110+100),'Alternatyva 3'!$DH$106:$DH$110)</f>
        <v>0</v>
      </c>
      <c r="BX24" s="236">
        <f>SUMPRODUCT('Alternatyva 3'!BX$106:BX$110,100*'Alternatyva 3'!$D$106:$D$110,1/('Alternatyva 3'!$DG$106:$DG$110+100),'Alternatyva 3'!$DH$106:$DH$110)</f>
        <v>0</v>
      </c>
      <c r="BY24" s="236">
        <f>SUMPRODUCT('Alternatyva 3'!BY$106:BY$110,100*'Alternatyva 3'!$D$106:$D$110,1/('Alternatyva 3'!$DG$106:$DG$110+100),'Alternatyva 3'!$DH$106:$DH$110)</f>
        <v>0</v>
      </c>
      <c r="BZ24" s="236">
        <f>SUMPRODUCT('Alternatyva 3'!BZ$106:BZ$110,100*'Alternatyva 3'!$D$106:$D$110,1/('Alternatyva 3'!$DG$106:$DG$110+100),'Alternatyva 3'!$DH$106:$DH$110)</f>
        <v>0</v>
      </c>
      <c r="CA24" s="236">
        <f>SUMPRODUCT('Alternatyva 3'!CA$106:CA$110,100*'Alternatyva 3'!$D$106:$D$110,1/('Alternatyva 3'!$DG$106:$DG$110+100),'Alternatyva 3'!$DH$106:$DH$110)</f>
        <v>0</v>
      </c>
      <c r="CB24" s="236">
        <f>SUMPRODUCT('Alternatyva 3'!CB$106:CB$110,100*'Alternatyva 3'!$D$106:$D$110,1/('Alternatyva 3'!$DG$106:$DG$110+100),'Alternatyva 3'!$DH$106:$DH$110)</f>
        <v>0</v>
      </c>
      <c r="CC24" s="236">
        <f>SUMPRODUCT('Alternatyva 3'!CC$106:CC$110,100*'Alternatyva 3'!$D$106:$D$110,1/('Alternatyva 3'!$DG$106:$DG$110+100),'Alternatyva 3'!$DH$106:$DH$110)</f>
        <v>0</v>
      </c>
      <c r="CD24" s="236">
        <f>SUMPRODUCT('Alternatyva 3'!CD$106:CD$110,100*'Alternatyva 3'!$D$106:$D$110,1/('Alternatyva 3'!$DG$106:$DG$110+100),'Alternatyva 3'!$DH$106:$DH$110)</f>
        <v>0</v>
      </c>
      <c r="CE24" s="236">
        <f>SUMPRODUCT('Alternatyva 3'!CE$106:CE$110,100*'Alternatyva 3'!$D$106:$D$110,1/('Alternatyva 3'!$DG$106:$DG$110+100),'Alternatyva 3'!$DH$106:$DH$110)</f>
        <v>0</v>
      </c>
      <c r="CF24" s="236">
        <f>SUMPRODUCT('Alternatyva 3'!CF$106:CF$110,100*'Alternatyva 3'!$D$106:$D$110,1/('Alternatyva 3'!$DG$106:$DG$110+100),'Alternatyva 3'!$DH$106:$DH$110)</f>
        <v>0</v>
      </c>
      <c r="CG24" s="236">
        <f>SUMPRODUCT('Alternatyva 3'!CG$106:CG$110,100*'Alternatyva 3'!$D$106:$D$110,1/('Alternatyva 3'!$DG$106:$DG$110+100),'Alternatyva 3'!$DH$106:$DH$110)</f>
        <v>0</v>
      </c>
      <c r="CH24" s="236">
        <f>SUMPRODUCT('Alternatyva 3'!CH$106:CH$110,100*'Alternatyva 3'!$D$106:$D$110,1/('Alternatyva 3'!$DG$106:$DG$110+100),'Alternatyva 3'!$DH$106:$DH$110)</f>
        <v>0</v>
      </c>
      <c r="CI24" s="236">
        <f>SUMPRODUCT('Alternatyva 3'!CI$106:CI$110,100*'Alternatyva 3'!$D$106:$D$110,1/('Alternatyva 3'!$DG$106:$DG$110+100),'Alternatyva 3'!$DH$106:$DH$110)</f>
        <v>0</v>
      </c>
      <c r="CJ24" s="236">
        <f>SUMPRODUCT('Alternatyva 3'!CJ$106:CJ$110,100*'Alternatyva 3'!$D$106:$D$110,1/('Alternatyva 3'!$DG$106:$DG$110+100),'Alternatyva 3'!$DH$106:$DH$110)</f>
        <v>0</v>
      </c>
      <c r="CK24" s="236">
        <f>SUMPRODUCT('Alternatyva 3'!CK$106:CK$110,100*'Alternatyva 3'!$D$106:$D$110,1/('Alternatyva 3'!$DG$106:$DG$110+100),'Alternatyva 3'!$DH$106:$DH$110)</f>
        <v>0</v>
      </c>
      <c r="CL24" s="236">
        <f>SUMPRODUCT('Alternatyva 3'!CL$106:CL$110,100*'Alternatyva 3'!$D$106:$D$110,1/('Alternatyva 3'!$DG$106:$DG$110+100),'Alternatyva 3'!$DH$106:$DH$110)</f>
        <v>0</v>
      </c>
      <c r="CM24" s="236">
        <f>SUMPRODUCT('Alternatyva 3'!CM$106:CM$110,100*'Alternatyva 3'!$D$106:$D$110,1/('Alternatyva 3'!$DG$106:$DG$110+100),'Alternatyva 3'!$DH$106:$DH$110)</f>
        <v>0</v>
      </c>
      <c r="CN24" s="236">
        <f>SUMPRODUCT('Alternatyva 3'!CN$106:CN$110,100*'Alternatyva 3'!$D$106:$D$110,1/('Alternatyva 3'!$DG$106:$DG$110+100),'Alternatyva 3'!$DH$106:$DH$110)</f>
        <v>0</v>
      </c>
      <c r="CO24" s="236">
        <f>SUMPRODUCT('Alternatyva 3'!CO$106:CO$110,100*'Alternatyva 3'!$D$106:$D$110,1/('Alternatyva 3'!$DG$106:$DG$110+100),'Alternatyva 3'!$DH$106:$DH$110)</f>
        <v>0</v>
      </c>
      <c r="CP24" s="236">
        <f>SUMPRODUCT('Alternatyva 3'!CP$106:CP$110,100*'Alternatyva 3'!$D$106:$D$110,1/('Alternatyva 3'!$DG$106:$DG$110+100),'Alternatyva 3'!$DH$106:$DH$110)</f>
        <v>0</v>
      </c>
      <c r="CQ24" s="236">
        <f>SUMPRODUCT('Alternatyva 3'!CQ$106:CQ$110,100*'Alternatyva 3'!$D$106:$D$110,1/('Alternatyva 3'!$DG$106:$DG$110+100),'Alternatyva 3'!$DH$106:$DH$110)</f>
        <v>0</v>
      </c>
      <c r="CR24" s="236">
        <f>SUMPRODUCT('Alternatyva 3'!CR$106:CR$110,100*'Alternatyva 3'!$D$106:$D$110,1/('Alternatyva 3'!$DG$106:$DG$110+100),'Alternatyva 3'!$DH$106:$DH$110)</f>
        <v>0</v>
      </c>
      <c r="CS24" s="236">
        <f>SUMPRODUCT('Alternatyva 3'!CS$106:CS$110,100*'Alternatyva 3'!$D$106:$D$110,1/('Alternatyva 3'!$DG$106:$DG$110+100),'Alternatyva 3'!$DH$106:$DH$110)</f>
        <v>0</v>
      </c>
      <c r="CT24" s="236">
        <f>SUMPRODUCT('Alternatyva 3'!CT$106:CT$110,100*'Alternatyva 3'!$D$106:$D$110,1/('Alternatyva 3'!$DG$106:$DG$110+100),'Alternatyva 3'!$DH$106:$DH$110)</f>
        <v>0</v>
      </c>
      <c r="CU24" s="236">
        <f>SUMPRODUCT('Alternatyva 3'!CU$106:CU$110,100*'Alternatyva 3'!$D$106:$D$110,1/('Alternatyva 3'!$DG$106:$DG$110+100),'Alternatyva 3'!$DH$106:$DH$110)</f>
        <v>0</v>
      </c>
      <c r="CV24" s="236">
        <f>SUMPRODUCT('Alternatyva 3'!CV$106:CV$110,100*'Alternatyva 3'!$D$106:$D$110,1/('Alternatyva 3'!$DG$106:$DG$110+100),'Alternatyva 3'!$DH$106:$DH$110)</f>
        <v>0</v>
      </c>
      <c r="CW24" s="236">
        <f>SUMPRODUCT('Alternatyva 3'!CW$106:CW$110,100*'Alternatyva 3'!$D$106:$D$110,1/('Alternatyva 3'!$DG$106:$DG$110+100),'Alternatyva 3'!$DH$106:$DH$110)</f>
        <v>0</v>
      </c>
      <c r="CX24" s="236">
        <f>SUMPRODUCT('Alternatyva 3'!CX$106:CX$110,100*'Alternatyva 3'!$D$106:$D$110,1/('Alternatyva 3'!$DG$106:$DG$110+100),'Alternatyva 3'!$DH$106:$DH$110)</f>
        <v>0</v>
      </c>
      <c r="CY24" s="236">
        <f>SUMPRODUCT('Alternatyva 3'!CY$106:CY$110,100*'Alternatyva 3'!$D$106:$D$110,1/('Alternatyva 3'!$DG$106:$DG$110+100),'Alternatyva 3'!$DH$106:$DH$110)</f>
        <v>0</v>
      </c>
      <c r="CZ24" s="236">
        <f>SUMPRODUCT('Alternatyva 3'!CZ$106:CZ$110,100*'Alternatyva 3'!$D$106:$D$110,1/('Alternatyva 3'!$DG$106:$DG$110+100),'Alternatyva 3'!$DH$106:$DH$110)</f>
        <v>0</v>
      </c>
      <c r="DA24" s="236">
        <f>SUMPRODUCT('Alternatyva 3'!DA$106:DA$110,100*'Alternatyva 3'!$D$106:$D$110,1/('Alternatyva 3'!$DG$106:$DG$110+100),'Alternatyva 3'!$DH$106:$DH$110)</f>
        <v>0</v>
      </c>
      <c r="DB24" s="236">
        <f>SUMPRODUCT('Alternatyva 3'!DB$106:DB$110,100*'Alternatyva 3'!$D$106:$D$110,1/('Alternatyva 3'!$DG$106:$DG$110+100),'Alternatyva 3'!$DH$106:$DH$110)</f>
        <v>0</v>
      </c>
      <c r="DC24" s="236">
        <f>SUMPRODUCT('Alternatyva 3'!DC$106:DC$110,100*'Alternatyva 3'!$D$106:$D$110,1/('Alternatyva 3'!$DG$106:$DG$110+100),'Alternatyva 3'!$DH$106:$DH$110)</f>
        <v>0</v>
      </c>
    </row>
    <row r="25" spans="2:107" hidden="1">
      <c r="C25" s="1219" t="s">
        <v>262</v>
      </c>
      <c r="D25" s="1219"/>
      <c r="E25" s="1219"/>
      <c r="F25" s="210">
        <f>H25+NPV(FD,I25:INDEX(I25:DC25,PAL))</f>
        <v>0</v>
      </c>
      <c r="G25" s="210">
        <f>SUMIF($H$6:$DC$6,"&lt;="&amp;PAL,$H25:$DC25)</f>
        <v>0</v>
      </c>
      <c r="H25" s="236">
        <f>-H22+H23+H24</f>
        <v>0</v>
      </c>
      <c r="I25" s="236">
        <f t="shared" ref="I25:BT25" si="14">-I22+I23+I24</f>
        <v>0</v>
      </c>
      <c r="J25" s="236">
        <f t="shared" si="14"/>
        <v>0</v>
      </c>
      <c r="K25" s="236">
        <f t="shared" si="14"/>
        <v>0</v>
      </c>
      <c r="L25" s="236">
        <f t="shared" si="14"/>
        <v>0</v>
      </c>
      <c r="M25" s="236">
        <f t="shared" si="14"/>
        <v>0</v>
      </c>
      <c r="N25" s="236">
        <f t="shared" si="14"/>
        <v>0</v>
      </c>
      <c r="O25" s="236">
        <f t="shared" si="14"/>
        <v>0</v>
      </c>
      <c r="P25" s="236">
        <f t="shared" si="14"/>
        <v>0</v>
      </c>
      <c r="Q25" s="236">
        <f t="shared" si="14"/>
        <v>0</v>
      </c>
      <c r="R25" s="236">
        <f t="shared" si="14"/>
        <v>0</v>
      </c>
      <c r="S25" s="236">
        <f t="shared" si="14"/>
        <v>0</v>
      </c>
      <c r="T25" s="236">
        <f t="shared" si="14"/>
        <v>0</v>
      </c>
      <c r="U25" s="236">
        <f t="shared" si="14"/>
        <v>0</v>
      </c>
      <c r="V25" s="236">
        <f t="shared" si="14"/>
        <v>0</v>
      </c>
      <c r="W25" s="236">
        <f t="shared" si="14"/>
        <v>0</v>
      </c>
      <c r="X25" s="236">
        <f t="shared" si="14"/>
        <v>0</v>
      </c>
      <c r="Y25" s="236">
        <f t="shared" si="14"/>
        <v>0</v>
      </c>
      <c r="Z25" s="236">
        <f t="shared" si="14"/>
        <v>0</v>
      </c>
      <c r="AA25" s="236">
        <f t="shared" si="14"/>
        <v>0</v>
      </c>
      <c r="AB25" s="236">
        <f t="shared" si="14"/>
        <v>0</v>
      </c>
      <c r="AC25" s="236">
        <f t="shared" si="14"/>
        <v>0</v>
      </c>
      <c r="AD25" s="236">
        <f t="shared" si="14"/>
        <v>0</v>
      </c>
      <c r="AE25" s="236">
        <f t="shared" si="14"/>
        <v>0</v>
      </c>
      <c r="AF25" s="236">
        <f t="shared" si="14"/>
        <v>0</v>
      </c>
      <c r="AG25" s="236">
        <f t="shared" si="14"/>
        <v>0</v>
      </c>
      <c r="AH25" s="236">
        <f t="shared" si="14"/>
        <v>0</v>
      </c>
      <c r="AI25" s="236">
        <f t="shared" si="14"/>
        <v>0</v>
      </c>
      <c r="AJ25" s="236">
        <f t="shared" si="14"/>
        <v>0</v>
      </c>
      <c r="AK25" s="236">
        <f t="shared" si="14"/>
        <v>0</v>
      </c>
      <c r="AL25" s="236">
        <f t="shared" si="14"/>
        <v>0</v>
      </c>
      <c r="AM25" s="236">
        <f t="shared" si="14"/>
        <v>0</v>
      </c>
      <c r="AN25" s="236">
        <f t="shared" si="14"/>
        <v>0</v>
      </c>
      <c r="AO25" s="236">
        <f t="shared" si="14"/>
        <v>0</v>
      </c>
      <c r="AP25" s="236">
        <f t="shared" si="14"/>
        <v>0</v>
      </c>
      <c r="AQ25" s="236">
        <f t="shared" si="14"/>
        <v>0</v>
      </c>
      <c r="AR25" s="236">
        <f t="shared" si="14"/>
        <v>0</v>
      </c>
      <c r="AS25" s="236">
        <f t="shared" si="14"/>
        <v>0</v>
      </c>
      <c r="AT25" s="236">
        <f t="shared" si="14"/>
        <v>0</v>
      </c>
      <c r="AU25" s="236">
        <f t="shared" si="14"/>
        <v>0</v>
      </c>
      <c r="AV25" s="236">
        <f t="shared" si="14"/>
        <v>0</v>
      </c>
      <c r="AW25" s="236">
        <f t="shared" si="14"/>
        <v>0</v>
      </c>
      <c r="AX25" s="236">
        <f t="shared" si="14"/>
        <v>0</v>
      </c>
      <c r="AY25" s="236">
        <f t="shared" si="14"/>
        <v>0</v>
      </c>
      <c r="AZ25" s="236">
        <f t="shared" si="14"/>
        <v>0</v>
      </c>
      <c r="BA25" s="236">
        <f t="shared" si="14"/>
        <v>0</v>
      </c>
      <c r="BB25" s="236">
        <f t="shared" si="14"/>
        <v>0</v>
      </c>
      <c r="BC25" s="236">
        <f t="shared" si="14"/>
        <v>0</v>
      </c>
      <c r="BD25" s="236">
        <f t="shared" si="14"/>
        <v>0</v>
      </c>
      <c r="BE25" s="236">
        <f t="shared" si="14"/>
        <v>0</v>
      </c>
      <c r="BF25" s="236">
        <f t="shared" si="14"/>
        <v>0</v>
      </c>
      <c r="BG25" s="236">
        <f t="shared" si="14"/>
        <v>0</v>
      </c>
      <c r="BH25" s="236">
        <f t="shared" si="14"/>
        <v>0</v>
      </c>
      <c r="BI25" s="236">
        <f t="shared" si="14"/>
        <v>0</v>
      </c>
      <c r="BJ25" s="236">
        <f t="shared" si="14"/>
        <v>0</v>
      </c>
      <c r="BK25" s="236">
        <f t="shared" si="14"/>
        <v>0</v>
      </c>
      <c r="BL25" s="236">
        <f t="shared" si="14"/>
        <v>0</v>
      </c>
      <c r="BM25" s="236">
        <f t="shared" si="14"/>
        <v>0</v>
      </c>
      <c r="BN25" s="236">
        <f t="shared" si="14"/>
        <v>0</v>
      </c>
      <c r="BO25" s="236">
        <f t="shared" si="14"/>
        <v>0</v>
      </c>
      <c r="BP25" s="236">
        <f t="shared" si="14"/>
        <v>0</v>
      </c>
      <c r="BQ25" s="236">
        <f t="shared" si="14"/>
        <v>0</v>
      </c>
      <c r="BR25" s="236">
        <f t="shared" si="14"/>
        <v>0</v>
      </c>
      <c r="BS25" s="236">
        <f t="shared" si="14"/>
        <v>0</v>
      </c>
      <c r="BT25" s="236">
        <f t="shared" si="14"/>
        <v>0</v>
      </c>
      <c r="BU25" s="236">
        <f t="shared" ref="BU25:DC25" si="15">-BU22+BU23+BU24</f>
        <v>0</v>
      </c>
      <c r="BV25" s="236">
        <f t="shared" si="15"/>
        <v>0</v>
      </c>
      <c r="BW25" s="236">
        <f t="shared" si="15"/>
        <v>0</v>
      </c>
      <c r="BX25" s="236">
        <f t="shared" si="15"/>
        <v>0</v>
      </c>
      <c r="BY25" s="236">
        <f t="shared" si="15"/>
        <v>0</v>
      </c>
      <c r="BZ25" s="236">
        <f t="shared" si="15"/>
        <v>0</v>
      </c>
      <c r="CA25" s="236">
        <f t="shared" si="15"/>
        <v>0</v>
      </c>
      <c r="CB25" s="236">
        <f t="shared" si="15"/>
        <v>0</v>
      </c>
      <c r="CC25" s="236">
        <f t="shared" si="15"/>
        <v>0</v>
      </c>
      <c r="CD25" s="236">
        <f t="shared" si="15"/>
        <v>0</v>
      </c>
      <c r="CE25" s="236">
        <f t="shared" si="15"/>
        <v>0</v>
      </c>
      <c r="CF25" s="236">
        <f t="shared" si="15"/>
        <v>0</v>
      </c>
      <c r="CG25" s="236">
        <f t="shared" si="15"/>
        <v>0</v>
      </c>
      <c r="CH25" s="236">
        <f t="shared" si="15"/>
        <v>0</v>
      </c>
      <c r="CI25" s="236">
        <f t="shared" si="15"/>
        <v>0</v>
      </c>
      <c r="CJ25" s="236">
        <f t="shared" si="15"/>
        <v>0</v>
      </c>
      <c r="CK25" s="236">
        <f t="shared" si="15"/>
        <v>0</v>
      </c>
      <c r="CL25" s="236">
        <f t="shared" si="15"/>
        <v>0</v>
      </c>
      <c r="CM25" s="236">
        <f t="shared" si="15"/>
        <v>0</v>
      </c>
      <c r="CN25" s="236">
        <f t="shared" si="15"/>
        <v>0</v>
      </c>
      <c r="CO25" s="236">
        <f t="shared" si="15"/>
        <v>0</v>
      </c>
      <c r="CP25" s="236">
        <f t="shared" si="15"/>
        <v>0</v>
      </c>
      <c r="CQ25" s="236">
        <f t="shared" si="15"/>
        <v>0</v>
      </c>
      <c r="CR25" s="236">
        <f t="shared" si="15"/>
        <v>0</v>
      </c>
      <c r="CS25" s="236">
        <f t="shared" si="15"/>
        <v>0</v>
      </c>
      <c r="CT25" s="236">
        <f t="shared" si="15"/>
        <v>0</v>
      </c>
      <c r="CU25" s="236">
        <f t="shared" si="15"/>
        <v>0</v>
      </c>
      <c r="CV25" s="236">
        <f t="shared" si="15"/>
        <v>0</v>
      </c>
      <c r="CW25" s="236">
        <f t="shared" si="15"/>
        <v>0</v>
      </c>
      <c r="CX25" s="236">
        <f t="shared" si="15"/>
        <v>0</v>
      </c>
      <c r="CY25" s="236">
        <f t="shared" si="15"/>
        <v>0</v>
      </c>
      <c r="CZ25" s="236">
        <f t="shared" si="15"/>
        <v>0</v>
      </c>
      <c r="DA25" s="236">
        <f t="shared" si="15"/>
        <v>0</v>
      </c>
      <c r="DB25" s="236">
        <f t="shared" si="15"/>
        <v>0</v>
      </c>
      <c r="DC25" s="236">
        <f t="shared" si="15"/>
        <v>0</v>
      </c>
    </row>
    <row r="26" spans="2:107" hidden="1"/>
    <row r="27" spans="2:107" hidden="1">
      <c r="B27" s="16" t="s">
        <v>32</v>
      </c>
      <c r="C27" s="21"/>
      <c r="D27" s="21"/>
      <c r="E27" s="21"/>
      <c r="F27" s="1189" t="s">
        <v>142</v>
      </c>
      <c r="G27" s="1201"/>
      <c r="H27" s="186">
        <v>0</v>
      </c>
      <c r="I27" s="186">
        <v>1</v>
      </c>
      <c r="J27" s="186">
        <v>2</v>
      </c>
      <c r="K27" s="186">
        <v>3</v>
      </c>
      <c r="L27" s="186">
        <v>4</v>
      </c>
      <c r="M27" s="186">
        <v>5</v>
      </c>
      <c r="N27" s="186">
        <v>6</v>
      </c>
      <c r="O27" s="186">
        <v>7</v>
      </c>
      <c r="P27" s="186">
        <v>8</v>
      </c>
      <c r="Q27" s="186">
        <v>9</v>
      </c>
      <c r="R27" s="186">
        <v>10</v>
      </c>
      <c r="S27" s="186">
        <v>11</v>
      </c>
      <c r="T27" s="186">
        <v>12</v>
      </c>
      <c r="U27" s="186">
        <v>13</v>
      </c>
      <c r="V27" s="186">
        <v>14</v>
      </c>
      <c r="W27" s="186">
        <v>15</v>
      </c>
      <c r="X27" s="186">
        <v>16</v>
      </c>
      <c r="Y27" s="186">
        <v>17</v>
      </c>
      <c r="Z27" s="186">
        <v>18</v>
      </c>
      <c r="AA27" s="186">
        <v>19</v>
      </c>
      <c r="AB27" s="186">
        <v>20</v>
      </c>
      <c r="AC27" s="186">
        <v>21</v>
      </c>
      <c r="AD27" s="186">
        <v>22</v>
      </c>
      <c r="AE27" s="186">
        <v>23</v>
      </c>
      <c r="AF27" s="186">
        <v>24</v>
      </c>
      <c r="AG27" s="186">
        <v>25</v>
      </c>
      <c r="AH27" s="186">
        <v>26</v>
      </c>
      <c r="AI27" s="186">
        <v>27</v>
      </c>
      <c r="AJ27" s="186">
        <v>28</v>
      </c>
      <c r="AK27" s="186">
        <v>29</v>
      </c>
      <c r="AL27" s="186">
        <v>30</v>
      </c>
      <c r="AM27" s="186">
        <v>31</v>
      </c>
      <c r="AN27" s="186">
        <v>32</v>
      </c>
      <c r="AO27" s="186">
        <v>33</v>
      </c>
      <c r="AP27" s="186">
        <v>34</v>
      </c>
      <c r="AQ27" s="186">
        <v>35</v>
      </c>
      <c r="AR27" s="186">
        <v>36</v>
      </c>
      <c r="AS27" s="186">
        <v>37</v>
      </c>
      <c r="AT27" s="186">
        <v>38</v>
      </c>
      <c r="AU27" s="186">
        <v>39</v>
      </c>
      <c r="AV27" s="186">
        <v>40</v>
      </c>
      <c r="AW27" s="186">
        <v>41</v>
      </c>
      <c r="AX27" s="186">
        <v>42</v>
      </c>
      <c r="AY27" s="186">
        <v>43</v>
      </c>
      <c r="AZ27" s="186">
        <v>44</v>
      </c>
      <c r="BA27" s="186">
        <v>45</v>
      </c>
      <c r="BB27" s="186">
        <v>46</v>
      </c>
      <c r="BC27" s="186">
        <v>47</v>
      </c>
      <c r="BD27" s="186">
        <v>48</v>
      </c>
      <c r="BE27" s="186">
        <v>49</v>
      </c>
      <c r="BF27" s="186">
        <v>50</v>
      </c>
      <c r="BG27" s="186">
        <v>51</v>
      </c>
      <c r="BH27" s="186">
        <v>52</v>
      </c>
      <c r="BI27" s="186">
        <v>53</v>
      </c>
      <c r="BJ27" s="186">
        <v>54</v>
      </c>
      <c r="BK27" s="186">
        <v>55</v>
      </c>
      <c r="BL27" s="186">
        <v>56</v>
      </c>
      <c r="BM27" s="186">
        <v>57</v>
      </c>
      <c r="BN27" s="186">
        <v>58</v>
      </c>
      <c r="BO27" s="186">
        <v>59</v>
      </c>
      <c r="BP27" s="186">
        <v>60</v>
      </c>
      <c r="BQ27" s="186">
        <v>61</v>
      </c>
      <c r="BR27" s="186">
        <v>62</v>
      </c>
      <c r="BS27" s="186">
        <v>63</v>
      </c>
      <c r="BT27" s="186">
        <v>64</v>
      </c>
      <c r="BU27" s="186">
        <v>65</v>
      </c>
      <c r="BV27" s="186">
        <v>66</v>
      </c>
      <c r="BW27" s="186">
        <v>67</v>
      </c>
      <c r="BX27" s="186">
        <v>68</v>
      </c>
      <c r="BY27" s="186">
        <v>69</v>
      </c>
      <c r="BZ27" s="186">
        <v>70</v>
      </c>
      <c r="CA27" s="186">
        <v>71</v>
      </c>
      <c r="CB27" s="186">
        <v>72</v>
      </c>
      <c r="CC27" s="186">
        <v>73</v>
      </c>
      <c r="CD27" s="186">
        <v>74</v>
      </c>
      <c r="CE27" s="186">
        <v>75</v>
      </c>
      <c r="CF27" s="186">
        <v>76</v>
      </c>
      <c r="CG27" s="186">
        <v>77</v>
      </c>
      <c r="CH27" s="186">
        <v>78</v>
      </c>
      <c r="CI27" s="186">
        <v>79</v>
      </c>
      <c r="CJ27" s="186">
        <v>80</v>
      </c>
      <c r="CK27" s="186">
        <v>81</v>
      </c>
      <c r="CL27" s="186">
        <v>82</v>
      </c>
      <c r="CM27" s="186">
        <v>83</v>
      </c>
      <c r="CN27" s="186">
        <v>84</v>
      </c>
      <c r="CO27" s="186">
        <v>85</v>
      </c>
      <c r="CP27" s="186">
        <v>86</v>
      </c>
      <c r="CQ27" s="186">
        <v>87</v>
      </c>
      <c r="CR27" s="186">
        <v>88</v>
      </c>
      <c r="CS27" s="186">
        <v>89</v>
      </c>
      <c r="CT27" s="186">
        <v>90</v>
      </c>
      <c r="CU27" s="186">
        <v>91</v>
      </c>
      <c r="CV27" s="186">
        <v>92</v>
      </c>
      <c r="CW27" s="186">
        <v>93</v>
      </c>
      <c r="CX27" s="186">
        <v>94</v>
      </c>
      <c r="CY27" s="186">
        <v>95</v>
      </c>
      <c r="CZ27" s="186">
        <v>96</v>
      </c>
      <c r="DA27" s="186">
        <v>97</v>
      </c>
      <c r="DB27" s="186">
        <v>98</v>
      </c>
      <c r="DC27" s="186">
        <v>99</v>
      </c>
    </row>
    <row r="28" spans="2:107" ht="29" hidden="1">
      <c r="B28" s="221" t="s">
        <v>226</v>
      </c>
      <c r="C28" s="1210" t="s">
        <v>263</v>
      </c>
      <c r="D28" s="1210"/>
      <c r="E28" s="1210"/>
      <c r="F28" s="187" t="s">
        <v>146</v>
      </c>
      <c r="G28" s="186" t="s">
        <v>147</v>
      </c>
      <c r="H28" s="186" t="str">
        <f ca="1">IF(PVP="",TEXT(TODAY(),"yyyy"),TEXT(PVP,"yyyy"))</f>
        <v>2024</v>
      </c>
      <c r="I28" s="186">
        <f t="shared" ref="I28:AN28" ca="1" si="16">$H$7+I27</f>
        <v>2025</v>
      </c>
      <c r="J28" s="186">
        <f t="shared" ca="1" si="16"/>
        <v>2026</v>
      </c>
      <c r="K28" s="186">
        <f t="shared" ca="1" si="16"/>
        <v>2027</v>
      </c>
      <c r="L28" s="186">
        <f t="shared" ca="1" si="16"/>
        <v>2028</v>
      </c>
      <c r="M28" s="186">
        <f t="shared" ca="1" si="16"/>
        <v>2029</v>
      </c>
      <c r="N28" s="186">
        <f t="shared" ca="1" si="16"/>
        <v>2030</v>
      </c>
      <c r="O28" s="186">
        <f t="shared" ca="1" si="16"/>
        <v>2031</v>
      </c>
      <c r="P28" s="186">
        <f t="shared" ca="1" si="16"/>
        <v>2032</v>
      </c>
      <c r="Q28" s="186">
        <f t="shared" ca="1" si="16"/>
        <v>2033</v>
      </c>
      <c r="R28" s="186">
        <f t="shared" ca="1" si="16"/>
        <v>2034</v>
      </c>
      <c r="S28" s="186">
        <f t="shared" ca="1" si="16"/>
        <v>2035</v>
      </c>
      <c r="T28" s="186">
        <f t="shared" ca="1" si="16"/>
        <v>2036</v>
      </c>
      <c r="U28" s="186">
        <f t="shared" ca="1" si="16"/>
        <v>2037</v>
      </c>
      <c r="V28" s="186">
        <f t="shared" ca="1" si="16"/>
        <v>2038</v>
      </c>
      <c r="W28" s="186">
        <f t="shared" ca="1" si="16"/>
        <v>2039</v>
      </c>
      <c r="X28" s="186">
        <f t="shared" ca="1" si="16"/>
        <v>2040</v>
      </c>
      <c r="Y28" s="186">
        <f t="shared" ca="1" si="16"/>
        <v>2041</v>
      </c>
      <c r="Z28" s="186">
        <f t="shared" ca="1" si="16"/>
        <v>2042</v>
      </c>
      <c r="AA28" s="186">
        <f t="shared" ca="1" si="16"/>
        <v>2043</v>
      </c>
      <c r="AB28" s="186">
        <f t="shared" ca="1" si="16"/>
        <v>2044</v>
      </c>
      <c r="AC28" s="186">
        <f t="shared" ca="1" si="16"/>
        <v>2045</v>
      </c>
      <c r="AD28" s="186">
        <f t="shared" ca="1" si="16"/>
        <v>2046</v>
      </c>
      <c r="AE28" s="186">
        <f t="shared" ca="1" si="16"/>
        <v>2047</v>
      </c>
      <c r="AF28" s="186">
        <f t="shared" ca="1" si="16"/>
        <v>2048</v>
      </c>
      <c r="AG28" s="186">
        <f t="shared" ca="1" si="16"/>
        <v>2049</v>
      </c>
      <c r="AH28" s="186">
        <f t="shared" ca="1" si="16"/>
        <v>2050</v>
      </c>
      <c r="AI28" s="186">
        <f t="shared" ca="1" si="16"/>
        <v>2051</v>
      </c>
      <c r="AJ28" s="186">
        <f t="shared" ca="1" si="16"/>
        <v>2052</v>
      </c>
      <c r="AK28" s="186">
        <f t="shared" ca="1" si="16"/>
        <v>2053</v>
      </c>
      <c r="AL28" s="186">
        <f t="shared" ca="1" si="16"/>
        <v>2054</v>
      </c>
      <c r="AM28" s="186">
        <f t="shared" ca="1" si="16"/>
        <v>2055</v>
      </c>
      <c r="AN28" s="186">
        <f t="shared" ca="1" si="16"/>
        <v>2056</v>
      </c>
      <c r="AO28" s="186">
        <f t="shared" ref="AO28:BT28" ca="1" si="17">$H$7+AO27</f>
        <v>2057</v>
      </c>
      <c r="AP28" s="186">
        <f t="shared" ca="1" si="17"/>
        <v>2058</v>
      </c>
      <c r="AQ28" s="186">
        <f t="shared" ca="1" si="17"/>
        <v>2059</v>
      </c>
      <c r="AR28" s="186">
        <f t="shared" ca="1" si="17"/>
        <v>2060</v>
      </c>
      <c r="AS28" s="186">
        <f t="shared" ca="1" si="17"/>
        <v>2061</v>
      </c>
      <c r="AT28" s="186">
        <f t="shared" ca="1" si="17"/>
        <v>2062</v>
      </c>
      <c r="AU28" s="186">
        <f t="shared" ca="1" si="17"/>
        <v>2063</v>
      </c>
      <c r="AV28" s="186">
        <f t="shared" ca="1" si="17"/>
        <v>2064</v>
      </c>
      <c r="AW28" s="186">
        <f t="shared" ca="1" si="17"/>
        <v>2065</v>
      </c>
      <c r="AX28" s="186">
        <f t="shared" ca="1" si="17"/>
        <v>2066</v>
      </c>
      <c r="AY28" s="186">
        <f t="shared" ca="1" si="17"/>
        <v>2067</v>
      </c>
      <c r="AZ28" s="186">
        <f t="shared" ca="1" si="17"/>
        <v>2068</v>
      </c>
      <c r="BA28" s="186">
        <f t="shared" ca="1" si="17"/>
        <v>2069</v>
      </c>
      <c r="BB28" s="186">
        <f t="shared" ca="1" si="17"/>
        <v>2070</v>
      </c>
      <c r="BC28" s="186">
        <f t="shared" ca="1" si="17"/>
        <v>2071</v>
      </c>
      <c r="BD28" s="186">
        <f t="shared" ca="1" si="17"/>
        <v>2072</v>
      </c>
      <c r="BE28" s="186">
        <f t="shared" ca="1" si="17"/>
        <v>2073</v>
      </c>
      <c r="BF28" s="186">
        <f t="shared" ca="1" si="17"/>
        <v>2074</v>
      </c>
      <c r="BG28" s="186">
        <f t="shared" ca="1" si="17"/>
        <v>2075</v>
      </c>
      <c r="BH28" s="186">
        <f t="shared" ca="1" si="17"/>
        <v>2076</v>
      </c>
      <c r="BI28" s="186">
        <f t="shared" ca="1" si="17"/>
        <v>2077</v>
      </c>
      <c r="BJ28" s="186">
        <f t="shared" ca="1" si="17"/>
        <v>2078</v>
      </c>
      <c r="BK28" s="186">
        <f t="shared" ca="1" si="17"/>
        <v>2079</v>
      </c>
      <c r="BL28" s="186">
        <f t="shared" ca="1" si="17"/>
        <v>2080</v>
      </c>
      <c r="BM28" s="186">
        <f t="shared" ca="1" si="17"/>
        <v>2081</v>
      </c>
      <c r="BN28" s="186">
        <f t="shared" ca="1" si="17"/>
        <v>2082</v>
      </c>
      <c r="BO28" s="186">
        <f t="shared" ca="1" si="17"/>
        <v>2083</v>
      </c>
      <c r="BP28" s="186">
        <f t="shared" ca="1" si="17"/>
        <v>2084</v>
      </c>
      <c r="BQ28" s="186">
        <f t="shared" ca="1" si="17"/>
        <v>2085</v>
      </c>
      <c r="BR28" s="186">
        <f t="shared" ca="1" si="17"/>
        <v>2086</v>
      </c>
      <c r="BS28" s="186">
        <f t="shared" ca="1" si="17"/>
        <v>2087</v>
      </c>
      <c r="BT28" s="186">
        <f t="shared" ca="1" si="17"/>
        <v>2088</v>
      </c>
      <c r="BU28" s="186">
        <f t="shared" ref="BU28:CZ28" ca="1" si="18">$H$7+BU27</f>
        <v>2089</v>
      </c>
      <c r="BV28" s="186">
        <f t="shared" ca="1" si="18"/>
        <v>2090</v>
      </c>
      <c r="BW28" s="186">
        <f t="shared" ca="1" si="18"/>
        <v>2091</v>
      </c>
      <c r="BX28" s="186">
        <f t="shared" ca="1" si="18"/>
        <v>2092</v>
      </c>
      <c r="BY28" s="186">
        <f t="shared" ca="1" si="18"/>
        <v>2093</v>
      </c>
      <c r="BZ28" s="186">
        <f t="shared" ca="1" si="18"/>
        <v>2094</v>
      </c>
      <c r="CA28" s="186">
        <f t="shared" ca="1" si="18"/>
        <v>2095</v>
      </c>
      <c r="CB28" s="186">
        <f t="shared" ca="1" si="18"/>
        <v>2096</v>
      </c>
      <c r="CC28" s="186">
        <f t="shared" ca="1" si="18"/>
        <v>2097</v>
      </c>
      <c r="CD28" s="186">
        <f t="shared" ca="1" si="18"/>
        <v>2098</v>
      </c>
      <c r="CE28" s="186">
        <f t="shared" ca="1" si="18"/>
        <v>2099</v>
      </c>
      <c r="CF28" s="186">
        <f t="shared" ca="1" si="18"/>
        <v>2100</v>
      </c>
      <c r="CG28" s="186">
        <f t="shared" ca="1" si="18"/>
        <v>2101</v>
      </c>
      <c r="CH28" s="186">
        <f t="shared" ca="1" si="18"/>
        <v>2102</v>
      </c>
      <c r="CI28" s="186">
        <f t="shared" ca="1" si="18"/>
        <v>2103</v>
      </c>
      <c r="CJ28" s="186">
        <f t="shared" ca="1" si="18"/>
        <v>2104</v>
      </c>
      <c r="CK28" s="186">
        <f t="shared" ca="1" si="18"/>
        <v>2105</v>
      </c>
      <c r="CL28" s="186">
        <f t="shared" ca="1" si="18"/>
        <v>2106</v>
      </c>
      <c r="CM28" s="186">
        <f t="shared" ca="1" si="18"/>
        <v>2107</v>
      </c>
      <c r="CN28" s="186">
        <f t="shared" ca="1" si="18"/>
        <v>2108</v>
      </c>
      <c r="CO28" s="186">
        <f t="shared" ca="1" si="18"/>
        <v>2109</v>
      </c>
      <c r="CP28" s="186">
        <f t="shared" ca="1" si="18"/>
        <v>2110</v>
      </c>
      <c r="CQ28" s="186">
        <f t="shared" ca="1" si="18"/>
        <v>2111</v>
      </c>
      <c r="CR28" s="186">
        <f t="shared" ca="1" si="18"/>
        <v>2112</v>
      </c>
      <c r="CS28" s="186">
        <f t="shared" ca="1" si="18"/>
        <v>2113</v>
      </c>
      <c r="CT28" s="186">
        <f t="shared" ca="1" si="18"/>
        <v>2114</v>
      </c>
      <c r="CU28" s="186">
        <f t="shared" ca="1" si="18"/>
        <v>2115</v>
      </c>
      <c r="CV28" s="186">
        <f t="shared" ca="1" si="18"/>
        <v>2116</v>
      </c>
      <c r="CW28" s="186">
        <f t="shared" ca="1" si="18"/>
        <v>2117</v>
      </c>
      <c r="CX28" s="186">
        <f t="shared" ca="1" si="18"/>
        <v>2118</v>
      </c>
      <c r="CY28" s="186">
        <f t="shared" ca="1" si="18"/>
        <v>2119</v>
      </c>
      <c r="CZ28" s="186">
        <f t="shared" ca="1" si="18"/>
        <v>2120</v>
      </c>
      <c r="DA28" s="186">
        <f t="shared" ref="DA28:DC28" ca="1" si="19">$H$7+DA27</f>
        <v>2121</v>
      </c>
      <c r="DB28" s="186">
        <f t="shared" ca="1" si="19"/>
        <v>2122</v>
      </c>
      <c r="DC28" s="186">
        <f t="shared" ca="1" si="19"/>
        <v>2123</v>
      </c>
    </row>
    <row r="29" spans="2:107" ht="15" hidden="1" customHeight="1">
      <c r="B29" s="176" t="s">
        <v>264</v>
      </c>
      <c r="C29" s="1212" t="s">
        <v>265</v>
      </c>
      <c r="D29" s="1212"/>
      <c r="E29" s="1212"/>
      <c r="F29" s="210">
        <f>H29+NPV(FD,I29:INDEX(I29:DC29,PAL))</f>
        <v>0</v>
      </c>
      <c r="G29" s="210">
        <f>SUMIF($H$6:$DC$6,"&lt;="&amp;PAL,$H29:$DC29)</f>
        <v>0</v>
      </c>
      <c r="H29" s="211">
        <f>'Alternatyva 4'!H$7-'Alternatyva 4'!H$112</f>
        <v>0</v>
      </c>
      <c r="I29" s="211">
        <f>'Alternatyva 4'!I$7-'Alternatyva 4'!I$112</f>
        <v>0</v>
      </c>
      <c r="J29" s="211">
        <f>'Alternatyva 4'!J$7-'Alternatyva 4'!J$112</f>
        <v>0</v>
      </c>
      <c r="K29" s="211">
        <f>'Alternatyva 4'!K$7-'Alternatyva 4'!K$112</f>
        <v>0</v>
      </c>
      <c r="L29" s="211">
        <f>'Alternatyva 4'!L$7-'Alternatyva 4'!L$112</f>
        <v>0</v>
      </c>
      <c r="M29" s="211">
        <f>'Alternatyva 4'!M$7-'Alternatyva 4'!M$112</f>
        <v>0</v>
      </c>
      <c r="N29" s="211">
        <f>'Alternatyva 4'!N$7-'Alternatyva 4'!N$112</f>
        <v>0</v>
      </c>
      <c r="O29" s="211">
        <f>'Alternatyva 4'!O$7-'Alternatyva 4'!O$112</f>
        <v>0</v>
      </c>
      <c r="P29" s="211">
        <f>'Alternatyva 4'!P$7-'Alternatyva 4'!P$112</f>
        <v>0</v>
      </c>
      <c r="Q29" s="211">
        <f>'Alternatyva 4'!Q$7-'Alternatyva 4'!Q$112</f>
        <v>0</v>
      </c>
      <c r="R29" s="211">
        <f>'Alternatyva 4'!R$7-'Alternatyva 4'!R$112</f>
        <v>0</v>
      </c>
      <c r="S29" s="211">
        <f>'Alternatyva 4'!S$7-'Alternatyva 4'!S$112</f>
        <v>0</v>
      </c>
      <c r="T29" s="211">
        <f>'Alternatyva 4'!T$7-'Alternatyva 4'!T$112</f>
        <v>0</v>
      </c>
      <c r="U29" s="211">
        <f>'Alternatyva 4'!U$7-'Alternatyva 4'!U$112</f>
        <v>0</v>
      </c>
      <c r="V29" s="211">
        <f>'Alternatyva 4'!V$7-'Alternatyva 4'!V$112</f>
        <v>0</v>
      </c>
      <c r="W29" s="211">
        <f>'Alternatyva 4'!W$7-'Alternatyva 4'!W$112</f>
        <v>0</v>
      </c>
      <c r="X29" s="211">
        <f>'Alternatyva 4'!X$7-'Alternatyva 4'!X$112</f>
        <v>0</v>
      </c>
      <c r="Y29" s="211">
        <f>'Alternatyva 4'!Y$7-'Alternatyva 4'!Y$112</f>
        <v>0</v>
      </c>
      <c r="Z29" s="211">
        <f>'Alternatyva 4'!Z$7-'Alternatyva 4'!Z$112</f>
        <v>0</v>
      </c>
      <c r="AA29" s="211">
        <f>'Alternatyva 4'!AA$7-'Alternatyva 4'!AA$112</f>
        <v>0</v>
      </c>
      <c r="AB29" s="211">
        <f>'Alternatyva 4'!AB$7-'Alternatyva 4'!AB$112</f>
        <v>0</v>
      </c>
      <c r="AC29" s="211">
        <f>'Alternatyva 4'!AC$7-'Alternatyva 4'!AC$112</f>
        <v>0</v>
      </c>
      <c r="AD29" s="211">
        <f>'Alternatyva 4'!AD$7-'Alternatyva 4'!AD$112</f>
        <v>0</v>
      </c>
      <c r="AE29" s="211">
        <f>'Alternatyva 4'!AE$7-'Alternatyva 4'!AE$112</f>
        <v>0</v>
      </c>
      <c r="AF29" s="211">
        <f>'Alternatyva 4'!AF$7-'Alternatyva 4'!AF$112</f>
        <v>0</v>
      </c>
      <c r="AG29" s="211">
        <f>'Alternatyva 4'!AG$7-'Alternatyva 4'!AG$112</f>
        <v>0</v>
      </c>
      <c r="AH29" s="211">
        <f>'Alternatyva 4'!AH$7-'Alternatyva 4'!AH$112</f>
        <v>0</v>
      </c>
      <c r="AI29" s="211">
        <f>'Alternatyva 4'!AI$7-'Alternatyva 4'!AI$112</f>
        <v>0</v>
      </c>
      <c r="AJ29" s="211">
        <f>'Alternatyva 4'!AJ$7-'Alternatyva 4'!AJ$112</f>
        <v>0</v>
      </c>
      <c r="AK29" s="211">
        <f>'Alternatyva 4'!AK$7-'Alternatyva 4'!AK$112</f>
        <v>0</v>
      </c>
      <c r="AL29" s="211">
        <f>'Alternatyva 4'!AL$7-'Alternatyva 4'!AL$112</f>
        <v>0</v>
      </c>
      <c r="AM29" s="211">
        <f>'Alternatyva 4'!AM$7-'Alternatyva 4'!AM$112</f>
        <v>0</v>
      </c>
      <c r="AN29" s="211">
        <f>'Alternatyva 4'!AN$7-'Alternatyva 4'!AN$112</f>
        <v>0</v>
      </c>
      <c r="AO29" s="211">
        <f>'Alternatyva 4'!AO$7-'Alternatyva 4'!AO$112</f>
        <v>0</v>
      </c>
      <c r="AP29" s="211">
        <f>'Alternatyva 4'!AP$7-'Alternatyva 4'!AP$112</f>
        <v>0</v>
      </c>
      <c r="AQ29" s="211">
        <f>'Alternatyva 4'!AQ$7-'Alternatyva 4'!AQ$112</f>
        <v>0</v>
      </c>
      <c r="AR29" s="211">
        <f>'Alternatyva 4'!AR$7-'Alternatyva 4'!AR$112</f>
        <v>0</v>
      </c>
      <c r="AS29" s="211">
        <f>'Alternatyva 4'!AS$7-'Alternatyva 4'!AS$112</f>
        <v>0</v>
      </c>
      <c r="AT29" s="211">
        <f>'Alternatyva 4'!AT$7-'Alternatyva 4'!AT$112</f>
        <v>0</v>
      </c>
      <c r="AU29" s="211">
        <f>'Alternatyva 4'!AU$7-'Alternatyva 4'!AU$112</f>
        <v>0</v>
      </c>
      <c r="AV29" s="211">
        <f>'Alternatyva 4'!AV$7-'Alternatyva 4'!AV$112</f>
        <v>0</v>
      </c>
      <c r="AW29" s="211">
        <f>'Alternatyva 4'!AW$7-'Alternatyva 4'!AW$112</f>
        <v>0</v>
      </c>
      <c r="AX29" s="211">
        <f>'Alternatyva 4'!AX$7-'Alternatyva 4'!AX$112</f>
        <v>0</v>
      </c>
      <c r="AY29" s="211">
        <f>'Alternatyva 4'!AY$7-'Alternatyva 4'!AY$112</f>
        <v>0</v>
      </c>
      <c r="AZ29" s="211">
        <f>'Alternatyva 4'!AZ$7-'Alternatyva 4'!AZ$112</f>
        <v>0</v>
      </c>
      <c r="BA29" s="211">
        <f>'Alternatyva 4'!BA$7-'Alternatyva 4'!BA$112</f>
        <v>0</v>
      </c>
      <c r="BB29" s="211">
        <f>'Alternatyva 4'!BB$7-'Alternatyva 4'!BB$112</f>
        <v>0</v>
      </c>
      <c r="BC29" s="211">
        <f>'Alternatyva 4'!BC$7-'Alternatyva 4'!BC$112</f>
        <v>0</v>
      </c>
      <c r="BD29" s="211">
        <f>'Alternatyva 4'!BD$7-'Alternatyva 4'!BD$112</f>
        <v>0</v>
      </c>
      <c r="BE29" s="211">
        <f>'Alternatyva 4'!BE$7-'Alternatyva 4'!BE$112</f>
        <v>0</v>
      </c>
      <c r="BF29" s="211">
        <f>'Alternatyva 4'!BF$7-'Alternatyva 4'!BF$112</f>
        <v>0</v>
      </c>
      <c r="BG29" s="211">
        <f>'Alternatyva 4'!BG$7-'Alternatyva 4'!BG$112</f>
        <v>0</v>
      </c>
      <c r="BH29" s="211">
        <f>'Alternatyva 4'!BH$7-'Alternatyva 4'!BH$112</f>
        <v>0</v>
      </c>
      <c r="BI29" s="211">
        <f>'Alternatyva 4'!BI$7-'Alternatyva 4'!BI$112</f>
        <v>0</v>
      </c>
      <c r="BJ29" s="211">
        <f>'Alternatyva 4'!BJ$7-'Alternatyva 4'!BJ$112</f>
        <v>0</v>
      </c>
      <c r="BK29" s="211">
        <f>'Alternatyva 4'!BK$7-'Alternatyva 4'!BK$112</f>
        <v>0</v>
      </c>
      <c r="BL29" s="211">
        <f>'Alternatyva 4'!BL$7-'Alternatyva 4'!BL$112</f>
        <v>0</v>
      </c>
      <c r="BM29" s="211">
        <f>'Alternatyva 4'!BM$7-'Alternatyva 4'!BM$112</f>
        <v>0</v>
      </c>
      <c r="BN29" s="211">
        <f>'Alternatyva 4'!BN$7-'Alternatyva 4'!BN$112</f>
        <v>0</v>
      </c>
      <c r="BO29" s="211">
        <f>'Alternatyva 4'!BO$7-'Alternatyva 4'!BO$112</f>
        <v>0</v>
      </c>
      <c r="BP29" s="211">
        <f>'Alternatyva 4'!BP$7-'Alternatyva 4'!BP$112</f>
        <v>0</v>
      </c>
      <c r="BQ29" s="211">
        <f>'Alternatyva 4'!BQ$7-'Alternatyva 4'!BQ$112</f>
        <v>0</v>
      </c>
      <c r="BR29" s="211">
        <f>'Alternatyva 4'!BR$7-'Alternatyva 4'!BR$112</f>
        <v>0</v>
      </c>
      <c r="BS29" s="211">
        <f>'Alternatyva 4'!BS$7-'Alternatyva 4'!BS$112</f>
        <v>0</v>
      </c>
      <c r="BT29" s="211">
        <f>'Alternatyva 4'!BT$7-'Alternatyva 4'!BT$112</f>
        <v>0</v>
      </c>
      <c r="BU29" s="211">
        <f>'Alternatyva 4'!BU$7-'Alternatyva 4'!BU$112</f>
        <v>0</v>
      </c>
      <c r="BV29" s="211">
        <f>'Alternatyva 4'!BV$7-'Alternatyva 4'!BV$112</f>
        <v>0</v>
      </c>
      <c r="BW29" s="211">
        <f>'Alternatyva 4'!BW$7-'Alternatyva 4'!BW$112</f>
        <v>0</v>
      </c>
      <c r="BX29" s="211">
        <f>'Alternatyva 4'!BX$7-'Alternatyva 4'!BX$112</f>
        <v>0</v>
      </c>
      <c r="BY29" s="211">
        <f>'Alternatyva 4'!BY$7-'Alternatyva 4'!BY$112</f>
        <v>0</v>
      </c>
      <c r="BZ29" s="211">
        <f>'Alternatyva 4'!BZ$7-'Alternatyva 4'!BZ$112</f>
        <v>0</v>
      </c>
      <c r="CA29" s="211">
        <f>'Alternatyva 4'!CA$7-'Alternatyva 4'!CA$112</f>
        <v>0</v>
      </c>
      <c r="CB29" s="211">
        <f>'Alternatyva 4'!CB$7-'Alternatyva 4'!CB$112</f>
        <v>0</v>
      </c>
      <c r="CC29" s="211">
        <f>'Alternatyva 4'!CC$7-'Alternatyva 4'!CC$112</f>
        <v>0</v>
      </c>
      <c r="CD29" s="211">
        <f>'Alternatyva 4'!CD$7-'Alternatyva 4'!CD$112</f>
        <v>0</v>
      </c>
      <c r="CE29" s="211">
        <f>'Alternatyva 4'!CE$7-'Alternatyva 4'!CE$112</f>
        <v>0</v>
      </c>
      <c r="CF29" s="211">
        <f>'Alternatyva 4'!CF$7-'Alternatyva 4'!CF$112</f>
        <v>0</v>
      </c>
      <c r="CG29" s="211">
        <f>'Alternatyva 4'!CG$7-'Alternatyva 4'!CG$112</f>
        <v>0</v>
      </c>
      <c r="CH29" s="211">
        <f>'Alternatyva 4'!CH$7-'Alternatyva 4'!CH$112</f>
        <v>0</v>
      </c>
      <c r="CI29" s="211">
        <f>'Alternatyva 4'!CI$7-'Alternatyva 4'!CI$112</f>
        <v>0</v>
      </c>
      <c r="CJ29" s="211">
        <f>'Alternatyva 4'!CJ$7-'Alternatyva 4'!CJ$112</f>
        <v>0</v>
      </c>
      <c r="CK29" s="211">
        <f>'Alternatyva 4'!CK$7-'Alternatyva 4'!CK$112</f>
        <v>0</v>
      </c>
      <c r="CL29" s="211">
        <f>'Alternatyva 4'!CL$7-'Alternatyva 4'!CL$112</f>
        <v>0</v>
      </c>
      <c r="CM29" s="211">
        <f>'Alternatyva 4'!CM$7-'Alternatyva 4'!CM$112</f>
        <v>0</v>
      </c>
      <c r="CN29" s="211">
        <f>'Alternatyva 4'!CN$7-'Alternatyva 4'!CN$112</f>
        <v>0</v>
      </c>
      <c r="CO29" s="211">
        <f>'Alternatyva 4'!CO$7-'Alternatyva 4'!CO$112</f>
        <v>0</v>
      </c>
      <c r="CP29" s="211">
        <f>'Alternatyva 4'!CP$7-'Alternatyva 4'!CP$112</f>
        <v>0</v>
      </c>
      <c r="CQ29" s="211">
        <f>'Alternatyva 4'!CQ$7-'Alternatyva 4'!CQ$112</f>
        <v>0</v>
      </c>
      <c r="CR29" s="211">
        <f>'Alternatyva 4'!CR$7-'Alternatyva 4'!CR$112</f>
        <v>0</v>
      </c>
      <c r="CS29" s="211">
        <f>'Alternatyva 4'!CS$7-'Alternatyva 4'!CS$112</f>
        <v>0</v>
      </c>
      <c r="CT29" s="211">
        <f>'Alternatyva 4'!CT$7-'Alternatyva 4'!CT$112</f>
        <v>0</v>
      </c>
      <c r="CU29" s="211">
        <f>'Alternatyva 4'!CU$7-'Alternatyva 4'!CU$112</f>
        <v>0</v>
      </c>
      <c r="CV29" s="211">
        <f>'Alternatyva 4'!CV$7-'Alternatyva 4'!CV$112</f>
        <v>0</v>
      </c>
      <c r="CW29" s="211">
        <f>'Alternatyva 4'!CW$7-'Alternatyva 4'!CW$112</f>
        <v>0</v>
      </c>
      <c r="CX29" s="211">
        <f>'Alternatyva 4'!CX$7-'Alternatyva 4'!CX$112</f>
        <v>0</v>
      </c>
      <c r="CY29" s="211">
        <f>'Alternatyva 4'!CY$7-'Alternatyva 4'!CY$112</f>
        <v>0</v>
      </c>
      <c r="CZ29" s="211">
        <f>'Alternatyva 4'!CZ$7-'Alternatyva 4'!CZ$112</f>
        <v>0</v>
      </c>
      <c r="DA29" s="211">
        <f>'Alternatyva 4'!DA$7-'Alternatyva 4'!DA$112</f>
        <v>0</v>
      </c>
      <c r="DB29" s="211">
        <f>'Alternatyva 4'!DB$7-'Alternatyva 4'!DB$112</f>
        <v>0</v>
      </c>
      <c r="DC29" s="211">
        <f>'Alternatyva 4'!DC$7-'Alternatyva 4'!DC$112</f>
        <v>0</v>
      </c>
    </row>
    <row r="30" spans="2:107" hidden="1">
      <c r="B30" s="176" t="s">
        <v>266</v>
      </c>
      <c r="C30" s="1218" t="s">
        <v>267</v>
      </c>
      <c r="D30" s="1218"/>
      <c r="E30" s="1218"/>
      <c r="F30" s="210">
        <f>H30+NPV(FD,I30:INDEX(I30:DC30,PAL))</f>
        <v>0</v>
      </c>
      <c r="G30" s="210">
        <f>SUMIF($H$6:$DC$6,"&lt;="&amp;PAL,$H30:$DC30)</f>
        <v>0</v>
      </c>
      <c r="H30" s="211">
        <f>SUMPRODUCT('Alternatyva 4'!H$95:H$99,100/('Alternatyva 4'!$DG$95:$DG$99+100))-SUMPRODUCT('Alternatyva 4'!H$106:H$110,100/('Alternatyva 4'!$DG$106:$DG$110+100))</f>
        <v>0</v>
      </c>
      <c r="I30" s="211">
        <f>SUMPRODUCT('Alternatyva 4'!I$95:I$99,100/('Alternatyva 4'!$DG$95:$DG$99+100))-SUMPRODUCT('Alternatyva 4'!I$106:I$110,100/('Alternatyva 4'!$DG$106:$DG$110+100))</f>
        <v>0</v>
      </c>
      <c r="J30" s="211">
        <f>SUMPRODUCT('Alternatyva 4'!J$95:J$99,100/('Alternatyva 4'!$DG$95:$DG$99+100))-SUMPRODUCT('Alternatyva 4'!J$106:J$110,100/('Alternatyva 4'!$DG$106:$DG$110+100))</f>
        <v>0</v>
      </c>
      <c r="K30" s="211">
        <f>SUMPRODUCT('Alternatyva 4'!K$95:K$99,100/('Alternatyva 4'!$DG$95:$DG$99+100))-SUMPRODUCT('Alternatyva 4'!K$106:K$110,100/('Alternatyva 4'!$DG$106:$DG$110+100))</f>
        <v>0</v>
      </c>
      <c r="L30" s="211">
        <f>SUMPRODUCT('Alternatyva 4'!L$95:L$99,100/('Alternatyva 4'!$DG$95:$DG$99+100))-SUMPRODUCT('Alternatyva 4'!L$106:L$110,100/('Alternatyva 4'!$DG$106:$DG$110+100))</f>
        <v>0</v>
      </c>
      <c r="M30" s="211">
        <f>SUMPRODUCT('Alternatyva 4'!M$95:M$99,100/('Alternatyva 4'!$DG$95:$DG$99+100))-SUMPRODUCT('Alternatyva 4'!M$106:M$110,100/('Alternatyva 4'!$DG$106:$DG$110+100))</f>
        <v>0</v>
      </c>
      <c r="N30" s="211">
        <f>SUMPRODUCT('Alternatyva 4'!N$95:N$99,100/('Alternatyva 4'!$DG$95:$DG$99+100))-SUMPRODUCT('Alternatyva 4'!N$106:N$110,100/('Alternatyva 4'!$DG$106:$DG$110+100))</f>
        <v>0</v>
      </c>
      <c r="O30" s="211">
        <f>SUMPRODUCT('Alternatyva 4'!O$95:O$99,100/('Alternatyva 4'!$DG$95:$DG$99+100))-SUMPRODUCT('Alternatyva 4'!O$106:O$110,100/('Alternatyva 4'!$DG$106:$DG$110+100))</f>
        <v>0</v>
      </c>
      <c r="P30" s="211">
        <f>SUMPRODUCT('Alternatyva 4'!P$95:P$99,100/('Alternatyva 4'!$DG$95:$DG$99+100))-SUMPRODUCT('Alternatyva 4'!P$106:P$110,100/('Alternatyva 4'!$DG$106:$DG$110+100))</f>
        <v>0</v>
      </c>
      <c r="Q30" s="211">
        <f>SUMPRODUCT('Alternatyva 4'!Q$95:Q$99,100/('Alternatyva 4'!$DG$95:$DG$99+100))-SUMPRODUCT('Alternatyva 4'!Q$106:Q$110,100/('Alternatyva 4'!$DG$106:$DG$110+100))</f>
        <v>0</v>
      </c>
      <c r="R30" s="211">
        <f>SUMPRODUCT('Alternatyva 4'!R$95:R$99,100/('Alternatyva 4'!$DG$95:$DG$99+100))-SUMPRODUCT('Alternatyva 4'!R$106:R$110,100/('Alternatyva 4'!$DG$106:$DG$110+100))</f>
        <v>0</v>
      </c>
      <c r="S30" s="211">
        <f>SUMPRODUCT('Alternatyva 4'!S$95:S$99,100/('Alternatyva 4'!$DG$95:$DG$99+100))-SUMPRODUCT('Alternatyva 4'!S$106:S$110,100/('Alternatyva 4'!$DG$106:$DG$110+100))</f>
        <v>0</v>
      </c>
      <c r="T30" s="211">
        <f>SUMPRODUCT('Alternatyva 4'!T$95:T$99,100/('Alternatyva 4'!$DG$95:$DG$99+100))-SUMPRODUCT('Alternatyva 4'!T$106:T$110,100/('Alternatyva 4'!$DG$106:$DG$110+100))</f>
        <v>0</v>
      </c>
      <c r="U30" s="211">
        <f>SUMPRODUCT('Alternatyva 4'!U$95:U$99,100/('Alternatyva 4'!$DG$95:$DG$99+100))-SUMPRODUCT('Alternatyva 4'!U$106:U$110,100/('Alternatyva 4'!$DG$106:$DG$110+100))</f>
        <v>0</v>
      </c>
      <c r="V30" s="211">
        <f>SUMPRODUCT('Alternatyva 4'!V$95:V$99,100/('Alternatyva 4'!$DG$95:$DG$99+100))-SUMPRODUCT('Alternatyva 4'!V$106:V$110,100/('Alternatyva 4'!$DG$106:$DG$110+100))</f>
        <v>0</v>
      </c>
      <c r="W30" s="211">
        <f>SUMPRODUCT('Alternatyva 4'!W$95:W$99,100/('Alternatyva 4'!$DG$95:$DG$99+100))-SUMPRODUCT('Alternatyva 4'!W$106:W$110,100/('Alternatyva 4'!$DG$106:$DG$110+100))</f>
        <v>0</v>
      </c>
      <c r="X30" s="211">
        <f>SUMPRODUCT('Alternatyva 4'!X$95:X$99,100/('Alternatyva 4'!$DG$95:$DG$99+100))-SUMPRODUCT('Alternatyva 4'!X$106:X$110,100/('Alternatyva 4'!$DG$106:$DG$110+100))</f>
        <v>0</v>
      </c>
      <c r="Y30" s="211">
        <f>SUMPRODUCT('Alternatyva 4'!Y$95:Y$99,100/('Alternatyva 4'!$DG$95:$DG$99+100))-SUMPRODUCT('Alternatyva 4'!Y$106:Y$110,100/('Alternatyva 4'!$DG$106:$DG$110+100))</f>
        <v>0</v>
      </c>
      <c r="Z30" s="211">
        <f>SUMPRODUCT('Alternatyva 4'!Z$95:Z$99,100/('Alternatyva 4'!$DG$95:$DG$99+100))-SUMPRODUCT('Alternatyva 4'!Z$106:Z$110,100/('Alternatyva 4'!$DG$106:$DG$110+100))</f>
        <v>0</v>
      </c>
      <c r="AA30" s="211">
        <f>SUMPRODUCT('Alternatyva 4'!AA$95:AA$99,100/('Alternatyva 4'!$DG$95:$DG$99+100))-SUMPRODUCT('Alternatyva 4'!AA$106:AA$110,100/('Alternatyva 4'!$DG$106:$DG$110+100))</f>
        <v>0</v>
      </c>
      <c r="AB30" s="211">
        <f>SUMPRODUCT('Alternatyva 4'!AB$95:AB$99,100/('Alternatyva 4'!$DG$95:$DG$99+100))-SUMPRODUCT('Alternatyva 4'!AB$106:AB$110,100/('Alternatyva 4'!$DG$106:$DG$110+100))</f>
        <v>0</v>
      </c>
      <c r="AC30" s="211">
        <f>SUMPRODUCT('Alternatyva 4'!AC$95:AC$99,100/('Alternatyva 4'!$DG$95:$DG$99+100))-SUMPRODUCT('Alternatyva 4'!AC$106:AC$110,100/('Alternatyva 4'!$DG$106:$DG$110+100))</f>
        <v>0</v>
      </c>
      <c r="AD30" s="211">
        <f>SUMPRODUCT('Alternatyva 4'!AD$95:AD$99,100/('Alternatyva 4'!$DG$95:$DG$99+100))-SUMPRODUCT('Alternatyva 4'!AD$106:AD$110,100/('Alternatyva 4'!$DG$106:$DG$110+100))</f>
        <v>0</v>
      </c>
      <c r="AE30" s="211">
        <f>SUMPRODUCT('Alternatyva 4'!AE$95:AE$99,100/('Alternatyva 4'!$DG$95:$DG$99+100))-SUMPRODUCT('Alternatyva 4'!AE$106:AE$110,100/('Alternatyva 4'!$DG$106:$DG$110+100))</f>
        <v>0</v>
      </c>
      <c r="AF30" s="211">
        <f>SUMPRODUCT('Alternatyva 4'!AF$95:AF$99,100/('Alternatyva 4'!$DG$95:$DG$99+100))-SUMPRODUCT('Alternatyva 4'!AF$106:AF$110,100/('Alternatyva 4'!$DG$106:$DG$110+100))</f>
        <v>0</v>
      </c>
      <c r="AG30" s="211">
        <f>SUMPRODUCT('Alternatyva 4'!AG$95:AG$99,100/('Alternatyva 4'!$DG$95:$DG$99+100))-SUMPRODUCT('Alternatyva 4'!AG$106:AG$110,100/('Alternatyva 4'!$DG$106:$DG$110+100))</f>
        <v>0</v>
      </c>
      <c r="AH30" s="211">
        <f>SUMPRODUCT('Alternatyva 4'!AH$95:AH$99,100/('Alternatyva 4'!$DG$95:$DG$99+100))-SUMPRODUCT('Alternatyva 4'!AH$106:AH$110,100/('Alternatyva 4'!$DG$106:$DG$110+100))</f>
        <v>0</v>
      </c>
      <c r="AI30" s="211">
        <f>SUMPRODUCT('Alternatyva 4'!AI$95:AI$99,100/('Alternatyva 4'!$DG$95:$DG$99+100))-SUMPRODUCT('Alternatyva 4'!AI$106:AI$110,100/('Alternatyva 4'!$DG$106:$DG$110+100))</f>
        <v>0</v>
      </c>
      <c r="AJ30" s="211">
        <f>SUMPRODUCT('Alternatyva 4'!AJ$95:AJ$99,100/('Alternatyva 4'!$DG$95:$DG$99+100))-SUMPRODUCT('Alternatyva 4'!AJ$106:AJ$110,100/('Alternatyva 4'!$DG$106:$DG$110+100))</f>
        <v>0</v>
      </c>
      <c r="AK30" s="211">
        <f>SUMPRODUCT('Alternatyva 4'!AK$95:AK$99,100/('Alternatyva 4'!$DG$95:$DG$99+100))-SUMPRODUCT('Alternatyva 4'!AK$106:AK$110,100/('Alternatyva 4'!$DG$106:$DG$110+100))</f>
        <v>0</v>
      </c>
      <c r="AL30" s="211">
        <f>SUMPRODUCT('Alternatyva 4'!AL$95:AL$99,100/('Alternatyva 4'!$DG$95:$DG$99+100))-SUMPRODUCT('Alternatyva 4'!AL$106:AL$110,100/('Alternatyva 4'!$DG$106:$DG$110+100))</f>
        <v>0</v>
      </c>
      <c r="AM30" s="211">
        <f>SUMPRODUCT('Alternatyva 4'!AM$95:AM$99,100/('Alternatyva 4'!$DG$95:$DG$99+100))-SUMPRODUCT('Alternatyva 4'!AM$106:AM$110,100/('Alternatyva 4'!$DG$106:$DG$110+100))</f>
        <v>0</v>
      </c>
      <c r="AN30" s="211">
        <f>SUMPRODUCT('Alternatyva 4'!AN$95:AN$99,100/('Alternatyva 4'!$DG$95:$DG$99+100))-SUMPRODUCT('Alternatyva 4'!AN$106:AN$110,100/('Alternatyva 4'!$DG$106:$DG$110+100))</f>
        <v>0</v>
      </c>
      <c r="AO30" s="211">
        <f>SUMPRODUCT('Alternatyva 4'!AO$95:AO$99,100/('Alternatyva 4'!$DG$95:$DG$99+100))-SUMPRODUCT('Alternatyva 4'!AO$106:AO$110,100/('Alternatyva 4'!$DG$106:$DG$110+100))</f>
        <v>0</v>
      </c>
      <c r="AP30" s="211">
        <f>SUMPRODUCT('Alternatyva 4'!AP$95:AP$99,100/('Alternatyva 4'!$DG$95:$DG$99+100))-SUMPRODUCT('Alternatyva 4'!AP$106:AP$110,100/('Alternatyva 4'!$DG$106:$DG$110+100))</f>
        <v>0</v>
      </c>
      <c r="AQ30" s="211">
        <f>SUMPRODUCT('Alternatyva 4'!AQ$95:AQ$99,100/('Alternatyva 4'!$DG$95:$DG$99+100))-SUMPRODUCT('Alternatyva 4'!AQ$106:AQ$110,100/('Alternatyva 4'!$DG$106:$DG$110+100))</f>
        <v>0</v>
      </c>
      <c r="AR30" s="211">
        <f>SUMPRODUCT('Alternatyva 4'!AR$95:AR$99,100/('Alternatyva 4'!$DG$95:$DG$99+100))-SUMPRODUCT('Alternatyva 4'!AR$106:AR$110,100/('Alternatyva 4'!$DG$106:$DG$110+100))</f>
        <v>0</v>
      </c>
      <c r="AS30" s="211">
        <f>SUMPRODUCT('Alternatyva 4'!AS$95:AS$99,100/('Alternatyva 4'!$DG$95:$DG$99+100))-SUMPRODUCT('Alternatyva 4'!AS$106:AS$110,100/('Alternatyva 4'!$DG$106:$DG$110+100))</f>
        <v>0</v>
      </c>
      <c r="AT30" s="211">
        <f>SUMPRODUCT('Alternatyva 4'!AT$95:AT$99,100/('Alternatyva 4'!$DG$95:$DG$99+100))-SUMPRODUCT('Alternatyva 4'!AT$106:AT$110,100/('Alternatyva 4'!$DG$106:$DG$110+100))</f>
        <v>0</v>
      </c>
      <c r="AU30" s="211">
        <f>SUMPRODUCT('Alternatyva 4'!AU$95:AU$99,100/('Alternatyva 4'!$DG$95:$DG$99+100))-SUMPRODUCT('Alternatyva 4'!AU$106:AU$110,100/('Alternatyva 4'!$DG$106:$DG$110+100))</f>
        <v>0</v>
      </c>
      <c r="AV30" s="211">
        <f>SUMPRODUCT('Alternatyva 4'!AV$95:AV$99,100/('Alternatyva 4'!$DG$95:$DG$99+100))-SUMPRODUCT('Alternatyva 4'!AV$106:AV$110,100/('Alternatyva 4'!$DG$106:$DG$110+100))</f>
        <v>0</v>
      </c>
      <c r="AW30" s="211">
        <f>SUMPRODUCT('Alternatyva 4'!AW$95:AW$99,100/('Alternatyva 4'!$DG$95:$DG$99+100))-SUMPRODUCT('Alternatyva 4'!AW$106:AW$110,100/('Alternatyva 4'!$DG$106:$DG$110+100))</f>
        <v>0</v>
      </c>
      <c r="AX30" s="211">
        <f>SUMPRODUCT('Alternatyva 4'!AX$95:AX$99,100/('Alternatyva 4'!$DG$95:$DG$99+100))-SUMPRODUCT('Alternatyva 4'!AX$106:AX$110,100/('Alternatyva 4'!$DG$106:$DG$110+100))</f>
        <v>0</v>
      </c>
      <c r="AY30" s="211">
        <f>SUMPRODUCT('Alternatyva 4'!AY$95:AY$99,100/('Alternatyva 4'!$DG$95:$DG$99+100))-SUMPRODUCT('Alternatyva 4'!AY$106:AY$110,100/('Alternatyva 4'!$DG$106:$DG$110+100))</f>
        <v>0</v>
      </c>
      <c r="AZ30" s="211">
        <f>SUMPRODUCT('Alternatyva 4'!AZ$95:AZ$99,100/('Alternatyva 4'!$DG$95:$DG$99+100))-SUMPRODUCT('Alternatyva 4'!AZ$106:AZ$110,100/('Alternatyva 4'!$DG$106:$DG$110+100))</f>
        <v>0</v>
      </c>
      <c r="BA30" s="211">
        <f>SUMPRODUCT('Alternatyva 4'!BA$95:BA$99,100/('Alternatyva 4'!$DG$95:$DG$99+100))-SUMPRODUCT('Alternatyva 4'!BA$106:BA$110,100/('Alternatyva 4'!$DG$106:$DG$110+100))</f>
        <v>0</v>
      </c>
      <c r="BB30" s="211">
        <f>SUMPRODUCT('Alternatyva 4'!BB$95:BB$99,100/('Alternatyva 4'!$DG$95:$DG$99+100))-SUMPRODUCT('Alternatyva 4'!BB$106:BB$110,100/('Alternatyva 4'!$DG$106:$DG$110+100))</f>
        <v>0</v>
      </c>
      <c r="BC30" s="211">
        <f>SUMPRODUCT('Alternatyva 4'!BC$95:BC$99,100/('Alternatyva 4'!$DG$95:$DG$99+100))-SUMPRODUCT('Alternatyva 4'!BC$106:BC$110,100/('Alternatyva 4'!$DG$106:$DG$110+100))</f>
        <v>0</v>
      </c>
      <c r="BD30" s="211">
        <f>SUMPRODUCT('Alternatyva 4'!BD$95:BD$99,100/('Alternatyva 4'!$DG$95:$DG$99+100))-SUMPRODUCT('Alternatyva 4'!BD$106:BD$110,100/('Alternatyva 4'!$DG$106:$DG$110+100))</f>
        <v>0</v>
      </c>
      <c r="BE30" s="211">
        <f>SUMPRODUCT('Alternatyva 4'!BE$95:BE$99,100/('Alternatyva 4'!$DG$95:$DG$99+100))-SUMPRODUCT('Alternatyva 4'!BE$106:BE$110,100/('Alternatyva 4'!$DG$106:$DG$110+100))</f>
        <v>0</v>
      </c>
      <c r="BF30" s="211">
        <f>SUMPRODUCT('Alternatyva 4'!BF$95:BF$99,100/('Alternatyva 4'!$DG$95:$DG$99+100))-SUMPRODUCT('Alternatyva 4'!BF$106:BF$110,100/('Alternatyva 4'!$DG$106:$DG$110+100))</f>
        <v>0</v>
      </c>
      <c r="BG30" s="211">
        <f>SUMPRODUCT('Alternatyva 4'!BG$95:BG$99,100/('Alternatyva 4'!$DG$95:$DG$99+100))-SUMPRODUCT('Alternatyva 4'!BG$106:BG$110,100/('Alternatyva 4'!$DG$106:$DG$110+100))</f>
        <v>0</v>
      </c>
      <c r="BH30" s="211">
        <f>SUMPRODUCT('Alternatyva 4'!BH$95:BH$99,100/('Alternatyva 4'!$DG$95:$DG$99+100))-SUMPRODUCT('Alternatyva 4'!BH$106:BH$110,100/('Alternatyva 4'!$DG$106:$DG$110+100))</f>
        <v>0</v>
      </c>
      <c r="BI30" s="211">
        <f>SUMPRODUCT('Alternatyva 4'!BI$95:BI$99,100/('Alternatyva 4'!$DG$95:$DG$99+100))-SUMPRODUCT('Alternatyva 4'!BI$106:BI$110,100/('Alternatyva 4'!$DG$106:$DG$110+100))</f>
        <v>0</v>
      </c>
      <c r="BJ30" s="211">
        <f>SUMPRODUCT('Alternatyva 4'!BJ$95:BJ$99,100/('Alternatyva 4'!$DG$95:$DG$99+100))-SUMPRODUCT('Alternatyva 4'!BJ$106:BJ$110,100/('Alternatyva 4'!$DG$106:$DG$110+100))</f>
        <v>0</v>
      </c>
      <c r="BK30" s="211">
        <f>SUMPRODUCT('Alternatyva 4'!BK$95:BK$99,100/('Alternatyva 4'!$DG$95:$DG$99+100))-SUMPRODUCT('Alternatyva 4'!BK$106:BK$110,100/('Alternatyva 4'!$DG$106:$DG$110+100))</f>
        <v>0</v>
      </c>
      <c r="BL30" s="211">
        <f>SUMPRODUCT('Alternatyva 4'!BL$95:BL$99,100/('Alternatyva 4'!$DG$95:$DG$99+100))-SUMPRODUCT('Alternatyva 4'!BL$106:BL$110,100/('Alternatyva 4'!$DG$106:$DG$110+100))</f>
        <v>0</v>
      </c>
      <c r="BM30" s="211">
        <f>SUMPRODUCT('Alternatyva 4'!BM$95:BM$99,100/('Alternatyva 4'!$DG$95:$DG$99+100))-SUMPRODUCT('Alternatyva 4'!BM$106:BM$110,100/('Alternatyva 4'!$DG$106:$DG$110+100))</f>
        <v>0</v>
      </c>
      <c r="BN30" s="211">
        <f>SUMPRODUCT('Alternatyva 4'!BN$95:BN$99,100/('Alternatyva 4'!$DG$95:$DG$99+100))-SUMPRODUCT('Alternatyva 4'!BN$106:BN$110,100/('Alternatyva 4'!$DG$106:$DG$110+100))</f>
        <v>0</v>
      </c>
      <c r="BO30" s="211">
        <f>SUMPRODUCT('Alternatyva 4'!BO$95:BO$99,100/('Alternatyva 4'!$DG$95:$DG$99+100))-SUMPRODUCT('Alternatyva 4'!BO$106:BO$110,100/('Alternatyva 4'!$DG$106:$DG$110+100))</f>
        <v>0</v>
      </c>
      <c r="BP30" s="211">
        <f>SUMPRODUCT('Alternatyva 4'!BP$95:BP$99,100/('Alternatyva 4'!$DG$95:$DG$99+100))-SUMPRODUCT('Alternatyva 4'!BP$106:BP$110,100/('Alternatyva 4'!$DG$106:$DG$110+100))</f>
        <v>0</v>
      </c>
      <c r="BQ30" s="211">
        <f>SUMPRODUCT('Alternatyva 4'!BQ$95:BQ$99,100/('Alternatyva 4'!$DG$95:$DG$99+100))-SUMPRODUCT('Alternatyva 4'!BQ$106:BQ$110,100/('Alternatyva 4'!$DG$106:$DG$110+100))</f>
        <v>0</v>
      </c>
      <c r="BR30" s="211">
        <f>SUMPRODUCT('Alternatyva 4'!BR$95:BR$99,100/('Alternatyva 4'!$DG$95:$DG$99+100))-SUMPRODUCT('Alternatyva 4'!BR$106:BR$110,100/('Alternatyva 4'!$DG$106:$DG$110+100))</f>
        <v>0</v>
      </c>
      <c r="BS30" s="211">
        <f>SUMPRODUCT('Alternatyva 4'!BS$95:BS$99,100/('Alternatyva 4'!$DG$95:$DG$99+100))-SUMPRODUCT('Alternatyva 4'!BS$106:BS$110,100/('Alternatyva 4'!$DG$106:$DG$110+100))</f>
        <v>0</v>
      </c>
      <c r="BT30" s="211">
        <f>SUMPRODUCT('Alternatyva 4'!BT$95:BT$99,100/('Alternatyva 4'!$DG$95:$DG$99+100))-SUMPRODUCT('Alternatyva 4'!BT$106:BT$110,100/('Alternatyva 4'!$DG$106:$DG$110+100))</f>
        <v>0</v>
      </c>
      <c r="BU30" s="211">
        <f>SUMPRODUCT('Alternatyva 4'!BU$95:BU$99,100/('Alternatyva 4'!$DG$95:$DG$99+100))-SUMPRODUCT('Alternatyva 4'!BU$106:BU$110,100/('Alternatyva 4'!$DG$106:$DG$110+100))</f>
        <v>0</v>
      </c>
      <c r="BV30" s="211">
        <f>SUMPRODUCT('Alternatyva 4'!BV$95:BV$99,100/('Alternatyva 4'!$DG$95:$DG$99+100))-SUMPRODUCT('Alternatyva 4'!BV$106:BV$110,100/('Alternatyva 4'!$DG$106:$DG$110+100))</f>
        <v>0</v>
      </c>
      <c r="BW30" s="211">
        <f>SUMPRODUCT('Alternatyva 4'!BW$95:BW$99,100/('Alternatyva 4'!$DG$95:$DG$99+100))-SUMPRODUCT('Alternatyva 4'!BW$106:BW$110,100/('Alternatyva 4'!$DG$106:$DG$110+100))</f>
        <v>0</v>
      </c>
      <c r="BX30" s="211">
        <f>SUMPRODUCT('Alternatyva 4'!BX$95:BX$99,100/('Alternatyva 4'!$DG$95:$DG$99+100))-SUMPRODUCT('Alternatyva 4'!BX$106:BX$110,100/('Alternatyva 4'!$DG$106:$DG$110+100))</f>
        <v>0</v>
      </c>
      <c r="BY30" s="211">
        <f>SUMPRODUCT('Alternatyva 4'!BY$95:BY$99,100/('Alternatyva 4'!$DG$95:$DG$99+100))-SUMPRODUCT('Alternatyva 4'!BY$106:BY$110,100/('Alternatyva 4'!$DG$106:$DG$110+100))</f>
        <v>0</v>
      </c>
      <c r="BZ30" s="211">
        <f>SUMPRODUCT('Alternatyva 4'!BZ$95:BZ$99,100/('Alternatyva 4'!$DG$95:$DG$99+100))-SUMPRODUCT('Alternatyva 4'!BZ$106:BZ$110,100/('Alternatyva 4'!$DG$106:$DG$110+100))</f>
        <v>0</v>
      </c>
      <c r="CA30" s="211">
        <f>SUMPRODUCT('Alternatyva 4'!CA$95:CA$99,100/('Alternatyva 4'!$DG$95:$DG$99+100))-SUMPRODUCT('Alternatyva 4'!CA$106:CA$110,100/('Alternatyva 4'!$DG$106:$DG$110+100))</f>
        <v>0</v>
      </c>
      <c r="CB30" s="211">
        <f>SUMPRODUCT('Alternatyva 4'!CB$95:CB$99,100/('Alternatyva 4'!$DG$95:$DG$99+100))-SUMPRODUCT('Alternatyva 4'!CB$106:CB$110,100/('Alternatyva 4'!$DG$106:$DG$110+100))</f>
        <v>0</v>
      </c>
      <c r="CC30" s="211">
        <f>SUMPRODUCT('Alternatyva 4'!CC$95:CC$99,100/('Alternatyva 4'!$DG$95:$DG$99+100))-SUMPRODUCT('Alternatyva 4'!CC$106:CC$110,100/('Alternatyva 4'!$DG$106:$DG$110+100))</f>
        <v>0</v>
      </c>
      <c r="CD30" s="211">
        <f>SUMPRODUCT('Alternatyva 4'!CD$95:CD$99,100/('Alternatyva 4'!$DG$95:$DG$99+100))-SUMPRODUCT('Alternatyva 4'!CD$106:CD$110,100/('Alternatyva 4'!$DG$106:$DG$110+100))</f>
        <v>0</v>
      </c>
      <c r="CE30" s="211">
        <f>SUMPRODUCT('Alternatyva 4'!CE$95:CE$99,100/('Alternatyva 4'!$DG$95:$DG$99+100))-SUMPRODUCT('Alternatyva 4'!CE$106:CE$110,100/('Alternatyva 4'!$DG$106:$DG$110+100))</f>
        <v>0</v>
      </c>
      <c r="CF30" s="211">
        <f>SUMPRODUCT('Alternatyva 4'!CF$95:CF$99,100/('Alternatyva 4'!$DG$95:$DG$99+100))-SUMPRODUCT('Alternatyva 4'!CF$106:CF$110,100/('Alternatyva 4'!$DG$106:$DG$110+100))</f>
        <v>0</v>
      </c>
      <c r="CG30" s="211">
        <f>SUMPRODUCT('Alternatyva 4'!CG$95:CG$99,100/('Alternatyva 4'!$DG$95:$DG$99+100))-SUMPRODUCT('Alternatyva 4'!CG$106:CG$110,100/('Alternatyva 4'!$DG$106:$DG$110+100))</f>
        <v>0</v>
      </c>
      <c r="CH30" s="211">
        <f>SUMPRODUCT('Alternatyva 4'!CH$95:CH$99,100/('Alternatyva 4'!$DG$95:$DG$99+100))-SUMPRODUCT('Alternatyva 4'!CH$106:CH$110,100/('Alternatyva 4'!$DG$106:$DG$110+100))</f>
        <v>0</v>
      </c>
      <c r="CI30" s="211">
        <f>SUMPRODUCT('Alternatyva 4'!CI$95:CI$99,100/('Alternatyva 4'!$DG$95:$DG$99+100))-SUMPRODUCT('Alternatyva 4'!CI$106:CI$110,100/('Alternatyva 4'!$DG$106:$DG$110+100))</f>
        <v>0</v>
      </c>
      <c r="CJ30" s="211">
        <f>SUMPRODUCT('Alternatyva 4'!CJ$95:CJ$99,100/('Alternatyva 4'!$DG$95:$DG$99+100))-SUMPRODUCT('Alternatyva 4'!CJ$106:CJ$110,100/('Alternatyva 4'!$DG$106:$DG$110+100))</f>
        <v>0</v>
      </c>
      <c r="CK30" s="211">
        <f>SUMPRODUCT('Alternatyva 4'!CK$95:CK$99,100/('Alternatyva 4'!$DG$95:$DG$99+100))-SUMPRODUCT('Alternatyva 4'!CK$106:CK$110,100/('Alternatyva 4'!$DG$106:$DG$110+100))</f>
        <v>0</v>
      </c>
      <c r="CL30" s="211">
        <f>SUMPRODUCT('Alternatyva 4'!CL$95:CL$99,100/('Alternatyva 4'!$DG$95:$DG$99+100))-SUMPRODUCT('Alternatyva 4'!CL$106:CL$110,100/('Alternatyva 4'!$DG$106:$DG$110+100))</f>
        <v>0</v>
      </c>
      <c r="CM30" s="211">
        <f>SUMPRODUCT('Alternatyva 4'!CM$95:CM$99,100/('Alternatyva 4'!$DG$95:$DG$99+100))-SUMPRODUCT('Alternatyva 4'!CM$106:CM$110,100/('Alternatyva 4'!$DG$106:$DG$110+100))</f>
        <v>0</v>
      </c>
      <c r="CN30" s="211">
        <f>SUMPRODUCT('Alternatyva 4'!CN$95:CN$99,100/('Alternatyva 4'!$DG$95:$DG$99+100))-SUMPRODUCT('Alternatyva 4'!CN$106:CN$110,100/('Alternatyva 4'!$DG$106:$DG$110+100))</f>
        <v>0</v>
      </c>
      <c r="CO30" s="211">
        <f>SUMPRODUCT('Alternatyva 4'!CO$95:CO$99,100/('Alternatyva 4'!$DG$95:$DG$99+100))-SUMPRODUCT('Alternatyva 4'!CO$106:CO$110,100/('Alternatyva 4'!$DG$106:$DG$110+100))</f>
        <v>0</v>
      </c>
      <c r="CP30" s="211">
        <f>SUMPRODUCT('Alternatyva 4'!CP$95:CP$99,100/('Alternatyva 4'!$DG$95:$DG$99+100))-SUMPRODUCT('Alternatyva 4'!CP$106:CP$110,100/('Alternatyva 4'!$DG$106:$DG$110+100))</f>
        <v>0</v>
      </c>
      <c r="CQ30" s="211">
        <f>SUMPRODUCT('Alternatyva 4'!CQ$95:CQ$99,100/('Alternatyva 4'!$DG$95:$DG$99+100))-SUMPRODUCT('Alternatyva 4'!CQ$106:CQ$110,100/('Alternatyva 4'!$DG$106:$DG$110+100))</f>
        <v>0</v>
      </c>
      <c r="CR30" s="211">
        <f>SUMPRODUCT('Alternatyva 4'!CR$95:CR$99,100/('Alternatyva 4'!$DG$95:$DG$99+100))-SUMPRODUCT('Alternatyva 4'!CR$106:CR$110,100/('Alternatyva 4'!$DG$106:$DG$110+100))</f>
        <v>0</v>
      </c>
      <c r="CS30" s="211">
        <f>SUMPRODUCT('Alternatyva 4'!CS$95:CS$99,100/('Alternatyva 4'!$DG$95:$DG$99+100))-SUMPRODUCT('Alternatyva 4'!CS$106:CS$110,100/('Alternatyva 4'!$DG$106:$DG$110+100))</f>
        <v>0</v>
      </c>
      <c r="CT30" s="211">
        <f>SUMPRODUCT('Alternatyva 4'!CT$95:CT$99,100/('Alternatyva 4'!$DG$95:$DG$99+100))-SUMPRODUCT('Alternatyva 4'!CT$106:CT$110,100/('Alternatyva 4'!$DG$106:$DG$110+100))</f>
        <v>0</v>
      </c>
      <c r="CU30" s="211">
        <f>SUMPRODUCT('Alternatyva 4'!CU$95:CU$99,100/('Alternatyva 4'!$DG$95:$DG$99+100))-SUMPRODUCT('Alternatyva 4'!CU$106:CU$110,100/('Alternatyva 4'!$DG$106:$DG$110+100))</f>
        <v>0</v>
      </c>
      <c r="CV30" s="211">
        <f>SUMPRODUCT('Alternatyva 4'!CV$95:CV$99,100/('Alternatyva 4'!$DG$95:$DG$99+100))-SUMPRODUCT('Alternatyva 4'!CV$106:CV$110,100/('Alternatyva 4'!$DG$106:$DG$110+100))</f>
        <v>0</v>
      </c>
      <c r="CW30" s="211">
        <f>SUMPRODUCT('Alternatyva 4'!CW$95:CW$99,100/('Alternatyva 4'!$DG$95:$DG$99+100))-SUMPRODUCT('Alternatyva 4'!CW$106:CW$110,100/('Alternatyva 4'!$DG$106:$DG$110+100))</f>
        <v>0</v>
      </c>
      <c r="CX30" s="211">
        <f>SUMPRODUCT('Alternatyva 4'!CX$95:CX$99,100/('Alternatyva 4'!$DG$95:$DG$99+100))-SUMPRODUCT('Alternatyva 4'!CX$106:CX$110,100/('Alternatyva 4'!$DG$106:$DG$110+100))</f>
        <v>0</v>
      </c>
      <c r="CY30" s="211">
        <f>SUMPRODUCT('Alternatyva 4'!CY$95:CY$99,100/('Alternatyva 4'!$DG$95:$DG$99+100))-SUMPRODUCT('Alternatyva 4'!CY$106:CY$110,100/('Alternatyva 4'!$DG$106:$DG$110+100))</f>
        <v>0</v>
      </c>
      <c r="CZ30" s="211">
        <f>SUMPRODUCT('Alternatyva 4'!CZ$95:CZ$99,100/('Alternatyva 4'!$DG$95:$DG$99+100))-SUMPRODUCT('Alternatyva 4'!CZ$106:CZ$110,100/('Alternatyva 4'!$DG$106:$DG$110+100))</f>
        <v>0</v>
      </c>
      <c r="DA30" s="211">
        <f>SUMPRODUCT('Alternatyva 4'!DA$95:DA$99,100/('Alternatyva 4'!$DG$95:$DG$99+100))-SUMPRODUCT('Alternatyva 4'!DA$106:DA$110,100/('Alternatyva 4'!$DG$106:$DG$110+100))</f>
        <v>0</v>
      </c>
      <c r="DB30" s="211">
        <f>SUMPRODUCT('Alternatyva 4'!DB$95:DB$99,100/('Alternatyva 4'!$DG$95:$DG$99+100))-SUMPRODUCT('Alternatyva 4'!DB$106:DB$110,100/('Alternatyva 4'!$DG$106:$DG$110+100))</f>
        <v>0</v>
      </c>
      <c r="DC30" s="211">
        <f>SUMPRODUCT('Alternatyva 4'!DC$95:DC$99,100/('Alternatyva 4'!$DG$95:$DG$99+100))-SUMPRODUCT('Alternatyva 4'!DC$106:DC$110,100/('Alternatyva 4'!$DG$106:$DG$110+100))</f>
        <v>0</v>
      </c>
    </row>
    <row r="31" spans="2:107" hidden="1">
      <c r="B31" s="176" t="s">
        <v>268</v>
      </c>
      <c r="C31" s="1218" t="s">
        <v>269</v>
      </c>
      <c r="D31" s="1218"/>
      <c r="E31" s="1218"/>
      <c r="F31" s="210">
        <f>H31+NPV(FD,I31:INDEX(I31:DC31,PAL))</f>
        <v>0</v>
      </c>
      <c r="G31" s="210">
        <f>SUMIF($H$6:$DC$6,"&lt;="&amp;PAL,$H31:$DC31)</f>
        <v>0</v>
      </c>
      <c r="H31" s="236">
        <f>SUMPRODUCT('Alternatyva 4'!H$106:H$110,100*'Alternatyva 4'!$D$106:$D$110,1/('Alternatyva 4'!$DG$106:$DG$110+100),'Alternatyva 4'!$DH$106:$DH$110)</f>
        <v>0</v>
      </c>
      <c r="I31" s="236">
        <f>SUMPRODUCT('Alternatyva 4'!I$106:I$110,100*'Alternatyva 4'!$D$106:$D$110,1/('Alternatyva 4'!$DG$106:$DG$110+100),'Alternatyva 4'!$DH$106:$DH$110)</f>
        <v>0</v>
      </c>
      <c r="J31" s="236">
        <f>SUMPRODUCT('Alternatyva 4'!J$106:J$110,100*'Alternatyva 4'!$D$106:$D$110,1/('Alternatyva 4'!$DG$106:$DG$110+100),'Alternatyva 4'!$DH$106:$DH$110)</f>
        <v>0</v>
      </c>
      <c r="K31" s="236">
        <f>SUMPRODUCT('Alternatyva 4'!K$106:K$110,100*'Alternatyva 4'!$D$106:$D$110,1/('Alternatyva 4'!$DG$106:$DG$110+100),'Alternatyva 4'!$DH$106:$DH$110)</f>
        <v>0</v>
      </c>
      <c r="L31" s="236">
        <f>SUMPRODUCT('Alternatyva 4'!L$106:L$110,100*'Alternatyva 4'!$D$106:$D$110,1/('Alternatyva 4'!$DG$106:$DG$110+100),'Alternatyva 4'!$DH$106:$DH$110)</f>
        <v>0</v>
      </c>
      <c r="M31" s="236">
        <f>SUMPRODUCT('Alternatyva 4'!M$106:M$110,100*'Alternatyva 4'!$D$106:$D$110,1/('Alternatyva 4'!$DG$106:$DG$110+100),'Alternatyva 4'!$DH$106:$DH$110)</f>
        <v>0</v>
      </c>
      <c r="N31" s="236">
        <f>SUMPRODUCT('Alternatyva 4'!N$106:N$110,100*'Alternatyva 4'!$D$106:$D$110,1/('Alternatyva 4'!$DG$106:$DG$110+100),'Alternatyva 4'!$DH$106:$DH$110)</f>
        <v>0</v>
      </c>
      <c r="O31" s="236">
        <f>SUMPRODUCT('Alternatyva 4'!O$106:O$110,100*'Alternatyva 4'!$D$106:$D$110,1/('Alternatyva 4'!$DG$106:$DG$110+100),'Alternatyva 4'!$DH$106:$DH$110)</f>
        <v>0</v>
      </c>
      <c r="P31" s="236">
        <f>SUMPRODUCT('Alternatyva 4'!P$106:P$110,100*'Alternatyva 4'!$D$106:$D$110,1/('Alternatyva 4'!$DG$106:$DG$110+100),'Alternatyva 4'!$DH$106:$DH$110)</f>
        <v>0</v>
      </c>
      <c r="Q31" s="236">
        <f>SUMPRODUCT('Alternatyva 4'!Q$106:Q$110,100*'Alternatyva 4'!$D$106:$D$110,1/('Alternatyva 4'!$DG$106:$DG$110+100),'Alternatyva 4'!$DH$106:$DH$110)</f>
        <v>0</v>
      </c>
      <c r="R31" s="236">
        <f>SUMPRODUCT('Alternatyva 4'!R$106:R$110,100*'Alternatyva 4'!$D$106:$D$110,1/('Alternatyva 4'!$DG$106:$DG$110+100),'Alternatyva 4'!$DH$106:$DH$110)</f>
        <v>0</v>
      </c>
      <c r="S31" s="236">
        <f>SUMPRODUCT('Alternatyva 4'!S$106:S$110,100*'Alternatyva 4'!$D$106:$D$110,1/('Alternatyva 4'!$DG$106:$DG$110+100),'Alternatyva 4'!$DH$106:$DH$110)</f>
        <v>0</v>
      </c>
      <c r="T31" s="236">
        <f>SUMPRODUCT('Alternatyva 4'!T$106:T$110,100*'Alternatyva 4'!$D$106:$D$110,1/('Alternatyva 4'!$DG$106:$DG$110+100),'Alternatyva 4'!$DH$106:$DH$110)</f>
        <v>0</v>
      </c>
      <c r="U31" s="236">
        <f>SUMPRODUCT('Alternatyva 4'!U$106:U$110,100*'Alternatyva 4'!$D$106:$D$110,1/('Alternatyva 4'!$DG$106:$DG$110+100),'Alternatyva 4'!$DH$106:$DH$110)</f>
        <v>0</v>
      </c>
      <c r="V31" s="236">
        <f>SUMPRODUCT('Alternatyva 4'!V$106:V$110,100*'Alternatyva 4'!$D$106:$D$110,1/('Alternatyva 4'!$DG$106:$DG$110+100),'Alternatyva 4'!$DH$106:$DH$110)</f>
        <v>0</v>
      </c>
      <c r="W31" s="236">
        <f>SUMPRODUCT('Alternatyva 4'!W$106:W$110,100*'Alternatyva 4'!$D$106:$D$110,1/('Alternatyva 4'!$DG$106:$DG$110+100),'Alternatyva 4'!$DH$106:$DH$110)</f>
        <v>0</v>
      </c>
      <c r="X31" s="236">
        <f>SUMPRODUCT('Alternatyva 4'!X$106:X$110,100*'Alternatyva 4'!$D$106:$D$110,1/('Alternatyva 4'!$DG$106:$DG$110+100),'Alternatyva 4'!$DH$106:$DH$110)</f>
        <v>0</v>
      </c>
      <c r="Y31" s="236">
        <f>SUMPRODUCT('Alternatyva 4'!Y$106:Y$110,100*'Alternatyva 4'!$D$106:$D$110,1/('Alternatyva 4'!$DG$106:$DG$110+100),'Alternatyva 4'!$DH$106:$DH$110)</f>
        <v>0</v>
      </c>
      <c r="Z31" s="236">
        <f>SUMPRODUCT('Alternatyva 4'!Z$106:Z$110,100*'Alternatyva 4'!$D$106:$D$110,1/('Alternatyva 4'!$DG$106:$DG$110+100),'Alternatyva 4'!$DH$106:$DH$110)</f>
        <v>0</v>
      </c>
      <c r="AA31" s="236">
        <f>SUMPRODUCT('Alternatyva 4'!AA$106:AA$110,100*'Alternatyva 4'!$D$106:$D$110,1/('Alternatyva 4'!$DG$106:$DG$110+100),'Alternatyva 4'!$DH$106:$DH$110)</f>
        <v>0</v>
      </c>
      <c r="AB31" s="236">
        <f>SUMPRODUCT('Alternatyva 4'!AB$106:AB$110,100*'Alternatyva 4'!$D$106:$D$110,1/('Alternatyva 4'!$DG$106:$DG$110+100),'Alternatyva 4'!$DH$106:$DH$110)</f>
        <v>0</v>
      </c>
      <c r="AC31" s="236">
        <f>SUMPRODUCT('Alternatyva 4'!AC$106:AC$110,100*'Alternatyva 4'!$D$106:$D$110,1/('Alternatyva 4'!$DG$106:$DG$110+100),'Alternatyva 4'!$DH$106:$DH$110)</f>
        <v>0</v>
      </c>
      <c r="AD31" s="236">
        <f>SUMPRODUCT('Alternatyva 4'!AD$106:AD$110,100*'Alternatyva 4'!$D$106:$D$110,1/('Alternatyva 4'!$DG$106:$DG$110+100),'Alternatyva 4'!$DH$106:$DH$110)</f>
        <v>0</v>
      </c>
      <c r="AE31" s="236">
        <f>SUMPRODUCT('Alternatyva 4'!AE$106:AE$110,100*'Alternatyva 4'!$D$106:$D$110,1/('Alternatyva 4'!$DG$106:$DG$110+100),'Alternatyva 4'!$DH$106:$DH$110)</f>
        <v>0</v>
      </c>
      <c r="AF31" s="236">
        <f>SUMPRODUCT('Alternatyva 4'!AF$106:AF$110,100*'Alternatyva 4'!$D$106:$D$110,1/('Alternatyva 4'!$DG$106:$DG$110+100),'Alternatyva 4'!$DH$106:$DH$110)</f>
        <v>0</v>
      </c>
      <c r="AG31" s="236">
        <f>SUMPRODUCT('Alternatyva 4'!AG$106:AG$110,100*'Alternatyva 4'!$D$106:$D$110,1/('Alternatyva 4'!$DG$106:$DG$110+100),'Alternatyva 4'!$DH$106:$DH$110)</f>
        <v>0</v>
      </c>
      <c r="AH31" s="236">
        <f>SUMPRODUCT('Alternatyva 4'!AH$106:AH$110,100*'Alternatyva 4'!$D$106:$D$110,1/('Alternatyva 4'!$DG$106:$DG$110+100),'Alternatyva 4'!$DH$106:$DH$110)</f>
        <v>0</v>
      </c>
      <c r="AI31" s="236">
        <f>SUMPRODUCT('Alternatyva 4'!AI$106:AI$110,100*'Alternatyva 4'!$D$106:$D$110,1/('Alternatyva 4'!$DG$106:$DG$110+100),'Alternatyva 4'!$DH$106:$DH$110)</f>
        <v>0</v>
      </c>
      <c r="AJ31" s="236">
        <f>SUMPRODUCT('Alternatyva 4'!AJ$106:AJ$110,100*'Alternatyva 4'!$D$106:$D$110,1/('Alternatyva 4'!$DG$106:$DG$110+100),'Alternatyva 4'!$DH$106:$DH$110)</f>
        <v>0</v>
      </c>
      <c r="AK31" s="236">
        <f>SUMPRODUCT('Alternatyva 4'!AK$106:AK$110,100*'Alternatyva 4'!$D$106:$D$110,1/('Alternatyva 4'!$DG$106:$DG$110+100),'Alternatyva 4'!$DH$106:$DH$110)</f>
        <v>0</v>
      </c>
      <c r="AL31" s="236">
        <f>SUMPRODUCT('Alternatyva 4'!AL$106:AL$110,100*'Alternatyva 4'!$D$106:$D$110,1/('Alternatyva 4'!$DG$106:$DG$110+100),'Alternatyva 4'!$DH$106:$DH$110)</f>
        <v>0</v>
      </c>
      <c r="AM31" s="236">
        <f>SUMPRODUCT('Alternatyva 4'!AM$106:AM$110,100*'Alternatyva 4'!$D$106:$D$110,1/('Alternatyva 4'!$DG$106:$DG$110+100),'Alternatyva 4'!$DH$106:$DH$110)</f>
        <v>0</v>
      </c>
      <c r="AN31" s="236">
        <f>SUMPRODUCT('Alternatyva 4'!AN$106:AN$110,100*'Alternatyva 4'!$D$106:$D$110,1/('Alternatyva 4'!$DG$106:$DG$110+100),'Alternatyva 4'!$DH$106:$DH$110)</f>
        <v>0</v>
      </c>
      <c r="AO31" s="236">
        <f>SUMPRODUCT('Alternatyva 4'!AO$106:AO$110,100*'Alternatyva 4'!$D$106:$D$110,1/('Alternatyva 4'!$DG$106:$DG$110+100),'Alternatyva 4'!$DH$106:$DH$110)</f>
        <v>0</v>
      </c>
      <c r="AP31" s="236">
        <f>SUMPRODUCT('Alternatyva 4'!AP$106:AP$110,100*'Alternatyva 4'!$D$106:$D$110,1/('Alternatyva 4'!$DG$106:$DG$110+100),'Alternatyva 4'!$DH$106:$DH$110)</f>
        <v>0</v>
      </c>
      <c r="AQ31" s="236">
        <f>SUMPRODUCT('Alternatyva 4'!AQ$106:AQ$110,100*'Alternatyva 4'!$D$106:$D$110,1/('Alternatyva 4'!$DG$106:$DG$110+100),'Alternatyva 4'!$DH$106:$DH$110)</f>
        <v>0</v>
      </c>
      <c r="AR31" s="236">
        <f>SUMPRODUCT('Alternatyva 4'!AR$106:AR$110,100*'Alternatyva 4'!$D$106:$D$110,1/('Alternatyva 4'!$DG$106:$DG$110+100),'Alternatyva 4'!$DH$106:$DH$110)</f>
        <v>0</v>
      </c>
      <c r="AS31" s="236">
        <f>SUMPRODUCT('Alternatyva 4'!AS$106:AS$110,100*'Alternatyva 4'!$D$106:$D$110,1/('Alternatyva 4'!$DG$106:$DG$110+100),'Alternatyva 4'!$DH$106:$DH$110)</f>
        <v>0</v>
      </c>
      <c r="AT31" s="236">
        <f>SUMPRODUCT('Alternatyva 4'!AT$106:AT$110,100*'Alternatyva 4'!$D$106:$D$110,1/('Alternatyva 4'!$DG$106:$DG$110+100),'Alternatyva 4'!$DH$106:$DH$110)</f>
        <v>0</v>
      </c>
      <c r="AU31" s="236">
        <f>SUMPRODUCT('Alternatyva 4'!AU$106:AU$110,100*'Alternatyva 4'!$D$106:$D$110,1/('Alternatyva 4'!$DG$106:$DG$110+100),'Alternatyva 4'!$DH$106:$DH$110)</f>
        <v>0</v>
      </c>
      <c r="AV31" s="236">
        <f>SUMPRODUCT('Alternatyva 4'!AV$106:AV$110,100*'Alternatyva 4'!$D$106:$D$110,1/('Alternatyva 4'!$DG$106:$DG$110+100),'Alternatyva 4'!$DH$106:$DH$110)</f>
        <v>0</v>
      </c>
      <c r="AW31" s="236">
        <f>SUMPRODUCT('Alternatyva 4'!AW$106:AW$110,100*'Alternatyva 4'!$D$106:$D$110,1/('Alternatyva 4'!$DG$106:$DG$110+100),'Alternatyva 4'!$DH$106:$DH$110)</f>
        <v>0</v>
      </c>
      <c r="AX31" s="236">
        <f>SUMPRODUCT('Alternatyva 4'!AX$106:AX$110,100*'Alternatyva 4'!$D$106:$D$110,1/('Alternatyva 4'!$DG$106:$DG$110+100),'Alternatyva 4'!$DH$106:$DH$110)</f>
        <v>0</v>
      </c>
      <c r="AY31" s="236">
        <f>SUMPRODUCT('Alternatyva 4'!AY$106:AY$110,100*'Alternatyva 4'!$D$106:$D$110,1/('Alternatyva 4'!$DG$106:$DG$110+100),'Alternatyva 4'!$DH$106:$DH$110)</f>
        <v>0</v>
      </c>
      <c r="AZ31" s="236">
        <f>SUMPRODUCT('Alternatyva 4'!AZ$106:AZ$110,100*'Alternatyva 4'!$D$106:$D$110,1/('Alternatyva 4'!$DG$106:$DG$110+100),'Alternatyva 4'!$DH$106:$DH$110)</f>
        <v>0</v>
      </c>
      <c r="BA31" s="236">
        <f>SUMPRODUCT('Alternatyva 4'!BA$106:BA$110,100*'Alternatyva 4'!$D$106:$D$110,1/('Alternatyva 4'!$DG$106:$DG$110+100),'Alternatyva 4'!$DH$106:$DH$110)</f>
        <v>0</v>
      </c>
      <c r="BB31" s="236">
        <f>SUMPRODUCT('Alternatyva 4'!BB$106:BB$110,100*'Alternatyva 4'!$D$106:$D$110,1/('Alternatyva 4'!$DG$106:$DG$110+100),'Alternatyva 4'!$DH$106:$DH$110)</f>
        <v>0</v>
      </c>
      <c r="BC31" s="236">
        <f>SUMPRODUCT('Alternatyva 4'!BC$106:BC$110,100*'Alternatyva 4'!$D$106:$D$110,1/('Alternatyva 4'!$DG$106:$DG$110+100),'Alternatyva 4'!$DH$106:$DH$110)</f>
        <v>0</v>
      </c>
      <c r="BD31" s="236">
        <f>SUMPRODUCT('Alternatyva 4'!BD$106:BD$110,100*'Alternatyva 4'!$D$106:$D$110,1/('Alternatyva 4'!$DG$106:$DG$110+100),'Alternatyva 4'!$DH$106:$DH$110)</f>
        <v>0</v>
      </c>
      <c r="BE31" s="236">
        <f>SUMPRODUCT('Alternatyva 4'!BE$106:BE$110,100*'Alternatyva 4'!$D$106:$D$110,1/('Alternatyva 4'!$DG$106:$DG$110+100),'Alternatyva 4'!$DH$106:$DH$110)</f>
        <v>0</v>
      </c>
      <c r="BF31" s="236">
        <f>SUMPRODUCT('Alternatyva 4'!BF$106:BF$110,100*'Alternatyva 4'!$D$106:$D$110,1/('Alternatyva 4'!$DG$106:$DG$110+100),'Alternatyva 4'!$DH$106:$DH$110)</f>
        <v>0</v>
      </c>
      <c r="BG31" s="236">
        <f>SUMPRODUCT('Alternatyva 4'!BG$106:BG$110,100*'Alternatyva 4'!$D$106:$D$110,1/('Alternatyva 4'!$DG$106:$DG$110+100),'Alternatyva 4'!$DH$106:$DH$110)</f>
        <v>0</v>
      </c>
      <c r="BH31" s="236">
        <f>SUMPRODUCT('Alternatyva 4'!BH$106:BH$110,100*'Alternatyva 4'!$D$106:$D$110,1/('Alternatyva 4'!$DG$106:$DG$110+100),'Alternatyva 4'!$DH$106:$DH$110)</f>
        <v>0</v>
      </c>
      <c r="BI31" s="236">
        <f>SUMPRODUCT('Alternatyva 4'!BI$106:BI$110,100*'Alternatyva 4'!$D$106:$D$110,1/('Alternatyva 4'!$DG$106:$DG$110+100),'Alternatyva 4'!$DH$106:$DH$110)</f>
        <v>0</v>
      </c>
      <c r="BJ31" s="236">
        <f>SUMPRODUCT('Alternatyva 4'!BJ$106:BJ$110,100*'Alternatyva 4'!$D$106:$D$110,1/('Alternatyva 4'!$DG$106:$DG$110+100),'Alternatyva 4'!$DH$106:$DH$110)</f>
        <v>0</v>
      </c>
      <c r="BK31" s="236">
        <f>SUMPRODUCT('Alternatyva 4'!BK$106:BK$110,100*'Alternatyva 4'!$D$106:$D$110,1/('Alternatyva 4'!$DG$106:$DG$110+100),'Alternatyva 4'!$DH$106:$DH$110)</f>
        <v>0</v>
      </c>
      <c r="BL31" s="236">
        <f>SUMPRODUCT('Alternatyva 4'!BL$106:BL$110,100*'Alternatyva 4'!$D$106:$D$110,1/('Alternatyva 4'!$DG$106:$DG$110+100),'Alternatyva 4'!$DH$106:$DH$110)</f>
        <v>0</v>
      </c>
      <c r="BM31" s="236">
        <f>SUMPRODUCT('Alternatyva 4'!BM$106:BM$110,100*'Alternatyva 4'!$D$106:$D$110,1/('Alternatyva 4'!$DG$106:$DG$110+100),'Alternatyva 4'!$DH$106:$DH$110)</f>
        <v>0</v>
      </c>
      <c r="BN31" s="236">
        <f>SUMPRODUCT('Alternatyva 4'!BN$106:BN$110,100*'Alternatyva 4'!$D$106:$D$110,1/('Alternatyva 4'!$DG$106:$DG$110+100),'Alternatyva 4'!$DH$106:$DH$110)</f>
        <v>0</v>
      </c>
      <c r="BO31" s="236">
        <f>SUMPRODUCT('Alternatyva 4'!BO$106:BO$110,100*'Alternatyva 4'!$D$106:$D$110,1/('Alternatyva 4'!$DG$106:$DG$110+100),'Alternatyva 4'!$DH$106:$DH$110)</f>
        <v>0</v>
      </c>
      <c r="BP31" s="236">
        <f>SUMPRODUCT('Alternatyva 4'!BP$106:BP$110,100*'Alternatyva 4'!$D$106:$D$110,1/('Alternatyva 4'!$DG$106:$DG$110+100),'Alternatyva 4'!$DH$106:$DH$110)</f>
        <v>0</v>
      </c>
      <c r="BQ31" s="236">
        <f>SUMPRODUCT('Alternatyva 4'!BQ$106:BQ$110,100*'Alternatyva 4'!$D$106:$D$110,1/('Alternatyva 4'!$DG$106:$DG$110+100),'Alternatyva 4'!$DH$106:$DH$110)</f>
        <v>0</v>
      </c>
      <c r="BR31" s="236">
        <f>SUMPRODUCT('Alternatyva 4'!BR$106:BR$110,100*'Alternatyva 4'!$D$106:$D$110,1/('Alternatyva 4'!$DG$106:$DG$110+100),'Alternatyva 4'!$DH$106:$DH$110)</f>
        <v>0</v>
      </c>
      <c r="BS31" s="236">
        <f>SUMPRODUCT('Alternatyva 4'!BS$106:BS$110,100*'Alternatyva 4'!$D$106:$D$110,1/('Alternatyva 4'!$DG$106:$DG$110+100),'Alternatyva 4'!$DH$106:$DH$110)</f>
        <v>0</v>
      </c>
      <c r="BT31" s="236">
        <f>SUMPRODUCT('Alternatyva 4'!BT$106:BT$110,100*'Alternatyva 4'!$D$106:$D$110,1/('Alternatyva 4'!$DG$106:$DG$110+100),'Alternatyva 4'!$DH$106:$DH$110)</f>
        <v>0</v>
      </c>
      <c r="BU31" s="236">
        <f>SUMPRODUCT('Alternatyva 4'!BU$106:BU$110,100*'Alternatyva 4'!$D$106:$D$110,1/('Alternatyva 4'!$DG$106:$DG$110+100),'Alternatyva 4'!$DH$106:$DH$110)</f>
        <v>0</v>
      </c>
      <c r="BV31" s="236">
        <f>SUMPRODUCT('Alternatyva 4'!BV$106:BV$110,100*'Alternatyva 4'!$D$106:$D$110,1/('Alternatyva 4'!$DG$106:$DG$110+100),'Alternatyva 4'!$DH$106:$DH$110)</f>
        <v>0</v>
      </c>
      <c r="BW31" s="236">
        <f>SUMPRODUCT('Alternatyva 4'!BW$106:BW$110,100*'Alternatyva 4'!$D$106:$D$110,1/('Alternatyva 4'!$DG$106:$DG$110+100),'Alternatyva 4'!$DH$106:$DH$110)</f>
        <v>0</v>
      </c>
      <c r="BX31" s="236">
        <f>SUMPRODUCT('Alternatyva 4'!BX$106:BX$110,100*'Alternatyva 4'!$D$106:$D$110,1/('Alternatyva 4'!$DG$106:$DG$110+100),'Alternatyva 4'!$DH$106:$DH$110)</f>
        <v>0</v>
      </c>
      <c r="BY31" s="236">
        <f>SUMPRODUCT('Alternatyva 4'!BY$106:BY$110,100*'Alternatyva 4'!$D$106:$D$110,1/('Alternatyva 4'!$DG$106:$DG$110+100),'Alternatyva 4'!$DH$106:$DH$110)</f>
        <v>0</v>
      </c>
      <c r="BZ31" s="236">
        <f>SUMPRODUCT('Alternatyva 4'!BZ$106:BZ$110,100*'Alternatyva 4'!$D$106:$D$110,1/('Alternatyva 4'!$DG$106:$DG$110+100),'Alternatyva 4'!$DH$106:$DH$110)</f>
        <v>0</v>
      </c>
      <c r="CA31" s="236">
        <f>SUMPRODUCT('Alternatyva 4'!CA$106:CA$110,100*'Alternatyva 4'!$D$106:$D$110,1/('Alternatyva 4'!$DG$106:$DG$110+100),'Alternatyva 4'!$DH$106:$DH$110)</f>
        <v>0</v>
      </c>
      <c r="CB31" s="236">
        <f>SUMPRODUCT('Alternatyva 4'!CB$106:CB$110,100*'Alternatyva 4'!$D$106:$D$110,1/('Alternatyva 4'!$DG$106:$DG$110+100),'Alternatyva 4'!$DH$106:$DH$110)</f>
        <v>0</v>
      </c>
      <c r="CC31" s="236">
        <f>SUMPRODUCT('Alternatyva 4'!CC$106:CC$110,100*'Alternatyva 4'!$D$106:$D$110,1/('Alternatyva 4'!$DG$106:$DG$110+100),'Alternatyva 4'!$DH$106:$DH$110)</f>
        <v>0</v>
      </c>
      <c r="CD31" s="236">
        <f>SUMPRODUCT('Alternatyva 4'!CD$106:CD$110,100*'Alternatyva 4'!$D$106:$D$110,1/('Alternatyva 4'!$DG$106:$DG$110+100),'Alternatyva 4'!$DH$106:$DH$110)</f>
        <v>0</v>
      </c>
      <c r="CE31" s="236">
        <f>SUMPRODUCT('Alternatyva 4'!CE$106:CE$110,100*'Alternatyva 4'!$D$106:$D$110,1/('Alternatyva 4'!$DG$106:$DG$110+100),'Alternatyva 4'!$DH$106:$DH$110)</f>
        <v>0</v>
      </c>
      <c r="CF31" s="236">
        <f>SUMPRODUCT('Alternatyva 4'!CF$106:CF$110,100*'Alternatyva 4'!$D$106:$D$110,1/('Alternatyva 4'!$DG$106:$DG$110+100),'Alternatyva 4'!$DH$106:$DH$110)</f>
        <v>0</v>
      </c>
      <c r="CG31" s="236">
        <f>SUMPRODUCT('Alternatyva 4'!CG$106:CG$110,100*'Alternatyva 4'!$D$106:$D$110,1/('Alternatyva 4'!$DG$106:$DG$110+100),'Alternatyva 4'!$DH$106:$DH$110)</f>
        <v>0</v>
      </c>
      <c r="CH31" s="236">
        <f>SUMPRODUCT('Alternatyva 4'!CH$106:CH$110,100*'Alternatyva 4'!$D$106:$D$110,1/('Alternatyva 4'!$DG$106:$DG$110+100),'Alternatyva 4'!$DH$106:$DH$110)</f>
        <v>0</v>
      </c>
      <c r="CI31" s="236">
        <f>SUMPRODUCT('Alternatyva 4'!CI$106:CI$110,100*'Alternatyva 4'!$D$106:$D$110,1/('Alternatyva 4'!$DG$106:$DG$110+100),'Alternatyva 4'!$DH$106:$DH$110)</f>
        <v>0</v>
      </c>
      <c r="CJ31" s="236">
        <f>SUMPRODUCT('Alternatyva 4'!CJ$106:CJ$110,100*'Alternatyva 4'!$D$106:$D$110,1/('Alternatyva 4'!$DG$106:$DG$110+100),'Alternatyva 4'!$DH$106:$DH$110)</f>
        <v>0</v>
      </c>
      <c r="CK31" s="236">
        <f>SUMPRODUCT('Alternatyva 4'!CK$106:CK$110,100*'Alternatyva 4'!$D$106:$D$110,1/('Alternatyva 4'!$DG$106:$DG$110+100),'Alternatyva 4'!$DH$106:$DH$110)</f>
        <v>0</v>
      </c>
      <c r="CL31" s="236">
        <f>SUMPRODUCT('Alternatyva 4'!CL$106:CL$110,100*'Alternatyva 4'!$D$106:$D$110,1/('Alternatyva 4'!$DG$106:$DG$110+100),'Alternatyva 4'!$DH$106:$DH$110)</f>
        <v>0</v>
      </c>
      <c r="CM31" s="236">
        <f>SUMPRODUCT('Alternatyva 4'!CM$106:CM$110,100*'Alternatyva 4'!$D$106:$D$110,1/('Alternatyva 4'!$DG$106:$DG$110+100),'Alternatyva 4'!$DH$106:$DH$110)</f>
        <v>0</v>
      </c>
      <c r="CN31" s="236">
        <f>SUMPRODUCT('Alternatyva 4'!CN$106:CN$110,100*'Alternatyva 4'!$D$106:$D$110,1/('Alternatyva 4'!$DG$106:$DG$110+100),'Alternatyva 4'!$DH$106:$DH$110)</f>
        <v>0</v>
      </c>
      <c r="CO31" s="236">
        <f>SUMPRODUCT('Alternatyva 4'!CO$106:CO$110,100*'Alternatyva 4'!$D$106:$D$110,1/('Alternatyva 4'!$DG$106:$DG$110+100),'Alternatyva 4'!$DH$106:$DH$110)</f>
        <v>0</v>
      </c>
      <c r="CP31" s="236">
        <f>SUMPRODUCT('Alternatyva 4'!CP$106:CP$110,100*'Alternatyva 4'!$D$106:$D$110,1/('Alternatyva 4'!$DG$106:$DG$110+100),'Alternatyva 4'!$DH$106:$DH$110)</f>
        <v>0</v>
      </c>
      <c r="CQ31" s="236">
        <f>SUMPRODUCT('Alternatyva 4'!CQ$106:CQ$110,100*'Alternatyva 4'!$D$106:$D$110,1/('Alternatyva 4'!$DG$106:$DG$110+100),'Alternatyva 4'!$DH$106:$DH$110)</f>
        <v>0</v>
      </c>
      <c r="CR31" s="236">
        <f>SUMPRODUCT('Alternatyva 4'!CR$106:CR$110,100*'Alternatyva 4'!$D$106:$D$110,1/('Alternatyva 4'!$DG$106:$DG$110+100),'Alternatyva 4'!$DH$106:$DH$110)</f>
        <v>0</v>
      </c>
      <c r="CS31" s="236">
        <f>SUMPRODUCT('Alternatyva 4'!CS$106:CS$110,100*'Alternatyva 4'!$D$106:$D$110,1/('Alternatyva 4'!$DG$106:$DG$110+100),'Alternatyva 4'!$DH$106:$DH$110)</f>
        <v>0</v>
      </c>
      <c r="CT31" s="236">
        <f>SUMPRODUCT('Alternatyva 4'!CT$106:CT$110,100*'Alternatyva 4'!$D$106:$D$110,1/('Alternatyva 4'!$DG$106:$DG$110+100),'Alternatyva 4'!$DH$106:$DH$110)</f>
        <v>0</v>
      </c>
      <c r="CU31" s="236">
        <f>SUMPRODUCT('Alternatyva 4'!CU$106:CU$110,100*'Alternatyva 4'!$D$106:$D$110,1/('Alternatyva 4'!$DG$106:$DG$110+100),'Alternatyva 4'!$DH$106:$DH$110)</f>
        <v>0</v>
      </c>
      <c r="CV31" s="236">
        <f>SUMPRODUCT('Alternatyva 4'!CV$106:CV$110,100*'Alternatyva 4'!$D$106:$D$110,1/('Alternatyva 4'!$DG$106:$DG$110+100),'Alternatyva 4'!$DH$106:$DH$110)</f>
        <v>0</v>
      </c>
      <c r="CW31" s="236">
        <f>SUMPRODUCT('Alternatyva 4'!CW$106:CW$110,100*'Alternatyva 4'!$D$106:$D$110,1/('Alternatyva 4'!$DG$106:$DG$110+100),'Alternatyva 4'!$DH$106:$DH$110)</f>
        <v>0</v>
      </c>
      <c r="CX31" s="236">
        <f>SUMPRODUCT('Alternatyva 4'!CX$106:CX$110,100*'Alternatyva 4'!$D$106:$D$110,1/('Alternatyva 4'!$DG$106:$DG$110+100),'Alternatyva 4'!$DH$106:$DH$110)</f>
        <v>0</v>
      </c>
      <c r="CY31" s="236">
        <f>SUMPRODUCT('Alternatyva 4'!CY$106:CY$110,100*'Alternatyva 4'!$D$106:$D$110,1/('Alternatyva 4'!$DG$106:$DG$110+100),'Alternatyva 4'!$DH$106:$DH$110)</f>
        <v>0</v>
      </c>
      <c r="CZ31" s="236">
        <f>SUMPRODUCT('Alternatyva 4'!CZ$106:CZ$110,100*'Alternatyva 4'!$D$106:$D$110,1/('Alternatyva 4'!$DG$106:$DG$110+100),'Alternatyva 4'!$DH$106:$DH$110)</f>
        <v>0</v>
      </c>
      <c r="DA31" s="236">
        <f>SUMPRODUCT('Alternatyva 4'!DA$106:DA$110,100*'Alternatyva 4'!$D$106:$D$110,1/('Alternatyva 4'!$DG$106:$DG$110+100),'Alternatyva 4'!$DH$106:$DH$110)</f>
        <v>0</v>
      </c>
      <c r="DB31" s="236">
        <f>SUMPRODUCT('Alternatyva 4'!DB$106:DB$110,100*'Alternatyva 4'!$D$106:$D$110,1/('Alternatyva 4'!$DG$106:$DG$110+100),'Alternatyva 4'!$DH$106:$DH$110)</f>
        <v>0</v>
      </c>
      <c r="DC31" s="236">
        <f>SUMPRODUCT('Alternatyva 4'!DC$106:DC$110,100*'Alternatyva 4'!$D$106:$D$110,1/('Alternatyva 4'!$DG$106:$DG$110+100),'Alternatyva 4'!$DH$106:$DH$110)</f>
        <v>0</v>
      </c>
    </row>
    <row r="32" spans="2:107" hidden="1">
      <c r="C32" s="1219" t="s">
        <v>262</v>
      </c>
      <c r="D32" s="1219"/>
      <c r="E32" s="1219"/>
      <c r="F32" s="210">
        <f>H32+NPV(FD,I32:INDEX(I32:DC32,PAL))</f>
        <v>0</v>
      </c>
      <c r="G32" s="210">
        <f>SUMIF($H$6:$DC$6,"&lt;="&amp;PAL,$H32:$DC32)</f>
        <v>0</v>
      </c>
      <c r="H32" s="236">
        <f>-H29+H30+H31</f>
        <v>0</v>
      </c>
      <c r="I32" s="236">
        <f t="shared" ref="I32:BT32" si="20">-I29+I30+I31</f>
        <v>0</v>
      </c>
      <c r="J32" s="236">
        <f t="shared" si="20"/>
        <v>0</v>
      </c>
      <c r="K32" s="236">
        <f t="shared" si="20"/>
        <v>0</v>
      </c>
      <c r="L32" s="236">
        <f t="shared" si="20"/>
        <v>0</v>
      </c>
      <c r="M32" s="236">
        <f t="shared" si="20"/>
        <v>0</v>
      </c>
      <c r="N32" s="236">
        <f t="shared" si="20"/>
        <v>0</v>
      </c>
      <c r="O32" s="236">
        <f t="shared" si="20"/>
        <v>0</v>
      </c>
      <c r="P32" s="236">
        <f t="shared" si="20"/>
        <v>0</v>
      </c>
      <c r="Q32" s="236">
        <f t="shared" si="20"/>
        <v>0</v>
      </c>
      <c r="R32" s="236">
        <f t="shared" si="20"/>
        <v>0</v>
      </c>
      <c r="S32" s="236">
        <f t="shared" si="20"/>
        <v>0</v>
      </c>
      <c r="T32" s="236">
        <f t="shared" si="20"/>
        <v>0</v>
      </c>
      <c r="U32" s="236">
        <f t="shared" si="20"/>
        <v>0</v>
      </c>
      <c r="V32" s="236">
        <f t="shared" si="20"/>
        <v>0</v>
      </c>
      <c r="W32" s="236">
        <f t="shared" si="20"/>
        <v>0</v>
      </c>
      <c r="X32" s="236">
        <f t="shared" si="20"/>
        <v>0</v>
      </c>
      <c r="Y32" s="236">
        <f t="shared" si="20"/>
        <v>0</v>
      </c>
      <c r="Z32" s="236">
        <f t="shared" si="20"/>
        <v>0</v>
      </c>
      <c r="AA32" s="236">
        <f t="shared" si="20"/>
        <v>0</v>
      </c>
      <c r="AB32" s="236">
        <f t="shared" si="20"/>
        <v>0</v>
      </c>
      <c r="AC32" s="236">
        <f t="shared" si="20"/>
        <v>0</v>
      </c>
      <c r="AD32" s="236">
        <f t="shared" si="20"/>
        <v>0</v>
      </c>
      <c r="AE32" s="236">
        <f t="shared" si="20"/>
        <v>0</v>
      </c>
      <c r="AF32" s="236">
        <f t="shared" si="20"/>
        <v>0</v>
      </c>
      <c r="AG32" s="236">
        <f t="shared" si="20"/>
        <v>0</v>
      </c>
      <c r="AH32" s="236">
        <f t="shared" si="20"/>
        <v>0</v>
      </c>
      <c r="AI32" s="236">
        <f t="shared" si="20"/>
        <v>0</v>
      </c>
      <c r="AJ32" s="236">
        <f t="shared" si="20"/>
        <v>0</v>
      </c>
      <c r="AK32" s="236">
        <f t="shared" si="20"/>
        <v>0</v>
      </c>
      <c r="AL32" s="236">
        <f t="shared" si="20"/>
        <v>0</v>
      </c>
      <c r="AM32" s="236">
        <f t="shared" si="20"/>
        <v>0</v>
      </c>
      <c r="AN32" s="236">
        <f t="shared" si="20"/>
        <v>0</v>
      </c>
      <c r="AO32" s="236">
        <f t="shared" si="20"/>
        <v>0</v>
      </c>
      <c r="AP32" s="236">
        <f t="shared" si="20"/>
        <v>0</v>
      </c>
      <c r="AQ32" s="236">
        <f t="shared" si="20"/>
        <v>0</v>
      </c>
      <c r="AR32" s="236">
        <f t="shared" si="20"/>
        <v>0</v>
      </c>
      <c r="AS32" s="236">
        <f t="shared" si="20"/>
        <v>0</v>
      </c>
      <c r="AT32" s="236">
        <f t="shared" si="20"/>
        <v>0</v>
      </c>
      <c r="AU32" s="236">
        <f t="shared" si="20"/>
        <v>0</v>
      </c>
      <c r="AV32" s="236">
        <f t="shared" si="20"/>
        <v>0</v>
      </c>
      <c r="AW32" s="236">
        <f t="shared" si="20"/>
        <v>0</v>
      </c>
      <c r="AX32" s="236">
        <f t="shared" si="20"/>
        <v>0</v>
      </c>
      <c r="AY32" s="236">
        <f t="shared" si="20"/>
        <v>0</v>
      </c>
      <c r="AZ32" s="236">
        <f t="shared" si="20"/>
        <v>0</v>
      </c>
      <c r="BA32" s="236">
        <f t="shared" si="20"/>
        <v>0</v>
      </c>
      <c r="BB32" s="236">
        <f t="shared" si="20"/>
        <v>0</v>
      </c>
      <c r="BC32" s="236">
        <f t="shared" si="20"/>
        <v>0</v>
      </c>
      <c r="BD32" s="236">
        <f t="shared" si="20"/>
        <v>0</v>
      </c>
      <c r="BE32" s="236">
        <f t="shared" si="20"/>
        <v>0</v>
      </c>
      <c r="BF32" s="236">
        <f t="shared" si="20"/>
        <v>0</v>
      </c>
      <c r="BG32" s="236">
        <f t="shared" si="20"/>
        <v>0</v>
      </c>
      <c r="BH32" s="236">
        <f t="shared" si="20"/>
        <v>0</v>
      </c>
      <c r="BI32" s="236">
        <f t="shared" si="20"/>
        <v>0</v>
      </c>
      <c r="BJ32" s="236">
        <f t="shared" si="20"/>
        <v>0</v>
      </c>
      <c r="BK32" s="236">
        <f t="shared" si="20"/>
        <v>0</v>
      </c>
      <c r="BL32" s="236">
        <f t="shared" si="20"/>
        <v>0</v>
      </c>
      <c r="BM32" s="236">
        <f t="shared" si="20"/>
        <v>0</v>
      </c>
      <c r="BN32" s="236">
        <f t="shared" si="20"/>
        <v>0</v>
      </c>
      <c r="BO32" s="236">
        <f t="shared" si="20"/>
        <v>0</v>
      </c>
      <c r="BP32" s="236">
        <f t="shared" si="20"/>
        <v>0</v>
      </c>
      <c r="BQ32" s="236">
        <f t="shared" si="20"/>
        <v>0</v>
      </c>
      <c r="BR32" s="236">
        <f t="shared" si="20"/>
        <v>0</v>
      </c>
      <c r="BS32" s="236">
        <f t="shared" si="20"/>
        <v>0</v>
      </c>
      <c r="BT32" s="236">
        <f t="shared" si="20"/>
        <v>0</v>
      </c>
      <c r="BU32" s="236">
        <f t="shared" ref="BU32:DC32" si="21">-BU29+BU30+BU31</f>
        <v>0</v>
      </c>
      <c r="BV32" s="236">
        <f t="shared" si="21"/>
        <v>0</v>
      </c>
      <c r="BW32" s="236">
        <f t="shared" si="21"/>
        <v>0</v>
      </c>
      <c r="BX32" s="236">
        <f t="shared" si="21"/>
        <v>0</v>
      </c>
      <c r="BY32" s="236">
        <f t="shared" si="21"/>
        <v>0</v>
      </c>
      <c r="BZ32" s="236">
        <f t="shared" si="21"/>
        <v>0</v>
      </c>
      <c r="CA32" s="236">
        <f t="shared" si="21"/>
        <v>0</v>
      </c>
      <c r="CB32" s="236">
        <f t="shared" si="21"/>
        <v>0</v>
      </c>
      <c r="CC32" s="236">
        <f t="shared" si="21"/>
        <v>0</v>
      </c>
      <c r="CD32" s="236">
        <f t="shared" si="21"/>
        <v>0</v>
      </c>
      <c r="CE32" s="236">
        <f t="shared" si="21"/>
        <v>0</v>
      </c>
      <c r="CF32" s="236">
        <f t="shared" si="21"/>
        <v>0</v>
      </c>
      <c r="CG32" s="236">
        <f t="shared" si="21"/>
        <v>0</v>
      </c>
      <c r="CH32" s="236">
        <f t="shared" si="21"/>
        <v>0</v>
      </c>
      <c r="CI32" s="236">
        <f t="shared" si="21"/>
        <v>0</v>
      </c>
      <c r="CJ32" s="236">
        <f t="shared" si="21"/>
        <v>0</v>
      </c>
      <c r="CK32" s="236">
        <f t="shared" si="21"/>
        <v>0</v>
      </c>
      <c r="CL32" s="236">
        <f t="shared" si="21"/>
        <v>0</v>
      </c>
      <c r="CM32" s="236">
        <f t="shared" si="21"/>
        <v>0</v>
      </c>
      <c r="CN32" s="236">
        <f t="shared" si="21"/>
        <v>0</v>
      </c>
      <c r="CO32" s="236">
        <f t="shared" si="21"/>
        <v>0</v>
      </c>
      <c r="CP32" s="236">
        <f t="shared" si="21"/>
        <v>0</v>
      </c>
      <c r="CQ32" s="236">
        <f t="shared" si="21"/>
        <v>0</v>
      </c>
      <c r="CR32" s="236">
        <f t="shared" si="21"/>
        <v>0</v>
      </c>
      <c r="CS32" s="236">
        <f t="shared" si="21"/>
        <v>0</v>
      </c>
      <c r="CT32" s="236">
        <f t="shared" si="21"/>
        <v>0</v>
      </c>
      <c r="CU32" s="236">
        <f t="shared" si="21"/>
        <v>0</v>
      </c>
      <c r="CV32" s="236">
        <f t="shared" si="21"/>
        <v>0</v>
      </c>
      <c r="CW32" s="236">
        <f t="shared" si="21"/>
        <v>0</v>
      </c>
      <c r="CX32" s="236">
        <f t="shared" si="21"/>
        <v>0</v>
      </c>
      <c r="CY32" s="236">
        <f t="shared" si="21"/>
        <v>0</v>
      </c>
      <c r="CZ32" s="236">
        <f t="shared" si="21"/>
        <v>0</v>
      </c>
      <c r="DA32" s="236">
        <f t="shared" si="21"/>
        <v>0</v>
      </c>
      <c r="DB32" s="236">
        <f t="shared" si="21"/>
        <v>0</v>
      </c>
      <c r="DC32" s="236">
        <f t="shared" si="21"/>
        <v>0</v>
      </c>
    </row>
    <row r="33" spans="2:107" hidden="1"/>
    <row r="34" spans="2:107" hidden="1">
      <c r="B34" s="16" t="s">
        <v>38</v>
      </c>
      <c r="C34" s="21"/>
      <c r="D34" s="21"/>
      <c r="E34" s="21"/>
      <c r="F34" s="1189" t="s">
        <v>142</v>
      </c>
      <c r="G34" s="1201"/>
      <c r="H34" s="186">
        <v>0</v>
      </c>
      <c r="I34" s="186">
        <v>1</v>
      </c>
      <c r="J34" s="186">
        <v>2</v>
      </c>
      <c r="K34" s="186">
        <v>3</v>
      </c>
      <c r="L34" s="186">
        <v>4</v>
      </c>
      <c r="M34" s="186">
        <v>5</v>
      </c>
      <c r="N34" s="186">
        <v>6</v>
      </c>
      <c r="O34" s="186">
        <v>7</v>
      </c>
      <c r="P34" s="186">
        <v>8</v>
      </c>
      <c r="Q34" s="186">
        <v>9</v>
      </c>
      <c r="R34" s="186">
        <v>10</v>
      </c>
      <c r="S34" s="186">
        <v>11</v>
      </c>
      <c r="T34" s="186">
        <v>12</v>
      </c>
      <c r="U34" s="186">
        <v>13</v>
      </c>
      <c r="V34" s="186">
        <v>14</v>
      </c>
      <c r="W34" s="186">
        <v>15</v>
      </c>
      <c r="X34" s="186">
        <v>16</v>
      </c>
      <c r="Y34" s="186">
        <v>17</v>
      </c>
      <c r="Z34" s="186">
        <v>18</v>
      </c>
      <c r="AA34" s="186">
        <v>19</v>
      </c>
      <c r="AB34" s="186">
        <v>20</v>
      </c>
      <c r="AC34" s="186">
        <v>21</v>
      </c>
      <c r="AD34" s="186">
        <v>22</v>
      </c>
      <c r="AE34" s="186">
        <v>23</v>
      </c>
      <c r="AF34" s="186">
        <v>24</v>
      </c>
      <c r="AG34" s="186">
        <v>25</v>
      </c>
      <c r="AH34" s="186">
        <v>26</v>
      </c>
      <c r="AI34" s="186">
        <v>27</v>
      </c>
      <c r="AJ34" s="186">
        <v>28</v>
      </c>
      <c r="AK34" s="186">
        <v>29</v>
      </c>
      <c r="AL34" s="186">
        <v>30</v>
      </c>
      <c r="AM34" s="186">
        <v>31</v>
      </c>
      <c r="AN34" s="186">
        <v>32</v>
      </c>
      <c r="AO34" s="186">
        <v>33</v>
      </c>
      <c r="AP34" s="186">
        <v>34</v>
      </c>
      <c r="AQ34" s="186">
        <v>35</v>
      </c>
      <c r="AR34" s="186">
        <v>36</v>
      </c>
      <c r="AS34" s="186">
        <v>37</v>
      </c>
      <c r="AT34" s="186">
        <v>38</v>
      </c>
      <c r="AU34" s="186">
        <v>39</v>
      </c>
      <c r="AV34" s="186">
        <v>40</v>
      </c>
      <c r="AW34" s="186">
        <v>41</v>
      </c>
      <c r="AX34" s="186">
        <v>42</v>
      </c>
      <c r="AY34" s="186">
        <v>43</v>
      </c>
      <c r="AZ34" s="186">
        <v>44</v>
      </c>
      <c r="BA34" s="186">
        <v>45</v>
      </c>
      <c r="BB34" s="186">
        <v>46</v>
      </c>
      <c r="BC34" s="186">
        <v>47</v>
      </c>
      <c r="BD34" s="186">
        <v>48</v>
      </c>
      <c r="BE34" s="186">
        <v>49</v>
      </c>
      <c r="BF34" s="186">
        <v>50</v>
      </c>
      <c r="BG34" s="186">
        <v>51</v>
      </c>
      <c r="BH34" s="186">
        <v>52</v>
      </c>
      <c r="BI34" s="186">
        <v>53</v>
      </c>
      <c r="BJ34" s="186">
        <v>54</v>
      </c>
      <c r="BK34" s="186">
        <v>55</v>
      </c>
      <c r="BL34" s="186">
        <v>56</v>
      </c>
      <c r="BM34" s="186">
        <v>57</v>
      </c>
      <c r="BN34" s="186">
        <v>58</v>
      </c>
      <c r="BO34" s="186">
        <v>59</v>
      </c>
      <c r="BP34" s="186">
        <v>60</v>
      </c>
      <c r="BQ34" s="186">
        <v>61</v>
      </c>
      <c r="BR34" s="186">
        <v>62</v>
      </c>
      <c r="BS34" s="186">
        <v>63</v>
      </c>
      <c r="BT34" s="186">
        <v>64</v>
      </c>
      <c r="BU34" s="186">
        <v>65</v>
      </c>
      <c r="BV34" s="186">
        <v>66</v>
      </c>
      <c r="BW34" s="186">
        <v>67</v>
      </c>
      <c r="BX34" s="186">
        <v>68</v>
      </c>
      <c r="BY34" s="186">
        <v>69</v>
      </c>
      <c r="BZ34" s="186">
        <v>70</v>
      </c>
      <c r="CA34" s="186">
        <v>71</v>
      </c>
      <c r="CB34" s="186">
        <v>72</v>
      </c>
      <c r="CC34" s="186">
        <v>73</v>
      </c>
      <c r="CD34" s="186">
        <v>74</v>
      </c>
      <c r="CE34" s="186">
        <v>75</v>
      </c>
      <c r="CF34" s="186">
        <v>76</v>
      </c>
      <c r="CG34" s="186">
        <v>77</v>
      </c>
      <c r="CH34" s="186">
        <v>78</v>
      </c>
      <c r="CI34" s="186">
        <v>79</v>
      </c>
      <c r="CJ34" s="186">
        <v>80</v>
      </c>
      <c r="CK34" s="186">
        <v>81</v>
      </c>
      <c r="CL34" s="186">
        <v>82</v>
      </c>
      <c r="CM34" s="186">
        <v>83</v>
      </c>
      <c r="CN34" s="186">
        <v>84</v>
      </c>
      <c r="CO34" s="186">
        <v>85</v>
      </c>
      <c r="CP34" s="186">
        <v>86</v>
      </c>
      <c r="CQ34" s="186">
        <v>87</v>
      </c>
      <c r="CR34" s="186">
        <v>88</v>
      </c>
      <c r="CS34" s="186">
        <v>89</v>
      </c>
      <c r="CT34" s="186">
        <v>90</v>
      </c>
      <c r="CU34" s="186">
        <v>91</v>
      </c>
      <c r="CV34" s="186">
        <v>92</v>
      </c>
      <c r="CW34" s="186">
        <v>93</v>
      </c>
      <c r="CX34" s="186">
        <v>94</v>
      </c>
      <c r="CY34" s="186">
        <v>95</v>
      </c>
      <c r="CZ34" s="186">
        <v>96</v>
      </c>
      <c r="DA34" s="186">
        <v>97</v>
      </c>
      <c r="DB34" s="186">
        <v>98</v>
      </c>
      <c r="DC34" s="186">
        <v>99</v>
      </c>
    </row>
    <row r="35" spans="2:107" ht="29" hidden="1">
      <c r="B35" s="221" t="s">
        <v>226</v>
      </c>
      <c r="C35" s="1210" t="s">
        <v>263</v>
      </c>
      <c r="D35" s="1210"/>
      <c r="E35" s="1210"/>
      <c r="F35" s="187" t="s">
        <v>146</v>
      </c>
      <c r="G35" s="186" t="s">
        <v>147</v>
      </c>
      <c r="H35" s="186" t="str">
        <f ca="1">IF(PVP="",TEXT(TODAY(),"yyyy"),TEXT(PVP,"yyyy"))</f>
        <v>2024</v>
      </c>
      <c r="I35" s="186">
        <f t="shared" ref="I35:AN35" ca="1" si="22">$H$7+I34</f>
        <v>2025</v>
      </c>
      <c r="J35" s="186">
        <f t="shared" ca="1" si="22"/>
        <v>2026</v>
      </c>
      <c r="K35" s="186">
        <f t="shared" ca="1" si="22"/>
        <v>2027</v>
      </c>
      <c r="L35" s="186">
        <f t="shared" ca="1" si="22"/>
        <v>2028</v>
      </c>
      <c r="M35" s="186">
        <f t="shared" ca="1" si="22"/>
        <v>2029</v>
      </c>
      <c r="N35" s="186">
        <f t="shared" ca="1" si="22"/>
        <v>2030</v>
      </c>
      <c r="O35" s="186">
        <f t="shared" ca="1" si="22"/>
        <v>2031</v>
      </c>
      <c r="P35" s="186">
        <f t="shared" ca="1" si="22"/>
        <v>2032</v>
      </c>
      <c r="Q35" s="186">
        <f t="shared" ca="1" si="22"/>
        <v>2033</v>
      </c>
      <c r="R35" s="186">
        <f t="shared" ca="1" si="22"/>
        <v>2034</v>
      </c>
      <c r="S35" s="186">
        <f t="shared" ca="1" si="22"/>
        <v>2035</v>
      </c>
      <c r="T35" s="186">
        <f t="shared" ca="1" si="22"/>
        <v>2036</v>
      </c>
      <c r="U35" s="186">
        <f t="shared" ca="1" si="22"/>
        <v>2037</v>
      </c>
      <c r="V35" s="186">
        <f t="shared" ca="1" si="22"/>
        <v>2038</v>
      </c>
      <c r="W35" s="186">
        <f t="shared" ca="1" si="22"/>
        <v>2039</v>
      </c>
      <c r="X35" s="186">
        <f t="shared" ca="1" si="22"/>
        <v>2040</v>
      </c>
      <c r="Y35" s="186">
        <f t="shared" ca="1" si="22"/>
        <v>2041</v>
      </c>
      <c r="Z35" s="186">
        <f t="shared" ca="1" si="22"/>
        <v>2042</v>
      </c>
      <c r="AA35" s="186">
        <f t="shared" ca="1" si="22"/>
        <v>2043</v>
      </c>
      <c r="AB35" s="186">
        <f t="shared" ca="1" si="22"/>
        <v>2044</v>
      </c>
      <c r="AC35" s="186">
        <f t="shared" ca="1" si="22"/>
        <v>2045</v>
      </c>
      <c r="AD35" s="186">
        <f t="shared" ca="1" si="22"/>
        <v>2046</v>
      </c>
      <c r="AE35" s="186">
        <f t="shared" ca="1" si="22"/>
        <v>2047</v>
      </c>
      <c r="AF35" s="186">
        <f t="shared" ca="1" si="22"/>
        <v>2048</v>
      </c>
      <c r="AG35" s="186">
        <f t="shared" ca="1" si="22"/>
        <v>2049</v>
      </c>
      <c r="AH35" s="186">
        <f t="shared" ca="1" si="22"/>
        <v>2050</v>
      </c>
      <c r="AI35" s="186">
        <f t="shared" ca="1" si="22"/>
        <v>2051</v>
      </c>
      <c r="AJ35" s="186">
        <f t="shared" ca="1" si="22"/>
        <v>2052</v>
      </c>
      <c r="AK35" s="186">
        <f t="shared" ca="1" si="22"/>
        <v>2053</v>
      </c>
      <c r="AL35" s="186">
        <f t="shared" ca="1" si="22"/>
        <v>2054</v>
      </c>
      <c r="AM35" s="186">
        <f t="shared" ca="1" si="22"/>
        <v>2055</v>
      </c>
      <c r="AN35" s="186">
        <f t="shared" ca="1" si="22"/>
        <v>2056</v>
      </c>
      <c r="AO35" s="186">
        <f t="shared" ref="AO35:BT35" ca="1" si="23">$H$7+AO34</f>
        <v>2057</v>
      </c>
      <c r="AP35" s="186">
        <f t="shared" ca="1" si="23"/>
        <v>2058</v>
      </c>
      <c r="AQ35" s="186">
        <f t="shared" ca="1" si="23"/>
        <v>2059</v>
      </c>
      <c r="AR35" s="186">
        <f t="shared" ca="1" si="23"/>
        <v>2060</v>
      </c>
      <c r="AS35" s="186">
        <f t="shared" ca="1" si="23"/>
        <v>2061</v>
      </c>
      <c r="AT35" s="186">
        <f t="shared" ca="1" si="23"/>
        <v>2062</v>
      </c>
      <c r="AU35" s="186">
        <f t="shared" ca="1" si="23"/>
        <v>2063</v>
      </c>
      <c r="AV35" s="186">
        <f t="shared" ca="1" si="23"/>
        <v>2064</v>
      </c>
      <c r="AW35" s="186">
        <f t="shared" ca="1" si="23"/>
        <v>2065</v>
      </c>
      <c r="AX35" s="186">
        <f t="shared" ca="1" si="23"/>
        <v>2066</v>
      </c>
      <c r="AY35" s="186">
        <f t="shared" ca="1" si="23"/>
        <v>2067</v>
      </c>
      <c r="AZ35" s="186">
        <f t="shared" ca="1" si="23"/>
        <v>2068</v>
      </c>
      <c r="BA35" s="186">
        <f t="shared" ca="1" si="23"/>
        <v>2069</v>
      </c>
      <c r="BB35" s="186">
        <f t="shared" ca="1" si="23"/>
        <v>2070</v>
      </c>
      <c r="BC35" s="186">
        <f t="shared" ca="1" si="23"/>
        <v>2071</v>
      </c>
      <c r="BD35" s="186">
        <f t="shared" ca="1" si="23"/>
        <v>2072</v>
      </c>
      <c r="BE35" s="186">
        <f t="shared" ca="1" si="23"/>
        <v>2073</v>
      </c>
      <c r="BF35" s="186">
        <f t="shared" ca="1" si="23"/>
        <v>2074</v>
      </c>
      <c r="BG35" s="186">
        <f t="shared" ca="1" si="23"/>
        <v>2075</v>
      </c>
      <c r="BH35" s="186">
        <f t="shared" ca="1" si="23"/>
        <v>2076</v>
      </c>
      <c r="BI35" s="186">
        <f t="shared" ca="1" si="23"/>
        <v>2077</v>
      </c>
      <c r="BJ35" s="186">
        <f t="shared" ca="1" si="23"/>
        <v>2078</v>
      </c>
      <c r="BK35" s="186">
        <f t="shared" ca="1" si="23"/>
        <v>2079</v>
      </c>
      <c r="BL35" s="186">
        <f t="shared" ca="1" si="23"/>
        <v>2080</v>
      </c>
      <c r="BM35" s="186">
        <f t="shared" ca="1" si="23"/>
        <v>2081</v>
      </c>
      <c r="BN35" s="186">
        <f t="shared" ca="1" si="23"/>
        <v>2082</v>
      </c>
      <c r="BO35" s="186">
        <f t="shared" ca="1" si="23"/>
        <v>2083</v>
      </c>
      <c r="BP35" s="186">
        <f t="shared" ca="1" si="23"/>
        <v>2084</v>
      </c>
      <c r="BQ35" s="186">
        <f t="shared" ca="1" si="23"/>
        <v>2085</v>
      </c>
      <c r="BR35" s="186">
        <f t="shared" ca="1" si="23"/>
        <v>2086</v>
      </c>
      <c r="BS35" s="186">
        <f t="shared" ca="1" si="23"/>
        <v>2087</v>
      </c>
      <c r="BT35" s="186">
        <f t="shared" ca="1" si="23"/>
        <v>2088</v>
      </c>
      <c r="BU35" s="186">
        <f t="shared" ref="BU35:CZ35" ca="1" si="24">$H$7+BU34</f>
        <v>2089</v>
      </c>
      <c r="BV35" s="186">
        <f t="shared" ca="1" si="24"/>
        <v>2090</v>
      </c>
      <c r="BW35" s="186">
        <f t="shared" ca="1" si="24"/>
        <v>2091</v>
      </c>
      <c r="BX35" s="186">
        <f t="shared" ca="1" si="24"/>
        <v>2092</v>
      </c>
      <c r="BY35" s="186">
        <f t="shared" ca="1" si="24"/>
        <v>2093</v>
      </c>
      <c r="BZ35" s="186">
        <f t="shared" ca="1" si="24"/>
        <v>2094</v>
      </c>
      <c r="CA35" s="186">
        <f t="shared" ca="1" si="24"/>
        <v>2095</v>
      </c>
      <c r="CB35" s="186">
        <f t="shared" ca="1" si="24"/>
        <v>2096</v>
      </c>
      <c r="CC35" s="186">
        <f t="shared" ca="1" si="24"/>
        <v>2097</v>
      </c>
      <c r="CD35" s="186">
        <f t="shared" ca="1" si="24"/>
        <v>2098</v>
      </c>
      <c r="CE35" s="186">
        <f t="shared" ca="1" si="24"/>
        <v>2099</v>
      </c>
      <c r="CF35" s="186">
        <f t="shared" ca="1" si="24"/>
        <v>2100</v>
      </c>
      <c r="CG35" s="186">
        <f t="shared" ca="1" si="24"/>
        <v>2101</v>
      </c>
      <c r="CH35" s="186">
        <f t="shared" ca="1" si="24"/>
        <v>2102</v>
      </c>
      <c r="CI35" s="186">
        <f t="shared" ca="1" si="24"/>
        <v>2103</v>
      </c>
      <c r="CJ35" s="186">
        <f t="shared" ca="1" si="24"/>
        <v>2104</v>
      </c>
      <c r="CK35" s="186">
        <f t="shared" ca="1" si="24"/>
        <v>2105</v>
      </c>
      <c r="CL35" s="186">
        <f t="shared" ca="1" si="24"/>
        <v>2106</v>
      </c>
      <c r="CM35" s="186">
        <f t="shared" ca="1" si="24"/>
        <v>2107</v>
      </c>
      <c r="CN35" s="186">
        <f t="shared" ca="1" si="24"/>
        <v>2108</v>
      </c>
      <c r="CO35" s="186">
        <f t="shared" ca="1" si="24"/>
        <v>2109</v>
      </c>
      <c r="CP35" s="186">
        <f t="shared" ca="1" si="24"/>
        <v>2110</v>
      </c>
      <c r="CQ35" s="186">
        <f t="shared" ca="1" si="24"/>
        <v>2111</v>
      </c>
      <c r="CR35" s="186">
        <f t="shared" ca="1" si="24"/>
        <v>2112</v>
      </c>
      <c r="CS35" s="186">
        <f t="shared" ca="1" si="24"/>
        <v>2113</v>
      </c>
      <c r="CT35" s="186">
        <f t="shared" ca="1" si="24"/>
        <v>2114</v>
      </c>
      <c r="CU35" s="186">
        <f t="shared" ca="1" si="24"/>
        <v>2115</v>
      </c>
      <c r="CV35" s="186">
        <f t="shared" ca="1" si="24"/>
        <v>2116</v>
      </c>
      <c r="CW35" s="186">
        <f t="shared" ca="1" si="24"/>
        <v>2117</v>
      </c>
      <c r="CX35" s="186">
        <f t="shared" ca="1" si="24"/>
        <v>2118</v>
      </c>
      <c r="CY35" s="186">
        <f t="shared" ca="1" si="24"/>
        <v>2119</v>
      </c>
      <c r="CZ35" s="186">
        <f t="shared" ca="1" si="24"/>
        <v>2120</v>
      </c>
      <c r="DA35" s="186">
        <f t="shared" ref="DA35:DC35" ca="1" si="25">$H$7+DA34</f>
        <v>2121</v>
      </c>
      <c r="DB35" s="186">
        <f t="shared" ca="1" si="25"/>
        <v>2122</v>
      </c>
      <c r="DC35" s="186">
        <f t="shared" ca="1" si="25"/>
        <v>2123</v>
      </c>
    </row>
    <row r="36" spans="2:107" ht="15" hidden="1" customHeight="1">
      <c r="B36" s="176" t="s">
        <v>264</v>
      </c>
      <c r="C36" s="1212" t="s">
        <v>265</v>
      </c>
      <c r="D36" s="1212"/>
      <c r="E36" s="1212"/>
      <c r="F36" s="210">
        <f>H36+NPV(FD,I36:INDEX(I36:DC36,PAL))</f>
        <v>0</v>
      </c>
      <c r="G36" s="210">
        <f>SUMIF($H$6:$DC$6,"&lt;="&amp;PAL,$H36:$DC36)</f>
        <v>0</v>
      </c>
      <c r="H36" s="211">
        <f>'Alternatyva 5'!H$7-'Alternatyva 5'!H$112</f>
        <v>0</v>
      </c>
      <c r="I36" s="211">
        <f>'Alternatyva 5'!I$7-'Alternatyva 5'!I$112</f>
        <v>0</v>
      </c>
      <c r="J36" s="211">
        <f>'Alternatyva 5'!J$7-'Alternatyva 5'!J$112</f>
        <v>0</v>
      </c>
      <c r="K36" s="211">
        <f>'Alternatyva 5'!K$7-'Alternatyva 5'!K$112</f>
        <v>0</v>
      </c>
      <c r="L36" s="211">
        <f>'Alternatyva 5'!L$7-'Alternatyva 5'!L$112</f>
        <v>0</v>
      </c>
      <c r="M36" s="211">
        <f>'Alternatyva 5'!M$7-'Alternatyva 5'!M$112</f>
        <v>0</v>
      </c>
      <c r="N36" s="211">
        <f>'Alternatyva 5'!N$7-'Alternatyva 5'!N$112</f>
        <v>0</v>
      </c>
      <c r="O36" s="211">
        <f>'Alternatyva 5'!O$7-'Alternatyva 5'!O$112</f>
        <v>0</v>
      </c>
      <c r="P36" s="211">
        <f>'Alternatyva 5'!P$7-'Alternatyva 5'!P$112</f>
        <v>0</v>
      </c>
      <c r="Q36" s="211">
        <f>'Alternatyva 5'!Q$7-'Alternatyva 5'!Q$112</f>
        <v>0</v>
      </c>
      <c r="R36" s="211">
        <f>'Alternatyva 5'!R$7-'Alternatyva 5'!R$112</f>
        <v>0</v>
      </c>
      <c r="S36" s="211">
        <f>'Alternatyva 5'!S$7-'Alternatyva 5'!S$112</f>
        <v>0</v>
      </c>
      <c r="T36" s="211">
        <f>'Alternatyva 5'!T$7-'Alternatyva 5'!T$112</f>
        <v>0</v>
      </c>
      <c r="U36" s="211">
        <f>'Alternatyva 5'!U$7-'Alternatyva 5'!U$112</f>
        <v>0</v>
      </c>
      <c r="V36" s="211">
        <f>'Alternatyva 5'!V$7-'Alternatyva 5'!V$112</f>
        <v>0</v>
      </c>
      <c r="W36" s="211">
        <f>'Alternatyva 5'!W$7-'Alternatyva 5'!W$112</f>
        <v>0</v>
      </c>
      <c r="X36" s="211">
        <f>'Alternatyva 5'!X$7-'Alternatyva 5'!X$112</f>
        <v>0</v>
      </c>
      <c r="Y36" s="211">
        <f>'Alternatyva 5'!Y$7-'Alternatyva 5'!Y$112</f>
        <v>0</v>
      </c>
      <c r="Z36" s="211">
        <f>'Alternatyva 5'!Z$7-'Alternatyva 5'!Z$112</f>
        <v>0</v>
      </c>
      <c r="AA36" s="211">
        <f>'Alternatyva 5'!AA$7-'Alternatyva 5'!AA$112</f>
        <v>0</v>
      </c>
      <c r="AB36" s="211">
        <f>'Alternatyva 5'!AB$7-'Alternatyva 5'!AB$112</f>
        <v>0</v>
      </c>
      <c r="AC36" s="211">
        <f>'Alternatyva 5'!AC$7-'Alternatyva 5'!AC$112</f>
        <v>0</v>
      </c>
      <c r="AD36" s="211">
        <f>'Alternatyva 5'!AD$7-'Alternatyva 5'!AD$112</f>
        <v>0</v>
      </c>
      <c r="AE36" s="211">
        <f>'Alternatyva 5'!AE$7-'Alternatyva 5'!AE$112</f>
        <v>0</v>
      </c>
      <c r="AF36" s="211">
        <f>'Alternatyva 5'!AF$7-'Alternatyva 5'!AF$112</f>
        <v>0</v>
      </c>
      <c r="AG36" s="211">
        <f>'Alternatyva 5'!AG$7-'Alternatyva 5'!AG$112</f>
        <v>0</v>
      </c>
      <c r="AH36" s="211">
        <f>'Alternatyva 5'!AH$7-'Alternatyva 5'!AH$112</f>
        <v>0</v>
      </c>
      <c r="AI36" s="211">
        <f>'Alternatyva 5'!AI$7-'Alternatyva 5'!AI$112</f>
        <v>0</v>
      </c>
      <c r="AJ36" s="211">
        <f>'Alternatyva 5'!AJ$7-'Alternatyva 5'!AJ$112</f>
        <v>0</v>
      </c>
      <c r="AK36" s="211">
        <f>'Alternatyva 5'!AK$7-'Alternatyva 5'!AK$112</f>
        <v>0</v>
      </c>
      <c r="AL36" s="211">
        <f>'Alternatyva 5'!AL$7-'Alternatyva 5'!AL$112</f>
        <v>0</v>
      </c>
      <c r="AM36" s="211">
        <f>'Alternatyva 5'!AM$7-'Alternatyva 5'!AM$112</f>
        <v>0</v>
      </c>
      <c r="AN36" s="211">
        <f>'Alternatyva 5'!AN$7-'Alternatyva 5'!AN$112</f>
        <v>0</v>
      </c>
      <c r="AO36" s="211">
        <f>'Alternatyva 5'!AO$7-'Alternatyva 5'!AO$112</f>
        <v>0</v>
      </c>
      <c r="AP36" s="211">
        <f>'Alternatyva 5'!AP$7-'Alternatyva 5'!AP$112</f>
        <v>0</v>
      </c>
      <c r="AQ36" s="211">
        <f>'Alternatyva 5'!AQ$7-'Alternatyva 5'!AQ$112</f>
        <v>0</v>
      </c>
      <c r="AR36" s="211">
        <f>'Alternatyva 5'!AR$7-'Alternatyva 5'!AR$112</f>
        <v>0</v>
      </c>
      <c r="AS36" s="211">
        <f>'Alternatyva 5'!AS$7-'Alternatyva 5'!AS$112</f>
        <v>0</v>
      </c>
      <c r="AT36" s="211">
        <f>'Alternatyva 5'!AT$7-'Alternatyva 5'!AT$112</f>
        <v>0</v>
      </c>
      <c r="AU36" s="211">
        <f>'Alternatyva 5'!AU$7-'Alternatyva 5'!AU$112</f>
        <v>0</v>
      </c>
      <c r="AV36" s="211">
        <f>'Alternatyva 5'!AV$7-'Alternatyva 5'!AV$112</f>
        <v>0</v>
      </c>
      <c r="AW36" s="211">
        <f>'Alternatyva 5'!AW$7-'Alternatyva 5'!AW$112</f>
        <v>0</v>
      </c>
      <c r="AX36" s="211">
        <f>'Alternatyva 5'!AX$7-'Alternatyva 5'!AX$112</f>
        <v>0</v>
      </c>
      <c r="AY36" s="211">
        <f>'Alternatyva 5'!AY$7-'Alternatyva 5'!AY$112</f>
        <v>0</v>
      </c>
      <c r="AZ36" s="211">
        <f>'Alternatyva 5'!AZ$7-'Alternatyva 5'!AZ$112</f>
        <v>0</v>
      </c>
      <c r="BA36" s="211">
        <f>'Alternatyva 5'!BA$7-'Alternatyva 5'!BA$112</f>
        <v>0</v>
      </c>
      <c r="BB36" s="211">
        <f>'Alternatyva 5'!BB$7-'Alternatyva 5'!BB$112</f>
        <v>0</v>
      </c>
      <c r="BC36" s="211">
        <f>'Alternatyva 5'!BC$7-'Alternatyva 5'!BC$112</f>
        <v>0</v>
      </c>
      <c r="BD36" s="211">
        <f>'Alternatyva 5'!BD$7-'Alternatyva 5'!BD$112</f>
        <v>0</v>
      </c>
      <c r="BE36" s="211">
        <f>'Alternatyva 5'!BE$7-'Alternatyva 5'!BE$112</f>
        <v>0</v>
      </c>
      <c r="BF36" s="211">
        <f>'Alternatyva 5'!BF$7-'Alternatyva 5'!BF$112</f>
        <v>0</v>
      </c>
      <c r="BG36" s="211">
        <f>'Alternatyva 5'!BG$7-'Alternatyva 5'!BG$112</f>
        <v>0</v>
      </c>
      <c r="BH36" s="211">
        <f>'Alternatyva 5'!BH$7-'Alternatyva 5'!BH$112</f>
        <v>0</v>
      </c>
      <c r="BI36" s="211">
        <f>'Alternatyva 5'!BI$7-'Alternatyva 5'!BI$112</f>
        <v>0</v>
      </c>
      <c r="BJ36" s="211">
        <f>'Alternatyva 5'!BJ$7-'Alternatyva 5'!BJ$112</f>
        <v>0</v>
      </c>
      <c r="BK36" s="211">
        <f>'Alternatyva 5'!BK$7-'Alternatyva 5'!BK$112</f>
        <v>0</v>
      </c>
      <c r="BL36" s="211">
        <f>'Alternatyva 5'!BL$7-'Alternatyva 5'!BL$112</f>
        <v>0</v>
      </c>
      <c r="BM36" s="211">
        <f>'Alternatyva 5'!BM$7-'Alternatyva 5'!BM$112</f>
        <v>0</v>
      </c>
      <c r="BN36" s="211">
        <f>'Alternatyva 5'!BN$7-'Alternatyva 5'!BN$112</f>
        <v>0</v>
      </c>
      <c r="BO36" s="211">
        <f>'Alternatyva 5'!BO$7-'Alternatyva 5'!BO$112</f>
        <v>0</v>
      </c>
      <c r="BP36" s="211">
        <f>'Alternatyva 5'!BP$7-'Alternatyva 5'!BP$112</f>
        <v>0</v>
      </c>
      <c r="BQ36" s="211">
        <f>'Alternatyva 5'!BQ$7-'Alternatyva 5'!BQ$112</f>
        <v>0</v>
      </c>
      <c r="BR36" s="211">
        <f>'Alternatyva 5'!BR$7-'Alternatyva 5'!BR$112</f>
        <v>0</v>
      </c>
      <c r="BS36" s="211">
        <f>'Alternatyva 5'!BS$7-'Alternatyva 5'!BS$112</f>
        <v>0</v>
      </c>
      <c r="BT36" s="211">
        <f>'Alternatyva 5'!BT$7-'Alternatyva 5'!BT$112</f>
        <v>0</v>
      </c>
      <c r="BU36" s="211">
        <f>'Alternatyva 5'!BU$7-'Alternatyva 5'!BU$112</f>
        <v>0</v>
      </c>
      <c r="BV36" s="211">
        <f>'Alternatyva 5'!BV$7-'Alternatyva 5'!BV$112</f>
        <v>0</v>
      </c>
      <c r="BW36" s="211">
        <f>'Alternatyva 5'!BW$7-'Alternatyva 5'!BW$112</f>
        <v>0</v>
      </c>
      <c r="BX36" s="211">
        <f>'Alternatyva 5'!BX$7-'Alternatyva 5'!BX$112</f>
        <v>0</v>
      </c>
      <c r="BY36" s="211">
        <f>'Alternatyva 5'!BY$7-'Alternatyva 5'!BY$112</f>
        <v>0</v>
      </c>
      <c r="BZ36" s="211">
        <f>'Alternatyva 5'!BZ$7-'Alternatyva 5'!BZ$112</f>
        <v>0</v>
      </c>
      <c r="CA36" s="211">
        <f>'Alternatyva 5'!CA$7-'Alternatyva 5'!CA$112</f>
        <v>0</v>
      </c>
      <c r="CB36" s="211">
        <f>'Alternatyva 5'!CB$7-'Alternatyva 5'!CB$112</f>
        <v>0</v>
      </c>
      <c r="CC36" s="211">
        <f>'Alternatyva 5'!CC$7-'Alternatyva 5'!CC$112</f>
        <v>0</v>
      </c>
      <c r="CD36" s="211">
        <f>'Alternatyva 5'!CD$7-'Alternatyva 5'!CD$112</f>
        <v>0</v>
      </c>
      <c r="CE36" s="211">
        <f>'Alternatyva 5'!CE$7-'Alternatyva 5'!CE$112</f>
        <v>0</v>
      </c>
      <c r="CF36" s="211">
        <f>'Alternatyva 5'!CF$7-'Alternatyva 5'!CF$112</f>
        <v>0</v>
      </c>
      <c r="CG36" s="211">
        <f>'Alternatyva 5'!CG$7-'Alternatyva 5'!CG$112</f>
        <v>0</v>
      </c>
      <c r="CH36" s="211">
        <f>'Alternatyva 5'!CH$7-'Alternatyva 5'!CH$112</f>
        <v>0</v>
      </c>
      <c r="CI36" s="211">
        <f>'Alternatyva 5'!CI$7-'Alternatyva 5'!CI$112</f>
        <v>0</v>
      </c>
      <c r="CJ36" s="211">
        <f>'Alternatyva 5'!CJ$7-'Alternatyva 5'!CJ$112</f>
        <v>0</v>
      </c>
      <c r="CK36" s="211">
        <f>'Alternatyva 5'!CK$7-'Alternatyva 5'!CK$112</f>
        <v>0</v>
      </c>
      <c r="CL36" s="211">
        <f>'Alternatyva 5'!CL$7-'Alternatyva 5'!CL$112</f>
        <v>0</v>
      </c>
      <c r="CM36" s="211">
        <f>'Alternatyva 5'!CM$7-'Alternatyva 5'!CM$112</f>
        <v>0</v>
      </c>
      <c r="CN36" s="211">
        <f>'Alternatyva 5'!CN$7-'Alternatyva 5'!CN$112</f>
        <v>0</v>
      </c>
      <c r="CO36" s="211">
        <f>'Alternatyva 5'!CO$7-'Alternatyva 5'!CO$112</f>
        <v>0</v>
      </c>
      <c r="CP36" s="211">
        <f>'Alternatyva 5'!CP$7-'Alternatyva 5'!CP$112</f>
        <v>0</v>
      </c>
      <c r="CQ36" s="211">
        <f>'Alternatyva 5'!CQ$7-'Alternatyva 5'!CQ$112</f>
        <v>0</v>
      </c>
      <c r="CR36" s="211">
        <f>'Alternatyva 5'!CR$7-'Alternatyva 5'!CR$112</f>
        <v>0</v>
      </c>
      <c r="CS36" s="211">
        <f>'Alternatyva 5'!CS$7-'Alternatyva 5'!CS$112</f>
        <v>0</v>
      </c>
      <c r="CT36" s="211">
        <f>'Alternatyva 5'!CT$7-'Alternatyva 5'!CT$112</f>
        <v>0</v>
      </c>
      <c r="CU36" s="211">
        <f>'Alternatyva 5'!CU$7-'Alternatyva 5'!CU$112</f>
        <v>0</v>
      </c>
      <c r="CV36" s="211">
        <f>'Alternatyva 5'!CV$7-'Alternatyva 5'!CV$112</f>
        <v>0</v>
      </c>
      <c r="CW36" s="211">
        <f>'Alternatyva 5'!CW$7-'Alternatyva 5'!CW$112</f>
        <v>0</v>
      </c>
      <c r="CX36" s="211">
        <f>'Alternatyva 5'!CX$7-'Alternatyva 5'!CX$112</f>
        <v>0</v>
      </c>
      <c r="CY36" s="211">
        <f>'Alternatyva 5'!CY$7-'Alternatyva 5'!CY$112</f>
        <v>0</v>
      </c>
      <c r="CZ36" s="211">
        <f>'Alternatyva 5'!CZ$7-'Alternatyva 5'!CZ$112</f>
        <v>0</v>
      </c>
      <c r="DA36" s="211">
        <f>'Alternatyva 5'!DA$7-'Alternatyva 5'!DA$112</f>
        <v>0</v>
      </c>
      <c r="DB36" s="211">
        <f>'Alternatyva 5'!DB$7-'Alternatyva 5'!DB$112</f>
        <v>0</v>
      </c>
      <c r="DC36" s="211">
        <f>'Alternatyva 5'!DC$7-'Alternatyva 5'!DC$112</f>
        <v>0</v>
      </c>
    </row>
    <row r="37" spans="2:107" hidden="1">
      <c r="B37" s="176" t="s">
        <v>266</v>
      </c>
      <c r="C37" s="1218" t="s">
        <v>267</v>
      </c>
      <c r="D37" s="1218"/>
      <c r="E37" s="1218"/>
      <c r="F37" s="210">
        <f>H37+NPV(FD,I37:INDEX(I37:DC37,PAL))</f>
        <v>0</v>
      </c>
      <c r="G37" s="210">
        <f>SUMIF($H$6:$DC$6,"&lt;="&amp;PAL,$H37:$DC37)</f>
        <v>0</v>
      </c>
      <c r="H37" s="211">
        <f>SUMPRODUCT('Alternatyva 5'!H$95:H$99,100/('Alternatyva 5'!$DG$95:$DG$99+100))-SUMPRODUCT('Alternatyva 5'!H$106:H$110,100/('Alternatyva 5'!$DG$106:$DG$110+100))</f>
        <v>0</v>
      </c>
      <c r="I37" s="211">
        <f>SUMPRODUCT('Alternatyva 5'!I$95:I$99,100/('Alternatyva 5'!$DG$95:$DG$99+100))-SUMPRODUCT('Alternatyva 5'!I$106:I$110,100/('Alternatyva 5'!$DG$106:$DG$110+100))</f>
        <v>0</v>
      </c>
      <c r="J37" s="211">
        <f>SUMPRODUCT('Alternatyva 5'!J$95:J$99,100/('Alternatyva 5'!$DG$95:$DG$99+100))-SUMPRODUCT('Alternatyva 5'!J$106:J$110,100/('Alternatyva 5'!$DG$106:$DG$110+100))</f>
        <v>0</v>
      </c>
      <c r="K37" s="211">
        <f>SUMPRODUCT('Alternatyva 5'!K$95:K$99,100/('Alternatyva 5'!$DG$95:$DG$99+100))-SUMPRODUCT('Alternatyva 5'!K$106:K$110,100/('Alternatyva 5'!$DG$106:$DG$110+100))</f>
        <v>0</v>
      </c>
      <c r="L37" s="211">
        <f>SUMPRODUCT('Alternatyva 5'!L$95:L$99,100/('Alternatyva 5'!$DG$95:$DG$99+100))-SUMPRODUCT('Alternatyva 5'!L$106:L$110,100/('Alternatyva 5'!$DG$106:$DG$110+100))</f>
        <v>0</v>
      </c>
      <c r="M37" s="211">
        <f>SUMPRODUCT('Alternatyva 5'!M$95:M$99,100/('Alternatyva 5'!$DG$95:$DG$99+100))-SUMPRODUCT('Alternatyva 5'!M$106:M$110,100/('Alternatyva 5'!$DG$106:$DG$110+100))</f>
        <v>0</v>
      </c>
      <c r="N37" s="211">
        <f>SUMPRODUCT('Alternatyva 5'!N$95:N$99,100/('Alternatyva 5'!$DG$95:$DG$99+100))-SUMPRODUCT('Alternatyva 5'!N$106:N$110,100/('Alternatyva 5'!$DG$106:$DG$110+100))</f>
        <v>0</v>
      </c>
      <c r="O37" s="211">
        <f>SUMPRODUCT('Alternatyva 5'!O$95:O$99,100/('Alternatyva 5'!$DG$95:$DG$99+100))-SUMPRODUCT('Alternatyva 5'!O$106:O$110,100/('Alternatyva 5'!$DG$106:$DG$110+100))</f>
        <v>0</v>
      </c>
      <c r="P37" s="211">
        <f>SUMPRODUCT('Alternatyva 5'!P$95:P$99,100/('Alternatyva 5'!$DG$95:$DG$99+100))-SUMPRODUCT('Alternatyva 5'!P$106:P$110,100/('Alternatyva 5'!$DG$106:$DG$110+100))</f>
        <v>0</v>
      </c>
      <c r="Q37" s="211">
        <f>SUMPRODUCT('Alternatyva 5'!Q$95:Q$99,100/('Alternatyva 5'!$DG$95:$DG$99+100))-SUMPRODUCT('Alternatyva 5'!Q$106:Q$110,100/('Alternatyva 5'!$DG$106:$DG$110+100))</f>
        <v>0</v>
      </c>
      <c r="R37" s="211">
        <f>SUMPRODUCT('Alternatyva 5'!R$95:R$99,100/('Alternatyva 5'!$DG$95:$DG$99+100))-SUMPRODUCT('Alternatyva 5'!R$106:R$110,100/('Alternatyva 5'!$DG$106:$DG$110+100))</f>
        <v>0</v>
      </c>
      <c r="S37" s="211">
        <f>SUMPRODUCT('Alternatyva 5'!S$95:S$99,100/('Alternatyva 5'!$DG$95:$DG$99+100))-SUMPRODUCT('Alternatyva 5'!S$106:S$110,100/('Alternatyva 5'!$DG$106:$DG$110+100))</f>
        <v>0</v>
      </c>
      <c r="T37" s="211">
        <f>SUMPRODUCT('Alternatyva 5'!T$95:T$99,100/('Alternatyva 5'!$DG$95:$DG$99+100))-SUMPRODUCT('Alternatyva 5'!T$106:T$110,100/('Alternatyva 5'!$DG$106:$DG$110+100))</f>
        <v>0</v>
      </c>
      <c r="U37" s="211">
        <f>SUMPRODUCT('Alternatyva 5'!U$95:U$99,100/('Alternatyva 5'!$DG$95:$DG$99+100))-SUMPRODUCT('Alternatyva 5'!U$106:U$110,100/('Alternatyva 5'!$DG$106:$DG$110+100))</f>
        <v>0</v>
      </c>
      <c r="V37" s="211">
        <f>SUMPRODUCT('Alternatyva 5'!V$95:V$99,100/('Alternatyva 5'!$DG$95:$DG$99+100))-SUMPRODUCT('Alternatyva 5'!V$106:V$110,100/('Alternatyva 5'!$DG$106:$DG$110+100))</f>
        <v>0</v>
      </c>
      <c r="W37" s="211">
        <f>SUMPRODUCT('Alternatyva 5'!W$95:W$99,100/('Alternatyva 5'!$DG$95:$DG$99+100))-SUMPRODUCT('Alternatyva 5'!W$106:W$110,100/('Alternatyva 5'!$DG$106:$DG$110+100))</f>
        <v>0</v>
      </c>
      <c r="X37" s="211">
        <f>SUMPRODUCT('Alternatyva 5'!X$95:X$99,100/('Alternatyva 5'!$DG$95:$DG$99+100))-SUMPRODUCT('Alternatyva 5'!X$106:X$110,100/('Alternatyva 5'!$DG$106:$DG$110+100))</f>
        <v>0</v>
      </c>
      <c r="Y37" s="211">
        <f>SUMPRODUCT('Alternatyva 5'!Y$95:Y$99,100/('Alternatyva 5'!$DG$95:$DG$99+100))-SUMPRODUCT('Alternatyva 5'!Y$106:Y$110,100/('Alternatyva 5'!$DG$106:$DG$110+100))</f>
        <v>0</v>
      </c>
      <c r="Z37" s="211">
        <f>SUMPRODUCT('Alternatyva 5'!Z$95:Z$99,100/('Alternatyva 5'!$DG$95:$DG$99+100))-SUMPRODUCT('Alternatyva 5'!Z$106:Z$110,100/('Alternatyva 5'!$DG$106:$DG$110+100))</f>
        <v>0</v>
      </c>
      <c r="AA37" s="211">
        <f>SUMPRODUCT('Alternatyva 5'!AA$95:AA$99,100/('Alternatyva 5'!$DG$95:$DG$99+100))-SUMPRODUCT('Alternatyva 5'!AA$106:AA$110,100/('Alternatyva 5'!$DG$106:$DG$110+100))</f>
        <v>0</v>
      </c>
      <c r="AB37" s="211">
        <f>SUMPRODUCT('Alternatyva 5'!AB$95:AB$99,100/('Alternatyva 5'!$DG$95:$DG$99+100))-SUMPRODUCT('Alternatyva 5'!AB$106:AB$110,100/('Alternatyva 5'!$DG$106:$DG$110+100))</f>
        <v>0</v>
      </c>
      <c r="AC37" s="211">
        <f>SUMPRODUCT('Alternatyva 5'!AC$95:AC$99,100/('Alternatyva 5'!$DG$95:$DG$99+100))-SUMPRODUCT('Alternatyva 5'!AC$106:AC$110,100/('Alternatyva 5'!$DG$106:$DG$110+100))</f>
        <v>0</v>
      </c>
      <c r="AD37" s="211">
        <f>SUMPRODUCT('Alternatyva 5'!AD$95:AD$99,100/('Alternatyva 5'!$DG$95:$DG$99+100))-SUMPRODUCT('Alternatyva 5'!AD$106:AD$110,100/('Alternatyva 5'!$DG$106:$DG$110+100))</f>
        <v>0</v>
      </c>
      <c r="AE37" s="211">
        <f>SUMPRODUCT('Alternatyva 5'!AE$95:AE$99,100/('Alternatyva 5'!$DG$95:$DG$99+100))-SUMPRODUCT('Alternatyva 5'!AE$106:AE$110,100/('Alternatyva 5'!$DG$106:$DG$110+100))</f>
        <v>0</v>
      </c>
      <c r="AF37" s="211">
        <f>SUMPRODUCT('Alternatyva 5'!AF$95:AF$99,100/('Alternatyva 5'!$DG$95:$DG$99+100))-SUMPRODUCT('Alternatyva 5'!AF$106:AF$110,100/('Alternatyva 5'!$DG$106:$DG$110+100))</f>
        <v>0</v>
      </c>
      <c r="AG37" s="211">
        <f>SUMPRODUCT('Alternatyva 5'!AG$95:AG$99,100/('Alternatyva 5'!$DG$95:$DG$99+100))-SUMPRODUCT('Alternatyva 5'!AG$106:AG$110,100/('Alternatyva 5'!$DG$106:$DG$110+100))</f>
        <v>0</v>
      </c>
      <c r="AH37" s="211">
        <f>SUMPRODUCT('Alternatyva 5'!AH$95:AH$99,100/('Alternatyva 5'!$DG$95:$DG$99+100))-SUMPRODUCT('Alternatyva 5'!AH$106:AH$110,100/('Alternatyva 5'!$DG$106:$DG$110+100))</f>
        <v>0</v>
      </c>
      <c r="AI37" s="211">
        <f>SUMPRODUCT('Alternatyva 5'!AI$95:AI$99,100/('Alternatyva 5'!$DG$95:$DG$99+100))-SUMPRODUCT('Alternatyva 5'!AI$106:AI$110,100/('Alternatyva 5'!$DG$106:$DG$110+100))</f>
        <v>0</v>
      </c>
      <c r="AJ37" s="211">
        <f>SUMPRODUCT('Alternatyva 5'!AJ$95:AJ$99,100/('Alternatyva 5'!$DG$95:$DG$99+100))-SUMPRODUCT('Alternatyva 5'!AJ$106:AJ$110,100/('Alternatyva 5'!$DG$106:$DG$110+100))</f>
        <v>0</v>
      </c>
      <c r="AK37" s="211">
        <f>SUMPRODUCT('Alternatyva 5'!AK$95:AK$99,100/('Alternatyva 5'!$DG$95:$DG$99+100))-SUMPRODUCT('Alternatyva 5'!AK$106:AK$110,100/('Alternatyva 5'!$DG$106:$DG$110+100))</f>
        <v>0</v>
      </c>
      <c r="AL37" s="211">
        <f>SUMPRODUCT('Alternatyva 5'!AL$95:AL$99,100/('Alternatyva 5'!$DG$95:$DG$99+100))-SUMPRODUCT('Alternatyva 5'!AL$106:AL$110,100/('Alternatyva 5'!$DG$106:$DG$110+100))</f>
        <v>0</v>
      </c>
      <c r="AM37" s="211">
        <f>SUMPRODUCT('Alternatyva 5'!AM$95:AM$99,100/('Alternatyva 5'!$DG$95:$DG$99+100))-SUMPRODUCT('Alternatyva 5'!AM$106:AM$110,100/('Alternatyva 5'!$DG$106:$DG$110+100))</f>
        <v>0</v>
      </c>
      <c r="AN37" s="211">
        <f>SUMPRODUCT('Alternatyva 5'!AN$95:AN$99,100/('Alternatyva 5'!$DG$95:$DG$99+100))-SUMPRODUCT('Alternatyva 5'!AN$106:AN$110,100/('Alternatyva 5'!$DG$106:$DG$110+100))</f>
        <v>0</v>
      </c>
      <c r="AO37" s="211">
        <f>SUMPRODUCT('Alternatyva 5'!AO$95:AO$99,100/('Alternatyva 5'!$DG$95:$DG$99+100))-SUMPRODUCT('Alternatyva 5'!AO$106:AO$110,100/('Alternatyva 5'!$DG$106:$DG$110+100))</f>
        <v>0</v>
      </c>
      <c r="AP37" s="211">
        <f>SUMPRODUCT('Alternatyva 5'!AP$95:AP$99,100/('Alternatyva 5'!$DG$95:$DG$99+100))-SUMPRODUCT('Alternatyva 5'!AP$106:AP$110,100/('Alternatyva 5'!$DG$106:$DG$110+100))</f>
        <v>0</v>
      </c>
      <c r="AQ37" s="211">
        <f>SUMPRODUCT('Alternatyva 5'!AQ$95:AQ$99,100/('Alternatyva 5'!$DG$95:$DG$99+100))-SUMPRODUCT('Alternatyva 5'!AQ$106:AQ$110,100/('Alternatyva 5'!$DG$106:$DG$110+100))</f>
        <v>0</v>
      </c>
      <c r="AR37" s="211">
        <f>SUMPRODUCT('Alternatyva 5'!AR$95:AR$99,100/('Alternatyva 5'!$DG$95:$DG$99+100))-SUMPRODUCT('Alternatyva 5'!AR$106:AR$110,100/('Alternatyva 5'!$DG$106:$DG$110+100))</f>
        <v>0</v>
      </c>
      <c r="AS37" s="211">
        <f>SUMPRODUCT('Alternatyva 5'!AS$95:AS$99,100/('Alternatyva 5'!$DG$95:$DG$99+100))-SUMPRODUCT('Alternatyva 5'!AS$106:AS$110,100/('Alternatyva 5'!$DG$106:$DG$110+100))</f>
        <v>0</v>
      </c>
      <c r="AT37" s="211">
        <f>SUMPRODUCT('Alternatyva 5'!AT$95:AT$99,100/('Alternatyva 5'!$DG$95:$DG$99+100))-SUMPRODUCT('Alternatyva 5'!AT$106:AT$110,100/('Alternatyva 5'!$DG$106:$DG$110+100))</f>
        <v>0</v>
      </c>
      <c r="AU37" s="211">
        <f>SUMPRODUCT('Alternatyva 5'!AU$95:AU$99,100/('Alternatyva 5'!$DG$95:$DG$99+100))-SUMPRODUCT('Alternatyva 5'!AU$106:AU$110,100/('Alternatyva 5'!$DG$106:$DG$110+100))</f>
        <v>0</v>
      </c>
      <c r="AV37" s="211">
        <f>SUMPRODUCT('Alternatyva 5'!AV$95:AV$99,100/('Alternatyva 5'!$DG$95:$DG$99+100))-SUMPRODUCT('Alternatyva 5'!AV$106:AV$110,100/('Alternatyva 5'!$DG$106:$DG$110+100))</f>
        <v>0</v>
      </c>
      <c r="AW37" s="211">
        <f>SUMPRODUCT('Alternatyva 5'!AW$95:AW$99,100/('Alternatyva 5'!$DG$95:$DG$99+100))-SUMPRODUCT('Alternatyva 5'!AW$106:AW$110,100/('Alternatyva 5'!$DG$106:$DG$110+100))</f>
        <v>0</v>
      </c>
      <c r="AX37" s="211">
        <f>SUMPRODUCT('Alternatyva 5'!AX$95:AX$99,100/('Alternatyva 5'!$DG$95:$DG$99+100))-SUMPRODUCT('Alternatyva 5'!AX$106:AX$110,100/('Alternatyva 5'!$DG$106:$DG$110+100))</f>
        <v>0</v>
      </c>
      <c r="AY37" s="211">
        <f>SUMPRODUCT('Alternatyva 5'!AY$95:AY$99,100/('Alternatyva 5'!$DG$95:$DG$99+100))-SUMPRODUCT('Alternatyva 5'!AY$106:AY$110,100/('Alternatyva 5'!$DG$106:$DG$110+100))</f>
        <v>0</v>
      </c>
      <c r="AZ37" s="211">
        <f>SUMPRODUCT('Alternatyva 5'!AZ$95:AZ$99,100/('Alternatyva 5'!$DG$95:$DG$99+100))-SUMPRODUCT('Alternatyva 5'!AZ$106:AZ$110,100/('Alternatyva 5'!$DG$106:$DG$110+100))</f>
        <v>0</v>
      </c>
      <c r="BA37" s="211">
        <f>SUMPRODUCT('Alternatyva 5'!BA$95:BA$99,100/('Alternatyva 5'!$DG$95:$DG$99+100))-SUMPRODUCT('Alternatyva 5'!BA$106:BA$110,100/('Alternatyva 5'!$DG$106:$DG$110+100))</f>
        <v>0</v>
      </c>
      <c r="BB37" s="211">
        <f>SUMPRODUCT('Alternatyva 5'!BB$95:BB$99,100/('Alternatyva 5'!$DG$95:$DG$99+100))-SUMPRODUCT('Alternatyva 5'!BB$106:BB$110,100/('Alternatyva 5'!$DG$106:$DG$110+100))</f>
        <v>0</v>
      </c>
      <c r="BC37" s="211">
        <f>SUMPRODUCT('Alternatyva 5'!BC$95:BC$99,100/('Alternatyva 5'!$DG$95:$DG$99+100))-SUMPRODUCT('Alternatyva 5'!BC$106:BC$110,100/('Alternatyva 5'!$DG$106:$DG$110+100))</f>
        <v>0</v>
      </c>
      <c r="BD37" s="211">
        <f>SUMPRODUCT('Alternatyva 5'!BD$95:BD$99,100/('Alternatyva 5'!$DG$95:$DG$99+100))-SUMPRODUCT('Alternatyva 5'!BD$106:BD$110,100/('Alternatyva 5'!$DG$106:$DG$110+100))</f>
        <v>0</v>
      </c>
      <c r="BE37" s="211">
        <f>SUMPRODUCT('Alternatyva 5'!BE$95:BE$99,100/('Alternatyva 5'!$DG$95:$DG$99+100))-SUMPRODUCT('Alternatyva 5'!BE$106:BE$110,100/('Alternatyva 5'!$DG$106:$DG$110+100))</f>
        <v>0</v>
      </c>
      <c r="BF37" s="211">
        <f>SUMPRODUCT('Alternatyva 5'!BF$95:BF$99,100/('Alternatyva 5'!$DG$95:$DG$99+100))-SUMPRODUCT('Alternatyva 5'!BF$106:BF$110,100/('Alternatyva 5'!$DG$106:$DG$110+100))</f>
        <v>0</v>
      </c>
      <c r="BG37" s="211">
        <f>SUMPRODUCT('Alternatyva 5'!BG$95:BG$99,100/('Alternatyva 5'!$DG$95:$DG$99+100))-SUMPRODUCT('Alternatyva 5'!BG$106:BG$110,100/('Alternatyva 5'!$DG$106:$DG$110+100))</f>
        <v>0</v>
      </c>
      <c r="BH37" s="211">
        <f>SUMPRODUCT('Alternatyva 5'!BH$95:BH$99,100/('Alternatyva 5'!$DG$95:$DG$99+100))-SUMPRODUCT('Alternatyva 5'!BH$106:BH$110,100/('Alternatyva 5'!$DG$106:$DG$110+100))</f>
        <v>0</v>
      </c>
      <c r="BI37" s="211">
        <f>SUMPRODUCT('Alternatyva 5'!BI$95:BI$99,100/('Alternatyva 5'!$DG$95:$DG$99+100))-SUMPRODUCT('Alternatyva 5'!BI$106:BI$110,100/('Alternatyva 5'!$DG$106:$DG$110+100))</f>
        <v>0</v>
      </c>
      <c r="BJ37" s="211">
        <f>SUMPRODUCT('Alternatyva 5'!BJ$95:BJ$99,100/('Alternatyva 5'!$DG$95:$DG$99+100))-SUMPRODUCT('Alternatyva 5'!BJ$106:BJ$110,100/('Alternatyva 5'!$DG$106:$DG$110+100))</f>
        <v>0</v>
      </c>
      <c r="BK37" s="211">
        <f>SUMPRODUCT('Alternatyva 5'!BK$95:BK$99,100/('Alternatyva 5'!$DG$95:$DG$99+100))-SUMPRODUCT('Alternatyva 5'!BK$106:BK$110,100/('Alternatyva 5'!$DG$106:$DG$110+100))</f>
        <v>0</v>
      </c>
      <c r="BL37" s="211">
        <f>SUMPRODUCT('Alternatyva 5'!BL$95:BL$99,100/('Alternatyva 5'!$DG$95:$DG$99+100))-SUMPRODUCT('Alternatyva 5'!BL$106:BL$110,100/('Alternatyva 5'!$DG$106:$DG$110+100))</f>
        <v>0</v>
      </c>
      <c r="BM37" s="211">
        <f>SUMPRODUCT('Alternatyva 5'!BM$95:BM$99,100/('Alternatyva 5'!$DG$95:$DG$99+100))-SUMPRODUCT('Alternatyva 5'!BM$106:BM$110,100/('Alternatyva 5'!$DG$106:$DG$110+100))</f>
        <v>0</v>
      </c>
      <c r="BN37" s="211">
        <f>SUMPRODUCT('Alternatyva 5'!BN$95:BN$99,100/('Alternatyva 5'!$DG$95:$DG$99+100))-SUMPRODUCT('Alternatyva 5'!BN$106:BN$110,100/('Alternatyva 5'!$DG$106:$DG$110+100))</f>
        <v>0</v>
      </c>
      <c r="BO37" s="211">
        <f>SUMPRODUCT('Alternatyva 5'!BO$95:BO$99,100/('Alternatyva 5'!$DG$95:$DG$99+100))-SUMPRODUCT('Alternatyva 5'!BO$106:BO$110,100/('Alternatyva 5'!$DG$106:$DG$110+100))</f>
        <v>0</v>
      </c>
      <c r="BP37" s="211">
        <f>SUMPRODUCT('Alternatyva 5'!BP$95:BP$99,100/('Alternatyva 5'!$DG$95:$DG$99+100))-SUMPRODUCT('Alternatyva 5'!BP$106:BP$110,100/('Alternatyva 5'!$DG$106:$DG$110+100))</f>
        <v>0</v>
      </c>
      <c r="BQ37" s="211">
        <f>SUMPRODUCT('Alternatyva 5'!BQ$95:BQ$99,100/('Alternatyva 5'!$DG$95:$DG$99+100))-SUMPRODUCT('Alternatyva 5'!BQ$106:BQ$110,100/('Alternatyva 5'!$DG$106:$DG$110+100))</f>
        <v>0</v>
      </c>
      <c r="BR37" s="211">
        <f>SUMPRODUCT('Alternatyva 5'!BR$95:BR$99,100/('Alternatyva 5'!$DG$95:$DG$99+100))-SUMPRODUCT('Alternatyva 5'!BR$106:BR$110,100/('Alternatyva 5'!$DG$106:$DG$110+100))</f>
        <v>0</v>
      </c>
      <c r="BS37" s="211">
        <f>SUMPRODUCT('Alternatyva 5'!BS$95:BS$99,100/('Alternatyva 5'!$DG$95:$DG$99+100))-SUMPRODUCT('Alternatyva 5'!BS$106:BS$110,100/('Alternatyva 5'!$DG$106:$DG$110+100))</f>
        <v>0</v>
      </c>
      <c r="BT37" s="211">
        <f>SUMPRODUCT('Alternatyva 5'!BT$95:BT$99,100/('Alternatyva 5'!$DG$95:$DG$99+100))-SUMPRODUCT('Alternatyva 5'!BT$106:BT$110,100/('Alternatyva 5'!$DG$106:$DG$110+100))</f>
        <v>0</v>
      </c>
      <c r="BU37" s="211">
        <f>SUMPRODUCT('Alternatyva 5'!BU$95:BU$99,100/('Alternatyva 5'!$DG$95:$DG$99+100))-SUMPRODUCT('Alternatyva 5'!BU$106:BU$110,100/('Alternatyva 5'!$DG$106:$DG$110+100))</f>
        <v>0</v>
      </c>
      <c r="BV37" s="211">
        <f>SUMPRODUCT('Alternatyva 5'!BV$95:BV$99,100/('Alternatyva 5'!$DG$95:$DG$99+100))-SUMPRODUCT('Alternatyva 5'!BV$106:BV$110,100/('Alternatyva 5'!$DG$106:$DG$110+100))</f>
        <v>0</v>
      </c>
      <c r="BW37" s="211">
        <f>SUMPRODUCT('Alternatyva 5'!BW$95:BW$99,100/('Alternatyva 5'!$DG$95:$DG$99+100))-SUMPRODUCT('Alternatyva 5'!BW$106:BW$110,100/('Alternatyva 5'!$DG$106:$DG$110+100))</f>
        <v>0</v>
      </c>
      <c r="BX37" s="211">
        <f>SUMPRODUCT('Alternatyva 5'!BX$95:BX$99,100/('Alternatyva 5'!$DG$95:$DG$99+100))-SUMPRODUCT('Alternatyva 5'!BX$106:BX$110,100/('Alternatyva 5'!$DG$106:$DG$110+100))</f>
        <v>0</v>
      </c>
      <c r="BY37" s="211">
        <f>SUMPRODUCT('Alternatyva 5'!BY$95:BY$99,100/('Alternatyva 5'!$DG$95:$DG$99+100))-SUMPRODUCT('Alternatyva 5'!BY$106:BY$110,100/('Alternatyva 5'!$DG$106:$DG$110+100))</f>
        <v>0</v>
      </c>
      <c r="BZ37" s="211">
        <f>SUMPRODUCT('Alternatyva 5'!BZ$95:BZ$99,100/('Alternatyva 5'!$DG$95:$DG$99+100))-SUMPRODUCT('Alternatyva 5'!BZ$106:BZ$110,100/('Alternatyva 5'!$DG$106:$DG$110+100))</f>
        <v>0</v>
      </c>
      <c r="CA37" s="211">
        <f>SUMPRODUCT('Alternatyva 5'!CA$95:CA$99,100/('Alternatyva 5'!$DG$95:$DG$99+100))-SUMPRODUCT('Alternatyva 5'!CA$106:CA$110,100/('Alternatyva 5'!$DG$106:$DG$110+100))</f>
        <v>0</v>
      </c>
      <c r="CB37" s="211">
        <f>SUMPRODUCT('Alternatyva 5'!CB$95:CB$99,100/('Alternatyva 5'!$DG$95:$DG$99+100))-SUMPRODUCT('Alternatyva 5'!CB$106:CB$110,100/('Alternatyva 5'!$DG$106:$DG$110+100))</f>
        <v>0</v>
      </c>
      <c r="CC37" s="211">
        <f>SUMPRODUCT('Alternatyva 5'!CC$95:CC$99,100/('Alternatyva 5'!$DG$95:$DG$99+100))-SUMPRODUCT('Alternatyva 5'!CC$106:CC$110,100/('Alternatyva 5'!$DG$106:$DG$110+100))</f>
        <v>0</v>
      </c>
      <c r="CD37" s="211">
        <f>SUMPRODUCT('Alternatyva 5'!CD$95:CD$99,100/('Alternatyva 5'!$DG$95:$DG$99+100))-SUMPRODUCT('Alternatyva 5'!CD$106:CD$110,100/('Alternatyva 5'!$DG$106:$DG$110+100))</f>
        <v>0</v>
      </c>
      <c r="CE37" s="211">
        <f>SUMPRODUCT('Alternatyva 5'!CE$95:CE$99,100/('Alternatyva 5'!$DG$95:$DG$99+100))-SUMPRODUCT('Alternatyva 5'!CE$106:CE$110,100/('Alternatyva 5'!$DG$106:$DG$110+100))</f>
        <v>0</v>
      </c>
      <c r="CF37" s="211">
        <f>SUMPRODUCT('Alternatyva 5'!CF$95:CF$99,100/('Alternatyva 5'!$DG$95:$DG$99+100))-SUMPRODUCT('Alternatyva 5'!CF$106:CF$110,100/('Alternatyva 5'!$DG$106:$DG$110+100))</f>
        <v>0</v>
      </c>
      <c r="CG37" s="211">
        <f>SUMPRODUCT('Alternatyva 5'!CG$95:CG$99,100/('Alternatyva 5'!$DG$95:$DG$99+100))-SUMPRODUCT('Alternatyva 5'!CG$106:CG$110,100/('Alternatyva 5'!$DG$106:$DG$110+100))</f>
        <v>0</v>
      </c>
      <c r="CH37" s="211">
        <f>SUMPRODUCT('Alternatyva 5'!CH$95:CH$99,100/('Alternatyva 5'!$DG$95:$DG$99+100))-SUMPRODUCT('Alternatyva 5'!CH$106:CH$110,100/('Alternatyva 5'!$DG$106:$DG$110+100))</f>
        <v>0</v>
      </c>
      <c r="CI37" s="211">
        <f>SUMPRODUCT('Alternatyva 5'!CI$95:CI$99,100/('Alternatyva 5'!$DG$95:$DG$99+100))-SUMPRODUCT('Alternatyva 5'!CI$106:CI$110,100/('Alternatyva 5'!$DG$106:$DG$110+100))</f>
        <v>0</v>
      </c>
      <c r="CJ37" s="211">
        <f>SUMPRODUCT('Alternatyva 5'!CJ$95:CJ$99,100/('Alternatyva 5'!$DG$95:$DG$99+100))-SUMPRODUCT('Alternatyva 5'!CJ$106:CJ$110,100/('Alternatyva 5'!$DG$106:$DG$110+100))</f>
        <v>0</v>
      </c>
      <c r="CK37" s="211">
        <f>SUMPRODUCT('Alternatyva 5'!CK$95:CK$99,100/('Alternatyva 5'!$DG$95:$DG$99+100))-SUMPRODUCT('Alternatyva 5'!CK$106:CK$110,100/('Alternatyva 5'!$DG$106:$DG$110+100))</f>
        <v>0</v>
      </c>
      <c r="CL37" s="211">
        <f>SUMPRODUCT('Alternatyva 5'!CL$95:CL$99,100/('Alternatyva 5'!$DG$95:$DG$99+100))-SUMPRODUCT('Alternatyva 5'!CL$106:CL$110,100/('Alternatyva 5'!$DG$106:$DG$110+100))</f>
        <v>0</v>
      </c>
      <c r="CM37" s="211">
        <f>SUMPRODUCT('Alternatyva 5'!CM$95:CM$99,100/('Alternatyva 5'!$DG$95:$DG$99+100))-SUMPRODUCT('Alternatyva 5'!CM$106:CM$110,100/('Alternatyva 5'!$DG$106:$DG$110+100))</f>
        <v>0</v>
      </c>
      <c r="CN37" s="211">
        <f>SUMPRODUCT('Alternatyva 5'!CN$95:CN$99,100/('Alternatyva 5'!$DG$95:$DG$99+100))-SUMPRODUCT('Alternatyva 5'!CN$106:CN$110,100/('Alternatyva 5'!$DG$106:$DG$110+100))</f>
        <v>0</v>
      </c>
      <c r="CO37" s="211">
        <f>SUMPRODUCT('Alternatyva 5'!CO$95:CO$99,100/('Alternatyva 5'!$DG$95:$DG$99+100))-SUMPRODUCT('Alternatyva 5'!CO$106:CO$110,100/('Alternatyva 5'!$DG$106:$DG$110+100))</f>
        <v>0</v>
      </c>
      <c r="CP37" s="211">
        <f>SUMPRODUCT('Alternatyva 5'!CP$95:CP$99,100/('Alternatyva 5'!$DG$95:$DG$99+100))-SUMPRODUCT('Alternatyva 5'!CP$106:CP$110,100/('Alternatyva 5'!$DG$106:$DG$110+100))</f>
        <v>0</v>
      </c>
      <c r="CQ37" s="211">
        <f>SUMPRODUCT('Alternatyva 5'!CQ$95:CQ$99,100/('Alternatyva 5'!$DG$95:$DG$99+100))-SUMPRODUCT('Alternatyva 5'!CQ$106:CQ$110,100/('Alternatyva 5'!$DG$106:$DG$110+100))</f>
        <v>0</v>
      </c>
      <c r="CR37" s="211">
        <f>SUMPRODUCT('Alternatyva 5'!CR$95:CR$99,100/('Alternatyva 5'!$DG$95:$DG$99+100))-SUMPRODUCT('Alternatyva 5'!CR$106:CR$110,100/('Alternatyva 5'!$DG$106:$DG$110+100))</f>
        <v>0</v>
      </c>
      <c r="CS37" s="211">
        <f>SUMPRODUCT('Alternatyva 5'!CS$95:CS$99,100/('Alternatyva 5'!$DG$95:$DG$99+100))-SUMPRODUCT('Alternatyva 5'!CS$106:CS$110,100/('Alternatyva 5'!$DG$106:$DG$110+100))</f>
        <v>0</v>
      </c>
      <c r="CT37" s="211">
        <f>SUMPRODUCT('Alternatyva 5'!CT$95:CT$99,100/('Alternatyva 5'!$DG$95:$DG$99+100))-SUMPRODUCT('Alternatyva 5'!CT$106:CT$110,100/('Alternatyva 5'!$DG$106:$DG$110+100))</f>
        <v>0</v>
      </c>
      <c r="CU37" s="211">
        <f>SUMPRODUCT('Alternatyva 5'!CU$95:CU$99,100/('Alternatyva 5'!$DG$95:$DG$99+100))-SUMPRODUCT('Alternatyva 5'!CU$106:CU$110,100/('Alternatyva 5'!$DG$106:$DG$110+100))</f>
        <v>0</v>
      </c>
      <c r="CV37" s="211">
        <f>SUMPRODUCT('Alternatyva 5'!CV$95:CV$99,100/('Alternatyva 5'!$DG$95:$DG$99+100))-SUMPRODUCT('Alternatyva 5'!CV$106:CV$110,100/('Alternatyva 5'!$DG$106:$DG$110+100))</f>
        <v>0</v>
      </c>
      <c r="CW37" s="211">
        <f>SUMPRODUCT('Alternatyva 5'!CW$95:CW$99,100/('Alternatyva 5'!$DG$95:$DG$99+100))-SUMPRODUCT('Alternatyva 5'!CW$106:CW$110,100/('Alternatyva 5'!$DG$106:$DG$110+100))</f>
        <v>0</v>
      </c>
      <c r="CX37" s="211">
        <f>SUMPRODUCT('Alternatyva 5'!CX$95:CX$99,100/('Alternatyva 5'!$DG$95:$DG$99+100))-SUMPRODUCT('Alternatyva 5'!CX$106:CX$110,100/('Alternatyva 5'!$DG$106:$DG$110+100))</f>
        <v>0</v>
      </c>
      <c r="CY37" s="211">
        <f>SUMPRODUCT('Alternatyva 5'!CY$95:CY$99,100/('Alternatyva 5'!$DG$95:$DG$99+100))-SUMPRODUCT('Alternatyva 5'!CY$106:CY$110,100/('Alternatyva 5'!$DG$106:$DG$110+100))</f>
        <v>0</v>
      </c>
      <c r="CZ37" s="211">
        <f>SUMPRODUCT('Alternatyva 5'!CZ$95:CZ$99,100/('Alternatyva 5'!$DG$95:$DG$99+100))-SUMPRODUCT('Alternatyva 5'!CZ$106:CZ$110,100/('Alternatyva 5'!$DG$106:$DG$110+100))</f>
        <v>0</v>
      </c>
      <c r="DA37" s="211">
        <f>SUMPRODUCT('Alternatyva 5'!DA$95:DA$99,100/('Alternatyva 5'!$DG$95:$DG$99+100))-SUMPRODUCT('Alternatyva 5'!DA$106:DA$110,100/('Alternatyva 5'!$DG$106:$DG$110+100))</f>
        <v>0</v>
      </c>
      <c r="DB37" s="211">
        <f>SUMPRODUCT('Alternatyva 5'!DB$95:DB$99,100/('Alternatyva 5'!$DG$95:$DG$99+100))-SUMPRODUCT('Alternatyva 5'!DB$106:DB$110,100/('Alternatyva 5'!$DG$106:$DG$110+100))</f>
        <v>0</v>
      </c>
      <c r="DC37" s="211">
        <f>SUMPRODUCT('Alternatyva 5'!DC$95:DC$99,100/('Alternatyva 5'!$DG$95:$DG$99+100))-SUMPRODUCT('Alternatyva 5'!DC$106:DC$110,100/('Alternatyva 5'!$DG$106:$DG$110+100))</f>
        <v>0</v>
      </c>
    </row>
    <row r="38" spans="2:107" hidden="1">
      <c r="B38" s="176" t="s">
        <v>268</v>
      </c>
      <c r="C38" s="1218" t="s">
        <v>269</v>
      </c>
      <c r="D38" s="1218"/>
      <c r="E38" s="1218"/>
      <c r="F38" s="210">
        <f>H38+NPV(FD,I38:INDEX(I38:DC38,PAL))</f>
        <v>0</v>
      </c>
      <c r="G38" s="210">
        <f>SUMIF($H$6:$DC$6,"&lt;="&amp;PAL,$H38:$DC38)</f>
        <v>0</v>
      </c>
      <c r="H38" s="236">
        <f>SUMPRODUCT('Alternatyva 5'!H$106:H$110,100*'Alternatyva 5'!$D$106:$D$110,1/('Alternatyva 5'!$DG$106:$DG$110+100),'Alternatyva 5'!$DH$106:$DH$110)</f>
        <v>0</v>
      </c>
      <c r="I38" s="236">
        <f>SUMPRODUCT('Alternatyva 5'!I$106:I$110,100*'Alternatyva 5'!$D$106:$D$110,1/('Alternatyva 5'!$DG$106:$DG$110+100),'Alternatyva 5'!$DH$106:$DH$110)</f>
        <v>0</v>
      </c>
      <c r="J38" s="236">
        <f>SUMPRODUCT('Alternatyva 5'!J$106:J$110,100*'Alternatyva 5'!$D$106:$D$110,1/('Alternatyva 5'!$DG$106:$DG$110+100),'Alternatyva 5'!$DH$106:$DH$110)</f>
        <v>0</v>
      </c>
      <c r="K38" s="236">
        <f>SUMPRODUCT('Alternatyva 5'!K$106:K$110,100*'Alternatyva 5'!$D$106:$D$110,1/('Alternatyva 5'!$DG$106:$DG$110+100),'Alternatyva 5'!$DH$106:$DH$110)</f>
        <v>0</v>
      </c>
      <c r="L38" s="236">
        <f>SUMPRODUCT('Alternatyva 5'!L$106:L$110,100*'Alternatyva 5'!$D$106:$D$110,1/('Alternatyva 5'!$DG$106:$DG$110+100),'Alternatyva 5'!$DH$106:$DH$110)</f>
        <v>0</v>
      </c>
      <c r="M38" s="236">
        <f>SUMPRODUCT('Alternatyva 5'!M$106:M$110,100*'Alternatyva 5'!$D$106:$D$110,1/('Alternatyva 5'!$DG$106:$DG$110+100),'Alternatyva 5'!$DH$106:$DH$110)</f>
        <v>0</v>
      </c>
      <c r="N38" s="236">
        <f>SUMPRODUCT('Alternatyva 5'!N$106:N$110,100*'Alternatyva 5'!$D$106:$D$110,1/('Alternatyva 5'!$DG$106:$DG$110+100),'Alternatyva 5'!$DH$106:$DH$110)</f>
        <v>0</v>
      </c>
      <c r="O38" s="236">
        <f>SUMPRODUCT('Alternatyva 5'!O$106:O$110,100*'Alternatyva 5'!$D$106:$D$110,1/('Alternatyva 5'!$DG$106:$DG$110+100),'Alternatyva 5'!$DH$106:$DH$110)</f>
        <v>0</v>
      </c>
      <c r="P38" s="236">
        <f>SUMPRODUCT('Alternatyva 5'!P$106:P$110,100*'Alternatyva 5'!$D$106:$D$110,1/('Alternatyva 5'!$DG$106:$DG$110+100),'Alternatyva 5'!$DH$106:$DH$110)</f>
        <v>0</v>
      </c>
      <c r="Q38" s="236">
        <f>SUMPRODUCT('Alternatyva 5'!Q$106:Q$110,100*'Alternatyva 5'!$D$106:$D$110,1/('Alternatyva 5'!$DG$106:$DG$110+100),'Alternatyva 5'!$DH$106:$DH$110)</f>
        <v>0</v>
      </c>
      <c r="R38" s="236">
        <f>SUMPRODUCT('Alternatyva 5'!R$106:R$110,100*'Alternatyva 5'!$D$106:$D$110,1/('Alternatyva 5'!$DG$106:$DG$110+100),'Alternatyva 5'!$DH$106:$DH$110)</f>
        <v>0</v>
      </c>
      <c r="S38" s="236">
        <f>SUMPRODUCT('Alternatyva 5'!S$106:S$110,100*'Alternatyva 5'!$D$106:$D$110,1/('Alternatyva 5'!$DG$106:$DG$110+100),'Alternatyva 5'!$DH$106:$DH$110)</f>
        <v>0</v>
      </c>
      <c r="T38" s="236">
        <f>SUMPRODUCT('Alternatyva 5'!T$106:T$110,100*'Alternatyva 5'!$D$106:$D$110,1/('Alternatyva 5'!$DG$106:$DG$110+100),'Alternatyva 5'!$DH$106:$DH$110)</f>
        <v>0</v>
      </c>
      <c r="U38" s="236">
        <f>SUMPRODUCT('Alternatyva 5'!U$106:U$110,100*'Alternatyva 5'!$D$106:$D$110,1/('Alternatyva 5'!$DG$106:$DG$110+100),'Alternatyva 5'!$DH$106:$DH$110)</f>
        <v>0</v>
      </c>
      <c r="V38" s="236">
        <f>SUMPRODUCT('Alternatyva 5'!V$106:V$110,100*'Alternatyva 5'!$D$106:$D$110,1/('Alternatyva 5'!$DG$106:$DG$110+100),'Alternatyva 5'!$DH$106:$DH$110)</f>
        <v>0</v>
      </c>
      <c r="W38" s="236">
        <f>SUMPRODUCT('Alternatyva 5'!W$106:W$110,100*'Alternatyva 5'!$D$106:$D$110,1/('Alternatyva 5'!$DG$106:$DG$110+100),'Alternatyva 5'!$DH$106:$DH$110)</f>
        <v>0</v>
      </c>
      <c r="X38" s="236">
        <f>SUMPRODUCT('Alternatyva 5'!X$106:X$110,100*'Alternatyva 5'!$D$106:$D$110,1/('Alternatyva 5'!$DG$106:$DG$110+100),'Alternatyva 5'!$DH$106:$DH$110)</f>
        <v>0</v>
      </c>
      <c r="Y38" s="236">
        <f>SUMPRODUCT('Alternatyva 5'!Y$106:Y$110,100*'Alternatyva 5'!$D$106:$D$110,1/('Alternatyva 5'!$DG$106:$DG$110+100),'Alternatyva 5'!$DH$106:$DH$110)</f>
        <v>0</v>
      </c>
      <c r="Z38" s="236">
        <f>SUMPRODUCT('Alternatyva 5'!Z$106:Z$110,100*'Alternatyva 5'!$D$106:$D$110,1/('Alternatyva 5'!$DG$106:$DG$110+100),'Alternatyva 5'!$DH$106:$DH$110)</f>
        <v>0</v>
      </c>
      <c r="AA38" s="236">
        <f>SUMPRODUCT('Alternatyva 5'!AA$106:AA$110,100*'Alternatyva 5'!$D$106:$D$110,1/('Alternatyva 5'!$DG$106:$DG$110+100),'Alternatyva 5'!$DH$106:$DH$110)</f>
        <v>0</v>
      </c>
      <c r="AB38" s="236">
        <f>SUMPRODUCT('Alternatyva 5'!AB$106:AB$110,100*'Alternatyva 5'!$D$106:$D$110,1/('Alternatyva 5'!$DG$106:$DG$110+100),'Alternatyva 5'!$DH$106:$DH$110)</f>
        <v>0</v>
      </c>
      <c r="AC38" s="236">
        <f>SUMPRODUCT('Alternatyva 5'!AC$106:AC$110,100*'Alternatyva 5'!$D$106:$D$110,1/('Alternatyva 5'!$DG$106:$DG$110+100),'Alternatyva 5'!$DH$106:$DH$110)</f>
        <v>0</v>
      </c>
      <c r="AD38" s="236">
        <f>SUMPRODUCT('Alternatyva 5'!AD$106:AD$110,100*'Alternatyva 5'!$D$106:$D$110,1/('Alternatyva 5'!$DG$106:$DG$110+100),'Alternatyva 5'!$DH$106:$DH$110)</f>
        <v>0</v>
      </c>
      <c r="AE38" s="236">
        <f>SUMPRODUCT('Alternatyva 5'!AE$106:AE$110,100*'Alternatyva 5'!$D$106:$D$110,1/('Alternatyva 5'!$DG$106:$DG$110+100),'Alternatyva 5'!$DH$106:$DH$110)</f>
        <v>0</v>
      </c>
      <c r="AF38" s="236">
        <f>SUMPRODUCT('Alternatyva 5'!AF$106:AF$110,100*'Alternatyva 5'!$D$106:$D$110,1/('Alternatyva 5'!$DG$106:$DG$110+100),'Alternatyva 5'!$DH$106:$DH$110)</f>
        <v>0</v>
      </c>
      <c r="AG38" s="236">
        <f>SUMPRODUCT('Alternatyva 5'!AG$106:AG$110,100*'Alternatyva 5'!$D$106:$D$110,1/('Alternatyva 5'!$DG$106:$DG$110+100),'Alternatyva 5'!$DH$106:$DH$110)</f>
        <v>0</v>
      </c>
      <c r="AH38" s="236">
        <f>SUMPRODUCT('Alternatyva 5'!AH$106:AH$110,100*'Alternatyva 5'!$D$106:$D$110,1/('Alternatyva 5'!$DG$106:$DG$110+100),'Alternatyva 5'!$DH$106:$DH$110)</f>
        <v>0</v>
      </c>
      <c r="AI38" s="236">
        <f>SUMPRODUCT('Alternatyva 5'!AI$106:AI$110,100*'Alternatyva 5'!$D$106:$D$110,1/('Alternatyva 5'!$DG$106:$DG$110+100),'Alternatyva 5'!$DH$106:$DH$110)</f>
        <v>0</v>
      </c>
      <c r="AJ38" s="236">
        <f>SUMPRODUCT('Alternatyva 5'!AJ$106:AJ$110,100*'Alternatyva 5'!$D$106:$D$110,1/('Alternatyva 5'!$DG$106:$DG$110+100),'Alternatyva 5'!$DH$106:$DH$110)</f>
        <v>0</v>
      </c>
      <c r="AK38" s="236">
        <f>SUMPRODUCT('Alternatyva 5'!AK$106:AK$110,100*'Alternatyva 5'!$D$106:$D$110,1/('Alternatyva 5'!$DG$106:$DG$110+100),'Alternatyva 5'!$DH$106:$DH$110)</f>
        <v>0</v>
      </c>
      <c r="AL38" s="236">
        <f>SUMPRODUCT('Alternatyva 5'!AL$106:AL$110,100*'Alternatyva 5'!$D$106:$D$110,1/('Alternatyva 5'!$DG$106:$DG$110+100),'Alternatyva 5'!$DH$106:$DH$110)</f>
        <v>0</v>
      </c>
      <c r="AM38" s="236">
        <f>SUMPRODUCT('Alternatyva 5'!AM$106:AM$110,100*'Alternatyva 5'!$D$106:$D$110,1/('Alternatyva 5'!$DG$106:$DG$110+100),'Alternatyva 5'!$DH$106:$DH$110)</f>
        <v>0</v>
      </c>
      <c r="AN38" s="236">
        <f>SUMPRODUCT('Alternatyva 5'!AN$106:AN$110,100*'Alternatyva 5'!$D$106:$D$110,1/('Alternatyva 5'!$DG$106:$DG$110+100),'Alternatyva 5'!$DH$106:$DH$110)</f>
        <v>0</v>
      </c>
      <c r="AO38" s="236">
        <f>SUMPRODUCT('Alternatyva 5'!AO$106:AO$110,100*'Alternatyva 5'!$D$106:$D$110,1/('Alternatyva 5'!$DG$106:$DG$110+100),'Alternatyva 5'!$DH$106:$DH$110)</f>
        <v>0</v>
      </c>
      <c r="AP38" s="236">
        <f>SUMPRODUCT('Alternatyva 5'!AP$106:AP$110,100*'Alternatyva 5'!$D$106:$D$110,1/('Alternatyva 5'!$DG$106:$DG$110+100),'Alternatyva 5'!$DH$106:$DH$110)</f>
        <v>0</v>
      </c>
      <c r="AQ38" s="236">
        <f>SUMPRODUCT('Alternatyva 5'!AQ$106:AQ$110,100*'Alternatyva 5'!$D$106:$D$110,1/('Alternatyva 5'!$DG$106:$DG$110+100),'Alternatyva 5'!$DH$106:$DH$110)</f>
        <v>0</v>
      </c>
      <c r="AR38" s="236">
        <f>SUMPRODUCT('Alternatyva 5'!AR$106:AR$110,100*'Alternatyva 5'!$D$106:$D$110,1/('Alternatyva 5'!$DG$106:$DG$110+100),'Alternatyva 5'!$DH$106:$DH$110)</f>
        <v>0</v>
      </c>
      <c r="AS38" s="236">
        <f>SUMPRODUCT('Alternatyva 5'!AS$106:AS$110,100*'Alternatyva 5'!$D$106:$D$110,1/('Alternatyva 5'!$DG$106:$DG$110+100),'Alternatyva 5'!$DH$106:$DH$110)</f>
        <v>0</v>
      </c>
      <c r="AT38" s="236">
        <f>SUMPRODUCT('Alternatyva 5'!AT$106:AT$110,100*'Alternatyva 5'!$D$106:$D$110,1/('Alternatyva 5'!$DG$106:$DG$110+100),'Alternatyva 5'!$DH$106:$DH$110)</f>
        <v>0</v>
      </c>
      <c r="AU38" s="236">
        <f>SUMPRODUCT('Alternatyva 5'!AU$106:AU$110,100*'Alternatyva 5'!$D$106:$D$110,1/('Alternatyva 5'!$DG$106:$DG$110+100),'Alternatyva 5'!$DH$106:$DH$110)</f>
        <v>0</v>
      </c>
      <c r="AV38" s="236">
        <f>SUMPRODUCT('Alternatyva 5'!AV$106:AV$110,100*'Alternatyva 5'!$D$106:$D$110,1/('Alternatyva 5'!$DG$106:$DG$110+100),'Alternatyva 5'!$DH$106:$DH$110)</f>
        <v>0</v>
      </c>
      <c r="AW38" s="236">
        <f>SUMPRODUCT('Alternatyva 5'!AW$106:AW$110,100*'Alternatyva 5'!$D$106:$D$110,1/('Alternatyva 5'!$DG$106:$DG$110+100),'Alternatyva 5'!$DH$106:$DH$110)</f>
        <v>0</v>
      </c>
      <c r="AX38" s="236">
        <f>SUMPRODUCT('Alternatyva 5'!AX$106:AX$110,100*'Alternatyva 5'!$D$106:$D$110,1/('Alternatyva 5'!$DG$106:$DG$110+100),'Alternatyva 5'!$DH$106:$DH$110)</f>
        <v>0</v>
      </c>
      <c r="AY38" s="236">
        <f>SUMPRODUCT('Alternatyva 5'!AY$106:AY$110,100*'Alternatyva 5'!$D$106:$D$110,1/('Alternatyva 5'!$DG$106:$DG$110+100),'Alternatyva 5'!$DH$106:$DH$110)</f>
        <v>0</v>
      </c>
      <c r="AZ38" s="236">
        <f>SUMPRODUCT('Alternatyva 5'!AZ$106:AZ$110,100*'Alternatyva 5'!$D$106:$D$110,1/('Alternatyva 5'!$DG$106:$DG$110+100),'Alternatyva 5'!$DH$106:$DH$110)</f>
        <v>0</v>
      </c>
      <c r="BA38" s="236">
        <f>SUMPRODUCT('Alternatyva 5'!BA$106:BA$110,100*'Alternatyva 5'!$D$106:$D$110,1/('Alternatyva 5'!$DG$106:$DG$110+100),'Alternatyva 5'!$DH$106:$DH$110)</f>
        <v>0</v>
      </c>
      <c r="BB38" s="236">
        <f>SUMPRODUCT('Alternatyva 5'!BB$106:BB$110,100*'Alternatyva 5'!$D$106:$D$110,1/('Alternatyva 5'!$DG$106:$DG$110+100),'Alternatyva 5'!$DH$106:$DH$110)</f>
        <v>0</v>
      </c>
      <c r="BC38" s="236">
        <f>SUMPRODUCT('Alternatyva 5'!BC$106:BC$110,100*'Alternatyva 5'!$D$106:$D$110,1/('Alternatyva 5'!$DG$106:$DG$110+100),'Alternatyva 5'!$DH$106:$DH$110)</f>
        <v>0</v>
      </c>
      <c r="BD38" s="236">
        <f>SUMPRODUCT('Alternatyva 5'!BD$106:BD$110,100*'Alternatyva 5'!$D$106:$D$110,1/('Alternatyva 5'!$DG$106:$DG$110+100),'Alternatyva 5'!$DH$106:$DH$110)</f>
        <v>0</v>
      </c>
      <c r="BE38" s="236">
        <f>SUMPRODUCT('Alternatyva 5'!BE$106:BE$110,100*'Alternatyva 5'!$D$106:$D$110,1/('Alternatyva 5'!$DG$106:$DG$110+100),'Alternatyva 5'!$DH$106:$DH$110)</f>
        <v>0</v>
      </c>
      <c r="BF38" s="236">
        <f>SUMPRODUCT('Alternatyva 5'!BF$106:BF$110,100*'Alternatyva 5'!$D$106:$D$110,1/('Alternatyva 5'!$DG$106:$DG$110+100),'Alternatyva 5'!$DH$106:$DH$110)</f>
        <v>0</v>
      </c>
      <c r="BG38" s="236">
        <f>SUMPRODUCT('Alternatyva 5'!BG$106:BG$110,100*'Alternatyva 5'!$D$106:$D$110,1/('Alternatyva 5'!$DG$106:$DG$110+100),'Alternatyva 5'!$DH$106:$DH$110)</f>
        <v>0</v>
      </c>
      <c r="BH38" s="236">
        <f>SUMPRODUCT('Alternatyva 5'!BH$106:BH$110,100*'Alternatyva 5'!$D$106:$D$110,1/('Alternatyva 5'!$DG$106:$DG$110+100),'Alternatyva 5'!$DH$106:$DH$110)</f>
        <v>0</v>
      </c>
      <c r="BI38" s="236">
        <f>SUMPRODUCT('Alternatyva 5'!BI$106:BI$110,100*'Alternatyva 5'!$D$106:$D$110,1/('Alternatyva 5'!$DG$106:$DG$110+100),'Alternatyva 5'!$DH$106:$DH$110)</f>
        <v>0</v>
      </c>
      <c r="BJ38" s="236">
        <f>SUMPRODUCT('Alternatyva 5'!BJ$106:BJ$110,100*'Alternatyva 5'!$D$106:$D$110,1/('Alternatyva 5'!$DG$106:$DG$110+100),'Alternatyva 5'!$DH$106:$DH$110)</f>
        <v>0</v>
      </c>
      <c r="BK38" s="236">
        <f>SUMPRODUCT('Alternatyva 5'!BK$106:BK$110,100*'Alternatyva 5'!$D$106:$D$110,1/('Alternatyva 5'!$DG$106:$DG$110+100),'Alternatyva 5'!$DH$106:$DH$110)</f>
        <v>0</v>
      </c>
      <c r="BL38" s="236">
        <f>SUMPRODUCT('Alternatyva 5'!BL$106:BL$110,100*'Alternatyva 5'!$D$106:$D$110,1/('Alternatyva 5'!$DG$106:$DG$110+100),'Alternatyva 5'!$DH$106:$DH$110)</f>
        <v>0</v>
      </c>
      <c r="BM38" s="236">
        <f>SUMPRODUCT('Alternatyva 5'!BM$106:BM$110,100*'Alternatyva 5'!$D$106:$D$110,1/('Alternatyva 5'!$DG$106:$DG$110+100),'Alternatyva 5'!$DH$106:$DH$110)</f>
        <v>0</v>
      </c>
      <c r="BN38" s="236">
        <f>SUMPRODUCT('Alternatyva 5'!BN$106:BN$110,100*'Alternatyva 5'!$D$106:$D$110,1/('Alternatyva 5'!$DG$106:$DG$110+100),'Alternatyva 5'!$DH$106:$DH$110)</f>
        <v>0</v>
      </c>
      <c r="BO38" s="236">
        <f>SUMPRODUCT('Alternatyva 5'!BO$106:BO$110,100*'Alternatyva 5'!$D$106:$D$110,1/('Alternatyva 5'!$DG$106:$DG$110+100),'Alternatyva 5'!$DH$106:$DH$110)</f>
        <v>0</v>
      </c>
      <c r="BP38" s="236">
        <f>SUMPRODUCT('Alternatyva 5'!BP$106:BP$110,100*'Alternatyva 5'!$D$106:$D$110,1/('Alternatyva 5'!$DG$106:$DG$110+100),'Alternatyva 5'!$DH$106:$DH$110)</f>
        <v>0</v>
      </c>
      <c r="BQ38" s="236">
        <f>SUMPRODUCT('Alternatyva 5'!BQ$106:BQ$110,100*'Alternatyva 5'!$D$106:$D$110,1/('Alternatyva 5'!$DG$106:$DG$110+100),'Alternatyva 5'!$DH$106:$DH$110)</f>
        <v>0</v>
      </c>
      <c r="BR38" s="236">
        <f>SUMPRODUCT('Alternatyva 5'!BR$106:BR$110,100*'Alternatyva 5'!$D$106:$D$110,1/('Alternatyva 5'!$DG$106:$DG$110+100),'Alternatyva 5'!$DH$106:$DH$110)</f>
        <v>0</v>
      </c>
      <c r="BS38" s="236">
        <f>SUMPRODUCT('Alternatyva 5'!BS$106:BS$110,100*'Alternatyva 5'!$D$106:$D$110,1/('Alternatyva 5'!$DG$106:$DG$110+100),'Alternatyva 5'!$DH$106:$DH$110)</f>
        <v>0</v>
      </c>
      <c r="BT38" s="236">
        <f>SUMPRODUCT('Alternatyva 5'!BT$106:BT$110,100*'Alternatyva 5'!$D$106:$D$110,1/('Alternatyva 5'!$DG$106:$DG$110+100),'Alternatyva 5'!$DH$106:$DH$110)</f>
        <v>0</v>
      </c>
      <c r="BU38" s="236">
        <f>SUMPRODUCT('Alternatyva 5'!BU$106:BU$110,100*'Alternatyva 5'!$D$106:$D$110,1/('Alternatyva 5'!$DG$106:$DG$110+100),'Alternatyva 5'!$DH$106:$DH$110)</f>
        <v>0</v>
      </c>
      <c r="BV38" s="236">
        <f>SUMPRODUCT('Alternatyva 5'!BV$106:BV$110,100*'Alternatyva 5'!$D$106:$D$110,1/('Alternatyva 5'!$DG$106:$DG$110+100),'Alternatyva 5'!$DH$106:$DH$110)</f>
        <v>0</v>
      </c>
      <c r="BW38" s="236">
        <f>SUMPRODUCT('Alternatyva 5'!BW$106:BW$110,100*'Alternatyva 5'!$D$106:$D$110,1/('Alternatyva 5'!$DG$106:$DG$110+100),'Alternatyva 5'!$DH$106:$DH$110)</f>
        <v>0</v>
      </c>
      <c r="BX38" s="236">
        <f>SUMPRODUCT('Alternatyva 5'!BX$106:BX$110,100*'Alternatyva 5'!$D$106:$D$110,1/('Alternatyva 5'!$DG$106:$DG$110+100),'Alternatyva 5'!$DH$106:$DH$110)</f>
        <v>0</v>
      </c>
      <c r="BY38" s="236">
        <f>SUMPRODUCT('Alternatyva 5'!BY$106:BY$110,100*'Alternatyva 5'!$D$106:$D$110,1/('Alternatyva 5'!$DG$106:$DG$110+100),'Alternatyva 5'!$DH$106:$DH$110)</f>
        <v>0</v>
      </c>
      <c r="BZ38" s="236">
        <f>SUMPRODUCT('Alternatyva 5'!BZ$106:BZ$110,100*'Alternatyva 5'!$D$106:$D$110,1/('Alternatyva 5'!$DG$106:$DG$110+100),'Alternatyva 5'!$DH$106:$DH$110)</f>
        <v>0</v>
      </c>
      <c r="CA38" s="236">
        <f>SUMPRODUCT('Alternatyva 5'!CA$106:CA$110,100*'Alternatyva 5'!$D$106:$D$110,1/('Alternatyva 5'!$DG$106:$DG$110+100),'Alternatyva 5'!$DH$106:$DH$110)</f>
        <v>0</v>
      </c>
      <c r="CB38" s="236">
        <f>SUMPRODUCT('Alternatyva 5'!CB$106:CB$110,100*'Alternatyva 5'!$D$106:$D$110,1/('Alternatyva 5'!$DG$106:$DG$110+100),'Alternatyva 5'!$DH$106:$DH$110)</f>
        <v>0</v>
      </c>
      <c r="CC38" s="236">
        <f>SUMPRODUCT('Alternatyva 5'!CC$106:CC$110,100*'Alternatyva 5'!$D$106:$D$110,1/('Alternatyva 5'!$DG$106:$DG$110+100),'Alternatyva 5'!$DH$106:$DH$110)</f>
        <v>0</v>
      </c>
      <c r="CD38" s="236">
        <f>SUMPRODUCT('Alternatyva 5'!CD$106:CD$110,100*'Alternatyva 5'!$D$106:$D$110,1/('Alternatyva 5'!$DG$106:$DG$110+100),'Alternatyva 5'!$DH$106:$DH$110)</f>
        <v>0</v>
      </c>
      <c r="CE38" s="236">
        <f>SUMPRODUCT('Alternatyva 5'!CE$106:CE$110,100*'Alternatyva 5'!$D$106:$D$110,1/('Alternatyva 5'!$DG$106:$DG$110+100),'Alternatyva 5'!$DH$106:$DH$110)</f>
        <v>0</v>
      </c>
      <c r="CF38" s="236">
        <f>SUMPRODUCT('Alternatyva 5'!CF$106:CF$110,100*'Alternatyva 5'!$D$106:$D$110,1/('Alternatyva 5'!$DG$106:$DG$110+100),'Alternatyva 5'!$DH$106:$DH$110)</f>
        <v>0</v>
      </c>
      <c r="CG38" s="236">
        <f>SUMPRODUCT('Alternatyva 5'!CG$106:CG$110,100*'Alternatyva 5'!$D$106:$D$110,1/('Alternatyva 5'!$DG$106:$DG$110+100),'Alternatyva 5'!$DH$106:$DH$110)</f>
        <v>0</v>
      </c>
      <c r="CH38" s="236">
        <f>SUMPRODUCT('Alternatyva 5'!CH$106:CH$110,100*'Alternatyva 5'!$D$106:$D$110,1/('Alternatyva 5'!$DG$106:$DG$110+100),'Alternatyva 5'!$DH$106:$DH$110)</f>
        <v>0</v>
      </c>
      <c r="CI38" s="236">
        <f>SUMPRODUCT('Alternatyva 5'!CI$106:CI$110,100*'Alternatyva 5'!$D$106:$D$110,1/('Alternatyva 5'!$DG$106:$DG$110+100),'Alternatyva 5'!$DH$106:$DH$110)</f>
        <v>0</v>
      </c>
      <c r="CJ38" s="236">
        <f>SUMPRODUCT('Alternatyva 5'!CJ$106:CJ$110,100*'Alternatyva 5'!$D$106:$D$110,1/('Alternatyva 5'!$DG$106:$DG$110+100),'Alternatyva 5'!$DH$106:$DH$110)</f>
        <v>0</v>
      </c>
      <c r="CK38" s="236">
        <f>SUMPRODUCT('Alternatyva 5'!CK$106:CK$110,100*'Alternatyva 5'!$D$106:$D$110,1/('Alternatyva 5'!$DG$106:$DG$110+100),'Alternatyva 5'!$DH$106:$DH$110)</f>
        <v>0</v>
      </c>
      <c r="CL38" s="236">
        <f>SUMPRODUCT('Alternatyva 5'!CL$106:CL$110,100*'Alternatyva 5'!$D$106:$D$110,1/('Alternatyva 5'!$DG$106:$DG$110+100),'Alternatyva 5'!$DH$106:$DH$110)</f>
        <v>0</v>
      </c>
      <c r="CM38" s="236">
        <f>SUMPRODUCT('Alternatyva 5'!CM$106:CM$110,100*'Alternatyva 5'!$D$106:$D$110,1/('Alternatyva 5'!$DG$106:$DG$110+100),'Alternatyva 5'!$DH$106:$DH$110)</f>
        <v>0</v>
      </c>
      <c r="CN38" s="236">
        <f>SUMPRODUCT('Alternatyva 5'!CN$106:CN$110,100*'Alternatyva 5'!$D$106:$D$110,1/('Alternatyva 5'!$DG$106:$DG$110+100),'Alternatyva 5'!$DH$106:$DH$110)</f>
        <v>0</v>
      </c>
      <c r="CO38" s="236">
        <f>SUMPRODUCT('Alternatyva 5'!CO$106:CO$110,100*'Alternatyva 5'!$D$106:$D$110,1/('Alternatyva 5'!$DG$106:$DG$110+100),'Alternatyva 5'!$DH$106:$DH$110)</f>
        <v>0</v>
      </c>
      <c r="CP38" s="236">
        <f>SUMPRODUCT('Alternatyva 5'!CP$106:CP$110,100*'Alternatyva 5'!$D$106:$D$110,1/('Alternatyva 5'!$DG$106:$DG$110+100),'Alternatyva 5'!$DH$106:$DH$110)</f>
        <v>0</v>
      </c>
      <c r="CQ38" s="236">
        <f>SUMPRODUCT('Alternatyva 5'!CQ$106:CQ$110,100*'Alternatyva 5'!$D$106:$D$110,1/('Alternatyva 5'!$DG$106:$DG$110+100),'Alternatyva 5'!$DH$106:$DH$110)</f>
        <v>0</v>
      </c>
      <c r="CR38" s="236">
        <f>SUMPRODUCT('Alternatyva 5'!CR$106:CR$110,100*'Alternatyva 5'!$D$106:$D$110,1/('Alternatyva 5'!$DG$106:$DG$110+100),'Alternatyva 5'!$DH$106:$DH$110)</f>
        <v>0</v>
      </c>
      <c r="CS38" s="236">
        <f>SUMPRODUCT('Alternatyva 5'!CS$106:CS$110,100*'Alternatyva 5'!$D$106:$D$110,1/('Alternatyva 5'!$DG$106:$DG$110+100),'Alternatyva 5'!$DH$106:$DH$110)</f>
        <v>0</v>
      </c>
      <c r="CT38" s="236">
        <f>SUMPRODUCT('Alternatyva 5'!CT$106:CT$110,100*'Alternatyva 5'!$D$106:$D$110,1/('Alternatyva 5'!$DG$106:$DG$110+100),'Alternatyva 5'!$DH$106:$DH$110)</f>
        <v>0</v>
      </c>
      <c r="CU38" s="236">
        <f>SUMPRODUCT('Alternatyva 5'!CU$106:CU$110,100*'Alternatyva 5'!$D$106:$D$110,1/('Alternatyva 5'!$DG$106:$DG$110+100),'Alternatyva 5'!$DH$106:$DH$110)</f>
        <v>0</v>
      </c>
      <c r="CV38" s="236">
        <f>SUMPRODUCT('Alternatyva 5'!CV$106:CV$110,100*'Alternatyva 5'!$D$106:$D$110,1/('Alternatyva 5'!$DG$106:$DG$110+100),'Alternatyva 5'!$DH$106:$DH$110)</f>
        <v>0</v>
      </c>
      <c r="CW38" s="236">
        <f>SUMPRODUCT('Alternatyva 5'!CW$106:CW$110,100*'Alternatyva 5'!$D$106:$D$110,1/('Alternatyva 5'!$DG$106:$DG$110+100),'Alternatyva 5'!$DH$106:$DH$110)</f>
        <v>0</v>
      </c>
      <c r="CX38" s="236">
        <f>SUMPRODUCT('Alternatyva 5'!CX$106:CX$110,100*'Alternatyva 5'!$D$106:$D$110,1/('Alternatyva 5'!$DG$106:$DG$110+100),'Alternatyva 5'!$DH$106:$DH$110)</f>
        <v>0</v>
      </c>
      <c r="CY38" s="236">
        <f>SUMPRODUCT('Alternatyva 5'!CY$106:CY$110,100*'Alternatyva 5'!$D$106:$D$110,1/('Alternatyva 5'!$DG$106:$DG$110+100),'Alternatyva 5'!$DH$106:$DH$110)</f>
        <v>0</v>
      </c>
      <c r="CZ38" s="236">
        <f>SUMPRODUCT('Alternatyva 5'!CZ$106:CZ$110,100*'Alternatyva 5'!$D$106:$D$110,1/('Alternatyva 5'!$DG$106:$DG$110+100),'Alternatyva 5'!$DH$106:$DH$110)</f>
        <v>0</v>
      </c>
      <c r="DA38" s="236">
        <f>SUMPRODUCT('Alternatyva 5'!DA$106:DA$110,100*'Alternatyva 5'!$D$106:$D$110,1/('Alternatyva 5'!$DG$106:$DG$110+100),'Alternatyva 5'!$DH$106:$DH$110)</f>
        <v>0</v>
      </c>
      <c r="DB38" s="236">
        <f>SUMPRODUCT('Alternatyva 5'!DB$106:DB$110,100*'Alternatyva 5'!$D$106:$D$110,1/('Alternatyva 5'!$DG$106:$DG$110+100),'Alternatyva 5'!$DH$106:$DH$110)</f>
        <v>0</v>
      </c>
      <c r="DC38" s="236">
        <f>SUMPRODUCT('Alternatyva 5'!DC$106:DC$110,100*'Alternatyva 5'!$D$106:$D$110,1/('Alternatyva 5'!$DG$106:$DG$110+100),'Alternatyva 5'!$DH$106:$DH$110)</f>
        <v>0</v>
      </c>
    </row>
    <row r="39" spans="2:107" hidden="1">
      <c r="C39" s="1219" t="s">
        <v>262</v>
      </c>
      <c r="D39" s="1219"/>
      <c r="E39" s="1219"/>
      <c r="F39" s="210">
        <f>H39+NPV(FD,I39:INDEX(I39:DC39,PAL))</f>
        <v>0</v>
      </c>
      <c r="G39" s="210">
        <f>SUMIF($H$6:$DC$6,"&lt;="&amp;PAL,$H39:$DC39)</f>
        <v>0</v>
      </c>
      <c r="H39" s="236">
        <f>-H36+H37+H38</f>
        <v>0</v>
      </c>
      <c r="I39" s="236">
        <f t="shared" ref="I39:BT39" si="26">-I36+I37+I38</f>
        <v>0</v>
      </c>
      <c r="J39" s="236">
        <f t="shared" si="26"/>
        <v>0</v>
      </c>
      <c r="K39" s="236">
        <f t="shared" si="26"/>
        <v>0</v>
      </c>
      <c r="L39" s="236">
        <f t="shared" si="26"/>
        <v>0</v>
      </c>
      <c r="M39" s="236">
        <f t="shared" si="26"/>
        <v>0</v>
      </c>
      <c r="N39" s="236">
        <f t="shared" si="26"/>
        <v>0</v>
      </c>
      <c r="O39" s="236">
        <f t="shared" si="26"/>
        <v>0</v>
      </c>
      <c r="P39" s="236">
        <f t="shared" si="26"/>
        <v>0</v>
      </c>
      <c r="Q39" s="236">
        <f t="shared" si="26"/>
        <v>0</v>
      </c>
      <c r="R39" s="236">
        <f t="shared" si="26"/>
        <v>0</v>
      </c>
      <c r="S39" s="236">
        <f t="shared" si="26"/>
        <v>0</v>
      </c>
      <c r="T39" s="236">
        <f t="shared" si="26"/>
        <v>0</v>
      </c>
      <c r="U39" s="236">
        <f t="shared" si="26"/>
        <v>0</v>
      </c>
      <c r="V39" s="236">
        <f t="shared" si="26"/>
        <v>0</v>
      </c>
      <c r="W39" s="236">
        <f t="shared" si="26"/>
        <v>0</v>
      </c>
      <c r="X39" s="236">
        <f t="shared" si="26"/>
        <v>0</v>
      </c>
      <c r="Y39" s="236">
        <f t="shared" si="26"/>
        <v>0</v>
      </c>
      <c r="Z39" s="236">
        <f t="shared" si="26"/>
        <v>0</v>
      </c>
      <c r="AA39" s="236">
        <f t="shared" si="26"/>
        <v>0</v>
      </c>
      <c r="AB39" s="236">
        <f t="shared" si="26"/>
        <v>0</v>
      </c>
      <c r="AC39" s="236">
        <f t="shared" si="26"/>
        <v>0</v>
      </c>
      <c r="AD39" s="236">
        <f t="shared" si="26"/>
        <v>0</v>
      </c>
      <c r="AE39" s="236">
        <f t="shared" si="26"/>
        <v>0</v>
      </c>
      <c r="AF39" s="236">
        <f t="shared" si="26"/>
        <v>0</v>
      </c>
      <c r="AG39" s="236">
        <f t="shared" si="26"/>
        <v>0</v>
      </c>
      <c r="AH39" s="236">
        <f t="shared" si="26"/>
        <v>0</v>
      </c>
      <c r="AI39" s="236">
        <f t="shared" si="26"/>
        <v>0</v>
      </c>
      <c r="AJ39" s="236">
        <f t="shared" si="26"/>
        <v>0</v>
      </c>
      <c r="AK39" s="236">
        <f t="shared" si="26"/>
        <v>0</v>
      </c>
      <c r="AL39" s="236">
        <f t="shared" si="26"/>
        <v>0</v>
      </c>
      <c r="AM39" s="236">
        <f t="shared" si="26"/>
        <v>0</v>
      </c>
      <c r="AN39" s="236">
        <f t="shared" si="26"/>
        <v>0</v>
      </c>
      <c r="AO39" s="236">
        <f t="shared" si="26"/>
        <v>0</v>
      </c>
      <c r="AP39" s="236">
        <f t="shared" si="26"/>
        <v>0</v>
      </c>
      <c r="AQ39" s="236">
        <f t="shared" si="26"/>
        <v>0</v>
      </c>
      <c r="AR39" s="236">
        <f t="shared" si="26"/>
        <v>0</v>
      </c>
      <c r="AS39" s="236">
        <f t="shared" si="26"/>
        <v>0</v>
      </c>
      <c r="AT39" s="236">
        <f t="shared" si="26"/>
        <v>0</v>
      </c>
      <c r="AU39" s="236">
        <f t="shared" si="26"/>
        <v>0</v>
      </c>
      <c r="AV39" s="236">
        <f t="shared" si="26"/>
        <v>0</v>
      </c>
      <c r="AW39" s="236">
        <f t="shared" si="26"/>
        <v>0</v>
      </c>
      <c r="AX39" s="236">
        <f t="shared" si="26"/>
        <v>0</v>
      </c>
      <c r="AY39" s="236">
        <f t="shared" si="26"/>
        <v>0</v>
      </c>
      <c r="AZ39" s="236">
        <f t="shared" si="26"/>
        <v>0</v>
      </c>
      <c r="BA39" s="236">
        <f t="shared" si="26"/>
        <v>0</v>
      </c>
      <c r="BB39" s="236">
        <f t="shared" si="26"/>
        <v>0</v>
      </c>
      <c r="BC39" s="236">
        <f t="shared" si="26"/>
        <v>0</v>
      </c>
      <c r="BD39" s="236">
        <f t="shared" si="26"/>
        <v>0</v>
      </c>
      <c r="BE39" s="236">
        <f t="shared" si="26"/>
        <v>0</v>
      </c>
      <c r="BF39" s="236">
        <f t="shared" si="26"/>
        <v>0</v>
      </c>
      <c r="BG39" s="236">
        <f t="shared" si="26"/>
        <v>0</v>
      </c>
      <c r="BH39" s="236">
        <f t="shared" si="26"/>
        <v>0</v>
      </c>
      <c r="BI39" s="236">
        <f t="shared" si="26"/>
        <v>0</v>
      </c>
      <c r="BJ39" s="236">
        <f t="shared" si="26"/>
        <v>0</v>
      </c>
      <c r="BK39" s="236">
        <f t="shared" si="26"/>
        <v>0</v>
      </c>
      <c r="BL39" s="236">
        <f t="shared" si="26"/>
        <v>0</v>
      </c>
      <c r="BM39" s="236">
        <f t="shared" si="26"/>
        <v>0</v>
      </c>
      <c r="BN39" s="236">
        <f t="shared" si="26"/>
        <v>0</v>
      </c>
      <c r="BO39" s="236">
        <f t="shared" si="26"/>
        <v>0</v>
      </c>
      <c r="BP39" s="236">
        <f t="shared" si="26"/>
        <v>0</v>
      </c>
      <c r="BQ39" s="236">
        <f t="shared" si="26"/>
        <v>0</v>
      </c>
      <c r="BR39" s="236">
        <f t="shared" si="26"/>
        <v>0</v>
      </c>
      <c r="BS39" s="236">
        <f t="shared" si="26"/>
        <v>0</v>
      </c>
      <c r="BT39" s="236">
        <f t="shared" si="26"/>
        <v>0</v>
      </c>
      <c r="BU39" s="236">
        <f t="shared" ref="BU39:DB39" si="27">-BU36+BU37+BU38</f>
        <v>0</v>
      </c>
      <c r="BV39" s="236">
        <f t="shared" si="27"/>
        <v>0</v>
      </c>
      <c r="BW39" s="236">
        <f t="shared" si="27"/>
        <v>0</v>
      </c>
      <c r="BX39" s="236">
        <f t="shared" si="27"/>
        <v>0</v>
      </c>
      <c r="BY39" s="236">
        <f t="shared" si="27"/>
        <v>0</v>
      </c>
      <c r="BZ39" s="236">
        <f t="shared" si="27"/>
        <v>0</v>
      </c>
      <c r="CA39" s="236">
        <f t="shared" si="27"/>
        <v>0</v>
      </c>
      <c r="CB39" s="236">
        <f t="shared" si="27"/>
        <v>0</v>
      </c>
      <c r="CC39" s="236">
        <f t="shared" si="27"/>
        <v>0</v>
      </c>
      <c r="CD39" s="236">
        <f t="shared" si="27"/>
        <v>0</v>
      </c>
      <c r="CE39" s="236">
        <f t="shared" si="27"/>
        <v>0</v>
      </c>
      <c r="CF39" s="236">
        <f t="shared" si="27"/>
        <v>0</v>
      </c>
      <c r="CG39" s="236">
        <f t="shared" si="27"/>
        <v>0</v>
      </c>
      <c r="CH39" s="236">
        <f t="shared" si="27"/>
        <v>0</v>
      </c>
      <c r="CI39" s="236">
        <f t="shared" si="27"/>
        <v>0</v>
      </c>
      <c r="CJ39" s="236">
        <f t="shared" si="27"/>
        <v>0</v>
      </c>
      <c r="CK39" s="236">
        <f t="shared" si="27"/>
        <v>0</v>
      </c>
      <c r="CL39" s="236">
        <f t="shared" si="27"/>
        <v>0</v>
      </c>
      <c r="CM39" s="236">
        <f t="shared" si="27"/>
        <v>0</v>
      </c>
      <c r="CN39" s="236">
        <f t="shared" si="27"/>
        <v>0</v>
      </c>
      <c r="CO39" s="236">
        <f t="shared" si="27"/>
        <v>0</v>
      </c>
      <c r="CP39" s="236">
        <f t="shared" si="27"/>
        <v>0</v>
      </c>
      <c r="CQ39" s="236">
        <f t="shared" si="27"/>
        <v>0</v>
      </c>
      <c r="CR39" s="236">
        <f t="shared" si="27"/>
        <v>0</v>
      </c>
      <c r="CS39" s="236">
        <f t="shared" si="27"/>
        <v>0</v>
      </c>
      <c r="CT39" s="236">
        <f t="shared" si="27"/>
        <v>0</v>
      </c>
      <c r="CU39" s="236">
        <f t="shared" si="27"/>
        <v>0</v>
      </c>
      <c r="CV39" s="236">
        <f t="shared" si="27"/>
        <v>0</v>
      </c>
      <c r="CW39" s="236">
        <f t="shared" si="27"/>
        <v>0</v>
      </c>
      <c r="CX39" s="236">
        <f t="shared" si="27"/>
        <v>0</v>
      </c>
      <c r="CY39" s="236">
        <f t="shared" si="27"/>
        <v>0</v>
      </c>
      <c r="CZ39" s="236">
        <f t="shared" si="27"/>
        <v>0</v>
      </c>
      <c r="DA39" s="236">
        <f t="shared" si="27"/>
        <v>0</v>
      </c>
      <c r="DB39" s="236">
        <f t="shared" si="27"/>
        <v>0</v>
      </c>
      <c r="DC39" s="236">
        <f>-DC36+DC37+DC38</f>
        <v>0</v>
      </c>
    </row>
    <row r="40" spans="2:107" hidden="1"/>
  </sheetData>
  <sheetProtection algorithmName="SHA-512" hashValue="pf0uZ/Vj4jhLGxN5wwCfUog8xZaGGDj/JT1uhrCadjY+3S7vKBCcoXRW1JLjd5KNGjFx/+CpK86Dq6AGuF3fhA==" saltValue="+e7J7ofGGoXYA601uNKsMg==" spinCount="100000" sheet="1" objects="1" scenarios="1"/>
  <customSheetViews>
    <customSheetView guid="{B7831A28-C714-4DC9-BB36-A1304866CBB0}" fitToPage="1" hiddenColumns="1">
      <pane xSplit="4" ySplit="5" topLeftCell="E10" activePane="bottomRight" state="frozenSplit"/>
      <selection pane="bottomRight" activeCell="E32" sqref="E32:DB34"/>
      <pageMargins left="0" right="0" top="0" bottom="0" header="0" footer="0"/>
      <pageSetup paperSize="9" fitToWidth="2" orientation="landscape" r:id="rId1"/>
    </customSheetView>
  </customSheetViews>
  <mergeCells count="30">
    <mergeCell ref="F6:G6"/>
    <mergeCell ref="F13:G13"/>
    <mergeCell ref="F20:G20"/>
    <mergeCell ref="F27:G27"/>
    <mergeCell ref="F34:G34"/>
    <mergeCell ref="C7:E7"/>
    <mergeCell ref="C9:E9"/>
    <mergeCell ref="C8:E8"/>
    <mergeCell ref="C11:E11"/>
    <mergeCell ref="C14:E14"/>
    <mergeCell ref="C10:E10"/>
    <mergeCell ref="C39:E39"/>
    <mergeCell ref="C21:E21"/>
    <mergeCell ref="C22:E22"/>
    <mergeCell ref="C23:E23"/>
    <mergeCell ref="C25:E25"/>
    <mergeCell ref="C28:E28"/>
    <mergeCell ref="C29:E29"/>
    <mergeCell ref="C30:E30"/>
    <mergeCell ref="C32:E32"/>
    <mergeCell ref="C35:E35"/>
    <mergeCell ref="C36:E36"/>
    <mergeCell ref="C24:E24"/>
    <mergeCell ref="C31:E31"/>
    <mergeCell ref="C38:E38"/>
    <mergeCell ref="C15:E15"/>
    <mergeCell ref="C16:E16"/>
    <mergeCell ref="C18:E18"/>
    <mergeCell ref="C37:E37"/>
    <mergeCell ref="C17:E17"/>
  </mergeCells>
  <pageMargins left="0.7" right="0.7" top="0.75" bottom="0.75" header="0.3" footer="0.3"/>
  <pageSetup paperSize="9" fitToWidth="2"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
  <dimension ref="A1:DD118"/>
  <sheetViews>
    <sheetView showGridLines="0" showRowColHeaders="0" zoomScaleNormal="100" workbookViewId="0">
      <pane ySplit="8" topLeftCell="A9" activePane="bottomLeft" state="frozenSplit"/>
      <selection activeCell="C20" sqref="C20"/>
      <selection pane="bottomLeft" activeCell="E11" sqref="E11"/>
    </sheetView>
  </sheetViews>
  <sheetFormatPr defaultColWidth="9.08984375" defaultRowHeight="14.5"/>
  <cols>
    <col min="1" max="1" width="3.6328125" customWidth="1"/>
    <col min="2" max="2" width="12.6328125" bestFit="1" customWidth="1"/>
    <col min="3" max="3" width="12.6328125" customWidth="1"/>
    <col min="4" max="4" width="36.453125" customWidth="1"/>
    <col min="5" max="5" width="16.6328125" customWidth="1"/>
    <col min="6" max="6" width="17" customWidth="1"/>
    <col min="7" max="10" width="16.6328125" customWidth="1"/>
    <col min="11" max="11" width="15.36328125" customWidth="1"/>
    <col min="12" max="14" width="16.6328125" customWidth="1"/>
    <col min="15" max="15" width="18.90625" customWidth="1"/>
    <col min="16" max="33" width="16.6328125" customWidth="1"/>
    <col min="34" max="107" width="16.6328125" hidden="1" customWidth="1"/>
    <col min="108" max="108" width="9.08984375" hidden="1" customWidth="1"/>
    <col min="109" max="110" width="9.08984375" customWidth="1"/>
  </cols>
  <sheetData>
    <row r="1" spans="2:17" ht="9" customHeight="1"/>
    <row r="2" spans="2:17" ht="15" thickBot="1">
      <c r="B2" s="6" t="s">
        <v>270</v>
      </c>
      <c r="C2" s="6"/>
      <c r="E2" s="16" t="s">
        <v>271</v>
      </c>
      <c r="F2" s="16"/>
      <c r="G2" s="16"/>
    </row>
    <row r="3" spans="2:17" ht="15" thickBot="1">
      <c r="B3" t="s">
        <v>625</v>
      </c>
      <c r="F3" s="91" t="s">
        <v>13</v>
      </c>
      <c r="G3" s="1221" t="s">
        <v>135</v>
      </c>
      <c r="H3" s="1221"/>
      <c r="I3" s="1221"/>
      <c r="J3" s="1221"/>
      <c r="K3" s="1222"/>
      <c r="L3" s="6"/>
      <c r="M3" s="6"/>
    </row>
    <row r="4" spans="2:17">
      <c r="B4" t="s">
        <v>18</v>
      </c>
      <c r="E4" s="1241" t="s">
        <v>272</v>
      </c>
      <c r="F4" s="1243" t="str">
        <f>IFERROR(Q10,"")</f>
        <v>Alternatyva 1</v>
      </c>
      <c r="G4" s="1225" t="str">
        <f ca="1">IFERROR(IF(COUNTBLANK($G$11:$G$15)&lt;5,"Patikslinkite alternatyvų siekiamą rezultatą arba investicijas, kad skirtumas tarp alternatyvų būtų &lt; 1%",INDIRECT("'" &amp; $F4 &amp;"'!B3")),"")</f>
        <v>Dviračių ir pėsčiųjų infrastruktūros vystymas</v>
      </c>
      <c r="H4" s="1225"/>
      <c r="I4" s="1225"/>
      <c r="J4" s="1225"/>
      <c r="K4" s="1226"/>
    </row>
    <row r="5" spans="2:17">
      <c r="E5" s="1242"/>
      <c r="F5" s="1244"/>
      <c r="G5" s="1227"/>
      <c r="H5" s="1227"/>
      <c r="I5" s="1227"/>
      <c r="J5" s="1227"/>
      <c r="K5" s="1228"/>
    </row>
    <row r="6" spans="2:17" ht="15" customHeight="1">
      <c r="E6" s="1242" t="s">
        <v>273</v>
      </c>
      <c r="F6" s="1246" t="s">
        <v>19</v>
      </c>
      <c r="G6" s="1229" t="str">
        <f ca="1">IF(Opt_alt="","",INDIRECT("'" &amp; Opt_alt &amp;"'!B3"))</f>
        <v>Dviračių ir pėsčiųjų infrastruktūros vystymas</v>
      </c>
      <c r="H6" s="1229"/>
      <c r="I6" s="1229"/>
      <c r="J6" s="1229"/>
      <c r="K6" s="1230"/>
    </row>
    <row r="7" spans="2:17" ht="15" thickBot="1">
      <c r="E7" s="1245"/>
      <c r="F7" s="1247"/>
      <c r="G7" s="1231"/>
      <c r="H7" s="1231"/>
      <c r="I7" s="1231"/>
      <c r="J7" s="1231"/>
      <c r="K7" s="1232"/>
    </row>
    <row r="8" spans="2:17">
      <c r="E8" s="6"/>
      <c r="F8" s="40"/>
      <c r="G8" s="40"/>
      <c r="H8" s="41"/>
      <c r="I8" s="41"/>
      <c r="J8" s="41"/>
      <c r="K8" s="41"/>
      <c r="L8" s="41"/>
      <c r="M8" s="41"/>
    </row>
    <row r="9" spans="2:17">
      <c r="B9" s="16" t="s">
        <v>274</v>
      </c>
      <c r="C9" s="16"/>
      <c r="D9" s="16"/>
      <c r="E9" t="str">
        <f>IF(B5="",IF(B4=Data1!G2,"","eur/" &amp; Result_mat),"")</f>
        <v/>
      </c>
      <c r="F9" s="8"/>
      <c r="G9" s="8"/>
      <c r="H9" s="8"/>
      <c r="I9" s="8"/>
      <c r="J9" s="8"/>
      <c r="L9" s="44" t="s">
        <v>275</v>
      </c>
      <c r="M9" s="44" t="s">
        <v>276</v>
      </c>
      <c r="N9" s="44" t="s">
        <v>277</v>
      </c>
      <c r="O9" s="44" t="s">
        <v>278</v>
      </c>
      <c r="P9" s="44" t="s">
        <v>279</v>
      </c>
      <c r="Q9" s="44"/>
    </row>
    <row r="10" spans="2:17" ht="62.25" customHeight="1">
      <c r="B10" s="237" t="s">
        <v>13</v>
      </c>
      <c r="C10" s="1248" t="s">
        <v>135</v>
      </c>
      <c r="D10" s="1249"/>
      <c r="E10" s="187" t="str">
        <f>IF(B5="",IF(B4=Data1!G2,SNA!C16,SVA!F17),DA!C32)</f>
        <v>Ekonominės naudos ir išlaidų santykis (ENIS)</v>
      </c>
      <c r="F10" s="187" t="s">
        <v>280</v>
      </c>
      <c r="G10" s="1223" t="s">
        <v>281</v>
      </c>
      <c r="H10" s="1233"/>
      <c r="I10" s="1233"/>
      <c r="J10" s="1233"/>
      <c r="K10" s="1224"/>
      <c r="L10" s="128">
        <f>IF(B4="Sąnaudų ir naudos analizė",COUNTIF(L11:L15,"&lt;0,1"),COUNTIF(L11:L15,"&lt;0,05"))</f>
        <v>1</v>
      </c>
      <c r="M10" s="128" t="str">
        <f>INDEX(B11:B15,MATCH(MAX(M11:M15),M11:M15,0),0)</f>
        <v>Alternatyva 1</v>
      </c>
      <c r="N10" s="128">
        <f>COUNTIF(N11:N15,"&lt;&gt;0")</f>
        <v>5</v>
      </c>
      <c r="O10" s="129"/>
      <c r="P10" s="129">
        <f>COUNTIF(P11:P15,"&gt;0,1")</f>
        <v>0</v>
      </c>
      <c r="Q10" s="129" t="str">
        <f>INDEX(B11:B15,MATCH(MAX(Q11:Q15),Q11:Q15,0),0)</f>
        <v>Alternatyva 1</v>
      </c>
    </row>
    <row r="11" spans="2:17" ht="32.25" customHeight="1">
      <c r="B11" s="176" t="s">
        <v>19</v>
      </c>
      <c r="C11" s="1239" t="str">
        <f>IF(Pradžia!$I$29=TRUE,IF(A1_pav="","",A1_pav),"")</f>
        <v>Dviračių ir pėsčiųjų infrastruktūros vystymas</v>
      </c>
      <c r="D11" s="1240"/>
      <c r="E11" s="239">
        <f>IF(Pradžia!$I$29=TRUE,IF($B$5="",IF($B$4=Data1!$G$2,ENIS1,INDEX(SVA_rodiklis,1)),DA1_rodiklis),"")</f>
        <v>1.1196608577275704</v>
      </c>
      <c r="F11" s="211" t="str">
        <f>IF(AND(Pradžia!$I$29=TRUE,$P$10&gt;0),M19,"")</f>
        <v/>
      </c>
      <c r="G11" s="1236" t="str">
        <f ca="1">IFERROR(IF(Pradžia!$I$29=TRUE,IF($B$3="Veiksmingumo principas",IF(ABS((MAX(Rezultatai!$F$19:$F$23)-Rezultatai!F19)/MAX(Rezultatai!$F$19:$F$23))&lt;0.01,"","Alternatyvos investicijų suma skiriasi nuo kitų alternatyvų daugiau nei 1%"),IF($B$4=Data1!$G$3,IF(ABS((MAX($O$19:$O$23)-O19)/MAX($O$19:$O$23))&lt;0.01,"","Alternatyvos siekiamas rezultatas skiriasi nuo kitų alternatyvų rezultato daugiau nei 1%"),"")),""),"")</f>
        <v/>
      </c>
      <c r="H11" s="1237"/>
      <c r="I11" s="1237"/>
      <c r="J11" s="1237"/>
      <c r="K11" s="1238"/>
      <c r="L11" s="86">
        <f>IFERROR(IF(OR($B$4=Data1!$G$2,$B$5="Daugiakriterinė analizė"),(MAX(Rezultatai!$E$11:$E$15)-E11)/MAX(Rezultatai!$E$11:$E$15),(E11-MIN(Rezultatai!$E$11:$E$15))/MIN(Rezultatai!$E$11:$E$15)),"")</f>
        <v>0</v>
      </c>
      <c r="M11" s="87">
        <f>IFERROR(IF(MATCH(0,$L11:$L11,0)=1,M19,"N"),"N")</f>
        <v>-160830893.71812332</v>
      </c>
      <c r="N11" s="44">
        <f>IF(IF($B$4="Sąnaudų ir naudos analizė",ABS(L11)&lt;0.1,ABS(L11)&lt;0.05),1,0)</f>
        <v>1</v>
      </c>
      <c r="O11" s="44">
        <f>IFERROR(IF(AND(N11=1,M19&gt;INDEX($M$19:$M$23,MATCH($M$10,$B$11:$B$15,0),1)),M19-INDEX($M$19:$M$23,MATCH($M$10,$B$11:$B$15,0),1),0),0)</f>
        <v>0</v>
      </c>
      <c r="P11" s="44">
        <f>IFERROR(O11/INDEX($M$19:$M$23,MATCH($M$10,$B$11:$B$15,0),1),0)</f>
        <v>0</v>
      </c>
      <c r="Q11" s="44">
        <f>IFERROR(IF(OR(ABS(P11)&gt;0.1,M11&lt;&gt;"N"),M19,"Nera"),"Nera")</f>
        <v>-160830893.71812332</v>
      </c>
    </row>
    <row r="12" spans="2:17" ht="32.25" hidden="1" customHeight="1">
      <c r="B12" s="176" t="s">
        <v>24</v>
      </c>
      <c r="C12" s="1239" t="str">
        <f>IF(Pradžia!$I$31=TRUE,IF(A2_pav="","",A2_pav),"")</f>
        <v/>
      </c>
      <c r="D12" s="1240"/>
      <c r="E12" s="239" t="str">
        <f>IF(Pradžia!$I$31=TRUE,IF($B$5="",IF($B$4=Data1!$G$2,ENIS2,INDEX(SVA_rodiklis,2)),DA2_rodiklis),"")</f>
        <v/>
      </c>
      <c r="F12" s="211" t="str">
        <f>IF(AND(Pradžia!$I$31=TRUE,$P$10&gt;0),M20,"")</f>
        <v/>
      </c>
      <c r="G12" s="1236" t="str">
        <f>IFERROR(IF(Pradžia!$I$31=TRUE,IF($B$3="Veiksmingumo principas",IF(ABS((MAX(Rezultatai!$F$19:$F$23)-Rezultatai!F20)/MAX(Rezultatai!$F$19:$F$23))&lt;0.01,"","Alternatyvos investicijų suma skiriasi nuo kitų alternatyvų daugiau nei 1%"),IF($B$4=Data1!$G$3,IF(ABS((MAX($O$19:$O$23)-O20)/MAX($O$19:$O$23))&lt;0.01,"","Alternatyvos siekiamas rezultatas skiriasi nuo kitų alternatyvų rezultato daugiau nei 1%"),"")),""),"")</f>
        <v/>
      </c>
      <c r="H12" s="1237"/>
      <c r="I12" s="1237"/>
      <c r="J12" s="1237"/>
      <c r="K12" s="1238"/>
      <c r="L12" s="86" t="str">
        <f>IFERROR(IF(OR($B$4=Data1!$G$2,$B$5="Daugiakriterinė analizė"),(MAX(Rezultatai!$E$11:$E$15)-E12)/MAX(Rezultatai!$E$11:$E$15),(E12-MIN(Rezultatai!$E$11:$E$15))/MIN(Rezultatai!$E$11:$E$15)),"")</f>
        <v/>
      </c>
      <c r="M12" s="87" t="str">
        <f>IFERROR(IF(MATCH(0,$L12:$L12,0)=1,M20,"N"),"N")</f>
        <v>N</v>
      </c>
      <c r="N12" s="44" t="e">
        <f>IF(IF($B$4="Sąnaudų ir naudos analizė",ABS(L12)&lt;0.1,ABS(L12)&lt;0.05),1,0)</f>
        <v>#VALUE!</v>
      </c>
      <c r="O12" s="88">
        <f>IFERROR(IF(AND(N12=1,M20&gt;INDEX($M$19:$M$23,MATCH($M$10,$B$11:$B$15,0),1)),M20-INDEX($M$19:$M$23,MATCH($M$10,$B$11:$B$15,0),1),0),0)</f>
        <v>0</v>
      </c>
      <c r="P12" s="44">
        <f>IFERROR(O12/INDEX($M$19:$M$23,MATCH($M$10,$B$11:$B$15,0),1),0)</f>
        <v>0</v>
      </c>
      <c r="Q12" s="44" t="str">
        <f>IFERROR(IF(OR(ABS(P12)&gt;0.1,M12&lt;&gt;"N"),M20,"Nera"),"Nera")</f>
        <v>Nera</v>
      </c>
    </row>
    <row r="13" spans="2:17" ht="32.25" hidden="1" customHeight="1">
      <c r="B13" s="176" t="s">
        <v>28</v>
      </c>
      <c r="C13" s="1239" t="str">
        <f>IF(Pradžia!$I$33=TRUE,IF(A3_pav="","",A3_pav),"")</f>
        <v/>
      </c>
      <c r="D13" s="1240"/>
      <c r="E13" s="239" t="str">
        <f>IF(Pradžia!$I$33=TRUE,IF($B$5="",IF($B$4=Data1!$G$2,ENIS3,INDEX(SVA_rodiklis,3)),DA3_rodiklis),"")</f>
        <v/>
      </c>
      <c r="F13" s="211" t="str">
        <f>IF(AND(Pradžia!$I$33=TRUE,$P$10&gt;0),M21,"")</f>
        <v/>
      </c>
      <c r="G13" s="1236" t="str">
        <f>IFERROR(IF(Pradžia!$I$33=TRUE,IF($B$3="Veiksmingumo principas",IF(ABS((MAX(Rezultatai!$F$19:$F$23)-Rezultatai!F21)/MAX(Rezultatai!$F$19:$F$23))&lt;0.01,"","Alternatyvos investicijų suma skiriasi nuo kitų alternatyvų daugiau nei 1%"),IF($B$4=Data1!$G$3,IF(ABS((MAX($O$19:$O$23)-O21)/MAX($O$19:$O$23))&lt;0.01,"","Alternatyvos siekiamas rezultatas skiriasi nuo kitų alternatyvų rezultato daugiau nei 1%"),"")),""),"")</f>
        <v/>
      </c>
      <c r="H13" s="1237"/>
      <c r="I13" s="1237"/>
      <c r="J13" s="1237"/>
      <c r="K13" s="1238"/>
      <c r="L13" s="86" t="str">
        <f>IFERROR(IF(OR($B$4=Data1!$G$2,$B$5="Daugiakriterinė analizė"),(MAX(Rezultatai!$E$11:$E$15)-E13)/MAX(Rezultatai!$E$11:$E$15),(E13-MIN(Rezultatai!$E$11:$E$15))/MIN(Rezultatai!$E$11:$E$15)),"")</f>
        <v/>
      </c>
      <c r="M13" s="87" t="str">
        <f>IFERROR(IF(MATCH(0,$L13:$L13,0)=1,M21,"N"),"N")</f>
        <v>N</v>
      </c>
      <c r="N13" s="44" t="e">
        <f>IF(IF($B$4="Sąnaudų ir naudos analizė",ABS(L13)&lt;0.1,ABS(L13)&lt;0.05),1,0)</f>
        <v>#VALUE!</v>
      </c>
      <c r="O13" s="88">
        <f>IFERROR(IF(AND(N13=1,M21&gt;INDEX($M$19:$M$23,MATCH($M$10,$B$11:$B$15,0),1)),M21-INDEX($M$19:$M$23,MATCH($M$10,$B$11:$B$15,0),1),0),0)</f>
        <v>0</v>
      </c>
      <c r="P13" s="44">
        <f>IFERROR(O13/INDEX($M$19:$M$23,MATCH($M$10,$B$11:$B$15,0),1),0)</f>
        <v>0</v>
      </c>
      <c r="Q13" s="88" t="str">
        <f>IFERROR(IF(OR(ABS(P13)&gt;0.1,M13&lt;&gt;"N"),M21,"Nera"),"Nera")</f>
        <v>Nera</v>
      </c>
    </row>
    <row r="14" spans="2:17" ht="32.25" hidden="1" customHeight="1">
      <c r="B14" s="176" t="s">
        <v>32</v>
      </c>
      <c r="C14" s="1239" t="str">
        <f>IF(Pradžia!$I$35=TRUE,IF(A4_pav="","",A4_pav),"")</f>
        <v/>
      </c>
      <c r="D14" s="1240"/>
      <c r="E14" s="239" t="str">
        <f>IF(Pradžia!$I$35=TRUE,IF($B$5="",IF($B$4=Data1!$G$2,ENIS4,INDEX(SVA_rodiklis,4)),DA4_rodiklis),"")</f>
        <v/>
      </c>
      <c r="F14" s="211" t="str">
        <f>IF(AND(Pradžia!$I$35=TRUE,$P$10&gt;0),M22,"")</f>
        <v/>
      </c>
      <c r="G14" s="1236" t="str">
        <f>IFERROR(IF(Pradžia!$I$35=TRUE,IF($B$3="Veiksmingumo principas",IF(ABS((MAX(Rezultatai!$F$19:$F$23)-Rezultatai!F22)/MAX(Rezultatai!$F$19:$F$23))&lt;0.01,"","Alternatyvos investicijų suma skiriasi nuo kitų alternatyvų daugiau nei 1%"),IF($B$4=Data1!$G$3,IF(ABS((MAX($O$19:$O$23)-O22)/MAX($O$19:$O$23))&lt;0.01,"","Alternatyvos siekiamas rezultatas skiriasi nuo kitų alternatyvų rezultato daugiau nei 1%"),"")),""),"")</f>
        <v/>
      </c>
      <c r="H14" s="1237"/>
      <c r="I14" s="1237"/>
      <c r="J14" s="1237"/>
      <c r="K14" s="1238"/>
      <c r="L14" s="86" t="str">
        <f>IFERROR(IF(OR($B$4=Data1!$G$2,$B$5="Daugiakriterinė analizė"),(MAX(Rezultatai!$E$11:$E$15)-E14)/MAX(Rezultatai!$E$11:$E$15),(E14-MIN(Rezultatai!$E$11:$E$15))/MIN(Rezultatai!$E$11:$E$15)),"")</f>
        <v/>
      </c>
      <c r="M14" s="87" t="str">
        <f>IFERROR(IF(MATCH(0,$L14:$L14,0)=1,M22,"N"),"N")</f>
        <v>N</v>
      </c>
      <c r="N14" s="44" t="e">
        <f>IF(IF($B$4="Sąnaudų ir naudos analizė",ABS(L14)&lt;0.1,ABS(L14)&lt;0.05),1,0)</f>
        <v>#VALUE!</v>
      </c>
      <c r="O14" s="88">
        <f>IFERROR(IF(AND(N14=1,M22&gt;INDEX($M$19:$M$23,MATCH($M$10,$B$11:$B$15,0),1)),M22-INDEX($M$19:$M$23,MATCH($M$10,$B$11:$B$15,0),1),0),0)</f>
        <v>0</v>
      </c>
      <c r="P14" s="44">
        <f>IFERROR(O14/INDEX($M$19:$M$23,MATCH($M$10,$B$11:$B$15,0),1),0)</f>
        <v>0</v>
      </c>
      <c r="Q14" s="44" t="str">
        <f>IFERROR(IF(OR(ABS(P14)&gt;0.1,M14&lt;&gt;"N"),M22,"Nera"),"Nera")</f>
        <v>Nera</v>
      </c>
    </row>
    <row r="15" spans="2:17" ht="32.25" hidden="1" customHeight="1">
      <c r="B15" s="176" t="s">
        <v>38</v>
      </c>
      <c r="C15" s="1239" t="str">
        <f>IF(Pradžia!$I$37=TRUE,IF(A5_pav="","",A5_pav),"")</f>
        <v/>
      </c>
      <c r="D15" s="1240"/>
      <c r="E15" s="239" t="str">
        <f>IF(Pradžia!$I$37=TRUE,IF($B$5="",IF($B$4=Data1!$G$2,ENIS5,INDEX(SVA_rodiklis,5)),DA5_rodiklis),"")</f>
        <v/>
      </c>
      <c r="F15" s="211" t="str">
        <f>IF(AND(Pradžia!$I$37=TRUE,$P$10&gt;0),M23,"")</f>
        <v/>
      </c>
      <c r="G15" s="1236" t="str">
        <f>IFERROR(IF(Pradžia!$I$37=TRUE,IF($B$3="Veiksmingumo principas",IF(ABS((MAX(Rezultatai!$F$19:$F$23)-Rezultatai!F23)/MAX(Rezultatai!$F$19:$F$23))&lt;0.01,"","Alternatyvos investicijų suma skiriasi nuo kitų alternatyvų daugiau nei 1%"),IF($B$4=Data1!$G$3,IF(ABS((MAX($O$19:$O$23)-O23)/MAX($O$19:$O$23))&lt;0.01,"","Alternatyvos siekiamas rezultatas skiriasi nuo kitų alternatyvų rezultato daugiau nei 1%"),"")),""),"")</f>
        <v/>
      </c>
      <c r="H15" s="1237"/>
      <c r="I15" s="1237"/>
      <c r="J15" s="1237"/>
      <c r="K15" s="1238"/>
      <c r="L15" s="86" t="str">
        <f>IFERROR(IF(OR($B$4=Data1!$G$2,$B$5="Daugiakriterinė analizė"),(MAX(Rezultatai!$E$11:$E$15)-E15)/MAX(Rezultatai!$E$11:$E$15),(E15-MIN(Rezultatai!$E$11:$E$15))/MIN(Rezultatai!$E$11:$E$15)),"")</f>
        <v/>
      </c>
      <c r="M15" s="87" t="str">
        <f>IFERROR(IF(MATCH(0,$L15:$L15,0)=1,M23,"N"),"N")</f>
        <v>N</v>
      </c>
      <c r="N15" s="44" t="e">
        <f>IF(IF($B$4="Sąnaudų ir naudos analizė",ABS(L15)&lt;0.1,ABS(L15)&lt;0.05),1,0)</f>
        <v>#VALUE!</v>
      </c>
      <c r="O15" s="88">
        <f>IFERROR(IF(AND(N15=1,M23&gt;INDEX($M$19:$M$23,MATCH($M$10,$B$11:$B$15,0),1)),M23-INDEX($M$19:$M$23,MATCH($M$10,$B$11:$B$15,0),1),0),0)</f>
        <v>0</v>
      </c>
      <c r="P15" s="44">
        <f>IFERROR(O15/INDEX($M$19:$M$23,MATCH($M$10,$B$11:$B$15,0),1),0)</f>
        <v>0</v>
      </c>
      <c r="Q15" s="44" t="str">
        <f>IFERROR(IF(OR(ABS(P15)&gt;0.1,M15&lt;&gt;"N"),M23,"Nera"),"Nera")</f>
        <v>Nera</v>
      </c>
    </row>
    <row r="16" spans="2:17">
      <c r="B16" s="6"/>
      <c r="C16" s="6"/>
      <c r="D16" s="6"/>
      <c r="K16" s="8"/>
    </row>
    <row r="17" spans="2:15" ht="29.25" customHeight="1">
      <c r="B17" s="16" t="s">
        <v>282</v>
      </c>
      <c r="C17" s="16"/>
      <c r="D17" s="16"/>
      <c r="E17" s="1189" t="s">
        <v>283</v>
      </c>
      <c r="F17" s="1201"/>
      <c r="G17" s="1223" t="s">
        <v>162</v>
      </c>
      <c r="H17" s="1224"/>
      <c r="I17" s="1223" t="s">
        <v>284</v>
      </c>
      <c r="J17" s="1224"/>
      <c r="K17" s="1223" t="s">
        <v>285</v>
      </c>
      <c r="L17" s="1224"/>
      <c r="M17" s="1223" t="s">
        <v>286</v>
      </c>
      <c r="N17" s="1224"/>
      <c r="O17" s="1234" t="str">
        <f>IF(B4=Data1!G2,"Ekonominė grynoji dabartinė vertė (EGDV)",CONCATENATE('Alternatyva 1'!C116," (reali vertė)"))</f>
        <v>Ekonominė grynoji dabartinė vertė (EGDV)</v>
      </c>
    </row>
    <row r="18" spans="2:15" ht="93.75" customHeight="1">
      <c r="B18" s="237" t="s">
        <v>13</v>
      </c>
      <c r="C18" s="1248" t="s">
        <v>135</v>
      </c>
      <c r="D18" s="1249"/>
      <c r="E18" s="187" t="s">
        <v>146</v>
      </c>
      <c r="F18" s="186" t="s">
        <v>147</v>
      </c>
      <c r="G18" s="187" t="s">
        <v>146</v>
      </c>
      <c r="H18" s="186" t="s">
        <v>147</v>
      </c>
      <c r="I18" s="187" t="s">
        <v>146</v>
      </c>
      <c r="J18" s="186" t="s">
        <v>147</v>
      </c>
      <c r="K18" s="187" t="s">
        <v>146</v>
      </c>
      <c r="L18" s="186" t="s">
        <v>147</v>
      </c>
      <c r="M18" s="187" t="s">
        <v>146</v>
      </c>
      <c r="N18" s="186" t="s">
        <v>147</v>
      </c>
      <c r="O18" s="1235"/>
    </row>
    <row r="19" spans="2:15" ht="29.25" customHeight="1">
      <c r="B19" s="176" t="s">
        <v>19</v>
      </c>
      <c r="C19" s="1239" t="str">
        <f>IF(Pradžia!$I$29=TRUE,IF(A1_pav="","",A1_pav),"")</f>
        <v>Dviračių ir pėsčiųjų infrastruktūros vystymas</v>
      </c>
      <c r="D19" s="1240"/>
      <c r="E19" s="211">
        <f ca="1">IF(Pradžia!$I$29=TRUE,IF(INDIRECT("'" &amp; $B19 &amp;"'!F9")="","",INDIRECT("'" &amp; $B19 &amp;"'!F9")),"")</f>
        <v>166652167.91543761</v>
      </c>
      <c r="F19" s="211">
        <f ca="1">IF(Pradžia!$I$29=TRUE,IF(INDIRECT("'" &amp; $B19 &amp;"'!G9")="","",INDIRECT("'" &amp; $B19 &amp;"'!G9")),"")</f>
        <v>184560640.59999999</v>
      </c>
      <c r="G19" s="211">
        <f ca="1">IF(Pradžia!$I$29=TRUE,IF(INDIRECT("'" &amp; $B19 &amp;"'!F8")="","",INDIRECT("'" &amp; $B19 &amp;"'!F8")),"")</f>
        <v>0</v>
      </c>
      <c r="H19" s="211">
        <f ca="1">IF(Pradžia!$I$29=TRUE,IF(INDIRECT("'" &amp; $B19 &amp;"'!G8")="","",INDIRECT("'" &amp; $B19 &amp;"'!G8")),"")</f>
        <v>0</v>
      </c>
      <c r="I19" s="211">
        <f ca="1">IF(Pradžia!$I$29=TRUE,IF(INDIRECT("'" &amp; $B19 &amp;"'!F89")="","",INDIRECT("'" &amp; $B19 &amp;"'!F89")-INDIRECT("'" &amp; $B19 &amp;"'!F100")),"")</f>
        <v>27953213.483491629</v>
      </c>
      <c r="J19" s="211">
        <f ca="1">IF(Pradžia!$I$29=TRUE,IF(INDIRECT("'" &amp; $B19 &amp;"'!G89")="","",INDIRECT("'" &amp; $B19 &amp;"'!G89")-INDIRECT("'" &amp; $B19 &amp;"'!G100")),"")</f>
        <v>51641155.28332001</v>
      </c>
      <c r="K19" s="211">
        <f ca="1">IF(Pradžia!$I$29=TRUE,IF(INDIRECT("'" &amp; $B19 &amp;"'!F7")="","",INDIRECT("'" &amp; $B19 &amp;"'!F7")),"")</f>
        <v>194605381.39892924</v>
      </c>
      <c r="L19" s="211">
        <f ca="1">IF(Pradžia!$I$29=TRUE,IF(INDIRECT("'" &amp; $B19 &amp;"'!G7")="","",INDIRECT("'" &amp; $B19 &amp;"'!G7")),"")</f>
        <v>236201795.88332009</v>
      </c>
      <c r="M19" s="211">
        <f>IF(Pradžia!$I$29=TRUE,'Poveikis VF'!F11,"")</f>
        <v>-160830893.71812332</v>
      </c>
      <c r="N19" s="211">
        <f>IF(Pradžia!$I$29=TRUE,'Poveikis VF'!G11,"")</f>
        <v>-195208095.77133897</v>
      </c>
      <c r="O19" s="211">
        <f>IF(Pradžia!$I$29=TRUE,IF($B$4=Data1!$G$2,SNA!F15,SVA!G10),"")</f>
        <v>16924516.19595965</v>
      </c>
    </row>
    <row r="20" spans="2:15" ht="29.25" hidden="1" customHeight="1">
      <c r="B20" s="176" t="s">
        <v>24</v>
      </c>
      <c r="C20" s="1239" t="str">
        <f>IF(Pradžia!$I$31=TRUE,IF(A2_pav="","",A2_pav),"")</f>
        <v/>
      </c>
      <c r="D20" s="1240"/>
      <c r="E20" s="211" t="str">
        <f ca="1">IF(Pradžia!$I$31=TRUE,IF(INDIRECT("'" &amp; $B20 &amp;"'!F9")="","",INDIRECT("'" &amp; $B20 &amp;"'!F9")),"")</f>
        <v/>
      </c>
      <c r="F20" s="211" t="str">
        <f ca="1">IF(Pradžia!$I$31=TRUE,IF(INDIRECT("'" &amp; $B20 &amp;"'!G9")="","",INDIRECT("'" &amp; $B20 &amp;"'!G9")),"")</f>
        <v/>
      </c>
      <c r="G20" s="211" t="str">
        <f ca="1">IF(Pradžia!$I$31=TRUE,IF(INDIRECT("'" &amp; $B20 &amp;"'!F8")="","",INDIRECT("'" &amp; $B20 &amp;"'!F8")),"")</f>
        <v/>
      </c>
      <c r="H20" s="211" t="str">
        <f ca="1">IF(Pradžia!$I$31=TRUE,IF(INDIRECT("'" &amp; $B20 &amp;"'!G8")="","",INDIRECT("'" &amp; $B20 &amp;"'!G8")),"")</f>
        <v/>
      </c>
      <c r="I20" s="211" t="str">
        <f ca="1">IF(Pradžia!$I$31=TRUE,IF(INDIRECT("'" &amp; $B20 &amp;"'!F89")="","",INDIRECT("'" &amp; $B20 &amp;"'!F89")-INDIRECT("'" &amp; $B20 &amp;"'!F100")),"")</f>
        <v/>
      </c>
      <c r="J20" s="211" t="str">
        <f ca="1">IF(Pradžia!$I$31=TRUE,IF(INDIRECT("'" &amp; $B20 &amp;"'!G89")="","",INDIRECT("'" &amp; $B20 &amp;"'!G89")-INDIRECT("'" &amp; $B20 &amp;"'!G100")),"")</f>
        <v/>
      </c>
      <c r="K20" s="211" t="str">
        <f ca="1">IF(Pradžia!$I$31=TRUE,IF(INDIRECT("'" &amp; $B20 &amp;"'!F7")="","",INDIRECT("'" &amp; $B20 &amp;"'!F7")),"")</f>
        <v/>
      </c>
      <c r="L20" s="211" t="str">
        <f ca="1">IF(Pradžia!$I$31=TRUE,IF(INDIRECT("'" &amp; $B20 &amp;"'!G7")="","",INDIRECT("'" &amp; $B20 &amp;"'!G7")),"")</f>
        <v/>
      </c>
      <c r="M20" s="211" t="str">
        <f>IF(Pradžia!$I$31=TRUE,'Poveikis VF'!F18,"")</f>
        <v/>
      </c>
      <c r="N20" s="211" t="str">
        <f>IF(Pradžia!$I$31=TRUE,'Poveikis VF'!G18,"")</f>
        <v/>
      </c>
      <c r="O20" s="211" t="str">
        <f>IF(Pradžia!$I$31=TRUE,IF($B$4=Data1!$G$2,SNA!F33,SVA!G11),"")</f>
        <v/>
      </c>
    </row>
    <row r="21" spans="2:15" ht="29.25" hidden="1" customHeight="1">
      <c r="B21" s="176" t="s">
        <v>28</v>
      </c>
      <c r="C21" s="1239" t="str">
        <f>IF(Pradžia!$I$33=TRUE,IF(A3_pav="","",A3_pav),"")</f>
        <v/>
      </c>
      <c r="D21" s="1240"/>
      <c r="E21" s="211" t="str">
        <f ca="1">IF(Pradžia!$I$33=TRUE,IF(INDIRECT("'" &amp; $B21 &amp;"'!F9")="","",INDIRECT("'" &amp; $B21 &amp;"'!F9")),"")</f>
        <v/>
      </c>
      <c r="F21" s="211" t="str">
        <f ca="1">IF(Pradžia!$I$33=TRUE,IF(INDIRECT("'" &amp; $B21 &amp;"'!G9")="","",INDIRECT("'" &amp; $B21 &amp;"'!G9")),"")</f>
        <v/>
      </c>
      <c r="G21" s="211" t="str">
        <f ca="1">IF(Pradžia!$I$33=TRUE,IF(INDIRECT("'" &amp; $B21 &amp;"'!F8")="","",INDIRECT("'" &amp; $B21 &amp;"'!F8")),"")</f>
        <v/>
      </c>
      <c r="H21" s="211" t="str">
        <f ca="1">IF(Pradžia!$I$33=TRUE,IF(INDIRECT("'" &amp; $B21 &amp;"'!G8")="","",INDIRECT("'" &amp; $B21 &amp;"'!G8")),"")</f>
        <v/>
      </c>
      <c r="I21" s="211" t="str">
        <f ca="1">IF(Pradžia!$I$33=TRUE,IF(INDIRECT("'" &amp; $B21 &amp;"'!F89")="","",INDIRECT("'" &amp; $B21 &amp;"'!F89")-INDIRECT("'" &amp; $B21 &amp;"'!F100")),"")</f>
        <v/>
      </c>
      <c r="J21" s="211" t="str">
        <f ca="1">IF(Pradžia!$I$33=TRUE,IF(INDIRECT("'" &amp; $B21 &amp;"'!G89")="","",INDIRECT("'" &amp; $B21 &amp;"'!G89")-INDIRECT("'" &amp; $B21 &amp;"'!G100")),"")</f>
        <v/>
      </c>
      <c r="K21" s="211" t="str">
        <f ca="1">IF(Pradžia!$I$33=TRUE,IF(INDIRECT("'" &amp; $B21 &amp;"'!F7")="","",INDIRECT("'" &amp; $B21 &amp;"'!F7")),"")</f>
        <v/>
      </c>
      <c r="L21" s="211" t="str">
        <f ca="1">IF(Pradžia!$I$33=TRUE,IF(INDIRECT("'" &amp; $B21 &amp;"'!G7")="","",INDIRECT("'" &amp; $B21 &amp;"'!G7")),"")</f>
        <v/>
      </c>
      <c r="M21" s="211" t="str">
        <f>IF(Pradžia!$I$33=TRUE,'Poveikis VF'!F25,"")</f>
        <v/>
      </c>
      <c r="N21" s="211" t="str">
        <f>IF(Pradžia!$I$33=TRUE,'Poveikis VF'!G25,"")</f>
        <v/>
      </c>
      <c r="O21" s="211" t="str">
        <f>IF(Pradžia!$I$33=TRUE,IF($B$4=Data1!$G$2,SNA!F51,SVA!G12),"")</f>
        <v/>
      </c>
    </row>
    <row r="22" spans="2:15" ht="29.25" hidden="1" customHeight="1">
      <c r="B22" s="176" t="s">
        <v>32</v>
      </c>
      <c r="C22" s="1239" t="str">
        <f>IF(Pradžia!$I$35=TRUE,IF(A4_pav="","",A4_pav),"")</f>
        <v/>
      </c>
      <c r="D22" s="1240"/>
      <c r="E22" s="211" t="str">
        <f ca="1">IF(Pradžia!$I$35=TRUE,IF(INDIRECT("'" &amp; $B22 &amp;"'!F9")="","",INDIRECT("'" &amp; $B22 &amp;"'!F9")),"")</f>
        <v/>
      </c>
      <c r="F22" s="211" t="str">
        <f ca="1">IF(Pradžia!$I$35=TRUE,IF(INDIRECT("'" &amp; $B22 &amp;"'!G9")="","",INDIRECT("'" &amp; $B22 &amp;"'!G9")),"")</f>
        <v/>
      </c>
      <c r="G22" s="211" t="str">
        <f ca="1">IF(Pradžia!$I$35=TRUE,IF(INDIRECT("'" &amp; $B22 &amp;"'!F8")="","",INDIRECT("'" &amp; $B22 &amp;"'!F8")),"")</f>
        <v/>
      </c>
      <c r="H22" s="211" t="str">
        <f ca="1">IF(Pradžia!$I$35=TRUE,IF(INDIRECT("'" &amp; $B22 &amp;"'!G8")="","",INDIRECT("'" &amp; $B22 &amp;"'!G8")),"")</f>
        <v/>
      </c>
      <c r="I22" s="211" t="str">
        <f ca="1">IF(Pradžia!$I$35=TRUE,IF(INDIRECT("'" &amp; $B22 &amp;"'!F89")="","",INDIRECT("'" &amp; $B22 &amp;"'!F89")-INDIRECT("'" &amp; $B22 &amp;"'!F100")),"")</f>
        <v/>
      </c>
      <c r="J22" s="211" t="str">
        <f ca="1">IF(Pradžia!$I$35=TRUE,IF(INDIRECT("'" &amp; $B22 &amp;"'!G89")="","",INDIRECT("'" &amp; $B22 &amp;"'!G89")-INDIRECT("'" &amp; $B22 &amp;"'!G100")),"")</f>
        <v/>
      </c>
      <c r="K22" s="211" t="str">
        <f ca="1">IF(Pradžia!$I$35=TRUE,IF(INDIRECT("'" &amp; $B22 &amp;"'!F7")="","",INDIRECT("'" &amp; $B22 &amp;"'!F7")),"")</f>
        <v/>
      </c>
      <c r="L22" s="211" t="str">
        <f ca="1">IF(Pradžia!$I$35=TRUE,IF(INDIRECT("'" &amp; $B22 &amp;"'!G7")="","",INDIRECT("'" &amp; $B22 &amp;"'!G7")),"")</f>
        <v/>
      </c>
      <c r="M22" s="211" t="str">
        <f>IF(Pradžia!$I$35=TRUE,'Poveikis VF'!F32,"")</f>
        <v/>
      </c>
      <c r="N22" s="211" t="str">
        <f>IF(Pradžia!$I$35=TRUE,'Poveikis VF'!G32,"")</f>
        <v/>
      </c>
      <c r="O22" s="211" t="str">
        <f>IF(Pradžia!$I$35=TRUE,IF($B$4=Data1!$G$2,SNA!F69,SVA!G13),"")</f>
        <v/>
      </c>
    </row>
    <row r="23" spans="2:15" ht="29.25" hidden="1" customHeight="1">
      <c r="B23" s="176" t="s">
        <v>38</v>
      </c>
      <c r="C23" s="1239" t="str">
        <f>IF(Pradžia!$I$37=TRUE,IF(A5_pav="","",A5_pav),"")</f>
        <v/>
      </c>
      <c r="D23" s="1240"/>
      <c r="E23" s="211" t="str">
        <f ca="1">IF(Pradžia!$I$37=TRUE,IF(INDIRECT("'" &amp; $B23 &amp;"'!F9")="","",INDIRECT("'" &amp; $B23 &amp;"'!F9")),"")</f>
        <v/>
      </c>
      <c r="F23" s="211" t="str">
        <f ca="1">IF(Pradžia!$I$37=TRUE,IF(INDIRECT("'" &amp; $B23 &amp;"'!G9")="","",INDIRECT("'" &amp; $B23 &amp;"'!G9")),"")</f>
        <v/>
      </c>
      <c r="G23" s="211" t="str">
        <f ca="1">IF(Pradžia!$I$37=TRUE,IF(INDIRECT("'" &amp; $B23 &amp;"'!F8")="","",INDIRECT("'" &amp; $B23 &amp;"'!F8")),"")</f>
        <v/>
      </c>
      <c r="H23" s="211" t="str">
        <f ca="1">IF(Pradžia!$I$37=TRUE,IF(INDIRECT("'" &amp; $B23 &amp;"'!G8")="","",INDIRECT("'" &amp; $B23 &amp;"'!G8")),"")</f>
        <v/>
      </c>
      <c r="I23" s="211" t="str">
        <f ca="1">IF(Pradžia!$I$37=TRUE,IF(INDIRECT("'" &amp; $B23 &amp;"'!F89")="","",INDIRECT("'" &amp; $B23 &amp;"'!F89")-INDIRECT("'" &amp; $B23 &amp;"'!F100")),"")</f>
        <v/>
      </c>
      <c r="J23" s="211" t="str">
        <f ca="1">IF(Pradžia!$I$37=TRUE,IF(INDIRECT("'" &amp; $B23 &amp;"'!G89")="","",INDIRECT("'" &amp; $B23 &amp;"'!G89")-INDIRECT("'" &amp; $B23 &amp;"'!G100")),"")</f>
        <v/>
      </c>
      <c r="K23" s="211" t="str">
        <f ca="1">IF(Pradžia!$I$37=TRUE,IF(INDIRECT("'" &amp; $B23 &amp;"'!F7")="","",INDIRECT("'" &amp; $B23 &amp;"'!F7")),"")</f>
        <v/>
      </c>
      <c r="L23" s="211" t="str">
        <f ca="1">IF(Pradžia!$I$37=TRUE,IF(INDIRECT("'" &amp; $B23 &amp;"'!G7")="","",INDIRECT("'" &amp; $B23 &amp;"'!G7")),"")</f>
        <v/>
      </c>
      <c r="M23" s="211" t="str">
        <f>IF(Pradžia!$I$37=TRUE,'Poveikis VF'!F39,"")</f>
        <v/>
      </c>
      <c r="N23" s="211" t="str">
        <f>IF(Pradžia!$I$37=TRUE,'Poveikis VF'!G39,"")</f>
        <v/>
      </c>
      <c r="O23" s="211" t="str">
        <f>IF(Pradžia!$I$37=TRUE,IF($B$4=Data1!$G$2,SNA!F87,SVA!G14),"")</f>
        <v/>
      </c>
    </row>
    <row r="24" spans="2:15">
      <c r="B24" s="6"/>
      <c r="C24" s="6"/>
      <c r="D24" s="6"/>
    </row>
    <row r="25" spans="2:15">
      <c r="B25" s="16" t="s">
        <v>242</v>
      </c>
      <c r="C25" s="16"/>
      <c r="D25" s="16"/>
      <c r="E25" s="8"/>
      <c r="F25" s="8"/>
      <c r="G25" s="8"/>
      <c r="H25" s="8"/>
      <c r="I25" s="8"/>
      <c r="J25" s="8"/>
    </row>
    <row r="26" spans="2:15" ht="62.25" customHeight="1">
      <c r="B26" s="237" t="s">
        <v>13</v>
      </c>
      <c r="C26" s="1248" t="s">
        <v>135</v>
      </c>
      <c r="D26" s="1249"/>
      <c r="E26" s="187" t="s">
        <v>287</v>
      </c>
      <c r="F26" s="187" t="s">
        <v>288</v>
      </c>
      <c r="G26" s="187" t="s">
        <v>246</v>
      </c>
      <c r="I26" s="43"/>
      <c r="J26" s="43"/>
      <c r="K26" s="42"/>
      <c r="L26" s="42"/>
      <c r="M26" s="42"/>
      <c r="N26" s="42"/>
    </row>
    <row r="27" spans="2:15" ht="32.25" customHeight="1">
      <c r="B27" s="176" t="s">
        <v>19</v>
      </c>
      <c r="C27" s="1239" t="str">
        <f>IF(Pradžia!$I$29=TRUE,IF(A1_pav="","",A1_pav),"")</f>
        <v>Dviračių ir pėsčiųjų infrastruktūros vystymas</v>
      </c>
      <c r="D27" s="1240"/>
      <c r="E27" s="240">
        <f>IF(Pradžia!$I$29=TRUE,SNA!$F20,"")</f>
        <v>-174460292.33811513</v>
      </c>
      <c r="F27" s="241">
        <f>IF(Pradžia!$I$29=TRUE,SNA!$F21,"")</f>
        <v>-8.4495673965947704E-2</v>
      </c>
      <c r="G27" s="242">
        <f>IF(Pradžia!$I$29=TRUE,SNA!$F22,"")</f>
        <v>0</v>
      </c>
    </row>
    <row r="28" spans="2:15" ht="32.25" hidden="1" customHeight="1">
      <c r="B28" s="176" t="s">
        <v>24</v>
      </c>
      <c r="C28" s="1239" t="str">
        <f>IF(Pradžia!$I$31=TRUE,IF(A2_pav="","",A2_pav),"")</f>
        <v/>
      </c>
      <c r="D28" s="1240"/>
      <c r="E28" s="240" t="str">
        <f>IF(Pradžia!$I$31=TRUE,SNA!$F38,"")</f>
        <v/>
      </c>
      <c r="F28" s="241" t="str">
        <f>IF(Pradžia!$I$31=TRUE,SNA!$F39,"")</f>
        <v/>
      </c>
      <c r="G28" s="242" t="str">
        <f>IF(Pradžia!$I$31=TRUE,SNA!$F40,"")</f>
        <v/>
      </c>
    </row>
    <row r="29" spans="2:15" ht="32.25" hidden="1" customHeight="1">
      <c r="B29" s="176" t="s">
        <v>28</v>
      </c>
      <c r="C29" s="1239" t="str">
        <f>IF(Pradžia!$I$33=TRUE,IF(A3_pav="","",A3_pav),"")</f>
        <v/>
      </c>
      <c r="D29" s="1240"/>
      <c r="E29" s="240" t="str">
        <f>IF(Pradžia!$I$33=TRUE,SNA!$F56,"")</f>
        <v/>
      </c>
      <c r="F29" s="241" t="str">
        <f>IF(Pradžia!$I$33=TRUE,SNA!$F57,"")</f>
        <v/>
      </c>
      <c r="G29" s="242" t="str">
        <f>IF(Pradžia!$I$33=TRUE,SNA!$F58,"")</f>
        <v/>
      </c>
    </row>
    <row r="30" spans="2:15" ht="32.25" hidden="1" customHeight="1">
      <c r="B30" s="176" t="s">
        <v>32</v>
      </c>
      <c r="C30" s="1239" t="str">
        <f>IF(Pradžia!$I$35=TRUE,IF(A4_pav="","",A4_pav),"")</f>
        <v/>
      </c>
      <c r="D30" s="1240"/>
      <c r="E30" s="240" t="str">
        <f>IF(Pradžia!$I$35=TRUE,SNA!$F74,"")</f>
        <v/>
      </c>
      <c r="F30" s="241" t="str">
        <f>IF(Pradžia!$I$35=TRUE,SNA!$F75,"")</f>
        <v/>
      </c>
      <c r="G30" s="242" t="str">
        <f>IF(Pradžia!$I$35=TRUE,SNA!$F76,"")</f>
        <v/>
      </c>
    </row>
    <row r="31" spans="2:15" ht="32.25" hidden="1" customHeight="1">
      <c r="B31" s="176" t="s">
        <v>38</v>
      </c>
      <c r="C31" s="1239" t="str">
        <f>IF(Pradžia!$I$37=TRUE,IF(A5_pav="","",A5_pav),"")</f>
        <v/>
      </c>
      <c r="D31" s="1240"/>
      <c r="E31" s="240" t="str">
        <f>IF(Pradžia!$I$37=TRUE,SNA!$F92,"")</f>
        <v/>
      </c>
      <c r="F31" s="241" t="str">
        <f>IF(Pradžia!$I$37=TRUE,SNA!$F93,"")</f>
        <v/>
      </c>
      <c r="G31" s="242" t="str">
        <f>IF(Pradžia!$I$37=TRUE,SNA!$F94,"")</f>
        <v/>
      </c>
    </row>
    <row r="32" spans="2:15">
      <c r="B32" s="6"/>
      <c r="C32" s="6"/>
      <c r="D32" s="6"/>
    </row>
    <row r="33" spans="1:107">
      <c r="B33" s="16" t="s">
        <v>289</v>
      </c>
      <c r="C33" s="16"/>
      <c r="D33" s="16"/>
      <c r="E33" s="16"/>
      <c r="F33" s="16"/>
      <c r="G33" s="157" t="s">
        <v>142</v>
      </c>
      <c r="H33" s="155">
        <f ca="1">H40</f>
        <v>2024</v>
      </c>
      <c r="I33" s="155">
        <f t="shared" ref="I33:BT33" ca="1" si="0">I40</f>
        <v>2025</v>
      </c>
      <c r="J33" s="155">
        <f t="shared" ca="1" si="0"/>
        <v>2026</v>
      </c>
      <c r="K33" s="155">
        <f t="shared" ca="1" si="0"/>
        <v>2027</v>
      </c>
      <c r="L33" s="155">
        <f t="shared" ca="1" si="0"/>
        <v>2028</v>
      </c>
      <c r="M33" s="155">
        <f t="shared" ca="1" si="0"/>
        <v>2029</v>
      </c>
      <c r="N33" s="155">
        <f t="shared" ca="1" si="0"/>
        <v>2030</v>
      </c>
      <c r="O33" s="155">
        <f t="shared" ca="1" si="0"/>
        <v>2031</v>
      </c>
      <c r="P33" s="155">
        <f t="shared" ca="1" si="0"/>
        <v>2032</v>
      </c>
      <c r="Q33" s="155">
        <f t="shared" ca="1" si="0"/>
        <v>2033</v>
      </c>
      <c r="R33" s="155">
        <f t="shared" ca="1" si="0"/>
        <v>2034</v>
      </c>
      <c r="S33" s="155">
        <f t="shared" ca="1" si="0"/>
        <v>2035</v>
      </c>
      <c r="T33" s="155">
        <f t="shared" ca="1" si="0"/>
        <v>2036</v>
      </c>
      <c r="U33" s="155">
        <f t="shared" ca="1" si="0"/>
        <v>2037</v>
      </c>
      <c r="V33" s="155">
        <f t="shared" ca="1" si="0"/>
        <v>2038</v>
      </c>
      <c r="W33" s="155">
        <f t="shared" ca="1" si="0"/>
        <v>2039</v>
      </c>
      <c r="X33" s="155">
        <f t="shared" ca="1" si="0"/>
        <v>2040</v>
      </c>
      <c r="Y33" s="155">
        <f t="shared" ca="1" si="0"/>
        <v>2041</v>
      </c>
      <c r="Z33" s="155">
        <f t="shared" ca="1" si="0"/>
        <v>2042</v>
      </c>
      <c r="AA33" s="155">
        <f t="shared" ca="1" si="0"/>
        <v>2043</v>
      </c>
      <c r="AB33" s="155">
        <f t="shared" ca="1" si="0"/>
        <v>2044</v>
      </c>
      <c r="AC33" s="155">
        <f t="shared" ca="1" si="0"/>
        <v>2045</v>
      </c>
      <c r="AD33" s="155">
        <f t="shared" ca="1" si="0"/>
        <v>2046</v>
      </c>
      <c r="AE33" s="155">
        <f t="shared" ca="1" si="0"/>
        <v>2047</v>
      </c>
      <c r="AF33" s="155">
        <f t="shared" ca="1" si="0"/>
        <v>2048</v>
      </c>
      <c r="AG33" s="155">
        <f t="shared" ca="1" si="0"/>
        <v>2049</v>
      </c>
      <c r="AH33" s="155">
        <f t="shared" ca="1" si="0"/>
        <v>2050</v>
      </c>
      <c r="AI33" s="155">
        <f t="shared" ca="1" si="0"/>
        <v>2051</v>
      </c>
      <c r="AJ33" s="155">
        <f t="shared" ca="1" si="0"/>
        <v>2052</v>
      </c>
      <c r="AK33" s="155">
        <f t="shared" ca="1" si="0"/>
        <v>2053</v>
      </c>
      <c r="AL33" s="155">
        <f t="shared" ca="1" si="0"/>
        <v>2054</v>
      </c>
      <c r="AM33" s="155">
        <f t="shared" ca="1" si="0"/>
        <v>2055</v>
      </c>
      <c r="AN33" s="155">
        <f t="shared" ca="1" si="0"/>
        <v>2056</v>
      </c>
      <c r="AO33" s="155">
        <f t="shared" ca="1" si="0"/>
        <v>2057</v>
      </c>
      <c r="AP33" s="155">
        <f t="shared" ca="1" si="0"/>
        <v>2058</v>
      </c>
      <c r="AQ33" s="155">
        <f t="shared" ca="1" si="0"/>
        <v>2059</v>
      </c>
      <c r="AR33" s="155">
        <f t="shared" ca="1" si="0"/>
        <v>2060</v>
      </c>
      <c r="AS33" s="155">
        <f t="shared" ca="1" si="0"/>
        <v>2061</v>
      </c>
      <c r="AT33" s="155">
        <f t="shared" ca="1" si="0"/>
        <v>2062</v>
      </c>
      <c r="AU33" s="155">
        <f t="shared" ca="1" si="0"/>
        <v>2063</v>
      </c>
      <c r="AV33" s="155">
        <f t="shared" ca="1" si="0"/>
        <v>2064</v>
      </c>
      <c r="AW33" s="155">
        <f t="shared" ca="1" si="0"/>
        <v>2065</v>
      </c>
      <c r="AX33" s="155">
        <f t="shared" ca="1" si="0"/>
        <v>2066</v>
      </c>
      <c r="AY33" s="155">
        <f t="shared" ca="1" si="0"/>
        <v>2067</v>
      </c>
      <c r="AZ33" s="155">
        <f t="shared" ca="1" si="0"/>
        <v>2068</v>
      </c>
      <c r="BA33" s="155">
        <f t="shared" ca="1" si="0"/>
        <v>2069</v>
      </c>
      <c r="BB33" s="155">
        <f t="shared" ca="1" si="0"/>
        <v>2070</v>
      </c>
      <c r="BC33" s="155">
        <f t="shared" ca="1" si="0"/>
        <v>2071</v>
      </c>
      <c r="BD33" s="155">
        <f t="shared" ca="1" si="0"/>
        <v>2072</v>
      </c>
      <c r="BE33" s="155">
        <f t="shared" ca="1" si="0"/>
        <v>2073</v>
      </c>
      <c r="BF33" s="155">
        <f t="shared" ca="1" si="0"/>
        <v>2074</v>
      </c>
      <c r="BG33" s="155">
        <f t="shared" ca="1" si="0"/>
        <v>2075</v>
      </c>
      <c r="BH33" s="155">
        <f t="shared" ca="1" si="0"/>
        <v>2076</v>
      </c>
      <c r="BI33" s="155">
        <f t="shared" ca="1" si="0"/>
        <v>2077</v>
      </c>
      <c r="BJ33" s="155">
        <f t="shared" ca="1" si="0"/>
        <v>2078</v>
      </c>
      <c r="BK33" s="155">
        <f t="shared" ca="1" si="0"/>
        <v>2079</v>
      </c>
      <c r="BL33" s="155">
        <f t="shared" ca="1" si="0"/>
        <v>2080</v>
      </c>
      <c r="BM33" s="155">
        <f t="shared" ca="1" si="0"/>
        <v>2081</v>
      </c>
      <c r="BN33" s="155">
        <f t="shared" ca="1" si="0"/>
        <v>2082</v>
      </c>
      <c r="BO33" s="155">
        <f t="shared" ca="1" si="0"/>
        <v>2083</v>
      </c>
      <c r="BP33" s="155">
        <f t="shared" ca="1" si="0"/>
        <v>2084</v>
      </c>
      <c r="BQ33" s="155">
        <f t="shared" ca="1" si="0"/>
        <v>2085</v>
      </c>
      <c r="BR33" s="155">
        <f t="shared" ca="1" si="0"/>
        <v>2086</v>
      </c>
      <c r="BS33" s="155">
        <f t="shared" ca="1" si="0"/>
        <v>2087</v>
      </c>
      <c r="BT33" s="155">
        <f t="shared" ca="1" si="0"/>
        <v>2088</v>
      </c>
      <c r="BU33" s="155">
        <f t="shared" ref="BU33:DC33" ca="1" si="1">BU40</f>
        <v>2089</v>
      </c>
      <c r="BV33" s="155">
        <f t="shared" ca="1" si="1"/>
        <v>2090</v>
      </c>
      <c r="BW33" s="155">
        <f t="shared" ca="1" si="1"/>
        <v>2091</v>
      </c>
      <c r="BX33" s="155">
        <f t="shared" ca="1" si="1"/>
        <v>2092</v>
      </c>
      <c r="BY33" s="155">
        <f t="shared" ca="1" si="1"/>
        <v>2093</v>
      </c>
      <c r="BZ33" s="155">
        <f t="shared" ca="1" si="1"/>
        <v>2094</v>
      </c>
      <c r="CA33" s="155">
        <f t="shared" ca="1" si="1"/>
        <v>2095</v>
      </c>
      <c r="CB33" s="155">
        <f t="shared" ca="1" si="1"/>
        <v>2096</v>
      </c>
      <c r="CC33" s="155">
        <f t="shared" ca="1" si="1"/>
        <v>2097</v>
      </c>
      <c r="CD33" s="155">
        <f t="shared" ca="1" si="1"/>
        <v>2098</v>
      </c>
      <c r="CE33" s="155">
        <f t="shared" ca="1" si="1"/>
        <v>2099</v>
      </c>
      <c r="CF33" s="155">
        <f t="shared" ca="1" si="1"/>
        <v>2100</v>
      </c>
      <c r="CG33" s="155">
        <f t="shared" ca="1" si="1"/>
        <v>2101</v>
      </c>
      <c r="CH33" s="155">
        <f t="shared" ca="1" si="1"/>
        <v>2102</v>
      </c>
      <c r="CI33" s="155">
        <f t="shared" ca="1" si="1"/>
        <v>2103</v>
      </c>
      <c r="CJ33" s="155">
        <f t="shared" ca="1" si="1"/>
        <v>2104</v>
      </c>
      <c r="CK33" s="155">
        <f t="shared" ca="1" si="1"/>
        <v>2105</v>
      </c>
      <c r="CL33" s="155">
        <f t="shared" ca="1" si="1"/>
        <v>2106</v>
      </c>
      <c r="CM33" s="155">
        <f t="shared" ca="1" si="1"/>
        <v>2107</v>
      </c>
      <c r="CN33" s="155">
        <f t="shared" ca="1" si="1"/>
        <v>2108</v>
      </c>
      <c r="CO33" s="155">
        <f t="shared" ca="1" si="1"/>
        <v>2109</v>
      </c>
      <c r="CP33" s="155">
        <f t="shared" ca="1" si="1"/>
        <v>2110</v>
      </c>
      <c r="CQ33" s="155">
        <f t="shared" ca="1" si="1"/>
        <v>2111</v>
      </c>
      <c r="CR33" s="155">
        <f t="shared" ca="1" si="1"/>
        <v>2112</v>
      </c>
      <c r="CS33" s="155">
        <f t="shared" ca="1" si="1"/>
        <v>2113</v>
      </c>
      <c r="CT33" s="155">
        <f t="shared" ca="1" si="1"/>
        <v>2114</v>
      </c>
      <c r="CU33" s="155">
        <f t="shared" ca="1" si="1"/>
        <v>2115</v>
      </c>
      <c r="CV33" s="155">
        <f t="shared" ca="1" si="1"/>
        <v>2116</v>
      </c>
      <c r="CW33" s="155">
        <f t="shared" ca="1" si="1"/>
        <v>2117</v>
      </c>
      <c r="CX33" s="155">
        <f t="shared" ca="1" si="1"/>
        <v>2118</v>
      </c>
      <c r="CY33" s="155">
        <f t="shared" ca="1" si="1"/>
        <v>2119</v>
      </c>
      <c r="CZ33" s="155">
        <f t="shared" ca="1" si="1"/>
        <v>2120</v>
      </c>
      <c r="DA33" s="155">
        <f t="shared" ca="1" si="1"/>
        <v>2121</v>
      </c>
      <c r="DB33" s="155">
        <f t="shared" ca="1" si="1"/>
        <v>2122</v>
      </c>
      <c r="DC33" s="155">
        <f t="shared" ca="1" si="1"/>
        <v>2123</v>
      </c>
    </row>
    <row r="34" spans="1:107" ht="30" customHeight="1">
      <c r="A34" s="44">
        <v>104</v>
      </c>
      <c r="B34" s="176" t="s">
        <v>213</v>
      </c>
      <c r="C34" s="1253" t="str">
        <f>CONCATENATE("SIEKIAMAS REZULTATAS: ",IF(Result=0,"",Result),", matavimo vnt. ",IF(Result_mat=0,"",Result_mat) )</f>
        <v>SIEKIAMAS REZULTATAS: Dviračiams skirtos infrastruktūros metinis naudotojų skaičius , matavimo vnt. Naudotojai per metus</v>
      </c>
      <c r="D34" s="1253"/>
      <c r="E34" s="1253"/>
      <c r="F34" s="1253"/>
      <c r="G34" s="243">
        <f ca="1">SUMIF($H$39:$DC$39,"&lt;="&amp;PAL,$H34:$DC34)</f>
        <v>2132079.0472674025</v>
      </c>
      <c r="H34" s="244">
        <f t="shared" ref="H34:AM34" ca="1" si="2">IFERROR(OFFSET(INDIRECT("'"&amp;Opt_alt&amp;"'!H12"),$A34,H$39),"")</f>
        <v>0</v>
      </c>
      <c r="I34" s="244">
        <f t="shared" ca="1" si="2"/>
        <v>11017.822248016364</v>
      </c>
      <c r="J34" s="244">
        <f t="shared" ca="1" si="2"/>
        <v>26259.353971234759</v>
      </c>
      <c r="K34" s="244">
        <f t="shared" ca="1" si="2"/>
        <v>40190.877586783463</v>
      </c>
      <c r="L34" s="244">
        <f t="shared" ca="1" si="2"/>
        <v>63124.638990308013</v>
      </c>
      <c r="M34" s="244">
        <f t="shared" ca="1" si="2"/>
        <v>70139.05457716588</v>
      </c>
      <c r="N34" s="244">
        <f t="shared" ca="1" si="2"/>
        <v>85336.037241633428</v>
      </c>
      <c r="O34" s="244">
        <f t="shared" ca="1" si="2"/>
        <v>95015.051063835519</v>
      </c>
      <c r="P34" s="244">
        <f t="shared" ca="1" si="2"/>
        <v>95205.081165963187</v>
      </c>
      <c r="Q34" s="244">
        <f t="shared" ca="1" si="2"/>
        <v>95395.491328295102</v>
      </c>
      <c r="R34" s="244">
        <f t="shared" ca="1" si="2"/>
        <v>95586.282310951705</v>
      </c>
      <c r="S34" s="244">
        <f t="shared" ca="1" si="2"/>
        <v>95777.454875573603</v>
      </c>
      <c r="T34" s="244">
        <f t="shared" ca="1" si="2"/>
        <v>95969.009785324743</v>
      </c>
      <c r="U34" s="244">
        <f t="shared" ca="1" si="2"/>
        <v>96160.947804895404</v>
      </c>
      <c r="V34" s="244">
        <f t="shared" ca="1" si="2"/>
        <v>96353.269700505189</v>
      </c>
      <c r="W34" s="244">
        <f t="shared" ca="1" si="2"/>
        <v>96353.269700505189</v>
      </c>
      <c r="X34" s="244">
        <f t="shared" ca="1" si="2"/>
        <v>96545.976239906217</v>
      </c>
      <c r="Y34" s="244">
        <f t="shared" ca="1" si="2"/>
        <v>96739.06819238601</v>
      </c>
      <c r="Z34" s="244">
        <f t="shared" ca="1" si="2"/>
        <v>96932.546328770783</v>
      </c>
      <c r="AA34" s="244">
        <f t="shared" ca="1" si="2"/>
        <v>97126.411421428304</v>
      </c>
      <c r="AB34" s="244">
        <f t="shared" ca="1" si="2"/>
        <v>97320.66424427116</v>
      </c>
      <c r="AC34" s="244">
        <f t="shared" ca="1" si="2"/>
        <v>97515.305572759709</v>
      </c>
      <c r="AD34" s="244">
        <f t="shared" ca="1" si="2"/>
        <v>97710.336183905252</v>
      </c>
      <c r="AE34" s="244">
        <f t="shared" ca="1" si="2"/>
        <v>97905.75685627303</v>
      </c>
      <c r="AF34" s="244">
        <f t="shared" ca="1" si="2"/>
        <v>98101.568369985587</v>
      </c>
      <c r="AG34" s="244">
        <f t="shared" ca="1" si="2"/>
        <v>98297.771506725549</v>
      </c>
      <c r="AH34" s="244">
        <f t="shared" ca="1" si="2"/>
        <v>0</v>
      </c>
      <c r="AI34" s="244">
        <f t="shared" ca="1" si="2"/>
        <v>0</v>
      </c>
      <c r="AJ34" s="244">
        <f t="shared" ca="1" si="2"/>
        <v>0</v>
      </c>
      <c r="AK34" s="244">
        <f t="shared" ca="1" si="2"/>
        <v>0</v>
      </c>
      <c r="AL34" s="244">
        <f t="shared" ca="1" si="2"/>
        <v>0</v>
      </c>
      <c r="AM34" s="244">
        <f t="shared" ca="1" si="2"/>
        <v>0</v>
      </c>
      <c r="AN34" s="244">
        <f t="shared" ref="AN34:BS34" ca="1" si="3">IFERROR(OFFSET(INDIRECT("'"&amp;Opt_alt&amp;"'!H12"),$A34,AN$39),"")</f>
        <v>0</v>
      </c>
      <c r="AO34" s="244">
        <f t="shared" ca="1" si="3"/>
        <v>0</v>
      </c>
      <c r="AP34" s="244">
        <f t="shared" ca="1" si="3"/>
        <v>0</v>
      </c>
      <c r="AQ34" s="244">
        <f t="shared" ca="1" si="3"/>
        <v>0</v>
      </c>
      <c r="AR34" s="244">
        <f t="shared" ca="1" si="3"/>
        <v>0</v>
      </c>
      <c r="AS34" s="244">
        <f t="shared" ca="1" si="3"/>
        <v>0</v>
      </c>
      <c r="AT34" s="244">
        <f t="shared" ca="1" si="3"/>
        <v>0</v>
      </c>
      <c r="AU34" s="244">
        <f t="shared" ca="1" si="3"/>
        <v>0</v>
      </c>
      <c r="AV34" s="244">
        <f t="shared" ca="1" si="3"/>
        <v>0</v>
      </c>
      <c r="AW34" s="244">
        <f t="shared" ca="1" si="3"/>
        <v>0</v>
      </c>
      <c r="AX34" s="244">
        <f t="shared" ca="1" si="3"/>
        <v>0</v>
      </c>
      <c r="AY34" s="244">
        <f t="shared" ca="1" si="3"/>
        <v>0</v>
      </c>
      <c r="AZ34" s="244">
        <f t="shared" ca="1" si="3"/>
        <v>0</v>
      </c>
      <c r="BA34" s="244">
        <f t="shared" ca="1" si="3"/>
        <v>0</v>
      </c>
      <c r="BB34" s="244">
        <f t="shared" ca="1" si="3"/>
        <v>0</v>
      </c>
      <c r="BC34" s="244">
        <f t="shared" ca="1" si="3"/>
        <v>0</v>
      </c>
      <c r="BD34" s="244">
        <f t="shared" ca="1" si="3"/>
        <v>0</v>
      </c>
      <c r="BE34" s="244">
        <f t="shared" ca="1" si="3"/>
        <v>0</v>
      </c>
      <c r="BF34" s="244">
        <f t="shared" ca="1" si="3"/>
        <v>0</v>
      </c>
      <c r="BG34" s="244">
        <f t="shared" ca="1" si="3"/>
        <v>0</v>
      </c>
      <c r="BH34" s="244">
        <f t="shared" ca="1" si="3"/>
        <v>0</v>
      </c>
      <c r="BI34" s="244">
        <f t="shared" ca="1" si="3"/>
        <v>0</v>
      </c>
      <c r="BJ34" s="244">
        <f t="shared" ca="1" si="3"/>
        <v>0</v>
      </c>
      <c r="BK34" s="244">
        <f t="shared" ca="1" si="3"/>
        <v>0</v>
      </c>
      <c r="BL34" s="244">
        <f t="shared" ca="1" si="3"/>
        <v>0</v>
      </c>
      <c r="BM34" s="244">
        <f t="shared" ca="1" si="3"/>
        <v>0</v>
      </c>
      <c r="BN34" s="244">
        <f t="shared" ca="1" si="3"/>
        <v>0</v>
      </c>
      <c r="BO34" s="244">
        <f t="shared" ca="1" si="3"/>
        <v>0</v>
      </c>
      <c r="BP34" s="244">
        <f t="shared" ca="1" si="3"/>
        <v>0</v>
      </c>
      <c r="BQ34" s="244">
        <f t="shared" ca="1" si="3"/>
        <v>0</v>
      </c>
      <c r="BR34" s="244">
        <f t="shared" ca="1" si="3"/>
        <v>0</v>
      </c>
      <c r="BS34" s="244">
        <f t="shared" ca="1" si="3"/>
        <v>0</v>
      </c>
      <c r="BT34" s="244">
        <f t="shared" ref="BT34:DC34" ca="1" si="4">IFERROR(OFFSET(INDIRECT("'"&amp;Opt_alt&amp;"'!H12"),$A34,BT$39),"")</f>
        <v>0</v>
      </c>
      <c r="BU34" s="244">
        <f t="shared" ca="1" si="4"/>
        <v>0</v>
      </c>
      <c r="BV34" s="244">
        <f t="shared" ca="1" si="4"/>
        <v>0</v>
      </c>
      <c r="BW34" s="244">
        <f t="shared" ca="1" si="4"/>
        <v>0</v>
      </c>
      <c r="BX34" s="244">
        <f t="shared" ca="1" si="4"/>
        <v>0</v>
      </c>
      <c r="BY34" s="244">
        <f t="shared" ca="1" si="4"/>
        <v>0</v>
      </c>
      <c r="BZ34" s="244">
        <f t="shared" ca="1" si="4"/>
        <v>0</v>
      </c>
      <c r="CA34" s="244">
        <f t="shared" ca="1" si="4"/>
        <v>0</v>
      </c>
      <c r="CB34" s="244">
        <f t="shared" ca="1" si="4"/>
        <v>0</v>
      </c>
      <c r="CC34" s="244">
        <f t="shared" ca="1" si="4"/>
        <v>0</v>
      </c>
      <c r="CD34" s="244">
        <f t="shared" ca="1" si="4"/>
        <v>0</v>
      </c>
      <c r="CE34" s="244">
        <f t="shared" ca="1" si="4"/>
        <v>0</v>
      </c>
      <c r="CF34" s="244">
        <f t="shared" ca="1" si="4"/>
        <v>0</v>
      </c>
      <c r="CG34" s="244">
        <f t="shared" ca="1" si="4"/>
        <v>0</v>
      </c>
      <c r="CH34" s="244">
        <f t="shared" ca="1" si="4"/>
        <v>0</v>
      </c>
      <c r="CI34" s="244">
        <f t="shared" ca="1" si="4"/>
        <v>0</v>
      </c>
      <c r="CJ34" s="244">
        <f t="shared" ca="1" si="4"/>
        <v>0</v>
      </c>
      <c r="CK34" s="244">
        <f t="shared" ca="1" si="4"/>
        <v>0</v>
      </c>
      <c r="CL34" s="244">
        <f t="shared" ca="1" si="4"/>
        <v>0</v>
      </c>
      <c r="CM34" s="244">
        <f t="shared" ca="1" si="4"/>
        <v>0</v>
      </c>
      <c r="CN34" s="244">
        <f t="shared" ca="1" si="4"/>
        <v>0</v>
      </c>
      <c r="CO34" s="244">
        <f t="shared" ca="1" si="4"/>
        <v>0</v>
      </c>
      <c r="CP34" s="244">
        <f t="shared" ca="1" si="4"/>
        <v>0</v>
      </c>
      <c r="CQ34" s="244">
        <f t="shared" ca="1" si="4"/>
        <v>0</v>
      </c>
      <c r="CR34" s="244">
        <f t="shared" ca="1" si="4"/>
        <v>0</v>
      </c>
      <c r="CS34" s="244">
        <f t="shared" ca="1" si="4"/>
        <v>0</v>
      </c>
      <c r="CT34" s="244">
        <f t="shared" ca="1" si="4"/>
        <v>0</v>
      </c>
      <c r="CU34" s="244">
        <f t="shared" ca="1" si="4"/>
        <v>0</v>
      </c>
      <c r="CV34" s="244">
        <f t="shared" ca="1" si="4"/>
        <v>0</v>
      </c>
      <c r="CW34" s="244">
        <f t="shared" ca="1" si="4"/>
        <v>0</v>
      </c>
      <c r="CX34" s="244">
        <f t="shared" ca="1" si="4"/>
        <v>0</v>
      </c>
      <c r="CY34" s="244">
        <f t="shared" ca="1" si="4"/>
        <v>0</v>
      </c>
      <c r="CZ34" s="244">
        <f t="shared" ca="1" si="4"/>
        <v>0</v>
      </c>
      <c r="DA34" s="244">
        <f t="shared" ca="1" si="4"/>
        <v>0</v>
      </c>
      <c r="DB34" s="244">
        <f t="shared" ca="1" si="4"/>
        <v>0</v>
      </c>
      <c r="DC34" s="244">
        <f t="shared" ca="1" si="4"/>
        <v>0</v>
      </c>
    </row>
    <row r="35" spans="1:107">
      <c r="B35" s="6"/>
      <c r="C35" s="6"/>
      <c r="D35" s="6"/>
    </row>
    <row r="36" spans="1:107">
      <c r="B36" s="6"/>
      <c r="C36" s="6"/>
      <c r="D36" s="6"/>
    </row>
    <row r="37" spans="1:107">
      <c r="B37" s="6"/>
      <c r="C37" s="6"/>
      <c r="D37" s="6"/>
    </row>
    <row r="38" spans="1:107">
      <c r="B38" s="6" t="s">
        <v>290</v>
      </c>
      <c r="C38" s="6"/>
    </row>
    <row r="39" spans="1:107">
      <c r="B39" s="6" t="s">
        <v>141</v>
      </c>
      <c r="C39" s="6"/>
      <c r="H39" s="186">
        <v>0</v>
      </c>
      <c r="I39" s="186">
        <v>1</v>
      </c>
      <c r="J39" s="186">
        <v>2</v>
      </c>
      <c r="K39" s="186">
        <v>3</v>
      </c>
      <c r="L39" s="186">
        <v>4</v>
      </c>
      <c r="M39" s="186">
        <v>5</v>
      </c>
      <c r="N39" s="186">
        <v>6</v>
      </c>
      <c r="O39" s="186">
        <v>7</v>
      </c>
      <c r="P39" s="186">
        <v>8</v>
      </c>
      <c r="Q39" s="186">
        <v>9</v>
      </c>
      <c r="R39" s="186">
        <v>10</v>
      </c>
      <c r="S39" s="186">
        <v>11</v>
      </c>
      <c r="T39" s="186">
        <v>12</v>
      </c>
      <c r="U39" s="186">
        <v>13</v>
      </c>
      <c r="V39" s="186">
        <v>14</v>
      </c>
      <c r="W39" s="186">
        <v>15</v>
      </c>
      <c r="X39" s="186">
        <v>16</v>
      </c>
      <c r="Y39" s="186">
        <v>17</v>
      </c>
      <c r="Z39" s="186">
        <v>18</v>
      </c>
      <c r="AA39" s="186">
        <v>19</v>
      </c>
      <c r="AB39" s="186">
        <v>20</v>
      </c>
      <c r="AC39" s="186">
        <v>21</v>
      </c>
      <c r="AD39" s="186">
        <v>22</v>
      </c>
      <c r="AE39" s="186">
        <v>23</v>
      </c>
      <c r="AF39" s="186">
        <v>24</v>
      </c>
      <c r="AG39" s="186">
        <v>25</v>
      </c>
      <c r="AH39" s="186">
        <v>26</v>
      </c>
      <c r="AI39" s="186">
        <v>27</v>
      </c>
      <c r="AJ39" s="186">
        <v>28</v>
      </c>
      <c r="AK39" s="186">
        <v>29</v>
      </c>
      <c r="AL39" s="186">
        <v>30</v>
      </c>
      <c r="AM39" s="186">
        <v>31</v>
      </c>
      <c r="AN39" s="186">
        <v>32</v>
      </c>
      <c r="AO39" s="186">
        <v>33</v>
      </c>
      <c r="AP39" s="186">
        <v>34</v>
      </c>
      <c r="AQ39" s="186">
        <v>35</v>
      </c>
      <c r="AR39" s="186">
        <v>36</v>
      </c>
      <c r="AS39" s="186">
        <v>37</v>
      </c>
      <c r="AT39" s="186">
        <v>38</v>
      </c>
      <c r="AU39" s="186">
        <v>39</v>
      </c>
      <c r="AV39" s="186">
        <v>40</v>
      </c>
      <c r="AW39" s="186">
        <v>41</v>
      </c>
      <c r="AX39" s="186">
        <v>42</v>
      </c>
      <c r="AY39" s="186">
        <v>43</v>
      </c>
      <c r="AZ39" s="186">
        <v>44</v>
      </c>
      <c r="BA39" s="186">
        <v>45</v>
      </c>
      <c r="BB39" s="186">
        <v>46</v>
      </c>
      <c r="BC39" s="186">
        <v>47</v>
      </c>
      <c r="BD39" s="186">
        <v>48</v>
      </c>
      <c r="BE39" s="186">
        <v>49</v>
      </c>
      <c r="BF39" s="186">
        <v>50</v>
      </c>
      <c r="BG39" s="186">
        <v>51</v>
      </c>
      <c r="BH39" s="186">
        <v>52</v>
      </c>
      <c r="BI39" s="186">
        <v>53</v>
      </c>
      <c r="BJ39" s="186">
        <v>54</v>
      </c>
      <c r="BK39" s="186">
        <v>55</v>
      </c>
      <c r="BL39" s="186">
        <v>56</v>
      </c>
      <c r="BM39" s="186">
        <v>57</v>
      </c>
      <c r="BN39" s="186">
        <v>58</v>
      </c>
      <c r="BO39" s="186">
        <v>59</v>
      </c>
      <c r="BP39" s="186">
        <v>60</v>
      </c>
      <c r="BQ39" s="186">
        <v>61</v>
      </c>
      <c r="BR39" s="186">
        <v>62</v>
      </c>
      <c r="BS39" s="186">
        <v>63</v>
      </c>
      <c r="BT39" s="186">
        <v>64</v>
      </c>
      <c r="BU39" s="186">
        <v>65</v>
      </c>
      <c r="BV39" s="186">
        <v>66</v>
      </c>
      <c r="BW39" s="186">
        <v>67</v>
      </c>
      <c r="BX39" s="186">
        <v>68</v>
      </c>
      <c r="BY39" s="186">
        <v>69</v>
      </c>
      <c r="BZ39" s="186">
        <v>70</v>
      </c>
      <c r="CA39" s="186">
        <v>71</v>
      </c>
      <c r="CB39" s="186">
        <v>72</v>
      </c>
      <c r="CC39" s="186">
        <v>73</v>
      </c>
      <c r="CD39" s="186">
        <v>74</v>
      </c>
      <c r="CE39" s="186">
        <v>75</v>
      </c>
      <c r="CF39" s="186">
        <v>76</v>
      </c>
      <c r="CG39" s="186">
        <v>77</v>
      </c>
      <c r="CH39" s="186">
        <v>78</v>
      </c>
      <c r="CI39" s="186">
        <v>79</v>
      </c>
      <c r="CJ39" s="186">
        <v>80</v>
      </c>
      <c r="CK39" s="186">
        <v>81</v>
      </c>
      <c r="CL39" s="186">
        <v>82</v>
      </c>
      <c r="CM39" s="186">
        <v>83</v>
      </c>
      <c r="CN39" s="186">
        <v>84</v>
      </c>
      <c r="CO39" s="186">
        <v>85</v>
      </c>
      <c r="CP39" s="186">
        <v>86</v>
      </c>
      <c r="CQ39" s="186">
        <v>87</v>
      </c>
      <c r="CR39" s="186">
        <v>88</v>
      </c>
      <c r="CS39" s="186">
        <v>89</v>
      </c>
      <c r="CT39" s="186">
        <v>90</v>
      </c>
      <c r="CU39" s="186">
        <v>91</v>
      </c>
      <c r="CV39" s="186">
        <v>92</v>
      </c>
      <c r="CW39" s="186">
        <v>93</v>
      </c>
      <c r="CX39" s="186">
        <v>94</v>
      </c>
      <c r="CY39" s="186">
        <v>95</v>
      </c>
      <c r="CZ39" s="186">
        <v>96</v>
      </c>
      <c r="DA39" s="186">
        <v>97</v>
      </c>
      <c r="DB39" s="186">
        <v>98</v>
      </c>
      <c r="DC39" s="186">
        <v>99</v>
      </c>
    </row>
    <row r="40" spans="1:107" ht="30" customHeight="1">
      <c r="B40" s="206" t="s">
        <v>143</v>
      </c>
      <c r="C40" s="245" t="s">
        <v>291</v>
      </c>
      <c r="D40" s="246" t="s">
        <v>144</v>
      </c>
      <c r="E40" s="247" t="s">
        <v>292</v>
      </c>
      <c r="F40" s="248" t="s">
        <v>293</v>
      </c>
      <c r="G40" s="207" t="s">
        <v>142</v>
      </c>
      <c r="H40" s="186">
        <f ca="1">I40-1</f>
        <v>2024</v>
      </c>
      <c r="I40" s="186">
        <f ca="1">'Alternatyva 1'!I6</f>
        <v>2025</v>
      </c>
      <c r="J40" s="186">
        <f ca="1">'Alternatyva 1'!J6</f>
        <v>2026</v>
      </c>
      <c r="K40" s="186">
        <f ca="1">'Alternatyva 1'!K6</f>
        <v>2027</v>
      </c>
      <c r="L40" s="186">
        <f ca="1">'Alternatyva 1'!L6</f>
        <v>2028</v>
      </c>
      <c r="M40" s="186">
        <f ca="1">'Alternatyva 1'!M6</f>
        <v>2029</v>
      </c>
      <c r="N40" s="186">
        <f ca="1">'Alternatyva 1'!N6</f>
        <v>2030</v>
      </c>
      <c r="O40" s="186">
        <f ca="1">'Alternatyva 1'!O6</f>
        <v>2031</v>
      </c>
      <c r="P40" s="186">
        <f ca="1">'Alternatyva 1'!P6</f>
        <v>2032</v>
      </c>
      <c r="Q40" s="186">
        <f ca="1">'Alternatyva 1'!Q6</f>
        <v>2033</v>
      </c>
      <c r="R40" s="186">
        <f ca="1">'Alternatyva 1'!R6</f>
        <v>2034</v>
      </c>
      <c r="S40" s="186">
        <f ca="1">'Alternatyva 1'!S6</f>
        <v>2035</v>
      </c>
      <c r="T40" s="186">
        <f ca="1">'Alternatyva 1'!T6</f>
        <v>2036</v>
      </c>
      <c r="U40" s="186">
        <f ca="1">'Alternatyva 1'!U6</f>
        <v>2037</v>
      </c>
      <c r="V40" s="186">
        <f ca="1">'Alternatyva 1'!V6</f>
        <v>2038</v>
      </c>
      <c r="W40" s="186">
        <f ca="1">'Alternatyva 1'!W6</f>
        <v>2039</v>
      </c>
      <c r="X40" s="186">
        <f ca="1">'Alternatyva 1'!X6</f>
        <v>2040</v>
      </c>
      <c r="Y40" s="186">
        <f ca="1">'Alternatyva 1'!Y6</f>
        <v>2041</v>
      </c>
      <c r="Z40" s="186">
        <f ca="1">'Alternatyva 1'!Z6</f>
        <v>2042</v>
      </c>
      <c r="AA40" s="186">
        <f ca="1">'Alternatyva 1'!AA6</f>
        <v>2043</v>
      </c>
      <c r="AB40" s="186">
        <f ca="1">'Alternatyva 1'!AB6</f>
        <v>2044</v>
      </c>
      <c r="AC40" s="186">
        <f ca="1">'Alternatyva 1'!AC6</f>
        <v>2045</v>
      </c>
      <c r="AD40" s="186">
        <f ca="1">'Alternatyva 1'!AD6</f>
        <v>2046</v>
      </c>
      <c r="AE40" s="186">
        <f ca="1">'Alternatyva 1'!AE6</f>
        <v>2047</v>
      </c>
      <c r="AF40" s="186">
        <f ca="1">'Alternatyva 1'!AF6</f>
        <v>2048</v>
      </c>
      <c r="AG40" s="186">
        <f ca="1">'Alternatyva 1'!AG6</f>
        <v>2049</v>
      </c>
      <c r="AH40" s="186">
        <f ca="1">'Alternatyva 1'!AH6</f>
        <v>2050</v>
      </c>
      <c r="AI40" s="186">
        <f ca="1">'Alternatyva 1'!AI6</f>
        <v>2051</v>
      </c>
      <c r="AJ40" s="186">
        <f ca="1">'Alternatyva 1'!AJ6</f>
        <v>2052</v>
      </c>
      <c r="AK40" s="186">
        <f ca="1">'Alternatyva 1'!AK6</f>
        <v>2053</v>
      </c>
      <c r="AL40" s="186">
        <f ca="1">'Alternatyva 1'!AL6</f>
        <v>2054</v>
      </c>
      <c r="AM40" s="186">
        <f ca="1">'Alternatyva 1'!AM6</f>
        <v>2055</v>
      </c>
      <c r="AN40" s="186">
        <f ca="1">'Alternatyva 1'!AN6</f>
        <v>2056</v>
      </c>
      <c r="AO40" s="186">
        <f ca="1">'Alternatyva 1'!AO6</f>
        <v>2057</v>
      </c>
      <c r="AP40" s="186">
        <f ca="1">'Alternatyva 1'!AP6</f>
        <v>2058</v>
      </c>
      <c r="AQ40" s="186">
        <f ca="1">'Alternatyva 1'!AQ6</f>
        <v>2059</v>
      </c>
      <c r="AR40" s="186">
        <f ca="1">'Alternatyva 1'!AR6</f>
        <v>2060</v>
      </c>
      <c r="AS40" s="186">
        <f ca="1">'Alternatyva 1'!AS6</f>
        <v>2061</v>
      </c>
      <c r="AT40" s="186">
        <f ca="1">'Alternatyva 1'!AT6</f>
        <v>2062</v>
      </c>
      <c r="AU40" s="186">
        <f ca="1">'Alternatyva 1'!AU6</f>
        <v>2063</v>
      </c>
      <c r="AV40" s="186">
        <f ca="1">'Alternatyva 1'!AV6</f>
        <v>2064</v>
      </c>
      <c r="AW40" s="186">
        <f ca="1">'Alternatyva 1'!AW6</f>
        <v>2065</v>
      </c>
      <c r="AX40" s="186">
        <f ca="1">'Alternatyva 1'!AX6</f>
        <v>2066</v>
      </c>
      <c r="AY40" s="186">
        <f ca="1">'Alternatyva 1'!AY6</f>
        <v>2067</v>
      </c>
      <c r="AZ40" s="186">
        <f ca="1">'Alternatyva 1'!AZ6</f>
        <v>2068</v>
      </c>
      <c r="BA40" s="186">
        <f ca="1">'Alternatyva 1'!BA6</f>
        <v>2069</v>
      </c>
      <c r="BB40" s="186">
        <f ca="1">'Alternatyva 1'!BB6</f>
        <v>2070</v>
      </c>
      <c r="BC40" s="186">
        <f ca="1">'Alternatyva 1'!BC6</f>
        <v>2071</v>
      </c>
      <c r="BD40" s="186">
        <f ca="1">'Alternatyva 1'!BD6</f>
        <v>2072</v>
      </c>
      <c r="BE40" s="186">
        <f ca="1">'Alternatyva 1'!BE6</f>
        <v>2073</v>
      </c>
      <c r="BF40" s="186">
        <f ca="1">'Alternatyva 1'!BF6</f>
        <v>2074</v>
      </c>
      <c r="BG40" s="186">
        <f ca="1">'Alternatyva 1'!BG6</f>
        <v>2075</v>
      </c>
      <c r="BH40" s="186">
        <f ca="1">'Alternatyva 1'!BH6</f>
        <v>2076</v>
      </c>
      <c r="BI40" s="186">
        <f ca="1">'Alternatyva 1'!BI6</f>
        <v>2077</v>
      </c>
      <c r="BJ40" s="186">
        <f ca="1">'Alternatyva 1'!BJ6</f>
        <v>2078</v>
      </c>
      <c r="BK40" s="186">
        <f ca="1">'Alternatyva 1'!BK6</f>
        <v>2079</v>
      </c>
      <c r="BL40" s="186">
        <f ca="1">'Alternatyva 1'!BL6</f>
        <v>2080</v>
      </c>
      <c r="BM40" s="186">
        <f ca="1">'Alternatyva 1'!BM6</f>
        <v>2081</v>
      </c>
      <c r="BN40" s="186">
        <f ca="1">'Alternatyva 1'!BN6</f>
        <v>2082</v>
      </c>
      <c r="BO40" s="186">
        <f ca="1">'Alternatyva 1'!BO6</f>
        <v>2083</v>
      </c>
      <c r="BP40" s="186">
        <f ca="1">'Alternatyva 1'!BP6</f>
        <v>2084</v>
      </c>
      <c r="BQ40" s="186">
        <f ca="1">'Alternatyva 1'!BQ6</f>
        <v>2085</v>
      </c>
      <c r="BR40" s="186">
        <f ca="1">'Alternatyva 1'!BR6</f>
        <v>2086</v>
      </c>
      <c r="BS40" s="186">
        <f ca="1">'Alternatyva 1'!BS6</f>
        <v>2087</v>
      </c>
      <c r="BT40" s="186">
        <f ca="1">'Alternatyva 1'!BT6</f>
        <v>2088</v>
      </c>
      <c r="BU40" s="186">
        <f ca="1">'Alternatyva 1'!BU6</f>
        <v>2089</v>
      </c>
      <c r="BV40" s="186">
        <f ca="1">'Alternatyva 1'!BV6</f>
        <v>2090</v>
      </c>
      <c r="BW40" s="186">
        <f ca="1">'Alternatyva 1'!BW6</f>
        <v>2091</v>
      </c>
      <c r="BX40" s="186">
        <f ca="1">'Alternatyva 1'!BX6</f>
        <v>2092</v>
      </c>
      <c r="BY40" s="186">
        <f ca="1">'Alternatyva 1'!BY6</f>
        <v>2093</v>
      </c>
      <c r="BZ40" s="186">
        <f ca="1">'Alternatyva 1'!BZ6</f>
        <v>2094</v>
      </c>
      <c r="CA40" s="186">
        <f ca="1">'Alternatyva 1'!CA6</f>
        <v>2095</v>
      </c>
      <c r="CB40" s="186">
        <f ca="1">'Alternatyva 1'!CB6</f>
        <v>2096</v>
      </c>
      <c r="CC40" s="186">
        <f ca="1">'Alternatyva 1'!CC6</f>
        <v>2097</v>
      </c>
      <c r="CD40" s="186">
        <f ca="1">'Alternatyva 1'!CD6</f>
        <v>2098</v>
      </c>
      <c r="CE40" s="186">
        <f ca="1">'Alternatyva 1'!CE6</f>
        <v>2099</v>
      </c>
      <c r="CF40" s="186">
        <f ca="1">'Alternatyva 1'!CF6</f>
        <v>2100</v>
      </c>
      <c r="CG40" s="186">
        <f ca="1">'Alternatyva 1'!CG6</f>
        <v>2101</v>
      </c>
      <c r="CH40" s="186">
        <f ca="1">'Alternatyva 1'!CH6</f>
        <v>2102</v>
      </c>
      <c r="CI40" s="186">
        <f ca="1">'Alternatyva 1'!CI6</f>
        <v>2103</v>
      </c>
      <c r="CJ40" s="186">
        <f ca="1">'Alternatyva 1'!CJ6</f>
        <v>2104</v>
      </c>
      <c r="CK40" s="186">
        <f ca="1">'Alternatyva 1'!CK6</f>
        <v>2105</v>
      </c>
      <c r="CL40" s="186">
        <f ca="1">'Alternatyva 1'!CL6</f>
        <v>2106</v>
      </c>
      <c r="CM40" s="186">
        <f ca="1">'Alternatyva 1'!CM6</f>
        <v>2107</v>
      </c>
      <c r="CN40" s="186">
        <f ca="1">'Alternatyva 1'!CN6</f>
        <v>2108</v>
      </c>
      <c r="CO40" s="186">
        <f ca="1">'Alternatyva 1'!CO6</f>
        <v>2109</v>
      </c>
      <c r="CP40" s="186">
        <f ca="1">'Alternatyva 1'!CP6</f>
        <v>2110</v>
      </c>
      <c r="CQ40" s="186">
        <f ca="1">'Alternatyva 1'!CQ6</f>
        <v>2111</v>
      </c>
      <c r="CR40" s="186">
        <f ca="1">'Alternatyva 1'!CR6</f>
        <v>2112</v>
      </c>
      <c r="CS40" s="186">
        <f ca="1">'Alternatyva 1'!CS6</f>
        <v>2113</v>
      </c>
      <c r="CT40" s="186">
        <f ca="1">'Alternatyva 1'!CT6</f>
        <v>2114</v>
      </c>
      <c r="CU40" s="186">
        <f ca="1">'Alternatyva 1'!CU6</f>
        <v>2115</v>
      </c>
      <c r="CV40" s="186">
        <f ca="1">'Alternatyva 1'!CV6</f>
        <v>2116</v>
      </c>
      <c r="CW40" s="186">
        <f ca="1">'Alternatyva 1'!CW6</f>
        <v>2117</v>
      </c>
      <c r="CX40" s="186">
        <f ca="1">'Alternatyva 1'!CX6</f>
        <v>2118</v>
      </c>
      <c r="CY40" s="186">
        <f ca="1">'Alternatyva 1'!CY6</f>
        <v>2119</v>
      </c>
      <c r="CZ40" s="186">
        <f ca="1">'Alternatyva 1'!CZ6</f>
        <v>2120</v>
      </c>
      <c r="DA40" s="186">
        <f ca="1">'Alternatyva 1'!DA6</f>
        <v>2121</v>
      </c>
      <c r="DB40" s="186">
        <f ca="1">'Alternatyva 1'!DB6</f>
        <v>2122</v>
      </c>
      <c r="DC40" s="186">
        <f ca="1">'Alternatyva 1'!DC6</f>
        <v>2123</v>
      </c>
    </row>
    <row r="41" spans="1:107">
      <c r="A41" s="44"/>
      <c r="B41" s="190" t="str">
        <f ca="1">IFERROR(OFFSET(INDIRECT("'"&amp;Opt_alt&amp;"'!B9"),0,0),"")</f>
        <v>C.</v>
      </c>
      <c r="C41" s="72" t="str">
        <f ca="1">IFERROR(OFFSET(INDIRECT("'"&amp;Opt_alt&amp;"'!C9"),0,0),"")</f>
        <v>PRIEMONĖS INVESTICIJOS</v>
      </c>
      <c r="D41" s="132"/>
      <c r="E41" s="132"/>
      <c r="F41" s="133"/>
      <c r="G41" s="243">
        <f ca="1">SUMIF($H$39:$DC$39,"&lt;="&amp;PAL,$H41:$DC41)</f>
        <v>200066965.31626895</v>
      </c>
      <c r="H41" s="152">
        <f ca="1">H42+H70+H98</f>
        <v>28839240.600000001</v>
      </c>
      <c r="I41" s="152">
        <f t="shared" ref="I41:BT41" ca="1" si="5">I42+I70+I98</f>
        <v>35392551</v>
      </c>
      <c r="J41" s="152">
        <f t="shared" ca="1" si="5"/>
        <v>30526416.1675</v>
      </c>
      <c r="K41" s="152">
        <f t="shared" ca="1" si="5"/>
        <v>29642705.828924999</v>
      </c>
      <c r="L41" s="152">
        <f t="shared" ca="1" si="5"/>
        <v>27440523.817645498</v>
      </c>
      <c r="M41" s="152">
        <f t="shared" ca="1" si="5"/>
        <v>27450450.805349696</v>
      </c>
      <c r="N41" s="152">
        <f t="shared" ca="1" si="5"/>
        <v>20775077.096848764</v>
      </c>
      <c r="O41" s="152">
        <f t="shared" ca="1" si="5"/>
        <v>0</v>
      </c>
      <c r="P41" s="152">
        <f t="shared" ca="1" si="5"/>
        <v>0</v>
      </c>
      <c r="Q41" s="152">
        <f t="shared" ca="1" si="5"/>
        <v>0</v>
      </c>
      <c r="R41" s="152">
        <f t="shared" ca="1" si="5"/>
        <v>0</v>
      </c>
      <c r="S41" s="152">
        <f t="shared" ca="1" si="5"/>
        <v>0</v>
      </c>
      <c r="T41" s="152">
        <f t="shared" ca="1" si="5"/>
        <v>0</v>
      </c>
      <c r="U41" s="152">
        <f t="shared" ca="1" si="5"/>
        <v>0</v>
      </c>
      <c r="V41" s="152">
        <f t="shared" ca="1" si="5"/>
        <v>0</v>
      </c>
      <c r="W41" s="152">
        <f t="shared" ca="1" si="5"/>
        <v>0</v>
      </c>
      <c r="X41" s="152">
        <f t="shared" ca="1" si="5"/>
        <v>0</v>
      </c>
      <c r="Y41" s="152">
        <f t="shared" ca="1" si="5"/>
        <v>0</v>
      </c>
      <c r="Z41" s="152">
        <f t="shared" ca="1" si="5"/>
        <v>0</v>
      </c>
      <c r="AA41" s="152">
        <f t="shared" ca="1" si="5"/>
        <v>0</v>
      </c>
      <c r="AB41" s="152">
        <f t="shared" ca="1" si="5"/>
        <v>0</v>
      </c>
      <c r="AC41" s="152">
        <f t="shared" ca="1" si="5"/>
        <v>0</v>
      </c>
      <c r="AD41" s="152">
        <f t="shared" ca="1" si="5"/>
        <v>0</v>
      </c>
      <c r="AE41" s="152">
        <f t="shared" ca="1" si="5"/>
        <v>0</v>
      </c>
      <c r="AF41" s="152">
        <f t="shared" ca="1" si="5"/>
        <v>0</v>
      </c>
      <c r="AG41" s="152">
        <f t="shared" ca="1" si="5"/>
        <v>0</v>
      </c>
      <c r="AH41" s="152">
        <f t="shared" ca="1" si="5"/>
        <v>0</v>
      </c>
      <c r="AI41" s="152">
        <f t="shared" ca="1" si="5"/>
        <v>0</v>
      </c>
      <c r="AJ41" s="152">
        <f t="shared" ca="1" si="5"/>
        <v>0</v>
      </c>
      <c r="AK41" s="152">
        <f t="shared" ca="1" si="5"/>
        <v>0</v>
      </c>
      <c r="AL41" s="152">
        <f t="shared" ca="1" si="5"/>
        <v>0</v>
      </c>
      <c r="AM41" s="152">
        <f t="shared" ca="1" si="5"/>
        <v>0</v>
      </c>
      <c r="AN41" s="152">
        <f t="shared" ca="1" si="5"/>
        <v>0</v>
      </c>
      <c r="AO41" s="152">
        <f t="shared" ca="1" si="5"/>
        <v>0</v>
      </c>
      <c r="AP41" s="152">
        <f t="shared" ca="1" si="5"/>
        <v>0</v>
      </c>
      <c r="AQ41" s="152">
        <f t="shared" ca="1" si="5"/>
        <v>0</v>
      </c>
      <c r="AR41" s="152">
        <f t="shared" ca="1" si="5"/>
        <v>0</v>
      </c>
      <c r="AS41" s="152">
        <f t="shared" ca="1" si="5"/>
        <v>0</v>
      </c>
      <c r="AT41" s="152">
        <f t="shared" ca="1" si="5"/>
        <v>0</v>
      </c>
      <c r="AU41" s="152">
        <f t="shared" ca="1" si="5"/>
        <v>0</v>
      </c>
      <c r="AV41" s="152">
        <f t="shared" ca="1" si="5"/>
        <v>0</v>
      </c>
      <c r="AW41" s="152">
        <f t="shared" ca="1" si="5"/>
        <v>0</v>
      </c>
      <c r="AX41" s="152">
        <f t="shared" ca="1" si="5"/>
        <v>0</v>
      </c>
      <c r="AY41" s="152">
        <f t="shared" ca="1" si="5"/>
        <v>0</v>
      </c>
      <c r="AZ41" s="152">
        <f t="shared" ca="1" si="5"/>
        <v>0</v>
      </c>
      <c r="BA41" s="152">
        <f t="shared" ca="1" si="5"/>
        <v>0</v>
      </c>
      <c r="BB41" s="152">
        <f t="shared" ca="1" si="5"/>
        <v>0</v>
      </c>
      <c r="BC41" s="152">
        <f t="shared" ca="1" si="5"/>
        <v>0</v>
      </c>
      <c r="BD41" s="152">
        <f t="shared" ca="1" si="5"/>
        <v>0</v>
      </c>
      <c r="BE41" s="152">
        <f t="shared" ca="1" si="5"/>
        <v>0</v>
      </c>
      <c r="BF41" s="152">
        <f t="shared" ca="1" si="5"/>
        <v>0</v>
      </c>
      <c r="BG41" s="152">
        <f t="shared" ca="1" si="5"/>
        <v>0</v>
      </c>
      <c r="BH41" s="152">
        <f t="shared" ca="1" si="5"/>
        <v>0</v>
      </c>
      <c r="BI41" s="152">
        <f t="shared" ca="1" si="5"/>
        <v>0</v>
      </c>
      <c r="BJ41" s="152">
        <f t="shared" ca="1" si="5"/>
        <v>0</v>
      </c>
      <c r="BK41" s="152">
        <f t="shared" ca="1" si="5"/>
        <v>0</v>
      </c>
      <c r="BL41" s="152">
        <f t="shared" ca="1" si="5"/>
        <v>0</v>
      </c>
      <c r="BM41" s="152">
        <f t="shared" ca="1" si="5"/>
        <v>0</v>
      </c>
      <c r="BN41" s="152">
        <f t="shared" ca="1" si="5"/>
        <v>0</v>
      </c>
      <c r="BO41" s="152">
        <f t="shared" ca="1" si="5"/>
        <v>0</v>
      </c>
      <c r="BP41" s="152">
        <f t="shared" ca="1" si="5"/>
        <v>0</v>
      </c>
      <c r="BQ41" s="152">
        <f t="shared" ca="1" si="5"/>
        <v>0</v>
      </c>
      <c r="BR41" s="152">
        <f t="shared" ca="1" si="5"/>
        <v>0</v>
      </c>
      <c r="BS41" s="152">
        <f t="shared" ca="1" si="5"/>
        <v>0</v>
      </c>
      <c r="BT41" s="152">
        <f t="shared" ca="1" si="5"/>
        <v>0</v>
      </c>
      <c r="BU41" s="152">
        <f t="shared" ref="BU41:DC41" ca="1" si="6">BU42+BU70+BU98</f>
        <v>0</v>
      </c>
      <c r="BV41" s="152">
        <f t="shared" ca="1" si="6"/>
        <v>0</v>
      </c>
      <c r="BW41" s="152">
        <f t="shared" ca="1" si="6"/>
        <v>0</v>
      </c>
      <c r="BX41" s="152">
        <f t="shared" ca="1" si="6"/>
        <v>0</v>
      </c>
      <c r="BY41" s="152">
        <f t="shared" ca="1" si="6"/>
        <v>0</v>
      </c>
      <c r="BZ41" s="152">
        <f t="shared" ca="1" si="6"/>
        <v>0</v>
      </c>
      <c r="CA41" s="152">
        <f t="shared" ca="1" si="6"/>
        <v>0</v>
      </c>
      <c r="CB41" s="152">
        <f t="shared" ca="1" si="6"/>
        <v>0</v>
      </c>
      <c r="CC41" s="152">
        <f t="shared" ca="1" si="6"/>
        <v>0</v>
      </c>
      <c r="CD41" s="152">
        <f t="shared" ca="1" si="6"/>
        <v>0</v>
      </c>
      <c r="CE41" s="152">
        <f t="shared" ca="1" si="6"/>
        <v>0</v>
      </c>
      <c r="CF41" s="152">
        <f t="shared" ca="1" si="6"/>
        <v>0</v>
      </c>
      <c r="CG41" s="152">
        <f t="shared" ca="1" si="6"/>
        <v>0</v>
      </c>
      <c r="CH41" s="152">
        <f t="shared" ca="1" si="6"/>
        <v>0</v>
      </c>
      <c r="CI41" s="152">
        <f t="shared" ca="1" si="6"/>
        <v>0</v>
      </c>
      <c r="CJ41" s="152">
        <f t="shared" ca="1" si="6"/>
        <v>0</v>
      </c>
      <c r="CK41" s="152">
        <f t="shared" ca="1" si="6"/>
        <v>0</v>
      </c>
      <c r="CL41" s="152">
        <f t="shared" ca="1" si="6"/>
        <v>0</v>
      </c>
      <c r="CM41" s="152">
        <f t="shared" ca="1" si="6"/>
        <v>0</v>
      </c>
      <c r="CN41" s="152">
        <f t="shared" ca="1" si="6"/>
        <v>0</v>
      </c>
      <c r="CO41" s="152">
        <f t="shared" ca="1" si="6"/>
        <v>0</v>
      </c>
      <c r="CP41" s="152">
        <f t="shared" ca="1" si="6"/>
        <v>0</v>
      </c>
      <c r="CQ41" s="152">
        <f t="shared" ca="1" si="6"/>
        <v>0</v>
      </c>
      <c r="CR41" s="152">
        <f t="shared" ca="1" si="6"/>
        <v>0</v>
      </c>
      <c r="CS41" s="152">
        <f t="shared" ca="1" si="6"/>
        <v>0</v>
      </c>
      <c r="CT41" s="152">
        <f t="shared" ca="1" si="6"/>
        <v>0</v>
      </c>
      <c r="CU41" s="152">
        <f t="shared" ca="1" si="6"/>
        <v>0</v>
      </c>
      <c r="CV41" s="152">
        <f t="shared" ca="1" si="6"/>
        <v>0</v>
      </c>
      <c r="CW41" s="152">
        <f t="shared" ca="1" si="6"/>
        <v>0</v>
      </c>
      <c r="CX41" s="152">
        <f t="shared" ca="1" si="6"/>
        <v>0</v>
      </c>
      <c r="CY41" s="152">
        <f t="shared" ca="1" si="6"/>
        <v>0</v>
      </c>
      <c r="CZ41" s="152">
        <f t="shared" ca="1" si="6"/>
        <v>0</v>
      </c>
      <c r="DA41" s="152">
        <f t="shared" ca="1" si="6"/>
        <v>0</v>
      </c>
      <c r="DB41" s="152">
        <f t="shared" ca="1" si="6"/>
        <v>0</v>
      </c>
      <c r="DC41" s="152">
        <f t="shared" ca="1" si="6"/>
        <v>0</v>
      </c>
    </row>
    <row r="42" spans="1:107">
      <c r="A42" s="44"/>
      <c r="B42" s="190" t="str">
        <f ca="1">IFERROR(OFFSET(INDIRECT("'"&amp;Opt_alt&amp;"'!B10"),0,0),"")</f>
        <v>D.</v>
      </c>
      <c r="C42" s="249" t="str">
        <f ca="1">IFERROR(OFFSET(INDIRECT("'"&amp;Opt_alt&amp;"'!C10"),0,0),"")</f>
        <v>REGULIACINĖS IR MIŠRIOS VEIKLOS</v>
      </c>
      <c r="D42" s="250"/>
      <c r="E42" s="250"/>
      <c r="F42" s="251"/>
      <c r="G42" s="243">
        <f ca="1">SUMIF($H$39:$DC$39,"&lt;="&amp;PAL,$H42:$DC42)</f>
        <v>0</v>
      </c>
      <c r="H42" s="191">
        <f t="shared" ref="H42:BS42" ca="1" si="7">H43+H52+H61</f>
        <v>0</v>
      </c>
      <c r="I42" s="191">
        <f t="shared" ca="1" si="7"/>
        <v>0</v>
      </c>
      <c r="J42" s="191">
        <f t="shared" ca="1" si="7"/>
        <v>0</v>
      </c>
      <c r="K42" s="191">
        <f t="shared" ca="1" si="7"/>
        <v>0</v>
      </c>
      <c r="L42" s="191">
        <f t="shared" ca="1" si="7"/>
        <v>0</v>
      </c>
      <c r="M42" s="191">
        <f t="shared" ca="1" si="7"/>
        <v>0</v>
      </c>
      <c r="N42" s="191">
        <f t="shared" ca="1" si="7"/>
        <v>0</v>
      </c>
      <c r="O42" s="191">
        <f t="shared" ca="1" si="7"/>
        <v>0</v>
      </c>
      <c r="P42" s="191">
        <f t="shared" ca="1" si="7"/>
        <v>0</v>
      </c>
      <c r="Q42" s="191">
        <f t="shared" ca="1" si="7"/>
        <v>0</v>
      </c>
      <c r="R42" s="191">
        <f t="shared" ca="1" si="7"/>
        <v>0</v>
      </c>
      <c r="S42" s="191">
        <f t="shared" ca="1" si="7"/>
        <v>0</v>
      </c>
      <c r="T42" s="191">
        <f t="shared" ca="1" si="7"/>
        <v>0</v>
      </c>
      <c r="U42" s="191">
        <f t="shared" ca="1" si="7"/>
        <v>0</v>
      </c>
      <c r="V42" s="191">
        <f t="shared" ca="1" si="7"/>
        <v>0</v>
      </c>
      <c r="W42" s="191">
        <f t="shared" ca="1" si="7"/>
        <v>0</v>
      </c>
      <c r="X42" s="191">
        <f t="shared" ca="1" si="7"/>
        <v>0</v>
      </c>
      <c r="Y42" s="191">
        <f t="shared" ca="1" si="7"/>
        <v>0</v>
      </c>
      <c r="Z42" s="191">
        <f t="shared" ca="1" si="7"/>
        <v>0</v>
      </c>
      <c r="AA42" s="191">
        <f t="shared" ca="1" si="7"/>
        <v>0</v>
      </c>
      <c r="AB42" s="191">
        <f t="shared" ca="1" si="7"/>
        <v>0</v>
      </c>
      <c r="AC42" s="191">
        <f t="shared" ca="1" si="7"/>
        <v>0</v>
      </c>
      <c r="AD42" s="191">
        <f t="shared" ca="1" si="7"/>
        <v>0</v>
      </c>
      <c r="AE42" s="191">
        <f t="shared" ca="1" si="7"/>
        <v>0</v>
      </c>
      <c r="AF42" s="191">
        <f t="shared" ca="1" si="7"/>
        <v>0</v>
      </c>
      <c r="AG42" s="191">
        <f t="shared" ca="1" si="7"/>
        <v>0</v>
      </c>
      <c r="AH42" s="191">
        <f t="shared" ca="1" si="7"/>
        <v>0</v>
      </c>
      <c r="AI42" s="191">
        <f t="shared" ca="1" si="7"/>
        <v>0</v>
      </c>
      <c r="AJ42" s="191">
        <f t="shared" ca="1" si="7"/>
        <v>0</v>
      </c>
      <c r="AK42" s="191">
        <f t="shared" ca="1" si="7"/>
        <v>0</v>
      </c>
      <c r="AL42" s="191">
        <f t="shared" ca="1" si="7"/>
        <v>0</v>
      </c>
      <c r="AM42" s="191">
        <f t="shared" ca="1" si="7"/>
        <v>0</v>
      </c>
      <c r="AN42" s="191">
        <f t="shared" ca="1" si="7"/>
        <v>0</v>
      </c>
      <c r="AO42" s="191">
        <f t="shared" ca="1" si="7"/>
        <v>0</v>
      </c>
      <c r="AP42" s="191">
        <f t="shared" ca="1" si="7"/>
        <v>0</v>
      </c>
      <c r="AQ42" s="191">
        <f t="shared" ca="1" si="7"/>
        <v>0</v>
      </c>
      <c r="AR42" s="191">
        <f t="shared" ca="1" si="7"/>
        <v>0</v>
      </c>
      <c r="AS42" s="191">
        <f t="shared" ca="1" si="7"/>
        <v>0</v>
      </c>
      <c r="AT42" s="191">
        <f t="shared" ca="1" si="7"/>
        <v>0</v>
      </c>
      <c r="AU42" s="191">
        <f t="shared" ca="1" si="7"/>
        <v>0</v>
      </c>
      <c r="AV42" s="191">
        <f t="shared" ca="1" si="7"/>
        <v>0</v>
      </c>
      <c r="AW42" s="191">
        <f t="shared" ca="1" si="7"/>
        <v>0</v>
      </c>
      <c r="AX42" s="191">
        <f t="shared" ca="1" si="7"/>
        <v>0</v>
      </c>
      <c r="AY42" s="191">
        <f t="shared" ca="1" si="7"/>
        <v>0</v>
      </c>
      <c r="AZ42" s="191">
        <f t="shared" ca="1" si="7"/>
        <v>0</v>
      </c>
      <c r="BA42" s="191">
        <f t="shared" ca="1" si="7"/>
        <v>0</v>
      </c>
      <c r="BB42" s="191">
        <f t="shared" ca="1" si="7"/>
        <v>0</v>
      </c>
      <c r="BC42" s="191">
        <f t="shared" ca="1" si="7"/>
        <v>0</v>
      </c>
      <c r="BD42" s="191">
        <f t="shared" ca="1" si="7"/>
        <v>0</v>
      </c>
      <c r="BE42" s="191">
        <f t="shared" ca="1" si="7"/>
        <v>0</v>
      </c>
      <c r="BF42" s="191">
        <f t="shared" ca="1" si="7"/>
        <v>0</v>
      </c>
      <c r="BG42" s="191">
        <f t="shared" ca="1" si="7"/>
        <v>0</v>
      </c>
      <c r="BH42" s="191">
        <f t="shared" ca="1" si="7"/>
        <v>0</v>
      </c>
      <c r="BI42" s="191">
        <f t="shared" ca="1" si="7"/>
        <v>0</v>
      </c>
      <c r="BJ42" s="191">
        <f t="shared" ca="1" si="7"/>
        <v>0</v>
      </c>
      <c r="BK42" s="191">
        <f t="shared" ca="1" si="7"/>
        <v>0</v>
      </c>
      <c r="BL42" s="191">
        <f t="shared" ca="1" si="7"/>
        <v>0</v>
      </c>
      <c r="BM42" s="191">
        <f t="shared" ca="1" si="7"/>
        <v>0</v>
      </c>
      <c r="BN42" s="191">
        <f t="shared" ca="1" si="7"/>
        <v>0</v>
      </c>
      <c r="BO42" s="191">
        <f t="shared" ca="1" si="7"/>
        <v>0</v>
      </c>
      <c r="BP42" s="191">
        <f t="shared" ca="1" si="7"/>
        <v>0</v>
      </c>
      <c r="BQ42" s="191">
        <f t="shared" ca="1" si="7"/>
        <v>0</v>
      </c>
      <c r="BR42" s="191">
        <f t="shared" ca="1" si="7"/>
        <v>0</v>
      </c>
      <c r="BS42" s="191">
        <f t="shared" ca="1" si="7"/>
        <v>0</v>
      </c>
      <c r="BT42" s="191">
        <f t="shared" ref="BT42:DC42" ca="1" si="8">BT43+BT52+BT61</f>
        <v>0</v>
      </c>
      <c r="BU42" s="191">
        <f t="shared" ca="1" si="8"/>
        <v>0</v>
      </c>
      <c r="BV42" s="191">
        <f t="shared" ca="1" si="8"/>
        <v>0</v>
      </c>
      <c r="BW42" s="191">
        <f t="shared" ca="1" si="8"/>
        <v>0</v>
      </c>
      <c r="BX42" s="191">
        <f t="shared" ca="1" si="8"/>
        <v>0</v>
      </c>
      <c r="BY42" s="191">
        <f t="shared" ca="1" si="8"/>
        <v>0</v>
      </c>
      <c r="BZ42" s="191">
        <f t="shared" ca="1" si="8"/>
        <v>0</v>
      </c>
      <c r="CA42" s="191">
        <f t="shared" ca="1" si="8"/>
        <v>0</v>
      </c>
      <c r="CB42" s="191">
        <f t="shared" ca="1" si="8"/>
        <v>0</v>
      </c>
      <c r="CC42" s="191">
        <f t="shared" ca="1" si="8"/>
        <v>0</v>
      </c>
      <c r="CD42" s="191">
        <f t="shared" ca="1" si="8"/>
        <v>0</v>
      </c>
      <c r="CE42" s="191">
        <f t="shared" ca="1" si="8"/>
        <v>0</v>
      </c>
      <c r="CF42" s="191">
        <f t="shared" ca="1" si="8"/>
        <v>0</v>
      </c>
      <c r="CG42" s="191">
        <f t="shared" ca="1" si="8"/>
        <v>0</v>
      </c>
      <c r="CH42" s="191">
        <f t="shared" ca="1" si="8"/>
        <v>0</v>
      </c>
      <c r="CI42" s="191">
        <f t="shared" ca="1" si="8"/>
        <v>0</v>
      </c>
      <c r="CJ42" s="191">
        <f t="shared" ca="1" si="8"/>
        <v>0</v>
      </c>
      <c r="CK42" s="191">
        <f t="shared" ca="1" si="8"/>
        <v>0</v>
      </c>
      <c r="CL42" s="191">
        <f t="shared" ca="1" si="8"/>
        <v>0</v>
      </c>
      <c r="CM42" s="191">
        <f t="shared" ca="1" si="8"/>
        <v>0</v>
      </c>
      <c r="CN42" s="191">
        <f t="shared" ca="1" si="8"/>
        <v>0</v>
      </c>
      <c r="CO42" s="191">
        <f t="shared" ca="1" si="8"/>
        <v>0</v>
      </c>
      <c r="CP42" s="191">
        <f t="shared" ca="1" si="8"/>
        <v>0</v>
      </c>
      <c r="CQ42" s="191">
        <f t="shared" ca="1" si="8"/>
        <v>0</v>
      </c>
      <c r="CR42" s="191">
        <f t="shared" ca="1" si="8"/>
        <v>0</v>
      </c>
      <c r="CS42" s="191">
        <f t="shared" ca="1" si="8"/>
        <v>0</v>
      </c>
      <c r="CT42" s="191">
        <f t="shared" ca="1" si="8"/>
        <v>0</v>
      </c>
      <c r="CU42" s="191">
        <f t="shared" ca="1" si="8"/>
        <v>0</v>
      </c>
      <c r="CV42" s="191">
        <f t="shared" ca="1" si="8"/>
        <v>0</v>
      </c>
      <c r="CW42" s="191">
        <f t="shared" ca="1" si="8"/>
        <v>0</v>
      </c>
      <c r="CX42" s="191">
        <f t="shared" ca="1" si="8"/>
        <v>0</v>
      </c>
      <c r="CY42" s="191">
        <f t="shared" ca="1" si="8"/>
        <v>0</v>
      </c>
      <c r="CZ42" s="191">
        <f t="shared" ca="1" si="8"/>
        <v>0</v>
      </c>
      <c r="DA42" s="191">
        <f t="shared" ca="1" si="8"/>
        <v>0</v>
      </c>
      <c r="DB42" s="191">
        <f t="shared" ca="1" si="8"/>
        <v>0</v>
      </c>
      <c r="DC42" s="191">
        <f t="shared" ca="1" si="8"/>
        <v>0</v>
      </c>
    </row>
    <row r="43" spans="1:107">
      <c r="B43" s="190" t="str">
        <f ca="1">IFERROR(OFFSET(INDIRECT("'"&amp;Opt_alt&amp;"'!B11"),0,0),"")</f>
        <v>D.1.</v>
      </c>
      <c r="C43" s="249" t="str">
        <f ca="1">IFERROR(OFFSET(INDIRECT("'"&amp;Opt_alt&amp;"'!C11"),0,0),"")</f>
        <v>Norminės (reguliacinės)</v>
      </c>
      <c r="D43" s="250"/>
      <c r="E43" s="250"/>
      <c r="F43" s="251"/>
      <c r="G43" s="243">
        <f ca="1">SUMIF($H$39:$DC$39,"&lt;="&amp;PAL,$H43:$DC43)</f>
        <v>0</v>
      </c>
      <c r="H43" s="191">
        <f ca="1">SUM(H44:H51)</f>
        <v>0</v>
      </c>
      <c r="I43" s="191">
        <f t="shared" ref="I43:BI43" ca="1" si="9">SUM(I44:I51)</f>
        <v>0</v>
      </c>
      <c r="J43" s="191">
        <f t="shared" ca="1" si="9"/>
        <v>0</v>
      </c>
      <c r="K43" s="191">
        <f t="shared" ca="1" si="9"/>
        <v>0</v>
      </c>
      <c r="L43" s="191">
        <f t="shared" ca="1" si="9"/>
        <v>0</v>
      </c>
      <c r="M43" s="191">
        <f t="shared" ca="1" si="9"/>
        <v>0</v>
      </c>
      <c r="N43" s="191">
        <f t="shared" ca="1" si="9"/>
        <v>0</v>
      </c>
      <c r="O43" s="191">
        <f t="shared" ca="1" si="9"/>
        <v>0</v>
      </c>
      <c r="P43" s="191">
        <f t="shared" ca="1" si="9"/>
        <v>0</v>
      </c>
      <c r="Q43" s="191">
        <f t="shared" ca="1" si="9"/>
        <v>0</v>
      </c>
      <c r="R43" s="191">
        <f t="shared" ca="1" si="9"/>
        <v>0</v>
      </c>
      <c r="S43" s="191">
        <f t="shared" ca="1" si="9"/>
        <v>0</v>
      </c>
      <c r="T43" s="191">
        <f t="shared" ca="1" si="9"/>
        <v>0</v>
      </c>
      <c r="U43" s="191">
        <f t="shared" ca="1" si="9"/>
        <v>0</v>
      </c>
      <c r="V43" s="191">
        <f t="shared" ca="1" si="9"/>
        <v>0</v>
      </c>
      <c r="W43" s="191">
        <f t="shared" ca="1" si="9"/>
        <v>0</v>
      </c>
      <c r="X43" s="191">
        <f t="shared" ca="1" si="9"/>
        <v>0</v>
      </c>
      <c r="Y43" s="191">
        <f t="shared" ca="1" si="9"/>
        <v>0</v>
      </c>
      <c r="Z43" s="191">
        <f t="shared" ca="1" si="9"/>
        <v>0</v>
      </c>
      <c r="AA43" s="191">
        <f t="shared" ca="1" si="9"/>
        <v>0</v>
      </c>
      <c r="AB43" s="191">
        <f t="shared" ca="1" si="9"/>
        <v>0</v>
      </c>
      <c r="AC43" s="191">
        <f t="shared" ca="1" si="9"/>
        <v>0</v>
      </c>
      <c r="AD43" s="191">
        <f t="shared" ca="1" si="9"/>
        <v>0</v>
      </c>
      <c r="AE43" s="191">
        <f t="shared" ca="1" si="9"/>
        <v>0</v>
      </c>
      <c r="AF43" s="191">
        <f t="shared" ca="1" si="9"/>
        <v>0</v>
      </c>
      <c r="AG43" s="191">
        <f t="shared" ca="1" si="9"/>
        <v>0</v>
      </c>
      <c r="AH43" s="191">
        <f t="shared" ca="1" si="9"/>
        <v>0</v>
      </c>
      <c r="AI43" s="191">
        <f t="shared" ca="1" si="9"/>
        <v>0</v>
      </c>
      <c r="AJ43" s="191">
        <f t="shared" ca="1" si="9"/>
        <v>0</v>
      </c>
      <c r="AK43" s="191">
        <f t="shared" ca="1" si="9"/>
        <v>0</v>
      </c>
      <c r="AL43" s="191">
        <f t="shared" ca="1" si="9"/>
        <v>0</v>
      </c>
      <c r="AM43" s="191">
        <f t="shared" ca="1" si="9"/>
        <v>0</v>
      </c>
      <c r="AN43" s="191">
        <f t="shared" ca="1" si="9"/>
        <v>0</v>
      </c>
      <c r="AO43" s="191">
        <f t="shared" ca="1" si="9"/>
        <v>0</v>
      </c>
      <c r="AP43" s="191">
        <f t="shared" ca="1" si="9"/>
        <v>0</v>
      </c>
      <c r="AQ43" s="191">
        <f t="shared" ca="1" si="9"/>
        <v>0</v>
      </c>
      <c r="AR43" s="191">
        <f t="shared" ca="1" si="9"/>
        <v>0</v>
      </c>
      <c r="AS43" s="191">
        <f t="shared" ca="1" si="9"/>
        <v>0</v>
      </c>
      <c r="AT43" s="191">
        <f t="shared" ca="1" si="9"/>
        <v>0</v>
      </c>
      <c r="AU43" s="191">
        <f t="shared" ca="1" si="9"/>
        <v>0</v>
      </c>
      <c r="AV43" s="191">
        <f t="shared" ca="1" si="9"/>
        <v>0</v>
      </c>
      <c r="AW43" s="191">
        <f t="shared" ca="1" si="9"/>
        <v>0</v>
      </c>
      <c r="AX43" s="191">
        <f t="shared" ca="1" si="9"/>
        <v>0</v>
      </c>
      <c r="AY43" s="191">
        <f t="shared" ca="1" si="9"/>
        <v>0</v>
      </c>
      <c r="AZ43" s="191">
        <f t="shared" ca="1" si="9"/>
        <v>0</v>
      </c>
      <c r="BA43" s="191">
        <f t="shared" ca="1" si="9"/>
        <v>0</v>
      </c>
      <c r="BB43" s="191">
        <f t="shared" ca="1" si="9"/>
        <v>0</v>
      </c>
      <c r="BC43" s="191">
        <f t="shared" ca="1" si="9"/>
        <v>0</v>
      </c>
      <c r="BD43" s="191">
        <f t="shared" ca="1" si="9"/>
        <v>0</v>
      </c>
      <c r="BE43" s="191">
        <f t="shared" ca="1" si="9"/>
        <v>0</v>
      </c>
      <c r="BF43" s="191">
        <f t="shared" ca="1" si="9"/>
        <v>0</v>
      </c>
      <c r="BG43" s="191">
        <f t="shared" ca="1" si="9"/>
        <v>0</v>
      </c>
      <c r="BH43" s="191">
        <f t="shared" ca="1" si="9"/>
        <v>0</v>
      </c>
      <c r="BI43" s="191">
        <f t="shared" ca="1" si="9"/>
        <v>0</v>
      </c>
      <c r="BJ43" s="191">
        <f ca="1">SUM(BJ44:BJ51)</f>
        <v>0</v>
      </c>
      <c r="BK43" s="191">
        <f t="shared" ref="BK43:DC43" ca="1" si="10">SUM(BK44:BK51)</f>
        <v>0</v>
      </c>
      <c r="BL43" s="191">
        <f t="shared" ca="1" si="10"/>
        <v>0</v>
      </c>
      <c r="BM43" s="191">
        <f t="shared" ca="1" si="10"/>
        <v>0</v>
      </c>
      <c r="BN43" s="191">
        <f t="shared" ca="1" si="10"/>
        <v>0</v>
      </c>
      <c r="BO43" s="191">
        <f t="shared" ca="1" si="10"/>
        <v>0</v>
      </c>
      <c r="BP43" s="191">
        <f t="shared" ca="1" si="10"/>
        <v>0</v>
      </c>
      <c r="BQ43" s="191">
        <f t="shared" ca="1" si="10"/>
        <v>0</v>
      </c>
      <c r="BR43" s="191">
        <f t="shared" ca="1" si="10"/>
        <v>0</v>
      </c>
      <c r="BS43" s="191">
        <f t="shared" ca="1" si="10"/>
        <v>0</v>
      </c>
      <c r="BT43" s="191">
        <f t="shared" ca="1" si="10"/>
        <v>0</v>
      </c>
      <c r="BU43" s="191">
        <f t="shared" ca="1" si="10"/>
        <v>0</v>
      </c>
      <c r="BV43" s="191">
        <f t="shared" ca="1" si="10"/>
        <v>0</v>
      </c>
      <c r="BW43" s="191">
        <f t="shared" ca="1" si="10"/>
        <v>0</v>
      </c>
      <c r="BX43" s="191">
        <f t="shared" ca="1" si="10"/>
        <v>0</v>
      </c>
      <c r="BY43" s="191">
        <f t="shared" ca="1" si="10"/>
        <v>0</v>
      </c>
      <c r="BZ43" s="191">
        <f t="shared" ca="1" si="10"/>
        <v>0</v>
      </c>
      <c r="CA43" s="191">
        <f t="shared" ca="1" si="10"/>
        <v>0</v>
      </c>
      <c r="CB43" s="191">
        <f t="shared" ca="1" si="10"/>
        <v>0</v>
      </c>
      <c r="CC43" s="191">
        <f t="shared" ca="1" si="10"/>
        <v>0</v>
      </c>
      <c r="CD43" s="191">
        <f t="shared" ca="1" si="10"/>
        <v>0</v>
      </c>
      <c r="CE43" s="191">
        <f t="shared" ca="1" si="10"/>
        <v>0</v>
      </c>
      <c r="CF43" s="191">
        <f t="shared" ca="1" si="10"/>
        <v>0</v>
      </c>
      <c r="CG43" s="191">
        <f t="shared" ca="1" si="10"/>
        <v>0</v>
      </c>
      <c r="CH43" s="191">
        <f t="shared" ca="1" si="10"/>
        <v>0</v>
      </c>
      <c r="CI43" s="191">
        <f t="shared" ca="1" si="10"/>
        <v>0</v>
      </c>
      <c r="CJ43" s="191">
        <f t="shared" ca="1" si="10"/>
        <v>0</v>
      </c>
      <c r="CK43" s="191">
        <f t="shared" ca="1" si="10"/>
        <v>0</v>
      </c>
      <c r="CL43" s="191">
        <f t="shared" ca="1" si="10"/>
        <v>0</v>
      </c>
      <c r="CM43" s="191">
        <f t="shared" ca="1" si="10"/>
        <v>0</v>
      </c>
      <c r="CN43" s="191">
        <f t="shared" ca="1" si="10"/>
        <v>0</v>
      </c>
      <c r="CO43" s="191">
        <f t="shared" ca="1" si="10"/>
        <v>0</v>
      </c>
      <c r="CP43" s="191">
        <f t="shared" ca="1" si="10"/>
        <v>0</v>
      </c>
      <c r="CQ43" s="191">
        <f t="shared" ca="1" si="10"/>
        <v>0</v>
      </c>
      <c r="CR43" s="191">
        <f t="shared" ca="1" si="10"/>
        <v>0</v>
      </c>
      <c r="CS43" s="191">
        <f t="shared" ca="1" si="10"/>
        <v>0</v>
      </c>
      <c r="CT43" s="191">
        <f t="shared" ca="1" si="10"/>
        <v>0</v>
      </c>
      <c r="CU43" s="191">
        <f t="shared" ca="1" si="10"/>
        <v>0</v>
      </c>
      <c r="CV43" s="191">
        <f t="shared" ca="1" si="10"/>
        <v>0</v>
      </c>
      <c r="CW43" s="191">
        <f t="shared" ca="1" si="10"/>
        <v>0</v>
      </c>
      <c r="CX43" s="191">
        <f t="shared" ca="1" si="10"/>
        <v>0</v>
      </c>
      <c r="CY43" s="191">
        <f t="shared" ca="1" si="10"/>
        <v>0</v>
      </c>
      <c r="CZ43" s="191">
        <f t="shared" ca="1" si="10"/>
        <v>0</v>
      </c>
      <c r="DA43" s="191">
        <f t="shared" ca="1" si="10"/>
        <v>0</v>
      </c>
      <c r="DB43" s="191">
        <f t="shared" ca="1" si="10"/>
        <v>0</v>
      </c>
      <c r="DC43" s="191">
        <f t="shared" ca="1" si="10"/>
        <v>0</v>
      </c>
    </row>
    <row r="44" spans="1:107">
      <c r="A44" s="44">
        <v>0</v>
      </c>
      <c r="B44" s="176" t="str">
        <f t="shared" ref="B44:B75" ca="1" si="11">IFERROR(OFFSET(INDIRECT("'"&amp;Opt_alt&amp;"'!B12"),$A44,H$39),"")</f>
        <v>D.1.1.</v>
      </c>
      <c r="C44" s="180" t="str">
        <f t="shared" ref="C44:C75" ca="1" si="12">IFERROR(OFFSET(INDIRECT("'"&amp;Opt_alt&amp;"'!C12"),$A44,H$39),"")</f>
        <v>Veikla (nurodykite pavadinimą; suplanuotas investicijas pagrįskite prielaidų lape)</v>
      </c>
      <c r="D44" s="252"/>
      <c r="E44" s="252"/>
      <c r="F44" s="253"/>
      <c r="G44" s="243">
        <f ca="1">SUMIF($H$39:$DC$39,"&lt;="&amp;PAL,$H44:$DC44)</f>
        <v>0</v>
      </c>
      <c r="H44" s="211">
        <f t="shared" ref="H44:Q51" ca="1" si="13">IFERROR(OFFSET(INDIRECT("'"&amp;Opt_alt&amp;"'!H12"),$A44,H$39)*(1+VMI)^H$39,"")</f>
        <v>0</v>
      </c>
      <c r="I44" s="211">
        <f t="shared" ca="1" si="13"/>
        <v>0</v>
      </c>
      <c r="J44" s="211">
        <f t="shared" ca="1" si="13"/>
        <v>0</v>
      </c>
      <c r="K44" s="211">
        <f t="shared" ca="1" si="13"/>
        <v>0</v>
      </c>
      <c r="L44" s="211">
        <f t="shared" ca="1" si="13"/>
        <v>0</v>
      </c>
      <c r="M44" s="211">
        <f t="shared" ca="1" si="13"/>
        <v>0</v>
      </c>
      <c r="N44" s="211">
        <f t="shared" ca="1" si="13"/>
        <v>0</v>
      </c>
      <c r="O44" s="211">
        <f t="shared" ca="1" si="13"/>
        <v>0</v>
      </c>
      <c r="P44" s="211">
        <f t="shared" ca="1" si="13"/>
        <v>0</v>
      </c>
      <c r="Q44" s="211">
        <f t="shared" ca="1" si="13"/>
        <v>0</v>
      </c>
      <c r="R44" s="211">
        <f t="shared" ref="R44:AA51" ca="1" si="14">IFERROR(OFFSET(INDIRECT("'"&amp;Opt_alt&amp;"'!H12"),$A44,R$39)*(1+VMI)^R$39,"")</f>
        <v>0</v>
      </c>
      <c r="S44" s="211">
        <f t="shared" ca="1" si="14"/>
        <v>0</v>
      </c>
      <c r="T44" s="211">
        <f t="shared" ca="1" si="14"/>
        <v>0</v>
      </c>
      <c r="U44" s="211">
        <f t="shared" ca="1" si="14"/>
        <v>0</v>
      </c>
      <c r="V44" s="211">
        <f t="shared" ca="1" si="14"/>
        <v>0</v>
      </c>
      <c r="W44" s="211">
        <f t="shared" ca="1" si="14"/>
        <v>0</v>
      </c>
      <c r="X44" s="211">
        <f t="shared" ca="1" si="14"/>
        <v>0</v>
      </c>
      <c r="Y44" s="211">
        <f t="shared" ca="1" si="14"/>
        <v>0</v>
      </c>
      <c r="Z44" s="211">
        <f t="shared" ca="1" si="14"/>
        <v>0</v>
      </c>
      <c r="AA44" s="211">
        <f t="shared" ca="1" si="14"/>
        <v>0</v>
      </c>
      <c r="AB44" s="211">
        <f t="shared" ref="AB44:AK51" ca="1" si="15">IFERROR(OFFSET(INDIRECT("'"&amp;Opt_alt&amp;"'!H12"),$A44,AB$39)*(1+VMI)^AB$39,"")</f>
        <v>0</v>
      </c>
      <c r="AC44" s="211">
        <f t="shared" ca="1" si="15"/>
        <v>0</v>
      </c>
      <c r="AD44" s="211">
        <f t="shared" ca="1" si="15"/>
        <v>0</v>
      </c>
      <c r="AE44" s="211">
        <f t="shared" ca="1" si="15"/>
        <v>0</v>
      </c>
      <c r="AF44" s="211">
        <f t="shared" ca="1" si="15"/>
        <v>0</v>
      </c>
      <c r="AG44" s="211">
        <f t="shared" ca="1" si="15"/>
        <v>0</v>
      </c>
      <c r="AH44" s="211">
        <f t="shared" ca="1" si="15"/>
        <v>0</v>
      </c>
      <c r="AI44" s="211">
        <f t="shared" ca="1" si="15"/>
        <v>0</v>
      </c>
      <c r="AJ44" s="211">
        <f t="shared" ca="1" si="15"/>
        <v>0</v>
      </c>
      <c r="AK44" s="211">
        <f t="shared" ca="1" si="15"/>
        <v>0</v>
      </c>
      <c r="AL44" s="211">
        <f t="shared" ref="AL44:AU51" ca="1" si="16">IFERROR(OFFSET(INDIRECT("'"&amp;Opt_alt&amp;"'!H12"),$A44,AL$39)*(1+VMI)^AL$39,"")</f>
        <v>0</v>
      </c>
      <c r="AM44" s="211">
        <f t="shared" ca="1" si="16"/>
        <v>0</v>
      </c>
      <c r="AN44" s="211">
        <f t="shared" ca="1" si="16"/>
        <v>0</v>
      </c>
      <c r="AO44" s="211">
        <f t="shared" ca="1" si="16"/>
        <v>0</v>
      </c>
      <c r="AP44" s="211">
        <f t="shared" ca="1" si="16"/>
        <v>0</v>
      </c>
      <c r="AQ44" s="211">
        <f t="shared" ca="1" si="16"/>
        <v>0</v>
      </c>
      <c r="AR44" s="211">
        <f t="shared" ca="1" si="16"/>
        <v>0</v>
      </c>
      <c r="AS44" s="211">
        <f t="shared" ca="1" si="16"/>
        <v>0</v>
      </c>
      <c r="AT44" s="211">
        <f t="shared" ca="1" si="16"/>
        <v>0</v>
      </c>
      <c r="AU44" s="211">
        <f t="shared" ca="1" si="16"/>
        <v>0</v>
      </c>
      <c r="AV44" s="211">
        <f t="shared" ref="AV44:BE51" ca="1" si="17">IFERROR(OFFSET(INDIRECT("'"&amp;Opt_alt&amp;"'!H12"),$A44,AV$39)*(1+VMI)^AV$39,"")</f>
        <v>0</v>
      </c>
      <c r="AW44" s="211">
        <f t="shared" ca="1" si="17"/>
        <v>0</v>
      </c>
      <c r="AX44" s="211">
        <f t="shared" ca="1" si="17"/>
        <v>0</v>
      </c>
      <c r="AY44" s="211">
        <f t="shared" ca="1" si="17"/>
        <v>0</v>
      </c>
      <c r="AZ44" s="211">
        <f t="shared" ca="1" si="17"/>
        <v>0</v>
      </c>
      <c r="BA44" s="211">
        <f t="shared" ca="1" si="17"/>
        <v>0</v>
      </c>
      <c r="BB44" s="211">
        <f t="shared" ca="1" si="17"/>
        <v>0</v>
      </c>
      <c r="BC44" s="211">
        <f t="shared" ca="1" si="17"/>
        <v>0</v>
      </c>
      <c r="BD44" s="211">
        <f t="shared" ca="1" si="17"/>
        <v>0</v>
      </c>
      <c r="BE44" s="211">
        <f t="shared" ca="1" si="17"/>
        <v>0</v>
      </c>
      <c r="BF44" s="211">
        <f t="shared" ref="BF44:BO51" ca="1" si="18">IFERROR(OFFSET(INDIRECT("'"&amp;Opt_alt&amp;"'!H12"),$A44,BF$39)*(1+VMI)^BF$39,"")</f>
        <v>0</v>
      </c>
      <c r="BG44" s="211">
        <f t="shared" ca="1" si="18"/>
        <v>0</v>
      </c>
      <c r="BH44" s="211">
        <f t="shared" ca="1" si="18"/>
        <v>0</v>
      </c>
      <c r="BI44" s="211">
        <f t="shared" ca="1" si="18"/>
        <v>0</v>
      </c>
      <c r="BJ44" s="211">
        <f t="shared" ca="1" si="18"/>
        <v>0</v>
      </c>
      <c r="BK44" s="211">
        <f t="shared" ca="1" si="18"/>
        <v>0</v>
      </c>
      <c r="BL44" s="211">
        <f t="shared" ca="1" si="18"/>
        <v>0</v>
      </c>
      <c r="BM44" s="211">
        <f t="shared" ca="1" si="18"/>
        <v>0</v>
      </c>
      <c r="BN44" s="211">
        <f t="shared" ca="1" si="18"/>
        <v>0</v>
      </c>
      <c r="BO44" s="211">
        <f t="shared" ca="1" si="18"/>
        <v>0</v>
      </c>
      <c r="BP44" s="211">
        <f t="shared" ref="BP44:BY51" ca="1" si="19">IFERROR(OFFSET(INDIRECT("'"&amp;Opt_alt&amp;"'!H12"),$A44,BP$39)*(1+VMI)^BP$39,"")</f>
        <v>0</v>
      </c>
      <c r="BQ44" s="211">
        <f t="shared" ca="1" si="19"/>
        <v>0</v>
      </c>
      <c r="BR44" s="211">
        <f t="shared" ca="1" si="19"/>
        <v>0</v>
      </c>
      <c r="BS44" s="211">
        <f t="shared" ca="1" si="19"/>
        <v>0</v>
      </c>
      <c r="BT44" s="211">
        <f t="shared" ca="1" si="19"/>
        <v>0</v>
      </c>
      <c r="BU44" s="211">
        <f t="shared" ca="1" si="19"/>
        <v>0</v>
      </c>
      <c r="BV44" s="211">
        <f t="shared" ca="1" si="19"/>
        <v>0</v>
      </c>
      <c r="BW44" s="211">
        <f t="shared" ca="1" si="19"/>
        <v>0</v>
      </c>
      <c r="BX44" s="211">
        <f t="shared" ca="1" si="19"/>
        <v>0</v>
      </c>
      <c r="BY44" s="211">
        <f t="shared" ca="1" si="19"/>
        <v>0</v>
      </c>
      <c r="BZ44" s="211">
        <f t="shared" ref="BZ44:CI51" ca="1" si="20">IFERROR(OFFSET(INDIRECT("'"&amp;Opt_alt&amp;"'!H12"),$A44,BZ$39)*(1+VMI)^BZ$39,"")</f>
        <v>0</v>
      </c>
      <c r="CA44" s="211">
        <f t="shared" ca="1" si="20"/>
        <v>0</v>
      </c>
      <c r="CB44" s="211">
        <f t="shared" ca="1" si="20"/>
        <v>0</v>
      </c>
      <c r="CC44" s="211">
        <f t="shared" ca="1" si="20"/>
        <v>0</v>
      </c>
      <c r="CD44" s="211">
        <f t="shared" ca="1" si="20"/>
        <v>0</v>
      </c>
      <c r="CE44" s="211">
        <f t="shared" ca="1" si="20"/>
        <v>0</v>
      </c>
      <c r="CF44" s="211">
        <f t="shared" ca="1" si="20"/>
        <v>0</v>
      </c>
      <c r="CG44" s="211">
        <f t="shared" ca="1" si="20"/>
        <v>0</v>
      </c>
      <c r="CH44" s="211">
        <f t="shared" ca="1" si="20"/>
        <v>0</v>
      </c>
      <c r="CI44" s="211">
        <f t="shared" ca="1" si="20"/>
        <v>0</v>
      </c>
      <c r="CJ44" s="211">
        <f t="shared" ref="CJ44:CS51" ca="1" si="21">IFERROR(OFFSET(INDIRECT("'"&amp;Opt_alt&amp;"'!H12"),$A44,CJ$39)*(1+VMI)^CJ$39,"")</f>
        <v>0</v>
      </c>
      <c r="CK44" s="211">
        <f t="shared" ca="1" si="21"/>
        <v>0</v>
      </c>
      <c r="CL44" s="211">
        <f t="shared" ca="1" si="21"/>
        <v>0</v>
      </c>
      <c r="CM44" s="211">
        <f t="shared" ca="1" si="21"/>
        <v>0</v>
      </c>
      <c r="CN44" s="211">
        <f t="shared" ca="1" si="21"/>
        <v>0</v>
      </c>
      <c r="CO44" s="211">
        <f t="shared" ca="1" si="21"/>
        <v>0</v>
      </c>
      <c r="CP44" s="211">
        <f t="shared" ca="1" si="21"/>
        <v>0</v>
      </c>
      <c r="CQ44" s="211">
        <f t="shared" ca="1" si="21"/>
        <v>0</v>
      </c>
      <c r="CR44" s="211">
        <f t="shared" ca="1" si="21"/>
        <v>0</v>
      </c>
      <c r="CS44" s="211">
        <f t="shared" ca="1" si="21"/>
        <v>0</v>
      </c>
      <c r="CT44" s="211">
        <f t="shared" ref="CT44:DC51" ca="1" si="22">IFERROR(OFFSET(INDIRECT("'"&amp;Opt_alt&amp;"'!H12"),$A44,CT$39)*(1+VMI)^CT$39,"")</f>
        <v>0</v>
      </c>
      <c r="CU44" s="211">
        <f t="shared" ca="1" si="22"/>
        <v>0</v>
      </c>
      <c r="CV44" s="211">
        <f t="shared" ca="1" si="22"/>
        <v>0</v>
      </c>
      <c r="CW44" s="211">
        <f t="shared" ca="1" si="22"/>
        <v>0</v>
      </c>
      <c r="CX44" s="211">
        <f t="shared" ca="1" si="22"/>
        <v>0</v>
      </c>
      <c r="CY44" s="211">
        <f t="shared" ca="1" si="22"/>
        <v>0</v>
      </c>
      <c r="CZ44" s="211">
        <f t="shared" ca="1" si="22"/>
        <v>0</v>
      </c>
      <c r="DA44" s="211">
        <f t="shared" ca="1" si="22"/>
        <v>0</v>
      </c>
      <c r="DB44" s="211">
        <f t="shared" ca="1" si="22"/>
        <v>0</v>
      </c>
      <c r="DC44" s="211">
        <f t="shared" ca="1" si="22"/>
        <v>0</v>
      </c>
    </row>
    <row r="45" spans="1:107">
      <c r="A45" s="44">
        <v>1</v>
      </c>
      <c r="B45" s="176" t="str">
        <f t="shared" ca="1" si="11"/>
        <v>D.1.2.</v>
      </c>
      <c r="C45" s="180" t="str">
        <f t="shared" ca="1" si="12"/>
        <v>Veikla</v>
      </c>
      <c r="D45" s="252"/>
      <c r="E45" s="252"/>
      <c r="F45" s="253"/>
      <c r="G45" s="243">
        <f ca="1">SUMIF($H$39:$DC$39,"&lt;="&amp;PAL,$H45:$DC45)</f>
        <v>0</v>
      </c>
      <c r="H45" s="211">
        <f t="shared" ca="1" si="13"/>
        <v>0</v>
      </c>
      <c r="I45" s="211">
        <f t="shared" ca="1" si="13"/>
        <v>0</v>
      </c>
      <c r="J45" s="211">
        <f t="shared" ca="1" si="13"/>
        <v>0</v>
      </c>
      <c r="K45" s="211">
        <f t="shared" ca="1" si="13"/>
        <v>0</v>
      </c>
      <c r="L45" s="211">
        <f t="shared" ca="1" si="13"/>
        <v>0</v>
      </c>
      <c r="M45" s="211">
        <f t="shared" ca="1" si="13"/>
        <v>0</v>
      </c>
      <c r="N45" s="211">
        <f t="shared" ca="1" si="13"/>
        <v>0</v>
      </c>
      <c r="O45" s="211">
        <f t="shared" ca="1" si="13"/>
        <v>0</v>
      </c>
      <c r="P45" s="211">
        <f t="shared" ca="1" si="13"/>
        <v>0</v>
      </c>
      <c r="Q45" s="211">
        <f t="shared" ca="1" si="13"/>
        <v>0</v>
      </c>
      <c r="R45" s="211">
        <f t="shared" ca="1" si="14"/>
        <v>0</v>
      </c>
      <c r="S45" s="211">
        <f t="shared" ca="1" si="14"/>
        <v>0</v>
      </c>
      <c r="T45" s="211">
        <f t="shared" ca="1" si="14"/>
        <v>0</v>
      </c>
      <c r="U45" s="211">
        <f t="shared" ca="1" si="14"/>
        <v>0</v>
      </c>
      <c r="V45" s="211">
        <f t="shared" ca="1" si="14"/>
        <v>0</v>
      </c>
      <c r="W45" s="211">
        <f t="shared" ca="1" si="14"/>
        <v>0</v>
      </c>
      <c r="X45" s="211">
        <f t="shared" ca="1" si="14"/>
        <v>0</v>
      </c>
      <c r="Y45" s="211">
        <f t="shared" ca="1" si="14"/>
        <v>0</v>
      </c>
      <c r="Z45" s="211">
        <f t="shared" ca="1" si="14"/>
        <v>0</v>
      </c>
      <c r="AA45" s="211">
        <f t="shared" ca="1" si="14"/>
        <v>0</v>
      </c>
      <c r="AB45" s="211">
        <f t="shared" ca="1" si="15"/>
        <v>0</v>
      </c>
      <c r="AC45" s="211">
        <f t="shared" ca="1" si="15"/>
        <v>0</v>
      </c>
      <c r="AD45" s="211">
        <f t="shared" ca="1" si="15"/>
        <v>0</v>
      </c>
      <c r="AE45" s="211">
        <f t="shared" ca="1" si="15"/>
        <v>0</v>
      </c>
      <c r="AF45" s="211">
        <f t="shared" ca="1" si="15"/>
        <v>0</v>
      </c>
      <c r="AG45" s="211">
        <f t="shared" ca="1" si="15"/>
        <v>0</v>
      </c>
      <c r="AH45" s="211">
        <f t="shared" ca="1" si="15"/>
        <v>0</v>
      </c>
      <c r="AI45" s="211">
        <f t="shared" ca="1" si="15"/>
        <v>0</v>
      </c>
      <c r="AJ45" s="211">
        <f t="shared" ca="1" si="15"/>
        <v>0</v>
      </c>
      <c r="AK45" s="211">
        <f t="shared" ca="1" si="15"/>
        <v>0</v>
      </c>
      <c r="AL45" s="211">
        <f t="shared" ca="1" si="16"/>
        <v>0</v>
      </c>
      <c r="AM45" s="211">
        <f t="shared" ca="1" si="16"/>
        <v>0</v>
      </c>
      <c r="AN45" s="211">
        <f t="shared" ca="1" si="16"/>
        <v>0</v>
      </c>
      <c r="AO45" s="211">
        <f t="shared" ca="1" si="16"/>
        <v>0</v>
      </c>
      <c r="AP45" s="211">
        <f t="shared" ca="1" si="16"/>
        <v>0</v>
      </c>
      <c r="AQ45" s="211">
        <f t="shared" ca="1" si="16"/>
        <v>0</v>
      </c>
      <c r="AR45" s="211">
        <f t="shared" ca="1" si="16"/>
        <v>0</v>
      </c>
      <c r="AS45" s="211">
        <f t="shared" ca="1" si="16"/>
        <v>0</v>
      </c>
      <c r="AT45" s="211">
        <f t="shared" ca="1" si="16"/>
        <v>0</v>
      </c>
      <c r="AU45" s="211">
        <f t="shared" ca="1" si="16"/>
        <v>0</v>
      </c>
      <c r="AV45" s="211">
        <f t="shared" ca="1" si="17"/>
        <v>0</v>
      </c>
      <c r="AW45" s="211">
        <f t="shared" ca="1" si="17"/>
        <v>0</v>
      </c>
      <c r="AX45" s="211">
        <f t="shared" ca="1" si="17"/>
        <v>0</v>
      </c>
      <c r="AY45" s="211">
        <f t="shared" ca="1" si="17"/>
        <v>0</v>
      </c>
      <c r="AZ45" s="211">
        <f t="shared" ca="1" si="17"/>
        <v>0</v>
      </c>
      <c r="BA45" s="211">
        <f t="shared" ca="1" si="17"/>
        <v>0</v>
      </c>
      <c r="BB45" s="211">
        <f t="shared" ca="1" si="17"/>
        <v>0</v>
      </c>
      <c r="BC45" s="211">
        <f t="shared" ca="1" si="17"/>
        <v>0</v>
      </c>
      <c r="BD45" s="211">
        <f t="shared" ca="1" si="17"/>
        <v>0</v>
      </c>
      <c r="BE45" s="211">
        <f t="shared" ca="1" si="17"/>
        <v>0</v>
      </c>
      <c r="BF45" s="211">
        <f t="shared" ca="1" si="18"/>
        <v>0</v>
      </c>
      <c r="BG45" s="211">
        <f t="shared" ca="1" si="18"/>
        <v>0</v>
      </c>
      <c r="BH45" s="211">
        <f t="shared" ca="1" si="18"/>
        <v>0</v>
      </c>
      <c r="BI45" s="211">
        <f t="shared" ca="1" si="18"/>
        <v>0</v>
      </c>
      <c r="BJ45" s="211">
        <f t="shared" ca="1" si="18"/>
        <v>0</v>
      </c>
      <c r="BK45" s="211">
        <f t="shared" ca="1" si="18"/>
        <v>0</v>
      </c>
      <c r="BL45" s="211">
        <f t="shared" ca="1" si="18"/>
        <v>0</v>
      </c>
      <c r="BM45" s="211">
        <f t="shared" ca="1" si="18"/>
        <v>0</v>
      </c>
      <c r="BN45" s="211">
        <f t="shared" ca="1" si="18"/>
        <v>0</v>
      </c>
      <c r="BO45" s="211">
        <f t="shared" ca="1" si="18"/>
        <v>0</v>
      </c>
      <c r="BP45" s="211">
        <f t="shared" ca="1" si="19"/>
        <v>0</v>
      </c>
      <c r="BQ45" s="211">
        <f t="shared" ca="1" si="19"/>
        <v>0</v>
      </c>
      <c r="BR45" s="211">
        <f t="shared" ca="1" si="19"/>
        <v>0</v>
      </c>
      <c r="BS45" s="211">
        <f t="shared" ca="1" si="19"/>
        <v>0</v>
      </c>
      <c r="BT45" s="211">
        <f t="shared" ca="1" si="19"/>
        <v>0</v>
      </c>
      <c r="BU45" s="211">
        <f t="shared" ca="1" si="19"/>
        <v>0</v>
      </c>
      <c r="BV45" s="211">
        <f t="shared" ca="1" si="19"/>
        <v>0</v>
      </c>
      <c r="BW45" s="211">
        <f t="shared" ca="1" si="19"/>
        <v>0</v>
      </c>
      <c r="BX45" s="211">
        <f t="shared" ca="1" si="19"/>
        <v>0</v>
      </c>
      <c r="BY45" s="211">
        <f t="shared" ca="1" si="19"/>
        <v>0</v>
      </c>
      <c r="BZ45" s="211">
        <f t="shared" ca="1" si="20"/>
        <v>0</v>
      </c>
      <c r="CA45" s="211">
        <f t="shared" ca="1" si="20"/>
        <v>0</v>
      </c>
      <c r="CB45" s="211">
        <f t="shared" ca="1" si="20"/>
        <v>0</v>
      </c>
      <c r="CC45" s="211">
        <f t="shared" ca="1" si="20"/>
        <v>0</v>
      </c>
      <c r="CD45" s="211">
        <f t="shared" ca="1" si="20"/>
        <v>0</v>
      </c>
      <c r="CE45" s="211">
        <f t="shared" ca="1" si="20"/>
        <v>0</v>
      </c>
      <c r="CF45" s="211">
        <f t="shared" ca="1" si="20"/>
        <v>0</v>
      </c>
      <c r="CG45" s="211">
        <f t="shared" ca="1" si="20"/>
        <v>0</v>
      </c>
      <c r="CH45" s="211">
        <f t="shared" ca="1" si="20"/>
        <v>0</v>
      </c>
      <c r="CI45" s="211">
        <f t="shared" ca="1" si="20"/>
        <v>0</v>
      </c>
      <c r="CJ45" s="211">
        <f t="shared" ca="1" si="21"/>
        <v>0</v>
      </c>
      <c r="CK45" s="211">
        <f t="shared" ca="1" si="21"/>
        <v>0</v>
      </c>
      <c r="CL45" s="211">
        <f t="shared" ca="1" si="21"/>
        <v>0</v>
      </c>
      <c r="CM45" s="211">
        <f t="shared" ca="1" si="21"/>
        <v>0</v>
      </c>
      <c r="CN45" s="211">
        <f t="shared" ca="1" si="21"/>
        <v>0</v>
      </c>
      <c r="CO45" s="211">
        <f t="shared" ca="1" si="21"/>
        <v>0</v>
      </c>
      <c r="CP45" s="211">
        <f t="shared" ca="1" si="21"/>
        <v>0</v>
      </c>
      <c r="CQ45" s="211">
        <f t="shared" ca="1" si="21"/>
        <v>0</v>
      </c>
      <c r="CR45" s="211">
        <f t="shared" ca="1" si="21"/>
        <v>0</v>
      </c>
      <c r="CS45" s="211">
        <f t="shared" ca="1" si="21"/>
        <v>0</v>
      </c>
      <c r="CT45" s="211">
        <f t="shared" ca="1" si="22"/>
        <v>0</v>
      </c>
      <c r="CU45" s="211">
        <f t="shared" ca="1" si="22"/>
        <v>0</v>
      </c>
      <c r="CV45" s="211">
        <f t="shared" ca="1" si="22"/>
        <v>0</v>
      </c>
      <c r="CW45" s="211">
        <f t="shared" ca="1" si="22"/>
        <v>0</v>
      </c>
      <c r="CX45" s="211">
        <f t="shared" ca="1" si="22"/>
        <v>0</v>
      </c>
      <c r="CY45" s="211">
        <f t="shared" ca="1" si="22"/>
        <v>0</v>
      </c>
      <c r="CZ45" s="211">
        <f t="shared" ca="1" si="22"/>
        <v>0</v>
      </c>
      <c r="DA45" s="211">
        <f t="shared" ca="1" si="22"/>
        <v>0</v>
      </c>
      <c r="DB45" s="211">
        <f t="shared" ca="1" si="22"/>
        <v>0</v>
      </c>
      <c r="DC45" s="211">
        <f t="shared" ca="1" si="22"/>
        <v>0</v>
      </c>
    </row>
    <row r="46" spans="1:107">
      <c r="A46" s="44">
        <v>2</v>
      </c>
      <c r="B46" s="176" t="str">
        <f t="shared" ca="1" si="11"/>
        <v>D.1.3.</v>
      </c>
      <c r="C46" s="180" t="str">
        <f t="shared" ca="1" si="12"/>
        <v>Veikla</v>
      </c>
      <c r="D46" s="252"/>
      <c r="E46" s="252"/>
      <c r="F46" s="253"/>
      <c r="G46" s="243">
        <f ca="1">SUMIF($H$39:$DC$39,"&lt;="&amp;PAL,$H46:$DC46)</f>
        <v>0</v>
      </c>
      <c r="H46" s="211">
        <f t="shared" ca="1" si="13"/>
        <v>0</v>
      </c>
      <c r="I46" s="211">
        <f t="shared" ca="1" si="13"/>
        <v>0</v>
      </c>
      <c r="J46" s="211">
        <f t="shared" ca="1" si="13"/>
        <v>0</v>
      </c>
      <c r="K46" s="211">
        <f t="shared" ca="1" si="13"/>
        <v>0</v>
      </c>
      <c r="L46" s="211">
        <f t="shared" ca="1" si="13"/>
        <v>0</v>
      </c>
      <c r="M46" s="211">
        <f t="shared" ca="1" si="13"/>
        <v>0</v>
      </c>
      <c r="N46" s="211">
        <f t="shared" ca="1" si="13"/>
        <v>0</v>
      </c>
      <c r="O46" s="211">
        <f t="shared" ca="1" si="13"/>
        <v>0</v>
      </c>
      <c r="P46" s="211">
        <f t="shared" ca="1" si="13"/>
        <v>0</v>
      </c>
      <c r="Q46" s="211">
        <f t="shared" ca="1" si="13"/>
        <v>0</v>
      </c>
      <c r="R46" s="211">
        <f t="shared" ca="1" si="14"/>
        <v>0</v>
      </c>
      <c r="S46" s="211">
        <f t="shared" ca="1" si="14"/>
        <v>0</v>
      </c>
      <c r="T46" s="211">
        <f t="shared" ca="1" si="14"/>
        <v>0</v>
      </c>
      <c r="U46" s="211">
        <f t="shared" ca="1" si="14"/>
        <v>0</v>
      </c>
      <c r="V46" s="211">
        <f t="shared" ca="1" si="14"/>
        <v>0</v>
      </c>
      <c r="W46" s="211">
        <f t="shared" ca="1" si="14"/>
        <v>0</v>
      </c>
      <c r="X46" s="211">
        <f t="shared" ca="1" si="14"/>
        <v>0</v>
      </c>
      <c r="Y46" s="211">
        <f t="shared" ca="1" si="14"/>
        <v>0</v>
      </c>
      <c r="Z46" s="211">
        <f t="shared" ca="1" si="14"/>
        <v>0</v>
      </c>
      <c r="AA46" s="211">
        <f t="shared" ca="1" si="14"/>
        <v>0</v>
      </c>
      <c r="AB46" s="211">
        <f t="shared" ca="1" si="15"/>
        <v>0</v>
      </c>
      <c r="AC46" s="211">
        <f t="shared" ca="1" si="15"/>
        <v>0</v>
      </c>
      <c r="AD46" s="211">
        <f t="shared" ca="1" si="15"/>
        <v>0</v>
      </c>
      <c r="AE46" s="211">
        <f t="shared" ca="1" si="15"/>
        <v>0</v>
      </c>
      <c r="AF46" s="211">
        <f t="shared" ca="1" si="15"/>
        <v>0</v>
      </c>
      <c r="AG46" s="211">
        <f t="shared" ca="1" si="15"/>
        <v>0</v>
      </c>
      <c r="AH46" s="211">
        <f t="shared" ca="1" si="15"/>
        <v>0</v>
      </c>
      <c r="AI46" s="211">
        <f t="shared" ca="1" si="15"/>
        <v>0</v>
      </c>
      <c r="AJ46" s="211">
        <f t="shared" ca="1" si="15"/>
        <v>0</v>
      </c>
      <c r="AK46" s="211">
        <f t="shared" ca="1" si="15"/>
        <v>0</v>
      </c>
      <c r="AL46" s="211">
        <f t="shared" ca="1" si="16"/>
        <v>0</v>
      </c>
      <c r="AM46" s="211">
        <f t="shared" ca="1" si="16"/>
        <v>0</v>
      </c>
      <c r="AN46" s="211">
        <f t="shared" ca="1" si="16"/>
        <v>0</v>
      </c>
      <c r="AO46" s="211">
        <f t="shared" ca="1" si="16"/>
        <v>0</v>
      </c>
      <c r="AP46" s="211">
        <f t="shared" ca="1" si="16"/>
        <v>0</v>
      </c>
      <c r="AQ46" s="211">
        <f t="shared" ca="1" si="16"/>
        <v>0</v>
      </c>
      <c r="AR46" s="211">
        <f t="shared" ca="1" si="16"/>
        <v>0</v>
      </c>
      <c r="AS46" s="211">
        <f t="shared" ca="1" si="16"/>
        <v>0</v>
      </c>
      <c r="AT46" s="211">
        <f t="shared" ca="1" si="16"/>
        <v>0</v>
      </c>
      <c r="AU46" s="211">
        <f t="shared" ca="1" si="16"/>
        <v>0</v>
      </c>
      <c r="AV46" s="211">
        <f t="shared" ca="1" si="17"/>
        <v>0</v>
      </c>
      <c r="AW46" s="211">
        <f t="shared" ca="1" si="17"/>
        <v>0</v>
      </c>
      <c r="AX46" s="211">
        <f t="shared" ca="1" si="17"/>
        <v>0</v>
      </c>
      <c r="AY46" s="211">
        <f t="shared" ca="1" si="17"/>
        <v>0</v>
      </c>
      <c r="AZ46" s="211">
        <f t="shared" ca="1" si="17"/>
        <v>0</v>
      </c>
      <c r="BA46" s="211">
        <f t="shared" ca="1" si="17"/>
        <v>0</v>
      </c>
      <c r="BB46" s="211">
        <f t="shared" ca="1" si="17"/>
        <v>0</v>
      </c>
      <c r="BC46" s="211">
        <f t="shared" ca="1" si="17"/>
        <v>0</v>
      </c>
      <c r="BD46" s="211">
        <f t="shared" ca="1" si="17"/>
        <v>0</v>
      </c>
      <c r="BE46" s="211">
        <f t="shared" ca="1" si="17"/>
        <v>0</v>
      </c>
      <c r="BF46" s="211">
        <f t="shared" ca="1" si="18"/>
        <v>0</v>
      </c>
      <c r="BG46" s="211">
        <f t="shared" ca="1" si="18"/>
        <v>0</v>
      </c>
      <c r="BH46" s="211">
        <f t="shared" ca="1" si="18"/>
        <v>0</v>
      </c>
      <c r="BI46" s="211">
        <f t="shared" ca="1" si="18"/>
        <v>0</v>
      </c>
      <c r="BJ46" s="211">
        <f t="shared" ca="1" si="18"/>
        <v>0</v>
      </c>
      <c r="BK46" s="211">
        <f t="shared" ca="1" si="18"/>
        <v>0</v>
      </c>
      <c r="BL46" s="211">
        <f t="shared" ca="1" si="18"/>
        <v>0</v>
      </c>
      <c r="BM46" s="211">
        <f t="shared" ca="1" si="18"/>
        <v>0</v>
      </c>
      <c r="BN46" s="211">
        <f t="shared" ca="1" si="18"/>
        <v>0</v>
      </c>
      <c r="BO46" s="211">
        <f t="shared" ca="1" si="18"/>
        <v>0</v>
      </c>
      <c r="BP46" s="211">
        <f t="shared" ca="1" si="19"/>
        <v>0</v>
      </c>
      <c r="BQ46" s="211">
        <f t="shared" ca="1" si="19"/>
        <v>0</v>
      </c>
      <c r="BR46" s="211">
        <f t="shared" ca="1" si="19"/>
        <v>0</v>
      </c>
      <c r="BS46" s="211">
        <f t="shared" ca="1" si="19"/>
        <v>0</v>
      </c>
      <c r="BT46" s="211">
        <f t="shared" ca="1" si="19"/>
        <v>0</v>
      </c>
      <c r="BU46" s="211">
        <f t="shared" ca="1" si="19"/>
        <v>0</v>
      </c>
      <c r="BV46" s="211">
        <f t="shared" ca="1" si="19"/>
        <v>0</v>
      </c>
      <c r="BW46" s="211">
        <f t="shared" ca="1" si="19"/>
        <v>0</v>
      </c>
      <c r="BX46" s="211">
        <f t="shared" ca="1" si="19"/>
        <v>0</v>
      </c>
      <c r="BY46" s="211">
        <f t="shared" ca="1" si="19"/>
        <v>0</v>
      </c>
      <c r="BZ46" s="211">
        <f t="shared" ca="1" si="20"/>
        <v>0</v>
      </c>
      <c r="CA46" s="211">
        <f t="shared" ca="1" si="20"/>
        <v>0</v>
      </c>
      <c r="CB46" s="211">
        <f t="shared" ca="1" si="20"/>
        <v>0</v>
      </c>
      <c r="CC46" s="211">
        <f t="shared" ca="1" si="20"/>
        <v>0</v>
      </c>
      <c r="CD46" s="211">
        <f t="shared" ca="1" si="20"/>
        <v>0</v>
      </c>
      <c r="CE46" s="211">
        <f t="shared" ca="1" si="20"/>
        <v>0</v>
      </c>
      <c r="CF46" s="211">
        <f t="shared" ca="1" si="20"/>
        <v>0</v>
      </c>
      <c r="CG46" s="211">
        <f t="shared" ca="1" si="20"/>
        <v>0</v>
      </c>
      <c r="CH46" s="211">
        <f t="shared" ca="1" si="20"/>
        <v>0</v>
      </c>
      <c r="CI46" s="211">
        <f t="shared" ca="1" si="20"/>
        <v>0</v>
      </c>
      <c r="CJ46" s="211">
        <f t="shared" ca="1" si="21"/>
        <v>0</v>
      </c>
      <c r="CK46" s="211">
        <f t="shared" ca="1" si="21"/>
        <v>0</v>
      </c>
      <c r="CL46" s="211">
        <f t="shared" ca="1" si="21"/>
        <v>0</v>
      </c>
      <c r="CM46" s="211">
        <f t="shared" ca="1" si="21"/>
        <v>0</v>
      </c>
      <c r="CN46" s="211">
        <f t="shared" ca="1" si="21"/>
        <v>0</v>
      </c>
      <c r="CO46" s="211">
        <f t="shared" ca="1" si="21"/>
        <v>0</v>
      </c>
      <c r="CP46" s="211">
        <f t="shared" ca="1" si="21"/>
        <v>0</v>
      </c>
      <c r="CQ46" s="211">
        <f t="shared" ca="1" si="21"/>
        <v>0</v>
      </c>
      <c r="CR46" s="211">
        <f t="shared" ca="1" si="21"/>
        <v>0</v>
      </c>
      <c r="CS46" s="211">
        <f t="shared" ca="1" si="21"/>
        <v>0</v>
      </c>
      <c r="CT46" s="211">
        <f t="shared" ca="1" si="22"/>
        <v>0</v>
      </c>
      <c r="CU46" s="211">
        <f t="shared" ca="1" si="22"/>
        <v>0</v>
      </c>
      <c r="CV46" s="211">
        <f t="shared" ca="1" si="22"/>
        <v>0</v>
      </c>
      <c r="CW46" s="211">
        <f t="shared" ca="1" si="22"/>
        <v>0</v>
      </c>
      <c r="CX46" s="211">
        <f t="shared" ca="1" si="22"/>
        <v>0</v>
      </c>
      <c r="CY46" s="211">
        <f t="shared" ca="1" si="22"/>
        <v>0</v>
      </c>
      <c r="CZ46" s="211">
        <f t="shared" ca="1" si="22"/>
        <v>0</v>
      </c>
      <c r="DA46" s="211">
        <f t="shared" ca="1" si="22"/>
        <v>0</v>
      </c>
      <c r="DB46" s="211">
        <f t="shared" ca="1" si="22"/>
        <v>0</v>
      </c>
      <c r="DC46" s="211">
        <f t="shared" ca="1" si="22"/>
        <v>0</v>
      </c>
    </row>
    <row r="47" spans="1:107">
      <c r="A47" s="44">
        <v>3</v>
      </c>
      <c r="B47" s="176" t="str">
        <f t="shared" ca="1" si="11"/>
        <v>D.1.4.</v>
      </c>
      <c r="C47" s="180" t="str">
        <f t="shared" ca="1" si="12"/>
        <v>Veikla</v>
      </c>
      <c r="D47" s="252"/>
      <c r="E47" s="252"/>
      <c r="F47" s="253"/>
      <c r="G47" s="243">
        <f ca="1">SUMIF($H$39:$DC$39,"&lt;="&amp;PAL,$H47:$DC47)</f>
        <v>0</v>
      </c>
      <c r="H47" s="211">
        <f t="shared" ca="1" si="13"/>
        <v>0</v>
      </c>
      <c r="I47" s="211">
        <f t="shared" ca="1" si="13"/>
        <v>0</v>
      </c>
      <c r="J47" s="211">
        <f t="shared" ca="1" si="13"/>
        <v>0</v>
      </c>
      <c r="K47" s="211">
        <f t="shared" ca="1" si="13"/>
        <v>0</v>
      </c>
      <c r="L47" s="211">
        <f t="shared" ca="1" si="13"/>
        <v>0</v>
      </c>
      <c r="M47" s="211">
        <f t="shared" ca="1" si="13"/>
        <v>0</v>
      </c>
      <c r="N47" s="211">
        <f t="shared" ca="1" si="13"/>
        <v>0</v>
      </c>
      <c r="O47" s="211">
        <f t="shared" ca="1" si="13"/>
        <v>0</v>
      </c>
      <c r="P47" s="211">
        <f t="shared" ca="1" si="13"/>
        <v>0</v>
      </c>
      <c r="Q47" s="211">
        <f t="shared" ca="1" si="13"/>
        <v>0</v>
      </c>
      <c r="R47" s="211">
        <f t="shared" ca="1" si="14"/>
        <v>0</v>
      </c>
      <c r="S47" s="211">
        <f t="shared" ca="1" si="14"/>
        <v>0</v>
      </c>
      <c r="T47" s="211">
        <f t="shared" ca="1" si="14"/>
        <v>0</v>
      </c>
      <c r="U47" s="211">
        <f t="shared" ca="1" si="14"/>
        <v>0</v>
      </c>
      <c r="V47" s="211">
        <f t="shared" ca="1" si="14"/>
        <v>0</v>
      </c>
      <c r="W47" s="211">
        <f t="shared" ca="1" si="14"/>
        <v>0</v>
      </c>
      <c r="X47" s="211">
        <f t="shared" ca="1" si="14"/>
        <v>0</v>
      </c>
      <c r="Y47" s="211">
        <f t="shared" ca="1" si="14"/>
        <v>0</v>
      </c>
      <c r="Z47" s="211">
        <f t="shared" ca="1" si="14"/>
        <v>0</v>
      </c>
      <c r="AA47" s="211">
        <f t="shared" ca="1" si="14"/>
        <v>0</v>
      </c>
      <c r="AB47" s="211">
        <f t="shared" ca="1" si="15"/>
        <v>0</v>
      </c>
      <c r="AC47" s="211">
        <f t="shared" ca="1" si="15"/>
        <v>0</v>
      </c>
      <c r="AD47" s="211">
        <f t="shared" ca="1" si="15"/>
        <v>0</v>
      </c>
      <c r="AE47" s="211">
        <f t="shared" ca="1" si="15"/>
        <v>0</v>
      </c>
      <c r="AF47" s="211">
        <f t="shared" ca="1" si="15"/>
        <v>0</v>
      </c>
      <c r="AG47" s="211">
        <f t="shared" ca="1" si="15"/>
        <v>0</v>
      </c>
      <c r="AH47" s="211">
        <f t="shared" ca="1" si="15"/>
        <v>0</v>
      </c>
      <c r="AI47" s="211">
        <f t="shared" ca="1" si="15"/>
        <v>0</v>
      </c>
      <c r="AJ47" s="211">
        <f t="shared" ca="1" si="15"/>
        <v>0</v>
      </c>
      <c r="AK47" s="211">
        <f t="shared" ca="1" si="15"/>
        <v>0</v>
      </c>
      <c r="AL47" s="211">
        <f t="shared" ca="1" si="16"/>
        <v>0</v>
      </c>
      <c r="AM47" s="211">
        <f t="shared" ca="1" si="16"/>
        <v>0</v>
      </c>
      <c r="AN47" s="211">
        <f t="shared" ca="1" si="16"/>
        <v>0</v>
      </c>
      <c r="AO47" s="211">
        <f t="shared" ca="1" si="16"/>
        <v>0</v>
      </c>
      <c r="AP47" s="211">
        <f t="shared" ca="1" si="16"/>
        <v>0</v>
      </c>
      <c r="AQ47" s="211">
        <f t="shared" ca="1" si="16"/>
        <v>0</v>
      </c>
      <c r="AR47" s="211">
        <f t="shared" ca="1" si="16"/>
        <v>0</v>
      </c>
      <c r="AS47" s="211">
        <f t="shared" ca="1" si="16"/>
        <v>0</v>
      </c>
      <c r="AT47" s="211">
        <f t="shared" ca="1" si="16"/>
        <v>0</v>
      </c>
      <c r="AU47" s="211">
        <f t="shared" ca="1" si="16"/>
        <v>0</v>
      </c>
      <c r="AV47" s="211">
        <f t="shared" ca="1" si="17"/>
        <v>0</v>
      </c>
      <c r="AW47" s="211">
        <f t="shared" ca="1" si="17"/>
        <v>0</v>
      </c>
      <c r="AX47" s="211">
        <f t="shared" ca="1" si="17"/>
        <v>0</v>
      </c>
      <c r="AY47" s="211">
        <f t="shared" ca="1" si="17"/>
        <v>0</v>
      </c>
      <c r="AZ47" s="211">
        <f t="shared" ca="1" si="17"/>
        <v>0</v>
      </c>
      <c r="BA47" s="211">
        <f t="shared" ca="1" si="17"/>
        <v>0</v>
      </c>
      <c r="BB47" s="211">
        <f t="shared" ca="1" si="17"/>
        <v>0</v>
      </c>
      <c r="BC47" s="211">
        <f t="shared" ca="1" si="17"/>
        <v>0</v>
      </c>
      <c r="BD47" s="211">
        <f t="shared" ca="1" si="17"/>
        <v>0</v>
      </c>
      <c r="BE47" s="211">
        <f t="shared" ca="1" si="17"/>
        <v>0</v>
      </c>
      <c r="BF47" s="211">
        <f t="shared" ca="1" si="18"/>
        <v>0</v>
      </c>
      <c r="BG47" s="211">
        <f t="shared" ca="1" si="18"/>
        <v>0</v>
      </c>
      <c r="BH47" s="211">
        <f t="shared" ca="1" si="18"/>
        <v>0</v>
      </c>
      <c r="BI47" s="211">
        <f t="shared" ca="1" si="18"/>
        <v>0</v>
      </c>
      <c r="BJ47" s="211">
        <f t="shared" ca="1" si="18"/>
        <v>0</v>
      </c>
      <c r="BK47" s="211">
        <f t="shared" ca="1" si="18"/>
        <v>0</v>
      </c>
      <c r="BL47" s="211">
        <f t="shared" ca="1" si="18"/>
        <v>0</v>
      </c>
      <c r="BM47" s="211">
        <f t="shared" ca="1" si="18"/>
        <v>0</v>
      </c>
      <c r="BN47" s="211">
        <f t="shared" ca="1" si="18"/>
        <v>0</v>
      </c>
      <c r="BO47" s="211">
        <f t="shared" ca="1" si="18"/>
        <v>0</v>
      </c>
      <c r="BP47" s="211">
        <f t="shared" ca="1" si="19"/>
        <v>0</v>
      </c>
      <c r="BQ47" s="211">
        <f t="shared" ca="1" si="19"/>
        <v>0</v>
      </c>
      <c r="BR47" s="211">
        <f t="shared" ca="1" si="19"/>
        <v>0</v>
      </c>
      <c r="BS47" s="211">
        <f t="shared" ca="1" si="19"/>
        <v>0</v>
      </c>
      <c r="BT47" s="211">
        <f t="shared" ca="1" si="19"/>
        <v>0</v>
      </c>
      <c r="BU47" s="211">
        <f t="shared" ca="1" si="19"/>
        <v>0</v>
      </c>
      <c r="BV47" s="211">
        <f t="shared" ca="1" si="19"/>
        <v>0</v>
      </c>
      <c r="BW47" s="211">
        <f t="shared" ca="1" si="19"/>
        <v>0</v>
      </c>
      <c r="BX47" s="211">
        <f t="shared" ca="1" si="19"/>
        <v>0</v>
      </c>
      <c r="BY47" s="211">
        <f t="shared" ca="1" si="19"/>
        <v>0</v>
      </c>
      <c r="BZ47" s="211">
        <f t="shared" ca="1" si="20"/>
        <v>0</v>
      </c>
      <c r="CA47" s="211">
        <f t="shared" ca="1" si="20"/>
        <v>0</v>
      </c>
      <c r="CB47" s="211">
        <f t="shared" ca="1" si="20"/>
        <v>0</v>
      </c>
      <c r="CC47" s="211">
        <f t="shared" ca="1" si="20"/>
        <v>0</v>
      </c>
      <c r="CD47" s="211">
        <f t="shared" ca="1" si="20"/>
        <v>0</v>
      </c>
      <c r="CE47" s="211">
        <f t="shared" ca="1" si="20"/>
        <v>0</v>
      </c>
      <c r="CF47" s="211">
        <f t="shared" ca="1" si="20"/>
        <v>0</v>
      </c>
      <c r="CG47" s="211">
        <f t="shared" ca="1" si="20"/>
        <v>0</v>
      </c>
      <c r="CH47" s="211">
        <f t="shared" ca="1" si="20"/>
        <v>0</v>
      </c>
      <c r="CI47" s="211">
        <f t="shared" ca="1" si="20"/>
        <v>0</v>
      </c>
      <c r="CJ47" s="211">
        <f t="shared" ca="1" si="21"/>
        <v>0</v>
      </c>
      <c r="CK47" s="211">
        <f t="shared" ca="1" si="21"/>
        <v>0</v>
      </c>
      <c r="CL47" s="211">
        <f t="shared" ca="1" si="21"/>
        <v>0</v>
      </c>
      <c r="CM47" s="211">
        <f t="shared" ca="1" si="21"/>
        <v>0</v>
      </c>
      <c r="CN47" s="211">
        <f t="shared" ca="1" si="21"/>
        <v>0</v>
      </c>
      <c r="CO47" s="211">
        <f t="shared" ca="1" si="21"/>
        <v>0</v>
      </c>
      <c r="CP47" s="211">
        <f t="shared" ca="1" si="21"/>
        <v>0</v>
      </c>
      <c r="CQ47" s="211">
        <f t="shared" ca="1" si="21"/>
        <v>0</v>
      </c>
      <c r="CR47" s="211">
        <f t="shared" ca="1" si="21"/>
        <v>0</v>
      </c>
      <c r="CS47" s="211">
        <f t="shared" ca="1" si="21"/>
        <v>0</v>
      </c>
      <c r="CT47" s="211">
        <f t="shared" ca="1" si="22"/>
        <v>0</v>
      </c>
      <c r="CU47" s="211">
        <f t="shared" ca="1" si="22"/>
        <v>0</v>
      </c>
      <c r="CV47" s="211">
        <f t="shared" ca="1" si="22"/>
        <v>0</v>
      </c>
      <c r="CW47" s="211">
        <f t="shared" ca="1" si="22"/>
        <v>0</v>
      </c>
      <c r="CX47" s="211">
        <f t="shared" ca="1" si="22"/>
        <v>0</v>
      </c>
      <c r="CY47" s="211">
        <f t="shared" ca="1" si="22"/>
        <v>0</v>
      </c>
      <c r="CZ47" s="211">
        <f t="shared" ca="1" si="22"/>
        <v>0</v>
      </c>
      <c r="DA47" s="211">
        <f t="shared" ca="1" si="22"/>
        <v>0</v>
      </c>
      <c r="DB47" s="211">
        <f t="shared" ca="1" si="22"/>
        <v>0</v>
      </c>
      <c r="DC47" s="211">
        <f t="shared" ca="1" si="22"/>
        <v>0</v>
      </c>
    </row>
    <row r="48" spans="1:107">
      <c r="A48" s="44">
        <v>4</v>
      </c>
      <c r="B48" s="176" t="str">
        <f t="shared" ca="1" si="11"/>
        <v>D.1.5.</v>
      </c>
      <c r="C48" s="180" t="str">
        <f t="shared" ca="1" si="12"/>
        <v>Veikla</v>
      </c>
      <c r="D48" s="252"/>
      <c r="E48" s="252"/>
      <c r="F48" s="253"/>
      <c r="G48" s="243">
        <f ca="1">SUMIF($H$39:$DC$39,"&lt;="&amp;PAL,$H48:$DC48)</f>
        <v>0</v>
      </c>
      <c r="H48" s="211">
        <f t="shared" ca="1" si="13"/>
        <v>0</v>
      </c>
      <c r="I48" s="211">
        <f t="shared" ca="1" si="13"/>
        <v>0</v>
      </c>
      <c r="J48" s="211">
        <f t="shared" ca="1" si="13"/>
        <v>0</v>
      </c>
      <c r="K48" s="211">
        <f t="shared" ca="1" si="13"/>
        <v>0</v>
      </c>
      <c r="L48" s="211">
        <f t="shared" ca="1" si="13"/>
        <v>0</v>
      </c>
      <c r="M48" s="211">
        <f t="shared" ca="1" si="13"/>
        <v>0</v>
      </c>
      <c r="N48" s="211">
        <f t="shared" ca="1" si="13"/>
        <v>0</v>
      </c>
      <c r="O48" s="211">
        <f t="shared" ca="1" si="13"/>
        <v>0</v>
      </c>
      <c r="P48" s="211">
        <f t="shared" ca="1" si="13"/>
        <v>0</v>
      </c>
      <c r="Q48" s="211">
        <f t="shared" ca="1" si="13"/>
        <v>0</v>
      </c>
      <c r="R48" s="211">
        <f t="shared" ca="1" si="14"/>
        <v>0</v>
      </c>
      <c r="S48" s="211">
        <f t="shared" ca="1" si="14"/>
        <v>0</v>
      </c>
      <c r="T48" s="211">
        <f t="shared" ca="1" si="14"/>
        <v>0</v>
      </c>
      <c r="U48" s="211">
        <f t="shared" ca="1" si="14"/>
        <v>0</v>
      </c>
      <c r="V48" s="211">
        <f t="shared" ca="1" si="14"/>
        <v>0</v>
      </c>
      <c r="W48" s="211">
        <f t="shared" ca="1" si="14"/>
        <v>0</v>
      </c>
      <c r="X48" s="211">
        <f t="shared" ca="1" si="14"/>
        <v>0</v>
      </c>
      <c r="Y48" s="211">
        <f t="shared" ca="1" si="14"/>
        <v>0</v>
      </c>
      <c r="Z48" s="211">
        <f t="shared" ca="1" si="14"/>
        <v>0</v>
      </c>
      <c r="AA48" s="211">
        <f t="shared" ca="1" si="14"/>
        <v>0</v>
      </c>
      <c r="AB48" s="211">
        <f t="shared" ca="1" si="15"/>
        <v>0</v>
      </c>
      <c r="AC48" s="211">
        <f t="shared" ca="1" si="15"/>
        <v>0</v>
      </c>
      <c r="AD48" s="211">
        <f t="shared" ca="1" si="15"/>
        <v>0</v>
      </c>
      <c r="AE48" s="211">
        <f t="shared" ca="1" si="15"/>
        <v>0</v>
      </c>
      <c r="AF48" s="211">
        <f t="shared" ca="1" si="15"/>
        <v>0</v>
      </c>
      <c r="AG48" s="211">
        <f t="shared" ca="1" si="15"/>
        <v>0</v>
      </c>
      <c r="AH48" s="211">
        <f t="shared" ca="1" si="15"/>
        <v>0</v>
      </c>
      <c r="AI48" s="211">
        <f t="shared" ca="1" si="15"/>
        <v>0</v>
      </c>
      <c r="AJ48" s="211">
        <f t="shared" ca="1" si="15"/>
        <v>0</v>
      </c>
      <c r="AK48" s="211">
        <f t="shared" ca="1" si="15"/>
        <v>0</v>
      </c>
      <c r="AL48" s="211">
        <f t="shared" ca="1" si="16"/>
        <v>0</v>
      </c>
      <c r="AM48" s="211">
        <f t="shared" ca="1" si="16"/>
        <v>0</v>
      </c>
      <c r="AN48" s="211">
        <f t="shared" ca="1" si="16"/>
        <v>0</v>
      </c>
      <c r="AO48" s="211">
        <f t="shared" ca="1" si="16"/>
        <v>0</v>
      </c>
      <c r="AP48" s="211">
        <f t="shared" ca="1" si="16"/>
        <v>0</v>
      </c>
      <c r="AQ48" s="211">
        <f t="shared" ca="1" si="16"/>
        <v>0</v>
      </c>
      <c r="AR48" s="211">
        <f t="shared" ca="1" si="16"/>
        <v>0</v>
      </c>
      <c r="AS48" s="211">
        <f t="shared" ca="1" si="16"/>
        <v>0</v>
      </c>
      <c r="AT48" s="211">
        <f t="shared" ca="1" si="16"/>
        <v>0</v>
      </c>
      <c r="AU48" s="211">
        <f t="shared" ca="1" si="16"/>
        <v>0</v>
      </c>
      <c r="AV48" s="211">
        <f t="shared" ca="1" si="17"/>
        <v>0</v>
      </c>
      <c r="AW48" s="211">
        <f t="shared" ca="1" si="17"/>
        <v>0</v>
      </c>
      <c r="AX48" s="211">
        <f t="shared" ca="1" si="17"/>
        <v>0</v>
      </c>
      <c r="AY48" s="211">
        <f t="shared" ca="1" si="17"/>
        <v>0</v>
      </c>
      <c r="AZ48" s="211">
        <f t="shared" ca="1" si="17"/>
        <v>0</v>
      </c>
      <c r="BA48" s="211">
        <f t="shared" ca="1" si="17"/>
        <v>0</v>
      </c>
      <c r="BB48" s="211">
        <f t="shared" ca="1" si="17"/>
        <v>0</v>
      </c>
      <c r="BC48" s="211">
        <f t="shared" ca="1" si="17"/>
        <v>0</v>
      </c>
      <c r="BD48" s="211">
        <f t="shared" ca="1" si="17"/>
        <v>0</v>
      </c>
      <c r="BE48" s="211">
        <f t="shared" ca="1" si="17"/>
        <v>0</v>
      </c>
      <c r="BF48" s="211">
        <f t="shared" ca="1" si="18"/>
        <v>0</v>
      </c>
      <c r="BG48" s="211">
        <f t="shared" ca="1" si="18"/>
        <v>0</v>
      </c>
      <c r="BH48" s="211">
        <f t="shared" ca="1" si="18"/>
        <v>0</v>
      </c>
      <c r="BI48" s="211">
        <f t="shared" ca="1" si="18"/>
        <v>0</v>
      </c>
      <c r="BJ48" s="211">
        <f t="shared" ca="1" si="18"/>
        <v>0</v>
      </c>
      <c r="BK48" s="211">
        <f t="shared" ca="1" si="18"/>
        <v>0</v>
      </c>
      <c r="BL48" s="211">
        <f t="shared" ca="1" si="18"/>
        <v>0</v>
      </c>
      <c r="BM48" s="211">
        <f t="shared" ca="1" si="18"/>
        <v>0</v>
      </c>
      <c r="BN48" s="211">
        <f t="shared" ca="1" si="18"/>
        <v>0</v>
      </c>
      <c r="BO48" s="211">
        <f t="shared" ca="1" si="18"/>
        <v>0</v>
      </c>
      <c r="BP48" s="211">
        <f t="shared" ca="1" si="19"/>
        <v>0</v>
      </c>
      <c r="BQ48" s="211">
        <f t="shared" ca="1" si="19"/>
        <v>0</v>
      </c>
      <c r="BR48" s="211">
        <f t="shared" ca="1" si="19"/>
        <v>0</v>
      </c>
      <c r="BS48" s="211">
        <f t="shared" ca="1" si="19"/>
        <v>0</v>
      </c>
      <c r="BT48" s="211">
        <f t="shared" ca="1" si="19"/>
        <v>0</v>
      </c>
      <c r="BU48" s="211">
        <f t="shared" ca="1" si="19"/>
        <v>0</v>
      </c>
      <c r="BV48" s="211">
        <f t="shared" ca="1" si="19"/>
        <v>0</v>
      </c>
      <c r="BW48" s="211">
        <f t="shared" ca="1" si="19"/>
        <v>0</v>
      </c>
      <c r="BX48" s="211">
        <f t="shared" ca="1" si="19"/>
        <v>0</v>
      </c>
      <c r="BY48" s="211">
        <f t="shared" ca="1" si="19"/>
        <v>0</v>
      </c>
      <c r="BZ48" s="211">
        <f t="shared" ca="1" si="20"/>
        <v>0</v>
      </c>
      <c r="CA48" s="211">
        <f t="shared" ca="1" si="20"/>
        <v>0</v>
      </c>
      <c r="CB48" s="211">
        <f t="shared" ca="1" si="20"/>
        <v>0</v>
      </c>
      <c r="CC48" s="211">
        <f t="shared" ca="1" si="20"/>
        <v>0</v>
      </c>
      <c r="CD48" s="211">
        <f t="shared" ca="1" si="20"/>
        <v>0</v>
      </c>
      <c r="CE48" s="211">
        <f t="shared" ca="1" si="20"/>
        <v>0</v>
      </c>
      <c r="CF48" s="211">
        <f t="shared" ca="1" si="20"/>
        <v>0</v>
      </c>
      <c r="CG48" s="211">
        <f t="shared" ca="1" si="20"/>
        <v>0</v>
      </c>
      <c r="CH48" s="211">
        <f t="shared" ca="1" si="20"/>
        <v>0</v>
      </c>
      <c r="CI48" s="211">
        <f t="shared" ca="1" si="20"/>
        <v>0</v>
      </c>
      <c r="CJ48" s="211">
        <f t="shared" ca="1" si="21"/>
        <v>0</v>
      </c>
      <c r="CK48" s="211">
        <f t="shared" ca="1" si="21"/>
        <v>0</v>
      </c>
      <c r="CL48" s="211">
        <f t="shared" ca="1" si="21"/>
        <v>0</v>
      </c>
      <c r="CM48" s="211">
        <f t="shared" ca="1" si="21"/>
        <v>0</v>
      </c>
      <c r="CN48" s="211">
        <f t="shared" ca="1" si="21"/>
        <v>0</v>
      </c>
      <c r="CO48" s="211">
        <f t="shared" ca="1" si="21"/>
        <v>0</v>
      </c>
      <c r="CP48" s="211">
        <f t="shared" ca="1" si="21"/>
        <v>0</v>
      </c>
      <c r="CQ48" s="211">
        <f t="shared" ca="1" si="21"/>
        <v>0</v>
      </c>
      <c r="CR48" s="211">
        <f t="shared" ca="1" si="21"/>
        <v>0</v>
      </c>
      <c r="CS48" s="211">
        <f t="shared" ca="1" si="21"/>
        <v>0</v>
      </c>
      <c r="CT48" s="211">
        <f t="shared" ca="1" si="22"/>
        <v>0</v>
      </c>
      <c r="CU48" s="211">
        <f t="shared" ca="1" si="22"/>
        <v>0</v>
      </c>
      <c r="CV48" s="211">
        <f t="shared" ca="1" si="22"/>
        <v>0</v>
      </c>
      <c r="CW48" s="211">
        <f t="shared" ca="1" si="22"/>
        <v>0</v>
      </c>
      <c r="CX48" s="211">
        <f t="shared" ca="1" si="22"/>
        <v>0</v>
      </c>
      <c r="CY48" s="211">
        <f t="shared" ca="1" si="22"/>
        <v>0</v>
      </c>
      <c r="CZ48" s="211">
        <f t="shared" ca="1" si="22"/>
        <v>0</v>
      </c>
      <c r="DA48" s="211">
        <f t="shared" ca="1" si="22"/>
        <v>0</v>
      </c>
      <c r="DB48" s="211">
        <f t="shared" ca="1" si="22"/>
        <v>0</v>
      </c>
      <c r="DC48" s="211">
        <f t="shared" ca="1" si="22"/>
        <v>0</v>
      </c>
    </row>
    <row r="49" spans="1:107">
      <c r="A49" s="44">
        <v>5</v>
      </c>
      <c r="B49" s="176" t="str">
        <f t="shared" ca="1" si="11"/>
        <v>D.1.6.</v>
      </c>
      <c r="C49" s="180" t="str">
        <f t="shared" ca="1" si="12"/>
        <v>Veikla</v>
      </c>
      <c r="D49" s="252"/>
      <c r="E49" s="252"/>
      <c r="F49" s="253"/>
      <c r="G49" s="243">
        <f ca="1">SUMIF($H$39:$DC$39,"&lt;="&amp;PAL,$H49:$DC49)</f>
        <v>0</v>
      </c>
      <c r="H49" s="211">
        <f t="shared" ca="1" si="13"/>
        <v>0</v>
      </c>
      <c r="I49" s="211">
        <f t="shared" ca="1" si="13"/>
        <v>0</v>
      </c>
      <c r="J49" s="211">
        <f t="shared" ca="1" si="13"/>
        <v>0</v>
      </c>
      <c r="K49" s="211">
        <f t="shared" ca="1" si="13"/>
        <v>0</v>
      </c>
      <c r="L49" s="211">
        <f t="shared" ca="1" si="13"/>
        <v>0</v>
      </c>
      <c r="M49" s="211">
        <f t="shared" ca="1" si="13"/>
        <v>0</v>
      </c>
      <c r="N49" s="211">
        <f t="shared" ca="1" si="13"/>
        <v>0</v>
      </c>
      <c r="O49" s="211">
        <f t="shared" ca="1" si="13"/>
        <v>0</v>
      </c>
      <c r="P49" s="211">
        <f t="shared" ca="1" si="13"/>
        <v>0</v>
      </c>
      <c r="Q49" s="211">
        <f t="shared" ca="1" si="13"/>
        <v>0</v>
      </c>
      <c r="R49" s="211">
        <f t="shared" ca="1" si="14"/>
        <v>0</v>
      </c>
      <c r="S49" s="211">
        <f t="shared" ca="1" si="14"/>
        <v>0</v>
      </c>
      <c r="T49" s="211">
        <f t="shared" ca="1" si="14"/>
        <v>0</v>
      </c>
      <c r="U49" s="211">
        <f t="shared" ca="1" si="14"/>
        <v>0</v>
      </c>
      <c r="V49" s="211">
        <f t="shared" ca="1" si="14"/>
        <v>0</v>
      </c>
      <c r="W49" s="211">
        <f t="shared" ca="1" si="14"/>
        <v>0</v>
      </c>
      <c r="X49" s="211">
        <f t="shared" ca="1" si="14"/>
        <v>0</v>
      </c>
      <c r="Y49" s="211">
        <f t="shared" ca="1" si="14"/>
        <v>0</v>
      </c>
      <c r="Z49" s="211">
        <f t="shared" ca="1" si="14"/>
        <v>0</v>
      </c>
      <c r="AA49" s="211">
        <f t="shared" ca="1" si="14"/>
        <v>0</v>
      </c>
      <c r="AB49" s="211">
        <f t="shared" ca="1" si="15"/>
        <v>0</v>
      </c>
      <c r="AC49" s="211">
        <f t="shared" ca="1" si="15"/>
        <v>0</v>
      </c>
      <c r="AD49" s="211">
        <f t="shared" ca="1" si="15"/>
        <v>0</v>
      </c>
      <c r="AE49" s="211">
        <f t="shared" ca="1" si="15"/>
        <v>0</v>
      </c>
      <c r="AF49" s="211">
        <f t="shared" ca="1" si="15"/>
        <v>0</v>
      </c>
      <c r="AG49" s="211">
        <f t="shared" ca="1" si="15"/>
        <v>0</v>
      </c>
      <c r="AH49" s="211">
        <f t="shared" ca="1" si="15"/>
        <v>0</v>
      </c>
      <c r="AI49" s="211">
        <f t="shared" ca="1" si="15"/>
        <v>0</v>
      </c>
      <c r="AJ49" s="211">
        <f t="shared" ca="1" si="15"/>
        <v>0</v>
      </c>
      <c r="AK49" s="211">
        <f t="shared" ca="1" si="15"/>
        <v>0</v>
      </c>
      <c r="AL49" s="211">
        <f t="shared" ca="1" si="16"/>
        <v>0</v>
      </c>
      <c r="AM49" s="211">
        <f t="shared" ca="1" si="16"/>
        <v>0</v>
      </c>
      <c r="AN49" s="211">
        <f t="shared" ca="1" si="16"/>
        <v>0</v>
      </c>
      <c r="AO49" s="211">
        <f t="shared" ca="1" si="16"/>
        <v>0</v>
      </c>
      <c r="AP49" s="211">
        <f t="shared" ca="1" si="16"/>
        <v>0</v>
      </c>
      <c r="AQ49" s="211">
        <f t="shared" ca="1" si="16"/>
        <v>0</v>
      </c>
      <c r="AR49" s="211">
        <f t="shared" ca="1" si="16"/>
        <v>0</v>
      </c>
      <c r="AS49" s="211">
        <f t="shared" ca="1" si="16"/>
        <v>0</v>
      </c>
      <c r="AT49" s="211">
        <f t="shared" ca="1" si="16"/>
        <v>0</v>
      </c>
      <c r="AU49" s="211">
        <f t="shared" ca="1" si="16"/>
        <v>0</v>
      </c>
      <c r="AV49" s="211">
        <f t="shared" ca="1" si="17"/>
        <v>0</v>
      </c>
      <c r="AW49" s="211">
        <f t="shared" ca="1" si="17"/>
        <v>0</v>
      </c>
      <c r="AX49" s="211">
        <f t="shared" ca="1" si="17"/>
        <v>0</v>
      </c>
      <c r="AY49" s="211">
        <f t="shared" ca="1" si="17"/>
        <v>0</v>
      </c>
      <c r="AZ49" s="211">
        <f t="shared" ca="1" si="17"/>
        <v>0</v>
      </c>
      <c r="BA49" s="211">
        <f t="shared" ca="1" si="17"/>
        <v>0</v>
      </c>
      <c r="BB49" s="211">
        <f t="shared" ca="1" si="17"/>
        <v>0</v>
      </c>
      <c r="BC49" s="211">
        <f t="shared" ca="1" si="17"/>
        <v>0</v>
      </c>
      <c r="BD49" s="211">
        <f t="shared" ca="1" si="17"/>
        <v>0</v>
      </c>
      <c r="BE49" s="211">
        <f t="shared" ca="1" si="17"/>
        <v>0</v>
      </c>
      <c r="BF49" s="211">
        <f t="shared" ca="1" si="18"/>
        <v>0</v>
      </c>
      <c r="BG49" s="211">
        <f t="shared" ca="1" si="18"/>
        <v>0</v>
      </c>
      <c r="BH49" s="211">
        <f t="shared" ca="1" si="18"/>
        <v>0</v>
      </c>
      <c r="BI49" s="211">
        <f t="shared" ca="1" si="18"/>
        <v>0</v>
      </c>
      <c r="BJ49" s="211">
        <f t="shared" ca="1" si="18"/>
        <v>0</v>
      </c>
      <c r="BK49" s="211">
        <f t="shared" ca="1" si="18"/>
        <v>0</v>
      </c>
      <c r="BL49" s="211">
        <f t="shared" ca="1" si="18"/>
        <v>0</v>
      </c>
      <c r="BM49" s="211">
        <f t="shared" ca="1" si="18"/>
        <v>0</v>
      </c>
      <c r="BN49" s="211">
        <f t="shared" ca="1" si="18"/>
        <v>0</v>
      </c>
      <c r="BO49" s="211">
        <f t="shared" ca="1" si="18"/>
        <v>0</v>
      </c>
      <c r="BP49" s="211">
        <f t="shared" ca="1" si="19"/>
        <v>0</v>
      </c>
      <c r="BQ49" s="211">
        <f t="shared" ca="1" si="19"/>
        <v>0</v>
      </c>
      <c r="BR49" s="211">
        <f t="shared" ca="1" si="19"/>
        <v>0</v>
      </c>
      <c r="BS49" s="211">
        <f t="shared" ca="1" si="19"/>
        <v>0</v>
      </c>
      <c r="BT49" s="211">
        <f t="shared" ca="1" si="19"/>
        <v>0</v>
      </c>
      <c r="BU49" s="211">
        <f t="shared" ca="1" si="19"/>
        <v>0</v>
      </c>
      <c r="BV49" s="211">
        <f t="shared" ca="1" si="19"/>
        <v>0</v>
      </c>
      <c r="BW49" s="211">
        <f t="shared" ca="1" si="19"/>
        <v>0</v>
      </c>
      <c r="BX49" s="211">
        <f t="shared" ca="1" si="19"/>
        <v>0</v>
      </c>
      <c r="BY49" s="211">
        <f t="shared" ca="1" si="19"/>
        <v>0</v>
      </c>
      <c r="BZ49" s="211">
        <f t="shared" ca="1" si="20"/>
        <v>0</v>
      </c>
      <c r="CA49" s="211">
        <f t="shared" ca="1" si="20"/>
        <v>0</v>
      </c>
      <c r="CB49" s="211">
        <f t="shared" ca="1" si="20"/>
        <v>0</v>
      </c>
      <c r="CC49" s="211">
        <f t="shared" ca="1" si="20"/>
        <v>0</v>
      </c>
      <c r="CD49" s="211">
        <f t="shared" ca="1" si="20"/>
        <v>0</v>
      </c>
      <c r="CE49" s="211">
        <f t="shared" ca="1" si="20"/>
        <v>0</v>
      </c>
      <c r="CF49" s="211">
        <f t="shared" ca="1" si="20"/>
        <v>0</v>
      </c>
      <c r="CG49" s="211">
        <f t="shared" ca="1" si="20"/>
        <v>0</v>
      </c>
      <c r="CH49" s="211">
        <f t="shared" ca="1" si="20"/>
        <v>0</v>
      </c>
      <c r="CI49" s="211">
        <f t="shared" ca="1" si="20"/>
        <v>0</v>
      </c>
      <c r="CJ49" s="211">
        <f t="shared" ca="1" si="21"/>
        <v>0</v>
      </c>
      <c r="CK49" s="211">
        <f t="shared" ca="1" si="21"/>
        <v>0</v>
      </c>
      <c r="CL49" s="211">
        <f t="shared" ca="1" si="21"/>
        <v>0</v>
      </c>
      <c r="CM49" s="211">
        <f t="shared" ca="1" si="21"/>
        <v>0</v>
      </c>
      <c r="CN49" s="211">
        <f t="shared" ca="1" si="21"/>
        <v>0</v>
      </c>
      <c r="CO49" s="211">
        <f t="shared" ca="1" si="21"/>
        <v>0</v>
      </c>
      <c r="CP49" s="211">
        <f t="shared" ca="1" si="21"/>
        <v>0</v>
      </c>
      <c r="CQ49" s="211">
        <f t="shared" ca="1" si="21"/>
        <v>0</v>
      </c>
      <c r="CR49" s="211">
        <f t="shared" ca="1" si="21"/>
        <v>0</v>
      </c>
      <c r="CS49" s="211">
        <f t="shared" ca="1" si="21"/>
        <v>0</v>
      </c>
      <c r="CT49" s="211">
        <f t="shared" ca="1" si="22"/>
        <v>0</v>
      </c>
      <c r="CU49" s="211">
        <f t="shared" ca="1" si="22"/>
        <v>0</v>
      </c>
      <c r="CV49" s="211">
        <f t="shared" ca="1" si="22"/>
        <v>0</v>
      </c>
      <c r="CW49" s="211">
        <f t="shared" ca="1" si="22"/>
        <v>0</v>
      </c>
      <c r="CX49" s="211">
        <f t="shared" ca="1" si="22"/>
        <v>0</v>
      </c>
      <c r="CY49" s="211">
        <f t="shared" ca="1" si="22"/>
        <v>0</v>
      </c>
      <c r="CZ49" s="211">
        <f t="shared" ca="1" si="22"/>
        <v>0</v>
      </c>
      <c r="DA49" s="211">
        <f t="shared" ca="1" si="22"/>
        <v>0</v>
      </c>
      <c r="DB49" s="211">
        <f t="shared" ca="1" si="22"/>
        <v>0</v>
      </c>
      <c r="DC49" s="211">
        <f t="shared" ca="1" si="22"/>
        <v>0</v>
      </c>
    </row>
    <row r="50" spans="1:107">
      <c r="A50" s="44">
        <v>6</v>
      </c>
      <c r="B50" s="176" t="str">
        <f t="shared" ca="1" si="11"/>
        <v>D.1.7.</v>
      </c>
      <c r="C50" s="180" t="str">
        <f t="shared" ca="1" si="12"/>
        <v>Veikla</v>
      </c>
      <c r="D50" s="252"/>
      <c r="E50" s="252"/>
      <c r="F50" s="253"/>
      <c r="G50" s="243">
        <f ca="1">SUMIF($H$39:$DC$39,"&lt;="&amp;PAL,$H50:$DC50)</f>
        <v>0</v>
      </c>
      <c r="H50" s="211">
        <f t="shared" ca="1" si="13"/>
        <v>0</v>
      </c>
      <c r="I50" s="211">
        <f t="shared" ca="1" si="13"/>
        <v>0</v>
      </c>
      <c r="J50" s="211">
        <f t="shared" ca="1" si="13"/>
        <v>0</v>
      </c>
      <c r="K50" s="211">
        <f t="shared" ca="1" si="13"/>
        <v>0</v>
      </c>
      <c r="L50" s="211">
        <f t="shared" ca="1" si="13"/>
        <v>0</v>
      </c>
      <c r="M50" s="211">
        <f t="shared" ca="1" si="13"/>
        <v>0</v>
      </c>
      <c r="N50" s="211">
        <f t="shared" ca="1" si="13"/>
        <v>0</v>
      </c>
      <c r="O50" s="211">
        <f t="shared" ca="1" si="13"/>
        <v>0</v>
      </c>
      <c r="P50" s="211">
        <f t="shared" ca="1" si="13"/>
        <v>0</v>
      </c>
      <c r="Q50" s="211">
        <f t="shared" ca="1" si="13"/>
        <v>0</v>
      </c>
      <c r="R50" s="211">
        <f t="shared" ca="1" si="14"/>
        <v>0</v>
      </c>
      <c r="S50" s="211">
        <f t="shared" ca="1" si="14"/>
        <v>0</v>
      </c>
      <c r="T50" s="211">
        <f t="shared" ca="1" si="14"/>
        <v>0</v>
      </c>
      <c r="U50" s="211">
        <f t="shared" ca="1" si="14"/>
        <v>0</v>
      </c>
      <c r="V50" s="211">
        <f t="shared" ca="1" si="14"/>
        <v>0</v>
      </c>
      <c r="W50" s="211">
        <f t="shared" ca="1" si="14"/>
        <v>0</v>
      </c>
      <c r="X50" s="211">
        <f t="shared" ca="1" si="14"/>
        <v>0</v>
      </c>
      <c r="Y50" s="211">
        <f t="shared" ca="1" si="14"/>
        <v>0</v>
      </c>
      <c r="Z50" s="211">
        <f t="shared" ca="1" si="14"/>
        <v>0</v>
      </c>
      <c r="AA50" s="211">
        <f t="shared" ca="1" si="14"/>
        <v>0</v>
      </c>
      <c r="AB50" s="211">
        <f t="shared" ca="1" si="15"/>
        <v>0</v>
      </c>
      <c r="AC50" s="211">
        <f t="shared" ca="1" si="15"/>
        <v>0</v>
      </c>
      <c r="AD50" s="211">
        <f t="shared" ca="1" si="15"/>
        <v>0</v>
      </c>
      <c r="AE50" s="211">
        <f t="shared" ca="1" si="15"/>
        <v>0</v>
      </c>
      <c r="AF50" s="211">
        <f t="shared" ca="1" si="15"/>
        <v>0</v>
      </c>
      <c r="AG50" s="211">
        <f t="shared" ca="1" si="15"/>
        <v>0</v>
      </c>
      <c r="AH50" s="211">
        <f t="shared" ca="1" si="15"/>
        <v>0</v>
      </c>
      <c r="AI50" s="211">
        <f t="shared" ca="1" si="15"/>
        <v>0</v>
      </c>
      <c r="AJ50" s="211">
        <f t="shared" ca="1" si="15"/>
        <v>0</v>
      </c>
      <c r="AK50" s="211">
        <f t="shared" ca="1" si="15"/>
        <v>0</v>
      </c>
      <c r="AL50" s="211">
        <f t="shared" ca="1" si="16"/>
        <v>0</v>
      </c>
      <c r="AM50" s="211">
        <f t="shared" ca="1" si="16"/>
        <v>0</v>
      </c>
      <c r="AN50" s="211">
        <f t="shared" ca="1" si="16"/>
        <v>0</v>
      </c>
      <c r="AO50" s="211">
        <f t="shared" ca="1" si="16"/>
        <v>0</v>
      </c>
      <c r="AP50" s="211">
        <f t="shared" ca="1" si="16"/>
        <v>0</v>
      </c>
      <c r="AQ50" s="211">
        <f t="shared" ca="1" si="16"/>
        <v>0</v>
      </c>
      <c r="AR50" s="211">
        <f t="shared" ca="1" si="16"/>
        <v>0</v>
      </c>
      <c r="AS50" s="211">
        <f t="shared" ca="1" si="16"/>
        <v>0</v>
      </c>
      <c r="AT50" s="211">
        <f t="shared" ca="1" si="16"/>
        <v>0</v>
      </c>
      <c r="AU50" s="211">
        <f t="shared" ca="1" si="16"/>
        <v>0</v>
      </c>
      <c r="AV50" s="211">
        <f t="shared" ca="1" si="17"/>
        <v>0</v>
      </c>
      <c r="AW50" s="211">
        <f t="shared" ca="1" si="17"/>
        <v>0</v>
      </c>
      <c r="AX50" s="211">
        <f t="shared" ca="1" si="17"/>
        <v>0</v>
      </c>
      <c r="AY50" s="211">
        <f t="shared" ca="1" si="17"/>
        <v>0</v>
      </c>
      <c r="AZ50" s="211">
        <f t="shared" ca="1" si="17"/>
        <v>0</v>
      </c>
      <c r="BA50" s="211">
        <f t="shared" ca="1" si="17"/>
        <v>0</v>
      </c>
      <c r="BB50" s="211">
        <f t="shared" ca="1" si="17"/>
        <v>0</v>
      </c>
      <c r="BC50" s="211">
        <f t="shared" ca="1" si="17"/>
        <v>0</v>
      </c>
      <c r="BD50" s="211">
        <f t="shared" ca="1" si="17"/>
        <v>0</v>
      </c>
      <c r="BE50" s="211">
        <f t="shared" ca="1" si="17"/>
        <v>0</v>
      </c>
      <c r="BF50" s="211">
        <f t="shared" ca="1" si="18"/>
        <v>0</v>
      </c>
      <c r="BG50" s="211">
        <f t="shared" ca="1" si="18"/>
        <v>0</v>
      </c>
      <c r="BH50" s="211">
        <f t="shared" ca="1" si="18"/>
        <v>0</v>
      </c>
      <c r="BI50" s="211">
        <f t="shared" ca="1" si="18"/>
        <v>0</v>
      </c>
      <c r="BJ50" s="211">
        <f t="shared" ca="1" si="18"/>
        <v>0</v>
      </c>
      <c r="BK50" s="211">
        <f t="shared" ca="1" si="18"/>
        <v>0</v>
      </c>
      <c r="BL50" s="211">
        <f t="shared" ca="1" si="18"/>
        <v>0</v>
      </c>
      <c r="BM50" s="211">
        <f t="shared" ca="1" si="18"/>
        <v>0</v>
      </c>
      <c r="BN50" s="211">
        <f t="shared" ca="1" si="18"/>
        <v>0</v>
      </c>
      <c r="BO50" s="211">
        <f t="shared" ca="1" si="18"/>
        <v>0</v>
      </c>
      <c r="BP50" s="211">
        <f t="shared" ca="1" si="19"/>
        <v>0</v>
      </c>
      <c r="BQ50" s="211">
        <f t="shared" ca="1" si="19"/>
        <v>0</v>
      </c>
      <c r="BR50" s="211">
        <f t="shared" ca="1" si="19"/>
        <v>0</v>
      </c>
      <c r="BS50" s="211">
        <f t="shared" ca="1" si="19"/>
        <v>0</v>
      </c>
      <c r="BT50" s="211">
        <f t="shared" ca="1" si="19"/>
        <v>0</v>
      </c>
      <c r="BU50" s="211">
        <f t="shared" ca="1" si="19"/>
        <v>0</v>
      </c>
      <c r="BV50" s="211">
        <f t="shared" ca="1" si="19"/>
        <v>0</v>
      </c>
      <c r="BW50" s="211">
        <f t="shared" ca="1" si="19"/>
        <v>0</v>
      </c>
      <c r="BX50" s="211">
        <f t="shared" ca="1" si="19"/>
        <v>0</v>
      </c>
      <c r="BY50" s="211">
        <f t="shared" ca="1" si="19"/>
        <v>0</v>
      </c>
      <c r="BZ50" s="211">
        <f t="shared" ca="1" si="20"/>
        <v>0</v>
      </c>
      <c r="CA50" s="211">
        <f t="shared" ca="1" si="20"/>
        <v>0</v>
      </c>
      <c r="CB50" s="211">
        <f t="shared" ca="1" si="20"/>
        <v>0</v>
      </c>
      <c r="CC50" s="211">
        <f t="shared" ca="1" si="20"/>
        <v>0</v>
      </c>
      <c r="CD50" s="211">
        <f t="shared" ca="1" si="20"/>
        <v>0</v>
      </c>
      <c r="CE50" s="211">
        <f t="shared" ca="1" si="20"/>
        <v>0</v>
      </c>
      <c r="CF50" s="211">
        <f t="shared" ca="1" si="20"/>
        <v>0</v>
      </c>
      <c r="CG50" s="211">
        <f t="shared" ca="1" si="20"/>
        <v>0</v>
      </c>
      <c r="CH50" s="211">
        <f t="shared" ca="1" si="20"/>
        <v>0</v>
      </c>
      <c r="CI50" s="211">
        <f t="shared" ca="1" si="20"/>
        <v>0</v>
      </c>
      <c r="CJ50" s="211">
        <f t="shared" ca="1" si="21"/>
        <v>0</v>
      </c>
      <c r="CK50" s="211">
        <f t="shared" ca="1" si="21"/>
        <v>0</v>
      </c>
      <c r="CL50" s="211">
        <f t="shared" ca="1" si="21"/>
        <v>0</v>
      </c>
      <c r="CM50" s="211">
        <f t="shared" ca="1" si="21"/>
        <v>0</v>
      </c>
      <c r="CN50" s="211">
        <f t="shared" ca="1" si="21"/>
        <v>0</v>
      </c>
      <c r="CO50" s="211">
        <f t="shared" ca="1" si="21"/>
        <v>0</v>
      </c>
      <c r="CP50" s="211">
        <f t="shared" ca="1" si="21"/>
        <v>0</v>
      </c>
      <c r="CQ50" s="211">
        <f t="shared" ca="1" si="21"/>
        <v>0</v>
      </c>
      <c r="CR50" s="211">
        <f t="shared" ca="1" si="21"/>
        <v>0</v>
      </c>
      <c r="CS50" s="211">
        <f t="shared" ca="1" si="21"/>
        <v>0</v>
      </c>
      <c r="CT50" s="211">
        <f t="shared" ca="1" si="22"/>
        <v>0</v>
      </c>
      <c r="CU50" s="211">
        <f t="shared" ca="1" si="22"/>
        <v>0</v>
      </c>
      <c r="CV50" s="211">
        <f t="shared" ca="1" si="22"/>
        <v>0</v>
      </c>
      <c r="CW50" s="211">
        <f t="shared" ca="1" si="22"/>
        <v>0</v>
      </c>
      <c r="CX50" s="211">
        <f t="shared" ca="1" si="22"/>
        <v>0</v>
      </c>
      <c r="CY50" s="211">
        <f t="shared" ca="1" si="22"/>
        <v>0</v>
      </c>
      <c r="CZ50" s="211">
        <f t="shared" ca="1" si="22"/>
        <v>0</v>
      </c>
      <c r="DA50" s="211">
        <f t="shared" ca="1" si="22"/>
        <v>0</v>
      </c>
      <c r="DB50" s="211">
        <f t="shared" ca="1" si="22"/>
        <v>0</v>
      </c>
      <c r="DC50" s="211">
        <f t="shared" ca="1" si="22"/>
        <v>0</v>
      </c>
    </row>
    <row r="51" spans="1:107" ht="15" customHeight="1">
      <c r="A51" s="44">
        <v>7</v>
      </c>
      <c r="B51" s="176" t="str">
        <f t="shared" ca="1" si="11"/>
        <v>D.1.8.</v>
      </c>
      <c r="C51" s="180" t="str">
        <f t="shared" ca="1" si="12"/>
        <v>Veikla</v>
      </c>
      <c r="D51" s="252"/>
      <c r="E51" s="252"/>
      <c r="F51" s="253"/>
      <c r="G51" s="243">
        <f ca="1">SUMIF($H$39:$DC$39,"&lt;="&amp;PAL,$H51:$DC51)</f>
        <v>0</v>
      </c>
      <c r="H51" s="211">
        <f t="shared" ca="1" si="13"/>
        <v>0</v>
      </c>
      <c r="I51" s="211">
        <f t="shared" ca="1" si="13"/>
        <v>0</v>
      </c>
      <c r="J51" s="211">
        <f t="shared" ca="1" si="13"/>
        <v>0</v>
      </c>
      <c r="K51" s="211">
        <f t="shared" ca="1" si="13"/>
        <v>0</v>
      </c>
      <c r="L51" s="211">
        <f t="shared" ca="1" si="13"/>
        <v>0</v>
      </c>
      <c r="M51" s="211">
        <f t="shared" ca="1" si="13"/>
        <v>0</v>
      </c>
      <c r="N51" s="211">
        <f t="shared" ca="1" si="13"/>
        <v>0</v>
      </c>
      <c r="O51" s="211">
        <f t="shared" ca="1" si="13"/>
        <v>0</v>
      </c>
      <c r="P51" s="211">
        <f t="shared" ca="1" si="13"/>
        <v>0</v>
      </c>
      <c r="Q51" s="211">
        <f t="shared" ca="1" si="13"/>
        <v>0</v>
      </c>
      <c r="R51" s="211">
        <f t="shared" ca="1" si="14"/>
        <v>0</v>
      </c>
      <c r="S51" s="211">
        <f t="shared" ca="1" si="14"/>
        <v>0</v>
      </c>
      <c r="T51" s="211">
        <f t="shared" ca="1" si="14"/>
        <v>0</v>
      </c>
      <c r="U51" s="211">
        <f t="shared" ca="1" si="14"/>
        <v>0</v>
      </c>
      <c r="V51" s="211">
        <f t="shared" ca="1" si="14"/>
        <v>0</v>
      </c>
      <c r="W51" s="211">
        <f t="shared" ca="1" si="14"/>
        <v>0</v>
      </c>
      <c r="X51" s="211">
        <f t="shared" ca="1" si="14"/>
        <v>0</v>
      </c>
      <c r="Y51" s="211">
        <f t="shared" ca="1" si="14"/>
        <v>0</v>
      </c>
      <c r="Z51" s="211">
        <f t="shared" ca="1" si="14"/>
        <v>0</v>
      </c>
      <c r="AA51" s="211">
        <f t="shared" ca="1" si="14"/>
        <v>0</v>
      </c>
      <c r="AB51" s="211">
        <f t="shared" ca="1" si="15"/>
        <v>0</v>
      </c>
      <c r="AC51" s="211">
        <f t="shared" ca="1" si="15"/>
        <v>0</v>
      </c>
      <c r="AD51" s="211">
        <f t="shared" ca="1" si="15"/>
        <v>0</v>
      </c>
      <c r="AE51" s="211">
        <f t="shared" ca="1" si="15"/>
        <v>0</v>
      </c>
      <c r="AF51" s="211">
        <f t="shared" ca="1" si="15"/>
        <v>0</v>
      </c>
      <c r="AG51" s="211">
        <f t="shared" ca="1" si="15"/>
        <v>0</v>
      </c>
      <c r="AH51" s="211">
        <f t="shared" ca="1" si="15"/>
        <v>0</v>
      </c>
      <c r="AI51" s="211">
        <f t="shared" ca="1" si="15"/>
        <v>0</v>
      </c>
      <c r="AJ51" s="211">
        <f t="shared" ca="1" si="15"/>
        <v>0</v>
      </c>
      <c r="AK51" s="211">
        <f t="shared" ca="1" si="15"/>
        <v>0</v>
      </c>
      <c r="AL51" s="211">
        <f t="shared" ca="1" si="16"/>
        <v>0</v>
      </c>
      <c r="AM51" s="211">
        <f t="shared" ca="1" si="16"/>
        <v>0</v>
      </c>
      <c r="AN51" s="211">
        <f t="shared" ca="1" si="16"/>
        <v>0</v>
      </c>
      <c r="AO51" s="211">
        <f t="shared" ca="1" si="16"/>
        <v>0</v>
      </c>
      <c r="AP51" s="211">
        <f t="shared" ca="1" si="16"/>
        <v>0</v>
      </c>
      <c r="AQ51" s="211">
        <f t="shared" ca="1" si="16"/>
        <v>0</v>
      </c>
      <c r="AR51" s="211">
        <f t="shared" ca="1" si="16"/>
        <v>0</v>
      </c>
      <c r="AS51" s="211">
        <f t="shared" ca="1" si="16"/>
        <v>0</v>
      </c>
      <c r="AT51" s="211">
        <f t="shared" ca="1" si="16"/>
        <v>0</v>
      </c>
      <c r="AU51" s="211">
        <f t="shared" ca="1" si="16"/>
        <v>0</v>
      </c>
      <c r="AV51" s="211">
        <f t="shared" ca="1" si="17"/>
        <v>0</v>
      </c>
      <c r="AW51" s="211">
        <f t="shared" ca="1" si="17"/>
        <v>0</v>
      </c>
      <c r="AX51" s="211">
        <f t="shared" ca="1" si="17"/>
        <v>0</v>
      </c>
      <c r="AY51" s="211">
        <f t="shared" ca="1" si="17"/>
        <v>0</v>
      </c>
      <c r="AZ51" s="211">
        <f t="shared" ca="1" si="17"/>
        <v>0</v>
      </c>
      <c r="BA51" s="211">
        <f t="shared" ca="1" si="17"/>
        <v>0</v>
      </c>
      <c r="BB51" s="211">
        <f t="shared" ca="1" si="17"/>
        <v>0</v>
      </c>
      <c r="BC51" s="211">
        <f t="shared" ca="1" si="17"/>
        <v>0</v>
      </c>
      <c r="BD51" s="211">
        <f t="shared" ca="1" si="17"/>
        <v>0</v>
      </c>
      <c r="BE51" s="211">
        <f t="shared" ca="1" si="17"/>
        <v>0</v>
      </c>
      <c r="BF51" s="211">
        <f t="shared" ca="1" si="18"/>
        <v>0</v>
      </c>
      <c r="BG51" s="211">
        <f t="shared" ca="1" si="18"/>
        <v>0</v>
      </c>
      <c r="BH51" s="211">
        <f t="shared" ca="1" si="18"/>
        <v>0</v>
      </c>
      <c r="BI51" s="211">
        <f t="shared" ca="1" si="18"/>
        <v>0</v>
      </c>
      <c r="BJ51" s="211">
        <f t="shared" ca="1" si="18"/>
        <v>0</v>
      </c>
      <c r="BK51" s="211">
        <f t="shared" ca="1" si="18"/>
        <v>0</v>
      </c>
      <c r="BL51" s="211">
        <f t="shared" ca="1" si="18"/>
        <v>0</v>
      </c>
      <c r="BM51" s="211">
        <f t="shared" ca="1" si="18"/>
        <v>0</v>
      </c>
      <c r="BN51" s="211">
        <f t="shared" ca="1" si="18"/>
        <v>0</v>
      </c>
      <c r="BO51" s="211">
        <f t="shared" ca="1" si="18"/>
        <v>0</v>
      </c>
      <c r="BP51" s="211">
        <f t="shared" ca="1" si="19"/>
        <v>0</v>
      </c>
      <c r="BQ51" s="211">
        <f t="shared" ca="1" si="19"/>
        <v>0</v>
      </c>
      <c r="BR51" s="211">
        <f t="shared" ca="1" si="19"/>
        <v>0</v>
      </c>
      <c r="BS51" s="211">
        <f t="shared" ca="1" si="19"/>
        <v>0</v>
      </c>
      <c r="BT51" s="211">
        <f t="shared" ca="1" si="19"/>
        <v>0</v>
      </c>
      <c r="BU51" s="211">
        <f t="shared" ca="1" si="19"/>
        <v>0</v>
      </c>
      <c r="BV51" s="211">
        <f t="shared" ca="1" si="19"/>
        <v>0</v>
      </c>
      <c r="BW51" s="211">
        <f t="shared" ca="1" si="19"/>
        <v>0</v>
      </c>
      <c r="BX51" s="211">
        <f t="shared" ca="1" si="19"/>
        <v>0</v>
      </c>
      <c r="BY51" s="211">
        <f t="shared" ca="1" si="19"/>
        <v>0</v>
      </c>
      <c r="BZ51" s="211">
        <f t="shared" ca="1" si="20"/>
        <v>0</v>
      </c>
      <c r="CA51" s="211">
        <f t="shared" ca="1" si="20"/>
        <v>0</v>
      </c>
      <c r="CB51" s="211">
        <f t="shared" ca="1" si="20"/>
        <v>0</v>
      </c>
      <c r="CC51" s="211">
        <f t="shared" ca="1" si="20"/>
        <v>0</v>
      </c>
      <c r="CD51" s="211">
        <f t="shared" ca="1" si="20"/>
        <v>0</v>
      </c>
      <c r="CE51" s="211">
        <f t="shared" ca="1" si="20"/>
        <v>0</v>
      </c>
      <c r="CF51" s="211">
        <f t="shared" ca="1" si="20"/>
        <v>0</v>
      </c>
      <c r="CG51" s="211">
        <f t="shared" ca="1" si="20"/>
        <v>0</v>
      </c>
      <c r="CH51" s="211">
        <f t="shared" ca="1" si="20"/>
        <v>0</v>
      </c>
      <c r="CI51" s="211">
        <f t="shared" ca="1" si="20"/>
        <v>0</v>
      </c>
      <c r="CJ51" s="211">
        <f t="shared" ca="1" si="21"/>
        <v>0</v>
      </c>
      <c r="CK51" s="211">
        <f t="shared" ca="1" si="21"/>
        <v>0</v>
      </c>
      <c r="CL51" s="211">
        <f t="shared" ca="1" si="21"/>
        <v>0</v>
      </c>
      <c r="CM51" s="211">
        <f t="shared" ca="1" si="21"/>
        <v>0</v>
      </c>
      <c r="CN51" s="211">
        <f t="shared" ca="1" si="21"/>
        <v>0</v>
      </c>
      <c r="CO51" s="211">
        <f t="shared" ca="1" si="21"/>
        <v>0</v>
      </c>
      <c r="CP51" s="211">
        <f t="shared" ca="1" si="21"/>
        <v>0</v>
      </c>
      <c r="CQ51" s="211">
        <f t="shared" ca="1" si="21"/>
        <v>0</v>
      </c>
      <c r="CR51" s="211">
        <f t="shared" ca="1" si="21"/>
        <v>0</v>
      </c>
      <c r="CS51" s="211">
        <f t="shared" ca="1" si="21"/>
        <v>0</v>
      </c>
      <c r="CT51" s="211">
        <f t="shared" ca="1" si="22"/>
        <v>0</v>
      </c>
      <c r="CU51" s="211">
        <f t="shared" ca="1" si="22"/>
        <v>0</v>
      </c>
      <c r="CV51" s="211">
        <f t="shared" ca="1" si="22"/>
        <v>0</v>
      </c>
      <c r="CW51" s="211">
        <f t="shared" ca="1" si="22"/>
        <v>0</v>
      </c>
      <c r="CX51" s="211">
        <f t="shared" ca="1" si="22"/>
        <v>0</v>
      </c>
      <c r="CY51" s="211">
        <f t="shared" ca="1" si="22"/>
        <v>0</v>
      </c>
      <c r="CZ51" s="211">
        <f t="shared" ca="1" si="22"/>
        <v>0</v>
      </c>
      <c r="DA51" s="211">
        <f t="shared" ca="1" si="22"/>
        <v>0</v>
      </c>
      <c r="DB51" s="211">
        <f t="shared" ca="1" si="22"/>
        <v>0</v>
      </c>
      <c r="DC51" s="211">
        <f t="shared" ca="1" si="22"/>
        <v>0</v>
      </c>
    </row>
    <row r="52" spans="1:107">
      <c r="A52" s="44">
        <v>10</v>
      </c>
      <c r="B52" s="190" t="str">
        <f t="shared" ca="1" si="11"/>
        <v>D.2.</v>
      </c>
      <c r="C52" s="249" t="str">
        <f t="shared" ca="1" si="12"/>
        <v>Mokestinės (mišrios)</v>
      </c>
      <c r="D52" s="250"/>
      <c r="E52" s="250"/>
      <c r="F52" s="251"/>
      <c r="G52" s="243">
        <f ca="1">SUMIF($H$39:$DC$39,"&lt;="&amp;PAL,$H52:$DC52)</f>
        <v>0</v>
      </c>
      <c r="H52" s="191">
        <f ca="1">SUM(H53:H60)</f>
        <v>0</v>
      </c>
      <c r="I52" s="191">
        <f t="shared" ref="I52:BT52" ca="1" si="23">SUM(I53:I60)</f>
        <v>0</v>
      </c>
      <c r="J52" s="191">
        <f t="shared" ca="1" si="23"/>
        <v>0</v>
      </c>
      <c r="K52" s="191">
        <f t="shared" ca="1" si="23"/>
        <v>0</v>
      </c>
      <c r="L52" s="191">
        <f t="shared" ca="1" si="23"/>
        <v>0</v>
      </c>
      <c r="M52" s="191">
        <f t="shared" ca="1" si="23"/>
        <v>0</v>
      </c>
      <c r="N52" s="191">
        <f t="shared" ca="1" si="23"/>
        <v>0</v>
      </c>
      <c r="O52" s="191">
        <f t="shared" ca="1" si="23"/>
        <v>0</v>
      </c>
      <c r="P52" s="191">
        <f t="shared" ca="1" si="23"/>
        <v>0</v>
      </c>
      <c r="Q52" s="191">
        <f t="shared" ca="1" si="23"/>
        <v>0</v>
      </c>
      <c r="R52" s="191">
        <f t="shared" ca="1" si="23"/>
        <v>0</v>
      </c>
      <c r="S52" s="191">
        <f t="shared" ca="1" si="23"/>
        <v>0</v>
      </c>
      <c r="T52" s="191">
        <f t="shared" ca="1" si="23"/>
        <v>0</v>
      </c>
      <c r="U52" s="191">
        <f t="shared" ca="1" si="23"/>
        <v>0</v>
      </c>
      <c r="V52" s="191">
        <f t="shared" ca="1" si="23"/>
        <v>0</v>
      </c>
      <c r="W52" s="191">
        <f t="shared" ca="1" si="23"/>
        <v>0</v>
      </c>
      <c r="X52" s="191">
        <f t="shared" ca="1" si="23"/>
        <v>0</v>
      </c>
      <c r="Y52" s="191">
        <f t="shared" ca="1" si="23"/>
        <v>0</v>
      </c>
      <c r="Z52" s="191">
        <f t="shared" ca="1" si="23"/>
        <v>0</v>
      </c>
      <c r="AA52" s="191">
        <f t="shared" ca="1" si="23"/>
        <v>0</v>
      </c>
      <c r="AB52" s="191">
        <f t="shared" ca="1" si="23"/>
        <v>0</v>
      </c>
      <c r="AC52" s="191">
        <f t="shared" ca="1" si="23"/>
        <v>0</v>
      </c>
      <c r="AD52" s="191">
        <f t="shared" ca="1" si="23"/>
        <v>0</v>
      </c>
      <c r="AE52" s="191">
        <f t="shared" ca="1" si="23"/>
        <v>0</v>
      </c>
      <c r="AF52" s="191">
        <f t="shared" ca="1" si="23"/>
        <v>0</v>
      </c>
      <c r="AG52" s="191">
        <f t="shared" ca="1" si="23"/>
        <v>0</v>
      </c>
      <c r="AH52" s="191">
        <f t="shared" ca="1" si="23"/>
        <v>0</v>
      </c>
      <c r="AI52" s="191">
        <f t="shared" ca="1" si="23"/>
        <v>0</v>
      </c>
      <c r="AJ52" s="191">
        <f t="shared" ca="1" si="23"/>
        <v>0</v>
      </c>
      <c r="AK52" s="191">
        <f t="shared" ca="1" si="23"/>
        <v>0</v>
      </c>
      <c r="AL52" s="191">
        <f t="shared" ca="1" si="23"/>
        <v>0</v>
      </c>
      <c r="AM52" s="191">
        <f t="shared" ca="1" si="23"/>
        <v>0</v>
      </c>
      <c r="AN52" s="191">
        <f t="shared" ca="1" si="23"/>
        <v>0</v>
      </c>
      <c r="AO52" s="191">
        <f t="shared" ca="1" si="23"/>
        <v>0</v>
      </c>
      <c r="AP52" s="191">
        <f t="shared" ca="1" si="23"/>
        <v>0</v>
      </c>
      <c r="AQ52" s="191">
        <f t="shared" ca="1" si="23"/>
        <v>0</v>
      </c>
      <c r="AR52" s="191">
        <f t="shared" ca="1" si="23"/>
        <v>0</v>
      </c>
      <c r="AS52" s="191">
        <f t="shared" ca="1" si="23"/>
        <v>0</v>
      </c>
      <c r="AT52" s="191">
        <f t="shared" ca="1" si="23"/>
        <v>0</v>
      </c>
      <c r="AU52" s="191">
        <f t="shared" ca="1" si="23"/>
        <v>0</v>
      </c>
      <c r="AV52" s="191">
        <f t="shared" ca="1" si="23"/>
        <v>0</v>
      </c>
      <c r="AW52" s="191">
        <f t="shared" ca="1" si="23"/>
        <v>0</v>
      </c>
      <c r="AX52" s="191">
        <f t="shared" ca="1" si="23"/>
        <v>0</v>
      </c>
      <c r="AY52" s="191">
        <f t="shared" ca="1" si="23"/>
        <v>0</v>
      </c>
      <c r="AZ52" s="191">
        <f t="shared" ca="1" si="23"/>
        <v>0</v>
      </c>
      <c r="BA52" s="191">
        <f t="shared" ca="1" si="23"/>
        <v>0</v>
      </c>
      <c r="BB52" s="191">
        <f t="shared" ca="1" si="23"/>
        <v>0</v>
      </c>
      <c r="BC52" s="191">
        <f t="shared" ca="1" si="23"/>
        <v>0</v>
      </c>
      <c r="BD52" s="191">
        <f t="shared" ca="1" si="23"/>
        <v>0</v>
      </c>
      <c r="BE52" s="191">
        <f t="shared" ca="1" si="23"/>
        <v>0</v>
      </c>
      <c r="BF52" s="191">
        <f t="shared" ca="1" si="23"/>
        <v>0</v>
      </c>
      <c r="BG52" s="191">
        <f t="shared" ca="1" si="23"/>
        <v>0</v>
      </c>
      <c r="BH52" s="191">
        <f t="shared" ca="1" si="23"/>
        <v>0</v>
      </c>
      <c r="BI52" s="191">
        <f t="shared" ca="1" si="23"/>
        <v>0</v>
      </c>
      <c r="BJ52" s="191">
        <f t="shared" ca="1" si="23"/>
        <v>0</v>
      </c>
      <c r="BK52" s="191">
        <f t="shared" ca="1" si="23"/>
        <v>0</v>
      </c>
      <c r="BL52" s="191">
        <f t="shared" ca="1" si="23"/>
        <v>0</v>
      </c>
      <c r="BM52" s="191">
        <f t="shared" ca="1" si="23"/>
        <v>0</v>
      </c>
      <c r="BN52" s="191">
        <f t="shared" ca="1" si="23"/>
        <v>0</v>
      </c>
      <c r="BO52" s="191">
        <f t="shared" ca="1" si="23"/>
        <v>0</v>
      </c>
      <c r="BP52" s="191">
        <f t="shared" ca="1" si="23"/>
        <v>0</v>
      </c>
      <c r="BQ52" s="191">
        <f t="shared" ca="1" si="23"/>
        <v>0</v>
      </c>
      <c r="BR52" s="191">
        <f t="shared" ca="1" si="23"/>
        <v>0</v>
      </c>
      <c r="BS52" s="191">
        <f t="shared" ca="1" si="23"/>
        <v>0</v>
      </c>
      <c r="BT52" s="191">
        <f t="shared" ca="1" si="23"/>
        <v>0</v>
      </c>
      <c r="BU52" s="191">
        <f t="shared" ref="BU52:DB52" ca="1" si="24">SUM(BU53:BU60)</f>
        <v>0</v>
      </c>
      <c r="BV52" s="191">
        <f t="shared" ca="1" si="24"/>
        <v>0</v>
      </c>
      <c r="BW52" s="191">
        <f t="shared" ca="1" si="24"/>
        <v>0</v>
      </c>
      <c r="BX52" s="191">
        <f t="shared" ca="1" si="24"/>
        <v>0</v>
      </c>
      <c r="BY52" s="191">
        <f t="shared" ca="1" si="24"/>
        <v>0</v>
      </c>
      <c r="BZ52" s="191">
        <f t="shared" ca="1" si="24"/>
        <v>0</v>
      </c>
      <c r="CA52" s="191">
        <f t="shared" ca="1" si="24"/>
        <v>0</v>
      </c>
      <c r="CB52" s="191">
        <f t="shared" ca="1" si="24"/>
        <v>0</v>
      </c>
      <c r="CC52" s="191">
        <f t="shared" ca="1" si="24"/>
        <v>0</v>
      </c>
      <c r="CD52" s="191">
        <f t="shared" ca="1" si="24"/>
        <v>0</v>
      </c>
      <c r="CE52" s="191">
        <f t="shared" ca="1" si="24"/>
        <v>0</v>
      </c>
      <c r="CF52" s="191">
        <f t="shared" ca="1" si="24"/>
        <v>0</v>
      </c>
      <c r="CG52" s="191">
        <f t="shared" ca="1" si="24"/>
        <v>0</v>
      </c>
      <c r="CH52" s="191">
        <f t="shared" ca="1" si="24"/>
        <v>0</v>
      </c>
      <c r="CI52" s="191">
        <f t="shared" ca="1" si="24"/>
        <v>0</v>
      </c>
      <c r="CJ52" s="191">
        <f t="shared" ca="1" si="24"/>
        <v>0</v>
      </c>
      <c r="CK52" s="191">
        <f t="shared" ca="1" si="24"/>
        <v>0</v>
      </c>
      <c r="CL52" s="191">
        <f t="shared" ca="1" si="24"/>
        <v>0</v>
      </c>
      <c r="CM52" s="191">
        <f t="shared" ca="1" si="24"/>
        <v>0</v>
      </c>
      <c r="CN52" s="191">
        <f t="shared" ca="1" si="24"/>
        <v>0</v>
      </c>
      <c r="CO52" s="191">
        <f t="shared" ca="1" si="24"/>
        <v>0</v>
      </c>
      <c r="CP52" s="191">
        <f t="shared" ca="1" si="24"/>
        <v>0</v>
      </c>
      <c r="CQ52" s="191">
        <f t="shared" ca="1" si="24"/>
        <v>0</v>
      </c>
      <c r="CR52" s="191">
        <f t="shared" ca="1" si="24"/>
        <v>0</v>
      </c>
      <c r="CS52" s="191">
        <f t="shared" ca="1" si="24"/>
        <v>0</v>
      </c>
      <c r="CT52" s="191">
        <f t="shared" ca="1" si="24"/>
        <v>0</v>
      </c>
      <c r="CU52" s="191">
        <f t="shared" ca="1" si="24"/>
        <v>0</v>
      </c>
      <c r="CV52" s="191">
        <f t="shared" ca="1" si="24"/>
        <v>0</v>
      </c>
      <c r="CW52" s="191">
        <f t="shared" ca="1" si="24"/>
        <v>0</v>
      </c>
      <c r="CX52" s="191">
        <f t="shared" ca="1" si="24"/>
        <v>0</v>
      </c>
      <c r="CY52" s="191">
        <f t="shared" ca="1" si="24"/>
        <v>0</v>
      </c>
      <c r="CZ52" s="191">
        <f t="shared" ca="1" si="24"/>
        <v>0</v>
      </c>
      <c r="DA52" s="191">
        <f t="shared" ca="1" si="24"/>
        <v>0</v>
      </c>
      <c r="DB52" s="191">
        <f t="shared" ca="1" si="24"/>
        <v>0</v>
      </c>
      <c r="DC52" s="191">
        <f ca="1">SUM(DC53:DC60)</f>
        <v>0</v>
      </c>
    </row>
    <row r="53" spans="1:107">
      <c r="A53" s="44">
        <v>11</v>
      </c>
      <c r="B53" s="176" t="str">
        <f t="shared" ca="1" si="11"/>
        <v>D.2.1.</v>
      </c>
      <c r="C53" s="180" t="str">
        <f t="shared" ca="1" si="12"/>
        <v>Veikla</v>
      </c>
      <c r="D53" s="252"/>
      <c r="E53" s="252"/>
      <c r="F53" s="253"/>
      <c r="G53" s="243">
        <f ca="1">SUMIF($H$39:$DC$39,"&lt;="&amp;PAL,$H53:$DC53)</f>
        <v>0</v>
      </c>
      <c r="H53" s="211">
        <f t="shared" ref="H53:Q60" ca="1" si="25">IFERROR(OFFSET(INDIRECT("'"&amp;Opt_alt&amp;"'!H12"),$A53,H$39)*(1+VMI)^H$39,"")</f>
        <v>0</v>
      </c>
      <c r="I53" s="211">
        <f t="shared" ca="1" si="25"/>
        <v>0</v>
      </c>
      <c r="J53" s="211">
        <f t="shared" ca="1" si="25"/>
        <v>0</v>
      </c>
      <c r="K53" s="211">
        <f t="shared" ca="1" si="25"/>
        <v>0</v>
      </c>
      <c r="L53" s="211">
        <f t="shared" ca="1" si="25"/>
        <v>0</v>
      </c>
      <c r="M53" s="211">
        <f t="shared" ca="1" si="25"/>
        <v>0</v>
      </c>
      <c r="N53" s="211">
        <f t="shared" ca="1" si="25"/>
        <v>0</v>
      </c>
      <c r="O53" s="211">
        <f t="shared" ca="1" si="25"/>
        <v>0</v>
      </c>
      <c r="P53" s="211">
        <f t="shared" ca="1" si="25"/>
        <v>0</v>
      </c>
      <c r="Q53" s="211">
        <f t="shared" ca="1" si="25"/>
        <v>0</v>
      </c>
      <c r="R53" s="211">
        <f t="shared" ref="R53:AA60" ca="1" si="26">IFERROR(OFFSET(INDIRECT("'"&amp;Opt_alt&amp;"'!H12"),$A53,R$39)*(1+VMI)^R$39,"")</f>
        <v>0</v>
      </c>
      <c r="S53" s="211">
        <f t="shared" ca="1" si="26"/>
        <v>0</v>
      </c>
      <c r="T53" s="211">
        <f t="shared" ca="1" si="26"/>
        <v>0</v>
      </c>
      <c r="U53" s="211">
        <f t="shared" ca="1" si="26"/>
        <v>0</v>
      </c>
      <c r="V53" s="211">
        <f t="shared" ca="1" si="26"/>
        <v>0</v>
      </c>
      <c r="W53" s="211">
        <f t="shared" ca="1" si="26"/>
        <v>0</v>
      </c>
      <c r="X53" s="211">
        <f t="shared" ca="1" si="26"/>
        <v>0</v>
      </c>
      <c r="Y53" s="211">
        <f t="shared" ca="1" si="26"/>
        <v>0</v>
      </c>
      <c r="Z53" s="211">
        <f t="shared" ca="1" si="26"/>
        <v>0</v>
      </c>
      <c r="AA53" s="211">
        <f t="shared" ca="1" si="26"/>
        <v>0</v>
      </c>
      <c r="AB53" s="211">
        <f t="shared" ref="AB53:AK60" ca="1" si="27">IFERROR(OFFSET(INDIRECT("'"&amp;Opt_alt&amp;"'!H12"),$A53,AB$39)*(1+VMI)^AB$39,"")</f>
        <v>0</v>
      </c>
      <c r="AC53" s="211">
        <f t="shared" ca="1" si="27"/>
        <v>0</v>
      </c>
      <c r="AD53" s="211">
        <f t="shared" ca="1" si="27"/>
        <v>0</v>
      </c>
      <c r="AE53" s="211">
        <f t="shared" ca="1" si="27"/>
        <v>0</v>
      </c>
      <c r="AF53" s="211">
        <f t="shared" ca="1" si="27"/>
        <v>0</v>
      </c>
      <c r="AG53" s="211">
        <f t="shared" ca="1" si="27"/>
        <v>0</v>
      </c>
      <c r="AH53" s="211">
        <f t="shared" ca="1" si="27"/>
        <v>0</v>
      </c>
      <c r="AI53" s="211">
        <f t="shared" ca="1" si="27"/>
        <v>0</v>
      </c>
      <c r="AJ53" s="211">
        <f t="shared" ca="1" si="27"/>
        <v>0</v>
      </c>
      <c r="AK53" s="211">
        <f t="shared" ca="1" si="27"/>
        <v>0</v>
      </c>
      <c r="AL53" s="211">
        <f t="shared" ref="AL53:AU60" ca="1" si="28">IFERROR(OFFSET(INDIRECT("'"&amp;Opt_alt&amp;"'!H12"),$A53,AL$39)*(1+VMI)^AL$39,"")</f>
        <v>0</v>
      </c>
      <c r="AM53" s="211">
        <f t="shared" ca="1" si="28"/>
        <v>0</v>
      </c>
      <c r="AN53" s="211">
        <f t="shared" ca="1" si="28"/>
        <v>0</v>
      </c>
      <c r="AO53" s="211">
        <f t="shared" ca="1" si="28"/>
        <v>0</v>
      </c>
      <c r="AP53" s="211">
        <f t="shared" ca="1" si="28"/>
        <v>0</v>
      </c>
      <c r="AQ53" s="211">
        <f t="shared" ca="1" si="28"/>
        <v>0</v>
      </c>
      <c r="AR53" s="211">
        <f t="shared" ca="1" si="28"/>
        <v>0</v>
      </c>
      <c r="AS53" s="211">
        <f t="shared" ca="1" si="28"/>
        <v>0</v>
      </c>
      <c r="AT53" s="211">
        <f t="shared" ca="1" si="28"/>
        <v>0</v>
      </c>
      <c r="AU53" s="211">
        <f t="shared" ca="1" si="28"/>
        <v>0</v>
      </c>
      <c r="AV53" s="211">
        <f t="shared" ref="AV53:BE60" ca="1" si="29">IFERROR(OFFSET(INDIRECT("'"&amp;Opt_alt&amp;"'!H12"),$A53,AV$39)*(1+VMI)^AV$39,"")</f>
        <v>0</v>
      </c>
      <c r="AW53" s="211">
        <f t="shared" ca="1" si="29"/>
        <v>0</v>
      </c>
      <c r="AX53" s="211">
        <f t="shared" ca="1" si="29"/>
        <v>0</v>
      </c>
      <c r="AY53" s="211">
        <f t="shared" ca="1" si="29"/>
        <v>0</v>
      </c>
      <c r="AZ53" s="211">
        <f t="shared" ca="1" si="29"/>
        <v>0</v>
      </c>
      <c r="BA53" s="211">
        <f t="shared" ca="1" si="29"/>
        <v>0</v>
      </c>
      <c r="BB53" s="211">
        <f t="shared" ca="1" si="29"/>
        <v>0</v>
      </c>
      <c r="BC53" s="211">
        <f t="shared" ca="1" si="29"/>
        <v>0</v>
      </c>
      <c r="BD53" s="211">
        <f t="shared" ca="1" si="29"/>
        <v>0</v>
      </c>
      <c r="BE53" s="211">
        <f t="shared" ca="1" si="29"/>
        <v>0</v>
      </c>
      <c r="BF53" s="211">
        <f t="shared" ref="BF53:BO60" ca="1" si="30">IFERROR(OFFSET(INDIRECT("'"&amp;Opt_alt&amp;"'!H12"),$A53,BF$39)*(1+VMI)^BF$39,"")</f>
        <v>0</v>
      </c>
      <c r="BG53" s="211">
        <f t="shared" ca="1" si="30"/>
        <v>0</v>
      </c>
      <c r="BH53" s="211">
        <f t="shared" ca="1" si="30"/>
        <v>0</v>
      </c>
      <c r="BI53" s="211">
        <f t="shared" ca="1" si="30"/>
        <v>0</v>
      </c>
      <c r="BJ53" s="211">
        <f t="shared" ca="1" si="30"/>
        <v>0</v>
      </c>
      <c r="BK53" s="211">
        <f t="shared" ca="1" si="30"/>
        <v>0</v>
      </c>
      <c r="BL53" s="211">
        <f t="shared" ca="1" si="30"/>
        <v>0</v>
      </c>
      <c r="BM53" s="211">
        <f t="shared" ca="1" si="30"/>
        <v>0</v>
      </c>
      <c r="BN53" s="211">
        <f t="shared" ca="1" si="30"/>
        <v>0</v>
      </c>
      <c r="BO53" s="211">
        <f t="shared" ca="1" si="30"/>
        <v>0</v>
      </c>
      <c r="BP53" s="211">
        <f t="shared" ref="BP53:BY60" ca="1" si="31">IFERROR(OFFSET(INDIRECT("'"&amp;Opt_alt&amp;"'!H12"),$A53,BP$39)*(1+VMI)^BP$39,"")</f>
        <v>0</v>
      </c>
      <c r="BQ53" s="211">
        <f t="shared" ca="1" si="31"/>
        <v>0</v>
      </c>
      <c r="BR53" s="211">
        <f t="shared" ca="1" si="31"/>
        <v>0</v>
      </c>
      <c r="BS53" s="211">
        <f t="shared" ca="1" si="31"/>
        <v>0</v>
      </c>
      <c r="BT53" s="211">
        <f t="shared" ca="1" si="31"/>
        <v>0</v>
      </c>
      <c r="BU53" s="211">
        <f t="shared" ca="1" si="31"/>
        <v>0</v>
      </c>
      <c r="BV53" s="211">
        <f t="shared" ca="1" si="31"/>
        <v>0</v>
      </c>
      <c r="BW53" s="211">
        <f t="shared" ca="1" si="31"/>
        <v>0</v>
      </c>
      <c r="BX53" s="211">
        <f t="shared" ca="1" si="31"/>
        <v>0</v>
      </c>
      <c r="BY53" s="211">
        <f t="shared" ca="1" si="31"/>
        <v>0</v>
      </c>
      <c r="BZ53" s="211">
        <f t="shared" ref="BZ53:CI60" ca="1" si="32">IFERROR(OFFSET(INDIRECT("'"&amp;Opt_alt&amp;"'!H12"),$A53,BZ$39)*(1+VMI)^BZ$39,"")</f>
        <v>0</v>
      </c>
      <c r="CA53" s="211">
        <f t="shared" ca="1" si="32"/>
        <v>0</v>
      </c>
      <c r="CB53" s="211">
        <f t="shared" ca="1" si="32"/>
        <v>0</v>
      </c>
      <c r="CC53" s="211">
        <f t="shared" ca="1" si="32"/>
        <v>0</v>
      </c>
      <c r="CD53" s="211">
        <f t="shared" ca="1" si="32"/>
        <v>0</v>
      </c>
      <c r="CE53" s="211">
        <f t="shared" ca="1" si="32"/>
        <v>0</v>
      </c>
      <c r="CF53" s="211">
        <f t="shared" ca="1" si="32"/>
        <v>0</v>
      </c>
      <c r="CG53" s="211">
        <f t="shared" ca="1" si="32"/>
        <v>0</v>
      </c>
      <c r="CH53" s="211">
        <f t="shared" ca="1" si="32"/>
        <v>0</v>
      </c>
      <c r="CI53" s="211">
        <f t="shared" ca="1" si="32"/>
        <v>0</v>
      </c>
      <c r="CJ53" s="211">
        <f t="shared" ref="CJ53:CS60" ca="1" si="33">IFERROR(OFFSET(INDIRECT("'"&amp;Opt_alt&amp;"'!H12"),$A53,CJ$39)*(1+VMI)^CJ$39,"")</f>
        <v>0</v>
      </c>
      <c r="CK53" s="211">
        <f t="shared" ca="1" si="33"/>
        <v>0</v>
      </c>
      <c r="CL53" s="211">
        <f t="shared" ca="1" si="33"/>
        <v>0</v>
      </c>
      <c r="CM53" s="211">
        <f t="shared" ca="1" si="33"/>
        <v>0</v>
      </c>
      <c r="CN53" s="211">
        <f t="shared" ca="1" si="33"/>
        <v>0</v>
      </c>
      <c r="CO53" s="211">
        <f t="shared" ca="1" si="33"/>
        <v>0</v>
      </c>
      <c r="CP53" s="211">
        <f t="shared" ca="1" si="33"/>
        <v>0</v>
      </c>
      <c r="CQ53" s="211">
        <f t="shared" ca="1" si="33"/>
        <v>0</v>
      </c>
      <c r="CR53" s="211">
        <f t="shared" ca="1" si="33"/>
        <v>0</v>
      </c>
      <c r="CS53" s="211">
        <f t="shared" ca="1" si="33"/>
        <v>0</v>
      </c>
      <c r="CT53" s="211">
        <f t="shared" ref="CT53:DC60" ca="1" si="34">IFERROR(OFFSET(INDIRECT("'"&amp;Opt_alt&amp;"'!H12"),$A53,CT$39)*(1+VMI)^CT$39,"")</f>
        <v>0</v>
      </c>
      <c r="CU53" s="211">
        <f t="shared" ca="1" si="34"/>
        <v>0</v>
      </c>
      <c r="CV53" s="211">
        <f t="shared" ca="1" si="34"/>
        <v>0</v>
      </c>
      <c r="CW53" s="211">
        <f t="shared" ca="1" si="34"/>
        <v>0</v>
      </c>
      <c r="CX53" s="211">
        <f t="shared" ca="1" si="34"/>
        <v>0</v>
      </c>
      <c r="CY53" s="211">
        <f t="shared" ca="1" si="34"/>
        <v>0</v>
      </c>
      <c r="CZ53" s="211">
        <f t="shared" ca="1" si="34"/>
        <v>0</v>
      </c>
      <c r="DA53" s="211">
        <f t="shared" ca="1" si="34"/>
        <v>0</v>
      </c>
      <c r="DB53" s="211">
        <f t="shared" ca="1" si="34"/>
        <v>0</v>
      </c>
      <c r="DC53" s="211">
        <f t="shared" ca="1" si="34"/>
        <v>0</v>
      </c>
    </row>
    <row r="54" spans="1:107">
      <c r="A54" s="44">
        <v>12</v>
      </c>
      <c r="B54" s="176" t="str">
        <f t="shared" ca="1" si="11"/>
        <v>D.2.2.</v>
      </c>
      <c r="C54" s="180" t="str">
        <f t="shared" ca="1" si="12"/>
        <v>Veikla</v>
      </c>
      <c r="D54" s="252"/>
      <c r="E54" s="252"/>
      <c r="F54" s="253"/>
      <c r="G54" s="243">
        <f ca="1">SUMIF($H$39:$DC$39,"&lt;="&amp;PAL,$H54:$DC54)</f>
        <v>0</v>
      </c>
      <c r="H54" s="211">
        <f t="shared" ca="1" si="25"/>
        <v>0</v>
      </c>
      <c r="I54" s="211">
        <f t="shared" ca="1" si="25"/>
        <v>0</v>
      </c>
      <c r="J54" s="211">
        <f t="shared" ca="1" si="25"/>
        <v>0</v>
      </c>
      <c r="K54" s="211">
        <f t="shared" ca="1" si="25"/>
        <v>0</v>
      </c>
      <c r="L54" s="211">
        <f t="shared" ca="1" si="25"/>
        <v>0</v>
      </c>
      <c r="M54" s="211">
        <f t="shared" ca="1" si="25"/>
        <v>0</v>
      </c>
      <c r="N54" s="211">
        <f t="shared" ca="1" si="25"/>
        <v>0</v>
      </c>
      <c r="O54" s="211">
        <f t="shared" ca="1" si="25"/>
        <v>0</v>
      </c>
      <c r="P54" s="211">
        <f t="shared" ca="1" si="25"/>
        <v>0</v>
      </c>
      <c r="Q54" s="211">
        <f t="shared" ca="1" si="25"/>
        <v>0</v>
      </c>
      <c r="R54" s="211">
        <f t="shared" ca="1" si="26"/>
        <v>0</v>
      </c>
      <c r="S54" s="211">
        <f t="shared" ca="1" si="26"/>
        <v>0</v>
      </c>
      <c r="T54" s="211">
        <f t="shared" ca="1" si="26"/>
        <v>0</v>
      </c>
      <c r="U54" s="211">
        <f t="shared" ca="1" si="26"/>
        <v>0</v>
      </c>
      <c r="V54" s="211">
        <f t="shared" ca="1" si="26"/>
        <v>0</v>
      </c>
      <c r="W54" s="211">
        <f t="shared" ca="1" si="26"/>
        <v>0</v>
      </c>
      <c r="X54" s="211">
        <f t="shared" ca="1" si="26"/>
        <v>0</v>
      </c>
      <c r="Y54" s="211">
        <f t="shared" ca="1" si="26"/>
        <v>0</v>
      </c>
      <c r="Z54" s="211">
        <f t="shared" ca="1" si="26"/>
        <v>0</v>
      </c>
      <c r="AA54" s="211">
        <f t="shared" ca="1" si="26"/>
        <v>0</v>
      </c>
      <c r="AB54" s="211">
        <f t="shared" ca="1" si="27"/>
        <v>0</v>
      </c>
      <c r="AC54" s="211">
        <f t="shared" ca="1" si="27"/>
        <v>0</v>
      </c>
      <c r="AD54" s="211">
        <f t="shared" ca="1" si="27"/>
        <v>0</v>
      </c>
      <c r="AE54" s="211">
        <f t="shared" ca="1" si="27"/>
        <v>0</v>
      </c>
      <c r="AF54" s="211">
        <f t="shared" ca="1" si="27"/>
        <v>0</v>
      </c>
      <c r="AG54" s="211">
        <f t="shared" ca="1" si="27"/>
        <v>0</v>
      </c>
      <c r="AH54" s="211">
        <f t="shared" ca="1" si="27"/>
        <v>0</v>
      </c>
      <c r="AI54" s="211">
        <f t="shared" ca="1" si="27"/>
        <v>0</v>
      </c>
      <c r="AJ54" s="211">
        <f t="shared" ca="1" si="27"/>
        <v>0</v>
      </c>
      <c r="AK54" s="211">
        <f t="shared" ca="1" si="27"/>
        <v>0</v>
      </c>
      <c r="AL54" s="211">
        <f t="shared" ca="1" si="28"/>
        <v>0</v>
      </c>
      <c r="AM54" s="211">
        <f t="shared" ca="1" si="28"/>
        <v>0</v>
      </c>
      <c r="AN54" s="211">
        <f t="shared" ca="1" si="28"/>
        <v>0</v>
      </c>
      <c r="AO54" s="211">
        <f t="shared" ca="1" si="28"/>
        <v>0</v>
      </c>
      <c r="AP54" s="211">
        <f t="shared" ca="1" si="28"/>
        <v>0</v>
      </c>
      <c r="AQ54" s="211">
        <f t="shared" ca="1" si="28"/>
        <v>0</v>
      </c>
      <c r="AR54" s="211">
        <f t="shared" ca="1" si="28"/>
        <v>0</v>
      </c>
      <c r="AS54" s="211">
        <f t="shared" ca="1" si="28"/>
        <v>0</v>
      </c>
      <c r="AT54" s="211">
        <f t="shared" ca="1" si="28"/>
        <v>0</v>
      </c>
      <c r="AU54" s="211">
        <f t="shared" ca="1" si="28"/>
        <v>0</v>
      </c>
      <c r="AV54" s="211">
        <f t="shared" ca="1" si="29"/>
        <v>0</v>
      </c>
      <c r="AW54" s="211">
        <f t="shared" ca="1" si="29"/>
        <v>0</v>
      </c>
      <c r="AX54" s="211">
        <f t="shared" ca="1" si="29"/>
        <v>0</v>
      </c>
      <c r="AY54" s="211">
        <f t="shared" ca="1" si="29"/>
        <v>0</v>
      </c>
      <c r="AZ54" s="211">
        <f t="shared" ca="1" si="29"/>
        <v>0</v>
      </c>
      <c r="BA54" s="211">
        <f t="shared" ca="1" si="29"/>
        <v>0</v>
      </c>
      <c r="BB54" s="211">
        <f t="shared" ca="1" si="29"/>
        <v>0</v>
      </c>
      <c r="BC54" s="211">
        <f t="shared" ca="1" si="29"/>
        <v>0</v>
      </c>
      <c r="BD54" s="211">
        <f t="shared" ca="1" si="29"/>
        <v>0</v>
      </c>
      <c r="BE54" s="211">
        <f t="shared" ca="1" si="29"/>
        <v>0</v>
      </c>
      <c r="BF54" s="211">
        <f t="shared" ca="1" si="30"/>
        <v>0</v>
      </c>
      <c r="BG54" s="211">
        <f t="shared" ca="1" si="30"/>
        <v>0</v>
      </c>
      <c r="BH54" s="211">
        <f t="shared" ca="1" si="30"/>
        <v>0</v>
      </c>
      <c r="BI54" s="211">
        <f t="shared" ca="1" si="30"/>
        <v>0</v>
      </c>
      <c r="BJ54" s="211">
        <f t="shared" ca="1" si="30"/>
        <v>0</v>
      </c>
      <c r="BK54" s="211">
        <f t="shared" ca="1" si="30"/>
        <v>0</v>
      </c>
      <c r="BL54" s="211">
        <f t="shared" ca="1" si="30"/>
        <v>0</v>
      </c>
      <c r="BM54" s="211">
        <f t="shared" ca="1" si="30"/>
        <v>0</v>
      </c>
      <c r="BN54" s="211">
        <f t="shared" ca="1" si="30"/>
        <v>0</v>
      </c>
      <c r="BO54" s="211">
        <f t="shared" ca="1" si="30"/>
        <v>0</v>
      </c>
      <c r="BP54" s="211">
        <f t="shared" ca="1" si="31"/>
        <v>0</v>
      </c>
      <c r="BQ54" s="211">
        <f t="shared" ca="1" si="31"/>
        <v>0</v>
      </c>
      <c r="BR54" s="211">
        <f t="shared" ca="1" si="31"/>
        <v>0</v>
      </c>
      <c r="BS54" s="211">
        <f t="shared" ca="1" si="31"/>
        <v>0</v>
      </c>
      <c r="BT54" s="211">
        <f t="shared" ca="1" si="31"/>
        <v>0</v>
      </c>
      <c r="BU54" s="211">
        <f t="shared" ca="1" si="31"/>
        <v>0</v>
      </c>
      <c r="BV54" s="211">
        <f t="shared" ca="1" si="31"/>
        <v>0</v>
      </c>
      <c r="BW54" s="211">
        <f t="shared" ca="1" si="31"/>
        <v>0</v>
      </c>
      <c r="BX54" s="211">
        <f t="shared" ca="1" si="31"/>
        <v>0</v>
      </c>
      <c r="BY54" s="211">
        <f t="shared" ca="1" si="31"/>
        <v>0</v>
      </c>
      <c r="BZ54" s="211">
        <f t="shared" ca="1" si="32"/>
        <v>0</v>
      </c>
      <c r="CA54" s="211">
        <f t="shared" ca="1" si="32"/>
        <v>0</v>
      </c>
      <c r="CB54" s="211">
        <f t="shared" ca="1" si="32"/>
        <v>0</v>
      </c>
      <c r="CC54" s="211">
        <f t="shared" ca="1" si="32"/>
        <v>0</v>
      </c>
      <c r="CD54" s="211">
        <f t="shared" ca="1" si="32"/>
        <v>0</v>
      </c>
      <c r="CE54" s="211">
        <f t="shared" ca="1" si="32"/>
        <v>0</v>
      </c>
      <c r="CF54" s="211">
        <f t="shared" ca="1" si="32"/>
        <v>0</v>
      </c>
      <c r="CG54" s="211">
        <f t="shared" ca="1" si="32"/>
        <v>0</v>
      </c>
      <c r="CH54" s="211">
        <f t="shared" ca="1" si="32"/>
        <v>0</v>
      </c>
      <c r="CI54" s="211">
        <f t="shared" ca="1" si="32"/>
        <v>0</v>
      </c>
      <c r="CJ54" s="211">
        <f t="shared" ca="1" si="33"/>
        <v>0</v>
      </c>
      <c r="CK54" s="211">
        <f t="shared" ca="1" si="33"/>
        <v>0</v>
      </c>
      <c r="CL54" s="211">
        <f t="shared" ca="1" si="33"/>
        <v>0</v>
      </c>
      <c r="CM54" s="211">
        <f t="shared" ca="1" si="33"/>
        <v>0</v>
      </c>
      <c r="CN54" s="211">
        <f t="shared" ca="1" si="33"/>
        <v>0</v>
      </c>
      <c r="CO54" s="211">
        <f t="shared" ca="1" si="33"/>
        <v>0</v>
      </c>
      <c r="CP54" s="211">
        <f t="shared" ca="1" si="33"/>
        <v>0</v>
      </c>
      <c r="CQ54" s="211">
        <f t="shared" ca="1" si="33"/>
        <v>0</v>
      </c>
      <c r="CR54" s="211">
        <f t="shared" ca="1" si="33"/>
        <v>0</v>
      </c>
      <c r="CS54" s="211">
        <f t="shared" ca="1" si="33"/>
        <v>0</v>
      </c>
      <c r="CT54" s="211">
        <f t="shared" ca="1" si="34"/>
        <v>0</v>
      </c>
      <c r="CU54" s="211">
        <f t="shared" ca="1" si="34"/>
        <v>0</v>
      </c>
      <c r="CV54" s="211">
        <f t="shared" ca="1" si="34"/>
        <v>0</v>
      </c>
      <c r="CW54" s="211">
        <f t="shared" ca="1" si="34"/>
        <v>0</v>
      </c>
      <c r="CX54" s="211">
        <f t="shared" ca="1" si="34"/>
        <v>0</v>
      </c>
      <c r="CY54" s="211">
        <f t="shared" ca="1" si="34"/>
        <v>0</v>
      </c>
      <c r="CZ54" s="211">
        <f t="shared" ca="1" si="34"/>
        <v>0</v>
      </c>
      <c r="DA54" s="211">
        <f t="shared" ca="1" si="34"/>
        <v>0</v>
      </c>
      <c r="DB54" s="211">
        <f t="shared" ca="1" si="34"/>
        <v>0</v>
      </c>
      <c r="DC54" s="211">
        <f t="shared" ca="1" si="34"/>
        <v>0</v>
      </c>
    </row>
    <row r="55" spans="1:107">
      <c r="A55" s="44">
        <v>13</v>
      </c>
      <c r="B55" s="176" t="str">
        <f t="shared" ca="1" si="11"/>
        <v>D.2.3.</v>
      </c>
      <c r="C55" s="180" t="str">
        <f t="shared" ca="1" si="12"/>
        <v>Veikla</v>
      </c>
      <c r="D55" s="252"/>
      <c r="E55" s="252"/>
      <c r="F55" s="253"/>
      <c r="G55" s="243">
        <f ca="1">SUMIF($H$39:$DC$39,"&lt;="&amp;PAL,$H55:$DC55)</f>
        <v>0</v>
      </c>
      <c r="H55" s="211">
        <f t="shared" ca="1" si="25"/>
        <v>0</v>
      </c>
      <c r="I55" s="211">
        <f t="shared" ca="1" si="25"/>
        <v>0</v>
      </c>
      <c r="J55" s="211">
        <f t="shared" ca="1" si="25"/>
        <v>0</v>
      </c>
      <c r="K55" s="211">
        <f t="shared" ca="1" si="25"/>
        <v>0</v>
      </c>
      <c r="L55" s="211">
        <f t="shared" ca="1" si="25"/>
        <v>0</v>
      </c>
      <c r="M55" s="211">
        <f t="shared" ca="1" si="25"/>
        <v>0</v>
      </c>
      <c r="N55" s="211">
        <f t="shared" ca="1" si="25"/>
        <v>0</v>
      </c>
      <c r="O55" s="211">
        <f t="shared" ca="1" si="25"/>
        <v>0</v>
      </c>
      <c r="P55" s="211">
        <f t="shared" ca="1" si="25"/>
        <v>0</v>
      </c>
      <c r="Q55" s="211">
        <f t="shared" ca="1" si="25"/>
        <v>0</v>
      </c>
      <c r="R55" s="211">
        <f t="shared" ca="1" si="26"/>
        <v>0</v>
      </c>
      <c r="S55" s="211">
        <f t="shared" ca="1" si="26"/>
        <v>0</v>
      </c>
      <c r="T55" s="211">
        <f t="shared" ca="1" si="26"/>
        <v>0</v>
      </c>
      <c r="U55" s="211">
        <f t="shared" ca="1" si="26"/>
        <v>0</v>
      </c>
      <c r="V55" s="211">
        <f t="shared" ca="1" si="26"/>
        <v>0</v>
      </c>
      <c r="W55" s="211">
        <f t="shared" ca="1" si="26"/>
        <v>0</v>
      </c>
      <c r="X55" s="211">
        <f t="shared" ca="1" si="26"/>
        <v>0</v>
      </c>
      <c r="Y55" s="211">
        <f t="shared" ca="1" si="26"/>
        <v>0</v>
      </c>
      <c r="Z55" s="211">
        <f t="shared" ca="1" si="26"/>
        <v>0</v>
      </c>
      <c r="AA55" s="211">
        <f t="shared" ca="1" si="26"/>
        <v>0</v>
      </c>
      <c r="AB55" s="211">
        <f t="shared" ca="1" si="27"/>
        <v>0</v>
      </c>
      <c r="AC55" s="211">
        <f t="shared" ca="1" si="27"/>
        <v>0</v>
      </c>
      <c r="AD55" s="211">
        <f t="shared" ca="1" si="27"/>
        <v>0</v>
      </c>
      <c r="AE55" s="211">
        <f t="shared" ca="1" si="27"/>
        <v>0</v>
      </c>
      <c r="AF55" s="211">
        <f t="shared" ca="1" si="27"/>
        <v>0</v>
      </c>
      <c r="AG55" s="211">
        <f t="shared" ca="1" si="27"/>
        <v>0</v>
      </c>
      <c r="AH55" s="211">
        <f t="shared" ca="1" si="27"/>
        <v>0</v>
      </c>
      <c r="AI55" s="211">
        <f t="shared" ca="1" si="27"/>
        <v>0</v>
      </c>
      <c r="AJ55" s="211">
        <f t="shared" ca="1" si="27"/>
        <v>0</v>
      </c>
      <c r="AK55" s="211">
        <f t="shared" ca="1" si="27"/>
        <v>0</v>
      </c>
      <c r="AL55" s="211">
        <f t="shared" ca="1" si="28"/>
        <v>0</v>
      </c>
      <c r="AM55" s="211">
        <f t="shared" ca="1" si="28"/>
        <v>0</v>
      </c>
      <c r="AN55" s="211">
        <f t="shared" ca="1" si="28"/>
        <v>0</v>
      </c>
      <c r="AO55" s="211">
        <f t="shared" ca="1" si="28"/>
        <v>0</v>
      </c>
      <c r="AP55" s="211">
        <f t="shared" ca="1" si="28"/>
        <v>0</v>
      </c>
      <c r="AQ55" s="211">
        <f t="shared" ca="1" si="28"/>
        <v>0</v>
      </c>
      <c r="AR55" s="211">
        <f t="shared" ca="1" si="28"/>
        <v>0</v>
      </c>
      <c r="AS55" s="211">
        <f t="shared" ca="1" si="28"/>
        <v>0</v>
      </c>
      <c r="AT55" s="211">
        <f t="shared" ca="1" si="28"/>
        <v>0</v>
      </c>
      <c r="AU55" s="211">
        <f t="shared" ca="1" si="28"/>
        <v>0</v>
      </c>
      <c r="AV55" s="211">
        <f t="shared" ca="1" si="29"/>
        <v>0</v>
      </c>
      <c r="AW55" s="211">
        <f t="shared" ca="1" si="29"/>
        <v>0</v>
      </c>
      <c r="AX55" s="211">
        <f t="shared" ca="1" si="29"/>
        <v>0</v>
      </c>
      <c r="AY55" s="211">
        <f t="shared" ca="1" si="29"/>
        <v>0</v>
      </c>
      <c r="AZ55" s="211">
        <f t="shared" ca="1" si="29"/>
        <v>0</v>
      </c>
      <c r="BA55" s="211">
        <f t="shared" ca="1" si="29"/>
        <v>0</v>
      </c>
      <c r="BB55" s="211">
        <f t="shared" ca="1" si="29"/>
        <v>0</v>
      </c>
      <c r="BC55" s="211">
        <f t="shared" ca="1" si="29"/>
        <v>0</v>
      </c>
      <c r="BD55" s="211">
        <f t="shared" ca="1" si="29"/>
        <v>0</v>
      </c>
      <c r="BE55" s="211">
        <f t="shared" ca="1" si="29"/>
        <v>0</v>
      </c>
      <c r="BF55" s="211">
        <f t="shared" ca="1" si="30"/>
        <v>0</v>
      </c>
      <c r="BG55" s="211">
        <f t="shared" ca="1" si="30"/>
        <v>0</v>
      </c>
      <c r="BH55" s="211">
        <f t="shared" ca="1" si="30"/>
        <v>0</v>
      </c>
      <c r="BI55" s="211">
        <f t="shared" ca="1" si="30"/>
        <v>0</v>
      </c>
      <c r="BJ55" s="211">
        <f t="shared" ca="1" si="30"/>
        <v>0</v>
      </c>
      <c r="BK55" s="211">
        <f t="shared" ca="1" si="30"/>
        <v>0</v>
      </c>
      <c r="BL55" s="211">
        <f t="shared" ca="1" si="30"/>
        <v>0</v>
      </c>
      <c r="BM55" s="211">
        <f t="shared" ca="1" si="30"/>
        <v>0</v>
      </c>
      <c r="BN55" s="211">
        <f t="shared" ca="1" si="30"/>
        <v>0</v>
      </c>
      <c r="BO55" s="211">
        <f t="shared" ca="1" si="30"/>
        <v>0</v>
      </c>
      <c r="BP55" s="211">
        <f t="shared" ca="1" si="31"/>
        <v>0</v>
      </c>
      <c r="BQ55" s="211">
        <f t="shared" ca="1" si="31"/>
        <v>0</v>
      </c>
      <c r="BR55" s="211">
        <f t="shared" ca="1" si="31"/>
        <v>0</v>
      </c>
      <c r="BS55" s="211">
        <f t="shared" ca="1" si="31"/>
        <v>0</v>
      </c>
      <c r="BT55" s="211">
        <f t="shared" ca="1" si="31"/>
        <v>0</v>
      </c>
      <c r="BU55" s="211">
        <f t="shared" ca="1" si="31"/>
        <v>0</v>
      </c>
      <c r="BV55" s="211">
        <f t="shared" ca="1" si="31"/>
        <v>0</v>
      </c>
      <c r="BW55" s="211">
        <f t="shared" ca="1" si="31"/>
        <v>0</v>
      </c>
      <c r="BX55" s="211">
        <f t="shared" ca="1" si="31"/>
        <v>0</v>
      </c>
      <c r="BY55" s="211">
        <f t="shared" ca="1" si="31"/>
        <v>0</v>
      </c>
      <c r="BZ55" s="211">
        <f t="shared" ca="1" si="32"/>
        <v>0</v>
      </c>
      <c r="CA55" s="211">
        <f t="shared" ca="1" si="32"/>
        <v>0</v>
      </c>
      <c r="CB55" s="211">
        <f t="shared" ca="1" si="32"/>
        <v>0</v>
      </c>
      <c r="CC55" s="211">
        <f t="shared" ca="1" si="32"/>
        <v>0</v>
      </c>
      <c r="CD55" s="211">
        <f t="shared" ca="1" si="32"/>
        <v>0</v>
      </c>
      <c r="CE55" s="211">
        <f t="shared" ca="1" si="32"/>
        <v>0</v>
      </c>
      <c r="CF55" s="211">
        <f t="shared" ca="1" si="32"/>
        <v>0</v>
      </c>
      <c r="CG55" s="211">
        <f t="shared" ca="1" si="32"/>
        <v>0</v>
      </c>
      <c r="CH55" s="211">
        <f t="shared" ca="1" si="32"/>
        <v>0</v>
      </c>
      <c r="CI55" s="211">
        <f t="shared" ca="1" si="32"/>
        <v>0</v>
      </c>
      <c r="CJ55" s="211">
        <f t="shared" ca="1" si="33"/>
        <v>0</v>
      </c>
      <c r="CK55" s="211">
        <f t="shared" ca="1" si="33"/>
        <v>0</v>
      </c>
      <c r="CL55" s="211">
        <f t="shared" ca="1" si="33"/>
        <v>0</v>
      </c>
      <c r="CM55" s="211">
        <f t="shared" ca="1" si="33"/>
        <v>0</v>
      </c>
      <c r="CN55" s="211">
        <f t="shared" ca="1" si="33"/>
        <v>0</v>
      </c>
      <c r="CO55" s="211">
        <f t="shared" ca="1" si="33"/>
        <v>0</v>
      </c>
      <c r="CP55" s="211">
        <f t="shared" ca="1" si="33"/>
        <v>0</v>
      </c>
      <c r="CQ55" s="211">
        <f t="shared" ca="1" si="33"/>
        <v>0</v>
      </c>
      <c r="CR55" s="211">
        <f t="shared" ca="1" si="33"/>
        <v>0</v>
      </c>
      <c r="CS55" s="211">
        <f t="shared" ca="1" si="33"/>
        <v>0</v>
      </c>
      <c r="CT55" s="211">
        <f t="shared" ca="1" si="34"/>
        <v>0</v>
      </c>
      <c r="CU55" s="211">
        <f t="shared" ca="1" si="34"/>
        <v>0</v>
      </c>
      <c r="CV55" s="211">
        <f t="shared" ca="1" si="34"/>
        <v>0</v>
      </c>
      <c r="CW55" s="211">
        <f t="shared" ca="1" si="34"/>
        <v>0</v>
      </c>
      <c r="CX55" s="211">
        <f t="shared" ca="1" si="34"/>
        <v>0</v>
      </c>
      <c r="CY55" s="211">
        <f t="shared" ca="1" si="34"/>
        <v>0</v>
      </c>
      <c r="CZ55" s="211">
        <f t="shared" ca="1" si="34"/>
        <v>0</v>
      </c>
      <c r="DA55" s="211">
        <f t="shared" ca="1" si="34"/>
        <v>0</v>
      </c>
      <c r="DB55" s="211">
        <f t="shared" ca="1" si="34"/>
        <v>0</v>
      </c>
      <c r="DC55" s="211">
        <f t="shared" ca="1" si="34"/>
        <v>0</v>
      </c>
    </row>
    <row r="56" spans="1:107">
      <c r="A56" s="44">
        <v>14</v>
      </c>
      <c r="B56" s="176" t="str">
        <f t="shared" ca="1" si="11"/>
        <v>D.2.4.</v>
      </c>
      <c r="C56" s="180" t="str">
        <f t="shared" ca="1" si="12"/>
        <v>Veikla</v>
      </c>
      <c r="D56" s="252"/>
      <c r="E56" s="252"/>
      <c r="F56" s="253"/>
      <c r="G56" s="243">
        <f ca="1">SUMIF($H$39:$DC$39,"&lt;="&amp;PAL,$H56:$DC56)</f>
        <v>0</v>
      </c>
      <c r="H56" s="211">
        <f t="shared" ca="1" si="25"/>
        <v>0</v>
      </c>
      <c r="I56" s="211">
        <f t="shared" ca="1" si="25"/>
        <v>0</v>
      </c>
      <c r="J56" s="211">
        <f t="shared" ca="1" si="25"/>
        <v>0</v>
      </c>
      <c r="K56" s="211">
        <f t="shared" ca="1" si="25"/>
        <v>0</v>
      </c>
      <c r="L56" s="211">
        <f t="shared" ca="1" si="25"/>
        <v>0</v>
      </c>
      <c r="M56" s="211">
        <f t="shared" ca="1" si="25"/>
        <v>0</v>
      </c>
      <c r="N56" s="211">
        <f t="shared" ca="1" si="25"/>
        <v>0</v>
      </c>
      <c r="O56" s="211">
        <f t="shared" ca="1" si="25"/>
        <v>0</v>
      </c>
      <c r="P56" s="211">
        <f t="shared" ca="1" si="25"/>
        <v>0</v>
      </c>
      <c r="Q56" s="211">
        <f t="shared" ca="1" si="25"/>
        <v>0</v>
      </c>
      <c r="R56" s="211">
        <f t="shared" ca="1" si="26"/>
        <v>0</v>
      </c>
      <c r="S56" s="211">
        <f t="shared" ca="1" si="26"/>
        <v>0</v>
      </c>
      <c r="T56" s="211">
        <f t="shared" ca="1" si="26"/>
        <v>0</v>
      </c>
      <c r="U56" s="211">
        <f t="shared" ca="1" si="26"/>
        <v>0</v>
      </c>
      <c r="V56" s="211">
        <f t="shared" ca="1" si="26"/>
        <v>0</v>
      </c>
      <c r="W56" s="211">
        <f t="shared" ca="1" si="26"/>
        <v>0</v>
      </c>
      <c r="X56" s="211">
        <f t="shared" ca="1" si="26"/>
        <v>0</v>
      </c>
      <c r="Y56" s="211">
        <f t="shared" ca="1" si="26"/>
        <v>0</v>
      </c>
      <c r="Z56" s="211">
        <f t="shared" ca="1" si="26"/>
        <v>0</v>
      </c>
      <c r="AA56" s="211">
        <f t="shared" ca="1" si="26"/>
        <v>0</v>
      </c>
      <c r="AB56" s="211">
        <f t="shared" ca="1" si="27"/>
        <v>0</v>
      </c>
      <c r="AC56" s="211">
        <f t="shared" ca="1" si="27"/>
        <v>0</v>
      </c>
      <c r="AD56" s="211">
        <f t="shared" ca="1" si="27"/>
        <v>0</v>
      </c>
      <c r="AE56" s="211">
        <f t="shared" ca="1" si="27"/>
        <v>0</v>
      </c>
      <c r="AF56" s="211">
        <f t="shared" ca="1" si="27"/>
        <v>0</v>
      </c>
      <c r="AG56" s="211">
        <f t="shared" ca="1" si="27"/>
        <v>0</v>
      </c>
      <c r="AH56" s="211">
        <f t="shared" ca="1" si="27"/>
        <v>0</v>
      </c>
      <c r="AI56" s="211">
        <f t="shared" ca="1" si="27"/>
        <v>0</v>
      </c>
      <c r="AJ56" s="211">
        <f t="shared" ca="1" si="27"/>
        <v>0</v>
      </c>
      <c r="AK56" s="211">
        <f t="shared" ca="1" si="27"/>
        <v>0</v>
      </c>
      <c r="AL56" s="211">
        <f t="shared" ca="1" si="28"/>
        <v>0</v>
      </c>
      <c r="AM56" s="211">
        <f t="shared" ca="1" si="28"/>
        <v>0</v>
      </c>
      <c r="AN56" s="211">
        <f t="shared" ca="1" si="28"/>
        <v>0</v>
      </c>
      <c r="AO56" s="211">
        <f t="shared" ca="1" si="28"/>
        <v>0</v>
      </c>
      <c r="AP56" s="211">
        <f t="shared" ca="1" si="28"/>
        <v>0</v>
      </c>
      <c r="AQ56" s="211">
        <f t="shared" ca="1" si="28"/>
        <v>0</v>
      </c>
      <c r="AR56" s="211">
        <f t="shared" ca="1" si="28"/>
        <v>0</v>
      </c>
      <c r="AS56" s="211">
        <f t="shared" ca="1" si="28"/>
        <v>0</v>
      </c>
      <c r="AT56" s="211">
        <f t="shared" ca="1" si="28"/>
        <v>0</v>
      </c>
      <c r="AU56" s="211">
        <f t="shared" ca="1" si="28"/>
        <v>0</v>
      </c>
      <c r="AV56" s="211">
        <f t="shared" ca="1" si="29"/>
        <v>0</v>
      </c>
      <c r="AW56" s="211">
        <f t="shared" ca="1" si="29"/>
        <v>0</v>
      </c>
      <c r="AX56" s="211">
        <f t="shared" ca="1" si="29"/>
        <v>0</v>
      </c>
      <c r="AY56" s="211">
        <f t="shared" ca="1" si="29"/>
        <v>0</v>
      </c>
      <c r="AZ56" s="211">
        <f t="shared" ca="1" si="29"/>
        <v>0</v>
      </c>
      <c r="BA56" s="211">
        <f t="shared" ca="1" si="29"/>
        <v>0</v>
      </c>
      <c r="BB56" s="211">
        <f t="shared" ca="1" si="29"/>
        <v>0</v>
      </c>
      <c r="BC56" s="211">
        <f t="shared" ca="1" si="29"/>
        <v>0</v>
      </c>
      <c r="BD56" s="211">
        <f t="shared" ca="1" si="29"/>
        <v>0</v>
      </c>
      <c r="BE56" s="211">
        <f t="shared" ca="1" si="29"/>
        <v>0</v>
      </c>
      <c r="BF56" s="211">
        <f t="shared" ca="1" si="30"/>
        <v>0</v>
      </c>
      <c r="BG56" s="211">
        <f t="shared" ca="1" si="30"/>
        <v>0</v>
      </c>
      <c r="BH56" s="211">
        <f t="shared" ca="1" si="30"/>
        <v>0</v>
      </c>
      <c r="BI56" s="211">
        <f t="shared" ca="1" si="30"/>
        <v>0</v>
      </c>
      <c r="BJ56" s="211">
        <f t="shared" ca="1" si="30"/>
        <v>0</v>
      </c>
      <c r="BK56" s="211">
        <f t="shared" ca="1" si="30"/>
        <v>0</v>
      </c>
      <c r="BL56" s="211">
        <f t="shared" ca="1" si="30"/>
        <v>0</v>
      </c>
      <c r="BM56" s="211">
        <f t="shared" ca="1" si="30"/>
        <v>0</v>
      </c>
      <c r="BN56" s="211">
        <f t="shared" ca="1" si="30"/>
        <v>0</v>
      </c>
      <c r="BO56" s="211">
        <f t="shared" ca="1" si="30"/>
        <v>0</v>
      </c>
      <c r="BP56" s="211">
        <f t="shared" ca="1" si="31"/>
        <v>0</v>
      </c>
      <c r="BQ56" s="211">
        <f t="shared" ca="1" si="31"/>
        <v>0</v>
      </c>
      <c r="BR56" s="211">
        <f t="shared" ca="1" si="31"/>
        <v>0</v>
      </c>
      <c r="BS56" s="211">
        <f t="shared" ca="1" si="31"/>
        <v>0</v>
      </c>
      <c r="BT56" s="211">
        <f t="shared" ca="1" si="31"/>
        <v>0</v>
      </c>
      <c r="BU56" s="211">
        <f t="shared" ca="1" si="31"/>
        <v>0</v>
      </c>
      <c r="BV56" s="211">
        <f t="shared" ca="1" si="31"/>
        <v>0</v>
      </c>
      <c r="BW56" s="211">
        <f t="shared" ca="1" si="31"/>
        <v>0</v>
      </c>
      <c r="BX56" s="211">
        <f t="shared" ca="1" si="31"/>
        <v>0</v>
      </c>
      <c r="BY56" s="211">
        <f t="shared" ca="1" si="31"/>
        <v>0</v>
      </c>
      <c r="BZ56" s="211">
        <f t="shared" ca="1" si="32"/>
        <v>0</v>
      </c>
      <c r="CA56" s="211">
        <f t="shared" ca="1" si="32"/>
        <v>0</v>
      </c>
      <c r="CB56" s="211">
        <f t="shared" ca="1" si="32"/>
        <v>0</v>
      </c>
      <c r="CC56" s="211">
        <f t="shared" ca="1" si="32"/>
        <v>0</v>
      </c>
      <c r="CD56" s="211">
        <f t="shared" ca="1" si="32"/>
        <v>0</v>
      </c>
      <c r="CE56" s="211">
        <f t="shared" ca="1" si="32"/>
        <v>0</v>
      </c>
      <c r="CF56" s="211">
        <f t="shared" ca="1" si="32"/>
        <v>0</v>
      </c>
      <c r="CG56" s="211">
        <f t="shared" ca="1" si="32"/>
        <v>0</v>
      </c>
      <c r="CH56" s="211">
        <f t="shared" ca="1" si="32"/>
        <v>0</v>
      </c>
      <c r="CI56" s="211">
        <f t="shared" ca="1" si="32"/>
        <v>0</v>
      </c>
      <c r="CJ56" s="211">
        <f t="shared" ca="1" si="33"/>
        <v>0</v>
      </c>
      <c r="CK56" s="211">
        <f t="shared" ca="1" si="33"/>
        <v>0</v>
      </c>
      <c r="CL56" s="211">
        <f t="shared" ca="1" si="33"/>
        <v>0</v>
      </c>
      <c r="CM56" s="211">
        <f t="shared" ca="1" si="33"/>
        <v>0</v>
      </c>
      <c r="CN56" s="211">
        <f t="shared" ca="1" si="33"/>
        <v>0</v>
      </c>
      <c r="CO56" s="211">
        <f t="shared" ca="1" si="33"/>
        <v>0</v>
      </c>
      <c r="CP56" s="211">
        <f t="shared" ca="1" si="33"/>
        <v>0</v>
      </c>
      <c r="CQ56" s="211">
        <f t="shared" ca="1" si="33"/>
        <v>0</v>
      </c>
      <c r="CR56" s="211">
        <f t="shared" ca="1" si="33"/>
        <v>0</v>
      </c>
      <c r="CS56" s="211">
        <f t="shared" ca="1" si="33"/>
        <v>0</v>
      </c>
      <c r="CT56" s="211">
        <f t="shared" ca="1" si="34"/>
        <v>0</v>
      </c>
      <c r="CU56" s="211">
        <f t="shared" ca="1" si="34"/>
        <v>0</v>
      </c>
      <c r="CV56" s="211">
        <f t="shared" ca="1" si="34"/>
        <v>0</v>
      </c>
      <c r="CW56" s="211">
        <f t="shared" ca="1" si="34"/>
        <v>0</v>
      </c>
      <c r="CX56" s="211">
        <f t="shared" ca="1" si="34"/>
        <v>0</v>
      </c>
      <c r="CY56" s="211">
        <f t="shared" ca="1" si="34"/>
        <v>0</v>
      </c>
      <c r="CZ56" s="211">
        <f t="shared" ca="1" si="34"/>
        <v>0</v>
      </c>
      <c r="DA56" s="211">
        <f t="shared" ca="1" si="34"/>
        <v>0</v>
      </c>
      <c r="DB56" s="211">
        <f t="shared" ca="1" si="34"/>
        <v>0</v>
      </c>
      <c r="DC56" s="211">
        <f t="shared" ca="1" si="34"/>
        <v>0</v>
      </c>
    </row>
    <row r="57" spans="1:107">
      <c r="A57" s="44">
        <v>15</v>
      </c>
      <c r="B57" s="176" t="str">
        <f t="shared" ca="1" si="11"/>
        <v>D.2.5.</v>
      </c>
      <c r="C57" s="180" t="str">
        <f t="shared" ca="1" si="12"/>
        <v>Veikla</v>
      </c>
      <c r="D57" s="252"/>
      <c r="E57" s="252"/>
      <c r="F57" s="253"/>
      <c r="G57" s="243">
        <f ca="1">SUMIF($H$39:$DC$39,"&lt;="&amp;PAL,$H57:$DC57)</f>
        <v>0</v>
      </c>
      <c r="H57" s="211">
        <f t="shared" ca="1" si="25"/>
        <v>0</v>
      </c>
      <c r="I57" s="211">
        <f t="shared" ca="1" si="25"/>
        <v>0</v>
      </c>
      <c r="J57" s="211">
        <f t="shared" ca="1" si="25"/>
        <v>0</v>
      </c>
      <c r="K57" s="211">
        <f t="shared" ca="1" si="25"/>
        <v>0</v>
      </c>
      <c r="L57" s="211">
        <f t="shared" ca="1" si="25"/>
        <v>0</v>
      </c>
      <c r="M57" s="211">
        <f t="shared" ca="1" si="25"/>
        <v>0</v>
      </c>
      <c r="N57" s="211">
        <f t="shared" ca="1" si="25"/>
        <v>0</v>
      </c>
      <c r="O57" s="211">
        <f t="shared" ca="1" si="25"/>
        <v>0</v>
      </c>
      <c r="P57" s="211">
        <f t="shared" ca="1" si="25"/>
        <v>0</v>
      </c>
      <c r="Q57" s="211">
        <f t="shared" ca="1" si="25"/>
        <v>0</v>
      </c>
      <c r="R57" s="211">
        <f t="shared" ca="1" si="26"/>
        <v>0</v>
      </c>
      <c r="S57" s="211">
        <f t="shared" ca="1" si="26"/>
        <v>0</v>
      </c>
      <c r="T57" s="211">
        <f t="shared" ca="1" si="26"/>
        <v>0</v>
      </c>
      <c r="U57" s="211">
        <f t="shared" ca="1" si="26"/>
        <v>0</v>
      </c>
      <c r="V57" s="211">
        <f t="shared" ca="1" si="26"/>
        <v>0</v>
      </c>
      <c r="W57" s="211">
        <f t="shared" ca="1" si="26"/>
        <v>0</v>
      </c>
      <c r="X57" s="211">
        <f t="shared" ca="1" si="26"/>
        <v>0</v>
      </c>
      <c r="Y57" s="211">
        <f t="shared" ca="1" si="26"/>
        <v>0</v>
      </c>
      <c r="Z57" s="211">
        <f t="shared" ca="1" si="26"/>
        <v>0</v>
      </c>
      <c r="AA57" s="211">
        <f t="shared" ca="1" si="26"/>
        <v>0</v>
      </c>
      <c r="AB57" s="211">
        <f t="shared" ca="1" si="27"/>
        <v>0</v>
      </c>
      <c r="AC57" s="211">
        <f t="shared" ca="1" si="27"/>
        <v>0</v>
      </c>
      <c r="AD57" s="211">
        <f t="shared" ca="1" si="27"/>
        <v>0</v>
      </c>
      <c r="AE57" s="211">
        <f t="shared" ca="1" si="27"/>
        <v>0</v>
      </c>
      <c r="AF57" s="211">
        <f t="shared" ca="1" si="27"/>
        <v>0</v>
      </c>
      <c r="AG57" s="211">
        <f t="shared" ca="1" si="27"/>
        <v>0</v>
      </c>
      <c r="AH57" s="211">
        <f t="shared" ca="1" si="27"/>
        <v>0</v>
      </c>
      <c r="AI57" s="211">
        <f t="shared" ca="1" si="27"/>
        <v>0</v>
      </c>
      <c r="AJ57" s="211">
        <f t="shared" ca="1" si="27"/>
        <v>0</v>
      </c>
      <c r="AK57" s="211">
        <f t="shared" ca="1" si="27"/>
        <v>0</v>
      </c>
      <c r="AL57" s="211">
        <f t="shared" ca="1" si="28"/>
        <v>0</v>
      </c>
      <c r="AM57" s="211">
        <f t="shared" ca="1" si="28"/>
        <v>0</v>
      </c>
      <c r="AN57" s="211">
        <f t="shared" ca="1" si="28"/>
        <v>0</v>
      </c>
      <c r="AO57" s="211">
        <f t="shared" ca="1" si="28"/>
        <v>0</v>
      </c>
      <c r="AP57" s="211">
        <f t="shared" ca="1" si="28"/>
        <v>0</v>
      </c>
      <c r="AQ57" s="211">
        <f t="shared" ca="1" si="28"/>
        <v>0</v>
      </c>
      <c r="AR57" s="211">
        <f t="shared" ca="1" si="28"/>
        <v>0</v>
      </c>
      <c r="AS57" s="211">
        <f t="shared" ca="1" si="28"/>
        <v>0</v>
      </c>
      <c r="AT57" s="211">
        <f t="shared" ca="1" si="28"/>
        <v>0</v>
      </c>
      <c r="AU57" s="211">
        <f t="shared" ca="1" si="28"/>
        <v>0</v>
      </c>
      <c r="AV57" s="211">
        <f t="shared" ca="1" si="29"/>
        <v>0</v>
      </c>
      <c r="AW57" s="211">
        <f t="shared" ca="1" si="29"/>
        <v>0</v>
      </c>
      <c r="AX57" s="211">
        <f t="shared" ca="1" si="29"/>
        <v>0</v>
      </c>
      <c r="AY57" s="211">
        <f t="shared" ca="1" si="29"/>
        <v>0</v>
      </c>
      <c r="AZ57" s="211">
        <f t="shared" ca="1" si="29"/>
        <v>0</v>
      </c>
      <c r="BA57" s="211">
        <f t="shared" ca="1" si="29"/>
        <v>0</v>
      </c>
      <c r="BB57" s="211">
        <f t="shared" ca="1" si="29"/>
        <v>0</v>
      </c>
      <c r="BC57" s="211">
        <f t="shared" ca="1" si="29"/>
        <v>0</v>
      </c>
      <c r="BD57" s="211">
        <f t="shared" ca="1" si="29"/>
        <v>0</v>
      </c>
      <c r="BE57" s="211">
        <f t="shared" ca="1" si="29"/>
        <v>0</v>
      </c>
      <c r="BF57" s="211">
        <f t="shared" ca="1" si="30"/>
        <v>0</v>
      </c>
      <c r="BG57" s="211">
        <f t="shared" ca="1" si="30"/>
        <v>0</v>
      </c>
      <c r="BH57" s="211">
        <f t="shared" ca="1" si="30"/>
        <v>0</v>
      </c>
      <c r="BI57" s="211">
        <f t="shared" ca="1" si="30"/>
        <v>0</v>
      </c>
      <c r="BJ57" s="211">
        <f t="shared" ca="1" si="30"/>
        <v>0</v>
      </c>
      <c r="BK57" s="211">
        <f t="shared" ca="1" si="30"/>
        <v>0</v>
      </c>
      <c r="BL57" s="211">
        <f t="shared" ca="1" si="30"/>
        <v>0</v>
      </c>
      <c r="BM57" s="211">
        <f t="shared" ca="1" si="30"/>
        <v>0</v>
      </c>
      <c r="BN57" s="211">
        <f t="shared" ca="1" si="30"/>
        <v>0</v>
      </c>
      <c r="BO57" s="211">
        <f t="shared" ca="1" si="30"/>
        <v>0</v>
      </c>
      <c r="BP57" s="211">
        <f t="shared" ca="1" si="31"/>
        <v>0</v>
      </c>
      <c r="BQ57" s="211">
        <f t="shared" ca="1" si="31"/>
        <v>0</v>
      </c>
      <c r="BR57" s="211">
        <f t="shared" ca="1" si="31"/>
        <v>0</v>
      </c>
      <c r="BS57" s="211">
        <f t="shared" ca="1" si="31"/>
        <v>0</v>
      </c>
      <c r="BT57" s="211">
        <f t="shared" ca="1" si="31"/>
        <v>0</v>
      </c>
      <c r="BU57" s="211">
        <f t="shared" ca="1" si="31"/>
        <v>0</v>
      </c>
      <c r="BV57" s="211">
        <f t="shared" ca="1" si="31"/>
        <v>0</v>
      </c>
      <c r="BW57" s="211">
        <f t="shared" ca="1" si="31"/>
        <v>0</v>
      </c>
      <c r="BX57" s="211">
        <f t="shared" ca="1" si="31"/>
        <v>0</v>
      </c>
      <c r="BY57" s="211">
        <f t="shared" ca="1" si="31"/>
        <v>0</v>
      </c>
      <c r="BZ57" s="211">
        <f t="shared" ca="1" si="32"/>
        <v>0</v>
      </c>
      <c r="CA57" s="211">
        <f t="shared" ca="1" si="32"/>
        <v>0</v>
      </c>
      <c r="CB57" s="211">
        <f t="shared" ca="1" si="32"/>
        <v>0</v>
      </c>
      <c r="CC57" s="211">
        <f t="shared" ca="1" si="32"/>
        <v>0</v>
      </c>
      <c r="CD57" s="211">
        <f t="shared" ca="1" si="32"/>
        <v>0</v>
      </c>
      <c r="CE57" s="211">
        <f t="shared" ca="1" si="32"/>
        <v>0</v>
      </c>
      <c r="CF57" s="211">
        <f t="shared" ca="1" si="32"/>
        <v>0</v>
      </c>
      <c r="CG57" s="211">
        <f t="shared" ca="1" si="32"/>
        <v>0</v>
      </c>
      <c r="CH57" s="211">
        <f t="shared" ca="1" si="32"/>
        <v>0</v>
      </c>
      <c r="CI57" s="211">
        <f t="shared" ca="1" si="32"/>
        <v>0</v>
      </c>
      <c r="CJ57" s="211">
        <f t="shared" ca="1" si="33"/>
        <v>0</v>
      </c>
      <c r="CK57" s="211">
        <f t="shared" ca="1" si="33"/>
        <v>0</v>
      </c>
      <c r="CL57" s="211">
        <f t="shared" ca="1" si="33"/>
        <v>0</v>
      </c>
      <c r="CM57" s="211">
        <f t="shared" ca="1" si="33"/>
        <v>0</v>
      </c>
      <c r="CN57" s="211">
        <f t="shared" ca="1" si="33"/>
        <v>0</v>
      </c>
      <c r="CO57" s="211">
        <f t="shared" ca="1" si="33"/>
        <v>0</v>
      </c>
      <c r="CP57" s="211">
        <f t="shared" ca="1" si="33"/>
        <v>0</v>
      </c>
      <c r="CQ57" s="211">
        <f t="shared" ca="1" si="33"/>
        <v>0</v>
      </c>
      <c r="CR57" s="211">
        <f t="shared" ca="1" si="33"/>
        <v>0</v>
      </c>
      <c r="CS57" s="211">
        <f t="shared" ca="1" si="33"/>
        <v>0</v>
      </c>
      <c r="CT57" s="211">
        <f t="shared" ca="1" si="34"/>
        <v>0</v>
      </c>
      <c r="CU57" s="211">
        <f t="shared" ca="1" si="34"/>
        <v>0</v>
      </c>
      <c r="CV57" s="211">
        <f t="shared" ca="1" si="34"/>
        <v>0</v>
      </c>
      <c r="CW57" s="211">
        <f t="shared" ca="1" si="34"/>
        <v>0</v>
      </c>
      <c r="CX57" s="211">
        <f t="shared" ca="1" si="34"/>
        <v>0</v>
      </c>
      <c r="CY57" s="211">
        <f t="shared" ca="1" si="34"/>
        <v>0</v>
      </c>
      <c r="CZ57" s="211">
        <f t="shared" ca="1" si="34"/>
        <v>0</v>
      </c>
      <c r="DA57" s="211">
        <f t="shared" ca="1" si="34"/>
        <v>0</v>
      </c>
      <c r="DB57" s="211">
        <f t="shared" ca="1" si="34"/>
        <v>0</v>
      </c>
      <c r="DC57" s="211">
        <f t="shared" ca="1" si="34"/>
        <v>0</v>
      </c>
    </row>
    <row r="58" spans="1:107">
      <c r="A58" s="44">
        <v>16</v>
      </c>
      <c r="B58" s="176" t="str">
        <f t="shared" ca="1" si="11"/>
        <v>D.2.6.</v>
      </c>
      <c r="C58" s="180" t="str">
        <f t="shared" ca="1" si="12"/>
        <v>Veikla</v>
      </c>
      <c r="D58" s="252"/>
      <c r="E58" s="252"/>
      <c r="F58" s="253"/>
      <c r="G58" s="243">
        <f ca="1">SUMIF($H$39:$DC$39,"&lt;="&amp;PAL,$H58:$DC58)</f>
        <v>0</v>
      </c>
      <c r="H58" s="211">
        <f t="shared" ca="1" si="25"/>
        <v>0</v>
      </c>
      <c r="I58" s="211">
        <f t="shared" ca="1" si="25"/>
        <v>0</v>
      </c>
      <c r="J58" s="211">
        <f t="shared" ca="1" si="25"/>
        <v>0</v>
      </c>
      <c r="K58" s="211">
        <f t="shared" ca="1" si="25"/>
        <v>0</v>
      </c>
      <c r="L58" s="211">
        <f t="shared" ca="1" si="25"/>
        <v>0</v>
      </c>
      <c r="M58" s="211">
        <f t="shared" ca="1" si="25"/>
        <v>0</v>
      </c>
      <c r="N58" s="211">
        <f t="shared" ca="1" si="25"/>
        <v>0</v>
      </c>
      <c r="O58" s="211">
        <f t="shared" ca="1" si="25"/>
        <v>0</v>
      </c>
      <c r="P58" s="211">
        <f t="shared" ca="1" si="25"/>
        <v>0</v>
      </c>
      <c r="Q58" s="211">
        <f t="shared" ca="1" si="25"/>
        <v>0</v>
      </c>
      <c r="R58" s="211">
        <f t="shared" ca="1" si="26"/>
        <v>0</v>
      </c>
      <c r="S58" s="211">
        <f t="shared" ca="1" si="26"/>
        <v>0</v>
      </c>
      <c r="T58" s="211">
        <f t="shared" ca="1" si="26"/>
        <v>0</v>
      </c>
      <c r="U58" s="211">
        <f t="shared" ca="1" si="26"/>
        <v>0</v>
      </c>
      <c r="V58" s="211">
        <f t="shared" ca="1" si="26"/>
        <v>0</v>
      </c>
      <c r="W58" s="211">
        <f t="shared" ca="1" si="26"/>
        <v>0</v>
      </c>
      <c r="X58" s="211">
        <f t="shared" ca="1" si="26"/>
        <v>0</v>
      </c>
      <c r="Y58" s="211">
        <f t="shared" ca="1" si="26"/>
        <v>0</v>
      </c>
      <c r="Z58" s="211">
        <f t="shared" ca="1" si="26"/>
        <v>0</v>
      </c>
      <c r="AA58" s="211">
        <f t="shared" ca="1" si="26"/>
        <v>0</v>
      </c>
      <c r="AB58" s="211">
        <f t="shared" ca="1" si="27"/>
        <v>0</v>
      </c>
      <c r="AC58" s="211">
        <f t="shared" ca="1" si="27"/>
        <v>0</v>
      </c>
      <c r="AD58" s="211">
        <f t="shared" ca="1" si="27"/>
        <v>0</v>
      </c>
      <c r="AE58" s="211">
        <f t="shared" ca="1" si="27"/>
        <v>0</v>
      </c>
      <c r="AF58" s="211">
        <f t="shared" ca="1" si="27"/>
        <v>0</v>
      </c>
      <c r="AG58" s="211">
        <f t="shared" ca="1" si="27"/>
        <v>0</v>
      </c>
      <c r="AH58" s="211">
        <f t="shared" ca="1" si="27"/>
        <v>0</v>
      </c>
      <c r="AI58" s="211">
        <f t="shared" ca="1" si="27"/>
        <v>0</v>
      </c>
      <c r="AJ58" s="211">
        <f t="shared" ca="1" si="27"/>
        <v>0</v>
      </c>
      <c r="AK58" s="211">
        <f t="shared" ca="1" si="27"/>
        <v>0</v>
      </c>
      <c r="AL58" s="211">
        <f t="shared" ca="1" si="28"/>
        <v>0</v>
      </c>
      <c r="AM58" s="211">
        <f t="shared" ca="1" si="28"/>
        <v>0</v>
      </c>
      <c r="AN58" s="211">
        <f t="shared" ca="1" si="28"/>
        <v>0</v>
      </c>
      <c r="AO58" s="211">
        <f t="shared" ca="1" si="28"/>
        <v>0</v>
      </c>
      <c r="AP58" s="211">
        <f t="shared" ca="1" si="28"/>
        <v>0</v>
      </c>
      <c r="AQ58" s="211">
        <f t="shared" ca="1" si="28"/>
        <v>0</v>
      </c>
      <c r="AR58" s="211">
        <f t="shared" ca="1" si="28"/>
        <v>0</v>
      </c>
      <c r="AS58" s="211">
        <f t="shared" ca="1" si="28"/>
        <v>0</v>
      </c>
      <c r="AT58" s="211">
        <f t="shared" ca="1" si="28"/>
        <v>0</v>
      </c>
      <c r="AU58" s="211">
        <f t="shared" ca="1" si="28"/>
        <v>0</v>
      </c>
      <c r="AV58" s="211">
        <f t="shared" ca="1" si="29"/>
        <v>0</v>
      </c>
      <c r="AW58" s="211">
        <f t="shared" ca="1" si="29"/>
        <v>0</v>
      </c>
      <c r="AX58" s="211">
        <f t="shared" ca="1" si="29"/>
        <v>0</v>
      </c>
      <c r="AY58" s="211">
        <f t="shared" ca="1" si="29"/>
        <v>0</v>
      </c>
      <c r="AZ58" s="211">
        <f t="shared" ca="1" si="29"/>
        <v>0</v>
      </c>
      <c r="BA58" s="211">
        <f t="shared" ca="1" si="29"/>
        <v>0</v>
      </c>
      <c r="BB58" s="211">
        <f t="shared" ca="1" si="29"/>
        <v>0</v>
      </c>
      <c r="BC58" s="211">
        <f t="shared" ca="1" si="29"/>
        <v>0</v>
      </c>
      <c r="BD58" s="211">
        <f t="shared" ca="1" si="29"/>
        <v>0</v>
      </c>
      <c r="BE58" s="211">
        <f t="shared" ca="1" si="29"/>
        <v>0</v>
      </c>
      <c r="BF58" s="211">
        <f t="shared" ca="1" si="30"/>
        <v>0</v>
      </c>
      <c r="BG58" s="211">
        <f t="shared" ca="1" si="30"/>
        <v>0</v>
      </c>
      <c r="BH58" s="211">
        <f t="shared" ca="1" si="30"/>
        <v>0</v>
      </c>
      <c r="BI58" s="211">
        <f t="shared" ca="1" si="30"/>
        <v>0</v>
      </c>
      <c r="BJ58" s="211">
        <f t="shared" ca="1" si="30"/>
        <v>0</v>
      </c>
      <c r="BK58" s="211">
        <f t="shared" ca="1" si="30"/>
        <v>0</v>
      </c>
      <c r="BL58" s="211">
        <f t="shared" ca="1" si="30"/>
        <v>0</v>
      </c>
      <c r="BM58" s="211">
        <f t="shared" ca="1" si="30"/>
        <v>0</v>
      </c>
      <c r="BN58" s="211">
        <f t="shared" ca="1" si="30"/>
        <v>0</v>
      </c>
      <c r="BO58" s="211">
        <f t="shared" ca="1" si="30"/>
        <v>0</v>
      </c>
      <c r="BP58" s="211">
        <f t="shared" ca="1" si="31"/>
        <v>0</v>
      </c>
      <c r="BQ58" s="211">
        <f t="shared" ca="1" si="31"/>
        <v>0</v>
      </c>
      <c r="BR58" s="211">
        <f t="shared" ca="1" si="31"/>
        <v>0</v>
      </c>
      <c r="BS58" s="211">
        <f t="shared" ca="1" si="31"/>
        <v>0</v>
      </c>
      <c r="BT58" s="211">
        <f t="shared" ca="1" si="31"/>
        <v>0</v>
      </c>
      <c r="BU58" s="211">
        <f t="shared" ca="1" si="31"/>
        <v>0</v>
      </c>
      <c r="BV58" s="211">
        <f t="shared" ca="1" si="31"/>
        <v>0</v>
      </c>
      <c r="BW58" s="211">
        <f t="shared" ca="1" si="31"/>
        <v>0</v>
      </c>
      <c r="BX58" s="211">
        <f t="shared" ca="1" si="31"/>
        <v>0</v>
      </c>
      <c r="BY58" s="211">
        <f t="shared" ca="1" si="31"/>
        <v>0</v>
      </c>
      <c r="BZ58" s="211">
        <f t="shared" ca="1" si="32"/>
        <v>0</v>
      </c>
      <c r="CA58" s="211">
        <f t="shared" ca="1" si="32"/>
        <v>0</v>
      </c>
      <c r="CB58" s="211">
        <f t="shared" ca="1" si="32"/>
        <v>0</v>
      </c>
      <c r="CC58" s="211">
        <f t="shared" ca="1" si="32"/>
        <v>0</v>
      </c>
      <c r="CD58" s="211">
        <f t="shared" ca="1" si="32"/>
        <v>0</v>
      </c>
      <c r="CE58" s="211">
        <f t="shared" ca="1" si="32"/>
        <v>0</v>
      </c>
      <c r="CF58" s="211">
        <f t="shared" ca="1" si="32"/>
        <v>0</v>
      </c>
      <c r="CG58" s="211">
        <f t="shared" ca="1" si="32"/>
        <v>0</v>
      </c>
      <c r="CH58" s="211">
        <f t="shared" ca="1" si="32"/>
        <v>0</v>
      </c>
      <c r="CI58" s="211">
        <f t="shared" ca="1" si="32"/>
        <v>0</v>
      </c>
      <c r="CJ58" s="211">
        <f t="shared" ca="1" si="33"/>
        <v>0</v>
      </c>
      <c r="CK58" s="211">
        <f t="shared" ca="1" si="33"/>
        <v>0</v>
      </c>
      <c r="CL58" s="211">
        <f t="shared" ca="1" si="33"/>
        <v>0</v>
      </c>
      <c r="CM58" s="211">
        <f t="shared" ca="1" si="33"/>
        <v>0</v>
      </c>
      <c r="CN58" s="211">
        <f t="shared" ca="1" si="33"/>
        <v>0</v>
      </c>
      <c r="CO58" s="211">
        <f t="shared" ca="1" si="33"/>
        <v>0</v>
      </c>
      <c r="CP58" s="211">
        <f t="shared" ca="1" si="33"/>
        <v>0</v>
      </c>
      <c r="CQ58" s="211">
        <f t="shared" ca="1" si="33"/>
        <v>0</v>
      </c>
      <c r="CR58" s="211">
        <f t="shared" ca="1" si="33"/>
        <v>0</v>
      </c>
      <c r="CS58" s="211">
        <f t="shared" ca="1" si="33"/>
        <v>0</v>
      </c>
      <c r="CT58" s="211">
        <f t="shared" ca="1" si="34"/>
        <v>0</v>
      </c>
      <c r="CU58" s="211">
        <f t="shared" ca="1" si="34"/>
        <v>0</v>
      </c>
      <c r="CV58" s="211">
        <f t="shared" ca="1" si="34"/>
        <v>0</v>
      </c>
      <c r="CW58" s="211">
        <f t="shared" ca="1" si="34"/>
        <v>0</v>
      </c>
      <c r="CX58" s="211">
        <f t="shared" ca="1" si="34"/>
        <v>0</v>
      </c>
      <c r="CY58" s="211">
        <f t="shared" ca="1" si="34"/>
        <v>0</v>
      </c>
      <c r="CZ58" s="211">
        <f t="shared" ca="1" si="34"/>
        <v>0</v>
      </c>
      <c r="DA58" s="211">
        <f t="shared" ca="1" si="34"/>
        <v>0</v>
      </c>
      <c r="DB58" s="211">
        <f t="shared" ca="1" si="34"/>
        <v>0</v>
      </c>
      <c r="DC58" s="211">
        <f t="shared" ca="1" si="34"/>
        <v>0</v>
      </c>
    </row>
    <row r="59" spans="1:107">
      <c r="A59" s="44">
        <v>17</v>
      </c>
      <c r="B59" s="176" t="str">
        <f t="shared" ca="1" si="11"/>
        <v>D.2.7.</v>
      </c>
      <c r="C59" s="180" t="str">
        <f t="shared" ca="1" si="12"/>
        <v>Veikla</v>
      </c>
      <c r="D59" s="252"/>
      <c r="E59" s="252"/>
      <c r="F59" s="253"/>
      <c r="G59" s="243">
        <f ca="1">SUMIF($H$39:$DC$39,"&lt;="&amp;PAL,$H59:$DC59)</f>
        <v>0</v>
      </c>
      <c r="H59" s="211">
        <f t="shared" ca="1" si="25"/>
        <v>0</v>
      </c>
      <c r="I59" s="211">
        <f t="shared" ca="1" si="25"/>
        <v>0</v>
      </c>
      <c r="J59" s="211">
        <f t="shared" ca="1" si="25"/>
        <v>0</v>
      </c>
      <c r="K59" s="211">
        <f t="shared" ca="1" si="25"/>
        <v>0</v>
      </c>
      <c r="L59" s="211">
        <f t="shared" ca="1" si="25"/>
        <v>0</v>
      </c>
      <c r="M59" s="211">
        <f t="shared" ca="1" si="25"/>
        <v>0</v>
      </c>
      <c r="N59" s="211">
        <f t="shared" ca="1" si="25"/>
        <v>0</v>
      </c>
      <c r="O59" s="211">
        <f t="shared" ca="1" si="25"/>
        <v>0</v>
      </c>
      <c r="P59" s="211">
        <f t="shared" ca="1" si="25"/>
        <v>0</v>
      </c>
      <c r="Q59" s="211">
        <f t="shared" ca="1" si="25"/>
        <v>0</v>
      </c>
      <c r="R59" s="211">
        <f t="shared" ca="1" si="26"/>
        <v>0</v>
      </c>
      <c r="S59" s="211">
        <f t="shared" ca="1" si="26"/>
        <v>0</v>
      </c>
      <c r="T59" s="211">
        <f t="shared" ca="1" si="26"/>
        <v>0</v>
      </c>
      <c r="U59" s="211">
        <f t="shared" ca="1" si="26"/>
        <v>0</v>
      </c>
      <c r="V59" s="211">
        <f t="shared" ca="1" si="26"/>
        <v>0</v>
      </c>
      <c r="W59" s="211">
        <f t="shared" ca="1" si="26"/>
        <v>0</v>
      </c>
      <c r="X59" s="211">
        <f t="shared" ca="1" si="26"/>
        <v>0</v>
      </c>
      <c r="Y59" s="211">
        <f t="shared" ca="1" si="26"/>
        <v>0</v>
      </c>
      <c r="Z59" s="211">
        <f t="shared" ca="1" si="26"/>
        <v>0</v>
      </c>
      <c r="AA59" s="211">
        <f t="shared" ca="1" si="26"/>
        <v>0</v>
      </c>
      <c r="AB59" s="211">
        <f t="shared" ca="1" si="27"/>
        <v>0</v>
      </c>
      <c r="AC59" s="211">
        <f t="shared" ca="1" si="27"/>
        <v>0</v>
      </c>
      <c r="AD59" s="211">
        <f t="shared" ca="1" si="27"/>
        <v>0</v>
      </c>
      <c r="AE59" s="211">
        <f t="shared" ca="1" si="27"/>
        <v>0</v>
      </c>
      <c r="AF59" s="211">
        <f t="shared" ca="1" si="27"/>
        <v>0</v>
      </c>
      <c r="AG59" s="211">
        <f t="shared" ca="1" si="27"/>
        <v>0</v>
      </c>
      <c r="AH59" s="211">
        <f t="shared" ca="1" si="27"/>
        <v>0</v>
      </c>
      <c r="AI59" s="211">
        <f t="shared" ca="1" si="27"/>
        <v>0</v>
      </c>
      <c r="AJ59" s="211">
        <f t="shared" ca="1" si="27"/>
        <v>0</v>
      </c>
      <c r="AK59" s="211">
        <f t="shared" ca="1" si="27"/>
        <v>0</v>
      </c>
      <c r="AL59" s="211">
        <f t="shared" ca="1" si="28"/>
        <v>0</v>
      </c>
      <c r="AM59" s="211">
        <f t="shared" ca="1" si="28"/>
        <v>0</v>
      </c>
      <c r="AN59" s="211">
        <f t="shared" ca="1" si="28"/>
        <v>0</v>
      </c>
      <c r="AO59" s="211">
        <f t="shared" ca="1" si="28"/>
        <v>0</v>
      </c>
      <c r="AP59" s="211">
        <f t="shared" ca="1" si="28"/>
        <v>0</v>
      </c>
      <c r="AQ59" s="211">
        <f t="shared" ca="1" si="28"/>
        <v>0</v>
      </c>
      <c r="AR59" s="211">
        <f t="shared" ca="1" si="28"/>
        <v>0</v>
      </c>
      <c r="AS59" s="211">
        <f t="shared" ca="1" si="28"/>
        <v>0</v>
      </c>
      <c r="AT59" s="211">
        <f t="shared" ca="1" si="28"/>
        <v>0</v>
      </c>
      <c r="AU59" s="211">
        <f t="shared" ca="1" si="28"/>
        <v>0</v>
      </c>
      <c r="AV59" s="211">
        <f t="shared" ca="1" si="29"/>
        <v>0</v>
      </c>
      <c r="AW59" s="211">
        <f t="shared" ca="1" si="29"/>
        <v>0</v>
      </c>
      <c r="AX59" s="211">
        <f t="shared" ca="1" si="29"/>
        <v>0</v>
      </c>
      <c r="AY59" s="211">
        <f t="shared" ca="1" si="29"/>
        <v>0</v>
      </c>
      <c r="AZ59" s="211">
        <f t="shared" ca="1" si="29"/>
        <v>0</v>
      </c>
      <c r="BA59" s="211">
        <f t="shared" ca="1" si="29"/>
        <v>0</v>
      </c>
      <c r="BB59" s="211">
        <f t="shared" ca="1" si="29"/>
        <v>0</v>
      </c>
      <c r="BC59" s="211">
        <f t="shared" ca="1" si="29"/>
        <v>0</v>
      </c>
      <c r="BD59" s="211">
        <f t="shared" ca="1" si="29"/>
        <v>0</v>
      </c>
      <c r="BE59" s="211">
        <f t="shared" ca="1" si="29"/>
        <v>0</v>
      </c>
      <c r="BF59" s="211">
        <f t="shared" ca="1" si="30"/>
        <v>0</v>
      </c>
      <c r="BG59" s="211">
        <f t="shared" ca="1" si="30"/>
        <v>0</v>
      </c>
      <c r="BH59" s="211">
        <f t="shared" ca="1" si="30"/>
        <v>0</v>
      </c>
      <c r="BI59" s="211">
        <f t="shared" ca="1" si="30"/>
        <v>0</v>
      </c>
      <c r="BJ59" s="211">
        <f t="shared" ca="1" si="30"/>
        <v>0</v>
      </c>
      <c r="BK59" s="211">
        <f t="shared" ca="1" si="30"/>
        <v>0</v>
      </c>
      <c r="BL59" s="211">
        <f t="shared" ca="1" si="30"/>
        <v>0</v>
      </c>
      <c r="BM59" s="211">
        <f t="shared" ca="1" si="30"/>
        <v>0</v>
      </c>
      <c r="BN59" s="211">
        <f t="shared" ca="1" si="30"/>
        <v>0</v>
      </c>
      <c r="BO59" s="211">
        <f t="shared" ca="1" si="30"/>
        <v>0</v>
      </c>
      <c r="BP59" s="211">
        <f t="shared" ca="1" si="31"/>
        <v>0</v>
      </c>
      <c r="BQ59" s="211">
        <f t="shared" ca="1" si="31"/>
        <v>0</v>
      </c>
      <c r="BR59" s="211">
        <f t="shared" ca="1" si="31"/>
        <v>0</v>
      </c>
      <c r="BS59" s="211">
        <f t="shared" ca="1" si="31"/>
        <v>0</v>
      </c>
      <c r="BT59" s="211">
        <f t="shared" ca="1" si="31"/>
        <v>0</v>
      </c>
      <c r="BU59" s="211">
        <f t="shared" ca="1" si="31"/>
        <v>0</v>
      </c>
      <c r="BV59" s="211">
        <f t="shared" ca="1" si="31"/>
        <v>0</v>
      </c>
      <c r="BW59" s="211">
        <f t="shared" ca="1" si="31"/>
        <v>0</v>
      </c>
      <c r="BX59" s="211">
        <f t="shared" ca="1" si="31"/>
        <v>0</v>
      </c>
      <c r="BY59" s="211">
        <f t="shared" ca="1" si="31"/>
        <v>0</v>
      </c>
      <c r="BZ59" s="211">
        <f t="shared" ca="1" si="32"/>
        <v>0</v>
      </c>
      <c r="CA59" s="211">
        <f t="shared" ca="1" si="32"/>
        <v>0</v>
      </c>
      <c r="CB59" s="211">
        <f t="shared" ca="1" si="32"/>
        <v>0</v>
      </c>
      <c r="CC59" s="211">
        <f t="shared" ca="1" si="32"/>
        <v>0</v>
      </c>
      <c r="CD59" s="211">
        <f t="shared" ca="1" si="32"/>
        <v>0</v>
      </c>
      <c r="CE59" s="211">
        <f t="shared" ca="1" si="32"/>
        <v>0</v>
      </c>
      <c r="CF59" s="211">
        <f t="shared" ca="1" si="32"/>
        <v>0</v>
      </c>
      <c r="CG59" s="211">
        <f t="shared" ca="1" si="32"/>
        <v>0</v>
      </c>
      <c r="CH59" s="211">
        <f t="shared" ca="1" si="32"/>
        <v>0</v>
      </c>
      <c r="CI59" s="211">
        <f t="shared" ca="1" si="32"/>
        <v>0</v>
      </c>
      <c r="CJ59" s="211">
        <f t="shared" ca="1" si="33"/>
        <v>0</v>
      </c>
      <c r="CK59" s="211">
        <f t="shared" ca="1" si="33"/>
        <v>0</v>
      </c>
      <c r="CL59" s="211">
        <f t="shared" ca="1" si="33"/>
        <v>0</v>
      </c>
      <c r="CM59" s="211">
        <f t="shared" ca="1" si="33"/>
        <v>0</v>
      </c>
      <c r="CN59" s="211">
        <f t="shared" ca="1" si="33"/>
        <v>0</v>
      </c>
      <c r="CO59" s="211">
        <f t="shared" ca="1" si="33"/>
        <v>0</v>
      </c>
      <c r="CP59" s="211">
        <f t="shared" ca="1" si="33"/>
        <v>0</v>
      </c>
      <c r="CQ59" s="211">
        <f t="shared" ca="1" si="33"/>
        <v>0</v>
      </c>
      <c r="CR59" s="211">
        <f t="shared" ca="1" si="33"/>
        <v>0</v>
      </c>
      <c r="CS59" s="211">
        <f t="shared" ca="1" si="33"/>
        <v>0</v>
      </c>
      <c r="CT59" s="211">
        <f t="shared" ca="1" si="34"/>
        <v>0</v>
      </c>
      <c r="CU59" s="211">
        <f t="shared" ca="1" si="34"/>
        <v>0</v>
      </c>
      <c r="CV59" s="211">
        <f t="shared" ca="1" si="34"/>
        <v>0</v>
      </c>
      <c r="CW59" s="211">
        <f t="shared" ca="1" si="34"/>
        <v>0</v>
      </c>
      <c r="CX59" s="211">
        <f t="shared" ca="1" si="34"/>
        <v>0</v>
      </c>
      <c r="CY59" s="211">
        <f t="shared" ca="1" si="34"/>
        <v>0</v>
      </c>
      <c r="CZ59" s="211">
        <f t="shared" ca="1" si="34"/>
        <v>0</v>
      </c>
      <c r="DA59" s="211">
        <f t="shared" ca="1" si="34"/>
        <v>0</v>
      </c>
      <c r="DB59" s="211">
        <f t="shared" ca="1" si="34"/>
        <v>0</v>
      </c>
      <c r="DC59" s="211">
        <f t="shared" ca="1" si="34"/>
        <v>0</v>
      </c>
    </row>
    <row r="60" spans="1:107">
      <c r="A60" s="44">
        <v>18</v>
      </c>
      <c r="B60" s="176" t="str">
        <f t="shared" ca="1" si="11"/>
        <v>D.2.8.</v>
      </c>
      <c r="C60" s="180" t="str">
        <f t="shared" ca="1" si="12"/>
        <v>Veikla</v>
      </c>
      <c r="D60" s="252"/>
      <c r="E60" s="252"/>
      <c r="F60" s="253"/>
      <c r="G60" s="243">
        <f ca="1">SUMIF($H$39:$DC$39,"&lt;="&amp;PAL,$H60:$DC60)</f>
        <v>0</v>
      </c>
      <c r="H60" s="211">
        <f t="shared" ca="1" si="25"/>
        <v>0</v>
      </c>
      <c r="I60" s="211">
        <f t="shared" ca="1" si="25"/>
        <v>0</v>
      </c>
      <c r="J60" s="211">
        <f t="shared" ca="1" si="25"/>
        <v>0</v>
      </c>
      <c r="K60" s="211">
        <f t="shared" ca="1" si="25"/>
        <v>0</v>
      </c>
      <c r="L60" s="211">
        <f t="shared" ca="1" si="25"/>
        <v>0</v>
      </c>
      <c r="M60" s="211">
        <f t="shared" ca="1" si="25"/>
        <v>0</v>
      </c>
      <c r="N60" s="211">
        <f t="shared" ca="1" si="25"/>
        <v>0</v>
      </c>
      <c r="O60" s="211">
        <f t="shared" ca="1" si="25"/>
        <v>0</v>
      </c>
      <c r="P60" s="211">
        <f t="shared" ca="1" si="25"/>
        <v>0</v>
      </c>
      <c r="Q60" s="211">
        <f t="shared" ca="1" si="25"/>
        <v>0</v>
      </c>
      <c r="R60" s="211">
        <f t="shared" ca="1" si="26"/>
        <v>0</v>
      </c>
      <c r="S60" s="211">
        <f t="shared" ca="1" si="26"/>
        <v>0</v>
      </c>
      <c r="T60" s="211">
        <f t="shared" ca="1" si="26"/>
        <v>0</v>
      </c>
      <c r="U60" s="211">
        <f t="shared" ca="1" si="26"/>
        <v>0</v>
      </c>
      <c r="V60" s="211">
        <f t="shared" ca="1" si="26"/>
        <v>0</v>
      </c>
      <c r="W60" s="211">
        <f t="shared" ca="1" si="26"/>
        <v>0</v>
      </c>
      <c r="X60" s="211">
        <f t="shared" ca="1" si="26"/>
        <v>0</v>
      </c>
      <c r="Y60" s="211">
        <f t="shared" ca="1" si="26"/>
        <v>0</v>
      </c>
      <c r="Z60" s="211">
        <f t="shared" ca="1" si="26"/>
        <v>0</v>
      </c>
      <c r="AA60" s="211">
        <f t="shared" ca="1" si="26"/>
        <v>0</v>
      </c>
      <c r="AB60" s="211">
        <f t="shared" ca="1" si="27"/>
        <v>0</v>
      </c>
      <c r="AC60" s="211">
        <f t="shared" ca="1" si="27"/>
        <v>0</v>
      </c>
      <c r="AD60" s="211">
        <f t="shared" ca="1" si="27"/>
        <v>0</v>
      </c>
      <c r="AE60" s="211">
        <f t="shared" ca="1" si="27"/>
        <v>0</v>
      </c>
      <c r="AF60" s="211">
        <f t="shared" ca="1" si="27"/>
        <v>0</v>
      </c>
      <c r="AG60" s="211">
        <f t="shared" ca="1" si="27"/>
        <v>0</v>
      </c>
      <c r="AH60" s="211">
        <f t="shared" ca="1" si="27"/>
        <v>0</v>
      </c>
      <c r="AI60" s="211">
        <f t="shared" ca="1" si="27"/>
        <v>0</v>
      </c>
      <c r="AJ60" s="211">
        <f t="shared" ca="1" si="27"/>
        <v>0</v>
      </c>
      <c r="AK60" s="211">
        <f t="shared" ca="1" si="27"/>
        <v>0</v>
      </c>
      <c r="AL60" s="211">
        <f t="shared" ca="1" si="28"/>
        <v>0</v>
      </c>
      <c r="AM60" s="211">
        <f t="shared" ca="1" si="28"/>
        <v>0</v>
      </c>
      <c r="AN60" s="211">
        <f t="shared" ca="1" si="28"/>
        <v>0</v>
      </c>
      <c r="AO60" s="211">
        <f t="shared" ca="1" si="28"/>
        <v>0</v>
      </c>
      <c r="AP60" s="211">
        <f t="shared" ca="1" si="28"/>
        <v>0</v>
      </c>
      <c r="AQ60" s="211">
        <f t="shared" ca="1" si="28"/>
        <v>0</v>
      </c>
      <c r="AR60" s="211">
        <f t="shared" ca="1" si="28"/>
        <v>0</v>
      </c>
      <c r="AS60" s="211">
        <f t="shared" ca="1" si="28"/>
        <v>0</v>
      </c>
      <c r="AT60" s="211">
        <f t="shared" ca="1" si="28"/>
        <v>0</v>
      </c>
      <c r="AU60" s="211">
        <f t="shared" ca="1" si="28"/>
        <v>0</v>
      </c>
      <c r="AV60" s="211">
        <f t="shared" ca="1" si="29"/>
        <v>0</v>
      </c>
      <c r="AW60" s="211">
        <f t="shared" ca="1" si="29"/>
        <v>0</v>
      </c>
      <c r="AX60" s="211">
        <f t="shared" ca="1" si="29"/>
        <v>0</v>
      </c>
      <c r="AY60" s="211">
        <f t="shared" ca="1" si="29"/>
        <v>0</v>
      </c>
      <c r="AZ60" s="211">
        <f t="shared" ca="1" si="29"/>
        <v>0</v>
      </c>
      <c r="BA60" s="211">
        <f t="shared" ca="1" si="29"/>
        <v>0</v>
      </c>
      <c r="BB60" s="211">
        <f t="shared" ca="1" si="29"/>
        <v>0</v>
      </c>
      <c r="BC60" s="211">
        <f t="shared" ca="1" si="29"/>
        <v>0</v>
      </c>
      <c r="BD60" s="211">
        <f t="shared" ca="1" si="29"/>
        <v>0</v>
      </c>
      <c r="BE60" s="211">
        <f t="shared" ca="1" si="29"/>
        <v>0</v>
      </c>
      <c r="BF60" s="211">
        <f t="shared" ca="1" si="30"/>
        <v>0</v>
      </c>
      <c r="BG60" s="211">
        <f t="shared" ca="1" si="30"/>
        <v>0</v>
      </c>
      <c r="BH60" s="211">
        <f t="shared" ca="1" si="30"/>
        <v>0</v>
      </c>
      <c r="BI60" s="211">
        <f t="shared" ca="1" si="30"/>
        <v>0</v>
      </c>
      <c r="BJ60" s="211">
        <f t="shared" ca="1" si="30"/>
        <v>0</v>
      </c>
      <c r="BK60" s="211">
        <f t="shared" ca="1" si="30"/>
        <v>0</v>
      </c>
      <c r="BL60" s="211">
        <f t="shared" ca="1" si="30"/>
        <v>0</v>
      </c>
      <c r="BM60" s="211">
        <f t="shared" ca="1" si="30"/>
        <v>0</v>
      </c>
      <c r="BN60" s="211">
        <f t="shared" ca="1" si="30"/>
        <v>0</v>
      </c>
      <c r="BO60" s="211">
        <f t="shared" ca="1" si="30"/>
        <v>0</v>
      </c>
      <c r="BP60" s="211">
        <f t="shared" ca="1" si="31"/>
        <v>0</v>
      </c>
      <c r="BQ60" s="211">
        <f t="shared" ca="1" si="31"/>
        <v>0</v>
      </c>
      <c r="BR60" s="211">
        <f t="shared" ca="1" si="31"/>
        <v>0</v>
      </c>
      <c r="BS60" s="211">
        <f t="shared" ca="1" si="31"/>
        <v>0</v>
      </c>
      <c r="BT60" s="211">
        <f t="shared" ca="1" si="31"/>
        <v>0</v>
      </c>
      <c r="BU60" s="211">
        <f t="shared" ca="1" si="31"/>
        <v>0</v>
      </c>
      <c r="BV60" s="211">
        <f t="shared" ca="1" si="31"/>
        <v>0</v>
      </c>
      <c r="BW60" s="211">
        <f t="shared" ca="1" si="31"/>
        <v>0</v>
      </c>
      <c r="BX60" s="211">
        <f t="shared" ca="1" si="31"/>
        <v>0</v>
      </c>
      <c r="BY60" s="211">
        <f t="shared" ca="1" si="31"/>
        <v>0</v>
      </c>
      <c r="BZ60" s="211">
        <f t="shared" ca="1" si="32"/>
        <v>0</v>
      </c>
      <c r="CA60" s="211">
        <f t="shared" ca="1" si="32"/>
        <v>0</v>
      </c>
      <c r="CB60" s="211">
        <f t="shared" ca="1" si="32"/>
        <v>0</v>
      </c>
      <c r="CC60" s="211">
        <f t="shared" ca="1" si="32"/>
        <v>0</v>
      </c>
      <c r="CD60" s="211">
        <f t="shared" ca="1" si="32"/>
        <v>0</v>
      </c>
      <c r="CE60" s="211">
        <f t="shared" ca="1" si="32"/>
        <v>0</v>
      </c>
      <c r="CF60" s="211">
        <f t="shared" ca="1" si="32"/>
        <v>0</v>
      </c>
      <c r="CG60" s="211">
        <f t="shared" ca="1" si="32"/>
        <v>0</v>
      </c>
      <c r="CH60" s="211">
        <f t="shared" ca="1" si="32"/>
        <v>0</v>
      </c>
      <c r="CI60" s="211">
        <f t="shared" ca="1" si="32"/>
        <v>0</v>
      </c>
      <c r="CJ60" s="211">
        <f t="shared" ca="1" si="33"/>
        <v>0</v>
      </c>
      <c r="CK60" s="211">
        <f t="shared" ca="1" si="33"/>
        <v>0</v>
      </c>
      <c r="CL60" s="211">
        <f t="shared" ca="1" si="33"/>
        <v>0</v>
      </c>
      <c r="CM60" s="211">
        <f t="shared" ca="1" si="33"/>
        <v>0</v>
      </c>
      <c r="CN60" s="211">
        <f t="shared" ca="1" si="33"/>
        <v>0</v>
      </c>
      <c r="CO60" s="211">
        <f t="shared" ca="1" si="33"/>
        <v>0</v>
      </c>
      <c r="CP60" s="211">
        <f t="shared" ca="1" si="33"/>
        <v>0</v>
      </c>
      <c r="CQ60" s="211">
        <f t="shared" ca="1" si="33"/>
        <v>0</v>
      </c>
      <c r="CR60" s="211">
        <f t="shared" ca="1" si="33"/>
        <v>0</v>
      </c>
      <c r="CS60" s="211">
        <f t="shared" ca="1" si="33"/>
        <v>0</v>
      </c>
      <c r="CT60" s="211">
        <f t="shared" ca="1" si="34"/>
        <v>0</v>
      </c>
      <c r="CU60" s="211">
        <f t="shared" ca="1" si="34"/>
        <v>0</v>
      </c>
      <c r="CV60" s="211">
        <f t="shared" ca="1" si="34"/>
        <v>0</v>
      </c>
      <c r="CW60" s="211">
        <f t="shared" ca="1" si="34"/>
        <v>0</v>
      </c>
      <c r="CX60" s="211">
        <f t="shared" ca="1" si="34"/>
        <v>0</v>
      </c>
      <c r="CY60" s="211">
        <f t="shared" ca="1" si="34"/>
        <v>0</v>
      </c>
      <c r="CZ60" s="211">
        <f t="shared" ca="1" si="34"/>
        <v>0</v>
      </c>
      <c r="DA60" s="211">
        <f t="shared" ca="1" si="34"/>
        <v>0</v>
      </c>
      <c r="DB60" s="211">
        <f t="shared" ca="1" si="34"/>
        <v>0</v>
      </c>
      <c r="DC60" s="211">
        <f t="shared" ca="1" si="34"/>
        <v>0</v>
      </c>
    </row>
    <row r="61" spans="1:107">
      <c r="A61" s="44">
        <v>21</v>
      </c>
      <c r="B61" s="190" t="str">
        <f t="shared" ca="1" si="11"/>
        <v>D.3.</v>
      </c>
      <c r="C61" s="249" t="str">
        <f t="shared" ca="1" si="12"/>
        <v>Finansinės paskatos ir kitos išmokos (mišrios)</v>
      </c>
      <c r="D61" s="250"/>
      <c r="E61" s="250"/>
      <c r="F61" s="251"/>
      <c r="G61" s="243">
        <f ca="1">SUMIF($H$39:$DC$39,"&lt;="&amp;PAL,$H61:$DC61)</f>
        <v>0</v>
      </c>
      <c r="H61" s="191">
        <f ca="1">SUM(H62:H69)</f>
        <v>0</v>
      </c>
      <c r="I61" s="191">
        <f t="shared" ref="I61:BT61" ca="1" si="35">SUM(I62:I69)</f>
        <v>0</v>
      </c>
      <c r="J61" s="191">
        <f t="shared" ca="1" si="35"/>
        <v>0</v>
      </c>
      <c r="K61" s="191">
        <f t="shared" ca="1" si="35"/>
        <v>0</v>
      </c>
      <c r="L61" s="191">
        <f t="shared" ca="1" si="35"/>
        <v>0</v>
      </c>
      <c r="M61" s="191">
        <f t="shared" ca="1" si="35"/>
        <v>0</v>
      </c>
      <c r="N61" s="191">
        <f t="shared" ca="1" si="35"/>
        <v>0</v>
      </c>
      <c r="O61" s="191">
        <f t="shared" ca="1" si="35"/>
        <v>0</v>
      </c>
      <c r="P61" s="191">
        <f t="shared" ca="1" si="35"/>
        <v>0</v>
      </c>
      <c r="Q61" s="191">
        <f t="shared" ca="1" si="35"/>
        <v>0</v>
      </c>
      <c r="R61" s="191">
        <f t="shared" ca="1" si="35"/>
        <v>0</v>
      </c>
      <c r="S61" s="191">
        <f t="shared" ca="1" si="35"/>
        <v>0</v>
      </c>
      <c r="T61" s="191">
        <f t="shared" ca="1" si="35"/>
        <v>0</v>
      </c>
      <c r="U61" s="191">
        <f t="shared" ca="1" si="35"/>
        <v>0</v>
      </c>
      <c r="V61" s="191">
        <f t="shared" ca="1" si="35"/>
        <v>0</v>
      </c>
      <c r="W61" s="191">
        <f t="shared" ca="1" si="35"/>
        <v>0</v>
      </c>
      <c r="X61" s="191">
        <f t="shared" ca="1" si="35"/>
        <v>0</v>
      </c>
      <c r="Y61" s="191">
        <f t="shared" ca="1" si="35"/>
        <v>0</v>
      </c>
      <c r="Z61" s="191">
        <f t="shared" ca="1" si="35"/>
        <v>0</v>
      </c>
      <c r="AA61" s="191">
        <f t="shared" ca="1" si="35"/>
        <v>0</v>
      </c>
      <c r="AB61" s="191">
        <f t="shared" ca="1" si="35"/>
        <v>0</v>
      </c>
      <c r="AC61" s="191">
        <f t="shared" ca="1" si="35"/>
        <v>0</v>
      </c>
      <c r="AD61" s="191">
        <f t="shared" ca="1" si="35"/>
        <v>0</v>
      </c>
      <c r="AE61" s="191">
        <f t="shared" ca="1" si="35"/>
        <v>0</v>
      </c>
      <c r="AF61" s="191">
        <f t="shared" ca="1" si="35"/>
        <v>0</v>
      </c>
      <c r="AG61" s="191">
        <f t="shared" ca="1" si="35"/>
        <v>0</v>
      </c>
      <c r="AH61" s="191">
        <f t="shared" ca="1" si="35"/>
        <v>0</v>
      </c>
      <c r="AI61" s="191">
        <f t="shared" ca="1" si="35"/>
        <v>0</v>
      </c>
      <c r="AJ61" s="191">
        <f t="shared" ca="1" si="35"/>
        <v>0</v>
      </c>
      <c r="AK61" s="191">
        <f t="shared" ca="1" si="35"/>
        <v>0</v>
      </c>
      <c r="AL61" s="191">
        <f t="shared" ca="1" si="35"/>
        <v>0</v>
      </c>
      <c r="AM61" s="191">
        <f t="shared" ca="1" si="35"/>
        <v>0</v>
      </c>
      <c r="AN61" s="191">
        <f t="shared" ca="1" si="35"/>
        <v>0</v>
      </c>
      <c r="AO61" s="191">
        <f t="shared" ca="1" si="35"/>
        <v>0</v>
      </c>
      <c r="AP61" s="191">
        <f t="shared" ca="1" si="35"/>
        <v>0</v>
      </c>
      <c r="AQ61" s="191">
        <f t="shared" ca="1" si="35"/>
        <v>0</v>
      </c>
      <c r="AR61" s="191">
        <f t="shared" ca="1" si="35"/>
        <v>0</v>
      </c>
      <c r="AS61" s="191">
        <f t="shared" ca="1" si="35"/>
        <v>0</v>
      </c>
      <c r="AT61" s="191">
        <f t="shared" ca="1" si="35"/>
        <v>0</v>
      </c>
      <c r="AU61" s="191">
        <f t="shared" ca="1" si="35"/>
        <v>0</v>
      </c>
      <c r="AV61" s="191">
        <f t="shared" ca="1" si="35"/>
        <v>0</v>
      </c>
      <c r="AW61" s="191">
        <f t="shared" ca="1" si="35"/>
        <v>0</v>
      </c>
      <c r="AX61" s="191">
        <f t="shared" ca="1" si="35"/>
        <v>0</v>
      </c>
      <c r="AY61" s="191">
        <f t="shared" ca="1" si="35"/>
        <v>0</v>
      </c>
      <c r="AZ61" s="191">
        <f t="shared" ca="1" si="35"/>
        <v>0</v>
      </c>
      <c r="BA61" s="191">
        <f t="shared" ca="1" si="35"/>
        <v>0</v>
      </c>
      <c r="BB61" s="191">
        <f t="shared" ca="1" si="35"/>
        <v>0</v>
      </c>
      <c r="BC61" s="191">
        <f t="shared" ca="1" si="35"/>
        <v>0</v>
      </c>
      <c r="BD61" s="191">
        <f t="shared" ca="1" si="35"/>
        <v>0</v>
      </c>
      <c r="BE61" s="191">
        <f t="shared" ca="1" si="35"/>
        <v>0</v>
      </c>
      <c r="BF61" s="191">
        <f t="shared" ca="1" si="35"/>
        <v>0</v>
      </c>
      <c r="BG61" s="191">
        <f t="shared" ca="1" si="35"/>
        <v>0</v>
      </c>
      <c r="BH61" s="191">
        <f t="shared" ca="1" si="35"/>
        <v>0</v>
      </c>
      <c r="BI61" s="191">
        <f t="shared" ca="1" si="35"/>
        <v>0</v>
      </c>
      <c r="BJ61" s="191">
        <f t="shared" ca="1" si="35"/>
        <v>0</v>
      </c>
      <c r="BK61" s="191">
        <f t="shared" ca="1" si="35"/>
        <v>0</v>
      </c>
      <c r="BL61" s="191">
        <f t="shared" ca="1" si="35"/>
        <v>0</v>
      </c>
      <c r="BM61" s="191">
        <f t="shared" ca="1" si="35"/>
        <v>0</v>
      </c>
      <c r="BN61" s="191">
        <f t="shared" ca="1" si="35"/>
        <v>0</v>
      </c>
      <c r="BO61" s="191">
        <f t="shared" ca="1" si="35"/>
        <v>0</v>
      </c>
      <c r="BP61" s="191">
        <f t="shared" ca="1" si="35"/>
        <v>0</v>
      </c>
      <c r="BQ61" s="191">
        <f t="shared" ca="1" si="35"/>
        <v>0</v>
      </c>
      <c r="BR61" s="191">
        <f t="shared" ca="1" si="35"/>
        <v>0</v>
      </c>
      <c r="BS61" s="191">
        <f t="shared" ca="1" si="35"/>
        <v>0</v>
      </c>
      <c r="BT61" s="191">
        <f t="shared" ca="1" si="35"/>
        <v>0</v>
      </c>
      <c r="BU61" s="191">
        <f t="shared" ref="BU61:DB61" ca="1" si="36">SUM(BU62:BU69)</f>
        <v>0</v>
      </c>
      <c r="BV61" s="191">
        <f t="shared" ca="1" si="36"/>
        <v>0</v>
      </c>
      <c r="BW61" s="191">
        <f t="shared" ca="1" si="36"/>
        <v>0</v>
      </c>
      <c r="BX61" s="191">
        <f t="shared" ca="1" si="36"/>
        <v>0</v>
      </c>
      <c r="BY61" s="191">
        <f t="shared" ca="1" si="36"/>
        <v>0</v>
      </c>
      <c r="BZ61" s="191">
        <f t="shared" ca="1" si="36"/>
        <v>0</v>
      </c>
      <c r="CA61" s="191">
        <f t="shared" ca="1" si="36"/>
        <v>0</v>
      </c>
      <c r="CB61" s="191">
        <f t="shared" ca="1" si="36"/>
        <v>0</v>
      </c>
      <c r="CC61" s="191">
        <f t="shared" ca="1" si="36"/>
        <v>0</v>
      </c>
      <c r="CD61" s="191">
        <f t="shared" ca="1" si="36"/>
        <v>0</v>
      </c>
      <c r="CE61" s="191">
        <f t="shared" ca="1" si="36"/>
        <v>0</v>
      </c>
      <c r="CF61" s="191">
        <f t="shared" ca="1" si="36"/>
        <v>0</v>
      </c>
      <c r="CG61" s="191">
        <f t="shared" ca="1" si="36"/>
        <v>0</v>
      </c>
      <c r="CH61" s="191">
        <f t="shared" ca="1" si="36"/>
        <v>0</v>
      </c>
      <c r="CI61" s="191">
        <f t="shared" ca="1" si="36"/>
        <v>0</v>
      </c>
      <c r="CJ61" s="191">
        <f t="shared" ca="1" si="36"/>
        <v>0</v>
      </c>
      <c r="CK61" s="191">
        <f t="shared" ca="1" si="36"/>
        <v>0</v>
      </c>
      <c r="CL61" s="191">
        <f t="shared" ca="1" si="36"/>
        <v>0</v>
      </c>
      <c r="CM61" s="191">
        <f t="shared" ca="1" si="36"/>
        <v>0</v>
      </c>
      <c r="CN61" s="191">
        <f t="shared" ca="1" si="36"/>
        <v>0</v>
      </c>
      <c r="CO61" s="191">
        <f t="shared" ca="1" si="36"/>
        <v>0</v>
      </c>
      <c r="CP61" s="191">
        <f t="shared" ca="1" si="36"/>
        <v>0</v>
      </c>
      <c r="CQ61" s="191">
        <f t="shared" ca="1" si="36"/>
        <v>0</v>
      </c>
      <c r="CR61" s="191">
        <f t="shared" ca="1" si="36"/>
        <v>0</v>
      </c>
      <c r="CS61" s="191">
        <f t="shared" ca="1" si="36"/>
        <v>0</v>
      </c>
      <c r="CT61" s="191">
        <f t="shared" ca="1" si="36"/>
        <v>0</v>
      </c>
      <c r="CU61" s="191">
        <f t="shared" ca="1" si="36"/>
        <v>0</v>
      </c>
      <c r="CV61" s="191">
        <f t="shared" ca="1" si="36"/>
        <v>0</v>
      </c>
      <c r="CW61" s="191">
        <f t="shared" ca="1" si="36"/>
        <v>0</v>
      </c>
      <c r="CX61" s="191">
        <f t="shared" ca="1" si="36"/>
        <v>0</v>
      </c>
      <c r="CY61" s="191">
        <f t="shared" ca="1" si="36"/>
        <v>0</v>
      </c>
      <c r="CZ61" s="191">
        <f t="shared" ca="1" si="36"/>
        <v>0</v>
      </c>
      <c r="DA61" s="191">
        <f t="shared" ca="1" si="36"/>
        <v>0</v>
      </c>
      <c r="DB61" s="191">
        <f t="shared" ca="1" si="36"/>
        <v>0</v>
      </c>
      <c r="DC61" s="191">
        <f ca="1">SUM(DC62:DC69)</f>
        <v>0</v>
      </c>
    </row>
    <row r="62" spans="1:107">
      <c r="A62" s="44">
        <v>22</v>
      </c>
      <c r="B62" s="176" t="str">
        <f t="shared" ca="1" si="11"/>
        <v>D.3.1.</v>
      </c>
      <c r="C62" s="180" t="str">
        <f t="shared" ca="1" si="12"/>
        <v>Veikla</v>
      </c>
      <c r="D62" s="252"/>
      <c r="E62" s="252"/>
      <c r="F62" s="253"/>
      <c r="G62" s="243">
        <f ca="1">SUMIF($H$39:$DC$39,"&lt;="&amp;PAL,$H62:$DC62)</f>
        <v>0</v>
      </c>
      <c r="H62" s="211">
        <f t="shared" ref="H62:Q69" ca="1" si="37">IFERROR(OFFSET(INDIRECT("'"&amp;Opt_alt&amp;"'!H12"),$A62,H$39)*(1+VMI)^H$39,"")</f>
        <v>0</v>
      </c>
      <c r="I62" s="211">
        <f t="shared" ca="1" si="37"/>
        <v>0</v>
      </c>
      <c r="J62" s="211">
        <f t="shared" ca="1" si="37"/>
        <v>0</v>
      </c>
      <c r="K62" s="211">
        <f t="shared" ca="1" si="37"/>
        <v>0</v>
      </c>
      <c r="L62" s="211">
        <f t="shared" ca="1" si="37"/>
        <v>0</v>
      </c>
      <c r="M62" s="211">
        <f t="shared" ca="1" si="37"/>
        <v>0</v>
      </c>
      <c r="N62" s="211">
        <f t="shared" ca="1" si="37"/>
        <v>0</v>
      </c>
      <c r="O62" s="211">
        <f t="shared" ca="1" si="37"/>
        <v>0</v>
      </c>
      <c r="P62" s="211">
        <f t="shared" ca="1" si="37"/>
        <v>0</v>
      </c>
      <c r="Q62" s="211">
        <f t="shared" ca="1" si="37"/>
        <v>0</v>
      </c>
      <c r="R62" s="211">
        <f t="shared" ref="R62:AA69" ca="1" si="38">IFERROR(OFFSET(INDIRECT("'"&amp;Opt_alt&amp;"'!H12"),$A62,R$39)*(1+VMI)^R$39,"")</f>
        <v>0</v>
      </c>
      <c r="S62" s="211">
        <f t="shared" ca="1" si="38"/>
        <v>0</v>
      </c>
      <c r="T62" s="211">
        <f t="shared" ca="1" si="38"/>
        <v>0</v>
      </c>
      <c r="U62" s="211">
        <f t="shared" ca="1" si="38"/>
        <v>0</v>
      </c>
      <c r="V62" s="211">
        <f t="shared" ca="1" si="38"/>
        <v>0</v>
      </c>
      <c r="W62" s="211">
        <f t="shared" ca="1" si="38"/>
        <v>0</v>
      </c>
      <c r="X62" s="211">
        <f t="shared" ca="1" si="38"/>
        <v>0</v>
      </c>
      <c r="Y62" s="211">
        <f t="shared" ca="1" si="38"/>
        <v>0</v>
      </c>
      <c r="Z62" s="211">
        <f t="shared" ca="1" si="38"/>
        <v>0</v>
      </c>
      <c r="AA62" s="211">
        <f t="shared" ca="1" si="38"/>
        <v>0</v>
      </c>
      <c r="AB62" s="211">
        <f t="shared" ref="AB62:AK69" ca="1" si="39">IFERROR(OFFSET(INDIRECT("'"&amp;Opt_alt&amp;"'!H12"),$A62,AB$39)*(1+VMI)^AB$39,"")</f>
        <v>0</v>
      </c>
      <c r="AC62" s="211">
        <f t="shared" ca="1" si="39"/>
        <v>0</v>
      </c>
      <c r="AD62" s="211">
        <f t="shared" ca="1" si="39"/>
        <v>0</v>
      </c>
      <c r="AE62" s="211">
        <f t="shared" ca="1" si="39"/>
        <v>0</v>
      </c>
      <c r="AF62" s="211">
        <f t="shared" ca="1" si="39"/>
        <v>0</v>
      </c>
      <c r="AG62" s="211">
        <f t="shared" ca="1" si="39"/>
        <v>0</v>
      </c>
      <c r="AH62" s="211">
        <f t="shared" ca="1" si="39"/>
        <v>0</v>
      </c>
      <c r="AI62" s="211">
        <f t="shared" ca="1" si="39"/>
        <v>0</v>
      </c>
      <c r="AJ62" s="211">
        <f t="shared" ca="1" si="39"/>
        <v>0</v>
      </c>
      <c r="AK62" s="211">
        <f t="shared" ca="1" si="39"/>
        <v>0</v>
      </c>
      <c r="AL62" s="211">
        <f t="shared" ref="AL62:AU69" ca="1" si="40">IFERROR(OFFSET(INDIRECT("'"&amp;Opt_alt&amp;"'!H12"),$A62,AL$39)*(1+VMI)^AL$39,"")</f>
        <v>0</v>
      </c>
      <c r="AM62" s="211">
        <f t="shared" ca="1" si="40"/>
        <v>0</v>
      </c>
      <c r="AN62" s="211">
        <f t="shared" ca="1" si="40"/>
        <v>0</v>
      </c>
      <c r="AO62" s="211">
        <f t="shared" ca="1" si="40"/>
        <v>0</v>
      </c>
      <c r="AP62" s="211">
        <f t="shared" ca="1" si="40"/>
        <v>0</v>
      </c>
      <c r="AQ62" s="211">
        <f t="shared" ca="1" si="40"/>
        <v>0</v>
      </c>
      <c r="AR62" s="211">
        <f t="shared" ca="1" si="40"/>
        <v>0</v>
      </c>
      <c r="AS62" s="211">
        <f t="shared" ca="1" si="40"/>
        <v>0</v>
      </c>
      <c r="AT62" s="211">
        <f t="shared" ca="1" si="40"/>
        <v>0</v>
      </c>
      <c r="AU62" s="211">
        <f t="shared" ca="1" si="40"/>
        <v>0</v>
      </c>
      <c r="AV62" s="211">
        <f t="shared" ref="AV62:BE69" ca="1" si="41">IFERROR(OFFSET(INDIRECT("'"&amp;Opt_alt&amp;"'!H12"),$A62,AV$39)*(1+VMI)^AV$39,"")</f>
        <v>0</v>
      </c>
      <c r="AW62" s="211">
        <f t="shared" ca="1" si="41"/>
        <v>0</v>
      </c>
      <c r="AX62" s="211">
        <f t="shared" ca="1" si="41"/>
        <v>0</v>
      </c>
      <c r="AY62" s="211">
        <f t="shared" ca="1" si="41"/>
        <v>0</v>
      </c>
      <c r="AZ62" s="211">
        <f t="shared" ca="1" si="41"/>
        <v>0</v>
      </c>
      <c r="BA62" s="211">
        <f t="shared" ca="1" si="41"/>
        <v>0</v>
      </c>
      <c r="BB62" s="211">
        <f t="shared" ca="1" si="41"/>
        <v>0</v>
      </c>
      <c r="BC62" s="211">
        <f t="shared" ca="1" si="41"/>
        <v>0</v>
      </c>
      <c r="BD62" s="211">
        <f t="shared" ca="1" si="41"/>
        <v>0</v>
      </c>
      <c r="BE62" s="211">
        <f t="shared" ca="1" si="41"/>
        <v>0</v>
      </c>
      <c r="BF62" s="211">
        <f t="shared" ref="BF62:BO69" ca="1" si="42">IFERROR(OFFSET(INDIRECT("'"&amp;Opt_alt&amp;"'!H12"),$A62,BF$39)*(1+VMI)^BF$39,"")</f>
        <v>0</v>
      </c>
      <c r="BG62" s="211">
        <f t="shared" ca="1" si="42"/>
        <v>0</v>
      </c>
      <c r="BH62" s="211">
        <f t="shared" ca="1" si="42"/>
        <v>0</v>
      </c>
      <c r="BI62" s="211">
        <f t="shared" ca="1" si="42"/>
        <v>0</v>
      </c>
      <c r="BJ62" s="211">
        <f t="shared" ca="1" si="42"/>
        <v>0</v>
      </c>
      <c r="BK62" s="211">
        <f t="shared" ca="1" si="42"/>
        <v>0</v>
      </c>
      <c r="BL62" s="211">
        <f t="shared" ca="1" si="42"/>
        <v>0</v>
      </c>
      <c r="BM62" s="211">
        <f t="shared" ca="1" si="42"/>
        <v>0</v>
      </c>
      <c r="BN62" s="211">
        <f t="shared" ca="1" si="42"/>
        <v>0</v>
      </c>
      <c r="BO62" s="211">
        <f t="shared" ca="1" si="42"/>
        <v>0</v>
      </c>
      <c r="BP62" s="211">
        <f t="shared" ref="BP62:BY69" ca="1" si="43">IFERROR(OFFSET(INDIRECT("'"&amp;Opt_alt&amp;"'!H12"),$A62,BP$39)*(1+VMI)^BP$39,"")</f>
        <v>0</v>
      </c>
      <c r="BQ62" s="211">
        <f t="shared" ca="1" si="43"/>
        <v>0</v>
      </c>
      <c r="BR62" s="211">
        <f t="shared" ca="1" si="43"/>
        <v>0</v>
      </c>
      <c r="BS62" s="211">
        <f t="shared" ca="1" si="43"/>
        <v>0</v>
      </c>
      <c r="BT62" s="211">
        <f t="shared" ca="1" si="43"/>
        <v>0</v>
      </c>
      <c r="BU62" s="211">
        <f t="shared" ca="1" si="43"/>
        <v>0</v>
      </c>
      <c r="BV62" s="211">
        <f t="shared" ca="1" si="43"/>
        <v>0</v>
      </c>
      <c r="BW62" s="211">
        <f t="shared" ca="1" si="43"/>
        <v>0</v>
      </c>
      <c r="BX62" s="211">
        <f t="shared" ca="1" si="43"/>
        <v>0</v>
      </c>
      <c r="BY62" s="211">
        <f t="shared" ca="1" si="43"/>
        <v>0</v>
      </c>
      <c r="BZ62" s="211">
        <f t="shared" ref="BZ62:CI69" ca="1" si="44">IFERROR(OFFSET(INDIRECT("'"&amp;Opt_alt&amp;"'!H12"),$A62,BZ$39)*(1+VMI)^BZ$39,"")</f>
        <v>0</v>
      </c>
      <c r="CA62" s="211">
        <f t="shared" ca="1" si="44"/>
        <v>0</v>
      </c>
      <c r="CB62" s="211">
        <f t="shared" ca="1" si="44"/>
        <v>0</v>
      </c>
      <c r="CC62" s="211">
        <f t="shared" ca="1" si="44"/>
        <v>0</v>
      </c>
      <c r="CD62" s="211">
        <f t="shared" ca="1" si="44"/>
        <v>0</v>
      </c>
      <c r="CE62" s="211">
        <f t="shared" ca="1" si="44"/>
        <v>0</v>
      </c>
      <c r="CF62" s="211">
        <f t="shared" ca="1" si="44"/>
        <v>0</v>
      </c>
      <c r="CG62" s="211">
        <f t="shared" ca="1" si="44"/>
        <v>0</v>
      </c>
      <c r="CH62" s="211">
        <f t="shared" ca="1" si="44"/>
        <v>0</v>
      </c>
      <c r="CI62" s="211">
        <f t="shared" ca="1" si="44"/>
        <v>0</v>
      </c>
      <c r="CJ62" s="211">
        <f t="shared" ref="CJ62:CS69" ca="1" si="45">IFERROR(OFFSET(INDIRECT("'"&amp;Opt_alt&amp;"'!H12"),$A62,CJ$39)*(1+VMI)^CJ$39,"")</f>
        <v>0</v>
      </c>
      <c r="CK62" s="211">
        <f t="shared" ca="1" si="45"/>
        <v>0</v>
      </c>
      <c r="CL62" s="211">
        <f t="shared" ca="1" si="45"/>
        <v>0</v>
      </c>
      <c r="CM62" s="211">
        <f t="shared" ca="1" si="45"/>
        <v>0</v>
      </c>
      <c r="CN62" s="211">
        <f t="shared" ca="1" si="45"/>
        <v>0</v>
      </c>
      <c r="CO62" s="211">
        <f t="shared" ca="1" si="45"/>
        <v>0</v>
      </c>
      <c r="CP62" s="211">
        <f t="shared" ca="1" si="45"/>
        <v>0</v>
      </c>
      <c r="CQ62" s="211">
        <f t="shared" ca="1" si="45"/>
        <v>0</v>
      </c>
      <c r="CR62" s="211">
        <f t="shared" ca="1" si="45"/>
        <v>0</v>
      </c>
      <c r="CS62" s="211">
        <f t="shared" ca="1" si="45"/>
        <v>0</v>
      </c>
      <c r="CT62" s="211">
        <f t="shared" ref="CT62:DC69" ca="1" si="46">IFERROR(OFFSET(INDIRECT("'"&amp;Opt_alt&amp;"'!H12"),$A62,CT$39)*(1+VMI)^CT$39,"")</f>
        <v>0</v>
      </c>
      <c r="CU62" s="211">
        <f t="shared" ca="1" si="46"/>
        <v>0</v>
      </c>
      <c r="CV62" s="211">
        <f t="shared" ca="1" si="46"/>
        <v>0</v>
      </c>
      <c r="CW62" s="211">
        <f t="shared" ca="1" si="46"/>
        <v>0</v>
      </c>
      <c r="CX62" s="211">
        <f t="shared" ca="1" si="46"/>
        <v>0</v>
      </c>
      <c r="CY62" s="211">
        <f t="shared" ca="1" si="46"/>
        <v>0</v>
      </c>
      <c r="CZ62" s="211">
        <f t="shared" ca="1" si="46"/>
        <v>0</v>
      </c>
      <c r="DA62" s="211">
        <f t="shared" ca="1" si="46"/>
        <v>0</v>
      </c>
      <c r="DB62" s="211">
        <f t="shared" ca="1" si="46"/>
        <v>0</v>
      </c>
      <c r="DC62" s="211">
        <f t="shared" ca="1" si="46"/>
        <v>0</v>
      </c>
    </row>
    <row r="63" spans="1:107">
      <c r="A63" s="44">
        <v>23</v>
      </c>
      <c r="B63" s="176" t="str">
        <f t="shared" ca="1" si="11"/>
        <v>D.3.2.</v>
      </c>
      <c r="C63" s="180" t="str">
        <f t="shared" ca="1" si="12"/>
        <v>Veikla</v>
      </c>
      <c r="D63" s="252"/>
      <c r="E63" s="252"/>
      <c r="F63" s="253"/>
      <c r="G63" s="243">
        <f ca="1">SUMIF($H$39:$DC$39,"&lt;="&amp;PAL,$H63:$DC63)</f>
        <v>0</v>
      </c>
      <c r="H63" s="211">
        <f t="shared" ca="1" si="37"/>
        <v>0</v>
      </c>
      <c r="I63" s="211">
        <f t="shared" ca="1" si="37"/>
        <v>0</v>
      </c>
      <c r="J63" s="211">
        <f t="shared" ca="1" si="37"/>
        <v>0</v>
      </c>
      <c r="K63" s="211">
        <f t="shared" ca="1" si="37"/>
        <v>0</v>
      </c>
      <c r="L63" s="211">
        <f t="shared" ca="1" si="37"/>
        <v>0</v>
      </c>
      <c r="M63" s="211">
        <f t="shared" ca="1" si="37"/>
        <v>0</v>
      </c>
      <c r="N63" s="211">
        <f t="shared" ca="1" si="37"/>
        <v>0</v>
      </c>
      <c r="O63" s="211">
        <f t="shared" ca="1" si="37"/>
        <v>0</v>
      </c>
      <c r="P63" s="211">
        <f t="shared" ca="1" si="37"/>
        <v>0</v>
      </c>
      <c r="Q63" s="211">
        <f t="shared" ca="1" si="37"/>
        <v>0</v>
      </c>
      <c r="R63" s="211">
        <f t="shared" ca="1" si="38"/>
        <v>0</v>
      </c>
      <c r="S63" s="211">
        <f t="shared" ca="1" si="38"/>
        <v>0</v>
      </c>
      <c r="T63" s="211">
        <f t="shared" ca="1" si="38"/>
        <v>0</v>
      </c>
      <c r="U63" s="211">
        <f t="shared" ca="1" si="38"/>
        <v>0</v>
      </c>
      <c r="V63" s="211">
        <f t="shared" ca="1" si="38"/>
        <v>0</v>
      </c>
      <c r="W63" s="211">
        <f t="shared" ca="1" si="38"/>
        <v>0</v>
      </c>
      <c r="X63" s="211">
        <f t="shared" ca="1" si="38"/>
        <v>0</v>
      </c>
      <c r="Y63" s="211">
        <f t="shared" ca="1" si="38"/>
        <v>0</v>
      </c>
      <c r="Z63" s="211">
        <f t="shared" ca="1" si="38"/>
        <v>0</v>
      </c>
      <c r="AA63" s="211">
        <f t="shared" ca="1" si="38"/>
        <v>0</v>
      </c>
      <c r="AB63" s="211">
        <f t="shared" ca="1" si="39"/>
        <v>0</v>
      </c>
      <c r="AC63" s="211">
        <f t="shared" ca="1" si="39"/>
        <v>0</v>
      </c>
      <c r="AD63" s="211">
        <f t="shared" ca="1" si="39"/>
        <v>0</v>
      </c>
      <c r="AE63" s="211">
        <f t="shared" ca="1" si="39"/>
        <v>0</v>
      </c>
      <c r="AF63" s="211">
        <f t="shared" ca="1" si="39"/>
        <v>0</v>
      </c>
      <c r="AG63" s="211">
        <f t="shared" ca="1" si="39"/>
        <v>0</v>
      </c>
      <c r="AH63" s="211">
        <f t="shared" ca="1" si="39"/>
        <v>0</v>
      </c>
      <c r="AI63" s="211">
        <f t="shared" ca="1" si="39"/>
        <v>0</v>
      </c>
      <c r="AJ63" s="211">
        <f t="shared" ca="1" si="39"/>
        <v>0</v>
      </c>
      <c r="AK63" s="211">
        <f t="shared" ca="1" si="39"/>
        <v>0</v>
      </c>
      <c r="AL63" s="211">
        <f t="shared" ca="1" si="40"/>
        <v>0</v>
      </c>
      <c r="AM63" s="211">
        <f t="shared" ca="1" si="40"/>
        <v>0</v>
      </c>
      <c r="AN63" s="211">
        <f t="shared" ca="1" si="40"/>
        <v>0</v>
      </c>
      <c r="AO63" s="211">
        <f t="shared" ca="1" si="40"/>
        <v>0</v>
      </c>
      <c r="AP63" s="211">
        <f t="shared" ca="1" si="40"/>
        <v>0</v>
      </c>
      <c r="AQ63" s="211">
        <f t="shared" ca="1" si="40"/>
        <v>0</v>
      </c>
      <c r="AR63" s="211">
        <f t="shared" ca="1" si="40"/>
        <v>0</v>
      </c>
      <c r="AS63" s="211">
        <f t="shared" ca="1" si="40"/>
        <v>0</v>
      </c>
      <c r="AT63" s="211">
        <f t="shared" ca="1" si="40"/>
        <v>0</v>
      </c>
      <c r="AU63" s="211">
        <f t="shared" ca="1" si="40"/>
        <v>0</v>
      </c>
      <c r="AV63" s="211">
        <f t="shared" ca="1" si="41"/>
        <v>0</v>
      </c>
      <c r="AW63" s="211">
        <f t="shared" ca="1" si="41"/>
        <v>0</v>
      </c>
      <c r="AX63" s="211">
        <f t="shared" ca="1" si="41"/>
        <v>0</v>
      </c>
      <c r="AY63" s="211">
        <f t="shared" ca="1" si="41"/>
        <v>0</v>
      </c>
      <c r="AZ63" s="211">
        <f t="shared" ca="1" si="41"/>
        <v>0</v>
      </c>
      <c r="BA63" s="211">
        <f t="shared" ca="1" si="41"/>
        <v>0</v>
      </c>
      <c r="BB63" s="211">
        <f t="shared" ca="1" si="41"/>
        <v>0</v>
      </c>
      <c r="BC63" s="211">
        <f t="shared" ca="1" si="41"/>
        <v>0</v>
      </c>
      <c r="BD63" s="211">
        <f t="shared" ca="1" si="41"/>
        <v>0</v>
      </c>
      <c r="BE63" s="211">
        <f t="shared" ca="1" si="41"/>
        <v>0</v>
      </c>
      <c r="BF63" s="211">
        <f t="shared" ca="1" si="42"/>
        <v>0</v>
      </c>
      <c r="BG63" s="211">
        <f t="shared" ca="1" si="42"/>
        <v>0</v>
      </c>
      <c r="BH63" s="211">
        <f t="shared" ca="1" si="42"/>
        <v>0</v>
      </c>
      <c r="BI63" s="211">
        <f t="shared" ca="1" si="42"/>
        <v>0</v>
      </c>
      <c r="BJ63" s="211">
        <f t="shared" ca="1" si="42"/>
        <v>0</v>
      </c>
      <c r="BK63" s="211">
        <f t="shared" ca="1" si="42"/>
        <v>0</v>
      </c>
      <c r="BL63" s="211">
        <f t="shared" ca="1" si="42"/>
        <v>0</v>
      </c>
      <c r="BM63" s="211">
        <f t="shared" ca="1" si="42"/>
        <v>0</v>
      </c>
      <c r="BN63" s="211">
        <f t="shared" ca="1" si="42"/>
        <v>0</v>
      </c>
      <c r="BO63" s="211">
        <f t="shared" ca="1" si="42"/>
        <v>0</v>
      </c>
      <c r="BP63" s="211">
        <f t="shared" ca="1" si="43"/>
        <v>0</v>
      </c>
      <c r="BQ63" s="211">
        <f t="shared" ca="1" si="43"/>
        <v>0</v>
      </c>
      <c r="BR63" s="211">
        <f t="shared" ca="1" si="43"/>
        <v>0</v>
      </c>
      <c r="BS63" s="211">
        <f t="shared" ca="1" si="43"/>
        <v>0</v>
      </c>
      <c r="BT63" s="211">
        <f t="shared" ca="1" si="43"/>
        <v>0</v>
      </c>
      <c r="BU63" s="211">
        <f t="shared" ca="1" si="43"/>
        <v>0</v>
      </c>
      <c r="BV63" s="211">
        <f t="shared" ca="1" si="43"/>
        <v>0</v>
      </c>
      <c r="BW63" s="211">
        <f t="shared" ca="1" si="43"/>
        <v>0</v>
      </c>
      <c r="BX63" s="211">
        <f t="shared" ca="1" si="43"/>
        <v>0</v>
      </c>
      <c r="BY63" s="211">
        <f t="shared" ca="1" si="43"/>
        <v>0</v>
      </c>
      <c r="BZ63" s="211">
        <f t="shared" ca="1" si="44"/>
        <v>0</v>
      </c>
      <c r="CA63" s="211">
        <f t="shared" ca="1" si="44"/>
        <v>0</v>
      </c>
      <c r="CB63" s="211">
        <f t="shared" ca="1" si="44"/>
        <v>0</v>
      </c>
      <c r="CC63" s="211">
        <f t="shared" ca="1" si="44"/>
        <v>0</v>
      </c>
      <c r="CD63" s="211">
        <f t="shared" ca="1" si="44"/>
        <v>0</v>
      </c>
      <c r="CE63" s="211">
        <f t="shared" ca="1" si="44"/>
        <v>0</v>
      </c>
      <c r="CF63" s="211">
        <f t="shared" ca="1" si="44"/>
        <v>0</v>
      </c>
      <c r="CG63" s="211">
        <f t="shared" ca="1" si="44"/>
        <v>0</v>
      </c>
      <c r="CH63" s="211">
        <f t="shared" ca="1" si="44"/>
        <v>0</v>
      </c>
      <c r="CI63" s="211">
        <f t="shared" ca="1" si="44"/>
        <v>0</v>
      </c>
      <c r="CJ63" s="211">
        <f t="shared" ca="1" si="45"/>
        <v>0</v>
      </c>
      <c r="CK63" s="211">
        <f t="shared" ca="1" si="45"/>
        <v>0</v>
      </c>
      <c r="CL63" s="211">
        <f t="shared" ca="1" si="45"/>
        <v>0</v>
      </c>
      <c r="CM63" s="211">
        <f t="shared" ca="1" si="45"/>
        <v>0</v>
      </c>
      <c r="CN63" s="211">
        <f t="shared" ca="1" si="45"/>
        <v>0</v>
      </c>
      <c r="CO63" s="211">
        <f t="shared" ca="1" si="45"/>
        <v>0</v>
      </c>
      <c r="CP63" s="211">
        <f t="shared" ca="1" si="45"/>
        <v>0</v>
      </c>
      <c r="CQ63" s="211">
        <f t="shared" ca="1" si="45"/>
        <v>0</v>
      </c>
      <c r="CR63" s="211">
        <f t="shared" ca="1" si="45"/>
        <v>0</v>
      </c>
      <c r="CS63" s="211">
        <f t="shared" ca="1" si="45"/>
        <v>0</v>
      </c>
      <c r="CT63" s="211">
        <f t="shared" ca="1" si="46"/>
        <v>0</v>
      </c>
      <c r="CU63" s="211">
        <f t="shared" ca="1" si="46"/>
        <v>0</v>
      </c>
      <c r="CV63" s="211">
        <f t="shared" ca="1" si="46"/>
        <v>0</v>
      </c>
      <c r="CW63" s="211">
        <f t="shared" ca="1" si="46"/>
        <v>0</v>
      </c>
      <c r="CX63" s="211">
        <f t="shared" ca="1" si="46"/>
        <v>0</v>
      </c>
      <c r="CY63" s="211">
        <f t="shared" ca="1" si="46"/>
        <v>0</v>
      </c>
      <c r="CZ63" s="211">
        <f t="shared" ca="1" si="46"/>
        <v>0</v>
      </c>
      <c r="DA63" s="211">
        <f t="shared" ca="1" si="46"/>
        <v>0</v>
      </c>
      <c r="DB63" s="211">
        <f t="shared" ca="1" si="46"/>
        <v>0</v>
      </c>
      <c r="DC63" s="211">
        <f t="shared" ca="1" si="46"/>
        <v>0</v>
      </c>
    </row>
    <row r="64" spans="1:107">
      <c r="A64" s="44">
        <v>24</v>
      </c>
      <c r="B64" s="176" t="str">
        <f t="shared" ca="1" si="11"/>
        <v>D.3.3.</v>
      </c>
      <c r="C64" s="180" t="str">
        <f t="shared" ca="1" si="12"/>
        <v>Veikla</v>
      </c>
      <c r="D64" s="252"/>
      <c r="E64" s="252"/>
      <c r="F64" s="253"/>
      <c r="G64" s="243">
        <f ca="1">SUMIF($H$39:$DC$39,"&lt;="&amp;PAL,$H64:$DC64)</f>
        <v>0</v>
      </c>
      <c r="H64" s="211">
        <f t="shared" ca="1" si="37"/>
        <v>0</v>
      </c>
      <c r="I64" s="211">
        <f t="shared" ca="1" si="37"/>
        <v>0</v>
      </c>
      <c r="J64" s="211">
        <f t="shared" ca="1" si="37"/>
        <v>0</v>
      </c>
      <c r="K64" s="211">
        <f t="shared" ca="1" si="37"/>
        <v>0</v>
      </c>
      <c r="L64" s="211">
        <f t="shared" ca="1" si="37"/>
        <v>0</v>
      </c>
      <c r="M64" s="211">
        <f t="shared" ca="1" si="37"/>
        <v>0</v>
      </c>
      <c r="N64" s="211">
        <f t="shared" ca="1" si="37"/>
        <v>0</v>
      </c>
      <c r="O64" s="211">
        <f t="shared" ca="1" si="37"/>
        <v>0</v>
      </c>
      <c r="P64" s="211">
        <f t="shared" ca="1" si="37"/>
        <v>0</v>
      </c>
      <c r="Q64" s="211">
        <f t="shared" ca="1" si="37"/>
        <v>0</v>
      </c>
      <c r="R64" s="211">
        <f t="shared" ca="1" si="38"/>
        <v>0</v>
      </c>
      <c r="S64" s="211">
        <f t="shared" ca="1" si="38"/>
        <v>0</v>
      </c>
      <c r="T64" s="211">
        <f t="shared" ca="1" si="38"/>
        <v>0</v>
      </c>
      <c r="U64" s="211">
        <f t="shared" ca="1" si="38"/>
        <v>0</v>
      </c>
      <c r="V64" s="211">
        <f t="shared" ca="1" si="38"/>
        <v>0</v>
      </c>
      <c r="W64" s="211">
        <f t="shared" ca="1" si="38"/>
        <v>0</v>
      </c>
      <c r="X64" s="211">
        <f t="shared" ca="1" si="38"/>
        <v>0</v>
      </c>
      <c r="Y64" s="211">
        <f t="shared" ca="1" si="38"/>
        <v>0</v>
      </c>
      <c r="Z64" s="211">
        <f t="shared" ca="1" si="38"/>
        <v>0</v>
      </c>
      <c r="AA64" s="211">
        <f t="shared" ca="1" si="38"/>
        <v>0</v>
      </c>
      <c r="AB64" s="211">
        <f t="shared" ca="1" si="39"/>
        <v>0</v>
      </c>
      <c r="AC64" s="211">
        <f t="shared" ca="1" si="39"/>
        <v>0</v>
      </c>
      <c r="AD64" s="211">
        <f t="shared" ca="1" si="39"/>
        <v>0</v>
      </c>
      <c r="AE64" s="211">
        <f t="shared" ca="1" si="39"/>
        <v>0</v>
      </c>
      <c r="AF64" s="211">
        <f t="shared" ca="1" si="39"/>
        <v>0</v>
      </c>
      <c r="AG64" s="211">
        <f t="shared" ca="1" si="39"/>
        <v>0</v>
      </c>
      <c r="AH64" s="211">
        <f t="shared" ca="1" si="39"/>
        <v>0</v>
      </c>
      <c r="AI64" s="211">
        <f t="shared" ca="1" si="39"/>
        <v>0</v>
      </c>
      <c r="AJ64" s="211">
        <f t="shared" ca="1" si="39"/>
        <v>0</v>
      </c>
      <c r="AK64" s="211">
        <f t="shared" ca="1" si="39"/>
        <v>0</v>
      </c>
      <c r="AL64" s="211">
        <f t="shared" ca="1" si="40"/>
        <v>0</v>
      </c>
      <c r="AM64" s="211">
        <f t="shared" ca="1" si="40"/>
        <v>0</v>
      </c>
      <c r="AN64" s="211">
        <f t="shared" ca="1" si="40"/>
        <v>0</v>
      </c>
      <c r="AO64" s="211">
        <f t="shared" ca="1" si="40"/>
        <v>0</v>
      </c>
      <c r="AP64" s="211">
        <f t="shared" ca="1" si="40"/>
        <v>0</v>
      </c>
      <c r="AQ64" s="211">
        <f t="shared" ca="1" si="40"/>
        <v>0</v>
      </c>
      <c r="AR64" s="211">
        <f t="shared" ca="1" si="40"/>
        <v>0</v>
      </c>
      <c r="AS64" s="211">
        <f t="shared" ca="1" si="40"/>
        <v>0</v>
      </c>
      <c r="AT64" s="211">
        <f t="shared" ca="1" si="40"/>
        <v>0</v>
      </c>
      <c r="AU64" s="211">
        <f t="shared" ca="1" si="40"/>
        <v>0</v>
      </c>
      <c r="AV64" s="211">
        <f t="shared" ca="1" si="41"/>
        <v>0</v>
      </c>
      <c r="AW64" s="211">
        <f t="shared" ca="1" si="41"/>
        <v>0</v>
      </c>
      <c r="AX64" s="211">
        <f t="shared" ca="1" si="41"/>
        <v>0</v>
      </c>
      <c r="AY64" s="211">
        <f t="shared" ca="1" si="41"/>
        <v>0</v>
      </c>
      <c r="AZ64" s="211">
        <f t="shared" ca="1" si="41"/>
        <v>0</v>
      </c>
      <c r="BA64" s="211">
        <f t="shared" ca="1" si="41"/>
        <v>0</v>
      </c>
      <c r="BB64" s="211">
        <f t="shared" ca="1" si="41"/>
        <v>0</v>
      </c>
      <c r="BC64" s="211">
        <f t="shared" ca="1" si="41"/>
        <v>0</v>
      </c>
      <c r="BD64" s="211">
        <f t="shared" ca="1" si="41"/>
        <v>0</v>
      </c>
      <c r="BE64" s="211">
        <f t="shared" ca="1" si="41"/>
        <v>0</v>
      </c>
      <c r="BF64" s="211">
        <f t="shared" ca="1" si="42"/>
        <v>0</v>
      </c>
      <c r="BG64" s="211">
        <f t="shared" ca="1" si="42"/>
        <v>0</v>
      </c>
      <c r="BH64" s="211">
        <f t="shared" ca="1" si="42"/>
        <v>0</v>
      </c>
      <c r="BI64" s="211">
        <f t="shared" ca="1" si="42"/>
        <v>0</v>
      </c>
      <c r="BJ64" s="211">
        <f t="shared" ca="1" si="42"/>
        <v>0</v>
      </c>
      <c r="BK64" s="211">
        <f t="shared" ca="1" si="42"/>
        <v>0</v>
      </c>
      <c r="BL64" s="211">
        <f t="shared" ca="1" si="42"/>
        <v>0</v>
      </c>
      <c r="BM64" s="211">
        <f t="shared" ca="1" si="42"/>
        <v>0</v>
      </c>
      <c r="BN64" s="211">
        <f t="shared" ca="1" si="42"/>
        <v>0</v>
      </c>
      <c r="BO64" s="211">
        <f t="shared" ca="1" si="42"/>
        <v>0</v>
      </c>
      <c r="BP64" s="211">
        <f t="shared" ca="1" si="43"/>
        <v>0</v>
      </c>
      <c r="BQ64" s="211">
        <f t="shared" ca="1" si="43"/>
        <v>0</v>
      </c>
      <c r="BR64" s="211">
        <f t="shared" ca="1" si="43"/>
        <v>0</v>
      </c>
      <c r="BS64" s="211">
        <f t="shared" ca="1" si="43"/>
        <v>0</v>
      </c>
      <c r="BT64" s="211">
        <f t="shared" ca="1" si="43"/>
        <v>0</v>
      </c>
      <c r="BU64" s="211">
        <f t="shared" ca="1" si="43"/>
        <v>0</v>
      </c>
      <c r="BV64" s="211">
        <f t="shared" ca="1" si="43"/>
        <v>0</v>
      </c>
      <c r="BW64" s="211">
        <f t="shared" ca="1" si="43"/>
        <v>0</v>
      </c>
      <c r="BX64" s="211">
        <f t="shared" ca="1" si="43"/>
        <v>0</v>
      </c>
      <c r="BY64" s="211">
        <f t="shared" ca="1" si="43"/>
        <v>0</v>
      </c>
      <c r="BZ64" s="211">
        <f t="shared" ca="1" si="44"/>
        <v>0</v>
      </c>
      <c r="CA64" s="211">
        <f t="shared" ca="1" si="44"/>
        <v>0</v>
      </c>
      <c r="CB64" s="211">
        <f t="shared" ca="1" si="44"/>
        <v>0</v>
      </c>
      <c r="CC64" s="211">
        <f t="shared" ca="1" si="44"/>
        <v>0</v>
      </c>
      <c r="CD64" s="211">
        <f t="shared" ca="1" si="44"/>
        <v>0</v>
      </c>
      <c r="CE64" s="211">
        <f t="shared" ca="1" si="44"/>
        <v>0</v>
      </c>
      <c r="CF64" s="211">
        <f t="shared" ca="1" si="44"/>
        <v>0</v>
      </c>
      <c r="CG64" s="211">
        <f t="shared" ca="1" si="44"/>
        <v>0</v>
      </c>
      <c r="CH64" s="211">
        <f t="shared" ca="1" si="44"/>
        <v>0</v>
      </c>
      <c r="CI64" s="211">
        <f t="shared" ca="1" si="44"/>
        <v>0</v>
      </c>
      <c r="CJ64" s="211">
        <f t="shared" ca="1" si="45"/>
        <v>0</v>
      </c>
      <c r="CK64" s="211">
        <f t="shared" ca="1" si="45"/>
        <v>0</v>
      </c>
      <c r="CL64" s="211">
        <f t="shared" ca="1" si="45"/>
        <v>0</v>
      </c>
      <c r="CM64" s="211">
        <f t="shared" ca="1" si="45"/>
        <v>0</v>
      </c>
      <c r="CN64" s="211">
        <f t="shared" ca="1" si="45"/>
        <v>0</v>
      </c>
      <c r="CO64" s="211">
        <f t="shared" ca="1" si="45"/>
        <v>0</v>
      </c>
      <c r="CP64" s="211">
        <f t="shared" ca="1" si="45"/>
        <v>0</v>
      </c>
      <c r="CQ64" s="211">
        <f t="shared" ca="1" si="45"/>
        <v>0</v>
      </c>
      <c r="CR64" s="211">
        <f t="shared" ca="1" si="45"/>
        <v>0</v>
      </c>
      <c r="CS64" s="211">
        <f t="shared" ca="1" si="45"/>
        <v>0</v>
      </c>
      <c r="CT64" s="211">
        <f t="shared" ca="1" si="46"/>
        <v>0</v>
      </c>
      <c r="CU64" s="211">
        <f t="shared" ca="1" si="46"/>
        <v>0</v>
      </c>
      <c r="CV64" s="211">
        <f t="shared" ca="1" si="46"/>
        <v>0</v>
      </c>
      <c r="CW64" s="211">
        <f t="shared" ca="1" si="46"/>
        <v>0</v>
      </c>
      <c r="CX64" s="211">
        <f t="shared" ca="1" si="46"/>
        <v>0</v>
      </c>
      <c r="CY64" s="211">
        <f t="shared" ca="1" si="46"/>
        <v>0</v>
      </c>
      <c r="CZ64" s="211">
        <f t="shared" ca="1" si="46"/>
        <v>0</v>
      </c>
      <c r="DA64" s="211">
        <f t="shared" ca="1" si="46"/>
        <v>0</v>
      </c>
      <c r="DB64" s="211">
        <f t="shared" ca="1" si="46"/>
        <v>0</v>
      </c>
      <c r="DC64" s="211">
        <f t="shared" ca="1" si="46"/>
        <v>0</v>
      </c>
    </row>
    <row r="65" spans="1:107">
      <c r="A65" s="44">
        <v>25</v>
      </c>
      <c r="B65" s="176" t="str">
        <f t="shared" ca="1" si="11"/>
        <v>D.3.4.</v>
      </c>
      <c r="C65" s="180" t="str">
        <f t="shared" ca="1" si="12"/>
        <v>Veikla</v>
      </c>
      <c r="D65" s="252"/>
      <c r="E65" s="252"/>
      <c r="F65" s="253"/>
      <c r="G65" s="243">
        <f ca="1">SUMIF($H$39:$DC$39,"&lt;="&amp;PAL,$H65:$DC65)</f>
        <v>0</v>
      </c>
      <c r="H65" s="211">
        <f t="shared" ca="1" si="37"/>
        <v>0</v>
      </c>
      <c r="I65" s="211">
        <f t="shared" ca="1" si="37"/>
        <v>0</v>
      </c>
      <c r="J65" s="211">
        <f t="shared" ca="1" si="37"/>
        <v>0</v>
      </c>
      <c r="K65" s="211">
        <f t="shared" ca="1" si="37"/>
        <v>0</v>
      </c>
      <c r="L65" s="211">
        <f t="shared" ca="1" si="37"/>
        <v>0</v>
      </c>
      <c r="M65" s="211">
        <f t="shared" ca="1" si="37"/>
        <v>0</v>
      </c>
      <c r="N65" s="211">
        <f t="shared" ca="1" si="37"/>
        <v>0</v>
      </c>
      <c r="O65" s="211">
        <f t="shared" ca="1" si="37"/>
        <v>0</v>
      </c>
      <c r="P65" s="211">
        <f t="shared" ca="1" si="37"/>
        <v>0</v>
      </c>
      <c r="Q65" s="211">
        <f t="shared" ca="1" si="37"/>
        <v>0</v>
      </c>
      <c r="R65" s="211">
        <f t="shared" ca="1" si="38"/>
        <v>0</v>
      </c>
      <c r="S65" s="211">
        <f t="shared" ca="1" si="38"/>
        <v>0</v>
      </c>
      <c r="T65" s="211">
        <f t="shared" ca="1" si="38"/>
        <v>0</v>
      </c>
      <c r="U65" s="211">
        <f t="shared" ca="1" si="38"/>
        <v>0</v>
      </c>
      <c r="V65" s="211">
        <f t="shared" ca="1" si="38"/>
        <v>0</v>
      </c>
      <c r="W65" s="211">
        <f t="shared" ca="1" si="38"/>
        <v>0</v>
      </c>
      <c r="X65" s="211">
        <f t="shared" ca="1" si="38"/>
        <v>0</v>
      </c>
      <c r="Y65" s="211">
        <f t="shared" ca="1" si="38"/>
        <v>0</v>
      </c>
      <c r="Z65" s="211">
        <f t="shared" ca="1" si="38"/>
        <v>0</v>
      </c>
      <c r="AA65" s="211">
        <f t="shared" ca="1" si="38"/>
        <v>0</v>
      </c>
      <c r="AB65" s="211">
        <f t="shared" ca="1" si="39"/>
        <v>0</v>
      </c>
      <c r="AC65" s="211">
        <f t="shared" ca="1" si="39"/>
        <v>0</v>
      </c>
      <c r="AD65" s="211">
        <f t="shared" ca="1" si="39"/>
        <v>0</v>
      </c>
      <c r="AE65" s="211">
        <f t="shared" ca="1" si="39"/>
        <v>0</v>
      </c>
      <c r="AF65" s="211">
        <f t="shared" ca="1" si="39"/>
        <v>0</v>
      </c>
      <c r="AG65" s="211">
        <f t="shared" ca="1" si="39"/>
        <v>0</v>
      </c>
      <c r="AH65" s="211">
        <f t="shared" ca="1" si="39"/>
        <v>0</v>
      </c>
      <c r="AI65" s="211">
        <f t="shared" ca="1" si="39"/>
        <v>0</v>
      </c>
      <c r="AJ65" s="211">
        <f t="shared" ca="1" si="39"/>
        <v>0</v>
      </c>
      <c r="AK65" s="211">
        <f t="shared" ca="1" si="39"/>
        <v>0</v>
      </c>
      <c r="AL65" s="211">
        <f t="shared" ca="1" si="40"/>
        <v>0</v>
      </c>
      <c r="AM65" s="211">
        <f t="shared" ca="1" si="40"/>
        <v>0</v>
      </c>
      <c r="AN65" s="211">
        <f t="shared" ca="1" si="40"/>
        <v>0</v>
      </c>
      <c r="AO65" s="211">
        <f t="shared" ca="1" si="40"/>
        <v>0</v>
      </c>
      <c r="AP65" s="211">
        <f t="shared" ca="1" si="40"/>
        <v>0</v>
      </c>
      <c r="AQ65" s="211">
        <f t="shared" ca="1" si="40"/>
        <v>0</v>
      </c>
      <c r="AR65" s="211">
        <f t="shared" ca="1" si="40"/>
        <v>0</v>
      </c>
      <c r="AS65" s="211">
        <f t="shared" ca="1" si="40"/>
        <v>0</v>
      </c>
      <c r="AT65" s="211">
        <f t="shared" ca="1" si="40"/>
        <v>0</v>
      </c>
      <c r="AU65" s="211">
        <f t="shared" ca="1" si="40"/>
        <v>0</v>
      </c>
      <c r="AV65" s="211">
        <f t="shared" ca="1" si="41"/>
        <v>0</v>
      </c>
      <c r="AW65" s="211">
        <f t="shared" ca="1" si="41"/>
        <v>0</v>
      </c>
      <c r="AX65" s="211">
        <f t="shared" ca="1" si="41"/>
        <v>0</v>
      </c>
      <c r="AY65" s="211">
        <f t="shared" ca="1" si="41"/>
        <v>0</v>
      </c>
      <c r="AZ65" s="211">
        <f t="shared" ca="1" si="41"/>
        <v>0</v>
      </c>
      <c r="BA65" s="211">
        <f t="shared" ca="1" si="41"/>
        <v>0</v>
      </c>
      <c r="BB65" s="211">
        <f t="shared" ca="1" si="41"/>
        <v>0</v>
      </c>
      <c r="BC65" s="211">
        <f t="shared" ca="1" si="41"/>
        <v>0</v>
      </c>
      <c r="BD65" s="211">
        <f t="shared" ca="1" si="41"/>
        <v>0</v>
      </c>
      <c r="BE65" s="211">
        <f t="shared" ca="1" si="41"/>
        <v>0</v>
      </c>
      <c r="BF65" s="211">
        <f t="shared" ca="1" si="42"/>
        <v>0</v>
      </c>
      <c r="BG65" s="211">
        <f t="shared" ca="1" si="42"/>
        <v>0</v>
      </c>
      <c r="BH65" s="211">
        <f t="shared" ca="1" si="42"/>
        <v>0</v>
      </c>
      <c r="BI65" s="211">
        <f t="shared" ca="1" si="42"/>
        <v>0</v>
      </c>
      <c r="BJ65" s="211">
        <f t="shared" ca="1" si="42"/>
        <v>0</v>
      </c>
      <c r="BK65" s="211">
        <f t="shared" ca="1" si="42"/>
        <v>0</v>
      </c>
      <c r="BL65" s="211">
        <f t="shared" ca="1" si="42"/>
        <v>0</v>
      </c>
      <c r="BM65" s="211">
        <f t="shared" ca="1" si="42"/>
        <v>0</v>
      </c>
      <c r="BN65" s="211">
        <f t="shared" ca="1" si="42"/>
        <v>0</v>
      </c>
      <c r="BO65" s="211">
        <f t="shared" ca="1" si="42"/>
        <v>0</v>
      </c>
      <c r="BP65" s="211">
        <f t="shared" ca="1" si="43"/>
        <v>0</v>
      </c>
      <c r="BQ65" s="211">
        <f t="shared" ca="1" si="43"/>
        <v>0</v>
      </c>
      <c r="BR65" s="211">
        <f t="shared" ca="1" si="43"/>
        <v>0</v>
      </c>
      <c r="BS65" s="211">
        <f t="shared" ca="1" si="43"/>
        <v>0</v>
      </c>
      <c r="BT65" s="211">
        <f t="shared" ca="1" si="43"/>
        <v>0</v>
      </c>
      <c r="BU65" s="211">
        <f t="shared" ca="1" si="43"/>
        <v>0</v>
      </c>
      <c r="BV65" s="211">
        <f t="shared" ca="1" si="43"/>
        <v>0</v>
      </c>
      <c r="BW65" s="211">
        <f t="shared" ca="1" si="43"/>
        <v>0</v>
      </c>
      <c r="BX65" s="211">
        <f t="shared" ca="1" si="43"/>
        <v>0</v>
      </c>
      <c r="BY65" s="211">
        <f t="shared" ca="1" si="43"/>
        <v>0</v>
      </c>
      <c r="BZ65" s="211">
        <f t="shared" ca="1" si="44"/>
        <v>0</v>
      </c>
      <c r="CA65" s="211">
        <f t="shared" ca="1" si="44"/>
        <v>0</v>
      </c>
      <c r="CB65" s="211">
        <f t="shared" ca="1" si="44"/>
        <v>0</v>
      </c>
      <c r="CC65" s="211">
        <f t="shared" ca="1" si="44"/>
        <v>0</v>
      </c>
      <c r="CD65" s="211">
        <f t="shared" ca="1" si="44"/>
        <v>0</v>
      </c>
      <c r="CE65" s="211">
        <f t="shared" ca="1" si="44"/>
        <v>0</v>
      </c>
      <c r="CF65" s="211">
        <f t="shared" ca="1" si="44"/>
        <v>0</v>
      </c>
      <c r="CG65" s="211">
        <f t="shared" ca="1" si="44"/>
        <v>0</v>
      </c>
      <c r="CH65" s="211">
        <f t="shared" ca="1" si="44"/>
        <v>0</v>
      </c>
      <c r="CI65" s="211">
        <f t="shared" ca="1" si="44"/>
        <v>0</v>
      </c>
      <c r="CJ65" s="211">
        <f t="shared" ca="1" si="45"/>
        <v>0</v>
      </c>
      <c r="CK65" s="211">
        <f t="shared" ca="1" si="45"/>
        <v>0</v>
      </c>
      <c r="CL65" s="211">
        <f t="shared" ca="1" si="45"/>
        <v>0</v>
      </c>
      <c r="CM65" s="211">
        <f t="shared" ca="1" si="45"/>
        <v>0</v>
      </c>
      <c r="CN65" s="211">
        <f t="shared" ca="1" si="45"/>
        <v>0</v>
      </c>
      <c r="CO65" s="211">
        <f t="shared" ca="1" si="45"/>
        <v>0</v>
      </c>
      <c r="CP65" s="211">
        <f t="shared" ca="1" si="45"/>
        <v>0</v>
      </c>
      <c r="CQ65" s="211">
        <f t="shared" ca="1" si="45"/>
        <v>0</v>
      </c>
      <c r="CR65" s="211">
        <f t="shared" ca="1" si="45"/>
        <v>0</v>
      </c>
      <c r="CS65" s="211">
        <f t="shared" ca="1" si="45"/>
        <v>0</v>
      </c>
      <c r="CT65" s="211">
        <f t="shared" ca="1" si="46"/>
        <v>0</v>
      </c>
      <c r="CU65" s="211">
        <f t="shared" ca="1" si="46"/>
        <v>0</v>
      </c>
      <c r="CV65" s="211">
        <f t="shared" ca="1" si="46"/>
        <v>0</v>
      </c>
      <c r="CW65" s="211">
        <f t="shared" ca="1" si="46"/>
        <v>0</v>
      </c>
      <c r="CX65" s="211">
        <f t="shared" ca="1" si="46"/>
        <v>0</v>
      </c>
      <c r="CY65" s="211">
        <f t="shared" ca="1" si="46"/>
        <v>0</v>
      </c>
      <c r="CZ65" s="211">
        <f t="shared" ca="1" si="46"/>
        <v>0</v>
      </c>
      <c r="DA65" s="211">
        <f t="shared" ca="1" si="46"/>
        <v>0</v>
      </c>
      <c r="DB65" s="211">
        <f t="shared" ca="1" si="46"/>
        <v>0</v>
      </c>
      <c r="DC65" s="211">
        <f t="shared" ca="1" si="46"/>
        <v>0</v>
      </c>
    </row>
    <row r="66" spans="1:107">
      <c r="A66" s="44">
        <v>26</v>
      </c>
      <c r="B66" s="176" t="str">
        <f t="shared" ca="1" si="11"/>
        <v>D.3.5.</v>
      </c>
      <c r="C66" s="180" t="str">
        <f t="shared" ca="1" si="12"/>
        <v>Veikla</v>
      </c>
      <c r="D66" s="252"/>
      <c r="E66" s="252"/>
      <c r="F66" s="253"/>
      <c r="G66" s="243">
        <f ca="1">SUMIF($H$39:$DC$39,"&lt;="&amp;PAL,$H66:$DC66)</f>
        <v>0</v>
      </c>
      <c r="H66" s="211">
        <f t="shared" ca="1" si="37"/>
        <v>0</v>
      </c>
      <c r="I66" s="211">
        <f t="shared" ca="1" si="37"/>
        <v>0</v>
      </c>
      <c r="J66" s="211">
        <f t="shared" ca="1" si="37"/>
        <v>0</v>
      </c>
      <c r="K66" s="211">
        <f t="shared" ca="1" si="37"/>
        <v>0</v>
      </c>
      <c r="L66" s="211">
        <f t="shared" ca="1" si="37"/>
        <v>0</v>
      </c>
      <c r="M66" s="211">
        <f t="shared" ca="1" si="37"/>
        <v>0</v>
      </c>
      <c r="N66" s="211">
        <f t="shared" ca="1" si="37"/>
        <v>0</v>
      </c>
      <c r="O66" s="211">
        <f t="shared" ca="1" si="37"/>
        <v>0</v>
      </c>
      <c r="P66" s="211">
        <f t="shared" ca="1" si="37"/>
        <v>0</v>
      </c>
      <c r="Q66" s="211">
        <f t="shared" ca="1" si="37"/>
        <v>0</v>
      </c>
      <c r="R66" s="211">
        <f t="shared" ca="1" si="38"/>
        <v>0</v>
      </c>
      <c r="S66" s="211">
        <f t="shared" ca="1" si="38"/>
        <v>0</v>
      </c>
      <c r="T66" s="211">
        <f t="shared" ca="1" si="38"/>
        <v>0</v>
      </c>
      <c r="U66" s="211">
        <f t="shared" ca="1" si="38"/>
        <v>0</v>
      </c>
      <c r="V66" s="211">
        <f t="shared" ca="1" si="38"/>
        <v>0</v>
      </c>
      <c r="W66" s="211">
        <f t="shared" ca="1" si="38"/>
        <v>0</v>
      </c>
      <c r="X66" s="211">
        <f t="shared" ca="1" si="38"/>
        <v>0</v>
      </c>
      <c r="Y66" s="211">
        <f t="shared" ca="1" si="38"/>
        <v>0</v>
      </c>
      <c r="Z66" s="211">
        <f t="shared" ca="1" si="38"/>
        <v>0</v>
      </c>
      <c r="AA66" s="211">
        <f t="shared" ca="1" si="38"/>
        <v>0</v>
      </c>
      <c r="AB66" s="211">
        <f t="shared" ca="1" si="39"/>
        <v>0</v>
      </c>
      <c r="AC66" s="211">
        <f t="shared" ca="1" si="39"/>
        <v>0</v>
      </c>
      <c r="AD66" s="211">
        <f t="shared" ca="1" si="39"/>
        <v>0</v>
      </c>
      <c r="AE66" s="211">
        <f t="shared" ca="1" si="39"/>
        <v>0</v>
      </c>
      <c r="AF66" s="211">
        <f t="shared" ca="1" si="39"/>
        <v>0</v>
      </c>
      <c r="AG66" s="211">
        <f t="shared" ca="1" si="39"/>
        <v>0</v>
      </c>
      <c r="AH66" s="211">
        <f t="shared" ca="1" si="39"/>
        <v>0</v>
      </c>
      <c r="AI66" s="211">
        <f t="shared" ca="1" si="39"/>
        <v>0</v>
      </c>
      <c r="AJ66" s="211">
        <f t="shared" ca="1" si="39"/>
        <v>0</v>
      </c>
      <c r="AK66" s="211">
        <f t="shared" ca="1" si="39"/>
        <v>0</v>
      </c>
      <c r="AL66" s="211">
        <f t="shared" ca="1" si="40"/>
        <v>0</v>
      </c>
      <c r="AM66" s="211">
        <f t="shared" ca="1" si="40"/>
        <v>0</v>
      </c>
      <c r="AN66" s="211">
        <f t="shared" ca="1" si="40"/>
        <v>0</v>
      </c>
      <c r="AO66" s="211">
        <f t="shared" ca="1" si="40"/>
        <v>0</v>
      </c>
      <c r="AP66" s="211">
        <f t="shared" ca="1" si="40"/>
        <v>0</v>
      </c>
      <c r="AQ66" s="211">
        <f t="shared" ca="1" si="40"/>
        <v>0</v>
      </c>
      <c r="AR66" s="211">
        <f t="shared" ca="1" si="40"/>
        <v>0</v>
      </c>
      <c r="AS66" s="211">
        <f t="shared" ca="1" si="40"/>
        <v>0</v>
      </c>
      <c r="AT66" s="211">
        <f t="shared" ca="1" si="40"/>
        <v>0</v>
      </c>
      <c r="AU66" s="211">
        <f t="shared" ca="1" si="40"/>
        <v>0</v>
      </c>
      <c r="AV66" s="211">
        <f t="shared" ca="1" si="41"/>
        <v>0</v>
      </c>
      <c r="AW66" s="211">
        <f t="shared" ca="1" si="41"/>
        <v>0</v>
      </c>
      <c r="AX66" s="211">
        <f t="shared" ca="1" si="41"/>
        <v>0</v>
      </c>
      <c r="AY66" s="211">
        <f t="shared" ca="1" si="41"/>
        <v>0</v>
      </c>
      <c r="AZ66" s="211">
        <f t="shared" ca="1" si="41"/>
        <v>0</v>
      </c>
      <c r="BA66" s="211">
        <f t="shared" ca="1" si="41"/>
        <v>0</v>
      </c>
      <c r="BB66" s="211">
        <f t="shared" ca="1" si="41"/>
        <v>0</v>
      </c>
      <c r="BC66" s="211">
        <f t="shared" ca="1" si="41"/>
        <v>0</v>
      </c>
      <c r="BD66" s="211">
        <f t="shared" ca="1" si="41"/>
        <v>0</v>
      </c>
      <c r="BE66" s="211">
        <f t="shared" ca="1" si="41"/>
        <v>0</v>
      </c>
      <c r="BF66" s="211">
        <f t="shared" ca="1" si="42"/>
        <v>0</v>
      </c>
      <c r="BG66" s="211">
        <f t="shared" ca="1" si="42"/>
        <v>0</v>
      </c>
      <c r="BH66" s="211">
        <f t="shared" ca="1" si="42"/>
        <v>0</v>
      </c>
      <c r="BI66" s="211">
        <f t="shared" ca="1" si="42"/>
        <v>0</v>
      </c>
      <c r="BJ66" s="211">
        <f t="shared" ca="1" si="42"/>
        <v>0</v>
      </c>
      <c r="BK66" s="211">
        <f t="shared" ca="1" si="42"/>
        <v>0</v>
      </c>
      <c r="BL66" s="211">
        <f t="shared" ca="1" si="42"/>
        <v>0</v>
      </c>
      <c r="BM66" s="211">
        <f t="shared" ca="1" si="42"/>
        <v>0</v>
      </c>
      <c r="BN66" s="211">
        <f t="shared" ca="1" si="42"/>
        <v>0</v>
      </c>
      <c r="BO66" s="211">
        <f t="shared" ca="1" si="42"/>
        <v>0</v>
      </c>
      <c r="BP66" s="211">
        <f t="shared" ca="1" si="43"/>
        <v>0</v>
      </c>
      <c r="BQ66" s="211">
        <f t="shared" ca="1" si="43"/>
        <v>0</v>
      </c>
      <c r="BR66" s="211">
        <f t="shared" ca="1" si="43"/>
        <v>0</v>
      </c>
      <c r="BS66" s="211">
        <f t="shared" ca="1" si="43"/>
        <v>0</v>
      </c>
      <c r="BT66" s="211">
        <f t="shared" ca="1" si="43"/>
        <v>0</v>
      </c>
      <c r="BU66" s="211">
        <f t="shared" ca="1" si="43"/>
        <v>0</v>
      </c>
      <c r="BV66" s="211">
        <f t="shared" ca="1" si="43"/>
        <v>0</v>
      </c>
      <c r="BW66" s="211">
        <f t="shared" ca="1" si="43"/>
        <v>0</v>
      </c>
      <c r="BX66" s="211">
        <f t="shared" ca="1" si="43"/>
        <v>0</v>
      </c>
      <c r="BY66" s="211">
        <f t="shared" ca="1" si="43"/>
        <v>0</v>
      </c>
      <c r="BZ66" s="211">
        <f t="shared" ca="1" si="44"/>
        <v>0</v>
      </c>
      <c r="CA66" s="211">
        <f t="shared" ca="1" si="44"/>
        <v>0</v>
      </c>
      <c r="CB66" s="211">
        <f t="shared" ca="1" si="44"/>
        <v>0</v>
      </c>
      <c r="CC66" s="211">
        <f t="shared" ca="1" si="44"/>
        <v>0</v>
      </c>
      <c r="CD66" s="211">
        <f t="shared" ca="1" si="44"/>
        <v>0</v>
      </c>
      <c r="CE66" s="211">
        <f t="shared" ca="1" si="44"/>
        <v>0</v>
      </c>
      <c r="CF66" s="211">
        <f t="shared" ca="1" si="44"/>
        <v>0</v>
      </c>
      <c r="CG66" s="211">
        <f t="shared" ca="1" si="44"/>
        <v>0</v>
      </c>
      <c r="CH66" s="211">
        <f t="shared" ca="1" si="44"/>
        <v>0</v>
      </c>
      <c r="CI66" s="211">
        <f t="shared" ca="1" si="44"/>
        <v>0</v>
      </c>
      <c r="CJ66" s="211">
        <f t="shared" ca="1" si="45"/>
        <v>0</v>
      </c>
      <c r="CK66" s="211">
        <f t="shared" ca="1" si="45"/>
        <v>0</v>
      </c>
      <c r="CL66" s="211">
        <f t="shared" ca="1" si="45"/>
        <v>0</v>
      </c>
      <c r="CM66" s="211">
        <f t="shared" ca="1" si="45"/>
        <v>0</v>
      </c>
      <c r="CN66" s="211">
        <f t="shared" ca="1" si="45"/>
        <v>0</v>
      </c>
      <c r="CO66" s="211">
        <f t="shared" ca="1" si="45"/>
        <v>0</v>
      </c>
      <c r="CP66" s="211">
        <f t="shared" ca="1" si="45"/>
        <v>0</v>
      </c>
      <c r="CQ66" s="211">
        <f t="shared" ca="1" si="45"/>
        <v>0</v>
      </c>
      <c r="CR66" s="211">
        <f t="shared" ca="1" si="45"/>
        <v>0</v>
      </c>
      <c r="CS66" s="211">
        <f t="shared" ca="1" si="45"/>
        <v>0</v>
      </c>
      <c r="CT66" s="211">
        <f t="shared" ca="1" si="46"/>
        <v>0</v>
      </c>
      <c r="CU66" s="211">
        <f t="shared" ca="1" si="46"/>
        <v>0</v>
      </c>
      <c r="CV66" s="211">
        <f t="shared" ca="1" si="46"/>
        <v>0</v>
      </c>
      <c r="CW66" s="211">
        <f t="shared" ca="1" si="46"/>
        <v>0</v>
      </c>
      <c r="CX66" s="211">
        <f t="shared" ca="1" si="46"/>
        <v>0</v>
      </c>
      <c r="CY66" s="211">
        <f t="shared" ca="1" si="46"/>
        <v>0</v>
      </c>
      <c r="CZ66" s="211">
        <f t="shared" ca="1" si="46"/>
        <v>0</v>
      </c>
      <c r="DA66" s="211">
        <f t="shared" ca="1" si="46"/>
        <v>0</v>
      </c>
      <c r="DB66" s="211">
        <f t="shared" ca="1" si="46"/>
        <v>0</v>
      </c>
      <c r="DC66" s="211">
        <f t="shared" ca="1" si="46"/>
        <v>0</v>
      </c>
    </row>
    <row r="67" spans="1:107">
      <c r="A67" s="44">
        <v>27</v>
      </c>
      <c r="B67" s="176" t="str">
        <f t="shared" ca="1" si="11"/>
        <v>D.3.6.</v>
      </c>
      <c r="C67" s="180" t="str">
        <f t="shared" ca="1" si="12"/>
        <v>Veikla</v>
      </c>
      <c r="D67" s="252"/>
      <c r="E67" s="252"/>
      <c r="F67" s="253"/>
      <c r="G67" s="243">
        <f ca="1">SUMIF($H$39:$DC$39,"&lt;="&amp;PAL,$H67:$DC67)</f>
        <v>0</v>
      </c>
      <c r="H67" s="211">
        <f t="shared" ca="1" si="37"/>
        <v>0</v>
      </c>
      <c r="I67" s="211">
        <f t="shared" ca="1" si="37"/>
        <v>0</v>
      </c>
      <c r="J67" s="211">
        <f t="shared" ca="1" si="37"/>
        <v>0</v>
      </c>
      <c r="K67" s="211">
        <f t="shared" ca="1" si="37"/>
        <v>0</v>
      </c>
      <c r="L67" s="211">
        <f t="shared" ca="1" si="37"/>
        <v>0</v>
      </c>
      <c r="M67" s="211">
        <f t="shared" ca="1" si="37"/>
        <v>0</v>
      </c>
      <c r="N67" s="211">
        <f t="shared" ca="1" si="37"/>
        <v>0</v>
      </c>
      <c r="O67" s="211">
        <f t="shared" ca="1" si="37"/>
        <v>0</v>
      </c>
      <c r="P67" s="211">
        <f t="shared" ca="1" si="37"/>
        <v>0</v>
      </c>
      <c r="Q67" s="211">
        <f t="shared" ca="1" si="37"/>
        <v>0</v>
      </c>
      <c r="R67" s="211">
        <f t="shared" ca="1" si="38"/>
        <v>0</v>
      </c>
      <c r="S67" s="211">
        <f t="shared" ca="1" si="38"/>
        <v>0</v>
      </c>
      <c r="T67" s="211">
        <f t="shared" ca="1" si="38"/>
        <v>0</v>
      </c>
      <c r="U67" s="211">
        <f t="shared" ca="1" si="38"/>
        <v>0</v>
      </c>
      <c r="V67" s="211">
        <f t="shared" ca="1" si="38"/>
        <v>0</v>
      </c>
      <c r="W67" s="211">
        <f t="shared" ca="1" si="38"/>
        <v>0</v>
      </c>
      <c r="X67" s="211">
        <f t="shared" ca="1" si="38"/>
        <v>0</v>
      </c>
      <c r="Y67" s="211">
        <f t="shared" ca="1" si="38"/>
        <v>0</v>
      </c>
      <c r="Z67" s="211">
        <f t="shared" ca="1" si="38"/>
        <v>0</v>
      </c>
      <c r="AA67" s="211">
        <f t="shared" ca="1" si="38"/>
        <v>0</v>
      </c>
      <c r="AB67" s="211">
        <f t="shared" ca="1" si="39"/>
        <v>0</v>
      </c>
      <c r="AC67" s="211">
        <f t="shared" ca="1" si="39"/>
        <v>0</v>
      </c>
      <c r="AD67" s="211">
        <f t="shared" ca="1" si="39"/>
        <v>0</v>
      </c>
      <c r="AE67" s="211">
        <f t="shared" ca="1" si="39"/>
        <v>0</v>
      </c>
      <c r="AF67" s="211">
        <f t="shared" ca="1" si="39"/>
        <v>0</v>
      </c>
      <c r="AG67" s="211">
        <f t="shared" ca="1" si="39"/>
        <v>0</v>
      </c>
      <c r="AH67" s="211">
        <f t="shared" ca="1" si="39"/>
        <v>0</v>
      </c>
      <c r="AI67" s="211">
        <f t="shared" ca="1" si="39"/>
        <v>0</v>
      </c>
      <c r="AJ67" s="211">
        <f t="shared" ca="1" si="39"/>
        <v>0</v>
      </c>
      <c r="AK67" s="211">
        <f t="shared" ca="1" si="39"/>
        <v>0</v>
      </c>
      <c r="AL67" s="211">
        <f t="shared" ca="1" si="40"/>
        <v>0</v>
      </c>
      <c r="AM67" s="211">
        <f t="shared" ca="1" si="40"/>
        <v>0</v>
      </c>
      <c r="AN67" s="211">
        <f t="shared" ca="1" si="40"/>
        <v>0</v>
      </c>
      <c r="AO67" s="211">
        <f t="shared" ca="1" si="40"/>
        <v>0</v>
      </c>
      <c r="AP67" s="211">
        <f t="shared" ca="1" si="40"/>
        <v>0</v>
      </c>
      <c r="AQ67" s="211">
        <f t="shared" ca="1" si="40"/>
        <v>0</v>
      </c>
      <c r="AR67" s="211">
        <f t="shared" ca="1" si="40"/>
        <v>0</v>
      </c>
      <c r="AS67" s="211">
        <f t="shared" ca="1" si="40"/>
        <v>0</v>
      </c>
      <c r="AT67" s="211">
        <f t="shared" ca="1" si="40"/>
        <v>0</v>
      </c>
      <c r="AU67" s="211">
        <f t="shared" ca="1" si="40"/>
        <v>0</v>
      </c>
      <c r="AV67" s="211">
        <f t="shared" ca="1" si="41"/>
        <v>0</v>
      </c>
      <c r="AW67" s="211">
        <f t="shared" ca="1" si="41"/>
        <v>0</v>
      </c>
      <c r="AX67" s="211">
        <f t="shared" ca="1" si="41"/>
        <v>0</v>
      </c>
      <c r="AY67" s="211">
        <f t="shared" ca="1" si="41"/>
        <v>0</v>
      </c>
      <c r="AZ67" s="211">
        <f t="shared" ca="1" si="41"/>
        <v>0</v>
      </c>
      <c r="BA67" s="211">
        <f t="shared" ca="1" si="41"/>
        <v>0</v>
      </c>
      <c r="BB67" s="211">
        <f t="shared" ca="1" si="41"/>
        <v>0</v>
      </c>
      <c r="BC67" s="211">
        <f t="shared" ca="1" si="41"/>
        <v>0</v>
      </c>
      <c r="BD67" s="211">
        <f t="shared" ca="1" si="41"/>
        <v>0</v>
      </c>
      <c r="BE67" s="211">
        <f t="shared" ca="1" si="41"/>
        <v>0</v>
      </c>
      <c r="BF67" s="211">
        <f t="shared" ca="1" si="42"/>
        <v>0</v>
      </c>
      <c r="BG67" s="211">
        <f t="shared" ca="1" si="42"/>
        <v>0</v>
      </c>
      <c r="BH67" s="211">
        <f t="shared" ca="1" si="42"/>
        <v>0</v>
      </c>
      <c r="BI67" s="211">
        <f t="shared" ca="1" si="42"/>
        <v>0</v>
      </c>
      <c r="BJ67" s="211">
        <f t="shared" ca="1" si="42"/>
        <v>0</v>
      </c>
      <c r="BK67" s="211">
        <f t="shared" ca="1" si="42"/>
        <v>0</v>
      </c>
      <c r="BL67" s="211">
        <f t="shared" ca="1" si="42"/>
        <v>0</v>
      </c>
      <c r="BM67" s="211">
        <f t="shared" ca="1" si="42"/>
        <v>0</v>
      </c>
      <c r="BN67" s="211">
        <f t="shared" ca="1" si="42"/>
        <v>0</v>
      </c>
      <c r="BO67" s="211">
        <f t="shared" ca="1" si="42"/>
        <v>0</v>
      </c>
      <c r="BP67" s="211">
        <f t="shared" ca="1" si="43"/>
        <v>0</v>
      </c>
      <c r="BQ67" s="211">
        <f t="shared" ca="1" si="43"/>
        <v>0</v>
      </c>
      <c r="BR67" s="211">
        <f t="shared" ca="1" si="43"/>
        <v>0</v>
      </c>
      <c r="BS67" s="211">
        <f t="shared" ca="1" si="43"/>
        <v>0</v>
      </c>
      <c r="BT67" s="211">
        <f t="shared" ca="1" si="43"/>
        <v>0</v>
      </c>
      <c r="BU67" s="211">
        <f t="shared" ca="1" si="43"/>
        <v>0</v>
      </c>
      <c r="BV67" s="211">
        <f t="shared" ca="1" si="43"/>
        <v>0</v>
      </c>
      <c r="BW67" s="211">
        <f t="shared" ca="1" si="43"/>
        <v>0</v>
      </c>
      <c r="BX67" s="211">
        <f t="shared" ca="1" si="43"/>
        <v>0</v>
      </c>
      <c r="BY67" s="211">
        <f t="shared" ca="1" si="43"/>
        <v>0</v>
      </c>
      <c r="BZ67" s="211">
        <f t="shared" ca="1" si="44"/>
        <v>0</v>
      </c>
      <c r="CA67" s="211">
        <f t="shared" ca="1" si="44"/>
        <v>0</v>
      </c>
      <c r="CB67" s="211">
        <f t="shared" ca="1" si="44"/>
        <v>0</v>
      </c>
      <c r="CC67" s="211">
        <f t="shared" ca="1" si="44"/>
        <v>0</v>
      </c>
      <c r="CD67" s="211">
        <f t="shared" ca="1" si="44"/>
        <v>0</v>
      </c>
      <c r="CE67" s="211">
        <f t="shared" ca="1" si="44"/>
        <v>0</v>
      </c>
      <c r="CF67" s="211">
        <f t="shared" ca="1" si="44"/>
        <v>0</v>
      </c>
      <c r="CG67" s="211">
        <f t="shared" ca="1" si="44"/>
        <v>0</v>
      </c>
      <c r="CH67" s="211">
        <f t="shared" ca="1" si="44"/>
        <v>0</v>
      </c>
      <c r="CI67" s="211">
        <f t="shared" ca="1" si="44"/>
        <v>0</v>
      </c>
      <c r="CJ67" s="211">
        <f t="shared" ca="1" si="45"/>
        <v>0</v>
      </c>
      <c r="CK67" s="211">
        <f t="shared" ca="1" si="45"/>
        <v>0</v>
      </c>
      <c r="CL67" s="211">
        <f t="shared" ca="1" si="45"/>
        <v>0</v>
      </c>
      <c r="CM67" s="211">
        <f t="shared" ca="1" si="45"/>
        <v>0</v>
      </c>
      <c r="CN67" s="211">
        <f t="shared" ca="1" si="45"/>
        <v>0</v>
      </c>
      <c r="CO67" s="211">
        <f t="shared" ca="1" si="45"/>
        <v>0</v>
      </c>
      <c r="CP67" s="211">
        <f t="shared" ca="1" si="45"/>
        <v>0</v>
      </c>
      <c r="CQ67" s="211">
        <f t="shared" ca="1" si="45"/>
        <v>0</v>
      </c>
      <c r="CR67" s="211">
        <f t="shared" ca="1" si="45"/>
        <v>0</v>
      </c>
      <c r="CS67" s="211">
        <f t="shared" ca="1" si="45"/>
        <v>0</v>
      </c>
      <c r="CT67" s="211">
        <f t="shared" ca="1" si="46"/>
        <v>0</v>
      </c>
      <c r="CU67" s="211">
        <f t="shared" ca="1" si="46"/>
        <v>0</v>
      </c>
      <c r="CV67" s="211">
        <f t="shared" ca="1" si="46"/>
        <v>0</v>
      </c>
      <c r="CW67" s="211">
        <f t="shared" ca="1" si="46"/>
        <v>0</v>
      </c>
      <c r="CX67" s="211">
        <f t="shared" ca="1" si="46"/>
        <v>0</v>
      </c>
      <c r="CY67" s="211">
        <f t="shared" ca="1" si="46"/>
        <v>0</v>
      </c>
      <c r="CZ67" s="211">
        <f t="shared" ca="1" si="46"/>
        <v>0</v>
      </c>
      <c r="DA67" s="211">
        <f t="shared" ca="1" si="46"/>
        <v>0</v>
      </c>
      <c r="DB67" s="211">
        <f t="shared" ca="1" si="46"/>
        <v>0</v>
      </c>
      <c r="DC67" s="211">
        <f t="shared" ca="1" si="46"/>
        <v>0</v>
      </c>
    </row>
    <row r="68" spans="1:107">
      <c r="A68" s="44">
        <v>28</v>
      </c>
      <c r="B68" s="176" t="str">
        <f t="shared" ca="1" si="11"/>
        <v>D.3.7.</v>
      </c>
      <c r="C68" s="180" t="str">
        <f t="shared" ca="1" si="12"/>
        <v>Veikla</v>
      </c>
      <c r="D68" s="252"/>
      <c r="E68" s="252"/>
      <c r="F68" s="253"/>
      <c r="G68" s="243">
        <f ca="1">SUMIF($H$39:$DC$39,"&lt;="&amp;PAL,$H68:$DC68)</f>
        <v>0</v>
      </c>
      <c r="H68" s="211">
        <f t="shared" ca="1" si="37"/>
        <v>0</v>
      </c>
      <c r="I68" s="211">
        <f t="shared" ca="1" si="37"/>
        <v>0</v>
      </c>
      <c r="J68" s="211">
        <f t="shared" ca="1" si="37"/>
        <v>0</v>
      </c>
      <c r="K68" s="211">
        <f t="shared" ca="1" si="37"/>
        <v>0</v>
      </c>
      <c r="L68" s="211">
        <f t="shared" ca="1" si="37"/>
        <v>0</v>
      </c>
      <c r="M68" s="211">
        <f t="shared" ca="1" si="37"/>
        <v>0</v>
      </c>
      <c r="N68" s="211">
        <f t="shared" ca="1" si="37"/>
        <v>0</v>
      </c>
      <c r="O68" s="211">
        <f t="shared" ca="1" si="37"/>
        <v>0</v>
      </c>
      <c r="P68" s="211">
        <f t="shared" ca="1" si="37"/>
        <v>0</v>
      </c>
      <c r="Q68" s="211">
        <f t="shared" ca="1" si="37"/>
        <v>0</v>
      </c>
      <c r="R68" s="211">
        <f t="shared" ca="1" si="38"/>
        <v>0</v>
      </c>
      <c r="S68" s="211">
        <f t="shared" ca="1" si="38"/>
        <v>0</v>
      </c>
      <c r="T68" s="211">
        <f t="shared" ca="1" si="38"/>
        <v>0</v>
      </c>
      <c r="U68" s="211">
        <f t="shared" ca="1" si="38"/>
        <v>0</v>
      </c>
      <c r="V68" s="211">
        <f t="shared" ca="1" si="38"/>
        <v>0</v>
      </c>
      <c r="W68" s="211">
        <f t="shared" ca="1" si="38"/>
        <v>0</v>
      </c>
      <c r="X68" s="211">
        <f t="shared" ca="1" si="38"/>
        <v>0</v>
      </c>
      <c r="Y68" s="211">
        <f t="shared" ca="1" si="38"/>
        <v>0</v>
      </c>
      <c r="Z68" s="211">
        <f t="shared" ca="1" si="38"/>
        <v>0</v>
      </c>
      <c r="AA68" s="211">
        <f t="shared" ca="1" si="38"/>
        <v>0</v>
      </c>
      <c r="AB68" s="211">
        <f t="shared" ca="1" si="39"/>
        <v>0</v>
      </c>
      <c r="AC68" s="211">
        <f t="shared" ca="1" si="39"/>
        <v>0</v>
      </c>
      <c r="AD68" s="211">
        <f t="shared" ca="1" si="39"/>
        <v>0</v>
      </c>
      <c r="AE68" s="211">
        <f t="shared" ca="1" si="39"/>
        <v>0</v>
      </c>
      <c r="AF68" s="211">
        <f t="shared" ca="1" si="39"/>
        <v>0</v>
      </c>
      <c r="AG68" s="211">
        <f t="shared" ca="1" si="39"/>
        <v>0</v>
      </c>
      <c r="AH68" s="211">
        <f t="shared" ca="1" si="39"/>
        <v>0</v>
      </c>
      <c r="AI68" s="211">
        <f t="shared" ca="1" si="39"/>
        <v>0</v>
      </c>
      <c r="AJ68" s="211">
        <f t="shared" ca="1" si="39"/>
        <v>0</v>
      </c>
      <c r="AK68" s="211">
        <f t="shared" ca="1" si="39"/>
        <v>0</v>
      </c>
      <c r="AL68" s="211">
        <f t="shared" ca="1" si="40"/>
        <v>0</v>
      </c>
      <c r="AM68" s="211">
        <f t="shared" ca="1" si="40"/>
        <v>0</v>
      </c>
      <c r="AN68" s="211">
        <f t="shared" ca="1" si="40"/>
        <v>0</v>
      </c>
      <c r="AO68" s="211">
        <f t="shared" ca="1" si="40"/>
        <v>0</v>
      </c>
      <c r="AP68" s="211">
        <f t="shared" ca="1" si="40"/>
        <v>0</v>
      </c>
      <c r="AQ68" s="211">
        <f t="shared" ca="1" si="40"/>
        <v>0</v>
      </c>
      <c r="AR68" s="211">
        <f t="shared" ca="1" si="40"/>
        <v>0</v>
      </c>
      <c r="AS68" s="211">
        <f t="shared" ca="1" si="40"/>
        <v>0</v>
      </c>
      <c r="AT68" s="211">
        <f t="shared" ca="1" si="40"/>
        <v>0</v>
      </c>
      <c r="AU68" s="211">
        <f t="shared" ca="1" si="40"/>
        <v>0</v>
      </c>
      <c r="AV68" s="211">
        <f t="shared" ca="1" si="41"/>
        <v>0</v>
      </c>
      <c r="AW68" s="211">
        <f t="shared" ca="1" si="41"/>
        <v>0</v>
      </c>
      <c r="AX68" s="211">
        <f t="shared" ca="1" si="41"/>
        <v>0</v>
      </c>
      <c r="AY68" s="211">
        <f t="shared" ca="1" si="41"/>
        <v>0</v>
      </c>
      <c r="AZ68" s="211">
        <f t="shared" ca="1" si="41"/>
        <v>0</v>
      </c>
      <c r="BA68" s="211">
        <f t="shared" ca="1" si="41"/>
        <v>0</v>
      </c>
      <c r="BB68" s="211">
        <f t="shared" ca="1" si="41"/>
        <v>0</v>
      </c>
      <c r="BC68" s="211">
        <f t="shared" ca="1" si="41"/>
        <v>0</v>
      </c>
      <c r="BD68" s="211">
        <f t="shared" ca="1" si="41"/>
        <v>0</v>
      </c>
      <c r="BE68" s="211">
        <f t="shared" ca="1" si="41"/>
        <v>0</v>
      </c>
      <c r="BF68" s="211">
        <f t="shared" ca="1" si="42"/>
        <v>0</v>
      </c>
      <c r="BG68" s="211">
        <f t="shared" ca="1" si="42"/>
        <v>0</v>
      </c>
      <c r="BH68" s="211">
        <f t="shared" ca="1" si="42"/>
        <v>0</v>
      </c>
      <c r="BI68" s="211">
        <f t="shared" ca="1" si="42"/>
        <v>0</v>
      </c>
      <c r="BJ68" s="211">
        <f t="shared" ca="1" si="42"/>
        <v>0</v>
      </c>
      <c r="BK68" s="211">
        <f t="shared" ca="1" si="42"/>
        <v>0</v>
      </c>
      <c r="BL68" s="211">
        <f t="shared" ca="1" si="42"/>
        <v>0</v>
      </c>
      <c r="BM68" s="211">
        <f t="shared" ca="1" si="42"/>
        <v>0</v>
      </c>
      <c r="BN68" s="211">
        <f t="shared" ca="1" si="42"/>
        <v>0</v>
      </c>
      <c r="BO68" s="211">
        <f t="shared" ca="1" si="42"/>
        <v>0</v>
      </c>
      <c r="BP68" s="211">
        <f t="shared" ca="1" si="43"/>
        <v>0</v>
      </c>
      <c r="BQ68" s="211">
        <f t="shared" ca="1" si="43"/>
        <v>0</v>
      </c>
      <c r="BR68" s="211">
        <f t="shared" ca="1" si="43"/>
        <v>0</v>
      </c>
      <c r="BS68" s="211">
        <f t="shared" ca="1" si="43"/>
        <v>0</v>
      </c>
      <c r="BT68" s="211">
        <f t="shared" ca="1" si="43"/>
        <v>0</v>
      </c>
      <c r="BU68" s="211">
        <f t="shared" ca="1" si="43"/>
        <v>0</v>
      </c>
      <c r="BV68" s="211">
        <f t="shared" ca="1" si="43"/>
        <v>0</v>
      </c>
      <c r="BW68" s="211">
        <f t="shared" ca="1" si="43"/>
        <v>0</v>
      </c>
      <c r="BX68" s="211">
        <f t="shared" ca="1" si="43"/>
        <v>0</v>
      </c>
      <c r="BY68" s="211">
        <f t="shared" ca="1" si="43"/>
        <v>0</v>
      </c>
      <c r="BZ68" s="211">
        <f t="shared" ca="1" si="44"/>
        <v>0</v>
      </c>
      <c r="CA68" s="211">
        <f t="shared" ca="1" si="44"/>
        <v>0</v>
      </c>
      <c r="CB68" s="211">
        <f t="shared" ca="1" si="44"/>
        <v>0</v>
      </c>
      <c r="CC68" s="211">
        <f t="shared" ca="1" si="44"/>
        <v>0</v>
      </c>
      <c r="CD68" s="211">
        <f t="shared" ca="1" si="44"/>
        <v>0</v>
      </c>
      <c r="CE68" s="211">
        <f t="shared" ca="1" si="44"/>
        <v>0</v>
      </c>
      <c r="CF68" s="211">
        <f t="shared" ca="1" si="44"/>
        <v>0</v>
      </c>
      <c r="CG68" s="211">
        <f t="shared" ca="1" si="44"/>
        <v>0</v>
      </c>
      <c r="CH68" s="211">
        <f t="shared" ca="1" si="44"/>
        <v>0</v>
      </c>
      <c r="CI68" s="211">
        <f t="shared" ca="1" si="44"/>
        <v>0</v>
      </c>
      <c r="CJ68" s="211">
        <f t="shared" ca="1" si="45"/>
        <v>0</v>
      </c>
      <c r="CK68" s="211">
        <f t="shared" ca="1" si="45"/>
        <v>0</v>
      </c>
      <c r="CL68" s="211">
        <f t="shared" ca="1" si="45"/>
        <v>0</v>
      </c>
      <c r="CM68" s="211">
        <f t="shared" ca="1" si="45"/>
        <v>0</v>
      </c>
      <c r="CN68" s="211">
        <f t="shared" ca="1" si="45"/>
        <v>0</v>
      </c>
      <c r="CO68" s="211">
        <f t="shared" ca="1" si="45"/>
        <v>0</v>
      </c>
      <c r="CP68" s="211">
        <f t="shared" ca="1" si="45"/>
        <v>0</v>
      </c>
      <c r="CQ68" s="211">
        <f t="shared" ca="1" si="45"/>
        <v>0</v>
      </c>
      <c r="CR68" s="211">
        <f t="shared" ca="1" si="45"/>
        <v>0</v>
      </c>
      <c r="CS68" s="211">
        <f t="shared" ca="1" si="45"/>
        <v>0</v>
      </c>
      <c r="CT68" s="211">
        <f t="shared" ca="1" si="46"/>
        <v>0</v>
      </c>
      <c r="CU68" s="211">
        <f t="shared" ca="1" si="46"/>
        <v>0</v>
      </c>
      <c r="CV68" s="211">
        <f t="shared" ca="1" si="46"/>
        <v>0</v>
      </c>
      <c r="CW68" s="211">
        <f t="shared" ca="1" si="46"/>
        <v>0</v>
      </c>
      <c r="CX68" s="211">
        <f t="shared" ca="1" si="46"/>
        <v>0</v>
      </c>
      <c r="CY68" s="211">
        <f t="shared" ca="1" si="46"/>
        <v>0</v>
      </c>
      <c r="CZ68" s="211">
        <f t="shared" ca="1" si="46"/>
        <v>0</v>
      </c>
      <c r="DA68" s="211">
        <f t="shared" ca="1" si="46"/>
        <v>0</v>
      </c>
      <c r="DB68" s="211">
        <f t="shared" ca="1" si="46"/>
        <v>0</v>
      </c>
      <c r="DC68" s="211">
        <f t="shared" ca="1" si="46"/>
        <v>0</v>
      </c>
    </row>
    <row r="69" spans="1:107">
      <c r="A69" s="44">
        <v>29</v>
      </c>
      <c r="B69" s="176" t="str">
        <f t="shared" ca="1" si="11"/>
        <v>D.3.8.</v>
      </c>
      <c r="C69" s="180" t="str">
        <f t="shared" ca="1" si="12"/>
        <v>Veikla</v>
      </c>
      <c r="D69" s="252"/>
      <c r="E69" s="252"/>
      <c r="F69" s="253"/>
      <c r="G69" s="243">
        <f ca="1">SUMIF($H$39:$DC$39,"&lt;="&amp;PAL,$H69:$DC69)</f>
        <v>0</v>
      </c>
      <c r="H69" s="211">
        <f t="shared" ca="1" si="37"/>
        <v>0</v>
      </c>
      <c r="I69" s="211">
        <f t="shared" ca="1" si="37"/>
        <v>0</v>
      </c>
      <c r="J69" s="211">
        <f t="shared" ca="1" si="37"/>
        <v>0</v>
      </c>
      <c r="K69" s="211">
        <f t="shared" ca="1" si="37"/>
        <v>0</v>
      </c>
      <c r="L69" s="211">
        <f t="shared" ca="1" si="37"/>
        <v>0</v>
      </c>
      <c r="M69" s="211">
        <f t="shared" ca="1" si="37"/>
        <v>0</v>
      </c>
      <c r="N69" s="211">
        <f t="shared" ca="1" si="37"/>
        <v>0</v>
      </c>
      <c r="O69" s="211">
        <f t="shared" ca="1" si="37"/>
        <v>0</v>
      </c>
      <c r="P69" s="211">
        <f t="shared" ca="1" si="37"/>
        <v>0</v>
      </c>
      <c r="Q69" s="211">
        <f t="shared" ca="1" si="37"/>
        <v>0</v>
      </c>
      <c r="R69" s="211">
        <f t="shared" ca="1" si="38"/>
        <v>0</v>
      </c>
      <c r="S69" s="211">
        <f t="shared" ca="1" si="38"/>
        <v>0</v>
      </c>
      <c r="T69" s="211">
        <f t="shared" ca="1" si="38"/>
        <v>0</v>
      </c>
      <c r="U69" s="211">
        <f t="shared" ca="1" si="38"/>
        <v>0</v>
      </c>
      <c r="V69" s="211">
        <f t="shared" ca="1" si="38"/>
        <v>0</v>
      </c>
      <c r="W69" s="211">
        <f t="shared" ca="1" si="38"/>
        <v>0</v>
      </c>
      <c r="X69" s="211">
        <f t="shared" ca="1" si="38"/>
        <v>0</v>
      </c>
      <c r="Y69" s="211">
        <f t="shared" ca="1" si="38"/>
        <v>0</v>
      </c>
      <c r="Z69" s="211">
        <f t="shared" ca="1" si="38"/>
        <v>0</v>
      </c>
      <c r="AA69" s="211">
        <f t="shared" ca="1" si="38"/>
        <v>0</v>
      </c>
      <c r="AB69" s="211">
        <f t="shared" ca="1" si="39"/>
        <v>0</v>
      </c>
      <c r="AC69" s="211">
        <f t="shared" ca="1" si="39"/>
        <v>0</v>
      </c>
      <c r="AD69" s="211">
        <f t="shared" ca="1" si="39"/>
        <v>0</v>
      </c>
      <c r="AE69" s="211">
        <f t="shared" ca="1" si="39"/>
        <v>0</v>
      </c>
      <c r="AF69" s="211">
        <f t="shared" ca="1" si="39"/>
        <v>0</v>
      </c>
      <c r="AG69" s="211">
        <f t="shared" ca="1" si="39"/>
        <v>0</v>
      </c>
      <c r="AH69" s="211">
        <f t="shared" ca="1" si="39"/>
        <v>0</v>
      </c>
      <c r="AI69" s="211">
        <f t="shared" ca="1" si="39"/>
        <v>0</v>
      </c>
      <c r="AJ69" s="211">
        <f t="shared" ca="1" si="39"/>
        <v>0</v>
      </c>
      <c r="AK69" s="211">
        <f t="shared" ca="1" si="39"/>
        <v>0</v>
      </c>
      <c r="AL69" s="211">
        <f t="shared" ca="1" si="40"/>
        <v>0</v>
      </c>
      <c r="AM69" s="211">
        <f t="shared" ca="1" si="40"/>
        <v>0</v>
      </c>
      <c r="AN69" s="211">
        <f t="shared" ca="1" si="40"/>
        <v>0</v>
      </c>
      <c r="AO69" s="211">
        <f t="shared" ca="1" si="40"/>
        <v>0</v>
      </c>
      <c r="AP69" s="211">
        <f t="shared" ca="1" si="40"/>
        <v>0</v>
      </c>
      <c r="AQ69" s="211">
        <f t="shared" ca="1" si="40"/>
        <v>0</v>
      </c>
      <c r="AR69" s="211">
        <f t="shared" ca="1" si="40"/>
        <v>0</v>
      </c>
      <c r="AS69" s="211">
        <f t="shared" ca="1" si="40"/>
        <v>0</v>
      </c>
      <c r="AT69" s="211">
        <f t="shared" ca="1" si="40"/>
        <v>0</v>
      </c>
      <c r="AU69" s="211">
        <f t="shared" ca="1" si="40"/>
        <v>0</v>
      </c>
      <c r="AV69" s="211">
        <f t="shared" ca="1" si="41"/>
        <v>0</v>
      </c>
      <c r="AW69" s="211">
        <f t="shared" ca="1" si="41"/>
        <v>0</v>
      </c>
      <c r="AX69" s="211">
        <f t="shared" ca="1" si="41"/>
        <v>0</v>
      </c>
      <c r="AY69" s="211">
        <f t="shared" ca="1" si="41"/>
        <v>0</v>
      </c>
      <c r="AZ69" s="211">
        <f t="shared" ca="1" si="41"/>
        <v>0</v>
      </c>
      <c r="BA69" s="211">
        <f t="shared" ca="1" si="41"/>
        <v>0</v>
      </c>
      <c r="BB69" s="211">
        <f t="shared" ca="1" si="41"/>
        <v>0</v>
      </c>
      <c r="BC69" s="211">
        <f t="shared" ca="1" si="41"/>
        <v>0</v>
      </c>
      <c r="BD69" s="211">
        <f t="shared" ca="1" si="41"/>
        <v>0</v>
      </c>
      <c r="BE69" s="211">
        <f t="shared" ca="1" si="41"/>
        <v>0</v>
      </c>
      <c r="BF69" s="211">
        <f t="shared" ca="1" si="42"/>
        <v>0</v>
      </c>
      <c r="BG69" s="211">
        <f t="shared" ca="1" si="42"/>
        <v>0</v>
      </c>
      <c r="BH69" s="211">
        <f t="shared" ca="1" si="42"/>
        <v>0</v>
      </c>
      <c r="BI69" s="211">
        <f t="shared" ca="1" si="42"/>
        <v>0</v>
      </c>
      <c r="BJ69" s="211">
        <f t="shared" ca="1" si="42"/>
        <v>0</v>
      </c>
      <c r="BK69" s="211">
        <f t="shared" ca="1" si="42"/>
        <v>0</v>
      </c>
      <c r="BL69" s="211">
        <f t="shared" ca="1" si="42"/>
        <v>0</v>
      </c>
      <c r="BM69" s="211">
        <f t="shared" ca="1" si="42"/>
        <v>0</v>
      </c>
      <c r="BN69" s="211">
        <f t="shared" ca="1" si="42"/>
        <v>0</v>
      </c>
      <c r="BO69" s="211">
        <f t="shared" ca="1" si="42"/>
        <v>0</v>
      </c>
      <c r="BP69" s="211">
        <f t="shared" ca="1" si="43"/>
        <v>0</v>
      </c>
      <c r="BQ69" s="211">
        <f t="shared" ca="1" si="43"/>
        <v>0</v>
      </c>
      <c r="BR69" s="211">
        <f t="shared" ca="1" si="43"/>
        <v>0</v>
      </c>
      <c r="BS69" s="211">
        <f t="shared" ca="1" si="43"/>
        <v>0</v>
      </c>
      <c r="BT69" s="211">
        <f t="shared" ca="1" si="43"/>
        <v>0</v>
      </c>
      <c r="BU69" s="211">
        <f t="shared" ca="1" si="43"/>
        <v>0</v>
      </c>
      <c r="BV69" s="211">
        <f t="shared" ca="1" si="43"/>
        <v>0</v>
      </c>
      <c r="BW69" s="211">
        <f t="shared" ca="1" si="43"/>
        <v>0</v>
      </c>
      <c r="BX69" s="211">
        <f t="shared" ca="1" si="43"/>
        <v>0</v>
      </c>
      <c r="BY69" s="211">
        <f t="shared" ca="1" si="43"/>
        <v>0</v>
      </c>
      <c r="BZ69" s="211">
        <f t="shared" ca="1" si="44"/>
        <v>0</v>
      </c>
      <c r="CA69" s="211">
        <f t="shared" ca="1" si="44"/>
        <v>0</v>
      </c>
      <c r="CB69" s="211">
        <f t="shared" ca="1" si="44"/>
        <v>0</v>
      </c>
      <c r="CC69" s="211">
        <f t="shared" ca="1" si="44"/>
        <v>0</v>
      </c>
      <c r="CD69" s="211">
        <f t="shared" ca="1" si="44"/>
        <v>0</v>
      </c>
      <c r="CE69" s="211">
        <f t="shared" ca="1" si="44"/>
        <v>0</v>
      </c>
      <c r="CF69" s="211">
        <f t="shared" ca="1" si="44"/>
        <v>0</v>
      </c>
      <c r="CG69" s="211">
        <f t="shared" ca="1" si="44"/>
        <v>0</v>
      </c>
      <c r="CH69" s="211">
        <f t="shared" ca="1" si="44"/>
        <v>0</v>
      </c>
      <c r="CI69" s="211">
        <f t="shared" ca="1" si="44"/>
        <v>0</v>
      </c>
      <c r="CJ69" s="211">
        <f t="shared" ca="1" si="45"/>
        <v>0</v>
      </c>
      <c r="CK69" s="211">
        <f t="shared" ca="1" si="45"/>
        <v>0</v>
      </c>
      <c r="CL69" s="211">
        <f t="shared" ca="1" si="45"/>
        <v>0</v>
      </c>
      <c r="CM69" s="211">
        <f t="shared" ca="1" si="45"/>
        <v>0</v>
      </c>
      <c r="CN69" s="211">
        <f t="shared" ca="1" si="45"/>
        <v>0</v>
      </c>
      <c r="CO69" s="211">
        <f t="shared" ca="1" si="45"/>
        <v>0</v>
      </c>
      <c r="CP69" s="211">
        <f t="shared" ca="1" si="45"/>
        <v>0</v>
      </c>
      <c r="CQ69" s="211">
        <f t="shared" ca="1" si="45"/>
        <v>0</v>
      </c>
      <c r="CR69" s="211">
        <f t="shared" ca="1" si="45"/>
        <v>0</v>
      </c>
      <c r="CS69" s="211">
        <f t="shared" ca="1" si="45"/>
        <v>0</v>
      </c>
      <c r="CT69" s="211">
        <f t="shared" ca="1" si="46"/>
        <v>0</v>
      </c>
      <c r="CU69" s="211">
        <f t="shared" ca="1" si="46"/>
        <v>0</v>
      </c>
      <c r="CV69" s="211">
        <f t="shared" ca="1" si="46"/>
        <v>0</v>
      </c>
      <c r="CW69" s="211">
        <f t="shared" ca="1" si="46"/>
        <v>0</v>
      </c>
      <c r="CX69" s="211">
        <f t="shared" ca="1" si="46"/>
        <v>0</v>
      </c>
      <c r="CY69" s="211">
        <f t="shared" ca="1" si="46"/>
        <v>0</v>
      </c>
      <c r="CZ69" s="211">
        <f t="shared" ca="1" si="46"/>
        <v>0</v>
      </c>
      <c r="DA69" s="211">
        <f t="shared" ca="1" si="46"/>
        <v>0</v>
      </c>
      <c r="DB69" s="211">
        <f t="shared" ca="1" si="46"/>
        <v>0</v>
      </c>
      <c r="DC69" s="211">
        <f t="shared" ca="1" si="46"/>
        <v>0</v>
      </c>
    </row>
    <row r="70" spans="1:107">
      <c r="A70" s="44">
        <v>32</v>
      </c>
      <c r="B70" s="190" t="str">
        <f t="shared" ca="1" si="11"/>
        <v>E.</v>
      </c>
      <c r="C70" s="249" t="str">
        <f t="shared" ca="1" si="12"/>
        <v>INVESTICINĖS VEIKLOS</v>
      </c>
      <c r="D70" s="250"/>
      <c r="E70" s="250"/>
      <c r="F70" s="251"/>
      <c r="G70" s="243">
        <f ca="1">SUMIF($H$39:$DC$39,"&lt;="&amp;PAL,$H70:$DC70)</f>
        <v>200066965.31626895</v>
      </c>
      <c r="H70" s="191">
        <f ca="1">SUM(H71,H80,H89)</f>
        <v>28839240.600000001</v>
      </c>
      <c r="I70" s="191">
        <f t="shared" ref="I70:BT70" ca="1" si="47">SUM(I71,I80,I89)</f>
        <v>35392551</v>
      </c>
      <c r="J70" s="191">
        <f t="shared" ca="1" si="47"/>
        <v>30526416.1675</v>
      </c>
      <c r="K70" s="191">
        <f t="shared" ca="1" si="47"/>
        <v>29642705.828924999</v>
      </c>
      <c r="L70" s="191">
        <f t="shared" ca="1" si="47"/>
        <v>27440523.817645498</v>
      </c>
      <c r="M70" s="191">
        <f t="shared" ca="1" si="47"/>
        <v>27450450.805349696</v>
      </c>
      <c r="N70" s="191">
        <f t="shared" ca="1" si="47"/>
        <v>20775077.096848764</v>
      </c>
      <c r="O70" s="191">
        <f t="shared" ca="1" si="47"/>
        <v>0</v>
      </c>
      <c r="P70" s="191">
        <f t="shared" ca="1" si="47"/>
        <v>0</v>
      </c>
      <c r="Q70" s="191">
        <f t="shared" ca="1" si="47"/>
        <v>0</v>
      </c>
      <c r="R70" s="191">
        <f t="shared" ca="1" si="47"/>
        <v>0</v>
      </c>
      <c r="S70" s="191">
        <f t="shared" ca="1" si="47"/>
        <v>0</v>
      </c>
      <c r="T70" s="191">
        <f t="shared" ca="1" si="47"/>
        <v>0</v>
      </c>
      <c r="U70" s="191">
        <f t="shared" ca="1" si="47"/>
        <v>0</v>
      </c>
      <c r="V70" s="191">
        <f t="shared" ca="1" si="47"/>
        <v>0</v>
      </c>
      <c r="W70" s="191">
        <f t="shared" ca="1" si="47"/>
        <v>0</v>
      </c>
      <c r="X70" s="191">
        <f t="shared" ca="1" si="47"/>
        <v>0</v>
      </c>
      <c r="Y70" s="191">
        <f t="shared" ca="1" si="47"/>
        <v>0</v>
      </c>
      <c r="Z70" s="191">
        <f t="shared" ca="1" si="47"/>
        <v>0</v>
      </c>
      <c r="AA70" s="191">
        <f t="shared" ca="1" si="47"/>
        <v>0</v>
      </c>
      <c r="AB70" s="191">
        <f t="shared" ca="1" si="47"/>
        <v>0</v>
      </c>
      <c r="AC70" s="191">
        <f t="shared" ca="1" si="47"/>
        <v>0</v>
      </c>
      <c r="AD70" s="191">
        <f t="shared" ca="1" si="47"/>
        <v>0</v>
      </c>
      <c r="AE70" s="191">
        <f t="shared" ca="1" si="47"/>
        <v>0</v>
      </c>
      <c r="AF70" s="191">
        <f t="shared" ca="1" si="47"/>
        <v>0</v>
      </c>
      <c r="AG70" s="191">
        <f t="shared" ca="1" si="47"/>
        <v>0</v>
      </c>
      <c r="AH70" s="191">
        <f t="shared" ca="1" si="47"/>
        <v>0</v>
      </c>
      <c r="AI70" s="191">
        <f t="shared" ca="1" si="47"/>
        <v>0</v>
      </c>
      <c r="AJ70" s="191">
        <f t="shared" ca="1" si="47"/>
        <v>0</v>
      </c>
      <c r="AK70" s="191">
        <f t="shared" ca="1" si="47"/>
        <v>0</v>
      </c>
      <c r="AL70" s="191">
        <f t="shared" ca="1" si="47"/>
        <v>0</v>
      </c>
      <c r="AM70" s="191">
        <f t="shared" ca="1" si="47"/>
        <v>0</v>
      </c>
      <c r="AN70" s="191">
        <f t="shared" ca="1" si="47"/>
        <v>0</v>
      </c>
      <c r="AO70" s="191">
        <f t="shared" ca="1" si="47"/>
        <v>0</v>
      </c>
      <c r="AP70" s="191">
        <f t="shared" ca="1" si="47"/>
        <v>0</v>
      </c>
      <c r="AQ70" s="191">
        <f t="shared" ca="1" si="47"/>
        <v>0</v>
      </c>
      <c r="AR70" s="191">
        <f t="shared" ca="1" si="47"/>
        <v>0</v>
      </c>
      <c r="AS70" s="191">
        <f t="shared" ca="1" si="47"/>
        <v>0</v>
      </c>
      <c r="AT70" s="191">
        <f t="shared" ca="1" si="47"/>
        <v>0</v>
      </c>
      <c r="AU70" s="191">
        <f t="shared" ca="1" si="47"/>
        <v>0</v>
      </c>
      <c r="AV70" s="191">
        <f t="shared" ca="1" si="47"/>
        <v>0</v>
      </c>
      <c r="AW70" s="191">
        <f t="shared" ca="1" si="47"/>
        <v>0</v>
      </c>
      <c r="AX70" s="191">
        <f t="shared" ca="1" si="47"/>
        <v>0</v>
      </c>
      <c r="AY70" s="191">
        <f t="shared" ca="1" si="47"/>
        <v>0</v>
      </c>
      <c r="AZ70" s="191">
        <f t="shared" ca="1" si="47"/>
        <v>0</v>
      </c>
      <c r="BA70" s="191">
        <f t="shared" ca="1" si="47"/>
        <v>0</v>
      </c>
      <c r="BB70" s="191">
        <f t="shared" ca="1" si="47"/>
        <v>0</v>
      </c>
      <c r="BC70" s="191">
        <f t="shared" ca="1" si="47"/>
        <v>0</v>
      </c>
      <c r="BD70" s="191">
        <f t="shared" ca="1" si="47"/>
        <v>0</v>
      </c>
      <c r="BE70" s="191">
        <f t="shared" ca="1" si="47"/>
        <v>0</v>
      </c>
      <c r="BF70" s="191">
        <f t="shared" ca="1" si="47"/>
        <v>0</v>
      </c>
      <c r="BG70" s="191">
        <f t="shared" ca="1" si="47"/>
        <v>0</v>
      </c>
      <c r="BH70" s="191">
        <f t="shared" ca="1" si="47"/>
        <v>0</v>
      </c>
      <c r="BI70" s="191">
        <f t="shared" ca="1" si="47"/>
        <v>0</v>
      </c>
      <c r="BJ70" s="191">
        <f t="shared" ca="1" si="47"/>
        <v>0</v>
      </c>
      <c r="BK70" s="191">
        <f t="shared" ca="1" si="47"/>
        <v>0</v>
      </c>
      <c r="BL70" s="191">
        <f t="shared" ca="1" si="47"/>
        <v>0</v>
      </c>
      <c r="BM70" s="191">
        <f t="shared" ca="1" si="47"/>
        <v>0</v>
      </c>
      <c r="BN70" s="191">
        <f t="shared" ca="1" si="47"/>
        <v>0</v>
      </c>
      <c r="BO70" s="191">
        <f t="shared" ca="1" si="47"/>
        <v>0</v>
      </c>
      <c r="BP70" s="191">
        <f t="shared" ca="1" si="47"/>
        <v>0</v>
      </c>
      <c r="BQ70" s="191">
        <f t="shared" ca="1" si="47"/>
        <v>0</v>
      </c>
      <c r="BR70" s="191">
        <f t="shared" ca="1" si="47"/>
        <v>0</v>
      </c>
      <c r="BS70" s="191">
        <f t="shared" ca="1" si="47"/>
        <v>0</v>
      </c>
      <c r="BT70" s="191">
        <f t="shared" ca="1" si="47"/>
        <v>0</v>
      </c>
      <c r="BU70" s="191">
        <f t="shared" ref="BU70:DC70" ca="1" si="48">SUM(BU71,BU80,BU89)</f>
        <v>0</v>
      </c>
      <c r="BV70" s="191">
        <f t="shared" ca="1" si="48"/>
        <v>0</v>
      </c>
      <c r="BW70" s="191">
        <f t="shared" ca="1" si="48"/>
        <v>0</v>
      </c>
      <c r="BX70" s="191">
        <f t="shared" ca="1" si="48"/>
        <v>0</v>
      </c>
      <c r="BY70" s="191">
        <f t="shared" ca="1" si="48"/>
        <v>0</v>
      </c>
      <c r="BZ70" s="191">
        <f t="shared" ca="1" si="48"/>
        <v>0</v>
      </c>
      <c r="CA70" s="191">
        <f t="shared" ca="1" si="48"/>
        <v>0</v>
      </c>
      <c r="CB70" s="191">
        <f t="shared" ca="1" si="48"/>
        <v>0</v>
      </c>
      <c r="CC70" s="191">
        <f t="shared" ca="1" si="48"/>
        <v>0</v>
      </c>
      <c r="CD70" s="191">
        <f t="shared" ca="1" si="48"/>
        <v>0</v>
      </c>
      <c r="CE70" s="191">
        <f t="shared" ca="1" si="48"/>
        <v>0</v>
      </c>
      <c r="CF70" s="191">
        <f t="shared" ca="1" si="48"/>
        <v>0</v>
      </c>
      <c r="CG70" s="191">
        <f t="shared" ca="1" si="48"/>
        <v>0</v>
      </c>
      <c r="CH70" s="191">
        <f t="shared" ca="1" si="48"/>
        <v>0</v>
      </c>
      <c r="CI70" s="191">
        <f t="shared" ca="1" si="48"/>
        <v>0</v>
      </c>
      <c r="CJ70" s="191">
        <f t="shared" ca="1" si="48"/>
        <v>0</v>
      </c>
      <c r="CK70" s="191">
        <f t="shared" ca="1" si="48"/>
        <v>0</v>
      </c>
      <c r="CL70" s="191">
        <f t="shared" ca="1" si="48"/>
        <v>0</v>
      </c>
      <c r="CM70" s="191">
        <f t="shared" ca="1" si="48"/>
        <v>0</v>
      </c>
      <c r="CN70" s="191">
        <f t="shared" ca="1" si="48"/>
        <v>0</v>
      </c>
      <c r="CO70" s="191">
        <f t="shared" ca="1" si="48"/>
        <v>0</v>
      </c>
      <c r="CP70" s="191">
        <f t="shared" ca="1" si="48"/>
        <v>0</v>
      </c>
      <c r="CQ70" s="191">
        <f t="shared" ca="1" si="48"/>
        <v>0</v>
      </c>
      <c r="CR70" s="191">
        <f t="shared" ca="1" si="48"/>
        <v>0</v>
      </c>
      <c r="CS70" s="191">
        <f t="shared" ca="1" si="48"/>
        <v>0</v>
      </c>
      <c r="CT70" s="191">
        <f t="shared" ca="1" si="48"/>
        <v>0</v>
      </c>
      <c r="CU70" s="191">
        <f t="shared" ca="1" si="48"/>
        <v>0</v>
      </c>
      <c r="CV70" s="191">
        <f t="shared" ca="1" si="48"/>
        <v>0</v>
      </c>
      <c r="CW70" s="191">
        <f t="shared" ca="1" si="48"/>
        <v>0</v>
      </c>
      <c r="CX70" s="191">
        <f t="shared" ca="1" si="48"/>
        <v>0</v>
      </c>
      <c r="CY70" s="191">
        <f t="shared" ca="1" si="48"/>
        <v>0</v>
      </c>
      <c r="CZ70" s="191">
        <f t="shared" ca="1" si="48"/>
        <v>0</v>
      </c>
      <c r="DA70" s="191">
        <f t="shared" ca="1" si="48"/>
        <v>0</v>
      </c>
      <c r="DB70" s="191">
        <f t="shared" ca="1" si="48"/>
        <v>0</v>
      </c>
      <c r="DC70" s="191">
        <f t="shared" ca="1" si="48"/>
        <v>0</v>
      </c>
    </row>
    <row r="71" spans="1:107">
      <c r="A71" s="44">
        <v>33</v>
      </c>
      <c r="B71" s="190" t="str">
        <f t="shared" ca="1" si="11"/>
        <v>E.1.</v>
      </c>
      <c r="C71" s="249" t="str">
        <f t="shared" ca="1" si="12"/>
        <v>Infrastruktūros vystymas</v>
      </c>
      <c r="D71" s="250"/>
      <c r="E71" s="250"/>
      <c r="F71" s="251"/>
      <c r="G71" s="243">
        <f ca="1">SUMIF($H$39:$DC$39,"&lt;="&amp;PAL,$H71:$DC71)</f>
        <v>200066965.31626895</v>
      </c>
      <c r="H71" s="191">
        <f ca="1">SUM(H72:H79)</f>
        <v>28839240.600000001</v>
      </c>
      <c r="I71" s="191">
        <f t="shared" ref="I71:BT71" ca="1" si="49">SUM(I72:I79)</f>
        <v>35392551</v>
      </c>
      <c r="J71" s="191">
        <f t="shared" ca="1" si="49"/>
        <v>30526416.1675</v>
      </c>
      <c r="K71" s="191">
        <f t="shared" ca="1" si="49"/>
        <v>29642705.828924999</v>
      </c>
      <c r="L71" s="191">
        <f t="shared" ca="1" si="49"/>
        <v>27440523.817645498</v>
      </c>
      <c r="M71" s="191">
        <f t="shared" ca="1" si="49"/>
        <v>27450450.805349696</v>
      </c>
      <c r="N71" s="191">
        <f t="shared" ca="1" si="49"/>
        <v>20775077.096848764</v>
      </c>
      <c r="O71" s="191">
        <f t="shared" ca="1" si="49"/>
        <v>0</v>
      </c>
      <c r="P71" s="191">
        <f t="shared" ca="1" si="49"/>
        <v>0</v>
      </c>
      <c r="Q71" s="191">
        <f t="shared" ca="1" si="49"/>
        <v>0</v>
      </c>
      <c r="R71" s="191">
        <f t="shared" ca="1" si="49"/>
        <v>0</v>
      </c>
      <c r="S71" s="191">
        <f t="shared" ca="1" si="49"/>
        <v>0</v>
      </c>
      <c r="T71" s="191">
        <f t="shared" ca="1" si="49"/>
        <v>0</v>
      </c>
      <c r="U71" s="191">
        <f t="shared" ca="1" si="49"/>
        <v>0</v>
      </c>
      <c r="V71" s="191">
        <f t="shared" ca="1" si="49"/>
        <v>0</v>
      </c>
      <c r="W71" s="191">
        <f t="shared" ca="1" si="49"/>
        <v>0</v>
      </c>
      <c r="X71" s="191">
        <f t="shared" ca="1" si="49"/>
        <v>0</v>
      </c>
      <c r="Y71" s="191">
        <f t="shared" ca="1" si="49"/>
        <v>0</v>
      </c>
      <c r="Z71" s="191">
        <f t="shared" ca="1" si="49"/>
        <v>0</v>
      </c>
      <c r="AA71" s="191">
        <f t="shared" ca="1" si="49"/>
        <v>0</v>
      </c>
      <c r="AB71" s="191">
        <f t="shared" ca="1" si="49"/>
        <v>0</v>
      </c>
      <c r="AC71" s="191">
        <f t="shared" ca="1" si="49"/>
        <v>0</v>
      </c>
      <c r="AD71" s="191">
        <f t="shared" ca="1" si="49"/>
        <v>0</v>
      </c>
      <c r="AE71" s="191">
        <f t="shared" ca="1" si="49"/>
        <v>0</v>
      </c>
      <c r="AF71" s="191">
        <f t="shared" ca="1" si="49"/>
        <v>0</v>
      </c>
      <c r="AG71" s="191">
        <f t="shared" ca="1" si="49"/>
        <v>0</v>
      </c>
      <c r="AH71" s="191">
        <f t="shared" ca="1" si="49"/>
        <v>0</v>
      </c>
      <c r="AI71" s="191">
        <f t="shared" ca="1" si="49"/>
        <v>0</v>
      </c>
      <c r="AJ71" s="191">
        <f t="shared" ca="1" si="49"/>
        <v>0</v>
      </c>
      <c r="AK71" s="191">
        <f t="shared" ca="1" si="49"/>
        <v>0</v>
      </c>
      <c r="AL71" s="191">
        <f t="shared" ca="1" si="49"/>
        <v>0</v>
      </c>
      <c r="AM71" s="191">
        <f t="shared" ca="1" si="49"/>
        <v>0</v>
      </c>
      <c r="AN71" s="191">
        <f t="shared" ca="1" si="49"/>
        <v>0</v>
      </c>
      <c r="AO71" s="191">
        <f t="shared" ca="1" si="49"/>
        <v>0</v>
      </c>
      <c r="AP71" s="191">
        <f t="shared" ca="1" si="49"/>
        <v>0</v>
      </c>
      <c r="AQ71" s="191">
        <f t="shared" ca="1" si="49"/>
        <v>0</v>
      </c>
      <c r="AR71" s="191">
        <f t="shared" ca="1" si="49"/>
        <v>0</v>
      </c>
      <c r="AS71" s="191">
        <f t="shared" ca="1" si="49"/>
        <v>0</v>
      </c>
      <c r="AT71" s="191">
        <f t="shared" ca="1" si="49"/>
        <v>0</v>
      </c>
      <c r="AU71" s="191">
        <f t="shared" ca="1" si="49"/>
        <v>0</v>
      </c>
      <c r="AV71" s="191">
        <f t="shared" ca="1" si="49"/>
        <v>0</v>
      </c>
      <c r="AW71" s="191">
        <f t="shared" ca="1" si="49"/>
        <v>0</v>
      </c>
      <c r="AX71" s="191">
        <f t="shared" ca="1" si="49"/>
        <v>0</v>
      </c>
      <c r="AY71" s="191">
        <f t="shared" ca="1" si="49"/>
        <v>0</v>
      </c>
      <c r="AZ71" s="191">
        <f t="shared" ca="1" si="49"/>
        <v>0</v>
      </c>
      <c r="BA71" s="191">
        <f t="shared" ca="1" si="49"/>
        <v>0</v>
      </c>
      <c r="BB71" s="191">
        <f t="shared" ca="1" si="49"/>
        <v>0</v>
      </c>
      <c r="BC71" s="191">
        <f t="shared" ca="1" si="49"/>
        <v>0</v>
      </c>
      <c r="BD71" s="191">
        <f t="shared" ca="1" si="49"/>
        <v>0</v>
      </c>
      <c r="BE71" s="191">
        <f t="shared" ca="1" si="49"/>
        <v>0</v>
      </c>
      <c r="BF71" s="191">
        <f t="shared" ca="1" si="49"/>
        <v>0</v>
      </c>
      <c r="BG71" s="191">
        <f t="shared" ca="1" si="49"/>
        <v>0</v>
      </c>
      <c r="BH71" s="191">
        <f t="shared" ca="1" si="49"/>
        <v>0</v>
      </c>
      <c r="BI71" s="191">
        <f t="shared" ca="1" si="49"/>
        <v>0</v>
      </c>
      <c r="BJ71" s="191">
        <f t="shared" ca="1" si="49"/>
        <v>0</v>
      </c>
      <c r="BK71" s="191">
        <f t="shared" ca="1" si="49"/>
        <v>0</v>
      </c>
      <c r="BL71" s="191">
        <f t="shared" ca="1" si="49"/>
        <v>0</v>
      </c>
      <c r="BM71" s="191">
        <f t="shared" ca="1" si="49"/>
        <v>0</v>
      </c>
      <c r="BN71" s="191">
        <f t="shared" ca="1" si="49"/>
        <v>0</v>
      </c>
      <c r="BO71" s="191">
        <f t="shared" ca="1" si="49"/>
        <v>0</v>
      </c>
      <c r="BP71" s="191">
        <f t="shared" ca="1" si="49"/>
        <v>0</v>
      </c>
      <c r="BQ71" s="191">
        <f t="shared" ca="1" si="49"/>
        <v>0</v>
      </c>
      <c r="BR71" s="191">
        <f t="shared" ca="1" si="49"/>
        <v>0</v>
      </c>
      <c r="BS71" s="191">
        <f t="shared" ca="1" si="49"/>
        <v>0</v>
      </c>
      <c r="BT71" s="191">
        <f t="shared" ca="1" si="49"/>
        <v>0</v>
      </c>
      <c r="BU71" s="191">
        <f t="shared" ref="BU71:DB71" ca="1" si="50">SUM(BU72:BU79)</f>
        <v>0</v>
      </c>
      <c r="BV71" s="191">
        <f t="shared" ca="1" si="50"/>
        <v>0</v>
      </c>
      <c r="BW71" s="191">
        <f t="shared" ca="1" si="50"/>
        <v>0</v>
      </c>
      <c r="BX71" s="191">
        <f t="shared" ca="1" si="50"/>
        <v>0</v>
      </c>
      <c r="BY71" s="191">
        <f t="shared" ca="1" si="50"/>
        <v>0</v>
      </c>
      <c r="BZ71" s="191">
        <f t="shared" ca="1" si="50"/>
        <v>0</v>
      </c>
      <c r="CA71" s="191">
        <f t="shared" ca="1" si="50"/>
        <v>0</v>
      </c>
      <c r="CB71" s="191">
        <f t="shared" ca="1" si="50"/>
        <v>0</v>
      </c>
      <c r="CC71" s="191">
        <f t="shared" ca="1" si="50"/>
        <v>0</v>
      </c>
      <c r="CD71" s="191">
        <f t="shared" ca="1" si="50"/>
        <v>0</v>
      </c>
      <c r="CE71" s="191">
        <f t="shared" ca="1" si="50"/>
        <v>0</v>
      </c>
      <c r="CF71" s="191">
        <f t="shared" ca="1" si="50"/>
        <v>0</v>
      </c>
      <c r="CG71" s="191">
        <f t="shared" ca="1" si="50"/>
        <v>0</v>
      </c>
      <c r="CH71" s="191">
        <f t="shared" ca="1" si="50"/>
        <v>0</v>
      </c>
      <c r="CI71" s="191">
        <f t="shared" ca="1" si="50"/>
        <v>0</v>
      </c>
      <c r="CJ71" s="191">
        <f t="shared" ca="1" si="50"/>
        <v>0</v>
      </c>
      <c r="CK71" s="191">
        <f t="shared" ca="1" si="50"/>
        <v>0</v>
      </c>
      <c r="CL71" s="191">
        <f t="shared" ca="1" si="50"/>
        <v>0</v>
      </c>
      <c r="CM71" s="191">
        <f t="shared" ca="1" si="50"/>
        <v>0</v>
      </c>
      <c r="CN71" s="191">
        <f t="shared" ca="1" si="50"/>
        <v>0</v>
      </c>
      <c r="CO71" s="191">
        <f t="shared" ca="1" si="50"/>
        <v>0</v>
      </c>
      <c r="CP71" s="191">
        <f t="shared" ca="1" si="50"/>
        <v>0</v>
      </c>
      <c r="CQ71" s="191">
        <f t="shared" ca="1" si="50"/>
        <v>0</v>
      </c>
      <c r="CR71" s="191">
        <f t="shared" ca="1" si="50"/>
        <v>0</v>
      </c>
      <c r="CS71" s="191">
        <f t="shared" ca="1" si="50"/>
        <v>0</v>
      </c>
      <c r="CT71" s="191">
        <f t="shared" ca="1" si="50"/>
        <v>0</v>
      </c>
      <c r="CU71" s="191">
        <f t="shared" ca="1" si="50"/>
        <v>0</v>
      </c>
      <c r="CV71" s="191">
        <f t="shared" ca="1" si="50"/>
        <v>0</v>
      </c>
      <c r="CW71" s="191">
        <f t="shared" ca="1" si="50"/>
        <v>0</v>
      </c>
      <c r="CX71" s="191">
        <f t="shared" ca="1" si="50"/>
        <v>0</v>
      </c>
      <c r="CY71" s="191">
        <f t="shared" ca="1" si="50"/>
        <v>0</v>
      </c>
      <c r="CZ71" s="191">
        <f t="shared" ca="1" si="50"/>
        <v>0</v>
      </c>
      <c r="DA71" s="191">
        <f t="shared" ca="1" si="50"/>
        <v>0</v>
      </c>
      <c r="DB71" s="191">
        <f t="shared" ca="1" si="50"/>
        <v>0</v>
      </c>
      <c r="DC71" s="191">
        <f ca="1">SUM(DC72:DC79)</f>
        <v>0</v>
      </c>
    </row>
    <row r="72" spans="1:107">
      <c r="A72" s="44">
        <v>34</v>
      </c>
      <c r="B72" s="176" t="str">
        <f t="shared" ca="1" si="11"/>
        <v>E.1.1.</v>
      </c>
      <c r="C72" s="180" t="str">
        <f t="shared" ca="1" si="12"/>
        <v>Dviračių ir pėsčiųjų infrastruktūros vystymas šalia valstybinės reikšmės kelių Vidurio ir vakarų Lietuvoje (ERPF)</v>
      </c>
      <c r="D72" s="252"/>
      <c r="E72" s="252"/>
      <c r="F72" s="253"/>
      <c r="G72" s="243">
        <f ca="1">SUMIF($H$39:$DC$39,"&lt;="&amp;PAL,$H72:$DC72)</f>
        <v>52064931.370999999</v>
      </c>
      <c r="H72" s="211">
        <f t="shared" ref="H72:Q79" ca="1" si="51">IFERROR(OFFSET(INDIRECT("'"&amp;Opt_alt&amp;"'!H12"),$A72,H$39)*(1+VMI)^H$39,"")</f>
        <v>8705994</v>
      </c>
      <c r="I72" s="211">
        <f t="shared" ca="1" si="51"/>
        <v>25140961</v>
      </c>
      <c r="J72" s="211">
        <f t="shared" ca="1" si="51"/>
        <v>14461180.945</v>
      </c>
      <c r="K72" s="211">
        <f t="shared" ca="1" si="51"/>
        <v>3756795.426</v>
      </c>
      <c r="L72" s="211">
        <f t="shared" ca="1" si="51"/>
        <v>0</v>
      </c>
      <c r="M72" s="211">
        <f t="shared" ca="1" si="51"/>
        <v>0</v>
      </c>
      <c r="N72" s="211">
        <f t="shared" ca="1" si="51"/>
        <v>0</v>
      </c>
      <c r="O72" s="211">
        <f t="shared" ca="1" si="51"/>
        <v>0</v>
      </c>
      <c r="P72" s="211">
        <f t="shared" ca="1" si="51"/>
        <v>0</v>
      </c>
      <c r="Q72" s="211">
        <f t="shared" ca="1" si="51"/>
        <v>0</v>
      </c>
      <c r="R72" s="211">
        <f t="shared" ref="R72:AA79" ca="1" si="52">IFERROR(OFFSET(INDIRECT("'"&amp;Opt_alt&amp;"'!H12"),$A72,R$39)*(1+VMI)^R$39,"")</f>
        <v>0</v>
      </c>
      <c r="S72" s="211">
        <f t="shared" ca="1" si="52"/>
        <v>0</v>
      </c>
      <c r="T72" s="211">
        <f t="shared" ca="1" si="52"/>
        <v>0</v>
      </c>
      <c r="U72" s="211">
        <f t="shared" ca="1" si="52"/>
        <v>0</v>
      </c>
      <c r="V72" s="211">
        <f t="shared" ca="1" si="52"/>
        <v>0</v>
      </c>
      <c r="W72" s="211">
        <f t="shared" ca="1" si="52"/>
        <v>0</v>
      </c>
      <c r="X72" s="211">
        <f t="shared" ca="1" si="52"/>
        <v>0</v>
      </c>
      <c r="Y72" s="211">
        <f t="shared" ca="1" si="52"/>
        <v>0</v>
      </c>
      <c r="Z72" s="211">
        <f t="shared" ca="1" si="52"/>
        <v>0</v>
      </c>
      <c r="AA72" s="211">
        <f t="shared" ca="1" si="52"/>
        <v>0</v>
      </c>
      <c r="AB72" s="211">
        <f t="shared" ref="AB72:AK79" ca="1" si="53">IFERROR(OFFSET(INDIRECT("'"&amp;Opt_alt&amp;"'!H12"),$A72,AB$39)*(1+VMI)^AB$39,"")</f>
        <v>0</v>
      </c>
      <c r="AC72" s="211">
        <f t="shared" ca="1" si="53"/>
        <v>0</v>
      </c>
      <c r="AD72" s="211">
        <f t="shared" ca="1" si="53"/>
        <v>0</v>
      </c>
      <c r="AE72" s="211">
        <f t="shared" ca="1" si="53"/>
        <v>0</v>
      </c>
      <c r="AF72" s="211">
        <f t="shared" ca="1" si="53"/>
        <v>0</v>
      </c>
      <c r="AG72" s="211">
        <f t="shared" ca="1" si="53"/>
        <v>0</v>
      </c>
      <c r="AH72" s="211">
        <f t="shared" ca="1" si="53"/>
        <v>0</v>
      </c>
      <c r="AI72" s="211">
        <f t="shared" ca="1" si="53"/>
        <v>0</v>
      </c>
      <c r="AJ72" s="211">
        <f t="shared" ca="1" si="53"/>
        <v>0</v>
      </c>
      <c r="AK72" s="211">
        <f t="shared" ca="1" si="53"/>
        <v>0</v>
      </c>
      <c r="AL72" s="211">
        <f t="shared" ref="AL72:AU79" ca="1" si="54">IFERROR(OFFSET(INDIRECT("'"&amp;Opt_alt&amp;"'!H12"),$A72,AL$39)*(1+VMI)^AL$39,"")</f>
        <v>0</v>
      </c>
      <c r="AM72" s="211">
        <f t="shared" ca="1" si="54"/>
        <v>0</v>
      </c>
      <c r="AN72" s="211">
        <f t="shared" ca="1" si="54"/>
        <v>0</v>
      </c>
      <c r="AO72" s="211">
        <f t="shared" ca="1" si="54"/>
        <v>0</v>
      </c>
      <c r="AP72" s="211">
        <f t="shared" ca="1" si="54"/>
        <v>0</v>
      </c>
      <c r="AQ72" s="211">
        <f t="shared" ca="1" si="54"/>
        <v>0</v>
      </c>
      <c r="AR72" s="211">
        <f t="shared" ca="1" si="54"/>
        <v>0</v>
      </c>
      <c r="AS72" s="211">
        <f t="shared" ca="1" si="54"/>
        <v>0</v>
      </c>
      <c r="AT72" s="211">
        <f t="shared" ca="1" si="54"/>
        <v>0</v>
      </c>
      <c r="AU72" s="211">
        <f t="shared" ca="1" si="54"/>
        <v>0</v>
      </c>
      <c r="AV72" s="211">
        <f t="shared" ref="AV72:BE79" ca="1" si="55">IFERROR(OFFSET(INDIRECT("'"&amp;Opt_alt&amp;"'!H12"),$A72,AV$39)*(1+VMI)^AV$39,"")</f>
        <v>0</v>
      </c>
      <c r="AW72" s="211">
        <f t="shared" ca="1" si="55"/>
        <v>0</v>
      </c>
      <c r="AX72" s="211">
        <f t="shared" ca="1" si="55"/>
        <v>0</v>
      </c>
      <c r="AY72" s="211">
        <f t="shared" ca="1" si="55"/>
        <v>0</v>
      </c>
      <c r="AZ72" s="211">
        <f t="shared" ca="1" si="55"/>
        <v>0</v>
      </c>
      <c r="BA72" s="211">
        <f t="shared" ca="1" si="55"/>
        <v>0</v>
      </c>
      <c r="BB72" s="211">
        <f t="shared" ca="1" si="55"/>
        <v>0</v>
      </c>
      <c r="BC72" s="211">
        <f t="shared" ca="1" si="55"/>
        <v>0</v>
      </c>
      <c r="BD72" s="211">
        <f t="shared" ca="1" si="55"/>
        <v>0</v>
      </c>
      <c r="BE72" s="211">
        <f t="shared" ca="1" si="55"/>
        <v>0</v>
      </c>
      <c r="BF72" s="211">
        <f t="shared" ref="BF72:BO79" ca="1" si="56">IFERROR(OFFSET(INDIRECT("'"&amp;Opt_alt&amp;"'!H12"),$A72,BF$39)*(1+VMI)^BF$39,"")</f>
        <v>0</v>
      </c>
      <c r="BG72" s="211">
        <f t="shared" ca="1" si="56"/>
        <v>0</v>
      </c>
      <c r="BH72" s="211">
        <f t="shared" ca="1" si="56"/>
        <v>0</v>
      </c>
      <c r="BI72" s="211">
        <f t="shared" ca="1" si="56"/>
        <v>0</v>
      </c>
      <c r="BJ72" s="211">
        <f t="shared" ca="1" si="56"/>
        <v>0</v>
      </c>
      <c r="BK72" s="211">
        <f t="shared" ca="1" si="56"/>
        <v>0</v>
      </c>
      <c r="BL72" s="211">
        <f t="shared" ca="1" si="56"/>
        <v>0</v>
      </c>
      <c r="BM72" s="211">
        <f t="shared" ca="1" si="56"/>
        <v>0</v>
      </c>
      <c r="BN72" s="211">
        <f t="shared" ca="1" si="56"/>
        <v>0</v>
      </c>
      <c r="BO72" s="211">
        <f t="shared" ca="1" si="56"/>
        <v>0</v>
      </c>
      <c r="BP72" s="211">
        <f t="shared" ref="BP72:BY79" ca="1" si="57">IFERROR(OFFSET(INDIRECT("'"&amp;Opt_alt&amp;"'!H12"),$A72,BP$39)*(1+VMI)^BP$39,"")</f>
        <v>0</v>
      </c>
      <c r="BQ72" s="211">
        <f t="shared" ca="1" si="57"/>
        <v>0</v>
      </c>
      <c r="BR72" s="211">
        <f t="shared" ca="1" si="57"/>
        <v>0</v>
      </c>
      <c r="BS72" s="211">
        <f t="shared" ca="1" si="57"/>
        <v>0</v>
      </c>
      <c r="BT72" s="211">
        <f t="shared" ca="1" si="57"/>
        <v>0</v>
      </c>
      <c r="BU72" s="211">
        <f t="shared" ca="1" si="57"/>
        <v>0</v>
      </c>
      <c r="BV72" s="211">
        <f t="shared" ca="1" si="57"/>
        <v>0</v>
      </c>
      <c r="BW72" s="211">
        <f t="shared" ca="1" si="57"/>
        <v>0</v>
      </c>
      <c r="BX72" s="211">
        <f t="shared" ca="1" si="57"/>
        <v>0</v>
      </c>
      <c r="BY72" s="211">
        <f t="shared" ca="1" si="57"/>
        <v>0</v>
      </c>
      <c r="BZ72" s="211">
        <f t="shared" ref="BZ72:CI79" ca="1" si="58">IFERROR(OFFSET(INDIRECT("'"&amp;Opt_alt&amp;"'!H12"),$A72,BZ$39)*(1+VMI)^BZ$39,"")</f>
        <v>0</v>
      </c>
      <c r="CA72" s="211">
        <f t="shared" ca="1" si="58"/>
        <v>0</v>
      </c>
      <c r="CB72" s="211">
        <f t="shared" ca="1" si="58"/>
        <v>0</v>
      </c>
      <c r="CC72" s="211">
        <f t="shared" ca="1" si="58"/>
        <v>0</v>
      </c>
      <c r="CD72" s="211">
        <f t="shared" ca="1" si="58"/>
        <v>0</v>
      </c>
      <c r="CE72" s="211">
        <f t="shared" ca="1" si="58"/>
        <v>0</v>
      </c>
      <c r="CF72" s="211">
        <f t="shared" ca="1" si="58"/>
        <v>0</v>
      </c>
      <c r="CG72" s="211">
        <f t="shared" ca="1" si="58"/>
        <v>0</v>
      </c>
      <c r="CH72" s="211">
        <f t="shared" ca="1" si="58"/>
        <v>0</v>
      </c>
      <c r="CI72" s="211">
        <f t="shared" ca="1" si="58"/>
        <v>0</v>
      </c>
      <c r="CJ72" s="211">
        <f t="shared" ref="CJ72:CS79" ca="1" si="59">IFERROR(OFFSET(INDIRECT("'"&amp;Opt_alt&amp;"'!H12"),$A72,CJ$39)*(1+VMI)^CJ$39,"")</f>
        <v>0</v>
      </c>
      <c r="CK72" s="211">
        <f t="shared" ca="1" si="59"/>
        <v>0</v>
      </c>
      <c r="CL72" s="211">
        <f t="shared" ca="1" si="59"/>
        <v>0</v>
      </c>
      <c r="CM72" s="211">
        <f t="shared" ca="1" si="59"/>
        <v>0</v>
      </c>
      <c r="CN72" s="211">
        <f t="shared" ca="1" si="59"/>
        <v>0</v>
      </c>
      <c r="CO72" s="211">
        <f t="shared" ca="1" si="59"/>
        <v>0</v>
      </c>
      <c r="CP72" s="211">
        <f t="shared" ca="1" si="59"/>
        <v>0</v>
      </c>
      <c r="CQ72" s="211">
        <f t="shared" ca="1" si="59"/>
        <v>0</v>
      </c>
      <c r="CR72" s="211">
        <f t="shared" ca="1" si="59"/>
        <v>0</v>
      </c>
      <c r="CS72" s="211">
        <f t="shared" ca="1" si="59"/>
        <v>0</v>
      </c>
      <c r="CT72" s="211">
        <f t="shared" ref="CT72:DC79" ca="1" si="60">IFERROR(OFFSET(INDIRECT("'"&amp;Opt_alt&amp;"'!H12"),$A72,CT$39)*(1+VMI)^CT$39,"")</f>
        <v>0</v>
      </c>
      <c r="CU72" s="211">
        <f t="shared" ca="1" si="60"/>
        <v>0</v>
      </c>
      <c r="CV72" s="211">
        <f t="shared" ca="1" si="60"/>
        <v>0</v>
      </c>
      <c r="CW72" s="211">
        <f t="shared" ca="1" si="60"/>
        <v>0</v>
      </c>
      <c r="CX72" s="211">
        <f t="shared" ca="1" si="60"/>
        <v>0</v>
      </c>
      <c r="CY72" s="211">
        <f t="shared" ca="1" si="60"/>
        <v>0</v>
      </c>
      <c r="CZ72" s="211">
        <f t="shared" ca="1" si="60"/>
        <v>0</v>
      </c>
      <c r="DA72" s="211">
        <f t="shared" ca="1" si="60"/>
        <v>0</v>
      </c>
      <c r="DB72" s="211">
        <f t="shared" ca="1" si="60"/>
        <v>0</v>
      </c>
      <c r="DC72" s="211">
        <f t="shared" ca="1" si="60"/>
        <v>0</v>
      </c>
    </row>
    <row r="73" spans="1:107">
      <c r="A73" s="44">
        <v>35</v>
      </c>
      <c r="B73" s="176" t="str">
        <f t="shared" ca="1" si="11"/>
        <v>E.1.2.</v>
      </c>
      <c r="C73" s="180" t="str">
        <f t="shared" ca="1" si="12"/>
        <v>Dviračių ir pėsčiųjų infrastruktūros vystymas šalia valstybinės reikšmės kelių (KPPP)</v>
      </c>
      <c r="D73" s="252"/>
      <c r="E73" s="252"/>
      <c r="F73" s="253"/>
      <c r="G73" s="243">
        <f ca="1">SUMIF($H$39:$DC$39,"&lt;="&amp;PAL,$H73:$DC73)</f>
        <v>148002033.94526896</v>
      </c>
      <c r="H73" s="211">
        <f t="shared" ca="1" si="51"/>
        <v>20133246.600000001</v>
      </c>
      <c r="I73" s="211">
        <f t="shared" ca="1" si="51"/>
        <v>10251590</v>
      </c>
      <c r="J73" s="211">
        <f t="shared" ca="1" si="51"/>
        <v>16065235.2225</v>
      </c>
      <c r="K73" s="211">
        <f t="shared" ca="1" si="51"/>
        <v>25885910.402925</v>
      </c>
      <c r="L73" s="211">
        <f t="shared" ca="1" si="51"/>
        <v>27440523.817645498</v>
      </c>
      <c r="M73" s="211">
        <f t="shared" ca="1" si="51"/>
        <v>27450450.805349696</v>
      </c>
      <c r="N73" s="211">
        <f t="shared" ca="1" si="51"/>
        <v>20775077.096848764</v>
      </c>
      <c r="O73" s="211">
        <f t="shared" ca="1" si="51"/>
        <v>0</v>
      </c>
      <c r="P73" s="211">
        <f t="shared" ca="1" si="51"/>
        <v>0</v>
      </c>
      <c r="Q73" s="211">
        <f t="shared" ca="1" si="51"/>
        <v>0</v>
      </c>
      <c r="R73" s="211">
        <f t="shared" ca="1" si="52"/>
        <v>0</v>
      </c>
      <c r="S73" s="211">
        <f t="shared" ca="1" si="52"/>
        <v>0</v>
      </c>
      <c r="T73" s="211">
        <f t="shared" ca="1" si="52"/>
        <v>0</v>
      </c>
      <c r="U73" s="211">
        <f t="shared" ca="1" si="52"/>
        <v>0</v>
      </c>
      <c r="V73" s="211">
        <f t="shared" ca="1" si="52"/>
        <v>0</v>
      </c>
      <c r="W73" s="211">
        <f t="shared" ca="1" si="52"/>
        <v>0</v>
      </c>
      <c r="X73" s="211">
        <f t="shared" ca="1" si="52"/>
        <v>0</v>
      </c>
      <c r="Y73" s="211">
        <f t="shared" ca="1" si="52"/>
        <v>0</v>
      </c>
      <c r="Z73" s="211">
        <f t="shared" ca="1" si="52"/>
        <v>0</v>
      </c>
      <c r="AA73" s="211">
        <f t="shared" ca="1" si="52"/>
        <v>0</v>
      </c>
      <c r="AB73" s="211">
        <f t="shared" ca="1" si="53"/>
        <v>0</v>
      </c>
      <c r="AC73" s="211">
        <f t="shared" ca="1" si="53"/>
        <v>0</v>
      </c>
      <c r="AD73" s="211">
        <f t="shared" ca="1" si="53"/>
        <v>0</v>
      </c>
      <c r="AE73" s="211">
        <f t="shared" ca="1" si="53"/>
        <v>0</v>
      </c>
      <c r="AF73" s="211">
        <f t="shared" ca="1" si="53"/>
        <v>0</v>
      </c>
      <c r="AG73" s="211">
        <f t="shared" ca="1" si="53"/>
        <v>0</v>
      </c>
      <c r="AH73" s="211">
        <f t="shared" ca="1" si="53"/>
        <v>0</v>
      </c>
      <c r="AI73" s="211">
        <f t="shared" ca="1" si="53"/>
        <v>0</v>
      </c>
      <c r="AJ73" s="211">
        <f t="shared" ca="1" si="53"/>
        <v>0</v>
      </c>
      <c r="AK73" s="211">
        <f t="shared" ca="1" si="53"/>
        <v>0</v>
      </c>
      <c r="AL73" s="211">
        <f t="shared" ca="1" si="54"/>
        <v>0</v>
      </c>
      <c r="AM73" s="211">
        <f t="shared" ca="1" si="54"/>
        <v>0</v>
      </c>
      <c r="AN73" s="211">
        <f t="shared" ca="1" si="54"/>
        <v>0</v>
      </c>
      <c r="AO73" s="211">
        <f t="shared" ca="1" si="54"/>
        <v>0</v>
      </c>
      <c r="AP73" s="211">
        <f t="shared" ca="1" si="54"/>
        <v>0</v>
      </c>
      <c r="AQ73" s="211">
        <f t="shared" ca="1" si="54"/>
        <v>0</v>
      </c>
      <c r="AR73" s="211">
        <f t="shared" ca="1" si="54"/>
        <v>0</v>
      </c>
      <c r="AS73" s="211">
        <f t="shared" ca="1" si="54"/>
        <v>0</v>
      </c>
      <c r="AT73" s="211">
        <f t="shared" ca="1" si="54"/>
        <v>0</v>
      </c>
      <c r="AU73" s="211">
        <f t="shared" ca="1" si="54"/>
        <v>0</v>
      </c>
      <c r="AV73" s="211">
        <f t="shared" ca="1" si="55"/>
        <v>0</v>
      </c>
      <c r="AW73" s="211">
        <f t="shared" ca="1" si="55"/>
        <v>0</v>
      </c>
      <c r="AX73" s="211">
        <f t="shared" ca="1" si="55"/>
        <v>0</v>
      </c>
      <c r="AY73" s="211">
        <f t="shared" ca="1" si="55"/>
        <v>0</v>
      </c>
      <c r="AZ73" s="211">
        <f t="shared" ca="1" si="55"/>
        <v>0</v>
      </c>
      <c r="BA73" s="211">
        <f t="shared" ca="1" si="55"/>
        <v>0</v>
      </c>
      <c r="BB73" s="211">
        <f t="shared" ca="1" si="55"/>
        <v>0</v>
      </c>
      <c r="BC73" s="211">
        <f t="shared" ca="1" si="55"/>
        <v>0</v>
      </c>
      <c r="BD73" s="211">
        <f t="shared" ca="1" si="55"/>
        <v>0</v>
      </c>
      <c r="BE73" s="211">
        <f t="shared" ca="1" si="55"/>
        <v>0</v>
      </c>
      <c r="BF73" s="211">
        <f t="shared" ca="1" si="56"/>
        <v>0</v>
      </c>
      <c r="BG73" s="211">
        <f t="shared" ca="1" si="56"/>
        <v>0</v>
      </c>
      <c r="BH73" s="211">
        <f t="shared" ca="1" si="56"/>
        <v>0</v>
      </c>
      <c r="BI73" s="211">
        <f t="shared" ca="1" si="56"/>
        <v>0</v>
      </c>
      <c r="BJ73" s="211">
        <f t="shared" ca="1" si="56"/>
        <v>0</v>
      </c>
      <c r="BK73" s="211">
        <f t="shared" ca="1" si="56"/>
        <v>0</v>
      </c>
      <c r="BL73" s="211">
        <f t="shared" ca="1" si="56"/>
        <v>0</v>
      </c>
      <c r="BM73" s="211">
        <f t="shared" ca="1" si="56"/>
        <v>0</v>
      </c>
      <c r="BN73" s="211">
        <f t="shared" ca="1" si="56"/>
        <v>0</v>
      </c>
      <c r="BO73" s="211">
        <f t="shared" ca="1" si="56"/>
        <v>0</v>
      </c>
      <c r="BP73" s="211">
        <f t="shared" ca="1" si="57"/>
        <v>0</v>
      </c>
      <c r="BQ73" s="211">
        <f t="shared" ca="1" si="57"/>
        <v>0</v>
      </c>
      <c r="BR73" s="211">
        <f t="shared" ca="1" si="57"/>
        <v>0</v>
      </c>
      <c r="BS73" s="211">
        <f t="shared" ca="1" si="57"/>
        <v>0</v>
      </c>
      <c r="BT73" s="211">
        <f t="shared" ca="1" si="57"/>
        <v>0</v>
      </c>
      <c r="BU73" s="211">
        <f t="shared" ca="1" si="57"/>
        <v>0</v>
      </c>
      <c r="BV73" s="211">
        <f t="shared" ca="1" si="57"/>
        <v>0</v>
      </c>
      <c r="BW73" s="211">
        <f t="shared" ca="1" si="57"/>
        <v>0</v>
      </c>
      <c r="BX73" s="211">
        <f t="shared" ca="1" si="57"/>
        <v>0</v>
      </c>
      <c r="BY73" s="211">
        <f t="shared" ca="1" si="57"/>
        <v>0</v>
      </c>
      <c r="BZ73" s="211">
        <f t="shared" ca="1" si="58"/>
        <v>0</v>
      </c>
      <c r="CA73" s="211">
        <f t="shared" ca="1" si="58"/>
        <v>0</v>
      </c>
      <c r="CB73" s="211">
        <f t="shared" ca="1" si="58"/>
        <v>0</v>
      </c>
      <c r="CC73" s="211">
        <f t="shared" ca="1" si="58"/>
        <v>0</v>
      </c>
      <c r="CD73" s="211">
        <f t="shared" ca="1" si="58"/>
        <v>0</v>
      </c>
      <c r="CE73" s="211">
        <f t="shared" ca="1" si="58"/>
        <v>0</v>
      </c>
      <c r="CF73" s="211">
        <f t="shared" ca="1" si="58"/>
        <v>0</v>
      </c>
      <c r="CG73" s="211">
        <f t="shared" ca="1" si="58"/>
        <v>0</v>
      </c>
      <c r="CH73" s="211">
        <f t="shared" ca="1" si="58"/>
        <v>0</v>
      </c>
      <c r="CI73" s="211">
        <f t="shared" ca="1" si="58"/>
        <v>0</v>
      </c>
      <c r="CJ73" s="211">
        <f t="shared" ca="1" si="59"/>
        <v>0</v>
      </c>
      <c r="CK73" s="211">
        <f t="shared" ca="1" si="59"/>
        <v>0</v>
      </c>
      <c r="CL73" s="211">
        <f t="shared" ca="1" si="59"/>
        <v>0</v>
      </c>
      <c r="CM73" s="211">
        <f t="shared" ca="1" si="59"/>
        <v>0</v>
      </c>
      <c r="CN73" s="211">
        <f t="shared" ca="1" si="59"/>
        <v>0</v>
      </c>
      <c r="CO73" s="211">
        <f t="shared" ca="1" si="59"/>
        <v>0</v>
      </c>
      <c r="CP73" s="211">
        <f t="shared" ca="1" si="59"/>
        <v>0</v>
      </c>
      <c r="CQ73" s="211">
        <f t="shared" ca="1" si="59"/>
        <v>0</v>
      </c>
      <c r="CR73" s="211">
        <f t="shared" ca="1" si="59"/>
        <v>0</v>
      </c>
      <c r="CS73" s="211">
        <f t="shared" ca="1" si="59"/>
        <v>0</v>
      </c>
      <c r="CT73" s="211">
        <f t="shared" ca="1" si="60"/>
        <v>0</v>
      </c>
      <c r="CU73" s="211">
        <f t="shared" ca="1" si="60"/>
        <v>0</v>
      </c>
      <c r="CV73" s="211">
        <f t="shared" ca="1" si="60"/>
        <v>0</v>
      </c>
      <c r="CW73" s="211">
        <f t="shared" ca="1" si="60"/>
        <v>0</v>
      </c>
      <c r="CX73" s="211">
        <f t="shared" ca="1" si="60"/>
        <v>0</v>
      </c>
      <c r="CY73" s="211">
        <f t="shared" ca="1" si="60"/>
        <v>0</v>
      </c>
      <c r="CZ73" s="211">
        <f t="shared" ca="1" si="60"/>
        <v>0</v>
      </c>
      <c r="DA73" s="211">
        <f t="shared" ca="1" si="60"/>
        <v>0</v>
      </c>
      <c r="DB73" s="211">
        <f t="shared" ca="1" si="60"/>
        <v>0</v>
      </c>
      <c r="DC73" s="211">
        <f t="shared" ca="1" si="60"/>
        <v>0</v>
      </c>
    </row>
    <row r="74" spans="1:107">
      <c r="A74" s="44">
        <v>36</v>
      </c>
      <c r="B74" s="176" t="str">
        <f t="shared" ca="1" si="11"/>
        <v>E.1.3.</v>
      </c>
      <c r="C74" s="180" t="str">
        <f t="shared" ca="1" si="12"/>
        <v>Veikla</v>
      </c>
      <c r="D74" s="252"/>
      <c r="E74" s="252"/>
      <c r="F74" s="253"/>
      <c r="G74" s="243">
        <f ca="1">SUMIF($H$39:$DC$39,"&lt;="&amp;PAL,$H74:$DC74)</f>
        <v>0</v>
      </c>
      <c r="H74" s="211">
        <f t="shared" ca="1" si="51"/>
        <v>0</v>
      </c>
      <c r="I74" s="211">
        <f t="shared" ca="1" si="51"/>
        <v>0</v>
      </c>
      <c r="J74" s="211">
        <f t="shared" ca="1" si="51"/>
        <v>0</v>
      </c>
      <c r="K74" s="211">
        <f t="shared" ca="1" si="51"/>
        <v>0</v>
      </c>
      <c r="L74" s="211">
        <f t="shared" ca="1" si="51"/>
        <v>0</v>
      </c>
      <c r="M74" s="211">
        <f t="shared" ca="1" si="51"/>
        <v>0</v>
      </c>
      <c r="N74" s="211">
        <f t="shared" ca="1" si="51"/>
        <v>0</v>
      </c>
      <c r="O74" s="211">
        <f t="shared" ca="1" si="51"/>
        <v>0</v>
      </c>
      <c r="P74" s="211">
        <f t="shared" ca="1" si="51"/>
        <v>0</v>
      </c>
      <c r="Q74" s="211">
        <f t="shared" ca="1" si="51"/>
        <v>0</v>
      </c>
      <c r="R74" s="211">
        <f t="shared" ca="1" si="52"/>
        <v>0</v>
      </c>
      <c r="S74" s="211">
        <f t="shared" ca="1" si="52"/>
        <v>0</v>
      </c>
      <c r="T74" s="211">
        <f t="shared" ca="1" si="52"/>
        <v>0</v>
      </c>
      <c r="U74" s="211">
        <f t="shared" ca="1" si="52"/>
        <v>0</v>
      </c>
      <c r="V74" s="211">
        <f t="shared" ca="1" si="52"/>
        <v>0</v>
      </c>
      <c r="W74" s="211">
        <f t="shared" ca="1" si="52"/>
        <v>0</v>
      </c>
      <c r="X74" s="211">
        <f t="shared" ca="1" si="52"/>
        <v>0</v>
      </c>
      <c r="Y74" s="211">
        <f t="shared" ca="1" si="52"/>
        <v>0</v>
      </c>
      <c r="Z74" s="211">
        <f t="shared" ca="1" si="52"/>
        <v>0</v>
      </c>
      <c r="AA74" s="211">
        <f t="shared" ca="1" si="52"/>
        <v>0</v>
      </c>
      <c r="AB74" s="211">
        <f t="shared" ca="1" si="53"/>
        <v>0</v>
      </c>
      <c r="AC74" s="211">
        <f t="shared" ca="1" si="53"/>
        <v>0</v>
      </c>
      <c r="AD74" s="211">
        <f t="shared" ca="1" si="53"/>
        <v>0</v>
      </c>
      <c r="AE74" s="211">
        <f t="shared" ca="1" si="53"/>
        <v>0</v>
      </c>
      <c r="AF74" s="211">
        <f t="shared" ca="1" si="53"/>
        <v>0</v>
      </c>
      <c r="AG74" s="211">
        <f t="shared" ca="1" si="53"/>
        <v>0</v>
      </c>
      <c r="AH74" s="211">
        <f t="shared" ca="1" si="53"/>
        <v>0</v>
      </c>
      <c r="AI74" s="211">
        <f t="shared" ca="1" si="53"/>
        <v>0</v>
      </c>
      <c r="AJ74" s="211">
        <f t="shared" ca="1" si="53"/>
        <v>0</v>
      </c>
      <c r="AK74" s="211">
        <f t="shared" ca="1" si="53"/>
        <v>0</v>
      </c>
      <c r="AL74" s="211">
        <f t="shared" ca="1" si="54"/>
        <v>0</v>
      </c>
      <c r="AM74" s="211">
        <f t="shared" ca="1" si="54"/>
        <v>0</v>
      </c>
      <c r="AN74" s="211">
        <f t="shared" ca="1" si="54"/>
        <v>0</v>
      </c>
      <c r="AO74" s="211">
        <f t="shared" ca="1" si="54"/>
        <v>0</v>
      </c>
      <c r="AP74" s="211">
        <f t="shared" ca="1" si="54"/>
        <v>0</v>
      </c>
      <c r="AQ74" s="211">
        <f t="shared" ca="1" si="54"/>
        <v>0</v>
      </c>
      <c r="AR74" s="211">
        <f t="shared" ca="1" si="54"/>
        <v>0</v>
      </c>
      <c r="AS74" s="211">
        <f t="shared" ca="1" si="54"/>
        <v>0</v>
      </c>
      <c r="AT74" s="211">
        <f t="shared" ca="1" si="54"/>
        <v>0</v>
      </c>
      <c r="AU74" s="211">
        <f t="shared" ca="1" si="54"/>
        <v>0</v>
      </c>
      <c r="AV74" s="211">
        <f t="shared" ca="1" si="55"/>
        <v>0</v>
      </c>
      <c r="AW74" s="211">
        <f t="shared" ca="1" si="55"/>
        <v>0</v>
      </c>
      <c r="AX74" s="211">
        <f t="shared" ca="1" si="55"/>
        <v>0</v>
      </c>
      <c r="AY74" s="211">
        <f t="shared" ca="1" si="55"/>
        <v>0</v>
      </c>
      <c r="AZ74" s="211">
        <f t="shared" ca="1" si="55"/>
        <v>0</v>
      </c>
      <c r="BA74" s="211">
        <f t="shared" ca="1" si="55"/>
        <v>0</v>
      </c>
      <c r="BB74" s="211">
        <f t="shared" ca="1" si="55"/>
        <v>0</v>
      </c>
      <c r="BC74" s="211">
        <f t="shared" ca="1" si="55"/>
        <v>0</v>
      </c>
      <c r="BD74" s="211">
        <f t="shared" ca="1" si="55"/>
        <v>0</v>
      </c>
      <c r="BE74" s="211">
        <f t="shared" ca="1" si="55"/>
        <v>0</v>
      </c>
      <c r="BF74" s="211">
        <f t="shared" ca="1" si="56"/>
        <v>0</v>
      </c>
      <c r="BG74" s="211">
        <f t="shared" ca="1" si="56"/>
        <v>0</v>
      </c>
      <c r="BH74" s="211">
        <f t="shared" ca="1" si="56"/>
        <v>0</v>
      </c>
      <c r="BI74" s="211">
        <f t="shared" ca="1" si="56"/>
        <v>0</v>
      </c>
      <c r="BJ74" s="211">
        <f t="shared" ca="1" si="56"/>
        <v>0</v>
      </c>
      <c r="BK74" s="211">
        <f t="shared" ca="1" si="56"/>
        <v>0</v>
      </c>
      <c r="BL74" s="211">
        <f t="shared" ca="1" si="56"/>
        <v>0</v>
      </c>
      <c r="BM74" s="211">
        <f t="shared" ca="1" si="56"/>
        <v>0</v>
      </c>
      <c r="BN74" s="211">
        <f t="shared" ca="1" si="56"/>
        <v>0</v>
      </c>
      <c r="BO74" s="211">
        <f t="shared" ca="1" si="56"/>
        <v>0</v>
      </c>
      <c r="BP74" s="211">
        <f t="shared" ca="1" si="57"/>
        <v>0</v>
      </c>
      <c r="BQ74" s="211">
        <f t="shared" ca="1" si="57"/>
        <v>0</v>
      </c>
      <c r="BR74" s="211">
        <f t="shared" ca="1" si="57"/>
        <v>0</v>
      </c>
      <c r="BS74" s="211">
        <f t="shared" ca="1" si="57"/>
        <v>0</v>
      </c>
      <c r="BT74" s="211">
        <f t="shared" ca="1" si="57"/>
        <v>0</v>
      </c>
      <c r="BU74" s="211">
        <f t="shared" ca="1" si="57"/>
        <v>0</v>
      </c>
      <c r="BV74" s="211">
        <f t="shared" ca="1" si="57"/>
        <v>0</v>
      </c>
      <c r="BW74" s="211">
        <f t="shared" ca="1" si="57"/>
        <v>0</v>
      </c>
      <c r="BX74" s="211">
        <f t="shared" ca="1" si="57"/>
        <v>0</v>
      </c>
      <c r="BY74" s="211">
        <f t="shared" ca="1" si="57"/>
        <v>0</v>
      </c>
      <c r="BZ74" s="211">
        <f t="shared" ca="1" si="58"/>
        <v>0</v>
      </c>
      <c r="CA74" s="211">
        <f t="shared" ca="1" si="58"/>
        <v>0</v>
      </c>
      <c r="CB74" s="211">
        <f t="shared" ca="1" si="58"/>
        <v>0</v>
      </c>
      <c r="CC74" s="211">
        <f t="shared" ca="1" si="58"/>
        <v>0</v>
      </c>
      <c r="CD74" s="211">
        <f t="shared" ca="1" si="58"/>
        <v>0</v>
      </c>
      <c r="CE74" s="211">
        <f t="shared" ca="1" si="58"/>
        <v>0</v>
      </c>
      <c r="CF74" s="211">
        <f t="shared" ca="1" si="58"/>
        <v>0</v>
      </c>
      <c r="CG74" s="211">
        <f t="shared" ca="1" si="58"/>
        <v>0</v>
      </c>
      <c r="CH74" s="211">
        <f t="shared" ca="1" si="58"/>
        <v>0</v>
      </c>
      <c r="CI74" s="211">
        <f t="shared" ca="1" si="58"/>
        <v>0</v>
      </c>
      <c r="CJ74" s="211">
        <f t="shared" ca="1" si="59"/>
        <v>0</v>
      </c>
      <c r="CK74" s="211">
        <f t="shared" ca="1" si="59"/>
        <v>0</v>
      </c>
      <c r="CL74" s="211">
        <f t="shared" ca="1" si="59"/>
        <v>0</v>
      </c>
      <c r="CM74" s="211">
        <f t="shared" ca="1" si="59"/>
        <v>0</v>
      </c>
      <c r="CN74" s="211">
        <f t="shared" ca="1" si="59"/>
        <v>0</v>
      </c>
      <c r="CO74" s="211">
        <f t="shared" ca="1" si="59"/>
        <v>0</v>
      </c>
      <c r="CP74" s="211">
        <f t="shared" ca="1" si="59"/>
        <v>0</v>
      </c>
      <c r="CQ74" s="211">
        <f t="shared" ca="1" si="59"/>
        <v>0</v>
      </c>
      <c r="CR74" s="211">
        <f t="shared" ca="1" si="59"/>
        <v>0</v>
      </c>
      <c r="CS74" s="211">
        <f t="shared" ca="1" si="59"/>
        <v>0</v>
      </c>
      <c r="CT74" s="211">
        <f t="shared" ca="1" si="60"/>
        <v>0</v>
      </c>
      <c r="CU74" s="211">
        <f t="shared" ca="1" si="60"/>
        <v>0</v>
      </c>
      <c r="CV74" s="211">
        <f t="shared" ca="1" si="60"/>
        <v>0</v>
      </c>
      <c r="CW74" s="211">
        <f t="shared" ca="1" si="60"/>
        <v>0</v>
      </c>
      <c r="CX74" s="211">
        <f t="shared" ca="1" si="60"/>
        <v>0</v>
      </c>
      <c r="CY74" s="211">
        <f t="shared" ca="1" si="60"/>
        <v>0</v>
      </c>
      <c r="CZ74" s="211">
        <f t="shared" ca="1" si="60"/>
        <v>0</v>
      </c>
      <c r="DA74" s="211">
        <f t="shared" ca="1" si="60"/>
        <v>0</v>
      </c>
      <c r="DB74" s="211">
        <f t="shared" ca="1" si="60"/>
        <v>0</v>
      </c>
      <c r="DC74" s="211">
        <f t="shared" ca="1" si="60"/>
        <v>0</v>
      </c>
    </row>
    <row r="75" spans="1:107">
      <c r="A75" s="44">
        <v>37</v>
      </c>
      <c r="B75" s="176" t="str">
        <f t="shared" ca="1" si="11"/>
        <v>E.1.4.</v>
      </c>
      <c r="C75" s="180" t="str">
        <f t="shared" ca="1" si="12"/>
        <v>Veikla</v>
      </c>
      <c r="D75" s="252"/>
      <c r="E75" s="252"/>
      <c r="F75" s="253"/>
      <c r="G75" s="243">
        <f ca="1">SUMIF($H$39:$DC$39,"&lt;="&amp;PAL,$H75:$DC75)</f>
        <v>0</v>
      </c>
      <c r="H75" s="211">
        <f t="shared" ca="1" si="51"/>
        <v>0</v>
      </c>
      <c r="I75" s="211">
        <f t="shared" ca="1" si="51"/>
        <v>0</v>
      </c>
      <c r="J75" s="211">
        <f t="shared" ca="1" si="51"/>
        <v>0</v>
      </c>
      <c r="K75" s="211">
        <f t="shared" ca="1" si="51"/>
        <v>0</v>
      </c>
      <c r="L75" s="211">
        <f t="shared" ca="1" si="51"/>
        <v>0</v>
      </c>
      <c r="M75" s="211">
        <f t="shared" ca="1" si="51"/>
        <v>0</v>
      </c>
      <c r="N75" s="211">
        <f t="shared" ca="1" si="51"/>
        <v>0</v>
      </c>
      <c r="O75" s="211">
        <f t="shared" ca="1" si="51"/>
        <v>0</v>
      </c>
      <c r="P75" s="211">
        <f t="shared" ca="1" si="51"/>
        <v>0</v>
      </c>
      <c r="Q75" s="211">
        <f t="shared" ca="1" si="51"/>
        <v>0</v>
      </c>
      <c r="R75" s="211">
        <f t="shared" ca="1" si="52"/>
        <v>0</v>
      </c>
      <c r="S75" s="211">
        <f t="shared" ca="1" si="52"/>
        <v>0</v>
      </c>
      <c r="T75" s="211">
        <f t="shared" ca="1" si="52"/>
        <v>0</v>
      </c>
      <c r="U75" s="211">
        <f t="shared" ca="1" si="52"/>
        <v>0</v>
      </c>
      <c r="V75" s="211">
        <f t="shared" ca="1" si="52"/>
        <v>0</v>
      </c>
      <c r="W75" s="211">
        <f t="shared" ca="1" si="52"/>
        <v>0</v>
      </c>
      <c r="X75" s="211">
        <f t="shared" ca="1" si="52"/>
        <v>0</v>
      </c>
      <c r="Y75" s="211">
        <f t="shared" ca="1" si="52"/>
        <v>0</v>
      </c>
      <c r="Z75" s="211">
        <f t="shared" ca="1" si="52"/>
        <v>0</v>
      </c>
      <c r="AA75" s="211">
        <f t="shared" ca="1" si="52"/>
        <v>0</v>
      </c>
      <c r="AB75" s="211">
        <f t="shared" ca="1" si="53"/>
        <v>0</v>
      </c>
      <c r="AC75" s="211">
        <f t="shared" ca="1" si="53"/>
        <v>0</v>
      </c>
      <c r="AD75" s="211">
        <f t="shared" ca="1" si="53"/>
        <v>0</v>
      </c>
      <c r="AE75" s="211">
        <f t="shared" ca="1" si="53"/>
        <v>0</v>
      </c>
      <c r="AF75" s="211">
        <f t="shared" ca="1" si="53"/>
        <v>0</v>
      </c>
      <c r="AG75" s="211">
        <f t="shared" ca="1" si="53"/>
        <v>0</v>
      </c>
      <c r="AH75" s="211">
        <f t="shared" ca="1" si="53"/>
        <v>0</v>
      </c>
      <c r="AI75" s="211">
        <f t="shared" ca="1" si="53"/>
        <v>0</v>
      </c>
      <c r="AJ75" s="211">
        <f t="shared" ca="1" si="53"/>
        <v>0</v>
      </c>
      <c r="AK75" s="211">
        <f t="shared" ca="1" si="53"/>
        <v>0</v>
      </c>
      <c r="AL75" s="211">
        <f t="shared" ca="1" si="54"/>
        <v>0</v>
      </c>
      <c r="AM75" s="211">
        <f t="shared" ca="1" si="54"/>
        <v>0</v>
      </c>
      <c r="AN75" s="211">
        <f t="shared" ca="1" si="54"/>
        <v>0</v>
      </c>
      <c r="AO75" s="211">
        <f t="shared" ca="1" si="54"/>
        <v>0</v>
      </c>
      <c r="AP75" s="211">
        <f t="shared" ca="1" si="54"/>
        <v>0</v>
      </c>
      <c r="AQ75" s="211">
        <f t="shared" ca="1" si="54"/>
        <v>0</v>
      </c>
      <c r="AR75" s="211">
        <f t="shared" ca="1" si="54"/>
        <v>0</v>
      </c>
      <c r="AS75" s="211">
        <f t="shared" ca="1" si="54"/>
        <v>0</v>
      </c>
      <c r="AT75" s="211">
        <f t="shared" ca="1" si="54"/>
        <v>0</v>
      </c>
      <c r="AU75" s="211">
        <f t="shared" ca="1" si="54"/>
        <v>0</v>
      </c>
      <c r="AV75" s="211">
        <f t="shared" ca="1" si="55"/>
        <v>0</v>
      </c>
      <c r="AW75" s="211">
        <f t="shared" ca="1" si="55"/>
        <v>0</v>
      </c>
      <c r="AX75" s="211">
        <f t="shared" ca="1" si="55"/>
        <v>0</v>
      </c>
      <c r="AY75" s="211">
        <f t="shared" ca="1" si="55"/>
        <v>0</v>
      </c>
      <c r="AZ75" s="211">
        <f t="shared" ca="1" si="55"/>
        <v>0</v>
      </c>
      <c r="BA75" s="211">
        <f t="shared" ca="1" si="55"/>
        <v>0</v>
      </c>
      <c r="BB75" s="211">
        <f t="shared" ca="1" si="55"/>
        <v>0</v>
      </c>
      <c r="BC75" s="211">
        <f t="shared" ca="1" si="55"/>
        <v>0</v>
      </c>
      <c r="BD75" s="211">
        <f t="shared" ca="1" si="55"/>
        <v>0</v>
      </c>
      <c r="BE75" s="211">
        <f t="shared" ca="1" si="55"/>
        <v>0</v>
      </c>
      <c r="BF75" s="211">
        <f t="shared" ca="1" si="56"/>
        <v>0</v>
      </c>
      <c r="BG75" s="211">
        <f t="shared" ca="1" si="56"/>
        <v>0</v>
      </c>
      <c r="BH75" s="211">
        <f t="shared" ca="1" si="56"/>
        <v>0</v>
      </c>
      <c r="BI75" s="211">
        <f t="shared" ca="1" si="56"/>
        <v>0</v>
      </c>
      <c r="BJ75" s="211">
        <f t="shared" ca="1" si="56"/>
        <v>0</v>
      </c>
      <c r="BK75" s="211">
        <f t="shared" ca="1" si="56"/>
        <v>0</v>
      </c>
      <c r="BL75" s="211">
        <f t="shared" ca="1" si="56"/>
        <v>0</v>
      </c>
      <c r="BM75" s="211">
        <f t="shared" ca="1" si="56"/>
        <v>0</v>
      </c>
      <c r="BN75" s="211">
        <f t="shared" ca="1" si="56"/>
        <v>0</v>
      </c>
      <c r="BO75" s="211">
        <f t="shared" ca="1" si="56"/>
        <v>0</v>
      </c>
      <c r="BP75" s="211">
        <f t="shared" ca="1" si="57"/>
        <v>0</v>
      </c>
      <c r="BQ75" s="211">
        <f t="shared" ca="1" si="57"/>
        <v>0</v>
      </c>
      <c r="BR75" s="211">
        <f t="shared" ca="1" si="57"/>
        <v>0</v>
      </c>
      <c r="BS75" s="211">
        <f t="shared" ca="1" si="57"/>
        <v>0</v>
      </c>
      <c r="BT75" s="211">
        <f t="shared" ca="1" si="57"/>
        <v>0</v>
      </c>
      <c r="BU75" s="211">
        <f t="shared" ca="1" si="57"/>
        <v>0</v>
      </c>
      <c r="BV75" s="211">
        <f t="shared" ca="1" si="57"/>
        <v>0</v>
      </c>
      <c r="BW75" s="211">
        <f t="shared" ca="1" si="57"/>
        <v>0</v>
      </c>
      <c r="BX75" s="211">
        <f t="shared" ca="1" si="57"/>
        <v>0</v>
      </c>
      <c r="BY75" s="211">
        <f t="shared" ca="1" si="57"/>
        <v>0</v>
      </c>
      <c r="BZ75" s="211">
        <f t="shared" ca="1" si="58"/>
        <v>0</v>
      </c>
      <c r="CA75" s="211">
        <f t="shared" ca="1" si="58"/>
        <v>0</v>
      </c>
      <c r="CB75" s="211">
        <f t="shared" ca="1" si="58"/>
        <v>0</v>
      </c>
      <c r="CC75" s="211">
        <f t="shared" ca="1" si="58"/>
        <v>0</v>
      </c>
      <c r="CD75" s="211">
        <f t="shared" ca="1" si="58"/>
        <v>0</v>
      </c>
      <c r="CE75" s="211">
        <f t="shared" ca="1" si="58"/>
        <v>0</v>
      </c>
      <c r="CF75" s="211">
        <f t="shared" ca="1" si="58"/>
        <v>0</v>
      </c>
      <c r="CG75" s="211">
        <f t="shared" ca="1" si="58"/>
        <v>0</v>
      </c>
      <c r="CH75" s="211">
        <f t="shared" ca="1" si="58"/>
        <v>0</v>
      </c>
      <c r="CI75" s="211">
        <f t="shared" ca="1" si="58"/>
        <v>0</v>
      </c>
      <c r="CJ75" s="211">
        <f t="shared" ca="1" si="59"/>
        <v>0</v>
      </c>
      <c r="CK75" s="211">
        <f t="shared" ca="1" si="59"/>
        <v>0</v>
      </c>
      <c r="CL75" s="211">
        <f t="shared" ca="1" si="59"/>
        <v>0</v>
      </c>
      <c r="CM75" s="211">
        <f t="shared" ca="1" si="59"/>
        <v>0</v>
      </c>
      <c r="CN75" s="211">
        <f t="shared" ca="1" si="59"/>
        <v>0</v>
      </c>
      <c r="CO75" s="211">
        <f t="shared" ca="1" si="59"/>
        <v>0</v>
      </c>
      <c r="CP75" s="211">
        <f t="shared" ca="1" si="59"/>
        <v>0</v>
      </c>
      <c r="CQ75" s="211">
        <f t="shared" ca="1" si="59"/>
        <v>0</v>
      </c>
      <c r="CR75" s="211">
        <f t="shared" ca="1" si="59"/>
        <v>0</v>
      </c>
      <c r="CS75" s="211">
        <f t="shared" ca="1" si="59"/>
        <v>0</v>
      </c>
      <c r="CT75" s="211">
        <f t="shared" ca="1" si="60"/>
        <v>0</v>
      </c>
      <c r="CU75" s="211">
        <f t="shared" ca="1" si="60"/>
        <v>0</v>
      </c>
      <c r="CV75" s="211">
        <f t="shared" ca="1" si="60"/>
        <v>0</v>
      </c>
      <c r="CW75" s="211">
        <f t="shared" ca="1" si="60"/>
        <v>0</v>
      </c>
      <c r="CX75" s="211">
        <f t="shared" ca="1" si="60"/>
        <v>0</v>
      </c>
      <c r="CY75" s="211">
        <f t="shared" ca="1" si="60"/>
        <v>0</v>
      </c>
      <c r="CZ75" s="211">
        <f t="shared" ca="1" si="60"/>
        <v>0</v>
      </c>
      <c r="DA75" s="211">
        <f t="shared" ca="1" si="60"/>
        <v>0</v>
      </c>
      <c r="DB75" s="211">
        <f t="shared" ca="1" si="60"/>
        <v>0</v>
      </c>
      <c r="DC75" s="211">
        <f t="shared" ca="1" si="60"/>
        <v>0</v>
      </c>
    </row>
    <row r="76" spans="1:107">
      <c r="A76" s="44">
        <v>38</v>
      </c>
      <c r="B76" s="176" t="str">
        <f t="shared" ref="B76:B113" ca="1" si="61">IFERROR(OFFSET(INDIRECT("'"&amp;Opt_alt&amp;"'!B12"),$A76,H$39),"")</f>
        <v>E.1.5.</v>
      </c>
      <c r="C76" s="180" t="str">
        <f t="shared" ref="C76:C105" ca="1" si="62">IFERROR(OFFSET(INDIRECT("'"&amp;Opt_alt&amp;"'!C12"),$A76,H$39),"")</f>
        <v>Veikla</v>
      </c>
      <c r="D76" s="252"/>
      <c r="E76" s="252"/>
      <c r="F76" s="253"/>
      <c r="G76" s="243">
        <f ca="1">SUMIF($H$39:$DC$39,"&lt;="&amp;PAL,$H76:$DC76)</f>
        <v>0</v>
      </c>
      <c r="H76" s="211">
        <f t="shared" ca="1" si="51"/>
        <v>0</v>
      </c>
      <c r="I76" s="211">
        <f t="shared" ca="1" si="51"/>
        <v>0</v>
      </c>
      <c r="J76" s="211">
        <f t="shared" ca="1" si="51"/>
        <v>0</v>
      </c>
      <c r="K76" s="211">
        <f t="shared" ca="1" si="51"/>
        <v>0</v>
      </c>
      <c r="L76" s="211">
        <f t="shared" ca="1" si="51"/>
        <v>0</v>
      </c>
      <c r="M76" s="211">
        <f t="shared" ca="1" si="51"/>
        <v>0</v>
      </c>
      <c r="N76" s="211">
        <f t="shared" ca="1" si="51"/>
        <v>0</v>
      </c>
      <c r="O76" s="211">
        <f t="shared" ca="1" si="51"/>
        <v>0</v>
      </c>
      <c r="P76" s="211">
        <f t="shared" ca="1" si="51"/>
        <v>0</v>
      </c>
      <c r="Q76" s="211">
        <f t="shared" ca="1" si="51"/>
        <v>0</v>
      </c>
      <c r="R76" s="211">
        <f t="shared" ca="1" si="52"/>
        <v>0</v>
      </c>
      <c r="S76" s="211">
        <f t="shared" ca="1" si="52"/>
        <v>0</v>
      </c>
      <c r="T76" s="211">
        <f t="shared" ca="1" si="52"/>
        <v>0</v>
      </c>
      <c r="U76" s="211">
        <f t="shared" ca="1" si="52"/>
        <v>0</v>
      </c>
      <c r="V76" s="211">
        <f t="shared" ca="1" si="52"/>
        <v>0</v>
      </c>
      <c r="W76" s="211">
        <f t="shared" ca="1" si="52"/>
        <v>0</v>
      </c>
      <c r="X76" s="211">
        <f t="shared" ca="1" si="52"/>
        <v>0</v>
      </c>
      <c r="Y76" s="211">
        <f t="shared" ca="1" si="52"/>
        <v>0</v>
      </c>
      <c r="Z76" s="211">
        <f t="shared" ca="1" si="52"/>
        <v>0</v>
      </c>
      <c r="AA76" s="211">
        <f t="shared" ca="1" si="52"/>
        <v>0</v>
      </c>
      <c r="AB76" s="211">
        <f t="shared" ca="1" si="53"/>
        <v>0</v>
      </c>
      <c r="AC76" s="211">
        <f t="shared" ca="1" si="53"/>
        <v>0</v>
      </c>
      <c r="AD76" s="211">
        <f t="shared" ca="1" si="53"/>
        <v>0</v>
      </c>
      <c r="AE76" s="211">
        <f t="shared" ca="1" si="53"/>
        <v>0</v>
      </c>
      <c r="AF76" s="211">
        <f t="shared" ca="1" si="53"/>
        <v>0</v>
      </c>
      <c r="AG76" s="211">
        <f t="shared" ca="1" si="53"/>
        <v>0</v>
      </c>
      <c r="AH76" s="211">
        <f t="shared" ca="1" si="53"/>
        <v>0</v>
      </c>
      <c r="AI76" s="211">
        <f t="shared" ca="1" si="53"/>
        <v>0</v>
      </c>
      <c r="AJ76" s="211">
        <f t="shared" ca="1" si="53"/>
        <v>0</v>
      </c>
      <c r="AK76" s="211">
        <f t="shared" ca="1" si="53"/>
        <v>0</v>
      </c>
      <c r="AL76" s="211">
        <f t="shared" ca="1" si="54"/>
        <v>0</v>
      </c>
      <c r="AM76" s="211">
        <f t="shared" ca="1" si="54"/>
        <v>0</v>
      </c>
      <c r="AN76" s="211">
        <f t="shared" ca="1" si="54"/>
        <v>0</v>
      </c>
      <c r="AO76" s="211">
        <f t="shared" ca="1" si="54"/>
        <v>0</v>
      </c>
      <c r="AP76" s="211">
        <f t="shared" ca="1" si="54"/>
        <v>0</v>
      </c>
      <c r="AQ76" s="211">
        <f t="shared" ca="1" si="54"/>
        <v>0</v>
      </c>
      <c r="AR76" s="211">
        <f t="shared" ca="1" si="54"/>
        <v>0</v>
      </c>
      <c r="AS76" s="211">
        <f t="shared" ca="1" si="54"/>
        <v>0</v>
      </c>
      <c r="AT76" s="211">
        <f t="shared" ca="1" si="54"/>
        <v>0</v>
      </c>
      <c r="AU76" s="211">
        <f t="shared" ca="1" si="54"/>
        <v>0</v>
      </c>
      <c r="AV76" s="211">
        <f t="shared" ca="1" si="55"/>
        <v>0</v>
      </c>
      <c r="AW76" s="211">
        <f t="shared" ca="1" si="55"/>
        <v>0</v>
      </c>
      <c r="AX76" s="211">
        <f t="shared" ca="1" si="55"/>
        <v>0</v>
      </c>
      <c r="AY76" s="211">
        <f t="shared" ca="1" si="55"/>
        <v>0</v>
      </c>
      <c r="AZ76" s="211">
        <f t="shared" ca="1" si="55"/>
        <v>0</v>
      </c>
      <c r="BA76" s="211">
        <f t="shared" ca="1" si="55"/>
        <v>0</v>
      </c>
      <c r="BB76" s="211">
        <f t="shared" ca="1" si="55"/>
        <v>0</v>
      </c>
      <c r="BC76" s="211">
        <f t="shared" ca="1" si="55"/>
        <v>0</v>
      </c>
      <c r="BD76" s="211">
        <f t="shared" ca="1" si="55"/>
        <v>0</v>
      </c>
      <c r="BE76" s="211">
        <f t="shared" ca="1" si="55"/>
        <v>0</v>
      </c>
      <c r="BF76" s="211">
        <f t="shared" ca="1" si="56"/>
        <v>0</v>
      </c>
      <c r="BG76" s="211">
        <f t="shared" ca="1" si="56"/>
        <v>0</v>
      </c>
      <c r="BH76" s="211">
        <f t="shared" ca="1" si="56"/>
        <v>0</v>
      </c>
      <c r="BI76" s="211">
        <f t="shared" ca="1" si="56"/>
        <v>0</v>
      </c>
      <c r="BJ76" s="211">
        <f t="shared" ca="1" si="56"/>
        <v>0</v>
      </c>
      <c r="BK76" s="211">
        <f t="shared" ca="1" si="56"/>
        <v>0</v>
      </c>
      <c r="BL76" s="211">
        <f t="shared" ca="1" si="56"/>
        <v>0</v>
      </c>
      <c r="BM76" s="211">
        <f t="shared" ca="1" si="56"/>
        <v>0</v>
      </c>
      <c r="BN76" s="211">
        <f t="shared" ca="1" si="56"/>
        <v>0</v>
      </c>
      <c r="BO76" s="211">
        <f t="shared" ca="1" si="56"/>
        <v>0</v>
      </c>
      <c r="BP76" s="211">
        <f t="shared" ca="1" si="57"/>
        <v>0</v>
      </c>
      <c r="BQ76" s="211">
        <f t="shared" ca="1" si="57"/>
        <v>0</v>
      </c>
      <c r="BR76" s="211">
        <f t="shared" ca="1" si="57"/>
        <v>0</v>
      </c>
      <c r="BS76" s="211">
        <f t="shared" ca="1" si="57"/>
        <v>0</v>
      </c>
      <c r="BT76" s="211">
        <f t="shared" ca="1" si="57"/>
        <v>0</v>
      </c>
      <c r="BU76" s="211">
        <f t="shared" ca="1" si="57"/>
        <v>0</v>
      </c>
      <c r="BV76" s="211">
        <f t="shared" ca="1" si="57"/>
        <v>0</v>
      </c>
      <c r="BW76" s="211">
        <f t="shared" ca="1" si="57"/>
        <v>0</v>
      </c>
      <c r="BX76" s="211">
        <f t="shared" ca="1" si="57"/>
        <v>0</v>
      </c>
      <c r="BY76" s="211">
        <f t="shared" ca="1" si="57"/>
        <v>0</v>
      </c>
      <c r="BZ76" s="211">
        <f t="shared" ca="1" si="58"/>
        <v>0</v>
      </c>
      <c r="CA76" s="211">
        <f t="shared" ca="1" si="58"/>
        <v>0</v>
      </c>
      <c r="CB76" s="211">
        <f t="shared" ca="1" si="58"/>
        <v>0</v>
      </c>
      <c r="CC76" s="211">
        <f t="shared" ca="1" si="58"/>
        <v>0</v>
      </c>
      <c r="CD76" s="211">
        <f t="shared" ca="1" si="58"/>
        <v>0</v>
      </c>
      <c r="CE76" s="211">
        <f t="shared" ca="1" si="58"/>
        <v>0</v>
      </c>
      <c r="CF76" s="211">
        <f t="shared" ca="1" si="58"/>
        <v>0</v>
      </c>
      <c r="CG76" s="211">
        <f t="shared" ca="1" si="58"/>
        <v>0</v>
      </c>
      <c r="CH76" s="211">
        <f t="shared" ca="1" si="58"/>
        <v>0</v>
      </c>
      <c r="CI76" s="211">
        <f t="shared" ca="1" si="58"/>
        <v>0</v>
      </c>
      <c r="CJ76" s="211">
        <f t="shared" ca="1" si="59"/>
        <v>0</v>
      </c>
      <c r="CK76" s="211">
        <f t="shared" ca="1" si="59"/>
        <v>0</v>
      </c>
      <c r="CL76" s="211">
        <f t="shared" ca="1" si="59"/>
        <v>0</v>
      </c>
      <c r="CM76" s="211">
        <f t="shared" ca="1" si="59"/>
        <v>0</v>
      </c>
      <c r="CN76" s="211">
        <f t="shared" ca="1" si="59"/>
        <v>0</v>
      </c>
      <c r="CO76" s="211">
        <f t="shared" ca="1" si="59"/>
        <v>0</v>
      </c>
      <c r="CP76" s="211">
        <f t="shared" ca="1" si="59"/>
        <v>0</v>
      </c>
      <c r="CQ76" s="211">
        <f t="shared" ca="1" si="59"/>
        <v>0</v>
      </c>
      <c r="CR76" s="211">
        <f t="shared" ca="1" si="59"/>
        <v>0</v>
      </c>
      <c r="CS76" s="211">
        <f t="shared" ca="1" si="59"/>
        <v>0</v>
      </c>
      <c r="CT76" s="211">
        <f t="shared" ca="1" si="60"/>
        <v>0</v>
      </c>
      <c r="CU76" s="211">
        <f t="shared" ca="1" si="60"/>
        <v>0</v>
      </c>
      <c r="CV76" s="211">
        <f t="shared" ca="1" si="60"/>
        <v>0</v>
      </c>
      <c r="CW76" s="211">
        <f t="shared" ca="1" si="60"/>
        <v>0</v>
      </c>
      <c r="CX76" s="211">
        <f t="shared" ca="1" si="60"/>
        <v>0</v>
      </c>
      <c r="CY76" s="211">
        <f t="shared" ca="1" si="60"/>
        <v>0</v>
      </c>
      <c r="CZ76" s="211">
        <f t="shared" ca="1" si="60"/>
        <v>0</v>
      </c>
      <c r="DA76" s="211">
        <f t="shared" ca="1" si="60"/>
        <v>0</v>
      </c>
      <c r="DB76" s="211">
        <f t="shared" ca="1" si="60"/>
        <v>0</v>
      </c>
      <c r="DC76" s="211">
        <f t="shared" ca="1" si="60"/>
        <v>0</v>
      </c>
    </row>
    <row r="77" spans="1:107">
      <c r="A77" s="44">
        <v>39</v>
      </c>
      <c r="B77" s="176" t="str">
        <f t="shared" ca="1" si="61"/>
        <v>E.1.6.</v>
      </c>
      <c r="C77" s="180" t="str">
        <f t="shared" ca="1" si="62"/>
        <v>Veikla</v>
      </c>
      <c r="D77" s="252"/>
      <c r="E77" s="252"/>
      <c r="F77" s="253"/>
      <c r="G77" s="243">
        <f ca="1">SUMIF($H$39:$DC$39,"&lt;="&amp;PAL,$H77:$DC77)</f>
        <v>0</v>
      </c>
      <c r="H77" s="211">
        <f t="shared" ca="1" si="51"/>
        <v>0</v>
      </c>
      <c r="I77" s="211">
        <f t="shared" ca="1" si="51"/>
        <v>0</v>
      </c>
      <c r="J77" s="211">
        <f t="shared" ca="1" si="51"/>
        <v>0</v>
      </c>
      <c r="K77" s="211">
        <f t="shared" ca="1" si="51"/>
        <v>0</v>
      </c>
      <c r="L77" s="211">
        <f t="shared" ca="1" si="51"/>
        <v>0</v>
      </c>
      <c r="M77" s="211">
        <f t="shared" ca="1" si="51"/>
        <v>0</v>
      </c>
      <c r="N77" s="211">
        <f t="shared" ca="1" si="51"/>
        <v>0</v>
      </c>
      <c r="O77" s="211">
        <f t="shared" ca="1" si="51"/>
        <v>0</v>
      </c>
      <c r="P77" s="211">
        <f t="shared" ca="1" si="51"/>
        <v>0</v>
      </c>
      <c r="Q77" s="211">
        <f t="shared" ca="1" si="51"/>
        <v>0</v>
      </c>
      <c r="R77" s="211">
        <f t="shared" ca="1" si="52"/>
        <v>0</v>
      </c>
      <c r="S77" s="211">
        <f t="shared" ca="1" si="52"/>
        <v>0</v>
      </c>
      <c r="T77" s="211">
        <f t="shared" ca="1" si="52"/>
        <v>0</v>
      </c>
      <c r="U77" s="211">
        <f t="shared" ca="1" si="52"/>
        <v>0</v>
      </c>
      <c r="V77" s="211">
        <f t="shared" ca="1" si="52"/>
        <v>0</v>
      </c>
      <c r="W77" s="211">
        <f t="shared" ca="1" si="52"/>
        <v>0</v>
      </c>
      <c r="X77" s="211">
        <f t="shared" ca="1" si="52"/>
        <v>0</v>
      </c>
      <c r="Y77" s="211">
        <f t="shared" ca="1" si="52"/>
        <v>0</v>
      </c>
      <c r="Z77" s="211">
        <f t="shared" ca="1" si="52"/>
        <v>0</v>
      </c>
      <c r="AA77" s="211">
        <f t="shared" ca="1" si="52"/>
        <v>0</v>
      </c>
      <c r="AB77" s="211">
        <f t="shared" ca="1" si="53"/>
        <v>0</v>
      </c>
      <c r="AC77" s="211">
        <f t="shared" ca="1" si="53"/>
        <v>0</v>
      </c>
      <c r="AD77" s="211">
        <f t="shared" ca="1" si="53"/>
        <v>0</v>
      </c>
      <c r="AE77" s="211">
        <f t="shared" ca="1" si="53"/>
        <v>0</v>
      </c>
      <c r="AF77" s="211">
        <f t="shared" ca="1" si="53"/>
        <v>0</v>
      </c>
      <c r="AG77" s="211">
        <f t="shared" ca="1" si="53"/>
        <v>0</v>
      </c>
      <c r="AH77" s="211">
        <f t="shared" ca="1" si="53"/>
        <v>0</v>
      </c>
      <c r="AI77" s="211">
        <f t="shared" ca="1" si="53"/>
        <v>0</v>
      </c>
      <c r="AJ77" s="211">
        <f t="shared" ca="1" si="53"/>
        <v>0</v>
      </c>
      <c r="AK77" s="211">
        <f t="shared" ca="1" si="53"/>
        <v>0</v>
      </c>
      <c r="AL77" s="211">
        <f t="shared" ca="1" si="54"/>
        <v>0</v>
      </c>
      <c r="AM77" s="211">
        <f t="shared" ca="1" si="54"/>
        <v>0</v>
      </c>
      <c r="AN77" s="211">
        <f t="shared" ca="1" si="54"/>
        <v>0</v>
      </c>
      <c r="AO77" s="211">
        <f t="shared" ca="1" si="54"/>
        <v>0</v>
      </c>
      <c r="AP77" s="211">
        <f t="shared" ca="1" si="54"/>
        <v>0</v>
      </c>
      <c r="AQ77" s="211">
        <f t="shared" ca="1" si="54"/>
        <v>0</v>
      </c>
      <c r="AR77" s="211">
        <f t="shared" ca="1" si="54"/>
        <v>0</v>
      </c>
      <c r="AS77" s="211">
        <f t="shared" ca="1" si="54"/>
        <v>0</v>
      </c>
      <c r="AT77" s="211">
        <f t="shared" ca="1" si="54"/>
        <v>0</v>
      </c>
      <c r="AU77" s="211">
        <f t="shared" ca="1" si="54"/>
        <v>0</v>
      </c>
      <c r="AV77" s="211">
        <f t="shared" ca="1" si="55"/>
        <v>0</v>
      </c>
      <c r="AW77" s="211">
        <f t="shared" ca="1" si="55"/>
        <v>0</v>
      </c>
      <c r="AX77" s="211">
        <f t="shared" ca="1" si="55"/>
        <v>0</v>
      </c>
      <c r="AY77" s="211">
        <f t="shared" ca="1" si="55"/>
        <v>0</v>
      </c>
      <c r="AZ77" s="211">
        <f t="shared" ca="1" si="55"/>
        <v>0</v>
      </c>
      <c r="BA77" s="211">
        <f t="shared" ca="1" si="55"/>
        <v>0</v>
      </c>
      <c r="BB77" s="211">
        <f t="shared" ca="1" si="55"/>
        <v>0</v>
      </c>
      <c r="BC77" s="211">
        <f t="shared" ca="1" si="55"/>
        <v>0</v>
      </c>
      <c r="BD77" s="211">
        <f t="shared" ca="1" si="55"/>
        <v>0</v>
      </c>
      <c r="BE77" s="211">
        <f t="shared" ca="1" si="55"/>
        <v>0</v>
      </c>
      <c r="BF77" s="211">
        <f t="shared" ca="1" si="56"/>
        <v>0</v>
      </c>
      <c r="BG77" s="211">
        <f t="shared" ca="1" si="56"/>
        <v>0</v>
      </c>
      <c r="BH77" s="211">
        <f t="shared" ca="1" si="56"/>
        <v>0</v>
      </c>
      <c r="BI77" s="211">
        <f t="shared" ca="1" si="56"/>
        <v>0</v>
      </c>
      <c r="BJ77" s="211">
        <f t="shared" ca="1" si="56"/>
        <v>0</v>
      </c>
      <c r="BK77" s="211">
        <f t="shared" ca="1" si="56"/>
        <v>0</v>
      </c>
      <c r="BL77" s="211">
        <f t="shared" ca="1" si="56"/>
        <v>0</v>
      </c>
      <c r="BM77" s="211">
        <f t="shared" ca="1" si="56"/>
        <v>0</v>
      </c>
      <c r="BN77" s="211">
        <f t="shared" ca="1" si="56"/>
        <v>0</v>
      </c>
      <c r="BO77" s="211">
        <f t="shared" ca="1" si="56"/>
        <v>0</v>
      </c>
      <c r="BP77" s="211">
        <f t="shared" ca="1" si="57"/>
        <v>0</v>
      </c>
      <c r="BQ77" s="211">
        <f t="shared" ca="1" si="57"/>
        <v>0</v>
      </c>
      <c r="BR77" s="211">
        <f t="shared" ca="1" si="57"/>
        <v>0</v>
      </c>
      <c r="BS77" s="211">
        <f t="shared" ca="1" si="57"/>
        <v>0</v>
      </c>
      <c r="BT77" s="211">
        <f t="shared" ca="1" si="57"/>
        <v>0</v>
      </c>
      <c r="BU77" s="211">
        <f t="shared" ca="1" si="57"/>
        <v>0</v>
      </c>
      <c r="BV77" s="211">
        <f t="shared" ca="1" si="57"/>
        <v>0</v>
      </c>
      <c r="BW77" s="211">
        <f t="shared" ca="1" si="57"/>
        <v>0</v>
      </c>
      <c r="BX77" s="211">
        <f t="shared" ca="1" si="57"/>
        <v>0</v>
      </c>
      <c r="BY77" s="211">
        <f t="shared" ca="1" si="57"/>
        <v>0</v>
      </c>
      <c r="BZ77" s="211">
        <f t="shared" ca="1" si="58"/>
        <v>0</v>
      </c>
      <c r="CA77" s="211">
        <f t="shared" ca="1" si="58"/>
        <v>0</v>
      </c>
      <c r="CB77" s="211">
        <f t="shared" ca="1" si="58"/>
        <v>0</v>
      </c>
      <c r="CC77" s="211">
        <f t="shared" ca="1" si="58"/>
        <v>0</v>
      </c>
      <c r="CD77" s="211">
        <f t="shared" ca="1" si="58"/>
        <v>0</v>
      </c>
      <c r="CE77" s="211">
        <f t="shared" ca="1" si="58"/>
        <v>0</v>
      </c>
      <c r="CF77" s="211">
        <f t="shared" ca="1" si="58"/>
        <v>0</v>
      </c>
      <c r="CG77" s="211">
        <f t="shared" ca="1" si="58"/>
        <v>0</v>
      </c>
      <c r="CH77" s="211">
        <f t="shared" ca="1" si="58"/>
        <v>0</v>
      </c>
      <c r="CI77" s="211">
        <f t="shared" ca="1" si="58"/>
        <v>0</v>
      </c>
      <c r="CJ77" s="211">
        <f t="shared" ca="1" si="59"/>
        <v>0</v>
      </c>
      <c r="CK77" s="211">
        <f t="shared" ca="1" si="59"/>
        <v>0</v>
      </c>
      <c r="CL77" s="211">
        <f t="shared" ca="1" si="59"/>
        <v>0</v>
      </c>
      <c r="CM77" s="211">
        <f t="shared" ca="1" si="59"/>
        <v>0</v>
      </c>
      <c r="CN77" s="211">
        <f t="shared" ca="1" si="59"/>
        <v>0</v>
      </c>
      <c r="CO77" s="211">
        <f t="shared" ca="1" si="59"/>
        <v>0</v>
      </c>
      <c r="CP77" s="211">
        <f t="shared" ca="1" si="59"/>
        <v>0</v>
      </c>
      <c r="CQ77" s="211">
        <f t="shared" ca="1" si="59"/>
        <v>0</v>
      </c>
      <c r="CR77" s="211">
        <f t="shared" ca="1" si="59"/>
        <v>0</v>
      </c>
      <c r="CS77" s="211">
        <f t="shared" ca="1" si="59"/>
        <v>0</v>
      </c>
      <c r="CT77" s="211">
        <f t="shared" ca="1" si="60"/>
        <v>0</v>
      </c>
      <c r="CU77" s="211">
        <f t="shared" ca="1" si="60"/>
        <v>0</v>
      </c>
      <c r="CV77" s="211">
        <f t="shared" ca="1" si="60"/>
        <v>0</v>
      </c>
      <c r="CW77" s="211">
        <f t="shared" ca="1" si="60"/>
        <v>0</v>
      </c>
      <c r="CX77" s="211">
        <f t="shared" ca="1" si="60"/>
        <v>0</v>
      </c>
      <c r="CY77" s="211">
        <f t="shared" ca="1" si="60"/>
        <v>0</v>
      </c>
      <c r="CZ77" s="211">
        <f t="shared" ca="1" si="60"/>
        <v>0</v>
      </c>
      <c r="DA77" s="211">
        <f t="shared" ca="1" si="60"/>
        <v>0</v>
      </c>
      <c r="DB77" s="211">
        <f t="shared" ca="1" si="60"/>
        <v>0</v>
      </c>
      <c r="DC77" s="211">
        <f t="shared" ca="1" si="60"/>
        <v>0</v>
      </c>
    </row>
    <row r="78" spans="1:107">
      <c r="A78" s="44">
        <v>40</v>
      </c>
      <c r="B78" s="176" t="str">
        <f t="shared" ca="1" si="61"/>
        <v>E.1.7.</v>
      </c>
      <c r="C78" s="180" t="str">
        <f t="shared" ca="1" si="62"/>
        <v>Veikla</v>
      </c>
      <c r="D78" s="252"/>
      <c r="E78" s="252"/>
      <c r="F78" s="253"/>
      <c r="G78" s="243">
        <f ca="1">SUMIF($H$39:$DC$39,"&lt;="&amp;PAL,$H78:$DC78)</f>
        <v>0</v>
      </c>
      <c r="H78" s="211">
        <f t="shared" ca="1" si="51"/>
        <v>0</v>
      </c>
      <c r="I78" s="211">
        <f t="shared" ca="1" si="51"/>
        <v>0</v>
      </c>
      <c r="J78" s="211">
        <f t="shared" ca="1" si="51"/>
        <v>0</v>
      </c>
      <c r="K78" s="211">
        <f t="shared" ca="1" si="51"/>
        <v>0</v>
      </c>
      <c r="L78" s="211">
        <f t="shared" ca="1" si="51"/>
        <v>0</v>
      </c>
      <c r="M78" s="211">
        <f t="shared" ca="1" si="51"/>
        <v>0</v>
      </c>
      <c r="N78" s="211">
        <f t="shared" ca="1" si="51"/>
        <v>0</v>
      </c>
      <c r="O78" s="211">
        <f t="shared" ca="1" si="51"/>
        <v>0</v>
      </c>
      <c r="P78" s="211">
        <f t="shared" ca="1" si="51"/>
        <v>0</v>
      </c>
      <c r="Q78" s="211">
        <f t="shared" ca="1" si="51"/>
        <v>0</v>
      </c>
      <c r="R78" s="211">
        <f t="shared" ca="1" si="52"/>
        <v>0</v>
      </c>
      <c r="S78" s="211">
        <f t="shared" ca="1" si="52"/>
        <v>0</v>
      </c>
      <c r="T78" s="211">
        <f t="shared" ca="1" si="52"/>
        <v>0</v>
      </c>
      <c r="U78" s="211">
        <f t="shared" ca="1" si="52"/>
        <v>0</v>
      </c>
      <c r="V78" s="211">
        <f t="shared" ca="1" si="52"/>
        <v>0</v>
      </c>
      <c r="W78" s="211">
        <f t="shared" ca="1" si="52"/>
        <v>0</v>
      </c>
      <c r="X78" s="211">
        <f t="shared" ca="1" si="52"/>
        <v>0</v>
      </c>
      <c r="Y78" s="211">
        <f t="shared" ca="1" si="52"/>
        <v>0</v>
      </c>
      <c r="Z78" s="211">
        <f t="shared" ca="1" si="52"/>
        <v>0</v>
      </c>
      <c r="AA78" s="211">
        <f t="shared" ca="1" si="52"/>
        <v>0</v>
      </c>
      <c r="AB78" s="211">
        <f t="shared" ca="1" si="53"/>
        <v>0</v>
      </c>
      <c r="AC78" s="211">
        <f t="shared" ca="1" si="53"/>
        <v>0</v>
      </c>
      <c r="AD78" s="211">
        <f t="shared" ca="1" si="53"/>
        <v>0</v>
      </c>
      <c r="AE78" s="211">
        <f t="shared" ca="1" si="53"/>
        <v>0</v>
      </c>
      <c r="AF78" s="211">
        <f t="shared" ca="1" si="53"/>
        <v>0</v>
      </c>
      <c r="AG78" s="211">
        <f t="shared" ca="1" si="53"/>
        <v>0</v>
      </c>
      <c r="AH78" s="211">
        <f t="shared" ca="1" si="53"/>
        <v>0</v>
      </c>
      <c r="AI78" s="211">
        <f t="shared" ca="1" si="53"/>
        <v>0</v>
      </c>
      <c r="AJ78" s="211">
        <f t="shared" ca="1" si="53"/>
        <v>0</v>
      </c>
      <c r="AK78" s="211">
        <f t="shared" ca="1" si="53"/>
        <v>0</v>
      </c>
      <c r="AL78" s="211">
        <f t="shared" ca="1" si="54"/>
        <v>0</v>
      </c>
      <c r="AM78" s="211">
        <f t="shared" ca="1" si="54"/>
        <v>0</v>
      </c>
      <c r="AN78" s="211">
        <f t="shared" ca="1" si="54"/>
        <v>0</v>
      </c>
      <c r="AO78" s="211">
        <f t="shared" ca="1" si="54"/>
        <v>0</v>
      </c>
      <c r="AP78" s="211">
        <f t="shared" ca="1" si="54"/>
        <v>0</v>
      </c>
      <c r="AQ78" s="211">
        <f t="shared" ca="1" si="54"/>
        <v>0</v>
      </c>
      <c r="AR78" s="211">
        <f t="shared" ca="1" si="54"/>
        <v>0</v>
      </c>
      <c r="AS78" s="211">
        <f t="shared" ca="1" si="54"/>
        <v>0</v>
      </c>
      <c r="AT78" s="211">
        <f t="shared" ca="1" si="54"/>
        <v>0</v>
      </c>
      <c r="AU78" s="211">
        <f t="shared" ca="1" si="54"/>
        <v>0</v>
      </c>
      <c r="AV78" s="211">
        <f t="shared" ca="1" si="55"/>
        <v>0</v>
      </c>
      <c r="AW78" s="211">
        <f t="shared" ca="1" si="55"/>
        <v>0</v>
      </c>
      <c r="AX78" s="211">
        <f t="shared" ca="1" si="55"/>
        <v>0</v>
      </c>
      <c r="AY78" s="211">
        <f t="shared" ca="1" si="55"/>
        <v>0</v>
      </c>
      <c r="AZ78" s="211">
        <f t="shared" ca="1" si="55"/>
        <v>0</v>
      </c>
      <c r="BA78" s="211">
        <f t="shared" ca="1" si="55"/>
        <v>0</v>
      </c>
      <c r="BB78" s="211">
        <f t="shared" ca="1" si="55"/>
        <v>0</v>
      </c>
      <c r="BC78" s="211">
        <f t="shared" ca="1" si="55"/>
        <v>0</v>
      </c>
      <c r="BD78" s="211">
        <f t="shared" ca="1" si="55"/>
        <v>0</v>
      </c>
      <c r="BE78" s="211">
        <f t="shared" ca="1" si="55"/>
        <v>0</v>
      </c>
      <c r="BF78" s="211">
        <f t="shared" ca="1" si="56"/>
        <v>0</v>
      </c>
      <c r="BG78" s="211">
        <f t="shared" ca="1" si="56"/>
        <v>0</v>
      </c>
      <c r="BH78" s="211">
        <f t="shared" ca="1" si="56"/>
        <v>0</v>
      </c>
      <c r="BI78" s="211">
        <f t="shared" ca="1" si="56"/>
        <v>0</v>
      </c>
      <c r="BJ78" s="211">
        <f t="shared" ca="1" si="56"/>
        <v>0</v>
      </c>
      <c r="BK78" s="211">
        <f t="shared" ca="1" si="56"/>
        <v>0</v>
      </c>
      <c r="BL78" s="211">
        <f t="shared" ca="1" si="56"/>
        <v>0</v>
      </c>
      <c r="BM78" s="211">
        <f t="shared" ca="1" si="56"/>
        <v>0</v>
      </c>
      <c r="BN78" s="211">
        <f t="shared" ca="1" si="56"/>
        <v>0</v>
      </c>
      <c r="BO78" s="211">
        <f t="shared" ca="1" si="56"/>
        <v>0</v>
      </c>
      <c r="BP78" s="211">
        <f t="shared" ca="1" si="57"/>
        <v>0</v>
      </c>
      <c r="BQ78" s="211">
        <f t="shared" ca="1" si="57"/>
        <v>0</v>
      </c>
      <c r="BR78" s="211">
        <f t="shared" ca="1" si="57"/>
        <v>0</v>
      </c>
      <c r="BS78" s="211">
        <f t="shared" ca="1" si="57"/>
        <v>0</v>
      </c>
      <c r="BT78" s="211">
        <f t="shared" ca="1" si="57"/>
        <v>0</v>
      </c>
      <c r="BU78" s="211">
        <f t="shared" ca="1" si="57"/>
        <v>0</v>
      </c>
      <c r="BV78" s="211">
        <f t="shared" ca="1" si="57"/>
        <v>0</v>
      </c>
      <c r="BW78" s="211">
        <f t="shared" ca="1" si="57"/>
        <v>0</v>
      </c>
      <c r="BX78" s="211">
        <f t="shared" ca="1" si="57"/>
        <v>0</v>
      </c>
      <c r="BY78" s="211">
        <f t="shared" ca="1" si="57"/>
        <v>0</v>
      </c>
      <c r="BZ78" s="211">
        <f t="shared" ca="1" si="58"/>
        <v>0</v>
      </c>
      <c r="CA78" s="211">
        <f t="shared" ca="1" si="58"/>
        <v>0</v>
      </c>
      <c r="CB78" s="211">
        <f t="shared" ca="1" si="58"/>
        <v>0</v>
      </c>
      <c r="CC78" s="211">
        <f t="shared" ca="1" si="58"/>
        <v>0</v>
      </c>
      <c r="CD78" s="211">
        <f t="shared" ca="1" si="58"/>
        <v>0</v>
      </c>
      <c r="CE78" s="211">
        <f t="shared" ca="1" si="58"/>
        <v>0</v>
      </c>
      <c r="CF78" s="211">
        <f t="shared" ca="1" si="58"/>
        <v>0</v>
      </c>
      <c r="CG78" s="211">
        <f t="shared" ca="1" si="58"/>
        <v>0</v>
      </c>
      <c r="CH78" s="211">
        <f t="shared" ca="1" si="58"/>
        <v>0</v>
      </c>
      <c r="CI78" s="211">
        <f t="shared" ca="1" si="58"/>
        <v>0</v>
      </c>
      <c r="CJ78" s="211">
        <f t="shared" ca="1" si="59"/>
        <v>0</v>
      </c>
      <c r="CK78" s="211">
        <f t="shared" ca="1" si="59"/>
        <v>0</v>
      </c>
      <c r="CL78" s="211">
        <f t="shared" ca="1" si="59"/>
        <v>0</v>
      </c>
      <c r="CM78" s="211">
        <f t="shared" ca="1" si="59"/>
        <v>0</v>
      </c>
      <c r="CN78" s="211">
        <f t="shared" ca="1" si="59"/>
        <v>0</v>
      </c>
      <c r="CO78" s="211">
        <f t="shared" ca="1" si="59"/>
        <v>0</v>
      </c>
      <c r="CP78" s="211">
        <f t="shared" ca="1" si="59"/>
        <v>0</v>
      </c>
      <c r="CQ78" s="211">
        <f t="shared" ca="1" si="59"/>
        <v>0</v>
      </c>
      <c r="CR78" s="211">
        <f t="shared" ca="1" si="59"/>
        <v>0</v>
      </c>
      <c r="CS78" s="211">
        <f t="shared" ca="1" si="59"/>
        <v>0</v>
      </c>
      <c r="CT78" s="211">
        <f t="shared" ca="1" si="60"/>
        <v>0</v>
      </c>
      <c r="CU78" s="211">
        <f t="shared" ca="1" si="60"/>
        <v>0</v>
      </c>
      <c r="CV78" s="211">
        <f t="shared" ca="1" si="60"/>
        <v>0</v>
      </c>
      <c r="CW78" s="211">
        <f t="shared" ca="1" si="60"/>
        <v>0</v>
      </c>
      <c r="CX78" s="211">
        <f t="shared" ca="1" si="60"/>
        <v>0</v>
      </c>
      <c r="CY78" s="211">
        <f t="shared" ca="1" si="60"/>
        <v>0</v>
      </c>
      <c r="CZ78" s="211">
        <f t="shared" ca="1" si="60"/>
        <v>0</v>
      </c>
      <c r="DA78" s="211">
        <f t="shared" ca="1" si="60"/>
        <v>0</v>
      </c>
      <c r="DB78" s="211">
        <f t="shared" ca="1" si="60"/>
        <v>0</v>
      </c>
      <c r="DC78" s="211">
        <f t="shared" ca="1" si="60"/>
        <v>0</v>
      </c>
    </row>
    <row r="79" spans="1:107">
      <c r="A79" s="44">
        <v>41</v>
      </c>
      <c r="B79" s="176" t="str">
        <f t="shared" ca="1" si="61"/>
        <v>E.1.8.</v>
      </c>
      <c r="C79" s="180" t="str">
        <f t="shared" ca="1" si="62"/>
        <v>Veikla</v>
      </c>
      <c r="D79" s="252"/>
      <c r="E79" s="252"/>
      <c r="F79" s="253"/>
      <c r="G79" s="243">
        <f ca="1">SUMIF($H$39:$DC$39,"&lt;="&amp;PAL,$H79:$DC79)</f>
        <v>0</v>
      </c>
      <c r="H79" s="211">
        <f t="shared" ca="1" si="51"/>
        <v>0</v>
      </c>
      <c r="I79" s="211">
        <f t="shared" ca="1" si="51"/>
        <v>0</v>
      </c>
      <c r="J79" s="211">
        <f t="shared" ca="1" si="51"/>
        <v>0</v>
      </c>
      <c r="K79" s="211">
        <f t="shared" ca="1" si="51"/>
        <v>0</v>
      </c>
      <c r="L79" s="211">
        <f t="shared" ca="1" si="51"/>
        <v>0</v>
      </c>
      <c r="M79" s="211">
        <f t="shared" ca="1" si="51"/>
        <v>0</v>
      </c>
      <c r="N79" s="211">
        <f t="shared" ca="1" si="51"/>
        <v>0</v>
      </c>
      <c r="O79" s="211">
        <f t="shared" ca="1" si="51"/>
        <v>0</v>
      </c>
      <c r="P79" s="211">
        <f t="shared" ca="1" si="51"/>
        <v>0</v>
      </c>
      <c r="Q79" s="211">
        <f t="shared" ca="1" si="51"/>
        <v>0</v>
      </c>
      <c r="R79" s="211">
        <f t="shared" ca="1" si="52"/>
        <v>0</v>
      </c>
      <c r="S79" s="211">
        <f t="shared" ca="1" si="52"/>
        <v>0</v>
      </c>
      <c r="T79" s="211">
        <f t="shared" ca="1" si="52"/>
        <v>0</v>
      </c>
      <c r="U79" s="211">
        <f t="shared" ca="1" si="52"/>
        <v>0</v>
      </c>
      <c r="V79" s="211">
        <f t="shared" ca="1" si="52"/>
        <v>0</v>
      </c>
      <c r="W79" s="211">
        <f t="shared" ca="1" si="52"/>
        <v>0</v>
      </c>
      <c r="X79" s="211">
        <f t="shared" ca="1" si="52"/>
        <v>0</v>
      </c>
      <c r="Y79" s="211">
        <f t="shared" ca="1" si="52"/>
        <v>0</v>
      </c>
      <c r="Z79" s="211">
        <f t="shared" ca="1" si="52"/>
        <v>0</v>
      </c>
      <c r="AA79" s="211">
        <f t="shared" ca="1" si="52"/>
        <v>0</v>
      </c>
      <c r="AB79" s="211">
        <f t="shared" ca="1" si="53"/>
        <v>0</v>
      </c>
      <c r="AC79" s="211">
        <f t="shared" ca="1" si="53"/>
        <v>0</v>
      </c>
      <c r="AD79" s="211">
        <f t="shared" ca="1" si="53"/>
        <v>0</v>
      </c>
      <c r="AE79" s="211">
        <f t="shared" ca="1" si="53"/>
        <v>0</v>
      </c>
      <c r="AF79" s="211">
        <f t="shared" ca="1" si="53"/>
        <v>0</v>
      </c>
      <c r="AG79" s="211">
        <f t="shared" ca="1" si="53"/>
        <v>0</v>
      </c>
      <c r="AH79" s="211">
        <f t="shared" ca="1" si="53"/>
        <v>0</v>
      </c>
      <c r="AI79" s="211">
        <f t="shared" ca="1" si="53"/>
        <v>0</v>
      </c>
      <c r="AJ79" s="211">
        <f t="shared" ca="1" si="53"/>
        <v>0</v>
      </c>
      <c r="AK79" s="211">
        <f t="shared" ca="1" si="53"/>
        <v>0</v>
      </c>
      <c r="AL79" s="211">
        <f t="shared" ca="1" si="54"/>
        <v>0</v>
      </c>
      <c r="AM79" s="211">
        <f t="shared" ca="1" si="54"/>
        <v>0</v>
      </c>
      <c r="AN79" s="211">
        <f t="shared" ca="1" si="54"/>
        <v>0</v>
      </c>
      <c r="AO79" s="211">
        <f t="shared" ca="1" si="54"/>
        <v>0</v>
      </c>
      <c r="AP79" s="211">
        <f t="shared" ca="1" si="54"/>
        <v>0</v>
      </c>
      <c r="AQ79" s="211">
        <f t="shared" ca="1" si="54"/>
        <v>0</v>
      </c>
      <c r="AR79" s="211">
        <f t="shared" ca="1" si="54"/>
        <v>0</v>
      </c>
      <c r="AS79" s="211">
        <f t="shared" ca="1" si="54"/>
        <v>0</v>
      </c>
      <c r="AT79" s="211">
        <f t="shared" ca="1" si="54"/>
        <v>0</v>
      </c>
      <c r="AU79" s="211">
        <f t="shared" ca="1" si="54"/>
        <v>0</v>
      </c>
      <c r="AV79" s="211">
        <f t="shared" ca="1" si="55"/>
        <v>0</v>
      </c>
      <c r="AW79" s="211">
        <f t="shared" ca="1" si="55"/>
        <v>0</v>
      </c>
      <c r="AX79" s="211">
        <f t="shared" ca="1" si="55"/>
        <v>0</v>
      </c>
      <c r="AY79" s="211">
        <f t="shared" ca="1" si="55"/>
        <v>0</v>
      </c>
      <c r="AZ79" s="211">
        <f t="shared" ca="1" si="55"/>
        <v>0</v>
      </c>
      <c r="BA79" s="211">
        <f t="shared" ca="1" si="55"/>
        <v>0</v>
      </c>
      <c r="BB79" s="211">
        <f t="shared" ca="1" si="55"/>
        <v>0</v>
      </c>
      <c r="BC79" s="211">
        <f t="shared" ca="1" si="55"/>
        <v>0</v>
      </c>
      <c r="BD79" s="211">
        <f t="shared" ca="1" si="55"/>
        <v>0</v>
      </c>
      <c r="BE79" s="211">
        <f t="shared" ca="1" si="55"/>
        <v>0</v>
      </c>
      <c r="BF79" s="211">
        <f t="shared" ca="1" si="56"/>
        <v>0</v>
      </c>
      <c r="BG79" s="211">
        <f t="shared" ca="1" si="56"/>
        <v>0</v>
      </c>
      <c r="BH79" s="211">
        <f t="shared" ca="1" si="56"/>
        <v>0</v>
      </c>
      <c r="BI79" s="211">
        <f t="shared" ca="1" si="56"/>
        <v>0</v>
      </c>
      <c r="BJ79" s="211">
        <f t="shared" ca="1" si="56"/>
        <v>0</v>
      </c>
      <c r="BK79" s="211">
        <f t="shared" ca="1" si="56"/>
        <v>0</v>
      </c>
      <c r="BL79" s="211">
        <f t="shared" ca="1" si="56"/>
        <v>0</v>
      </c>
      <c r="BM79" s="211">
        <f t="shared" ca="1" si="56"/>
        <v>0</v>
      </c>
      <c r="BN79" s="211">
        <f t="shared" ca="1" si="56"/>
        <v>0</v>
      </c>
      <c r="BO79" s="211">
        <f t="shared" ca="1" si="56"/>
        <v>0</v>
      </c>
      <c r="BP79" s="211">
        <f t="shared" ca="1" si="57"/>
        <v>0</v>
      </c>
      <c r="BQ79" s="211">
        <f t="shared" ca="1" si="57"/>
        <v>0</v>
      </c>
      <c r="BR79" s="211">
        <f t="shared" ca="1" si="57"/>
        <v>0</v>
      </c>
      <c r="BS79" s="211">
        <f t="shared" ca="1" si="57"/>
        <v>0</v>
      </c>
      <c r="BT79" s="211">
        <f t="shared" ca="1" si="57"/>
        <v>0</v>
      </c>
      <c r="BU79" s="211">
        <f t="shared" ca="1" si="57"/>
        <v>0</v>
      </c>
      <c r="BV79" s="211">
        <f t="shared" ca="1" si="57"/>
        <v>0</v>
      </c>
      <c r="BW79" s="211">
        <f t="shared" ca="1" si="57"/>
        <v>0</v>
      </c>
      <c r="BX79" s="211">
        <f t="shared" ca="1" si="57"/>
        <v>0</v>
      </c>
      <c r="BY79" s="211">
        <f t="shared" ca="1" si="57"/>
        <v>0</v>
      </c>
      <c r="BZ79" s="211">
        <f t="shared" ca="1" si="58"/>
        <v>0</v>
      </c>
      <c r="CA79" s="211">
        <f t="shared" ca="1" si="58"/>
        <v>0</v>
      </c>
      <c r="CB79" s="211">
        <f t="shared" ca="1" si="58"/>
        <v>0</v>
      </c>
      <c r="CC79" s="211">
        <f t="shared" ca="1" si="58"/>
        <v>0</v>
      </c>
      <c r="CD79" s="211">
        <f t="shared" ca="1" si="58"/>
        <v>0</v>
      </c>
      <c r="CE79" s="211">
        <f t="shared" ca="1" si="58"/>
        <v>0</v>
      </c>
      <c r="CF79" s="211">
        <f t="shared" ca="1" si="58"/>
        <v>0</v>
      </c>
      <c r="CG79" s="211">
        <f t="shared" ca="1" si="58"/>
        <v>0</v>
      </c>
      <c r="CH79" s="211">
        <f t="shared" ca="1" si="58"/>
        <v>0</v>
      </c>
      <c r="CI79" s="211">
        <f t="shared" ca="1" si="58"/>
        <v>0</v>
      </c>
      <c r="CJ79" s="211">
        <f t="shared" ca="1" si="59"/>
        <v>0</v>
      </c>
      <c r="CK79" s="211">
        <f t="shared" ca="1" si="59"/>
        <v>0</v>
      </c>
      <c r="CL79" s="211">
        <f t="shared" ca="1" si="59"/>
        <v>0</v>
      </c>
      <c r="CM79" s="211">
        <f t="shared" ca="1" si="59"/>
        <v>0</v>
      </c>
      <c r="CN79" s="211">
        <f t="shared" ca="1" si="59"/>
        <v>0</v>
      </c>
      <c r="CO79" s="211">
        <f t="shared" ca="1" si="59"/>
        <v>0</v>
      </c>
      <c r="CP79" s="211">
        <f t="shared" ca="1" si="59"/>
        <v>0</v>
      </c>
      <c r="CQ79" s="211">
        <f t="shared" ca="1" si="59"/>
        <v>0</v>
      </c>
      <c r="CR79" s="211">
        <f t="shared" ca="1" si="59"/>
        <v>0</v>
      </c>
      <c r="CS79" s="211">
        <f t="shared" ca="1" si="59"/>
        <v>0</v>
      </c>
      <c r="CT79" s="211">
        <f t="shared" ca="1" si="60"/>
        <v>0</v>
      </c>
      <c r="CU79" s="211">
        <f t="shared" ca="1" si="60"/>
        <v>0</v>
      </c>
      <c r="CV79" s="211">
        <f t="shared" ca="1" si="60"/>
        <v>0</v>
      </c>
      <c r="CW79" s="211">
        <f t="shared" ca="1" si="60"/>
        <v>0</v>
      </c>
      <c r="CX79" s="211">
        <f t="shared" ca="1" si="60"/>
        <v>0</v>
      </c>
      <c r="CY79" s="211">
        <f t="shared" ca="1" si="60"/>
        <v>0</v>
      </c>
      <c r="CZ79" s="211">
        <f t="shared" ca="1" si="60"/>
        <v>0</v>
      </c>
      <c r="DA79" s="211">
        <f t="shared" ca="1" si="60"/>
        <v>0</v>
      </c>
      <c r="DB79" s="211">
        <f t="shared" ca="1" si="60"/>
        <v>0</v>
      </c>
      <c r="DC79" s="211">
        <f t="shared" ca="1" si="60"/>
        <v>0</v>
      </c>
    </row>
    <row r="80" spans="1:107">
      <c r="A80" s="44">
        <v>44</v>
      </c>
      <c r="B80" s="190" t="str">
        <f t="shared" ca="1" si="61"/>
        <v>E.2.</v>
      </c>
      <c r="C80" s="249" t="str">
        <f t="shared" ca="1" si="62"/>
        <v>Paslaugų teikimas</v>
      </c>
      <c r="D80" s="250"/>
      <c r="E80" s="250"/>
      <c r="F80" s="251"/>
      <c r="G80" s="243">
        <f ca="1">SUMIF($H$39:$DC$39,"&lt;="&amp;PAL,$H80:$DC80)</f>
        <v>0</v>
      </c>
      <c r="H80" s="191">
        <f ca="1">SUM(H81:H88)</f>
        <v>0</v>
      </c>
      <c r="I80" s="191">
        <f t="shared" ref="I80:BT80" ca="1" si="63">SUM(I81:I88)</f>
        <v>0</v>
      </c>
      <c r="J80" s="191">
        <f t="shared" ca="1" si="63"/>
        <v>0</v>
      </c>
      <c r="K80" s="191">
        <f t="shared" ca="1" si="63"/>
        <v>0</v>
      </c>
      <c r="L80" s="191">
        <f t="shared" ca="1" si="63"/>
        <v>0</v>
      </c>
      <c r="M80" s="191">
        <f t="shared" ca="1" si="63"/>
        <v>0</v>
      </c>
      <c r="N80" s="191">
        <f t="shared" ca="1" si="63"/>
        <v>0</v>
      </c>
      <c r="O80" s="191">
        <f t="shared" ca="1" si="63"/>
        <v>0</v>
      </c>
      <c r="P80" s="191">
        <f t="shared" ca="1" si="63"/>
        <v>0</v>
      </c>
      <c r="Q80" s="191">
        <f t="shared" ca="1" si="63"/>
        <v>0</v>
      </c>
      <c r="R80" s="191">
        <f t="shared" ca="1" si="63"/>
        <v>0</v>
      </c>
      <c r="S80" s="191">
        <f t="shared" ca="1" si="63"/>
        <v>0</v>
      </c>
      <c r="T80" s="191">
        <f t="shared" ca="1" si="63"/>
        <v>0</v>
      </c>
      <c r="U80" s="191">
        <f t="shared" ca="1" si="63"/>
        <v>0</v>
      </c>
      <c r="V80" s="191">
        <f t="shared" ca="1" si="63"/>
        <v>0</v>
      </c>
      <c r="W80" s="191">
        <f t="shared" ca="1" si="63"/>
        <v>0</v>
      </c>
      <c r="X80" s="191">
        <f t="shared" ca="1" si="63"/>
        <v>0</v>
      </c>
      <c r="Y80" s="191">
        <f t="shared" ca="1" si="63"/>
        <v>0</v>
      </c>
      <c r="Z80" s="191">
        <f t="shared" ca="1" si="63"/>
        <v>0</v>
      </c>
      <c r="AA80" s="191">
        <f t="shared" ca="1" si="63"/>
        <v>0</v>
      </c>
      <c r="AB80" s="191">
        <f t="shared" ca="1" si="63"/>
        <v>0</v>
      </c>
      <c r="AC80" s="191">
        <f t="shared" ca="1" si="63"/>
        <v>0</v>
      </c>
      <c r="AD80" s="191">
        <f t="shared" ca="1" si="63"/>
        <v>0</v>
      </c>
      <c r="AE80" s="191">
        <f t="shared" ca="1" si="63"/>
        <v>0</v>
      </c>
      <c r="AF80" s="191">
        <f t="shared" ca="1" si="63"/>
        <v>0</v>
      </c>
      <c r="AG80" s="191">
        <f t="shared" ca="1" si="63"/>
        <v>0</v>
      </c>
      <c r="AH80" s="191">
        <f t="shared" ca="1" si="63"/>
        <v>0</v>
      </c>
      <c r="AI80" s="191">
        <f t="shared" ca="1" si="63"/>
        <v>0</v>
      </c>
      <c r="AJ80" s="191">
        <f t="shared" ca="1" si="63"/>
        <v>0</v>
      </c>
      <c r="AK80" s="191">
        <f t="shared" ca="1" si="63"/>
        <v>0</v>
      </c>
      <c r="AL80" s="191">
        <f t="shared" ca="1" si="63"/>
        <v>0</v>
      </c>
      <c r="AM80" s="191">
        <f t="shared" ca="1" si="63"/>
        <v>0</v>
      </c>
      <c r="AN80" s="191">
        <f t="shared" ca="1" si="63"/>
        <v>0</v>
      </c>
      <c r="AO80" s="191">
        <f t="shared" ca="1" si="63"/>
        <v>0</v>
      </c>
      <c r="AP80" s="191">
        <f t="shared" ca="1" si="63"/>
        <v>0</v>
      </c>
      <c r="AQ80" s="191">
        <f t="shared" ca="1" si="63"/>
        <v>0</v>
      </c>
      <c r="AR80" s="191">
        <f t="shared" ca="1" si="63"/>
        <v>0</v>
      </c>
      <c r="AS80" s="191">
        <f t="shared" ca="1" si="63"/>
        <v>0</v>
      </c>
      <c r="AT80" s="191">
        <f t="shared" ca="1" si="63"/>
        <v>0</v>
      </c>
      <c r="AU80" s="191">
        <f t="shared" ca="1" si="63"/>
        <v>0</v>
      </c>
      <c r="AV80" s="191">
        <f t="shared" ca="1" si="63"/>
        <v>0</v>
      </c>
      <c r="AW80" s="191">
        <f t="shared" ca="1" si="63"/>
        <v>0</v>
      </c>
      <c r="AX80" s="191">
        <f t="shared" ca="1" si="63"/>
        <v>0</v>
      </c>
      <c r="AY80" s="191">
        <f t="shared" ca="1" si="63"/>
        <v>0</v>
      </c>
      <c r="AZ80" s="191">
        <f t="shared" ca="1" si="63"/>
        <v>0</v>
      </c>
      <c r="BA80" s="191">
        <f t="shared" ca="1" si="63"/>
        <v>0</v>
      </c>
      <c r="BB80" s="191">
        <f t="shared" ca="1" si="63"/>
        <v>0</v>
      </c>
      <c r="BC80" s="191">
        <f t="shared" ca="1" si="63"/>
        <v>0</v>
      </c>
      <c r="BD80" s="191">
        <f t="shared" ca="1" si="63"/>
        <v>0</v>
      </c>
      <c r="BE80" s="191">
        <f t="shared" ca="1" si="63"/>
        <v>0</v>
      </c>
      <c r="BF80" s="191">
        <f t="shared" ca="1" si="63"/>
        <v>0</v>
      </c>
      <c r="BG80" s="191">
        <f t="shared" ca="1" si="63"/>
        <v>0</v>
      </c>
      <c r="BH80" s="191">
        <f t="shared" ca="1" si="63"/>
        <v>0</v>
      </c>
      <c r="BI80" s="191">
        <f t="shared" ca="1" si="63"/>
        <v>0</v>
      </c>
      <c r="BJ80" s="191">
        <f t="shared" ca="1" si="63"/>
        <v>0</v>
      </c>
      <c r="BK80" s="191">
        <f t="shared" ca="1" si="63"/>
        <v>0</v>
      </c>
      <c r="BL80" s="191">
        <f t="shared" ca="1" si="63"/>
        <v>0</v>
      </c>
      <c r="BM80" s="191">
        <f t="shared" ca="1" si="63"/>
        <v>0</v>
      </c>
      <c r="BN80" s="191">
        <f t="shared" ca="1" si="63"/>
        <v>0</v>
      </c>
      <c r="BO80" s="191">
        <f t="shared" ca="1" si="63"/>
        <v>0</v>
      </c>
      <c r="BP80" s="191">
        <f t="shared" ca="1" si="63"/>
        <v>0</v>
      </c>
      <c r="BQ80" s="191">
        <f t="shared" ca="1" si="63"/>
        <v>0</v>
      </c>
      <c r="BR80" s="191">
        <f t="shared" ca="1" si="63"/>
        <v>0</v>
      </c>
      <c r="BS80" s="191">
        <f t="shared" ca="1" si="63"/>
        <v>0</v>
      </c>
      <c r="BT80" s="191">
        <f t="shared" ca="1" si="63"/>
        <v>0</v>
      </c>
      <c r="BU80" s="191">
        <f t="shared" ref="BU80:DB80" ca="1" si="64">SUM(BU81:BU88)</f>
        <v>0</v>
      </c>
      <c r="BV80" s="191">
        <f t="shared" ca="1" si="64"/>
        <v>0</v>
      </c>
      <c r="BW80" s="191">
        <f t="shared" ca="1" si="64"/>
        <v>0</v>
      </c>
      <c r="BX80" s="191">
        <f t="shared" ca="1" si="64"/>
        <v>0</v>
      </c>
      <c r="BY80" s="191">
        <f t="shared" ca="1" si="64"/>
        <v>0</v>
      </c>
      <c r="BZ80" s="191">
        <f t="shared" ca="1" si="64"/>
        <v>0</v>
      </c>
      <c r="CA80" s="191">
        <f t="shared" ca="1" si="64"/>
        <v>0</v>
      </c>
      <c r="CB80" s="191">
        <f t="shared" ca="1" si="64"/>
        <v>0</v>
      </c>
      <c r="CC80" s="191">
        <f t="shared" ca="1" si="64"/>
        <v>0</v>
      </c>
      <c r="CD80" s="191">
        <f t="shared" ca="1" si="64"/>
        <v>0</v>
      </c>
      <c r="CE80" s="191">
        <f t="shared" ca="1" si="64"/>
        <v>0</v>
      </c>
      <c r="CF80" s="191">
        <f t="shared" ca="1" si="64"/>
        <v>0</v>
      </c>
      <c r="CG80" s="191">
        <f t="shared" ca="1" si="64"/>
        <v>0</v>
      </c>
      <c r="CH80" s="191">
        <f t="shared" ca="1" si="64"/>
        <v>0</v>
      </c>
      <c r="CI80" s="191">
        <f t="shared" ca="1" si="64"/>
        <v>0</v>
      </c>
      <c r="CJ80" s="191">
        <f t="shared" ca="1" si="64"/>
        <v>0</v>
      </c>
      <c r="CK80" s="191">
        <f t="shared" ca="1" si="64"/>
        <v>0</v>
      </c>
      <c r="CL80" s="191">
        <f t="shared" ca="1" si="64"/>
        <v>0</v>
      </c>
      <c r="CM80" s="191">
        <f t="shared" ca="1" si="64"/>
        <v>0</v>
      </c>
      <c r="CN80" s="191">
        <f t="shared" ca="1" si="64"/>
        <v>0</v>
      </c>
      <c r="CO80" s="191">
        <f t="shared" ca="1" si="64"/>
        <v>0</v>
      </c>
      <c r="CP80" s="191">
        <f t="shared" ca="1" si="64"/>
        <v>0</v>
      </c>
      <c r="CQ80" s="191">
        <f t="shared" ca="1" si="64"/>
        <v>0</v>
      </c>
      <c r="CR80" s="191">
        <f t="shared" ca="1" si="64"/>
        <v>0</v>
      </c>
      <c r="CS80" s="191">
        <f t="shared" ca="1" si="64"/>
        <v>0</v>
      </c>
      <c r="CT80" s="191">
        <f t="shared" ca="1" si="64"/>
        <v>0</v>
      </c>
      <c r="CU80" s="191">
        <f t="shared" ca="1" si="64"/>
        <v>0</v>
      </c>
      <c r="CV80" s="191">
        <f t="shared" ca="1" si="64"/>
        <v>0</v>
      </c>
      <c r="CW80" s="191">
        <f t="shared" ca="1" si="64"/>
        <v>0</v>
      </c>
      <c r="CX80" s="191">
        <f t="shared" ca="1" si="64"/>
        <v>0</v>
      </c>
      <c r="CY80" s="191">
        <f t="shared" ca="1" si="64"/>
        <v>0</v>
      </c>
      <c r="CZ80" s="191">
        <f t="shared" ca="1" si="64"/>
        <v>0</v>
      </c>
      <c r="DA80" s="191">
        <f t="shared" ca="1" si="64"/>
        <v>0</v>
      </c>
      <c r="DB80" s="191">
        <f t="shared" ca="1" si="64"/>
        <v>0</v>
      </c>
      <c r="DC80" s="191">
        <f ca="1">SUM(DC81:DC88)</f>
        <v>0</v>
      </c>
    </row>
    <row r="81" spans="1:107">
      <c r="A81" s="44">
        <v>45</v>
      </c>
      <c r="B81" s="176" t="str">
        <f t="shared" ca="1" si="61"/>
        <v>E.2.1.</v>
      </c>
      <c r="C81" s="180" t="str">
        <f t="shared" ca="1" si="62"/>
        <v>Veikla</v>
      </c>
      <c r="D81" s="252"/>
      <c r="E81" s="252"/>
      <c r="F81" s="253"/>
      <c r="G81" s="243">
        <f ca="1">SUMIF($H$39:$DC$39,"&lt;="&amp;PAL,$H81:$DC81)</f>
        <v>0</v>
      </c>
      <c r="H81" s="211">
        <f t="shared" ref="H81:Q88" ca="1" si="65">IFERROR(OFFSET(INDIRECT("'"&amp;Opt_alt&amp;"'!H12"),$A81,H$39)*(1+VMI)^H$39,"")</f>
        <v>0</v>
      </c>
      <c r="I81" s="211">
        <f t="shared" ca="1" si="65"/>
        <v>0</v>
      </c>
      <c r="J81" s="211">
        <f t="shared" ca="1" si="65"/>
        <v>0</v>
      </c>
      <c r="K81" s="211">
        <f t="shared" ca="1" si="65"/>
        <v>0</v>
      </c>
      <c r="L81" s="211">
        <f t="shared" ca="1" si="65"/>
        <v>0</v>
      </c>
      <c r="M81" s="211">
        <f t="shared" ca="1" si="65"/>
        <v>0</v>
      </c>
      <c r="N81" s="211">
        <f t="shared" ca="1" si="65"/>
        <v>0</v>
      </c>
      <c r="O81" s="211">
        <f t="shared" ca="1" si="65"/>
        <v>0</v>
      </c>
      <c r="P81" s="211">
        <f t="shared" ca="1" si="65"/>
        <v>0</v>
      </c>
      <c r="Q81" s="211">
        <f t="shared" ca="1" si="65"/>
        <v>0</v>
      </c>
      <c r="R81" s="211">
        <f t="shared" ref="R81:AA88" ca="1" si="66">IFERROR(OFFSET(INDIRECT("'"&amp;Opt_alt&amp;"'!H12"),$A81,R$39)*(1+VMI)^R$39,"")</f>
        <v>0</v>
      </c>
      <c r="S81" s="211">
        <f t="shared" ca="1" si="66"/>
        <v>0</v>
      </c>
      <c r="T81" s="211">
        <f t="shared" ca="1" si="66"/>
        <v>0</v>
      </c>
      <c r="U81" s="211">
        <f t="shared" ca="1" si="66"/>
        <v>0</v>
      </c>
      <c r="V81" s="211">
        <f t="shared" ca="1" si="66"/>
        <v>0</v>
      </c>
      <c r="W81" s="211">
        <f t="shared" ca="1" si="66"/>
        <v>0</v>
      </c>
      <c r="X81" s="211">
        <f t="shared" ca="1" si="66"/>
        <v>0</v>
      </c>
      <c r="Y81" s="211">
        <f t="shared" ca="1" si="66"/>
        <v>0</v>
      </c>
      <c r="Z81" s="211">
        <f t="shared" ca="1" si="66"/>
        <v>0</v>
      </c>
      <c r="AA81" s="211">
        <f t="shared" ca="1" si="66"/>
        <v>0</v>
      </c>
      <c r="AB81" s="211">
        <f t="shared" ref="AB81:AK88" ca="1" si="67">IFERROR(OFFSET(INDIRECT("'"&amp;Opt_alt&amp;"'!H12"),$A81,AB$39)*(1+VMI)^AB$39,"")</f>
        <v>0</v>
      </c>
      <c r="AC81" s="211">
        <f t="shared" ca="1" si="67"/>
        <v>0</v>
      </c>
      <c r="AD81" s="211">
        <f t="shared" ca="1" si="67"/>
        <v>0</v>
      </c>
      <c r="AE81" s="211">
        <f t="shared" ca="1" si="67"/>
        <v>0</v>
      </c>
      <c r="AF81" s="211">
        <f t="shared" ca="1" si="67"/>
        <v>0</v>
      </c>
      <c r="AG81" s="211">
        <f t="shared" ca="1" si="67"/>
        <v>0</v>
      </c>
      <c r="AH81" s="211">
        <f t="shared" ca="1" si="67"/>
        <v>0</v>
      </c>
      <c r="AI81" s="211">
        <f t="shared" ca="1" si="67"/>
        <v>0</v>
      </c>
      <c r="AJ81" s="211">
        <f t="shared" ca="1" si="67"/>
        <v>0</v>
      </c>
      <c r="AK81" s="211">
        <f t="shared" ca="1" si="67"/>
        <v>0</v>
      </c>
      <c r="AL81" s="211">
        <f t="shared" ref="AL81:AU88" ca="1" si="68">IFERROR(OFFSET(INDIRECT("'"&amp;Opt_alt&amp;"'!H12"),$A81,AL$39)*(1+VMI)^AL$39,"")</f>
        <v>0</v>
      </c>
      <c r="AM81" s="211">
        <f t="shared" ca="1" si="68"/>
        <v>0</v>
      </c>
      <c r="AN81" s="211">
        <f t="shared" ca="1" si="68"/>
        <v>0</v>
      </c>
      <c r="AO81" s="211">
        <f t="shared" ca="1" si="68"/>
        <v>0</v>
      </c>
      <c r="AP81" s="211">
        <f t="shared" ca="1" si="68"/>
        <v>0</v>
      </c>
      <c r="AQ81" s="211">
        <f t="shared" ca="1" si="68"/>
        <v>0</v>
      </c>
      <c r="AR81" s="211">
        <f t="shared" ca="1" si="68"/>
        <v>0</v>
      </c>
      <c r="AS81" s="211">
        <f t="shared" ca="1" si="68"/>
        <v>0</v>
      </c>
      <c r="AT81" s="211">
        <f t="shared" ca="1" si="68"/>
        <v>0</v>
      </c>
      <c r="AU81" s="211">
        <f t="shared" ca="1" si="68"/>
        <v>0</v>
      </c>
      <c r="AV81" s="211">
        <f t="shared" ref="AV81:BE88" ca="1" si="69">IFERROR(OFFSET(INDIRECT("'"&amp;Opt_alt&amp;"'!H12"),$A81,AV$39)*(1+VMI)^AV$39,"")</f>
        <v>0</v>
      </c>
      <c r="AW81" s="211">
        <f t="shared" ca="1" si="69"/>
        <v>0</v>
      </c>
      <c r="AX81" s="211">
        <f t="shared" ca="1" si="69"/>
        <v>0</v>
      </c>
      <c r="AY81" s="211">
        <f t="shared" ca="1" si="69"/>
        <v>0</v>
      </c>
      <c r="AZ81" s="211">
        <f t="shared" ca="1" si="69"/>
        <v>0</v>
      </c>
      <c r="BA81" s="211">
        <f t="shared" ca="1" si="69"/>
        <v>0</v>
      </c>
      <c r="BB81" s="211">
        <f t="shared" ca="1" si="69"/>
        <v>0</v>
      </c>
      <c r="BC81" s="211">
        <f t="shared" ca="1" si="69"/>
        <v>0</v>
      </c>
      <c r="BD81" s="211">
        <f t="shared" ca="1" si="69"/>
        <v>0</v>
      </c>
      <c r="BE81" s="211">
        <f t="shared" ca="1" si="69"/>
        <v>0</v>
      </c>
      <c r="BF81" s="211">
        <f t="shared" ref="BF81:BO88" ca="1" si="70">IFERROR(OFFSET(INDIRECT("'"&amp;Opt_alt&amp;"'!H12"),$A81,BF$39)*(1+VMI)^BF$39,"")</f>
        <v>0</v>
      </c>
      <c r="BG81" s="211">
        <f t="shared" ca="1" si="70"/>
        <v>0</v>
      </c>
      <c r="BH81" s="211">
        <f t="shared" ca="1" si="70"/>
        <v>0</v>
      </c>
      <c r="BI81" s="211">
        <f t="shared" ca="1" si="70"/>
        <v>0</v>
      </c>
      <c r="BJ81" s="211">
        <f t="shared" ca="1" si="70"/>
        <v>0</v>
      </c>
      <c r="BK81" s="211">
        <f t="shared" ca="1" si="70"/>
        <v>0</v>
      </c>
      <c r="BL81" s="211">
        <f t="shared" ca="1" si="70"/>
        <v>0</v>
      </c>
      <c r="BM81" s="211">
        <f t="shared" ca="1" si="70"/>
        <v>0</v>
      </c>
      <c r="BN81" s="211">
        <f t="shared" ca="1" si="70"/>
        <v>0</v>
      </c>
      <c r="BO81" s="211">
        <f t="shared" ca="1" si="70"/>
        <v>0</v>
      </c>
      <c r="BP81" s="211">
        <f t="shared" ref="BP81:BY88" ca="1" si="71">IFERROR(OFFSET(INDIRECT("'"&amp;Opt_alt&amp;"'!H12"),$A81,BP$39)*(1+VMI)^BP$39,"")</f>
        <v>0</v>
      </c>
      <c r="BQ81" s="211">
        <f t="shared" ca="1" si="71"/>
        <v>0</v>
      </c>
      <c r="BR81" s="211">
        <f t="shared" ca="1" si="71"/>
        <v>0</v>
      </c>
      <c r="BS81" s="211">
        <f t="shared" ca="1" si="71"/>
        <v>0</v>
      </c>
      <c r="BT81" s="211">
        <f t="shared" ca="1" si="71"/>
        <v>0</v>
      </c>
      <c r="BU81" s="211">
        <f t="shared" ca="1" si="71"/>
        <v>0</v>
      </c>
      <c r="BV81" s="211">
        <f t="shared" ca="1" si="71"/>
        <v>0</v>
      </c>
      <c r="BW81" s="211">
        <f t="shared" ca="1" si="71"/>
        <v>0</v>
      </c>
      <c r="BX81" s="211">
        <f t="shared" ca="1" si="71"/>
        <v>0</v>
      </c>
      <c r="BY81" s="211">
        <f t="shared" ca="1" si="71"/>
        <v>0</v>
      </c>
      <c r="BZ81" s="211">
        <f t="shared" ref="BZ81:CI88" ca="1" si="72">IFERROR(OFFSET(INDIRECT("'"&amp;Opt_alt&amp;"'!H12"),$A81,BZ$39)*(1+VMI)^BZ$39,"")</f>
        <v>0</v>
      </c>
      <c r="CA81" s="211">
        <f t="shared" ca="1" si="72"/>
        <v>0</v>
      </c>
      <c r="CB81" s="211">
        <f t="shared" ca="1" si="72"/>
        <v>0</v>
      </c>
      <c r="CC81" s="211">
        <f t="shared" ca="1" si="72"/>
        <v>0</v>
      </c>
      <c r="CD81" s="211">
        <f t="shared" ca="1" si="72"/>
        <v>0</v>
      </c>
      <c r="CE81" s="211">
        <f t="shared" ca="1" si="72"/>
        <v>0</v>
      </c>
      <c r="CF81" s="211">
        <f t="shared" ca="1" si="72"/>
        <v>0</v>
      </c>
      <c r="CG81" s="211">
        <f t="shared" ca="1" si="72"/>
        <v>0</v>
      </c>
      <c r="CH81" s="211">
        <f t="shared" ca="1" si="72"/>
        <v>0</v>
      </c>
      <c r="CI81" s="211">
        <f t="shared" ca="1" si="72"/>
        <v>0</v>
      </c>
      <c r="CJ81" s="211">
        <f t="shared" ref="CJ81:CS88" ca="1" si="73">IFERROR(OFFSET(INDIRECT("'"&amp;Opt_alt&amp;"'!H12"),$A81,CJ$39)*(1+VMI)^CJ$39,"")</f>
        <v>0</v>
      </c>
      <c r="CK81" s="211">
        <f t="shared" ca="1" si="73"/>
        <v>0</v>
      </c>
      <c r="CL81" s="211">
        <f t="shared" ca="1" si="73"/>
        <v>0</v>
      </c>
      <c r="CM81" s="211">
        <f t="shared" ca="1" si="73"/>
        <v>0</v>
      </c>
      <c r="CN81" s="211">
        <f t="shared" ca="1" si="73"/>
        <v>0</v>
      </c>
      <c r="CO81" s="211">
        <f t="shared" ca="1" si="73"/>
        <v>0</v>
      </c>
      <c r="CP81" s="211">
        <f t="shared" ca="1" si="73"/>
        <v>0</v>
      </c>
      <c r="CQ81" s="211">
        <f t="shared" ca="1" si="73"/>
        <v>0</v>
      </c>
      <c r="CR81" s="211">
        <f t="shared" ca="1" si="73"/>
        <v>0</v>
      </c>
      <c r="CS81" s="211">
        <f t="shared" ca="1" si="73"/>
        <v>0</v>
      </c>
      <c r="CT81" s="211">
        <f t="shared" ref="CT81:DC88" ca="1" si="74">IFERROR(OFFSET(INDIRECT("'"&amp;Opt_alt&amp;"'!H12"),$A81,CT$39)*(1+VMI)^CT$39,"")</f>
        <v>0</v>
      </c>
      <c r="CU81" s="211">
        <f t="shared" ca="1" si="74"/>
        <v>0</v>
      </c>
      <c r="CV81" s="211">
        <f t="shared" ca="1" si="74"/>
        <v>0</v>
      </c>
      <c r="CW81" s="211">
        <f t="shared" ca="1" si="74"/>
        <v>0</v>
      </c>
      <c r="CX81" s="211">
        <f t="shared" ca="1" si="74"/>
        <v>0</v>
      </c>
      <c r="CY81" s="211">
        <f t="shared" ca="1" si="74"/>
        <v>0</v>
      </c>
      <c r="CZ81" s="211">
        <f t="shared" ca="1" si="74"/>
        <v>0</v>
      </c>
      <c r="DA81" s="211">
        <f t="shared" ca="1" si="74"/>
        <v>0</v>
      </c>
      <c r="DB81" s="211">
        <f t="shared" ca="1" si="74"/>
        <v>0</v>
      </c>
      <c r="DC81" s="211">
        <f t="shared" ca="1" si="74"/>
        <v>0</v>
      </c>
    </row>
    <row r="82" spans="1:107">
      <c r="A82" s="44">
        <v>46</v>
      </c>
      <c r="B82" s="176" t="str">
        <f t="shared" ca="1" si="61"/>
        <v>E.2.2.</v>
      </c>
      <c r="C82" s="180" t="str">
        <f t="shared" ca="1" si="62"/>
        <v>Veikla</v>
      </c>
      <c r="D82" s="252"/>
      <c r="E82" s="252"/>
      <c r="F82" s="253"/>
      <c r="G82" s="243">
        <f ca="1">SUMIF($H$39:$DC$39,"&lt;="&amp;PAL,$H82:$DC82)</f>
        <v>0</v>
      </c>
      <c r="H82" s="211">
        <f t="shared" ca="1" si="65"/>
        <v>0</v>
      </c>
      <c r="I82" s="211">
        <f t="shared" ca="1" si="65"/>
        <v>0</v>
      </c>
      <c r="J82" s="211">
        <f t="shared" ca="1" si="65"/>
        <v>0</v>
      </c>
      <c r="K82" s="211">
        <f t="shared" ca="1" si="65"/>
        <v>0</v>
      </c>
      <c r="L82" s="211">
        <f t="shared" ca="1" si="65"/>
        <v>0</v>
      </c>
      <c r="M82" s="211">
        <f t="shared" ca="1" si="65"/>
        <v>0</v>
      </c>
      <c r="N82" s="211">
        <f t="shared" ca="1" si="65"/>
        <v>0</v>
      </c>
      <c r="O82" s="211">
        <f t="shared" ca="1" si="65"/>
        <v>0</v>
      </c>
      <c r="P82" s="211">
        <f t="shared" ca="1" si="65"/>
        <v>0</v>
      </c>
      <c r="Q82" s="211">
        <f t="shared" ca="1" si="65"/>
        <v>0</v>
      </c>
      <c r="R82" s="211">
        <f t="shared" ca="1" si="66"/>
        <v>0</v>
      </c>
      <c r="S82" s="211">
        <f t="shared" ca="1" si="66"/>
        <v>0</v>
      </c>
      <c r="T82" s="211">
        <f t="shared" ca="1" si="66"/>
        <v>0</v>
      </c>
      <c r="U82" s="211">
        <f t="shared" ca="1" si="66"/>
        <v>0</v>
      </c>
      <c r="V82" s="211">
        <f t="shared" ca="1" si="66"/>
        <v>0</v>
      </c>
      <c r="W82" s="211">
        <f t="shared" ca="1" si="66"/>
        <v>0</v>
      </c>
      <c r="X82" s="211">
        <f t="shared" ca="1" si="66"/>
        <v>0</v>
      </c>
      <c r="Y82" s="211">
        <f t="shared" ca="1" si="66"/>
        <v>0</v>
      </c>
      <c r="Z82" s="211">
        <f t="shared" ca="1" si="66"/>
        <v>0</v>
      </c>
      <c r="AA82" s="211">
        <f t="shared" ca="1" si="66"/>
        <v>0</v>
      </c>
      <c r="AB82" s="211">
        <f t="shared" ca="1" si="67"/>
        <v>0</v>
      </c>
      <c r="AC82" s="211">
        <f t="shared" ca="1" si="67"/>
        <v>0</v>
      </c>
      <c r="AD82" s="211">
        <f t="shared" ca="1" si="67"/>
        <v>0</v>
      </c>
      <c r="AE82" s="211">
        <f t="shared" ca="1" si="67"/>
        <v>0</v>
      </c>
      <c r="AF82" s="211">
        <f t="shared" ca="1" si="67"/>
        <v>0</v>
      </c>
      <c r="AG82" s="211">
        <f t="shared" ca="1" si="67"/>
        <v>0</v>
      </c>
      <c r="AH82" s="211">
        <f t="shared" ca="1" si="67"/>
        <v>0</v>
      </c>
      <c r="AI82" s="211">
        <f t="shared" ca="1" si="67"/>
        <v>0</v>
      </c>
      <c r="AJ82" s="211">
        <f t="shared" ca="1" si="67"/>
        <v>0</v>
      </c>
      <c r="AK82" s="211">
        <f t="shared" ca="1" si="67"/>
        <v>0</v>
      </c>
      <c r="AL82" s="211">
        <f t="shared" ca="1" si="68"/>
        <v>0</v>
      </c>
      <c r="AM82" s="211">
        <f t="shared" ca="1" si="68"/>
        <v>0</v>
      </c>
      <c r="AN82" s="211">
        <f t="shared" ca="1" si="68"/>
        <v>0</v>
      </c>
      <c r="AO82" s="211">
        <f t="shared" ca="1" si="68"/>
        <v>0</v>
      </c>
      <c r="AP82" s="211">
        <f t="shared" ca="1" si="68"/>
        <v>0</v>
      </c>
      <c r="AQ82" s="211">
        <f t="shared" ca="1" si="68"/>
        <v>0</v>
      </c>
      <c r="AR82" s="211">
        <f t="shared" ca="1" si="68"/>
        <v>0</v>
      </c>
      <c r="AS82" s="211">
        <f t="shared" ca="1" si="68"/>
        <v>0</v>
      </c>
      <c r="AT82" s="211">
        <f t="shared" ca="1" si="68"/>
        <v>0</v>
      </c>
      <c r="AU82" s="211">
        <f t="shared" ca="1" si="68"/>
        <v>0</v>
      </c>
      <c r="AV82" s="211">
        <f t="shared" ca="1" si="69"/>
        <v>0</v>
      </c>
      <c r="AW82" s="211">
        <f t="shared" ca="1" si="69"/>
        <v>0</v>
      </c>
      <c r="AX82" s="211">
        <f t="shared" ca="1" si="69"/>
        <v>0</v>
      </c>
      <c r="AY82" s="211">
        <f t="shared" ca="1" si="69"/>
        <v>0</v>
      </c>
      <c r="AZ82" s="211">
        <f t="shared" ca="1" si="69"/>
        <v>0</v>
      </c>
      <c r="BA82" s="211">
        <f t="shared" ca="1" si="69"/>
        <v>0</v>
      </c>
      <c r="BB82" s="211">
        <f t="shared" ca="1" si="69"/>
        <v>0</v>
      </c>
      <c r="BC82" s="211">
        <f t="shared" ca="1" si="69"/>
        <v>0</v>
      </c>
      <c r="BD82" s="211">
        <f t="shared" ca="1" si="69"/>
        <v>0</v>
      </c>
      <c r="BE82" s="211">
        <f t="shared" ca="1" si="69"/>
        <v>0</v>
      </c>
      <c r="BF82" s="211">
        <f t="shared" ca="1" si="70"/>
        <v>0</v>
      </c>
      <c r="BG82" s="211">
        <f t="shared" ca="1" si="70"/>
        <v>0</v>
      </c>
      <c r="BH82" s="211">
        <f t="shared" ca="1" si="70"/>
        <v>0</v>
      </c>
      <c r="BI82" s="211">
        <f t="shared" ca="1" si="70"/>
        <v>0</v>
      </c>
      <c r="BJ82" s="211">
        <f t="shared" ca="1" si="70"/>
        <v>0</v>
      </c>
      <c r="BK82" s="211">
        <f t="shared" ca="1" si="70"/>
        <v>0</v>
      </c>
      <c r="BL82" s="211">
        <f t="shared" ca="1" si="70"/>
        <v>0</v>
      </c>
      <c r="BM82" s="211">
        <f t="shared" ca="1" si="70"/>
        <v>0</v>
      </c>
      <c r="BN82" s="211">
        <f t="shared" ca="1" si="70"/>
        <v>0</v>
      </c>
      <c r="BO82" s="211">
        <f t="shared" ca="1" si="70"/>
        <v>0</v>
      </c>
      <c r="BP82" s="211">
        <f t="shared" ca="1" si="71"/>
        <v>0</v>
      </c>
      <c r="BQ82" s="211">
        <f t="shared" ca="1" si="71"/>
        <v>0</v>
      </c>
      <c r="BR82" s="211">
        <f t="shared" ca="1" si="71"/>
        <v>0</v>
      </c>
      <c r="BS82" s="211">
        <f t="shared" ca="1" si="71"/>
        <v>0</v>
      </c>
      <c r="BT82" s="211">
        <f t="shared" ca="1" si="71"/>
        <v>0</v>
      </c>
      <c r="BU82" s="211">
        <f t="shared" ca="1" si="71"/>
        <v>0</v>
      </c>
      <c r="BV82" s="211">
        <f t="shared" ca="1" si="71"/>
        <v>0</v>
      </c>
      <c r="BW82" s="211">
        <f t="shared" ca="1" si="71"/>
        <v>0</v>
      </c>
      <c r="BX82" s="211">
        <f t="shared" ca="1" si="71"/>
        <v>0</v>
      </c>
      <c r="BY82" s="211">
        <f t="shared" ca="1" si="71"/>
        <v>0</v>
      </c>
      <c r="BZ82" s="211">
        <f t="shared" ca="1" si="72"/>
        <v>0</v>
      </c>
      <c r="CA82" s="211">
        <f t="shared" ca="1" si="72"/>
        <v>0</v>
      </c>
      <c r="CB82" s="211">
        <f t="shared" ca="1" si="72"/>
        <v>0</v>
      </c>
      <c r="CC82" s="211">
        <f t="shared" ca="1" si="72"/>
        <v>0</v>
      </c>
      <c r="CD82" s="211">
        <f t="shared" ca="1" si="72"/>
        <v>0</v>
      </c>
      <c r="CE82" s="211">
        <f t="shared" ca="1" si="72"/>
        <v>0</v>
      </c>
      <c r="CF82" s="211">
        <f t="shared" ca="1" si="72"/>
        <v>0</v>
      </c>
      <c r="CG82" s="211">
        <f t="shared" ca="1" si="72"/>
        <v>0</v>
      </c>
      <c r="CH82" s="211">
        <f t="shared" ca="1" si="72"/>
        <v>0</v>
      </c>
      <c r="CI82" s="211">
        <f t="shared" ca="1" si="72"/>
        <v>0</v>
      </c>
      <c r="CJ82" s="211">
        <f t="shared" ca="1" si="73"/>
        <v>0</v>
      </c>
      <c r="CK82" s="211">
        <f t="shared" ca="1" si="73"/>
        <v>0</v>
      </c>
      <c r="CL82" s="211">
        <f t="shared" ca="1" si="73"/>
        <v>0</v>
      </c>
      <c r="CM82" s="211">
        <f t="shared" ca="1" si="73"/>
        <v>0</v>
      </c>
      <c r="CN82" s="211">
        <f t="shared" ca="1" si="73"/>
        <v>0</v>
      </c>
      <c r="CO82" s="211">
        <f t="shared" ca="1" si="73"/>
        <v>0</v>
      </c>
      <c r="CP82" s="211">
        <f t="shared" ca="1" si="73"/>
        <v>0</v>
      </c>
      <c r="CQ82" s="211">
        <f t="shared" ca="1" si="73"/>
        <v>0</v>
      </c>
      <c r="CR82" s="211">
        <f t="shared" ca="1" si="73"/>
        <v>0</v>
      </c>
      <c r="CS82" s="211">
        <f t="shared" ca="1" si="73"/>
        <v>0</v>
      </c>
      <c r="CT82" s="211">
        <f t="shared" ca="1" si="74"/>
        <v>0</v>
      </c>
      <c r="CU82" s="211">
        <f t="shared" ca="1" si="74"/>
        <v>0</v>
      </c>
      <c r="CV82" s="211">
        <f t="shared" ca="1" si="74"/>
        <v>0</v>
      </c>
      <c r="CW82" s="211">
        <f t="shared" ca="1" si="74"/>
        <v>0</v>
      </c>
      <c r="CX82" s="211">
        <f t="shared" ca="1" si="74"/>
        <v>0</v>
      </c>
      <c r="CY82" s="211">
        <f t="shared" ca="1" si="74"/>
        <v>0</v>
      </c>
      <c r="CZ82" s="211">
        <f t="shared" ca="1" si="74"/>
        <v>0</v>
      </c>
      <c r="DA82" s="211">
        <f t="shared" ca="1" si="74"/>
        <v>0</v>
      </c>
      <c r="DB82" s="211">
        <f t="shared" ca="1" si="74"/>
        <v>0</v>
      </c>
      <c r="DC82" s="211">
        <f t="shared" ca="1" si="74"/>
        <v>0</v>
      </c>
    </row>
    <row r="83" spans="1:107">
      <c r="A83" s="44">
        <v>47</v>
      </c>
      <c r="B83" s="176" t="str">
        <f t="shared" ca="1" si="61"/>
        <v>E.2.3.</v>
      </c>
      <c r="C83" s="180" t="str">
        <f t="shared" ca="1" si="62"/>
        <v>Veikla</v>
      </c>
      <c r="D83" s="252"/>
      <c r="E83" s="252"/>
      <c r="F83" s="253"/>
      <c r="G83" s="243">
        <f ca="1">SUMIF($H$39:$DC$39,"&lt;="&amp;PAL,$H83:$DC83)</f>
        <v>0</v>
      </c>
      <c r="H83" s="211">
        <f t="shared" ca="1" si="65"/>
        <v>0</v>
      </c>
      <c r="I83" s="211">
        <f t="shared" ca="1" si="65"/>
        <v>0</v>
      </c>
      <c r="J83" s="211">
        <f t="shared" ca="1" si="65"/>
        <v>0</v>
      </c>
      <c r="K83" s="211">
        <f t="shared" ca="1" si="65"/>
        <v>0</v>
      </c>
      <c r="L83" s="211">
        <f t="shared" ca="1" si="65"/>
        <v>0</v>
      </c>
      <c r="M83" s="211">
        <f t="shared" ca="1" si="65"/>
        <v>0</v>
      </c>
      <c r="N83" s="211">
        <f t="shared" ca="1" si="65"/>
        <v>0</v>
      </c>
      <c r="O83" s="211">
        <f t="shared" ca="1" si="65"/>
        <v>0</v>
      </c>
      <c r="P83" s="211">
        <f t="shared" ca="1" si="65"/>
        <v>0</v>
      </c>
      <c r="Q83" s="211">
        <f t="shared" ca="1" si="65"/>
        <v>0</v>
      </c>
      <c r="R83" s="211">
        <f t="shared" ca="1" si="66"/>
        <v>0</v>
      </c>
      <c r="S83" s="211">
        <f t="shared" ca="1" si="66"/>
        <v>0</v>
      </c>
      <c r="T83" s="211">
        <f t="shared" ca="1" si="66"/>
        <v>0</v>
      </c>
      <c r="U83" s="211">
        <f t="shared" ca="1" si="66"/>
        <v>0</v>
      </c>
      <c r="V83" s="211">
        <f t="shared" ca="1" si="66"/>
        <v>0</v>
      </c>
      <c r="W83" s="211">
        <f t="shared" ca="1" si="66"/>
        <v>0</v>
      </c>
      <c r="X83" s="211">
        <f t="shared" ca="1" si="66"/>
        <v>0</v>
      </c>
      <c r="Y83" s="211">
        <f t="shared" ca="1" si="66"/>
        <v>0</v>
      </c>
      <c r="Z83" s="211">
        <f t="shared" ca="1" si="66"/>
        <v>0</v>
      </c>
      <c r="AA83" s="211">
        <f t="shared" ca="1" si="66"/>
        <v>0</v>
      </c>
      <c r="AB83" s="211">
        <f t="shared" ca="1" si="67"/>
        <v>0</v>
      </c>
      <c r="AC83" s="211">
        <f t="shared" ca="1" si="67"/>
        <v>0</v>
      </c>
      <c r="AD83" s="211">
        <f t="shared" ca="1" si="67"/>
        <v>0</v>
      </c>
      <c r="AE83" s="211">
        <f t="shared" ca="1" si="67"/>
        <v>0</v>
      </c>
      <c r="AF83" s="211">
        <f t="shared" ca="1" si="67"/>
        <v>0</v>
      </c>
      <c r="AG83" s="211">
        <f t="shared" ca="1" si="67"/>
        <v>0</v>
      </c>
      <c r="AH83" s="211">
        <f t="shared" ca="1" si="67"/>
        <v>0</v>
      </c>
      <c r="AI83" s="211">
        <f t="shared" ca="1" si="67"/>
        <v>0</v>
      </c>
      <c r="AJ83" s="211">
        <f t="shared" ca="1" si="67"/>
        <v>0</v>
      </c>
      <c r="AK83" s="211">
        <f t="shared" ca="1" si="67"/>
        <v>0</v>
      </c>
      <c r="AL83" s="211">
        <f t="shared" ca="1" si="68"/>
        <v>0</v>
      </c>
      <c r="AM83" s="211">
        <f t="shared" ca="1" si="68"/>
        <v>0</v>
      </c>
      <c r="AN83" s="211">
        <f t="shared" ca="1" si="68"/>
        <v>0</v>
      </c>
      <c r="AO83" s="211">
        <f t="shared" ca="1" si="68"/>
        <v>0</v>
      </c>
      <c r="AP83" s="211">
        <f t="shared" ca="1" si="68"/>
        <v>0</v>
      </c>
      <c r="AQ83" s="211">
        <f t="shared" ca="1" si="68"/>
        <v>0</v>
      </c>
      <c r="AR83" s="211">
        <f t="shared" ca="1" si="68"/>
        <v>0</v>
      </c>
      <c r="AS83" s="211">
        <f t="shared" ca="1" si="68"/>
        <v>0</v>
      </c>
      <c r="AT83" s="211">
        <f t="shared" ca="1" si="68"/>
        <v>0</v>
      </c>
      <c r="AU83" s="211">
        <f t="shared" ca="1" si="68"/>
        <v>0</v>
      </c>
      <c r="AV83" s="211">
        <f t="shared" ca="1" si="69"/>
        <v>0</v>
      </c>
      <c r="AW83" s="211">
        <f t="shared" ca="1" si="69"/>
        <v>0</v>
      </c>
      <c r="AX83" s="211">
        <f t="shared" ca="1" si="69"/>
        <v>0</v>
      </c>
      <c r="AY83" s="211">
        <f t="shared" ca="1" si="69"/>
        <v>0</v>
      </c>
      <c r="AZ83" s="211">
        <f t="shared" ca="1" si="69"/>
        <v>0</v>
      </c>
      <c r="BA83" s="211">
        <f t="shared" ca="1" si="69"/>
        <v>0</v>
      </c>
      <c r="BB83" s="211">
        <f t="shared" ca="1" si="69"/>
        <v>0</v>
      </c>
      <c r="BC83" s="211">
        <f t="shared" ca="1" si="69"/>
        <v>0</v>
      </c>
      <c r="BD83" s="211">
        <f t="shared" ca="1" si="69"/>
        <v>0</v>
      </c>
      <c r="BE83" s="211">
        <f t="shared" ca="1" si="69"/>
        <v>0</v>
      </c>
      <c r="BF83" s="211">
        <f t="shared" ca="1" si="70"/>
        <v>0</v>
      </c>
      <c r="BG83" s="211">
        <f t="shared" ca="1" si="70"/>
        <v>0</v>
      </c>
      <c r="BH83" s="211">
        <f t="shared" ca="1" si="70"/>
        <v>0</v>
      </c>
      <c r="BI83" s="211">
        <f t="shared" ca="1" si="70"/>
        <v>0</v>
      </c>
      <c r="BJ83" s="211">
        <f t="shared" ca="1" si="70"/>
        <v>0</v>
      </c>
      <c r="BK83" s="211">
        <f t="shared" ca="1" si="70"/>
        <v>0</v>
      </c>
      <c r="BL83" s="211">
        <f t="shared" ca="1" si="70"/>
        <v>0</v>
      </c>
      <c r="BM83" s="211">
        <f t="shared" ca="1" si="70"/>
        <v>0</v>
      </c>
      <c r="BN83" s="211">
        <f t="shared" ca="1" si="70"/>
        <v>0</v>
      </c>
      <c r="BO83" s="211">
        <f t="shared" ca="1" si="70"/>
        <v>0</v>
      </c>
      <c r="BP83" s="211">
        <f t="shared" ca="1" si="71"/>
        <v>0</v>
      </c>
      <c r="BQ83" s="211">
        <f t="shared" ca="1" si="71"/>
        <v>0</v>
      </c>
      <c r="BR83" s="211">
        <f t="shared" ca="1" si="71"/>
        <v>0</v>
      </c>
      <c r="BS83" s="211">
        <f t="shared" ca="1" si="71"/>
        <v>0</v>
      </c>
      <c r="BT83" s="211">
        <f t="shared" ca="1" si="71"/>
        <v>0</v>
      </c>
      <c r="BU83" s="211">
        <f t="shared" ca="1" si="71"/>
        <v>0</v>
      </c>
      <c r="BV83" s="211">
        <f t="shared" ca="1" si="71"/>
        <v>0</v>
      </c>
      <c r="BW83" s="211">
        <f t="shared" ca="1" si="71"/>
        <v>0</v>
      </c>
      <c r="BX83" s="211">
        <f t="shared" ca="1" si="71"/>
        <v>0</v>
      </c>
      <c r="BY83" s="211">
        <f t="shared" ca="1" si="71"/>
        <v>0</v>
      </c>
      <c r="BZ83" s="211">
        <f t="shared" ca="1" si="72"/>
        <v>0</v>
      </c>
      <c r="CA83" s="211">
        <f t="shared" ca="1" si="72"/>
        <v>0</v>
      </c>
      <c r="CB83" s="211">
        <f t="shared" ca="1" si="72"/>
        <v>0</v>
      </c>
      <c r="CC83" s="211">
        <f t="shared" ca="1" si="72"/>
        <v>0</v>
      </c>
      <c r="CD83" s="211">
        <f t="shared" ca="1" si="72"/>
        <v>0</v>
      </c>
      <c r="CE83" s="211">
        <f t="shared" ca="1" si="72"/>
        <v>0</v>
      </c>
      <c r="CF83" s="211">
        <f t="shared" ca="1" si="72"/>
        <v>0</v>
      </c>
      <c r="CG83" s="211">
        <f t="shared" ca="1" si="72"/>
        <v>0</v>
      </c>
      <c r="CH83" s="211">
        <f t="shared" ca="1" si="72"/>
        <v>0</v>
      </c>
      <c r="CI83" s="211">
        <f t="shared" ca="1" si="72"/>
        <v>0</v>
      </c>
      <c r="CJ83" s="211">
        <f t="shared" ca="1" si="73"/>
        <v>0</v>
      </c>
      <c r="CK83" s="211">
        <f t="shared" ca="1" si="73"/>
        <v>0</v>
      </c>
      <c r="CL83" s="211">
        <f t="shared" ca="1" si="73"/>
        <v>0</v>
      </c>
      <c r="CM83" s="211">
        <f t="shared" ca="1" si="73"/>
        <v>0</v>
      </c>
      <c r="CN83" s="211">
        <f t="shared" ca="1" si="73"/>
        <v>0</v>
      </c>
      <c r="CO83" s="211">
        <f t="shared" ca="1" si="73"/>
        <v>0</v>
      </c>
      <c r="CP83" s="211">
        <f t="shared" ca="1" si="73"/>
        <v>0</v>
      </c>
      <c r="CQ83" s="211">
        <f t="shared" ca="1" si="73"/>
        <v>0</v>
      </c>
      <c r="CR83" s="211">
        <f t="shared" ca="1" si="73"/>
        <v>0</v>
      </c>
      <c r="CS83" s="211">
        <f t="shared" ca="1" si="73"/>
        <v>0</v>
      </c>
      <c r="CT83" s="211">
        <f t="shared" ca="1" si="74"/>
        <v>0</v>
      </c>
      <c r="CU83" s="211">
        <f t="shared" ca="1" si="74"/>
        <v>0</v>
      </c>
      <c r="CV83" s="211">
        <f t="shared" ca="1" si="74"/>
        <v>0</v>
      </c>
      <c r="CW83" s="211">
        <f t="shared" ca="1" si="74"/>
        <v>0</v>
      </c>
      <c r="CX83" s="211">
        <f t="shared" ca="1" si="74"/>
        <v>0</v>
      </c>
      <c r="CY83" s="211">
        <f t="shared" ca="1" si="74"/>
        <v>0</v>
      </c>
      <c r="CZ83" s="211">
        <f t="shared" ca="1" si="74"/>
        <v>0</v>
      </c>
      <c r="DA83" s="211">
        <f t="shared" ca="1" si="74"/>
        <v>0</v>
      </c>
      <c r="DB83" s="211">
        <f t="shared" ca="1" si="74"/>
        <v>0</v>
      </c>
      <c r="DC83" s="211">
        <f t="shared" ca="1" si="74"/>
        <v>0</v>
      </c>
    </row>
    <row r="84" spans="1:107">
      <c r="A84" s="44">
        <v>48</v>
      </c>
      <c r="B84" s="176" t="str">
        <f t="shared" ca="1" si="61"/>
        <v>E.2.4.</v>
      </c>
      <c r="C84" s="180" t="str">
        <f t="shared" ca="1" si="62"/>
        <v>Veikla</v>
      </c>
      <c r="D84" s="252"/>
      <c r="E84" s="252"/>
      <c r="F84" s="253"/>
      <c r="G84" s="243">
        <f ca="1">SUMIF($H$39:$DC$39,"&lt;="&amp;PAL,$H84:$DC84)</f>
        <v>0</v>
      </c>
      <c r="H84" s="211">
        <f t="shared" ca="1" si="65"/>
        <v>0</v>
      </c>
      <c r="I84" s="211">
        <f t="shared" ca="1" si="65"/>
        <v>0</v>
      </c>
      <c r="J84" s="211">
        <f t="shared" ca="1" si="65"/>
        <v>0</v>
      </c>
      <c r="K84" s="211">
        <f t="shared" ca="1" si="65"/>
        <v>0</v>
      </c>
      <c r="L84" s="211">
        <f t="shared" ca="1" si="65"/>
        <v>0</v>
      </c>
      <c r="M84" s="211">
        <f t="shared" ca="1" si="65"/>
        <v>0</v>
      </c>
      <c r="N84" s="211">
        <f t="shared" ca="1" si="65"/>
        <v>0</v>
      </c>
      <c r="O84" s="211">
        <f t="shared" ca="1" si="65"/>
        <v>0</v>
      </c>
      <c r="P84" s="211">
        <f t="shared" ca="1" si="65"/>
        <v>0</v>
      </c>
      <c r="Q84" s="211">
        <f t="shared" ca="1" si="65"/>
        <v>0</v>
      </c>
      <c r="R84" s="211">
        <f t="shared" ca="1" si="66"/>
        <v>0</v>
      </c>
      <c r="S84" s="211">
        <f t="shared" ca="1" si="66"/>
        <v>0</v>
      </c>
      <c r="T84" s="211">
        <f t="shared" ca="1" si="66"/>
        <v>0</v>
      </c>
      <c r="U84" s="211">
        <f t="shared" ca="1" si="66"/>
        <v>0</v>
      </c>
      <c r="V84" s="211">
        <f t="shared" ca="1" si="66"/>
        <v>0</v>
      </c>
      <c r="W84" s="211">
        <f t="shared" ca="1" si="66"/>
        <v>0</v>
      </c>
      <c r="X84" s="211">
        <f t="shared" ca="1" si="66"/>
        <v>0</v>
      </c>
      <c r="Y84" s="211">
        <f t="shared" ca="1" si="66"/>
        <v>0</v>
      </c>
      <c r="Z84" s="211">
        <f t="shared" ca="1" si="66"/>
        <v>0</v>
      </c>
      <c r="AA84" s="211">
        <f t="shared" ca="1" si="66"/>
        <v>0</v>
      </c>
      <c r="AB84" s="211">
        <f t="shared" ca="1" si="67"/>
        <v>0</v>
      </c>
      <c r="AC84" s="211">
        <f t="shared" ca="1" si="67"/>
        <v>0</v>
      </c>
      <c r="AD84" s="211">
        <f t="shared" ca="1" si="67"/>
        <v>0</v>
      </c>
      <c r="AE84" s="211">
        <f t="shared" ca="1" si="67"/>
        <v>0</v>
      </c>
      <c r="AF84" s="211">
        <f t="shared" ca="1" si="67"/>
        <v>0</v>
      </c>
      <c r="AG84" s="211">
        <f t="shared" ca="1" si="67"/>
        <v>0</v>
      </c>
      <c r="AH84" s="211">
        <f t="shared" ca="1" si="67"/>
        <v>0</v>
      </c>
      <c r="AI84" s="211">
        <f t="shared" ca="1" si="67"/>
        <v>0</v>
      </c>
      <c r="AJ84" s="211">
        <f t="shared" ca="1" si="67"/>
        <v>0</v>
      </c>
      <c r="AK84" s="211">
        <f t="shared" ca="1" si="67"/>
        <v>0</v>
      </c>
      <c r="AL84" s="211">
        <f t="shared" ca="1" si="68"/>
        <v>0</v>
      </c>
      <c r="AM84" s="211">
        <f t="shared" ca="1" si="68"/>
        <v>0</v>
      </c>
      <c r="AN84" s="211">
        <f t="shared" ca="1" si="68"/>
        <v>0</v>
      </c>
      <c r="AO84" s="211">
        <f t="shared" ca="1" si="68"/>
        <v>0</v>
      </c>
      <c r="AP84" s="211">
        <f t="shared" ca="1" si="68"/>
        <v>0</v>
      </c>
      <c r="AQ84" s="211">
        <f t="shared" ca="1" si="68"/>
        <v>0</v>
      </c>
      <c r="AR84" s="211">
        <f t="shared" ca="1" si="68"/>
        <v>0</v>
      </c>
      <c r="AS84" s="211">
        <f t="shared" ca="1" si="68"/>
        <v>0</v>
      </c>
      <c r="AT84" s="211">
        <f t="shared" ca="1" si="68"/>
        <v>0</v>
      </c>
      <c r="AU84" s="211">
        <f t="shared" ca="1" si="68"/>
        <v>0</v>
      </c>
      <c r="AV84" s="211">
        <f t="shared" ca="1" si="69"/>
        <v>0</v>
      </c>
      <c r="AW84" s="211">
        <f t="shared" ca="1" si="69"/>
        <v>0</v>
      </c>
      <c r="AX84" s="211">
        <f t="shared" ca="1" si="69"/>
        <v>0</v>
      </c>
      <c r="AY84" s="211">
        <f t="shared" ca="1" si="69"/>
        <v>0</v>
      </c>
      <c r="AZ84" s="211">
        <f t="shared" ca="1" si="69"/>
        <v>0</v>
      </c>
      <c r="BA84" s="211">
        <f t="shared" ca="1" si="69"/>
        <v>0</v>
      </c>
      <c r="BB84" s="211">
        <f t="shared" ca="1" si="69"/>
        <v>0</v>
      </c>
      <c r="BC84" s="211">
        <f t="shared" ca="1" si="69"/>
        <v>0</v>
      </c>
      <c r="BD84" s="211">
        <f t="shared" ca="1" si="69"/>
        <v>0</v>
      </c>
      <c r="BE84" s="211">
        <f t="shared" ca="1" si="69"/>
        <v>0</v>
      </c>
      <c r="BF84" s="211">
        <f t="shared" ca="1" si="70"/>
        <v>0</v>
      </c>
      <c r="BG84" s="211">
        <f t="shared" ca="1" si="70"/>
        <v>0</v>
      </c>
      <c r="BH84" s="211">
        <f t="shared" ca="1" si="70"/>
        <v>0</v>
      </c>
      <c r="BI84" s="211">
        <f t="shared" ca="1" si="70"/>
        <v>0</v>
      </c>
      <c r="BJ84" s="211">
        <f t="shared" ca="1" si="70"/>
        <v>0</v>
      </c>
      <c r="BK84" s="211">
        <f t="shared" ca="1" si="70"/>
        <v>0</v>
      </c>
      <c r="BL84" s="211">
        <f t="shared" ca="1" si="70"/>
        <v>0</v>
      </c>
      <c r="BM84" s="211">
        <f t="shared" ca="1" si="70"/>
        <v>0</v>
      </c>
      <c r="BN84" s="211">
        <f t="shared" ca="1" si="70"/>
        <v>0</v>
      </c>
      <c r="BO84" s="211">
        <f t="shared" ca="1" si="70"/>
        <v>0</v>
      </c>
      <c r="BP84" s="211">
        <f t="shared" ca="1" si="71"/>
        <v>0</v>
      </c>
      <c r="BQ84" s="211">
        <f t="shared" ca="1" si="71"/>
        <v>0</v>
      </c>
      <c r="BR84" s="211">
        <f t="shared" ca="1" si="71"/>
        <v>0</v>
      </c>
      <c r="BS84" s="211">
        <f t="shared" ca="1" si="71"/>
        <v>0</v>
      </c>
      <c r="BT84" s="211">
        <f t="shared" ca="1" si="71"/>
        <v>0</v>
      </c>
      <c r="BU84" s="211">
        <f t="shared" ca="1" si="71"/>
        <v>0</v>
      </c>
      <c r="BV84" s="211">
        <f t="shared" ca="1" si="71"/>
        <v>0</v>
      </c>
      <c r="BW84" s="211">
        <f t="shared" ca="1" si="71"/>
        <v>0</v>
      </c>
      <c r="BX84" s="211">
        <f t="shared" ca="1" si="71"/>
        <v>0</v>
      </c>
      <c r="BY84" s="211">
        <f t="shared" ca="1" si="71"/>
        <v>0</v>
      </c>
      <c r="BZ84" s="211">
        <f t="shared" ca="1" si="72"/>
        <v>0</v>
      </c>
      <c r="CA84" s="211">
        <f t="shared" ca="1" si="72"/>
        <v>0</v>
      </c>
      <c r="CB84" s="211">
        <f t="shared" ca="1" si="72"/>
        <v>0</v>
      </c>
      <c r="CC84" s="211">
        <f t="shared" ca="1" si="72"/>
        <v>0</v>
      </c>
      <c r="CD84" s="211">
        <f t="shared" ca="1" si="72"/>
        <v>0</v>
      </c>
      <c r="CE84" s="211">
        <f t="shared" ca="1" si="72"/>
        <v>0</v>
      </c>
      <c r="CF84" s="211">
        <f t="shared" ca="1" si="72"/>
        <v>0</v>
      </c>
      <c r="CG84" s="211">
        <f t="shared" ca="1" si="72"/>
        <v>0</v>
      </c>
      <c r="CH84" s="211">
        <f t="shared" ca="1" si="72"/>
        <v>0</v>
      </c>
      <c r="CI84" s="211">
        <f t="shared" ca="1" si="72"/>
        <v>0</v>
      </c>
      <c r="CJ84" s="211">
        <f t="shared" ca="1" si="73"/>
        <v>0</v>
      </c>
      <c r="CK84" s="211">
        <f t="shared" ca="1" si="73"/>
        <v>0</v>
      </c>
      <c r="CL84" s="211">
        <f t="shared" ca="1" si="73"/>
        <v>0</v>
      </c>
      <c r="CM84" s="211">
        <f t="shared" ca="1" si="73"/>
        <v>0</v>
      </c>
      <c r="CN84" s="211">
        <f t="shared" ca="1" si="73"/>
        <v>0</v>
      </c>
      <c r="CO84" s="211">
        <f t="shared" ca="1" si="73"/>
        <v>0</v>
      </c>
      <c r="CP84" s="211">
        <f t="shared" ca="1" si="73"/>
        <v>0</v>
      </c>
      <c r="CQ84" s="211">
        <f t="shared" ca="1" si="73"/>
        <v>0</v>
      </c>
      <c r="CR84" s="211">
        <f t="shared" ca="1" si="73"/>
        <v>0</v>
      </c>
      <c r="CS84" s="211">
        <f t="shared" ca="1" si="73"/>
        <v>0</v>
      </c>
      <c r="CT84" s="211">
        <f t="shared" ca="1" si="74"/>
        <v>0</v>
      </c>
      <c r="CU84" s="211">
        <f t="shared" ca="1" si="74"/>
        <v>0</v>
      </c>
      <c r="CV84" s="211">
        <f t="shared" ca="1" si="74"/>
        <v>0</v>
      </c>
      <c r="CW84" s="211">
        <f t="shared" ca="1" si="74"/>
        <v>0</v>
      </c>
      <c r="CX84" s="211">
        <f t="shared" ca="1" si="74"/>
        <v>0</v>
      </c>
      <c r="CY84" s="211">
        <f t="shared" ca="1" si="74"/>
        <v>0</v>
      </c>
      <c r="CZ84" s="211">
        <f t="shared" ca="1" si="74"/>
        <v>0</v>
      </c>
      <c r="DA84" s="211">
        <f t="shared" ca="1" si="74"/>
        <v>0</v>
      </c>
      <c r="DB84" s="211">
        <f t="shared" ca="1" si="74"/>
        <v>0</v>
      </c>
      <c r="DC84" s="211">
        <f t="shared" ca="1" si="74"/>
        <v>0</v>
      </c>
    </row>
    <row r="85" spans="1:107">
      <c r="A85" s="44">
        <v>49</v>
      </c>
      <c r="B85" s="176" t="str">
        <f t="shared" ca="1" si="61"/>
        <v>E.2.5.</v>
      </c>
      <c r="C85" s="180" t="str">
        <f t="shared" ca="1" si="62"/>
        <v>Veikla</v>
      </c>
      <c r="D85" s="252"/>
      <c r="E85" s="252"/>
      <c r="F85" s="253"/>
      <c r="G85" s="243">
        <f ca="1">SUMIF($H$39:$DC$39,"&lt;="&amp;PAL,$H85:$DC85)</f>
        <v>0</v>
      </c>
      <c r="H85" s="211">
        <f t="shared" ca="1" si="65"/>
        <v>0</v>
      </c>
      <c r="I85" s="211">
        <f t="shared" ca="1" si="65"/>
        <v>0</v>
      </c>
      <c r="J85" s="211">
        <f t="shared" ca="1" si="65"/>
        <v>0</v>
      </c>
      <c r="K85" s="211">
        <f t="shared" ca="1" si="65"/>
        <v>0</v>
      </c>
      <c r="L85" s="211">
        <f t="shared" ca="1" si="65"/>
        <v>0</v>
      </c>
      <c r="M85" s="211">
        <f t="shared" ca="1" si="65"/>
        <v>0</v>
      </c>
      <c r="N85" s="211">
        <f t="shared" ca="1" si="65"/>
        <v>0</v>
      </c>
      <c r="O85" s="211">
        <f t="shared" ca="1" si="65"/>
        <v>0</v>
      </c>
      <c r="P85" s="211">
        <f t="shared" ca="1" si="65"/>
        <v>0</v>
      </c>
      <c r="Q85" s="211">
        <f t="shared" ca="1" si="65"/>
        <v>0</v>
      </c>
      <c r="R85" s="211">
        <f t="shared" ca="1" si="66"/>
        <v>0</v>
      </c>
      <c r="S85" s="211">
        <f t="shared" ca="1" si="66"/>
        <v>0</v>
      </c>
      <c r="T85" s="211">
        <f t="shared" ca="1" si="66"/>
        <v>0</v>
      </c>
      <c r="U85" s="211">
        <f t="shared" ca="1" si="66"/>
        <v>0</v>
      </c>
      <c r="V85" s="211">
        <f t="shared" ca="1" si="66"/>
        <v>0</v>
      </c>
      <c r="W85" s="211">
        <f t="shared" ca="1" si="66"/>
        <v>0</v>
      </c>
      <c r="X85" s="211">
        <f t="shared" ca="1" si="66"/>
        <v>0</v>
      </c>
      <c r="Y85" s="211">
        <f t="shared" ca="1" si="66"/>
        <v>0</v>
      </c>
      <c r="Z85" s="211">
        <f t="shared" ca="1" si="66"/>
        <v>0</v>
      </c>
      <c r="AA85" s="211">
        <f t="shared" ca="1" si="66"/>
        <v>0</v>
      </c>
      <c r="AB85" s="211">
        <f t="shared" ca="1" si="67"/>
        <v>0</v>
      </c>
      <c r="AC85" s="211">
        <f t="shared" ca="1" si="67"/>
        <v>0</v>
      </c>
      <c r="AD85" s="211">
        <f t="shared" ca="1" si="67"/>
        <v>0</v>
      </c>
      <c r="AE85" s="211">
        <f t="shared" ca="1" si="67"/>
        <v>0</v>
      </c>
      <c r="AF85" s="211">
        <f t="shared" ca="1" si="67"/>
        <v>0</v>
      </c>
      <c r="AG85" s="211">
        <f t="shared" ca="1" si="67"/>
        <v>0</v>
      </c>
      <c r="AH85" s="211">
        <f t="shared" ca="1" si="67"/>
        <v>0</v>
      </c>
      <c r="AI85" s="211">
        <f t="shared" ca="1" si="67"/>
        <v>0</v>
      </c>
      <c r="AJ85" s="211">
        <f t="shared" ca="1" si="67"/>
        <v>0</v>
      </c>
      <c r="AK85" s="211">
        <f t="shared" ca="1" si="67"/>
        <v>0</v>
      </c>
      <c r="AL85" s="211">
        <f t="shared" ca="1" si="68"/>
        <v>0</v>
      </c>
      <c r="AM85" s="211">
        <f t="shared" ca="1" si="68"/>
        <v>0</v>
      </c>
      <c r="AN85" s="211">
        <f t="shared" ca="1" si="68"/>
        <v>0</v>
      </c>
      <c r="AO85" s="211">
        <f t="shared" ca="1" si="68"/>
        <v>0</v>
      </c>
      <c r="AP85" s="211">
        <f t="shared" ca="1" si="68"/>
        <v>0</v>
      </c>
      <c r="AQ85" s="211">
        <f t="shared" ca="1" si="68"/>
        <v>0</v>
      </c>
      <c r="AR85" s="211">
        <f t="shared" ca="1" si="68"/>
        <v>0</v>
      </c>
      <c r="AS85" s="211">
        <f t="shared" ca="1" si="68"/>
        <v>0</v>
      </c>
      <c r="AT85" s="211">
        <f t="shared" ca="1" si="68"/>
        <v>0</v>
      </c>
      <c r="AU85" s="211">
        <f t="shared" ca="1" si="68"/>
        <v>0</v>
      </c>
      <c r="AV85" s="211">
        <f t="shared" ca="1" si="69"/>
        <v>0</v>
      </c>
      <c r="AW85" s="211">
        <f t="shared" ca="1" si="69"/>
        <v>0</v>
      </c>
      <c r="AX85" s="211">
        <f t="shared" ca="1" si="69"/>
        <v>0</v>
      </c>
      <c r="AY85" s="211">
        <f t="shared" ca="1" si="69"/>
        <v>0</v>
      </c>
      <c r="AZ85" s="211">
        <f t="shared" ca="1" si="69"/>
        <v>0</v>
      </c>
      <c r="BA85" s="211">
        <f t="shared" ca="1" si="69"/>
        <v>0</v>
      </c>
      <c r="BB85" s="211">
        <f t="shared" ca="1" si="69"/>
        <v>0</v>
      </c>
      <c r="BC85" s="211">
        <f t="shared" ca="1" si="69"/>
        <v>0</v>
      </c>
      <c r="BD85" s="211">
        <f t="shared" ca="1" si="69"/>
        <v>0</v>
      </c>
      <c r="BE85" s="211">
        <f t="shared" ca="1" si="69"/>
        <v>0</v>
      </c>
      <c r="BF85" s="211">
        <f t="shared" ca="1" si="70"/>
        <v>0</v>
      </c>
      <c r="BG85" s="211">
        <f t="shared" ca="1" si="70"/>
        <v>0</v>
      </c>
      <c r="BH85" s="211">
        <f t="shared" ca="1" si="70"/>
        <v>0</v>
      </c>
      <c r="BI85" s="211">
        <f t="shared" ca="1" si="70"/>
        <v>0</v>
      </c>
      <c r="BJ85" s="211">
        <f t="shared" ca="1" si="70"/>
        <v>0</v>
      </c>
      <c r="BK85" s="211">
        <f t="shared" ca="1" si="70"/>
        <v>0</v>
      </c>
      <c r="BL85" s="211">
        <f t="shared" ca="1" si="70"/>
        <v>0</v>
      </c>
      <c r="BM85" s="211">
        <f t="shared" ca="1" si="70"/>
        <v>0</v>
      </c>
      <c r="BN85" s="211">
        <f t="shared" ca="1" si="70"/>
        <v>0</v>
      </c>
      <c r="BO85" s="211">
        <f t="shared" ca="1" si="70"/>
        <v>0</v>
      </c>
      <c r="BP85" s="211">
        <f t="shared" ca="1" si="71"/>
        <v>0</v>
      </c>
      <c r="BQ85" s="211">
        <f t="shared" ca="1" si="71"/>
        <v>0</v>
      </c>
      <c r="BR85" s="211">
        <f t="shared" ca="1" si="71"/>
        <v>0</v>
      </c>
      <c r="BS85" s="211">
        <f t="shared" ca="1" si="71"/>
        <v>0</v>
      </c>
      <c r="BT85" s="211">
        <f t="shared" ca="1" si="71"/>
        <v>0</v>
      </c>
      <c r="BU85" s="211">
        <f t="shared" ca="1" si="71"/>
        <v>0</v>
      </c>
      <c r="BV85" s="211">
        <f t="shared" ca="1" si="71"/>
        <v>0</v>
      </c>
      <c r="BW85" s="211">
        <f t="shared" ca="1" si="71"/>
        <v>0</v>
      </c>
      <c r="BX85" s="211">
        <f t="shared" ca="1" si="71"/>
        <v>0</v>
      </c>
      <c r="BY85" s="211">
        <f t="shared" ca="1" si="71"/>
        <v>0</v>
      </c>
      <c r="BZ85" s="211">
        <f t="shared" ca="1" si="72"/>
        <v>0</v>
      </c>
      <c r="CA85" s="211">
        <f t="shared" ca="1" si="72"/>
        <v>0</v>
      </c>
      <c r="CB85" s="211">
        <f t="shared" ca="1" si="72"/>
        <v>0</v>
      </c>
      <c r="CC85" s="211">
        <f t="shared" ca="1" si="72"/>
        <v>0</v>
      </c>
      <c r="CD85" s="211">
        <f t="shared" ca="1" si="72"/>
        <v>0</v>
      </c>
      <c r="CE85" s="211">
        <f t="shared" ca="1" si="72"/>
        <v>0</v>
      </c>
      <c r="CF85" s="211">
        <f t="shared" ca="1" si="72"/>
        <v>0</v>
      </c>
      <c r="CG85" s="211">
        <f t="shared" ca="1" si="72"/>
        <v>0</v>
      </c>
      <c r="CH85" s="211">
        <f t="shared" ca="1" si="72"/>
        <v>0</v>
      </c>
      <c r="CI85" s="211">
        <f t="shared" ca="1" si="72"/>
        <v>0</v>
      </c>
      <c r="CJ85" s="211">
        <f t="shared" ca="1" si="73"/>
        <v>0</v>
      </c>
      <c r="CK85" s="211">
        <f t="shared" ca="1" si="73"/>
        <v>0</v>
      </c>
      <c r="CL85" s="211">
        <f t="shared" ca="1" si="73"/>
        <v>0</v>
      </c>
      <c r="CM85" s="211">
        <f t="shared" ca="1" si="73"/>
        <v>0</v>
      </c>
      <c r="CN85" s="211">
        <f t="shared" ca="1" si="73"/>
        <v>0</v>
      </c>
      <c r="CO85" s="211">
        <f t="shared" ca="1" si="73"/>
        <v>0</v>
      </c>
      <c r="CP85" s="211">
        <f t="shared" ca="1" si="73"/>
        <v>0</v>
      </c>
      <c r="CQ85" s="211">
        <f t="shared" ca="1" si="73"/>
        <v>0</v>
      </c>
      <c r="CR85" s="211">
        <f t="shared" ca="1" si="73"/>
        <v>0</v>
      </c>
      <c r="CS85" s="211">
        <f t="shared" ca="1" si="73"/>
        <v>0</v>
      </c>
      <c r="CT85" s="211">
        <f t="shared" ca="1" si="74"/>
        <v>0</v>
      </c>
      <c r="CU85" s="211">
        <f t="shared" ca="1" si="74"/>
        <v>0</v>
      </c>
      <c r="CV85" s="211">
        <f t="shared" ca="1" si="74"/>
        <v>0</v>
      </c>
      <c r="CW85" s="211">
        <f t="shared" ca="1" si="74"/>
        <v>0</v>
      </c>
      <c r="CX85" s="211">
        <f t="shared" ca="1" si="74"/>
        <v>0</v>
      </c>
      <c r="CY85" s="211">
        <f t="shared" ca="1" si="74"/>
        <v>0</v>
      </c>
      <c r="CZ85" s="211">
        <f t="shared" ca="1" si="74"/>
        <v>0</v>
      </c>
      <c r="DA85" s="211">
        <f t="shared" ca="1" si="74"/>
        <v>0</v>
      </c>
      <c r="DB85" s="211">
        <f t="shared" ca="1" si="74"/>
        <v>0</v>
      </c>
      <c r="DC85" s="211">
        <f t="shared" ca="1" si="74"/>
        <v>0</v>
      </c>
    </row>
    <row r="86" spans="1:107">
      <c r="A86" s="44">
        <v>50</v>
      </c>
      <c r="B86" s="176" t="str">
        <f t="shared" ca="1" si="61"/>
        <v>E.2.6.</v>
      </c>
      <c r="C86" s="180" t="str">
        <f t="shared" ca="1" si="62"/>
        <v>Veikla</v>
      </c>
      <c r="D86" s="252"/>
      <c r="E86" s="252"/>
      <c r="F86" s="253"/>
      <c r="G86" s="243">
        <f ca="1">SUMIF($H$39:$DC$39,"&lt;="&amp;PAL,$H86:$DC86)</f>
        <v>0</v>
      </c>
      <c r="H86" s="211">
        <f t="shared" ca="1" si="65"/>
        <v>0</v>
      </c>
      <c r="I86" s="211">
        <f t="shared" ca="1" si="65"/>
        <v>0</v>
      </c>
      <c r="J86" s="211">
        <f t="shared" ca="1" si="65"/>
        <v>0</v>
      </c>
      <c r="K86" s="211">
        <f t="shared" ca="1" si="65"/>
        <v>0</v>
      </c>
      <c r="L86" s="211">
        <f t="shared" ca="1" si="65"/>
        <v>0</v>
      </c>
      <c r="M86" s="211">
        <f t="shared" ca="1" si="65"/>
        <v>0</v>
      </c>
      <c r="N86" s="211">
        <f t="shared" ca="1" si="65"/>
        <v>0</v>
      </c>
      <c r="O86" s="211">
        <f t="shared" ca="1" si="65"/>
        <v>0</v>
      </c>
      <c r="P86" s="211">
        <f t="shared" ca="1" si="65"/>
        <v>0</v>
      </c>
      <c r="Q86" s="211">
        <f t="shared" ca="1" si="65"/>
        <v>0</v>
      </c>
      <c r="R86" s="211">
        <f t="shared" ca="1" si="66"/>
        <v>0</v>
      </c>
      <c r="S86" s="211">
        <f t="shared" ca="1" si="66"/>
        <v>0</v>
      </c>
      <c r="T86" s="211">
        <f t="shared" ca="1" si="66"/>
        <v>0</v>
      </c>
      <c r="U86" s="211">
        <f t="shared" ca="1" si="66"/>
        <v>0</v>
      </c>
      <c r="V86" s="211">
        <f t="shared" ca="1" si="66"/>
        <v>0</v>
      </c>
      <c r="W86" s="211">
        <f t="shared" ca="1" si="66"/>
        <v>0</v>
      </c>
      <c r="X86" s="211">
        <f t="shared" ca="1" si="66"/>
        <v>0</v>
      </c>
      <c r="Y86" s="211">
        <f t="shared" ca="1" si="66"/>
        <v>0</v>
      </c>
      <c r="Z86" s="211">
        <f t="shared" ca="1" si="66"/>
        <v>0</v>
      </c>
      <c r="AA86" s="211">
        <f t="shared" ca="1" si="66"/>
        <v>0</v>
      </c>
      <c r="AB86" s="211">
        <f t="shared" ca="1" si="67"/>
        <v>0</v>
      </c>
      <c r="AC86" s="211">
        <f t="shared" ca="1" si="67"/>
        <v>0</v>
      </c>
      <c r="AD86" s="211">
        <f t="shared" ca="1" si="67"/>
        <v>0</v>
      </c>
      <c r="AE86" s="211">
        <f t="shared" ca="1" si="67"/>
        <v>0</v>
      </c>
      <c r="AF86" s="211">
        <f t="shared" ca="1" si="67"/>
        <v>0</v>
      </c>
      <c r="AG86" s="211">
        <f t="shared" ca="1" si="67"/>
        <v>0</v>
      </c>
      <c r="AH86" s="211">
        <f t="shared" ca="1" si="67"/>
        <v>0</v>
      </c>
      <c r="AI86" s="211">
        <f t="shared" ca="1" si="67"/>
        <v>0</v>
      </c>
      <c r="AJ86" s="211">
        <f t="shared" ca="1" si="67"/>
        <v>0</v>
      </c>
      <c r="AK86" s="211">
        <f t="shared" ca="1" si="67"/>
        <v>0</v>
      </c>
      <c r="AL86" s="211">
        <f t="shared" ca="1" si="68"/>
        <v>0</v>
      </c>
      <c r="AM86" s="211">
        <f t="shared" ca="1" si="68"/>
        <v>0</v>
      </c>
      <c r="AN86" s="211">
        <f t="shared" ca="1" si="68"/>
        <v>0</v>
      </c>
      <c r="AO86" s="211">
        <f t="shared" ca="1" si="68"/>
        <v>0</v>
      </c>
      <c r="AP86" s="211">
        <f t="shared" ca="1" si="68"/>
        <v>0</v>
      </c>
      <c r="AQ86" s="211">
        <f t="shared" ca="1" si="68"/>
        <v>0</v>
      </c>
      <c r="AR86" s="211">
        <f t="shared" ca="1" si="68"/>
        <v>0</v>
      </c>
      <c r="AS86" s="211">
        <f t="shared" ca="1" si="68"/>
        <v>0</v>
      </c>
      <c r="AT86" s="211">
        <f t="shared" ca="1" si="68"/>
        <v>0</v>
      </c>
      <c r="AU86" s="211">
        <f t="shared" ca="1" si="68"/>
        <v>0</v>
      </c>
      <c r="AV86" s="211">
        <f t="shared" ca="1" si="69"/>
        <v>0</v>
      </c>
      <c r="AW86" s="211">
        <f t="shared" ca="1" si="69"/>
        <v>0</v>
      </c>
      <c r="AX86" s="211">
        <f t="shared" ca="1" si="69"/>
        <v>0</v>
      </c>
      <c r="AY86" s="211">
        <f t="shared" ca="1" si="69"/>
        <v>0</v>
      </c>
      <c r="AZ86" s="211">
        <f t="shared" ca="1" si="69"/>
        <v>0</v>
      </c>
      <c r="BA86" s="211">
        <f t="shared" ca="1" si="69"/>
        <v>0</v>
      </c>
      <c r="BB86" s="211">
        <f t="shared" ca="1" si="69"/>
        <v>0</v>
      </c>
      <c r="BC86" s="211">
        <f t="shared" ca="1" si="69"/>
        <v>0</v>
      </c>
      <c r="BD86" s="211">
        <f t="shared" ca="1" si="69"/>
        <v>0</v>
      </c>
      <c r="BE86" s="211">
        <f t="shared" ca="1" si="69"/>
        <v>0</v>
      </c>
      <c r="BF86" s="211">
        <f t="shared" ca="1" si="70"/>
        <v>0</v>
      </c>
      <c r="BG86" s="211">
        <f t="shared" ca="1" si="70"/>
        <v>0</v>
      </c>
      <c r="BH86" s="211">
        <f t="shared" ca="1" si="70"/>
        <v>0</v>
      </c>
      <c r="BI86" s="211">
        <f t="shared" ca="1" si="70"/>
        <v>0</v>
      </c>
      <c r="BJ86" s="211">
        <f t="shared" ca="1" si="70"/>
        <v>0</v>
      </c>
      <c r="BK86" s="211">
        <f t="shared" ca="1" si="70"/>
        <v>0</v>
      </c>
      <c r="BL86" s="211">
        <f t="shared" ca="1" si="70"/>
        <v>0</v>
      </c>
      <c r="BM86" s="211">
        <f t="shared" ca="1" si="70"/>
        <v>0</v>
      </c>
      <c r="BN86" s="211">
        <f t="shared" ca="1" si="70"/>
        <v>0</v>
      </c>
      <c r="BO86" s="211">
        <f t="shared" ca="1" si="70"/>
        <v>0</v>
      </c>
      <c r="BP86" s="211">
        <f t="shared" ca="1" si="71"/>
        <v>0</v>
      </c>
      <c r="BQ86" s="211">
        <f t="shared" ca="1" si="71"/>
        <v>0</v>
      </c>
      <c r="BR86" s="211">
        <f t="shared" ca="1" si="71"/>
        <v>0</v>
      </c>
      <c r="BS86" s="211">
        <f t="shared" ca="1" si="71"/>
        <v>0</v>
      </c>
      <c r="BT86" s="211">
        <f t="shared" ca="1" si="71"/>
        <v>0</v>
      </c>
      <c r="BU86" s="211">
        <f t="shared" ca="1" si="71"/>
        <v>0</v>
      </c>
      <c r="BV86" s="211">
        <f t="shared" ca="1" si="71"/>
        <v>0</v>
      </c>
      <c r="BW86" s="211">
        <f t="shared" ca="1" si="71"/>
        <v>0</v>
      </c>
      <c r="BX86" s="211">
        <f t="shared" ca="1" si="71"/>
        <v>0</v>
      </c>
      <c r="BY86" s="211">
        <f t="shared" ca="1" si="71"/>
        <v>0</v>
      </c>
      <c r="BZ86" s="211">
        <f t="shared" ca="1" si="72"/>
        <v>0</v>
      </c>
      <c r="CA86" s="211">
        <f t="shared" ca="1" si="72"/>
        <v>0</v>
      </c>
      <c r="CB86" s="211">
        <f t="shared" ca="1" si="72"/>
        <v>0</v>
      </c>
      <c r="CC86" s="211">
        <f t="shared" ca="1" si="72"/>
        <v>0</v>
      </c>
      <c r="CD86" s="211">
        <f t="shared" ca="1" si="72"/>
        <v>0</v>
      </c>
      <c r="CE86" s="211">
        <f t="shared" ca="1" si="72"/>
        <v>0</v>
      </c>
      <c r="CF86" s="211">
        <f t="shared" ca="1" si="72"/>
        <v>0</v>
      </c>
      <c r="CG86" s="211">
        <f t="shared" ca="1" si="72"/>
        <v>0</v>
      </c>
      <c r="CH86" s="211">
        <f t="shared" ca="1" si="72"/>
        <v>0</v>
      </c>
      <c r="CI86" s="211">
        <f t="shared" ca="1" si="72"/>
        <v>0</v>
      </c>
      <c r="CJ86" s="211">
        <f t="shared" ca="1" si="73"/>
        <v>0</v>
      </c>
      <c r="CK86" s="211">
        <f t="shared" ca="1" si="73"/>
        <v>0</v>
      </c>
      <c r="CL86" s="211">
        <f t="shared" ca="1" si="73"/>
        <v>0</v>
      </c>
      <c r="CM86" s="211">
        <f t="shared" ca="1" si="73"/>
        <v>0</v>
      </c>
      <c r="CN86" s="211">
        <f t="shared" ca="1" si="73"/>
        <v>0</v>
      </c>
      <c r="CO86" s="211">
        <f t="shared" ca="1" si="73"/>
        <v>0</v>
      </c>
      <c r="CP86" s="211">
        <f t="shared" ca="1" si="73"/>
        <v>0</v>
      </c>
      <c r="CQ86" s="211">
        <f t="shared" ca="1" si="73"/>
        <v>0</v>
      </c>
      <c r="CR86" s="211">
        <f t="shared" ca="1" si="73"/>
        <v>0</v>
      </c>
      <c r="CS86" s="211">
        <f t="shared" ca="1" si="73"/>
        <v>0</v>
      </c>
      <c r="CT86" s="211">
        <f t="shared" ca="1" si="74"/>
        <v>0</v>
      </c>
      <c r="CU86" s="211">
        <f t="shared" ca="1" si="74"/>
        <v>0</v>
      </c>
      <c r="CV86" s="211">
        <f t="shared" ca="1" si="74"/>
        <v>0</v>
      </c>
      <c r="CW86" s="211">
        <f t="shared" ca="1" si="74"/>
        <v>0</v>
      </c>
      <c r="CX86" s="211">
        <f t="shared" ca="1" si="74"/>
        <v>0</v>
      </c>
      <c r="CY86" s="211">
        <f t="shared" ca="1" si="74"/>
        <v>0</v>
      </c>
      <c r="CZ86" s="211">
        <f t="shared" ca="1" si="74"/>
        <v>0</v>
      </c>
      <c r="DA86" s="211">
        <f t="shared" ca="1" si="74"/>
        <v>0</v>
      </c>
      <c r="DB86" s="211">
        <f t="shared" ca="1" si="74"/>
        <v>0</v>
      </c>
      <c r="DC86" s="211">
        <f t="shared" ca="1" si="74"/>
        <v>0</v>
      </c>
    </row>
    <row r="87" spans="1:107">
      <c r="A87" s="44">
        <v>51</v>
      </c>
      <c r="B87" s="176" t="str">
        <f t="shared" ca="1" si="61"/>
        <v>E.2.7.</v>
      </c>
      <c r="C87" s="180" t="str">
        <f t="shared" ca="1" si="62"/>
        <v>Veikla</v>
      </c>
      <c r="D87" s="252"/>
      <c r="E87" s="252"/>
      <c r="F87" s="253"/>
      <c r="G87" s="243">
        <f ca="1">SUMIF($H$39:$DC$39,"&lt;="&amp;PAL,$H87:$DC87)</f>
        <v>0</v>
      </c>
      <c r="H87" s="211">
        <f t="shared" ca="1" si="65"/>
        <v>0</v>
      </c>
      <c r="I87" s="211">
        <f t="shared" ca="1" si="65"/>
        <v>0</v>
      </c>
      <c r="J87" s="211">
        <f t="shared" ca="1" si="65"/>
        <v>0</v>
      </c>
      <c r="K87" s="211">
        <f t="shared" ca="1" si="65"/>
        <v>0</v>
      </c>
      <c r="L87" s="211">
        <f t="shared" ca="1" si="65"/>
        <v>0</v>
      </c>
      <c r="M87" s="211">
        <f t="shared" ca="1" si="65"/>
        <v>0</v>
      </c>
      <c r="N87" s="211">
        <f t="shared" ca="1" si="65"/>
        <v>0</v>
      </c>
      <c r="O87" s="211">
        <f t="shared" ca="1" si="65"/>
        <v>0</v>
      </c>
      <c r="P87" s="211">
        <f t="shared" ca="1" si="65"/>
        <v>0</v>
      </c>
      <c r="Q87" s="211">
        <f t="shared" ca="1" si="65"/>
        <v>0</v>
      </c>
      <c r="R87" s="211">
        <f t="shared" ca="1" si="66"/>
        <v>0</v>
      </c>
      <c r="S87" s="211">
        <f t="shared" ca="1" si="66"/>
        <v>0</v>
      </c>
      <c r="T87" s="211">
        <f t="shared" ca="1" si="66"/>
        <v>0</v>
      </c>
      <c r="U87" s="211">
        <f t="shared" ca="1" si="66"/>
        <v>0</v>
      </c>
      <c r="V87" s="211">
        <f t="shared" ca="1" si="66"/>
        <v>0</v>
      </c>
      <c r="W87" s="211">
        <f t="shared" ca="1" si="66"/>
        <v>0</v>
      </c>
      <c r="X87" s="211">
        <f t="shared" ca="1" si="66"/>
        <v>0</v>
      </c>
      <c r="Y87" s="211">
        <f t="shared" ca="1" si="66"/>
        <v>0</v>
      </c>
      <c r="Z87" s="211">
        <f t="shared" ca="1" si="66"/>
        <v>0</v>
      </c>
      <c r="AA87" s="211">
        <f t="shared" ca="1" si="66"/>
        <v>0</v>
      </c>
      <c r="AB87" s="211">
        <f t="shared" ca="1" si="67"/>
        <v>0</v>
      </c>
      <c r="AC87" s="211">
        <f t="shared" ca="1" si="67"/>
        <v>0</v>
      </c>
      <c r="AD87" s="211">
        <f t="shared" ca="1" si="67"/>
        <v>0</v>
      </c>
      <c r="AE87" s="211">
        <f t="shared" ca="1" si="67"/>
        <v>0</v>
      </c>
      <c r="AF87" s="211">
        <f t="shared" ca="1" si="67"/>
        <v>0</v>
      </c>
      <c r="AG87" s="211">
        <f t="shared" ca="1" si="67"/>
        <v>0</v>
      </c>
      <c r="AH87" s="211">
        <f t="shared" ca="1" si="67"/>
        <v>0</v>
      </c>
      <c r="AI87" s="211">
        <f t="shared" ca="1" si="67"/>
        <v>0</v>
      </c>
      <c r="AJ87" s="211">
        <f t="shared" ca="1" si="67"/>
        <v>0</v>
      </c>
      <c r="AK87" s="211">
        <f t="shared" ca="1" si="67"/>
        <v>0</v>
      </c>
      <c r="AL87" s="211">
        <f t="shared" ca="1" si="68"/>
        <v>0</v>
      </c>
      <c r="AM87" s="211">
        <f t="shared" ca="1" si="68"/>
        <v>0</v>
      </c>
      <c r="AN87" s="211">
        <f t="shared" ca="1" si="68"/>
        <v>0</v>
      </c>
      <c r="AO87" s="211">
        <f t="shared" ca="1" si="68"/>
        <v>0</v>
      </c>
      <c r="AP87" s="211">
        <f t="shared" ca="1" si="68"/>
        <v>0</v>
      </c>
      <c r="AQ87" s="211">
        <f t="shared" ca="1" si="68"/>
        <v>0</v>
      </c>
      <c r="AR87" s="211">
        <f t="shared" ca="1" si="68"/>
        <v>0</v>
      </c>
      <c r="AS87" s="211">
        <f t="shared" ca="1" si="68"/>
        <v>0</v>
      </c>
      <c r="AT87" s="211">
        <f t="shared" ca="1" si="68"/>
        <v>0</v>
      </c>
      <c r="AU87" s="211">
        <f t="shared" ca="1" si="68"/>
        <v>0</v>
      </c>
      <c r="AV87" s="211">
        <f t="shared" ca="1" si="69"/>
        <v>0</v>
      </c>
      <c r="AW87" s="211">
        <f t="shared" ca="1" si="69"/>
        <v>0</v>
      </c>
      <c r="AX87" s="211">
        <f t="shared" ca="1" si="69"/>
        <v>0</v>
      </c>
      <c r="AY87" s="211">
        <f t="shared" ca="1" si="69"/>
        <v>0</v>
      </c>
      <c r="AZ87" s="211">
        <f t="shared" ca="1" si="69"/>
        <v>0</v>
      </c>
      <c r="BA87" s="211">
        <f t="shared" ca="1" si="69"/>
        <v>0</v>
      </c>
      <c r="BB87" s="211">
        <f t="shared" ca="1" si="69"/>
        <v>0</v>
      </c>
      <c r="BC87" s="211">
        <f t="shared" ca="1" si="69"/>
        <v>0</v>
      </c>
      <c r="BD87" s="211">
        <f t="shared" ca="1" si="69"/>
        <v>0</v>
      </c>
      <c r="BE87" s="211">
        <f t="shared" ca="1" si="69"/>
        <v>0</v>
      </c>
      <c r="BF87" s="211">
        <f t="shared" ca="1" si="70"/>
        <v>0</v>
      </c>
      <c r="BG87" s="211">
        <f t="shared" ca="1" si="70"/>
        <v>0</v>
      </c>
      <c r="BH87" s="211">
        <f t="shared" ca="1" si="70"/>
        <v>0</v>
      </c>
      <c r="BI87" s="211">
        <f t="shared" ca="1" si="70"/>
        <v>0</v>
      </c>
      <c r="BJ87" s="211">
        <f t="shared" ca="1" si="70"/>
        <v>0</v>
      </c>
      <c r="BK87" s="211">
        <f t="shared" ca="1" si="70"/>
        <v>0</v>
      </c>
      <c r="BL87" s="211">
        <f t="shared" ca="1" si="70"/>
        <v>0</v>
      </c>
      <c r="BM87" s="211">
        <f t="shared" ca="1" si="70"/>
        <v>0</v>
      </c>
      <c r="BN87" s="211">
        <f t="shared" ca="1" si="70"/>
        <v>0</v>
      </c>
      <c r="BO87" s="211">
        <f t="shared" ca="1" si="70"/>
        <v>0</v>
      </c>
      <c r="BP87" s="211">
        <f t="shared" ca="1" si="71"/>
        <v>0</v>
      </c>
      <c r="BQ87" s="211">
        <f t="shared" ca="1" si="71"/>
        <v>0</v>
      </c>
      <c r="BR87" s="211">
        <f t="shared" ca="1" si="71"/>
        <v>0</v>
      </c>
      <c r="BS87" s="211">
        <f t="shared" ca="1" si="71"/>
        <v>0</v>
      </c>
      <c r="BT87" s="211">
        <f t="shared" ca="1" si="71"/>
        <v>0</v>
      </c>
      <c r="BU87" s="211">
        <f t="shared" ca="1" si="71"/>
        <v>0</v>
      </c>
      <c r="BV87" s="211">
        <f t="shared" ca="1" si="71"/>
        <v>0</v>
      </c>
      <c r="BW87" s="211">
        <f t="shared" ca="1" si="71"/>
        <v>0</v>
      </c>
      <c r="BX87" s="211">
        <f t="shared" ca="1" si="71"/>
        <v>0</v>
      </c>
      <c r="BY87" s="211">
        <f t="shared" ca="1" si="71"/>
        <v>0</v>
      </c>
      <c r="BZ87" s="211">
        <f t="shared" ca="1" si="72"/>
        <v>0</v>
      </c>
      <c r="CA87" s="211">
        <f t="shared" ca="1" si="72"/>
        <v>0</v>
      </c>
      <c r="CB87" s="211">
        <f t="shared" ca="1" si="72"/>
        <v>0</v>
      </c>
      <c r="CC87" s="211">
        <f t="shared" ca="1" si="72"/>
        <v>0</v>
      </c>
      <c r="CD87" s="211">
        <f t="shared" ca="1" si="72"/>
        <v>0</v>
      </c>
      <c r="CE87" s="211">
        <f t="shared" ca="1" si="72"/>
        <v>0</v>
      </c>
      <c r="CF87" s="211">
        <f t="shared" ca="1" si="72"/>
        <v>0</v>
      </c>
      <c r="CG87" s="211">
        <f t="shared" ca="1" si="72"/>
        <v>0</v>
      </c>
      <c r="CH87" s="211">
        <f t="shared" ca="1" si="72"/>
        <v>0</v>
      </c>
      <c r="CI87" s="211">
        <f t="shared" ca="1" si="72"/>
        <v>0</v>
      </c>
      <c r="CJ87" s="211">
        <f t="shared" ca="1" si="73"/>
        <v>0</v>
      </c>
      <c r="CK87" s="211">
        <f t="shared" ca="1" si="73"/>
        <v>0</v>
      </c>
      <c r="CL87" s="211">
        <f t="shared" ca="1" si="73"/>
        <v>0</v>
      </c>
      <c r="CM87" s="211">
        <f t="shared" ca="1" si="73"/>
        <v>0</v>
      </c>
      <c r="CN87" s="211">
        <f t="shared" ca="1" si="73"/>
        <v>0</v>
      </c>
      <c r="CO87" s="211">
        <f t="shared" ca="1" si="73"/>
        <v>0</v>
      </c>
      <c r="CP87" s="211">
        <f t="shared" ca="1" si="73"/>
        <v>0</v>
      </c>
      <c r="CQ87" s="211">
        <f t="shared" ca="1" si="73"/>
        <v>0</v>
      </c>
      <c r="CR87" s="211">
        <f t="shared" ca="1" si="73"/>
        <v>0</v>
      </c>
      <c r="CS87" s="211">
        <f t="shared" ca="1" si="73"/>
        <v>0</v>
      </c>
      <c r="CT87" s="211">
        <f t="shared" ca="1" si="74"/>
        <v>0</v>
      </c>
      <c r="CU87" s="211">
        <f t="shared" ca="1" si="74"/>
        <v>0</v>
      </c>
      <c r="CV87" s="211">
        <f t="shared" ca="1" si="74"/>
        <v>0</v>
      </c>
      <c r="CW87" s="211">
        <f t="shared" ca="1" si="74"/>
        <v>0</v>
      </c>
      <c r="CX87" s="211">
        <f t="shared" ca="1" si="74"/>
        <v>0</v>
      </c>
      <c r="CY87" s="211">
        <f t="shared" ca="1" si="74"/>
        <v>0</v>
      </c>
      <c r="CZ87" s="211">
        <f t="shared" ca="1" si="74"/>
        <v>0</v>
      </c>
      <c r="DA87" s="211">
        <f t="shared" ca="1" si="74"/>
        <v>0</v>
      </c>
      <c r="DB87" s="211">
        <f t="shared" ca="1" si="74"/>
        <v>0</v>
      </c>
      <c r="DC87" s="211">
        <f t="shared" ca="1" si="74"/>
        <v>0</v>
      </c>
    </row>
    <row r="88" spans="1:107">
      <c r="A88" s="44">
        <v>52</v>
      </c>
      <c r="B88" s="176" t="str">
        <f t="shared" ca="1" si="61"/>
        <v>E.2.8.</v>
      </c>
      <c r="C88" s="180" t="str">
        <f t="shared" ca="1" si="62"/>
        <v>Veikla</v>
      </c>
      <c r="D88" s="252"/>
      <c r="E88" s="252"/>
      <c r="F88" s="253"/>
      <c r="G88" s="243">
        <f ca="1">SUMIF($H$39:$DC$39,"&lt;="&amp;PAL,$H88:$DC88)</f>
        <v>0</v>
      </c>
      <c r="H88" s="211">
        <f t="shared" ca="1" si="65"/>
        <v>0</v>
      </c>
      <c r="I88" s="211">
        <f t="shared" ca="1" si="65"/>
        <v>0</v>
      </c>
      <c r="J88" s="211">
        <f t="shared" ca="1" si="65"/>
        <v>0</v>
      </c>
      <c r="K88" s="211">
        <f t="shared" ca="1" si="65"/>
        <v>0</v>
      </c>
      <c r="L88" s="211">
        <f t="shared" ca="1" si="65"/>
        <v>0</v>
      </c>
      <c r="M88" s="211">
        <f t="shared" ca="1" si="65"/>
        <v>0</v>
      </c>
      <c r="N88" s="211">
        <f t="shared" ca="1" si="65"/>
        <v>0</v>
      </c>
      <c r="O88" s="211">
        <f t="shared" ca="1" si="65"/>
        <v>0</v>
      </c>
      <c r="P88" s="211">
        <f t="shared" ca="1" si="65"/>
        <v>0</v>
      </c>
      <c r="Q88" s="211">
        <f t="shared" ca="1" si="65"/>
        <v>0</v>
      </c>
      <c r="R88" s="211">
        <f t="shared" ca="1" si="66"/>
        <v>0</v>
      </c>
      <c r="S88" s="211">
        <f t="shared" ca="1" si="66"/>
        <v>0</v>
      </c>
      <c r="T88" s="211">
        <f t="shared" ca="1" si="66"/>
        <v>0</v>
      </c>
      <c r="U88" s="211">
        <f t="shared" ca="1" si="66"/>
        <v>0</v>
      </c>
      <c r="V88" s="211">
        <f t="shared" ca="1" si="66"/>
        <v>0</v>
      </c>
      <c r="W88" s="211">
        <f t="shared" ca="1" si="66"/>
        <v>0</v>
      </c>
      <c r="X88" s="211">
        <f t="shared" ca="1" si="66"/>
        <v>0</v>
      </c>
      <c r="Y88" s="211">
        <f t="shared" ca="1" si="66"/>
        <v>0</v>
      </c>
      <c r="Z88" s="211">
        <f t="shared" ca="1" si="66"/>
        <v>0</v>
      </c>
      <c r="AA88" s="211">
        <f t="shared" ca="1" si="66"/>
        <v>0</v>
      </c>
      <c r="AB88" s="211">
        <f t="shared" ca="1" si="67"/>
        <v>0</v>
      </c>
      <c r="AC88" s="211">
        <f t="shared" ca="1" si="67"/>
        <v>0</v>
      </c>
      <c r="AD88" s="211">
        <f t="shared" ca="1" si="67"/>
        <v>0</v>
      </c>
      <c r="AE88" s="211">
        <f t="shared" ca="1" si="67"/>
        <v>0</v>
      </c>
      <c r="AF88" s="211">
        <f t="shared" ca="1" si="67"/>
        <v>0</v>
      </c>
      <c r="AG88" s="211">
        <f t="shared" ca="1" si="67"/>
        <v>0</v>
      </c>
      <c r="AH88" s="211">
        <f t="shared" ca="1" si="67"/>
        <v>0</v>
      </c>
      <c r="AI88" s="211">
        <f t="shared" ca="1" si="67"/>
        <v>0</v>
      </c>
      <c r="AJ88" s="211">
        <f t="shared" ca="1" si="67"/>
        <v>0</v>
      </c>
      <c r="AK88" s="211">
        <f t="shared" ca="1" si="67"/>
        <v>0</v>
      </c>
      <c r="AL88" s="211">
        <f t="shared" ca="1" si="68"/>
        <v>0</v>
      </c>
      <c r="AM88" s="211">
        <f t="shared" ca="1" si="68"/>
        <v>0</v>
      </c>
      <c r="AN88" s="211">
        <f t="shared" ca="1" si="68"/>
        <v>0</v>
      </c>
      <c r="AO88" s="211">
        <f t="shared" ca="1" si="68"/>
        <v>0</v>
      </c>
      <c r="AP88" s="211">
        <f t="shared" ca="1" si="68"/>
        <v>0</v>
      </c>
      <c r="AQ88" s="211">
        <f t="shared" ca="1" si="68"/>
        <v>0</v>
      </c>
      <c r="AR88" s="211">
        <f t="shared" ca="1" si="68"/>
        <v>0</v>
      </c>
      <c r="AS88" s="211">
        <f t="shared" ca="1" si="68"/>
        <v>0</v>
      </c>
      <c r="AT88" s="211">
        <f t="shared" ca="1" si="68"/>
        <v>0</v>
      </c>
      <c r="AU88" s="211">
        <f t="shared" ca="1" si="68"/>
        <v>0</v>
      </c>
      <c r="AV88" s="211">
        <f t="shared" ca="1" si="69"/>
        <v>0</v>
      </c>
      <c r="AW88" s="211">
        <f t="shared" ca="1" si="69"/>
        <v>0</v>
      </c>
      <c r="AX88" s="211">
        <f t="shared" ca="1" si="69"/>
        <v>0</v>
      </c>
      <c r="AY88" s="211">
        <f t="shared" ca="1" si="69"/>
        <v>0</v>
      </c>
      <c r="AZ88" s="211">
        <f t="shared" ca="1" si="69"/>
        <v>0</v>
      </c>
      <c r="BA88" s="211">
        <f t="shared" ca="1" si="69"/>
        <v>0</v>
      </c>
      <c r="BB88" s="211">
        <f t="shared" ca="1" si="69"/>
        <v>0</v>
      </c>
      <c r="BC88" s="211">
        <f t="shared" ca="1" si="69"/>
        <v>0</v>
      </c>
      <c r="BD88" s="211">
        <f t="shared" ca="1" si="69"/>
        <v>0</v>
      </c>
      <c r="BE88" s="211">
        <f t="shared" ca="1" si="69"/>
        <v>0</v>
      </c>
      <c r="BF88" s="211">
        <f t="shared" ca="1" si="70"/>
        <v>0</v>
      </c>
      <c r="BG88" s="211">
        <f t="shared" ca="1" si="70"/>
        <v>0</v>
      </c>
      <c r="BH88" s="211">
        <f t="shared" ca="1" si="70"/>
        <v>0</v>
      </c>
      <c r="BI88" s="211">
        <f t="shared" ca="1" si="70"/>
        <v>0</v>
      </c>
      <c r="BJ88" s="211">
        <f t="shared" ca="1" si="70"/>
        <v>0</v>
      </c>
      <c r="BK88" s="211">
        <f t="shared" ca="1" si="70"/>
        <v>0</v>
      </c>
      <c r="BL88" s="211">
        <f t="shared" ca="1" si="70"/>
        <v>0</v>
      </c>
      <c r="BM88" s="211">
        <f t="shared" ca="1" si="70"/>
        <v>0</v>
      </c>
      <c r="BN88" s="211">
        <f t="shared" ca="1" si="70"/>
        <v>0</v>
      </c>
      <c r="BO88" s="211">
        <f t="shared" ca="1" si="70"/>
        <v>0</v>
      </c>
      <c r="BP88" s="211">
        <f t="shared" ca="1" si="71"/>
        <v>0</v>
      </c>
      <c r="BQ88" s="211">
        <f t="shared" ca="1" si="71"/>
        <v>0</v>
      </c>
      <c r="BR88" s="211">
        <f t="shared" ca="1" si="71"/>
        <v>0</v>
      </c>
      <c r="BS88" s="211">
        <f t="shared" ca="1" si="71"/>
        <v>0</v>
      </c>
      <c r="BT88" s="211">
        <f t="shared" ca="1" si="71"/>
        <v>0</v>
      </c>
      <c r="BU88" s="211">
        <f t="shared" ca="1" si="71"/>
        <v>0</v>
      </c>
      <c r="BV88" s="211">
        <f t="shared" ca="1" si="71"/>
        <v>0</v>
      </c>
      <c r="BW88" s="211">
        <f t="shared" ca="1" si="71"/>
        <v>0</v>
      </c>
      <c r="BX88" s="211">
        <f t="shared" ca="1" si="71"/>
        <v>0</v>
      </c>
      <c r="BY88" s="211">
        <f t="shared" ca="1" si="71"/>
        <v>0</v>
      </c>
      <c r="BZ88" s="211">
        <f t="shared" ca="1" si="72"/>
        <v>0</v>
      </c>
      <c r="CA88" s="211">
        <f t="shared" ca="1" si="72"/>
        <v>0</v>
      </c>
      <c r="CB88" s="211">
        <f t="shared" ca="1" si="72"/>
        <v>0</v>
      </c>
      <c r="CC88" s="211">
        <f t="shared" ca="1" si="72"/>
        <v>0</v>
      </c>
      <c r="CD88" s="211">
        <f t="shared" ca="1" si="72"/>
        <v>0</v>
      </c>
      <c r="CE88" s="211">
        <f t="shared" ca="1" si="72"/>
        <v>0</v>
      </c>
      <c r="CF88" s="211">
        <f t="shared" ca="1" si="72"/>
        <v>0</v>
      </c>
      <c r="CG88" s="211">
        <f t="shared" ca="1" si="72"/>
        <v>0</v>
      </c>
      <c r="CH88" s="211">
        <f t="shared" ca="1" si="72"/>
        <v>0</v>
      </c>
      <c r="CI88" s="211">
        <f t="shared" ca="1" si="72"/>
        <v>0</v>
      </c>
      <c r="CJ88" s="211">
        <f t="shared" ca="1" si="73"/>
        <v>0</v>
      </c>
      <c r="CK88" s="211">
        <f t="shared" ca="1" si="73"/>
        <v>0</v>
      </c>
      <c r="CL88" s="211">
        <f t="shared" ca="1" si="73"/>
        <v>0</v>
      </c>
      <c r="CM88" s="211">
        <f t="shared" ca="1" si="73"/>
        <v>0</v>
      </c>
      <c r="CN88" s="211">
        <f t="shared" ca="1" si="73"/>
        <v>0</v>
      </c>
      <c r="CO88" s="211">
        <f t="shared" ca="1" si="73"/>
        <v>0</v>
      </c>
      <c r="CP88" s="211">
        <f t="shared" ca="1" si="73"/>
        <v>0</v>
      </c>
      <c r="CQ88" s="211">
        <f t="shared" ca="1" si="73"/>
        <v>0</v>
      </c>
      <c r="CR88" s="211">
        <f t="shared" ca="1" si="73"/>
        <v>0</v>
      </c>
      <c r="CS88" s="211">
        <f t="shared" ca="1" si="73"/>
        <v>0</v>
      </c>
      <c r="CT88" s="211">
        <f t="shared" ca="1" si="74"/>
        <v>0</v>
      </c>
      <c r="CU88" s="211">
        <f t="shared" ca="1" si="74"/>
        <v>0</v>
      </c>
      <c r="CV88" s="211">
        <f t="shared" ca="1" si="74"/>
        <v>0</v>
      </c>
      <c r="CW88" s="211">
        <f t="shared" ca="1" si="74"/>
        <v>0</v>
      </c>
      <c r="CX88" s="211">
        <f t="shared" ca="1" si="74"/>
        <v>0</v>
      </c>
      <c r="CY88" s="211">
        <f t="shared" ca="1" si="74"/>
        <v>0</v>
      </c>
      <c r="CZ88" s="211">
        <f t="shared" ca="1" si="74"/>
        <v>0</v>
      </c>
      <c r="DA88" s="211">
        <f t="shared" ca="1" si="74"/>
        <v>0</v>
      </c>
      <c r="DB88" s="211">
        <f t="shared" ca="1" si="74"/>
        <v>0</v>
      </c>
      <c r="DC88" s="211">
        <f t="shared" ca="1" si="74"/>
        <v>0</v>
      </c>
    </row>
    <row r="89" spans="1:107">
      <c r="A89" s="44">
        <v>55</v>
      </c>
      <c r="B89" s="190" t="str">
        <f t="shared" ca="1" si="61"/>
        <v>E.3.</v>
      </c>
      <c r="C89" s="249" t="str">
        <f t="shared" ca="1" si="62"/>
        <v>Investicijos į žinias ir žmogiškuosius išteklius</v>
      </c>
      <c r="D89" s="250"/>
      <c r="E89" s="250"/>
      <c r="F89" s="251"/>
      <c r="G89" s="243">
        <f ca="1">SUMIF($H$39:$DC$39,"&lt;="&amp;PAL,$H89:$DC89)</f>
        <v>0</v>
      </c>
      <c r="H89" s="191">
        <f ca="1">SUM(H90:H97)</f>
        <v>0</v>
      </c>
      <c r="I89" s="191">
        <f t="shared" ref="I89:BT89" ca="1" si="75">SUM(I90:I97)</f>
        <v>0</v>
      </c>
      <c r="J89" s="191">
        <f t="shared" ca="1" si="75"/>
        <v>0</v>
      </c>
      <c r="K89" s="191">
        <f t="shared" ca="1" si="75"/>
        <v>0</v>
      </c>
      <c r="L89" s="191">
        <f t="shared" ca="1" si="75"/>
        <v>0</v>
      </c>
      <c r="M89" s="191">
        <f t="shared" ca="1" si="75"/>
        <v>0</v>
      </c>
      <c r="N89" s="191">
        <f t="shared" ca="1" si="75"/>
        <v>0</v>
      </c>
      <c r="O89" s="191">
        <f t="shared" ca="1" si="75"/>
        <v>0</v>
      </c>
      <c r="P89" s="191">
        <f t="shared" ca="1" si="75"/>
        <v>0</v>
      </c>
      <c r="Q89" s="191">
        <f t="shared" ca="1" si="75"/>
        <v>0</v>
      </c>
      <c r="R89" s="191">
        <f t="shared" ca="1" si="75"/>
        <v>0</v>
      </c>
      <c r="S89" s="191">
        <f t="shared" ca="1" si="75"/>
        <v>0</v>
      </c>
      <c r="T89" s="191">
        <f t="shared" ca="1" si="75"/>
        <v>0</v>
      </c>
      <c r="U89" s="191">
        <f t="shared" ca="1" si="75"/>
        <v>0</v>
      </c>
      <c r="V89" s="191">
        <f t="shared" ca="1" si="75"/>
        <v>0</v>
      </c>
      <c r="W89" s="191">
        <f t="shared" ca="1" si="75"/>
        <v>0</v>
      </c>
      <c r="X89" s="191">
        <f t="shared" ca="1" si="75"/>
        <v>0</v>
      </c>
      <c r="Y89" s="191">
        <f t="shared" ca="1" si="75"/>
        <v>0</v>
      </c>
      <c r="Z89" s="191">
        <f t="shared" ca="1" si="75"/>
        <v>0</v>
      </c>
      <c r="AA89" s="191">
        <f t="shared" ca="1" si="75"/>
        <v>0</v>
      </c>
      <c r="AB89" s="191">
        <f t="shared" ca="1" si="75"/>
        <v>0</v>
      </c>
      <c r="AC89" s="191">
        <f t="shared" ca="1" si="75"/>
        <v>0</v>
      </c>
      <c r="AD89" s="191">
        <f t="shared" ca="1" si="75"/>
        <v>0</v>
      </c>
      <c r="AE89" s="191">
        <f t="shared" ca="1" si="75"/>
        <v>0</v>
      </c>
      <c r="AF89" s="191">
        <f t="shared" ca="1" si="75"/>
        <v>0</v>
      </c>
      <c r="AG89" s="191">
        <f t="shared" ca="1" si="75"/>
        <v>0</v>
      </c>
      <c r="AH89" s="191">
        <f t="shared" ca="1" si="75"/>
        <v>0</v>
      </c>
      <c r="AI89" s="191">
        <f t="shared" ca="1" si="75"/>
        <v>0</v>
      </c>
      <c r="AJ89" s="191">
        <f t="shared" ca="1" si="75"/>
        <v>0</v>
      </c>
      <c r="AK89" s="191">
        <f t="shared" ca="1" si="75"/>
        <v>0</v>
      </c>
      <c r="AL89" s="191">
        <f t="shared" ca="1" si="75"/>
        <v>0</v>
      </c>
      <c r="AM89" s="191">
        <f t="shared" ca="1" si="75"/>
        <v>0</v>
      </c>
      <c r="AN89" s="191">
        <f t="shared" ca="1" si="75"/>
        <v>0</v>
      </c>
      <c r="AO89" s="191">
        <f t="shared" ca="1" si="75"/>
        <v>0</v>
      </c>
      <c r="AP89" s="191">
        <f t="shared" ca="1" si="75"/>
        <v>0</v>
      </c>
      <c r="AQ89" s="191">
        <f t="shared" ca="1" si="75"/>
        <v>0</v>
      </c>
      <c r="AR89" s="191">
        <f t="shared" ca="1" si="75"/>
        <v>0</v>
      </c>
      <c r="AS89" s="191">
        <f t="shared" ca="1" si="75"/>
        <v>0</v>
      </c>
      <c r="AT89" s="191">
        <f t="shared" ca="1" si="75"/>
        <v>0</v>
      </c>
      <c r="AU89" s="191">
        <f t="shared" ca="1" si="75"/>
        <v>0</v>
      </c>
      <c r="AV89" s="191">
        <f t="shared" ca="1" si="75"/>
        <v>0</v>
      </c>
      <c r="AW89" s="191">
        <f t="shared" ca="1" si="75"/>
        <v>0</v>
      </c>
      <c r="AX89" s="191">
        <f t="shared" ca="1" si="75"/>
        <v>0</v>
      </c>
      <c r="AY89" s="191">
        <f t="shared" ca="1" si="75"/>
        <v>0</v>
      </c>
      <c r="AZ89" s="191">
        <f t="shared" ca="1" si="75"/>
        <v>0</v>
      </c>
      <c r="BA89" s="191">
        <f t="shared" ca="1" si="75"/>
        <v>0</v>
      </c>
      <c r="BB89" s="191">
        <f t="shared" ca="1" si="75"/>
        <v>0</v>
      </c>
      <c r="BC89" s="191">
        <f t="shared" ca="1" si="75"/>
        <v>0</v>
      </c>
      <c r="BD89" s="191">
        <f t="shared" ca="1" si="75"/>
        <v>0</v>
      </c>
      <c r="BE89" s="191">
        <f t="shared" ca="1" si="75"/>
        <v>0</v>
      </c>
      <c r="BF89" s="191">
        <f t="shared" ca="1" si="75"/>
        <v>0</v>
      </c>
      <c r="BG89" s="191">
        <f t="shared" ca="1" si="75"/>
        <v>0</v>
      </c>
      <c r="BH89" s="191">
        <f t="shared" ca="1" si="75"/>
        <v>0</v>
      </c>
      <c r="BI89" s="191">
        <f t="shared" ca="1" si="75"/>
        <v>0</v>
      </c>
      <c r="BJ89" s="191">
        <f t="shared" ca="1" si="75"/>
        <v>0</v>
      </c>
      <c r="BK89" s="191">
        <f t="shared" ca="1" si="75"/>
        <v>0</v>
      </c>
      <c r="BL89" s="191">
        <f t="shared" ca="1" si="75"/>
        <v>0</v>
      </c>
      <c r="BM89" s="191">
        <f t="shared" ca="1" si="75"/>
        <v>0</v>
      </c>
      <c r="BN89" s="191">
        <f t="shared" ca="1" si="75"/>
        <v>0</v>
      </c>
      <c r="BO89" s="191">
        <f t="shared" ca="1" si="75"/>
        <v>0</v>
      </c>
      <c r="BP89" s="191">
        <f t="shared" ca="1" si="75"/>
        <v>0</v>
      </c>
      <c r="BQ89" s="191">
        <f t="shared" ca="1" si="75"/>
        <v>0</v>
      </c>
      <c r="BR89" s="191">
        <f t="shared" ca="1" si="75"/>
        <v>0</v>
      </c>
      <c r="BS89" s="191">
        <f t="shared" ca="1" si="75"/>
        <v>0</v>
      </c>
      <c r="BT89" s="191">
        <f t="shared" ca="1" si="75"/>
        <v>0</v>
      </c>
      <c r="BU89" s="191">
        <f t="shared" ref="BU89:DB89" ca="1" si="76">SUM(BU90:BU97)</f>
        <v>0</v>
      </c>
      <c r="BV89" s="191">
        <f t="shared" ca="1" si="76"/>
        <v>0</v>
      </c>
      <c r="BW89" s="191">
        <f t="shared" ca="1" si="76"/>
        <v>0</v>
      </c>
      <c r="BX89" s="191">
        <f t="shared" ca="1" si="76"/>
        <v>0</v>
      </c>
      <c r="BY89" s="191">
        <f t="shared" ca="1" si="76"/>
        <v>0</v>
      </c>
      <c r="BZ89" s="191">
        <f t="shared" ca="1" si="76"/>
        <v>0</v>
      </c>
      <c r="CA89" s="191">
        <f t="shared" ca="1" si="76"/>
        <v>0</v>
      </c>
      <c r="CB89" s="191">
        <f t="shared" ca="1" si="76"/>
        <v>0</v>
      </c>
      <c r="CC89" s="191">
        <f t="shared" ca="1" si="76"/>
        <v>0</v>
      </c>
      <c r="CD89" s="191">
        <f t="shared" ca="1" si="76"/>
        <v>0</v>
      </c>
      <c r="CE89" s="191">
        <f t="shared" ca="1" si="76"/>
        <v>0</v>
      </c>
      <c r="CF89" s="191">
        <f t="shared" ca="1" si="76"/>
        <v>0</v>
      </c>
      <c r="CG89" s="191">
        <f t="shared" ca="1" si="76"/>
        <v>0</v>
      </c>
      <c r="CH89" s="191">
        <f t="shared" ca="1" si="76"/>
        <v>0</v>
      </c>
      <c r="CI89" s="191">
        <f t="shared" ca="1" si="76"/>
        <v>0</v>
      </c>
      <c r="CJ89" s="191">
        <f t="shared" ca="1" si="76"/>
        <v>0</v>
      </c>
      <c r="CK89" s="191">
        <f t="shared" ca="1" si="76"/>
        <v>0</v>
      </c>
      <c r="CL89" s="191">
        <f t="shared" ca="1" si="76"/>
        <v>0</v>
      </c>
      <c r="CM89" s="191">
        <f t="shared" ca="1" si="76"/>
        <v>0</v>
      </c>
      <c r="CN89" s="191">
        <f t="shared" ca="1" si="76"/>
        <v>0</v>
      </c>
      <c r="CO89" s="191">
        <f t="shared" ca="1" si="76"/>
        <v>0</v>
      </c>
      <c r="CP89" s="191">
        <f t="shared" ca="1" si="76"/>
        <v>0</v>
      </c>
      <c r="CQ89" s="191">
        <f t="shared" ca="1" si="76"/>
        <v>0</v>
      </c>
      <c r="CR89" s="191">
        <f t="shared" ca="1" si="76"/>
        <v>0</v>
      </c>
      <c r="CS89" s="191">
        <f t="shared" ca="1" si="76"/>
        <v>0</v>
      </c>
      <c r="CT89" s="191">
        <f t="shared" ca="1" si="76"/>
        <v>0</v>
      </c>
      <c r="CU89" s="191">
        <f t="shared" ca="1" si="76"/>
        <v>0</v>
      </c>
      <c r="CV89" s="191">
        <f t="shared" ca="1" si="76"/>
        <v>0</v>
      </c>
      <c r="CW89" s="191">
        <f t="shared" ca="1" si="76"/>
        <v>0</v>
      </c>
      <c r="CX89" s="191">
        <f t="shared" ca="1" si="76"/>
        <v>0</v>
      </c>
      <c r="CY89" s="191">
        <f t="shared" ca="1" si="76"/>
        <v>0</v>
      </c>
      <c r="CZ89" s="191">
        <f t="shared" ca="1" si="76"/>
        <v>0</v>
      </c>
      <c r="DA89" s="191">
        <f t="shared" ca="1" si="76"/>
        <v>0</v>
      </c>
      <c r="DB89" s="191">
        <f t="shared" ca="1" si="76"/>
        <v>0</v>
      </c>
      <c r="DC89" s="191">
        <f ca="1">SUM(DC90:DC97)</f>
        <v>0</v>
      </c>
    </row>
    <row r="90" spans="1:107">
      <c r="A90" s="44">
        <v>56</v>
      </c>
      <c r="B90" s="176" t="str">
        <f t="shared" ca="1" si="61"/>
        <v>E.3.1.</v>
      </c>
      <c r="C90" s="180" t="str">
        <f t="shared" ca="1" si="62"/>
        <v>Veikla</v>
      </c>
      <c r="D90" s="252"/>
      <c r="E90" s="252"/>
      <c r="F90" s="253"/>
      <c r="G90" s="243">
        <f ca="1">SUMIF($H$39:$DC$39,"&lt;="&amp;PAL,$H90:$DC90)</f>
        <v>0</v>
      </c>
      <c r="H90" s="211">
        <f t="shared" ref="H90:Q97" ca="1" si="77">IFERROR(OFFSET(INDIRECT("'"&amp;Opt_alt&amp;"'!H12"),$A90,H$39)*(1+VMI)^H$39,"")</f>
        <v>0</v>
      </c>
      <c r="I90" s="211">
        <f t="shared" ca="1" si="77"/>
        <v>0</v>
      </c>
      <c r="J90" s="211">
        <f t="shared" ca="1" si="77"/>
        <v>0</v>
      </c>
      <c r="K90" s="211">
        <f t="shared" ca="1" si="77"/>
        <v>0</v>
      </c>
      <c r="L90" s="211">
        <f t="shared" ca="1" si="77"/>
        <v>0</v>
      </c>
      <c r="M90" s="211">
        <f t="shared" ca="1" si="77"/>
        <v>0</v>
      </c>
      <c r="N90" s="211">
        <f t="shared" ca="1" si="77"/>
        <v>0</v>
      </c>
      <c r="O90" s="211">
        <f t="shared" ca="1" si="77"/>
        <v>0</v>
      </c>
      <c r="P90" s="211">
        <f t="shared" ca="1" si="77"/>
        <v>0</v>
      </c>
      <c r="Q90" s="211">
        <f t="shared" ca="1" si="77"/>
        <v>0</v>
      </c>
      <c r="R90" s="211">
        <f t="shared" ref="R90:AA97" ca="1" si="78">IFERROR(OFFSET(INDIRECT("'"&amp;Opt_alt&amp;"'!H12"),$A90,R$39)*(1+VMI)^R$39,"")</f>
        <v>0</v>
      </c>
      <c r="S90" s="211">
        <f t="shared" ca="1" si="78"/>
        <v>0</v>
      </c>
      <c r="T90" s="211">
        <f t="shared" ca="1" si="78"/>
        <v>0</v>
      </c>
      <c r="U90" s="211">
        <f t="shared" ca="1" si="78"/>
        <v>0</v>
      </c>
      <c r="V90" s="211">
        <f t="shared" ca="1" si="78"/>
        <v>0</v>
      </c>
      <c r="W90" s="211">
        <f t="shared" ca="1" si="78"/>
        <v>0</v>
      </c>
      <c r="X90" s="211">
        <f t="shared" ca="1" si="78"/>
        <v>0</v>
      </c>
      <c r="Y90" s="211">
        <f t="shared" ca="1" si="78"/>
        <v>0</v>
      </c>
      <c r="Z90" s="211">
        <f t="shared" ca="1" si="78"/>
        <v>0</v>
      </c>
      <c r="AA90" s="211">
        <f t="shared" ca="1" si="78"/>
        <v>0</v>
      </c>
      <c r="AB90" s="211">
        <f t="shared" ref="AB90:AK97" ca="1" si="79">IFERROR(OFFSET(INDIRECT("'"&amp;Opt_alt&amp;"'!H12"),$A90,AB$39)*(1+VMI)^AB$39,"")</f>
        <v>0</v>
      </c>
      <c r="AC90" s="211">
        <f t="shared" ca="1" si="79"/>
        <v>0</v>
      </c>
      <c r="AD90" s="211">
        <f t="shared" ca="1" si="79"/>
        <v>0</v>
      </c>
      <c r="AE90" s="211">
        <f t="shared" ca="1" si="79"/>
        <v>0</v>
      </c>
      <c r="AF90" s="211">
        <f t="shared" ca="1" si="79"/>
        <v>0</v>
      </c>
      <c r="AG90" s="211">
        <f t="shared" ca="1" si="79"/>
        <v>0</v>
      </c>
      <c r="AH90" s="211">
        <f t="shared" ca="1" si="79"/>
        <v>0</v>
      </c>
      <c r="AI90" s="211">
        <f t="shared" ca="1" si="79"/>
        <v>0</v>
      </c>
      <c r="AJ90" s="211">
        <f t="shared" ca="1" si="79"/>
        <v>0</v>
      </c>
      <c r="AK90" s="211">
        <f t="shared" ca="1" si="79"/>
        <v>0</v>
      </c>
      <c r="AL90" s="211">
        <f t="shared" ref="AL90:AU97" ca="1" si="80">IFERROR(OFFSET(INDIRECT("'"&amp;Opt_alt&amp;"'!H12"),$A90,AL$39)*(1+VMI)^AL$39,"")</f>
        <v>0</v>
      </c>
      <c r="AM90" s="211">
        <f t="shared" ca="1" si="80"/>
        <v>0</v>
      </c>
      <c r="AN90" s="211">
        <f t="shared" ca="1" si="80"/>
        <v>0</v>
      </c>
      <c r="AO90" s="211">
        <f t="shared" ca="1" si="80"/>
        <v>0</v>
      </c>
      <c r="AP90" s="211">
        <f t="shared" ca="1" si="80"/>
        <v>0</v>
      </c>
      <c r="AQ90" s="211">
        <f t="shared" ca="1" si="80"/>
        <v>0</v>
      </c>
      <c r="AR90" s="211">
        <f t="shared" ca="1" si="80"/>
        <v>0</v>
      </c>
      <c r="AS90" s="211">
        <f t="shared" ca="1" si="80"/>
        <v>0</v>
      </c>
      <c r="AT90" s="211">
        <f t="shared" ca="1" si="80"/>
        <v>0</v>
      </c>
      <c r="AU90" s="211">
        <f t="shared" ca="1" si="80"/>
        <v>0</v>
      </c>
      <c r="AV90" s="211">
        <f t="shared" ref="AV90:BE97" ca="1" si="81">IFERROR(OFFSET(INDIRECT("'"&amp;Opt_alt&amp;"'!H12"),$A90,AV$39)*(1+VMI)^AV$39,"")</f>
        <v>0</v>
      </c>
      <c r="AW90" s="211">
        <f t="shared" ca="1" si="81"/>
        <v>0</v>
      </c>
      <c r="AX90" s="211">
        <f t="shared" ca="1" si="81"/>
        <v>0</v>
      </c>
      <c r="AY90" s="211">
        <f t="shared" ca="1" si="81"/>
        <v>0</v>
      </c>
      <c r="AZ90" s="211">
        <f t="shared" ca="1" si="81"/>
        <v>0</v>
      </c>
      <c r="BA90" s="211">
        <f t="shared" ca="1" si="81"/>
        <v>0</v>
      </c>
      <c r="BB90" s="211">
        <f t="shared" ca="1" si="81"/>
        <v>0</v>
      </c>
      <c r="BC90" s="211">
        <f t="shared" ca="1" si="81"/>
        <v>0</v>
      </c>
      <c r="BD90" s="211">
        <f t="shared" ca="1" si="81"/>
        <v>0</v>
      </c>
      <c r="BE90" s="211">
        <f t="shared" ca="1" si="81"/>
        <v>0</v>
      </c>
      <c r="BF90" s="211">
        <f t="shared" ref="BF90:BO97" ca="1" si="82">IFERROR(OFFSET(INDIRECT("'"&amp;Opt_alt&amp;"'!H12"),$A90,BF$39)*(1+VMI)^BF$39,"")</f>
        <v>0</v>
      </c>
      <c r="BG90" s="211">
        <f t="shared" ca="1" si="82"/>
        <v>0</v>
      </c>
      <c r="BH90" s="211">
        <f t="shared" ca="1" si="82"/>
        <v>0</v>
      </c>
      <c r="BI90" s="211">
        <f t="shared" ca="1" si="82"/>
        <v>0</v>
      </c>
      <c r="BJ90" s="211">
        <f t="shared" ca="1" si="82"/>
        <v>0</v>
      </c>
      <c r="BK90" s="211">
        <f t="shared" ca="1" si="82"/>
        <v>0</v>
      </c>
      <c r="BL90" s="211">
        <f t="shared" ca="1" si="82"/>
        <v>0</v>
      </c>
      <c r="BM90" s="211">
        <f t="shared" ca="1" si="82"/>
        <v>0</v>
      </c>
      <c r="BN90" s="211">
        <f t="shared" ca="1" si="82"/>
        <v>0</v>
      </c>
      <c r="BO90" s="211">
        <f t="shared" ca="1" si="82"/>
        <v>0</v>
      </c>
      <c r="BP90" s="211">
        <f t="shared" ref="BP90:BY97" ca="1" si="83">IFERROR(OFFSET(INDIRECT("'"&amp;Opt_alt&amp;"'!H12"),$A90,BP$39)*(1+VMI)^BP$39,"")</f>
        <v>0</v>
      </c>
      <c r="BQ90" s="211">
        <f t="shared" ca="1" si="83"/>
        <v>0</v>
      </c>
      <c r="BR90" s="211">
        <f t="shared" ca="1" si="83"/>
        <v>0</v>
      </c>
      <c r="BS90" s="211">
        <f t="shared" ca="1" si="83"/>
        <v>0</v>
      </c>
      <c r="BT90" s="211">
        <f t="shared" ca="1" si="83"/>
        <v>0</v>
      </c>
      <c r="BU90" s="211">
        <f t="shared" ca="1" si="83"/>
        <v>0</v>
      </c>
      <c r="BV90" s="211">
        <f t="shared" ca="1" si="83"/>
        <v>0</v>
      </c>
      <c r="BW90" s="211">
        <f t="shared" ca="1" si="83"/>
        <v>0</v>
      </c>
      <c r="BX90" s="211">
        <f t="shared" ca="1" si="83"/>
        <v>0</v>
      </c>
      <c r="BY90" s="211">
        <f t="shared" ca="1" si="83"/>
        <v>0</v>
      </c>
      <c r="BZ90" s="211">
        <f t="shared" ref="BZ90:CI97" ca="1" si="84">IFERROR(OFFSET(INDIRECT("'"&amp;Opt_alt&amp;"'!H12"),$A90,BZ$39)*(1+VMI)^BZ$39,"")</f>
        <v>0</v>
      </c>
      <c r="CA90" s="211">
        <f t="shared" ca="1" si="84"/>
        <v>0</v>
      </c>
      <c r="CB90" s="211">
        <f t="shared" ca="1" si="84"/>
        <v>0</v>
      </c>
      <c r="CC90" s="211">
        <f t="shared" ca="1" si="84"/>
        <v>0</v>
      </c>
      <c r="CD90" s="211">
        <f t="shared" ca="1" si="84"/>
        <v>0</v>
      </c>
      <c r="CE90" s="211">
        <f t="shared" ca="1" si="84"/>
        <v>0</v>
      </c>
      <c r="CF90" s="211">
        <f t="shared" ca="1" si="84"/>
        <v>0</v>
      </c>
      <c r="CG90" s="211">
        <f t="shared" ca="1" si="84"/>
        <v>0</v>
      </c>
      <c r="CH90" s="211">
        <f t="shared" ca="1" si="84"/>
        <v>0</v>
      </c>
      <c r="CI90" s="211">
        <f t="shared" ca="1" si="84"/>
        <v>0</v>
      </c>
      <c r="CJ90" s="211">
        <f t="shared" ref="CJ90:CS97" ca="1" si="85">IFERROR(OFFSET(INDIRECT("'"&amp;Opt_alt&amp;"'!H12"),$A90,CJ$39)*(1+VMI)^CJ$39,"")</f>
        <v>0</v>
      </c>
      <c r="CK90" s="211">
        <f t="shared" ca="1" si="85"/>
        <v>0</v>
      </c>
      <c r="CL90" s="211">
        <f t="shared" ca="1" si="85"/>
        <v>0</v>
      </c>
      <c r="CM90" s="211">
        <f t="shared" ca="1" si="85"/>
        <v>0</v>
      </c>
      <c r="CN90" s="211">
        <f t="shared" ca="1" si="85"/>
        <v>0</v>
      </c>
      <c r="CO90" s="211">
        <f t="shared" ca="1" si="85"/>
        <v>0</v>
      </c>
      <c r="CP90" s="211">
        <f t="shared" ca="1" si="85"/>
        <v>0</v>
      </c>
      <c r="CQ90" s="211">
        <f t="shared" ca="1" si="85"/>
        <v>0</v>
      </c>
      <c r="CR90" s="211">
        <f t="shared" ca="1" si="85"/>
        <v>0</v>
      </c>
      <c r="CS90" s="211">
        <f t="shared" ca="1" si="85"/>
        <v>0</v>
      </c>
      <c r="CT90" s="211">
        <f t="shared" ref="CT90:DC97" ca="1" si="86">IFERROR(OFFSET(INDIRECT("'"&amp;Opt_alt&amp;"'!H12"),$A90,CT$39)*(1+VMI)^CT$39,"")</f>
        <v>0</v>
      </c>
      <c r="CU90" s="211">
        <f t="shared" ca="1" si="86"/>
        <v>0</v>
      </c>
      <c r="CV90" s="211">
        <f t="shared" ca="1" si="86"/>
        <v>0</v>
      </c>
      <c r="CW90" s="211">
        <f t="shared" ca="1" si="86"/>
        <v>0</v>
      </c>
      <c r="CX90" s="211">
        <f t="shared" ca="1" si="86"/>
        <v>0</v>
      </c>
      <c r="CY90" s="211">
        <f t="shared" ca="1" si="86"/>
        <v>0</v>
      </c>
      <c r="CZ90" s="211">
        <f t="shared" ca="1" si="86"/>
        <v>0</v>
      </c>
      <c r="DA90" s="211">
        <f t="shared" ca="1" si="86"/>
        <v>0</v>
      </c>
      <c r="DB90" s="211">
        <f t="shared" ca="1" si="86"/>
        <v>0</v>
      </c>
      <c r="DC90" s="211">
        <f t="shared" ca="1" si="86"/>
        <v>0</v>
      </c>
    </row>
    <row r="91" spans="1:107">
      <c r="A91" s="44">
        <v>57</v>
      </c>
      <c r="B91" s="176" t="str">
        <f t="shared" ca="1" si="61"/>
        <v>E.3.2.</v>
      </c>
      <c r="C91" s="180" t="str">
        <f t="shared" ca="1" si="62"/>
        <v>Veikla</v>
      </c>
      <c r="D91" s="252"/>
      <c r="E91" s="252"/>
      <c r="F91" s="253"/>
      <c r="G91" s="243">
        <f ca="1">SUMIF($H$39:$DC$39,"&lt;="&amp;PAL,$H91:$DC91)</f>
        <v>0</v>
      </c>
      <c r="H91" s="211">
        <f t="shared" ca="1" si="77"/>
        <v>0</v>
      </c>
      <c r="I91" s="211">
        <f t="shared" ca="1" si="77"/>
        <v>0</v>
      </c>
      <c r="J91" s="211">
        <f t="shared" ca="1" si="77"/>
        <v>0</v>
      </c>
      <c r="K91" s="211">
        <f t="shared" ca="1" si="77"/>
        <v>0</v>
      </c>
      <c r="L91" s="211">
        <f t="shared" ca="1" si="77"/>
        <v>0</v>
      </c>
      <c r="M91" s="211">
        <f t="shared" ca="1" si="77"/>
        <v>0</v>
      </c>
      <c r="N91" s="211">
        <f t="shared" ca="1" si="77"/>
        <v>0</v>
      </c>
      <c r="O91" s="211">
        <f t="shared" ca="1" si="77"/>
        <v>0</v>
      </c>
      <c r="P91" s="211">
        <f t="shared" ca="1" si="77"/>
        <v>0</v>
      </c>
      <c r="Q91" s="211">
        <f t="shared" ca="1" si="77"/>
        <v>0</v>
      </c>
      <c r="R91" s="211">
        <f t="shared" ca="1" si="78"/>
        <v>0</v>
      </c>
      <c r="S91" s="211">
        <f t="shared" ca="1" si="78"/>
        <v>0</v>
      </c>
      <c r="T91" s="211">
        <f t="shared" ca="1" si="78"/>
        <v>0</v>
      </c>
      <c r="U91" s="211">
        <f t="shared" ca="1" si="78"/>
        <v>0</v>
      </c>
      <c r="V91" s="211">
        <f t="shared" ca="1" si="78"/>
        <v>0</v>
      </c>
      <c r="W91" s="211">
        <f t="shared" ca="1" si="78"/>
        <v>0</v>
      </c>
      <c r="X91" s="211">
        <f t="shared" ca="1" si="78"/>
        <v>0</v>
      </c>
      <c r="Y91" s="211">
        <f t="shared" ca="1" si="78"/>
        <v>0</v>
      </c>
      <c r="Z91" s="211">
        <f t="shared" ca="1" si="78"/>
        <v>0</v>
      </c>
      <c r="AA91" s="211">
        <f t="shared" ca="1" si="78"/>
        <v>0</v>
      </c>
      <c r="AB91" s="211">
        <f t="shared" ca="1" si="79"/>
        <v>0</v>
      </c>
      <c r="AC91" s="211">
        <f t="shared" ca="1" si="79"/>
        <v>0</v>
      </c>
      <c r="AD91" s="211">
        <f t="shared" ca="1" si="79"/>
        <v>0</v>
      </c>
      <c r="AE91" s="211">
        <f t="shared" ca="1" si="79"/>
        <v>0</v>
      </c>
      <c r="AF91" s="211">
        <f t="shared" ca="1" si="79"/>
        <v>0</v>
      </c>
      <c r="AG91" s="211">
        <f t="shared" ca="1" si="79"/>
        <v>0</v>
      </c>
      <c r="AH91" s="211">
        <f t="shared" ca="1" si="79"/>
        <v>0</v>
      </c>
      <c r="AI91" s="211">
        <f t="shared" ca="1" si="79"/>
        <v>0</v>
      </c>
      <c r="AJ91" s="211">
        <f t="shared" ca="1" si="79"/>
        <v>0</v>
      </c>
      <c r="AK91" s="211">
        <f t="shared" ca="1" si="79"/>
        <v>0</v>
      </c>
      <c r="AL91" s="211">
        <f t="shared" ca="1" si="80"/>
        <v>0</v>
      </c>
      <c r="AM91" s="211">
        <f t="shared" ca="1" si="80"/>
        <v>0</v>
      </c>
      <c r="AN91" s="211">
        <f t="shared" ca="1" si="80"/>
        <v>0</v>
      </c>
      <c r="AO91" s="211">
        <f t="shared" ca="1" si="80"/>
        <v>0</v>
      </c>
      <c r="AP91" s="211">
        <f t="shared" ca="1" si="80"/>
        <v>0</v>
      </c>
      <c r="AQ91" s="211">
        <f t="shared" ca="1" si="80"/>
        <v>0</v>
      </c>
      <c r="AR91" s="211">
        <f t="shared" ca="1" si="80"/>
        <v>0</v>
      </c>
      <c r="AS91" s="211">
        <f t="shared" ca="1" si="80"/>
        <v>0</v>
      </c>
      <c r="AT91" s="211">
        <f t="shared" ca="1" si="80"/>
        <v>0</v>
      </c>
      <c r="AU91" s="211">
        <f t="shared" ca="1" si="80"/>
        <v>0</v>
      </c>
      <c r="AV91" s="211">
        <f t="shared" ca="1" si="81"/>
        <v>0</v>
      </c>
      <c r="AW91" s="211">
        <f t="shared" ca="1" si="81"/>
        <v>0</v>
      </c>
      <c r="AX91" s="211">
        <f t="shared" ca="1" si="81"/>
        <v>0</v>
      </c>
      <c r="AY91" s="211">
        <f t="shared" ca="1" si="81"/>
        <v>0</v>
      </c>
      <c r="AZ91" s="211">
        <f t="shared" ca="1" si="81"/>
        <v>0</v>
      </c>
      <c r="BA91" s="211">
        <f t="shared" ca="1" si="81"/>
        <v>0</v>
      </c>
      <c r="BB91" s="211">
        <f t="shared" ca="1" si="81"/>
        <v>0</v>
      </c>
      <c r="BC91" s="211">
        <f t="shared" ca="1" si="81"/>
        <v>0</v>
      </c>
      <c r="BD91" s="211">
        <f t="shared" ca="1" si="81"/>
        <v>0</v>
      </c>
      <c r="BE91" s="211">
        <f t="shared" ca="1" si="81"/>
        <v>0</v>
      </c>
      <c r="BF91" s="211">
        <f t="shared" ca="1" si="82"/>
        <v>0</v>
      </c>
      <c r="BG91" s="211">
        <f t="shared" ca="1" si="82"/>
        <v>0</v>
      </c>
      <c r="BH91" s="211">
        <f t="shared" ca="1" si="82"/>
        <v>0</v>
      </c>
      <c r="BI91" s="211">
        <f t="shared" ca="1" si="82"/>
        <v>0</v>
      </c>
      <c r="BJ91" s="211">
        <f t="shared" ca="1" si="82"/>
        <v>0</v>
      </c>
      <c r="BK91" s="211">
        <f t="shared" ca="1" si="82"/>
        <v>0</v>
      </c>
      <c r="BL91" s="211">
        <f t="shared" ca="1" si="82"/>
        <v>0</v>
      </c>
      <c r="BM91" s="211">
        <f t="shared" ca="1" si="82"/>
        <v>0</v>
      </c>
      <c r="BN91" s="211">
        <f t="shared" ca="1" si="82"/>
        <v>0</v>
      </c>
      <c r="BO91" s="211">
        <f t="shared" ca="1" si="82"/>
        <v>0</v>
      </c>
      <c r="BP91" s="211">
        <f t="shared" ca="1" si="83"/>
        <v>0</v>
      </c>
      <c r="BQ91" s="211">
        <f t="shared" ca="1" si="83"/>
        <v>0</v>
      </c>
      <c r="BR91" s="211">
        <f t="shared" ca="1" si="83"/>
        <v>0</v>
      </c>
      <c r="BS91" s="211">
        <f t="shared" ca="1" si="83"/>
        <v>0</v>
      </c>
      <c r="BT91" s="211">
        <f t="shared" ca="1" si="83"/>
        <v>0</v>
      </c>
      <c r="BU91" s="211">
        <f t="shared" ca="1" si="83"/>
        <v>0</v>
      </c>
      <c r="BV91" s="211">
        <f t="shared" ca="1" si="83"/>
        <v>0</v>
      </c>
      <c r="BW91" s="211">
        <f t="shared" ca="1" si="83"/>
        <v>0</v>
      </c>
      <c r="BX91" s="211">
        <f t="shared" ca="1" si="83"/>
        <v>0</v>
      </c>
      <c r="BY91" s="211">
        <f t="shared" ca="1" si="83"/>
        <v>0</v>
      </c>
      <c r="BZ91" s="211">
        <f t="shared" ca="1" si="84"/>
        <v>0</v>
      </c>
      <c r="CA91" s="211">
        <f t="shared" ca="1" si="84"/>
        <v>0</v>
      </c>
      <c r="CB91" s="211">
        <f t="shared" ca="1" si="84"/>
        <v>0</v>
      </c>
      <c r="CC91" s="211">
        <f t="shared" ca="1" si="84"/>
        <v>0</v>
      </c>
      <c r="CD91" s="211">
        <f t="shared" ca="1" si="84"/>
        <v>0</v>
      </c>
      <c r="CE91" s="211">
        <f t="shared" ca="1" si="84"/>
        <v>0</v>
      </c>
      <c r="CF91" s="211">
        <f t="shared" ca="1" si="84"/>
        <v>0</v>
      </c>
      <c r="CG91" s="211">
        <f t="shared" ca="1" si="84"/>
        <v>0</v>
      </c>
      <c r="CH91" s="211">
        <f t="shared" ca="1" si="84"/>
        <v>0</v>
      </c>
      <c r="CI91" s="211">
        <f t="shared" ca="1" si="84"/>
        <v>0</v>
      </c>
      <c r="CJ91" s="211">
        <f t="shared" ca="1" si="85"/>
        <v>0</v>
      </c>
      <c r="CK91" s="211">
        <f t="shared" ca="1" si="85"/>
        <v>0</v>
      </c>
      <c r="CL91" s="211">
        <f t="shared" ca="1" si="85"/>
        <v>0</v>
      </c>
      <c r="CM91" s="211">
        <f t="shared" ca="1" si="85"/>
        <v>0</v>
      </c>
      <c r="CN91" s="211">
        <f t="shared" ca="1" si="85"/>
        <v>0</v>
      </c>
      <c r="CO91" s="211">
        <f t="shared" ca="1" si="85"/>
        <v>0</v>
      </c>
      <c r="CP91" s="211">
        <f t="shared" ca="1" si="85"/>
        <v>0</v>
      </c>
      <c r="CQ91" s="211">
        <f t="shared" ca="1" si="85"/>
        <v>0</v>
      </c>
      <c r="CR91" s="211">
        <f t="shared" ca="1" si="85"/>
        <v>0</v>
      </c>
      <c r="CS91" s="211">
        <f t="shared" ca="1" si="85"/>
        <v>0</v>
      </c>
      <c r="CT91" s="211">
        <f t="shared" ca="1" si="86"/>
        <v>0</v>
      </c>
      <c r="CU91" s="211">
        <f t="shared" ca="1" si="86"/>
        <v>0</v>
      </c>
      <c r="CV91" s="211">
        <f t="shared" ca="1" si="86"/>
        <v>0</v>
      </c>
      <c r="CW91" s="211">
        <f t="shared" ca="1" si="86"/>
        <v>0</v>
      </c>
      <c r="CX91" s="211">
        <f t="shared" ca="1" si="86"/>
        <v>0</v>
      </c>
      <c r="CY91" s="211">
        <f t="shared" ca="1" si="86"/>
        <v>0</v>
      </c>
      <c r="CZ91" s="211">
        <f t="shared" ca="1" si="86"/>
        <v>0</v>
      </c>
      <c r="DA91" s="211">
        <f t="shared" ca="1" si="86"/>
        <v>0</v>
      </c>
      <c r="DB91" s="211">
        <f t="shared" ca="1" si="86"/>
        <v>0</v>
      </c>
      <c r="DC91" s="211">
        <f t="shared" ca="1" si="86"/>
        <v>0</v>
      </c>
    </row>
    <row r="92" spans="1:107">
      <c r="A92" s="44">
        <v>58</v>
      </c>
      <c r="B92" s="176" t="str">
        <f t="shared" ca="1" si="61"/>
        <v>E.3.3.</v>
      </c>
      <c r="C92" s="180" t="str">
        <f t="shared" ca="1" si="62"/>
        <v>Veikla</v>
      </c>
      <c r="D92" s="252"/>
      <c r="E92" s="252"/>
      <c r="F92" s="253"/>
      <c r="G92" s="243">
        <f ca="1">SUMIF($H$39:$DC$39,"&lt;="&amp;PAL,$H92:$DC92)</f>
        <v>0</v>
      </c>
      <c r="H92" s="211">
        <f t="shared" ca="1" si="77"/>
        <v>0</v>
      </c>
      <c r="I92" s="211">
        <f t="shared" ca="1" si="77"/>
        <v>0</v>
      </c>
      <c r="J92" s="211">
        <f t="shared" ca="1" si="77"/>
        <v>0</v>
      </c>
      <c r="K92" s="211">
        <f t="shared" ca="1" si="77"/>
        <v>0</v>
      </c>
      <c r="L92" s="211">
        <f t="shared" ca="1" si="77"/>
        <v>0</v>
      </c>
      <c r="M92" s="211">
        <f t="shared" ca="1" si="77"/>
        <v>0</v>
      </c>
      <c r="N92" s="211">
        <f t="shared" ca="1" si="77"/>
        <v>0</v>
      </c>
      <c r="O92" s="211">
        <f t="shared" ca="1" si="77"/>
        <v>0</v>
      </c>
      <c r="P92" s="211">
        <f t="shared" ca="1" si="77"/>
        <v>0</v>
      </c>
      <c r="Q92" s="211">
        <f t="shared" ca="1" si="77"/>
        <v>0</v>
      </c>
      <c r="R92" s="211">
        <f t="shared" ca="1" si="78"/>
        <v>0</v>
      </c>
      <c r="S92" s="211">
        <f t="shared" ca="1" si="78"/>
        <v>0</v>
      </c>
      <c r="T92" s="211">
        <f t="shared" ca="1" si="78"/>
        <v>0</v>
      </c>
      <c r="U92" s="211">
        <f t="shared" ca="1" si="78"/>
        <v>0</v>
      </c>
      <c r="V92" s="211">
        <f t="shared" ca="1" si="78"/>
        <v>0</v>
      </c>
      <c r="W92" s="211">
        <f t="shared" ca="1" si="78"/>
        <v>0</v>
      </c>
      <c r="X92" s="211">
        <f t="shared" ca="1" si="78"/>
        <v>0</v>
      </c>
      <c r="Y92" s="211">
        <f t="shared" ca="1" si="78"/>
        <v>0</v>
      </c>
      <c r="Z92" s="211">
        <f t="shared" ca="1" si="78"/>
        <v>0</v>
      </c>
      <c r="AA92" s="211">
        <f t="shared" ca="1" si="78"/>
        <v>0</v>
      </c>
      <c r="AB92" s="211">
        <f t="shared" ca="1" si="79"/>
        <v>0</v>
      </c>
      <c r="AC92" s="211">
        <f t="shared" ca="1" si="79"/>
        <v>0</v>
      </c>
      <c r="AD92" s="211">
        <f t="shared" ca="1" si="79"/>
        <v>0</v>
      </c>
      <c r="AE92" s="211">
        <f t="shared" ca="1" si="79"/>
        <v>0</v>
      </c>
      <c r="AF92" s="211">
        <f t="shared" ca="1" si="79"/>
        <v>0</v>
      </c>
      <c r="AG92" s="211">
        <f t="shared" ca="1" si="79"/>
        <v>0</v>
      </c>
      <c r="AH92" s="211">
        <f t="shared" ca="1" si="79"/>
        <v>0</v>
      </c>
      <c r="AI92" s="211">
        <f t="shared" ca="1" si="79"/>
        <v>0</v>
      </c>
      <c r="AJ92" s="211">
        <f t="shared" ca="1" si="79"/>
        <v>0</v>
      </c>
      <c r="AK92" s="211">
        <f t="shared" ca="1" si="79"/>
        <v>0</v>
      </c>
      <c r="AL92" s="211">
        <f t="shared" ca="1" si="80"/>
        <v>0</v>
      </c>
      <c r="AM92" s="211">
        <f t="shared" ca="1" si="80"/>
        <v>0</v>
      </c>
      <c r="AN92" s="211">
        <f t="shared" ca="1" si="80"/>
        <v>0</v>
      </c>
      <c r="AO92" s="211">
        <f t="shared" ca="1" si="80"/>
        <v>0</v>
      </c>
      <c r="AP92" s="211">
        <f t="shared" ca="1" si="80"/>
        <v>0</v>
      </c>
      <c r="AQ92" s="211">
        <f t="shared" ca="1" si="80"/>
        <v>0</v>
      </c>
      <c r="AR92" s="211">
        <f t="shared" ca="1" si="80"/>
        <v>0</v>
      </c>
      <c r="AS92" s="211">
        <f t="shared" ca="1" si="80"/>
        <v>0</v>
      </c>
      <c r="AT92" s="211">
        <f t="shared" ca="1" si="80"/>
        <v>0</v>
      </c>
      <c r="AU92" s="211">
        <f t="shared" ca="1" si="80"/>
        <v>0</v>
      </c>
      <c r="AV92" s="211">
        <f t="shared" ca="1" si="81"/>
        <v>0</v>
      </c>
      <c r="AW92" s="211">
        <f t="shared" ca="1" si="81"/>
        <v>0</v>
      </c>
      <c r="AX92" s="211">
        <f t="shared" ca="1" si="81"/>
        <v>0</v>
      </c>
      <c r="AY92" s="211">
        <f t="shared" ca="1" si="81"/>
        <v>0</v>
      </c>
      <c r="AZ92" s="211">
        <f t="shared" ca="1" si="81"/>
        <v>0</v>
      </c>
      <c r="BA92" s="211">
        <f t="shared" ca="1" si="81"/>
        <v>0</v>
      </c>
      <c r="BB92" s="211">
        <f t="shared" ca="1" si="81"/>
        <v>0</v>
      </c>
      <c r="BC92" s="211">
        <f t="shared" ca="1" si="81"/>
        <v>0</v>
      </c>
      <c r="BD92" s="211">
        <f t="shared" ca="1" si="81"/>
        <v>0</v>
      </c>
      <c r="BE92" s="211">
        <f t="shared" ca="1" si="81"/>
        <v>0</v>
      </c>
      <c r="BF92" s="211">
        <f t="shared" ca="1" si="82"/>
        <v>0</v>
      </c>
      <c r="BG92" s="211">
        <f t="shared" ca="1" si="82"/>
        <v>0</v>
      </c>
      <c r="BH92" s="211">
        <f t="shared" ca="1" si="82"/>
        <v>0</v>
      </c>
      <c r="BI92" s="211">
        <f t="shared" ca="1" si="82"/>
        <v>0</v>
      </c>
      <c r="BJ92" s="211">
        <f t="shared" ca="1" si="82"/>
        <v>0</v>
      </c>
      <c r="BK92" s="211">
        <f t="shared" ca="1" si="82"/>
        <v>0</v>
      </c>
      <c r="BL92" s="211">
        <f t="shared" ca="1" si="82"/>
        <v>0</v>
      </c>
      <c r="BM92" s="211">
        <f t="shared" ca="1" si="82"/>
        <v>0</v>
      </c>
      <c r="BN92" s="211">
        <f t="shared" ca="1" si="82"/>
        <v>0</v>
      </c>
      <c r="BO92" s="211">
        <f t="shared" ca="1" si="82"/>
        <v>0</v>
      </c>
      <c r="BP92" s="211">
        <f t="shared" ca="1" si="83"/>
        <v>0</v>
      </c>
      <c r="BQ92" s="211">
        <f t="shared" ca="1" si="83"/>
        <v>0</v>
      </c>
      <c r="BR92" s="211">
        <f t="shared" ca="1" si="83"/>
        <v>0</v>
      </c>
      <c r="BS92" s="211">
        <f t="shared" ca="1" si="83"/>
        <v>0</v>
      </c>
      <c r="BT92" s="211">
        <f t="shared" ca="1" si="83"/>
        <v>0</v>
      </c>
      <c r="BU92" s="211">
        <f t="shared" ca="1" si="83"/>
        <v>0</v>
      </c>
      <c r="BV92" s="211">
        <f t="shared" ca="1" si="83"/>
        <v>0</v>
      </c>
      <c r="BW92" s="211">
        <f t="shared" ca="1" si="83"/>
        <v>0</v>
      </c>
      <c r="BX92" s="211">
        <f t="shared" ca="1" si="83"/>
        <v>0</v>
      </c>
      <c r="BY92" s="211">
        <f t="shared" ca="1" si="83"/>
        <v>0</v>
      </c>
      <c r="BZ92" s="211">
        <f t="shared" ca="1" si="84"/>
        <v>0</v>
      </c>
      <c r="CA92" s="211">
        <f t="shared" ca="1" si="84"/>
        <v>0</v>
      </c>
      <c r="CB92" s="211">
        <f t="shared" ca="1" si="84"/>
        <v>0</v>
      </c>
      <c r="CC92" s="211">
        <f t="shared" ca="1" si="84"/>
        <v>0</v>
      </c>
      <c r="CD92" s="211">
        <f t="shared" ca="1" si="84"/>
        <v>0</v>
      </c>
      <c r="CE92" s="211">
        <f t="shared" ca="1" si="84"/>
        <v>0</v>
      </c>
      <c r="CF92" s="211">
        <f t="shared" ca="1" si="84"/>
        <v>0</v>
      </c>
      <c r="CG92" s="211">
        <f t="shared" ca="1" si="84"/>
        <v>0</v>
      </c>
      <c r="CH92" s="211">
        <f t="shared" ca="1" si="84"/>
        <v>0</v>
      </c>
      <c r="CI92" s="211">
        <f t="shared" ca="1" si="84"/>
        <v>0</v>
      </c>
      <c r="CJ92" s="211">
        <f t="shared" ca="1" si="85"/>
        <v>0</v>
      </c>
      <c r="CK92" s="211">
        <f t="shared" ca="1" si="85"/>
        <v>0</v>
      </c>
      <c r="CL92" s="211">
        <f t="shared" ca="1" si="85"/>
        <v>0</v>
      </c>
      <c r="CM92" s="211">
        <f t="shared" ca="1" si="85"/>
        <v>0</v>
      </c>
      <c r="CN92" s="211">
        <f t="shared" ca="1" si="85"/>
        <v>0</v>
      </c>
      <c r="CO92" s="211">
        <f t="shared" ca="1" si="85"/>
        <v>0</v>
      </c>
      <c r="CP92" s="211">
        <f t="shared" ca="1" si="85"/>
        <v>0</v>
      </c>
      <c r="CQ92" s="211">
        <f t="shared" ca="1" si="85"/>
        <v>0</v>
      </c>
      <c r="CR92" s="211">
        <f t="shared" ca="1" si="85"/>
        <v>0</v>
      </c>
      <c r="CS92" s="211">
        <f t="shared" ca="1" si="85"/>
        <v>0</v>
      </c>
      <c r="CT92" s="211">
        <f t="shared" ca="1" si="86"/>
        <v>0</v>
      </c>
      <c r="CU92" s="211">
        <f t="shared" ca="1" si="86"/>
        <v>0</v>
      </c>
      <c r="CV92" s="211">
        <f t="shared" ca="1" si="86"/>
        <v>0</v>
      </c>
      <c r="CW92" s="211">
        <f t="shared" ca="1" si="86"/>
        <v>0</v>
      </c>
      <c r="CX92" s="211">
        <f t="shared" ca="1" si="86"/>
        <v>0</v>
      </c>
      <c r="CY92" s="211">
        <f t="shared" ca="1" si="86"/>
        <v>0</v>
      </c>
      <c r="CZ92" s="211">
        <f t="shared" ca="1" si="86"/>
        <v>0</v>
      </c>
      <c r="DA92" s="211">
        <f t="shared" ca="1" si="86"/>
        <v>0</v>
      </c>
      <c r="DB92" s="211">
        <f t="shared" ca="1" si="86"/>
        <v>0</v>
      </c>
      <c r="DC92" s="211">
        <f t="shared" ca="1" si="86"/>
        <v>0</v>
      </c>
    </row>
    <row r="93" spans="1:107">
      <c r="A93" s="44">
        <v>59</v>
      </c>
      <c r="B93" s="176" t="str">
        <f t="shared" ca="1" si="61"/>
        <v>E.3.4.</v>
      </c>
      <c r="C93" s="180" t="str">
        <f t="shared" ca="1" si="62"/>
        <v>Veikla</v>
      </c>
      <c r="D93" s="252"/>
      <c r="E93" s="252"/>
      <c r="F93" s="253"/>
      <c r="G93" s="243">
        <f ca="1">SUMIF($H$39:$DC$39,"&lt;="&amp;PAL,$H93:$DC93)</f>
        <v>0</v>
      </c>
      <c r="H93" s="211">
        <f t="shared" ca="1" si="77"/>
        <v>0</v>
      </c>
      <c r="I93" s="211">
        <f t="shared" ca="1" si="77"/>
        <v>0</v>
      </c>
      <c r="J93" s="211">
        <f t="shared" ca="1" si="77"/>
        <v>0</v>
      </c>
      <c r="K93" s="211">
        <f t="shared" ca="1" si="77"/>
        <v>0</v>
      </c>
      <c r="L93" s="211">
        <f t="shared" ca="1" si="77"/>
        <v>0</v>
      </c>
      <c r="M93" s="211">
        <f t="shared" ca="1" si="77"/>
        <v>0</v>
      </c>
      <c r="N93" s="211">
        <f t="shared" ca="1" si="77"/>
        <v>0</v>
      </c>
      <c r="O93" s="211">
        <f t="shared" ca="1" si="77"/>
        <v>0</v>
      </c>
      <c r="P93" s="211">
        <f t="shared" ca="1" si="77"/>
        <v>0</v>
      </c>
      <c r="Q93" s="211">
        <f t="shared" ca="1" si="77"/>
        <v>0</v>
      </c>
      <c r="R93" s="211">
        <f t="shared" ca="1" si="78"/>
        <v>0</v>
      </c>
      <c r="S93" s="211">
        <f t="shared" ca="1" si="78"/>
        <v>0</v>
      </c>
      <c r="T93" s="211">
        <f t="shared" ca="1" si="78"/>
        <v>0</v>
      </c>
      <c r="U93" s="211">
        <f t="shared" ca="1" si="78"/>
        <v>0</v>
      </c>
      <c r="V93" s="211">
        <f t="shared" ca="1" si="78"/>
        <v>0</v>
      </c>
      <c r="W93" s="211">
        <f t="shared" ca="1" si="78"/>
        <v>0</v>
      </c>
      <c r="X93" s="211">
        <f t="shared" ca="1" si="78"/>
        <v>0</v>
      </c>
      <c r="Y93" s="211">
        <f t="shared" ca="1" si="78"/>
        <v>0</v>
      </c>
      <c r="Z93" s="211">
        <f t="shared" ca="1" si="78"/>
        <v>0</v>
      </c>
      <c r="AA93" s="211">
        <f t="shared" ca="1" si="78"/>
        <v>0</v>
      </c>
      <c r="AB93" s="211">
        <f t="shared" ca="1" si="79"/>
        <v>0</v>
      </c>
      <c r="AC93" s="211">
        <f t="shared" ca="1" si="79"/>
        <v>0</v>
      </c>
      <c r="AD93" s="211">
        <f t="shared" ca="1" si="79"/>
        <v>0</v>
      </c>
      <c r="AE93" s="211">
        <f t="shared" ca="1" si="79"/>
        <v>0</v>
      </c>
      <c r="AF93" s="211">
        <f t="shared" ca="1" si="79"/>
        <v>0</v>
      </c>
      <c r="AG93" s="211">
        <f t="shared" ca="1" si="79"/>
        <v>0</v>
      </c>
      <c r="AH93" s="211">
        <f t="shared" ca="1" si="79"/>
        <v>0</v>
      </c>
      <c r="AI93" s="211">
        <f t="shared" ca="1" si="79"/>
        <v>0</v>
      </c>
      <c r="AJ93" s="211">
        <f t="shared" ca="1" si="79"/>
        <v>0</v>
      </c>
      <c r="AK93" s="211">
        <f t="shared" ca="1" si="79"/>
        <v>0</v>
      </c>
      <c r="AL93" s="211">
        <f t="shared" ca="1" si="80"/>
        <v>0</v>
      </c>
      <c r="AM93" s="211">
        <f t="shared" ca="1" si="80"/>
        <v>0</v>
      </c>
      <c r="AN93" s="211">
        <f t="shared" ca="1" si="80"/>
        <v>0</v>
      </c>
      <c r="AO93" s="211">
        <f t="shared" ca="1" si="80"/>
        <v>0</v>
      </c>
      <c r="AP93" s="211">
        <f t="shared" ca="1" si="80"/>
        <v>0</v>
      </c>
      <c r="AQ93" s="211">
        <f t="shared" ca="1" si="80"/>
        <v>0</v>
      </c>
      <c r="AR93" s="211">
        <f t="shared" ca="1" si="80"/>
        <v>0</v>
      </c>
      <c r="AS93" s="211">
        <f t="shared" ca="1" si="80"/>
        <v>0</v>
      </c>
      <c r="AT93" s="211">
        <f t="shared" ca="1" si="80"/>
        <v>0</v>
      </c>
      <c r="AU93" s="211">
        <f t="shared" ca="1" si="80"/>
        <v>0</v>
      </c>
      <c r="AV93" s="211">
        <f t="shared" ca="1" si="81"/>
        <v>0</v>
      </c>
      <c r="AW93" s="211">
        <f t="shared" ca="1" si="81"/>
        <v>0</v>
      </c>
      <c r="AX93" s="211">
        <f t="shared" ca="1" si="81"/>
        <v>0</v>
      </c>
      <c r="AY93" s="211">
        <f t="shared" ca="1" si="81"/>
        <v>0</v>
      </c>
      <c r="AZ93" s="211">
        <f t="shared" ca="1" si="81"/>
        <v>0</v>
      </c>
      <c r="BA93" s="211">
        <f t="shared" ca="1" si="81"/>
        <v>0</v>
      </c>
      <c r="BB93" s="211">
        <f t="shared" ca="1" si="81"/>
        <v>0</v>
      </c>
      <c r="BC93" s="211">
        <f t="shared" ca="1" si="81"/>
        <v>0</v>
      </c>
      <c r="BD93" s="211">
        <f t="shared" ca="1" si="81"/>
        <v>0</v>
      </c>
      <c r="BE93" s="211">
        <f t="shared" ca="1" si="81"/>
        <v>0</v>
      </c>
      <c r="BF93" s="211">
        <f t="shared" ca="1" si="82"/>
        <v>0</v>
      </c>
      <c r="BG93" s="211">
        <f t="shared" ca="1" si="82"/>
        <v>0</v>
      </c>
      <c r="BH93" s="211">
        <f t="shared" ca="1" si="82"/>
        <v>0</v>
      </c>
      <c r="BI93" s="211">
        <f t="shared" ca="1" si="82"/>
        <v>0</v>
      </c>
      <c r="BJ93" s="211">
        <f t="shared" ca="1" si="82"/>
        <v>0</v>
      </c>
      <c r="BK93" s="211">
        <f t="shared" ca="1" si="82"/>
        <v>0</v>
      </c>
      <c r="BL93" s="211">
        <f t="shared" ca="1" si="82"/>
        <v>0</v>
      </c>
      <c r="BM93" s="211">
        <f t="shared" ca="1" si="82"/>
        <v>0</v>
      </c>
      <c r="BN93" s="211">
        <f t="shared" ca="1" si="82"/>
        <v>0</v>
      </c>
      <c r="BO93" s="211">
        <f t="shared" ca="1" si="82"/>
        <v>0</v>
      </c>
      <c r="BP93" s="211">
        <f t="shared" ca="1" si="83"/>
        <v>0</v>
      </c>
      <c r="BQ93" s="211">
        <f t="shared" ca="1" si="83"/>
        <v>0</v>
      </c>
      <c r="BR93" s="211">
        <f t="shared" ca="1" si="83"/>
        <v>0</v>
      </c>
      <c r="BS93" s="211">
        <f t="shared" ca="1" si="83"/>
        <v>0</v>
      </c>
      <c r="BT93" s="211">
        <f t="shared" ca="1" si="83"/>
        <v>0</v>
      </c>
      <c r="BU93" s="211">
        <f t="shared" ca="1" si="83"/>
        <v>0</v>
      </c>
      <c r="BV93" s="211">
        <f t="shared" ca="1" si="83"/>
        <v>0</v>
      </c>
      <c r="BW93" s="211">
        <f t="shared" ca="1" si="83"/>
        <v>0</v>
      </c>
      <c r="BX93" s="211">
        <f t="shared" ca="1" si="83"/>
        <v>0</v>
      </c>
      <c r="BY93" s="211">
        <f t="shared" ca="1" si="83"/>
        <v>0</v>
      </c>
      <c r="BZ93" s="211">
        <f t="shared" ca="1" si="84"/>
        <v>0</v>
      </c>
      <c r="CA93" s="211">
        <f t="shared" ca="1" si="84"/>
        <v>0</v>
      </c>
      <c r="CB93" s="211">
        <f t="shared" ca="1" si="84"/>
        <v>0</v>
      </c>
      <c r="CC93" s="211">
        <f t="shared" ca="1" si="84"/>
        <v>0</v>
      </c>
      <c r="CD93" s="211">
        <f t="shared" ca="1" si="84"/>
        <v>0</v>
      </c>
      <c r="CE93" s="211">
        <f t="shared" ca="1" si="84"/>
        <v>0</v>
      </c>
      <c r="CF93" s="211">
        <f t="shared" ca="1" si="84"/>
        <v>0</v>
      </c>
      <c r="CG93" s="211">
        <f t="shared" ca="1" si="84"/>
        <v>0</v>
      </c>
      <c r="CH93" s="211">
        <f t="shared" ca="1" si="84"/>
        <v>0</v>
      </c>
      <c r="CI93" s="211">
        <f t="shared" ca="1" si="84"/>
        <v>0</v>
      </c>
      <c r="CJ93" s="211">
        <f t="shared" ca="1" si="85"/>
        <v>0</v>
      </c>
      <c r="CK93" s="211">
        <f t="shared" ca="1" si="85"/>
        <v>0</v>
      </c>
      <c r="CL93" s="211">
        <f t="shared" ca="1" si="85"/>
        <v>0</v>
      </c>
      <c r="CM93" s="211">
        <f t="shared" ca="1" si="85"/>
        <v>0</v>
      </c>
      <c r="CN93" s="211">
        <f t="shared" ca="1" si="85"/>
        <v>0</v>
      </c>
      <c r="CO93" s="211">
        <f t="shared" ca="1" si="85"/>
        <v>0</v>
      </c>
      <c r="CP93" s="211">
        <f t="shared" ca="1" si="85"/>
        <v>0</v>
      </c>
      <c r="CQ93" s="211">
        <f t="shared" ca="1" si="85"/>
        <v>0</v>
      </c>
      <c r="CR93" s="211">
        <f t="shared" ca="1" si="85"/>
        <v>0</v>
      </c>
      <c r="CS93" s="211">
        <f t="shared" ca="1" si="85"/>
        <v>0</v>
      </c>
      <c r="CT93" s="211">
        <f t="shared" ca="1" si="86"/>
        <v>0</v>
      </c>
      <c r="CU93" s="211">
        <f t="shared" ca="1" si="86"/>
        <v>0</v>
      </c>
      <c r="CV93" s="211">
        <f t="shared" ca="1" si="86"/>
        <v>0</v>
      </c>
      <c r="CW93" s="211">
        <f t="shared" ca="1" si="86"/>
        <v>0</v>
      </c>
      <c r="CX93" s="211">
        <f t="shared" ca="1" si="86"/>
        <v>0</v>
      </c>
      <c r="CY93" s="211">
        <f t="shared" ca="1" si="86"/>
        <v>0</v>
      </c>
      <c r="CZ93" s="211">
        <f t="shared" ca="1" si="86"/>
        <v>0</v>
      </c>
      <c r="DA93" s="211">
        <f t="shared" ca="1" si="86"/>
        <v>0</v>
      </c>
      <c r="DB93" s="211">
        <f t="shared" ca="1" si="86"/>
        <v>0</v>
      </c>
      <c r="DC93" s="211">
        <f t="shared" ca="1" si="86"/>
        <v>0</v>
      </c>
    </row>
    <row r="94" spans="1:107">
      <c r="A94" s="44">
        <v>60</v>
      </c>
      <c r="B94" s="176" t="str">
        <f t="shared" ca="1" si="61"/>
        <v>E.3.5.</v>
      </c>
      <c r="C94" s="180" t="str">
        <f t="shared" ca="1" si="62"/>
        <v>Veikla</v>
      </c>
      <c r="D94" s="252"/>
      <c r="E94" s="252"/>
      <c r="F94" s="253"/>
      <c r="G94" s="243">
        <f ca="1">SUMIF($H$39:$DC$39,"&lt;="&amp;PAL,$H94:$DC94)</f>
        <v>0</v>
      </c>
      <c r="H94" s="211">
        <f t="shared" ca="1" si="77"/>
        <v>0</v>
      </c>
      <c r="I94" s="211">
        <f t="shared" ca="1" si="77"/>
        <v>0</v>
      </c>
      <c r="J94" s="211">
        <f t="shared" ca="1" si="77"/>
        <v>0</v>
      </c>
      <c r="K94" s="211">
        <f t="shared" ca="1" si="77"/>
        <v>0</v>
      </c>
      <c r="L94" s="211">
        <f t="shared" ca="1" si="77"/>
        <v>0</v>
      </c>
      <c r="M94" s="211">
        <f t="shared" ca="1" si="77"/>
        <v>0</v>
      </c>
      <c r="N94" s="211">
        <f t="shared" ca="1" si="77"/>
        <v>0</v>
      </c>
      <c r="O94" s="211">
        <f t="shared" ca="1" si="77"/>
        <v>0</v>
      </c>
      <c r="P94" s="211">
        <f t="shared" ca="1" si="77"/>
        <v>0</v>
      </c>
      <c r="Q94" s="211">
        <f t="shared" ca="1" si="77"/>
        <v>0</v>
      </c>
      <c r="R94" s="211">
        <f t="shared" ca="1" si="78"/>
        <v>0</v>
      </c>
      <c r="S94" s="211">
        <f t="shared" ca="1" si="78"/>
        <v>0</v>
      </c>
      <c r="T94" s="211">
        <f t="shared" ca="1" si="78"/>
        <v>0</v>
      </c>
      <c r="U94" s="211">
        <f t="shared" ca="1" si="78"/>
        <v>0</v>
      </c>
      <c r="V94" s="211">
        <f t="shared" ca="1" si="78"/>
        <v>0</v>
      </c>
      <c r="W94" s="211">
        <f t="shared" ca="1" si="78"/>
        <v>0</v>
      </c>
      <c r="X94" s="211">
        <f t="shared" ca="1" si="78"/>
        <v>0</v>
      </c>
      <c r="Y94" s="211">
        <f t="shared" ca="1" si="78"/>
        <v>0</v>
      </c>
      <c r="Z94" s="211">
        <f t="shared" ca="1" si="78"/>
        <v>0</v>
      </c>
      <c r="AA94" s="211">
        <f t="shared" ca="1" si="78"/>
        <v>0</v>
      </c>
      <c r="AB94" s="211">
        <f t="shared" ca="1" si="79"/>
        <v>0</v>
      </c>
      <c r="AC94" s="211">
        <f t="shared" ca="1" si="79"/>
        <v>0</v>
      </c>
      <c r="AD94" s="211">
        <f t="shared" ca="1" si="79"/>
        <v>0</v>
      </c>
      <c r="AE94" s="211">
        <f t="shared" ca="1" si="79"/>
        <v>0</v>
      </c>
      <c r="AF94" s="211">
        <f t="shared" ca="1" si="79"/>
        <v>0</v>
      </c>
      <c r="AG94" s="211">
        <f t="shared" ca="1" si="79"/>
        <v>0</v>
      </c>
      <c r="AH94" s="211">
        <f t="shared" ca="1" si="79"/>
        <v>0</v>
      </c>
      <c r="AI94" s="211">
        <f t="shared" ca="1" si="79"/>
        <v>0</v>
      </c>
      <c r="AJ94" s="211">
        <f t="shared" ca="1" si="79"/>
        <v>0</v>
      </c>
      <c r="AK94" s="211">
        <f t="shared" ca="1" si="79"/>
        <v>0</v>
      </c>
      <c r="AL94" s="211">
        <f t="shared" ca="1" si="80"/>
        <v>0</v>
      </c>
      <c r="AM94" s="211">
        <f t="shared" ca="1" si="80"/>
        <v>0</v>
      </c>
      <c r="AN94" s="211">
        <f t="shared" ca="1" si="80"/>
        <v>0</v>
      </c>
      <c r="AO94" s="211">
        <f t="shared" ca="1" si="80"/>
        <v>0</v>
      </c>
      <c r="AP94" s="211">
        <f t="shared" ca="1" si="80"/>
        <v>0</v>
      </c>
      <c r="AQ94" s="211">
        <f t="shared" ca="1" si="80"/>
        <v>0</v>
      </c>
      <c r="AR94" s="211">
        <f t="shared" ca="1" si="80"/>
        <v>0</v>
      </c>
      <c r="AS94" s="211">
        <f t="shared" ca="1" si="80"/>
        <v>0</v>
      </c>
      <c r="AT94" s="211">
        <f t="shared" ca="1" si="80"/>
        <v>0</v>
      </c>
      <c r="AU94" s="211">
        <f t="shared" ca="1" si="80"/>
        <v>0</v>
      </c>
      <c r="AV94" s="211">
        <f t="shared" ca="1" si="81"/>
        <v>0</v>
      </c>
      <c r="AW94" s="211">
        <f t="shared" ca="1" si="81"/>
        <v>0</v>
      </c>
      <c r="AX94" s="211">
        <f t="shared" ca="1" si="81"/>
        <v>0</v>
      </c>
      <c r="AY94" s="211">
        <f t="shared" ca="1" si="81"/>
        <v>0</v>
      </c>
      <c r="AZ94" s="211">
        <f t="shared" ca="1" si="81"/>
        <v>0</v>
      </c>
      <c r="BA94" s="211">
        <f t="shared" ca="1" si="81"/>
        <v>0</v>
      </c>
      <c r="BB94" s="211">
        <f t="shared" ca="1" si="81"/>
        <v>0</v>
      </c>
      <c r="BC94" s="211">
        <f t="shared" ca="1" si="81"/>
        <v>0</v>
      </c>
      <c r="BD94" s="211">
        <f t="shared" ca="1" si="81"/>
        <v>0</v>
      </c>
      <c r="BE94" s="211">
        <f t="shared" ca="1" si="81"/>
        <v>0</v>
      </c>
      <c r="BF94" s="211">
        <f t="shared" ca="1" si="82"/>
        <v>0</v>
      </c>
      <c r="BG94" s="211">
        <f t="shared" ca="1" si="82"/>
        <v>0</v>
      </c>
      <c r="BH94" s="211">
        <f t="shared" ca="1" si="82"/>
        <v>0</v>
      </c>
      <c r="BI94" s="211">
        <f t="shared" ca="1" si="82"/>
        <v>0</v>
      </c>
      <c r="BJ94" s="211">
        <f t="shared" ca="1" si="82"/>
        <v>0</v>
      </c>
      <c r="BK94" s="211">
        <f t="shared" ca="1" si="82"/>
        <v>0</v>
      </c>
      <c r="BL94" s="211">
        <f t="shared" ca="1" si="82"/>
        <v>0</v>
      </c>
      <c r="BM94" s="211">
        <f t="shared" ca="1" si="82"/>
        <v>0</v>
      </c>
      <c r="BN94" s="211">
        <f t="shared" ca="1" si="82"/>
        <v>0</v>
      </c>
      <c r="BO94" s="211">
        <f t="shared" ca="1" si="82"/>
        <v>0</v>
      </c>
      <c r="BP94" s="211">
        <f t="shared" ca="1" si="83"/>
        <v>0</v>
      </c>
      <c r="BQ94" s="211">
        <f t="shared" ca="1" si="83"/>
        <v>0</v>
      </c>
      <c r="BR94" s="211">
        <f t="shared" ca="1" si="83"/>
        <v>0</v>
      </c>
      <c r="BS94" s="211">
        <f t="shared" ca="1" si="83"/>
        <v>0</v>
      </c>
      <c r="BT94" s="211">
        <f t="shared" ca="1" si="83"/>
        <v>0</v>
      </c>
      <c r="BU94" s="211">
        <f t="shared" ca="1" si="83"/>
        <v>0</v>
      </c>
      <c r="BV94" s="211">
        <f t="shared" ca="1" si="83"/>
        <v>0</v>
      </c>
      <c r="BW94" s="211">
        <f t="shared" ca="1" si="83"/>
        <v>0</v>
      </c>
      <c r="BX94" s="211">
        <f t="shared" ca="1" si="83"/>
        <v>0</v>
      </c>
      <c r="BY94" s="211">
        <f t="shared" ca="1" si="83"/>
        <v>0</v>
      </c>
      <c r="BZ94" s="211">
        <f t="shared" ca="1" si="84"/>
        <v>0</v>
      </c>
      <c r="CA94" s="211">
        <f t="shared" ca="1" si="84"/>
        <v>0</v>
      </c>
      <c r="CB94" s="211">
        <f t="shared" ca="1" si="84"/>
        <v>0</v>
      </c>
      <c r="CC94" s="211">
        <f t="shared" ca="1" si="84"/>
        <v>0</v>
      </c>
      <c r="CD94" s="211">
        <f t="shared" ca="1" si="84"/>
        <v>0</v>
      </c>
      <c r="CE94" s="211">
        <f t="shared" ca="1" si="84"/>
        <v>0</v>
      </c>
      <c r="CF94" s="211">
        <f t="shared" ca="1" si="84"/>
        <v>0</v>
      </c>
      <c r="CG94" s="211">
        <f t="shared" ca="1" si="84"/>
        <v>0</v>
      </c>
      <c r="CH94" s="211">
        <f t="shared" ca="1" si="84"/>
        <v>0</v>
      </c>
      <c r="CI94" s="211">
        <f t="shared" ca="1" si="84"/>
        <v>0</v>
      </c>
      <c r="CJ94" s="211">
        <f t="shared" ca="1" si="85"/>
        <v>0</v>
      </c>
      <c r="CK94" s="211">
        <f t="shared" ca="1" si="85"/>
        <v>0</v>
      </c>
      <c r="CL94" s="211">
        <f t="shared" ca="1" si="85"/>
        <v>0</v>
      </c>
      <c r="CM94" s="211">
        <f t="shared" ca="1" si="85"/>
        <v>0</v>
      </c>
      <c r="CN94" s="211">
        <f t="shared" ca="1" si="85"/>
        <v>0</v>
      </c>
      <c r="CO94" s="211">
        <f t="shared" ca="1" si="85"/>
        <v>0</v>
      </c>
      <c r="CP94" s="211">
        <f t="shared" ca="1" si="85"/>
        <v>0</v>
      </c>
      <c r="CQ94" s="211">
        <f t="shared" ca="1" si="85"/>
        <v>0</v>
      </c>
      <c r="CR94" s="211">
        <f t="shared" ca="1" si="85"/>
        <v>0</v>
      </c>
      <c r="CS94" s="211">
        <f t="shared" ca="1" si="85"/>
        <v>0</v>
      </c>
      <c r="CT94" s="211">
        <f t="shared" ca="1" si="86"/>
        <v>0</v>
      </c>
      <c r="CU94" s="211">
        <f t="shared" ca="1" si="86"/>
        <v>0</v>
      </c>
      <c r="CV94" s="211">
        <f t="shared" ca="1" si="86"/>
        <v>0</v>
      </c>
      <c r="CW94" s="211">
        <f t="shared" ca="1" si="86"/>
        <v>0</v>
      </c>
      <c r="CX94" s="211">
        <f t="shared" ca="1" si="86"/>
        <v>0</v>
      </c>
      <c r="CY94" s="211">
        <f t="shared" ca="1" si="86"/>
        <v>0</v>
      </c>
      <c r="CZ94" s="211">
        <f t="shared" ca="1" si="86"/>
        <v>0</v>
      </c>
      <c r="DA94" s="211">
        <f t="shared" ca="1" si="86"/>
        <v>0</v>
      </c>
      <c r="DB94" s="211">
        <f t="shared" ca="1" si="86"/>
        <v>0</v>
      </c>
      <c r="DC94" s="211">
        <f t="shared" ca="1" si="86"/>
        <v>0</v>
      </c>
    </row>
    <row r="95" spans="1:107">
      <c r="A95" s="44">
        <v>61</v>
      </c>
      <c r="B95" s="176" t="str">
        <f t="shared" ca="1" si="61"/>
        <v>E.3.6.</v>
      </c>
      <c r="C95" s="180" t="str">
        <f t="shared" ca="1" si="62"/>
        <v>Veikla</v>
      </c>
      <c r="D95" s="252"/>
      <c r="E95" s="252"/>
      <c r="F95" s="253"/>
      <c r="G95" s="243">
        <f ca="1">SUMIF($H$39:$DC$39,"&lt;="&amp;PAL,$H95:$DC95)</f>
        <v>0</v>
      </c>
      <c r="H95" s="211">
        <f t="shared" ca="1" si="77"/>
        <v>0</v>
      </c>
      <c r="I95" s="211">
        <f t="shared" ca="1" si="77"/>
        <v>0</v>
      </c>
      <c r="J95" s="211">
        <f t="shared" ca="1" si="77"/>
        <v>0</v>
      </c>
      <c r="K95" s="211">
        <f t="shared" ca="1" si="77"/>
        <v>0</v>
      </c>
      <c r="L95" s="211">
        <f t="shared" ca="1" si="77"/>
        <v>0</v>
      </c>
      <c r="M95" s="211">
        <f t="shared" ca="1" si="77"/>
        <v>0</v>
      </c>
      <c r="N95" s="211">
        <f t="shared" ca="1" si="77"/>
        <v>0</v>
      </c>
      <c r="O95" s="211">
        <f t="shared" ca="1" si="77"/>
        <v>0</v>
      </c>
      <c r="P95" s="211">
        <f t="shared" ca="1" si="77"/>
        <v>0</v>
      </c>
      <c r="Q95" s="211">
        <f t="shared" ca="1" si="77"/>
        <v>0</v>
      </c>
      <c r="R95" s="211">
        <f t="shared" ca="1" si="78"/>
        <v>0</v>
      </c>
      <c r="S95" s="211">
        <f t="shared" ca="1" si="78"/>
        <v>0</v>
      </c>
      <c r="T95" s="211">
        <f t="shared" ca="1" si="78"/>
        <v>0</v>
      </c>
      <c r="U95" s="211">
        <f t="shared" ca="1" si="78"/>
        <v>0</v>
      </c>
      <c r="V95" s="211">
        <f t="shared" ca="1" si="78"/>
        <v>0</v>
      </c>
      <c r="W95" s="211">
        <f t="shared" ca="1" si="78"/>
        <v>0</v>
      </c>
      <c r="X95" s="211">
        <f t="shared" ca="1" si="78"/>
        <v>0</v>
      </c>
      <c r="Y95" s="211">
        <f t="shared" ca="1" si="78"/>
        <v>0</v>
      </c>
      <c r="Z95" s="211">
        <f t="shared" ca="1" si="78"/>
        <v>0</v>
      </c>
      <c r="AA95" s="211">
        <f t="shared" ca="1" si="78"/>
        <v>0</v>
      </c>
      <c r="AB95" s="211">
        <f t="shared" ca="1" si="79"/>
        <v>0</v>
      </c>
      <c r="AC95" s="211">
        <f t="shared" ca="1" si="79"/>
        <v>0</v>
      </c>
      <c r="AD95" s="211">
        <f t="shared" ca="1" si="79"/>
        <v>0</v>
      </c>
      <c r="AE95" s="211">
        <f t="shared" ca="1" si="79"/>
        <v>0</v>
      </c>
      <c r="AF95" s="211">
        <f t="shared" ca="1" si="79"/>
        <v>0</v>
      </c>
      <c r="AG95" s="211">
        <f t="shared" ca="1" si="79"/>
        <v>0</v>
      </c>
      <c r="AH95" s="211">
        <f t="shared" ca="1" si="79"/>
        <v>0</v>
      </c>
      <c r="AI95" s="211">
        <f t="shared" ca="1" si="79"/>
        <v>0</v>
      </c>
      <c r="AJ95" s="211">
        <f t="shared" ca="1" si="79"/>
        <v>0</v>
      </c>
      <c r="AK95" s="211">
        <f t="shared" ca="1" si="79"/>
        <v>0</v>
      </c>
      <c r="AL95" s="211">
        <f t="shared" ca="1" si="80"/>
        <v>0</v>
      </c>
      <c r="AM95" s="211">
        <f t="shared" ca="1" si="80"/>
        <v>0</v>
      </c>
      <c r="AN95" s="211">
        <f t="shared" ca="1" si="80"/>
        <v>0</v>
      </c>
      <c r="AO95" s="211">
        <f t="shared" ca="1" si="80"/>
        <v>0</v>
      </c>
      <c r="AP95" s="211">
        <f t="shared" ca="1" si="80"/>
        <v>0</v>
      </c>
      <c r="AQ95" s="211">
        <f t="shared" ca="1" si="80"/>
        <v>0</v>
      </c>
      <c r="AR95" s="211">
        <f t="shared" ca="1" si="80"/>
        <v>0</v>
      </c>
      <c r="AS95" s="211">
        <f t="shared" ca="1" si="80"/>
        <v>0</v>
      </c>
      <c r="AT95" s="211">
        <f t="shared" ca="1" si="80"/>
        <v>0</v>
      </c>
      <c r="AU95" s="211">
        <f t="shared" ca="1" si="80"/>
        <v>0</v>
      </c>
      <c r="AV95" s="211">
        <f t="shared" ca="1" si="81"/>
        <v>0</v>
      </c>
      <c r="AW95" s="211">
        <f t="shared" ca="1" si="81"/>
        <v>0</v>
      </c>
      <c r="AX95" s="211">
        <f t="shared" ca="1" si="81"/>
        <v>0</v>
      </c>
      <c r="AY95" s="211">
        <f t="shared" ca="1" si="81"/>
        <v>0</v>
      </c>
      <c r="AZ95" s="211">
        <f t="shared" ca="1" si="81"/>
        <v>0</v>
      </c>
      <c r="BA95" s="211">
        <f t="shared" ca="1" si="81"/>
        <v>0</v>
      </c>
      <c r="BB95" s="211">
        <f t="shared" ca="1" si="81"/>
        <v>0</v>
      </c>
      <c r="BC95" s="211">
        <f t="shared" ca="1" si="81"/>
        <v>0</v>
      </c>
      <c r="BD95" s="211">
        <f t="shared" ca="1" si="81"/>
        <v>0</v>
      </c>
      <c r="BE95" s="211">
        <f t="shared" ca="1" si="81"/>
        <v>0</v>
      </c>
      <c r="BF95" s="211">
        <f t="shared" ca="1" si="82"/>
        <v>0</v>
      </c>
      <c r="BG95" s="211">
        <f t="shared" ca="1" si="82"/>
        <v>0</v>
      </c>
      <c r="BH95" s="211">
        <f t="shared" ca="1" si="82"/>
        <v>0</v>
      </c>
      <c r="BI95" s="211">
        <f t="shared" ca="1" si="82"/>
        <v>0</v>
      </c>
      <c r="BJ95" s="211">
        <f t="shared" ca="1" si="82"/>
        <v>0</v>
      </c>
      <c r="BK95" s="211">
        <f t="shared" ca="1" si="82"/>
        <v>0</v>
      </c>
      <c r="BL95" s="211">
        <f t="shared" ca="1" si="82"/>
        <v>0</v>
      </c>
      <c r="BM95" s="211">
        <f t="shared" ca="1" si="82"/>
        <v>0</v>
      </c>
      <c r="BN95" s="211">
        <f t="shared" ca="1" si="82"/>
        <v>0</v>
      </c>
      <c r="BO95" s="211">
        <f t="shared" ca="1" si="82"/>
        <v>0</v>
      </c>
      <c r="BP95" s="211">
        <f t="shared" ca="1" si="83"/>
        <v>0</v>
      </c>
      <c r="BQ95" s="211">
        <f t="shared" ca="1" si="83"/>
        <v>0</v>
      </c>
      <c r="BR95" s="211">
        <f t="shared" ca="1" si="83"/>
        <v>0</v>
      </c>
      <c r="BS95" s="211">
        <f t="shared" ca="1" si="83"/>
        <v>0</v>
      </c>
      <c r="BT95" s="211">
        <f t="shared" ca="1" si="83"/>
        <v>0</v>
      </c>
      <c r="BU95" s="211">
        <f t="shared" ca="1" si="83"/>
        <v>0</v>
      </c>
      <c r="BV95" s="211">
        <f t="shared" ca="1" si="83"/>
        <v>0</v>
      </c>
      <c r="BW95" s="211">
        <f t="shared" ca="1" si="83"/>
        <v>0</v>
      </c>
      <c r="BX95" s="211">
        <f t="shared" ca="1" si="83"/>
        <v>0</v>
      </c>
      <c r="BY95" s="211">
        <f t="shared" ca="1" si="83"/>
        <v>0</v>
      </c>
      <c r="BZ95" s="211">
        <f t="shared" ca="1" si="84"/>
        <v>0</v>
      </c>
      <c r="CA95" s="211">
        <f t="shared" ca="1" si="84"/>
        <v>0</v>
      </c>
      <c r="CB95" s="211">
        <f t="shared" ca="1" si="84"/>
        <v>0</v>
      </c>
      <c r="CC95" s="211">
        <f t="shared" ca="1" si="84"/>
        <v>0</v>
      </c>
      <c r="CD95" s="211">
        <f t="shared" ca="1" si="84"/>
        <v>0</v>
      </c>
      <c r="CE95" s="211">
        <f t="shared" ca="1" si="84"/>
        <v>0</v>
      </c>
      <c r="CF95" s="211">
        <f t="shared" ca="1" si="84"/>
        <v>0</v>
      </c>
      <c r="CG95" s="211">
        <f t="shared" ca="1" si="84"/>
        <v>0</v>
      </c>
      <c r="CH95" s="211">
        <f t="shared" ca="1" si="84"/>
        <v>0</v>
      </c>
      <c r="CI95" s="211">
        <f t="shared" ca="1" si="84"/>
        <v>0</v>
      </c>
      <c r="CJ95" s="211">
        <f t="shared" ca="1" si="85"/>
        <v>0</v>
      </c>
      <c r="CK95" s="211">
        <f t="shared" ca="1" si="85"/>
        <v>0</v>
      </c>
      <c r="CL95" s="211">
        <f t="shared" ca="1" si="85"/>
        <v>0</v>
      </c>
      <c r="CM95" s="211">
        <f t="shared" ca="1" si="85"/>
        <v>0</v>
      </c>
      <c r="CN95" s="211">
        <f t="shared" ca="1" si="85"/>
        <v>0</v>
      </c>
      <c r="CO95" s="211">
        <f t="shared" ca="1" si="85"/>
        <v>0</v>
      </c>
      <c r="CP95" s="211">
        <f t="shared" ca="1" si="85"/>
        <v>0</v>
      </c>
      <c r="CQ95" s="211">
        <f t="shared" ca="1" si="85"/>
        <v>0</v>
      </c>
      <c r="CR95" s="211">
        <f t="shared" ca="1" si="85"/>
        <v>0</v>
      </c>
      <c r="CS95" s="211">
        <f t="shared" ca="1" si="85"/>
        <v>0</v>
      </c>
      <c r="CT95" s="211">
        <f t="shared" ca="1" si="86"/>
        <v>0</v>
      </c>
      <c r="CU95" s="211">
        <f t="shared" ca="1" si="86"/>
        <v>0</v>
      </c>
      <c r="CV95" s="211">
        <f t="shared" ca="1" si="86"/>
        <v>0</v>
      </c>
      <c r="CW95" s="211">
        <f t="shared" ca="1" si="86"/>
        <v>0</v>
      </c>
      <c r="CX95" s="211">
        <f t="shared" ca="1" si="86"/>
        <v>0</v>
      </c>
      <c r="CY95" s="211">
        <f t="shared" ca="1" si="86"/>
        <v>0</v>
      </c>
      <c r="CZ95" s="211">
        <f t="shared" ca="1" si="86"/>
        <v>0</v>
      </c>
      <c r="DA95" s="211">
        <f t="shared" ca="1" si="86"/>
        <v>0</v>
      </c>
      <c r="DB95" s="211">
        <f t="shared" ca="1" si="86"/>
        <v>0</v>
      </c>
      <c r="DC95" s="211">
        <f t="shared" ca="1" si="86"/>
        <v>0</v>
      </c>
    </row>
    <row r="96" spans="1:107">
      <c r="A96" s="44">
        <v>62</v>
      </c>
      <c r="B96" s="176" t="str">
        <f t="shared" ca="1" si="61"/>
        <v>E.3.7.</v>
      </c>
      <c r="C96" s="180" t="str">
        <f t="shared" ca="1" si="62"/>
        <v>Veikla</v>
      </c>
      <c r="D96" s="252"/>
      <c r="E96" s="252"/>
      <c r="F96" s="253"/>
      <c r="G96" s="243">
        <f ca="1">SUMIF($H$39:$DC$39,"&lt;="&amp;PAL,$H96:$DC96)</f>
        <v>0</v>
      </c>
      <c r="H96" s="211">
        <f t="shared" ca="1" si="77"/>
        <v>0</v>
      </c>
      <c r="I96" s="211">
        <f t="shared" ca="1" si="77"/>
        <v>0</v>
      </c>
      <c r="J96" s="211">
        <f t="shared" ca="1" si="77"/>
        <v>0</v>
      </c>
      <c r="K96" s="211">
        <f t="shared" ca="1" si="77"/>
        <v>0</v>
      </c>
      <c r="L96" s="211">
        <f t="shared" ca="1" si="77"/>
        <v>0</v>
      </c>
      <c r="M96" s="211">
        <f t="shared" ca="1" si="77"/>
        <v>0</v>
      </c>
      <c r="N96" s="211">
        <f t="shared" ca="1" si="77"/>
        <v>0</v>
      </c>
      <c r="O96" s="211">
        <f t="shared" ca="1" si="77"/>
        <v>0</v>
      </c>
      <c r="P96" s="211">
        <f t="shared" ca="1" si="77"/>
        <v>0</v>
      </c>
      <c r="Q96" s="211">
        <f t="shared" ca="1" si="77"/>
        <v>0</v>
      </c>
      <c r="R96" s="211">
        <f t="shared" ca="1" si="78"/>
        <v>0</v>
      </c>
      <c r="S96" s="211">
        <f t="shared" ca="1" si="78"/>
        <v>0</v>
      </c>
      <c r="T96" s="211">
        <f t="shared" ca="1" si="78"/>
        <v>0</v>
      </c>
      <c r="U96" s="211">
        <f t="shared" ca="1" si="78"/>
        <v>0</v>
      </c>
      <c r="V96" s="211">
        <f t="shared" ca="1" si="78"/>
        <v>0</v>
      </c>
      <c r="W96" s="211">
        <f t="shared" ca="1" si="78"/>
        <v>0</v>
      </c>
      <c r="X96" s="211">
        <f t="shared" ca="1" si="78"/>
        <v>0</v>
      </c>
      <c r="Y96" s="211">
        <f t="shared" ca="1" si="78"/>
        <v>0</v>
      </c>
      <c r="Z96" s="211">
        <f t="shared" ca="1" si="78"/>
        <v>0</v>
      </c>
      <c r="AA96" s="211">
        <f t="shared" ca="1" si="78"/>
        <v>0</v>
      </c>
      <c r="AB96" s="211">
        <f t="shared" ca="1" si="79"/>
        <v>0</v>
      </c>
      <c r="AC96" s="211">
        <f t="shared" ca="1" si="79"/>
        <v>0</v>
      </c>
      <c r="AD96" s="211">
        <f t="shared" ca="1" si="79"/>
        <v>0</v>
      </c>
      <c r="AE96" s="211">
        <f t="shared" ca="1" si="79"/>
        <v>0</v>
      </c>
      <c r="AF96" s="211">
        <f t="shared" ca="1" si="79"/>
        <v>0</v>
      </c>
      <c r="AG96" s="211">
        <f t="shared" ca="1" si="79"/>
        <v>0</v>
      </c>
      <c r="AH96" s="211">
        <f t="shared" ca="1" si="79"/>
        <v>0</v>
      </c>
      <c r="AI96" s="211">
        <f t="shared" ca="1" si="79"/>
        <v>0</v>
      </c>
      <c r="AJ96" s="211">
        <f t="shared" ca="1" si="79"/>
        <v>0</v>
      </c>
      <c r="AK96" s="211">
        <f t="shared" ca="1" si="79"/>
        <v>0</v>
      </c>
      <c r="AL96" s="211">
        <f t="shared" ca="1" si="80"/>
        <v>0</v>
      </c>
      <c r="AM96" s="211">
        <f t="shared" ca="1" si="80"/>
        <v>0</v>
      </c>
      <c r="AN96" s="211">
        <f t="shared" ca="1" si="80"/>
        <v>0</v>
      </c>
      <c r="AO96" s="211">
        <f t="shared" ca="1" si="80"/>
        <v>0</v>
      </c>
      <c r="AP96" s="211">
        <f t="shared" ca="1" si="80"/>
        <v>0</v>
      </c>
      <c r="AQ96" s="211">
        <f t="shared" ca="1" si="80"/>
        <v>0</v>
      </c>
      <c r="AR96" s="211">
        <f t="shared" ca="1" si="80"/>
        <v>0</v>
      </c>
      <c r="AS96" s="211">
        <f t="shared" ca="1" si="80"/>
        <v>0</v>
      </c>
      <c r="AT96" s="211">
        <f t="shared" ca="1" si="80"/>
        <v>0</v>
      </c>
      <c r="AU96" s="211">
        <f t="shared" ca="1" si="80"/>
        <v>0</v>
      </c>
      <c r="AV96" s="211">
        <f t="shared" ca="1" si="81"/>
        <v>0</v>
      </c>
      <c r="AW96" s="211">
        <f t="shared" ca="1" si="81"/>
        <v>0</v>
      </c>
      <c r="AX96" s="211">
        <f t="shared" ca="1" si="81"/>
        <v>0</v>
      </c>
      <c r="AY96" s="211">
        <f t="shared" ca="1" si="81"/>
        <v>0</v>
      </c>
      <c r="AZ96" s="211">
        <f t="shared" ca="1" si="81"/>
        <v>0</v>
      </c>
      <c r="BA96" s="211">
        <f t="shared" ca="1" si="81"/>
        <v>0</v>
      </c>
      <c r="BB96" s="211">
        <f t="shared" ca="1" si="81"/>
        <v>0</v>
      </c>
      <c r="BC96" s="211">
        <f t="shared" ca="1" si="81"/>
        <v>0</v>
      </c>
      <c r="BD96" s="211">
        <f t="shared" ca="1" si="81"/>
        <v>0</v>
      </c>
      <c r="BE96" s="211">
        <f t="shared" ca="1" si="81"/>
        <v>0</v>
      </c>
      <c r="BF96" s="211">
        <f t="shared" ca="1" si="82"/>
        <v>0</v>
      </c>
      <c r="BG96" s="211">
        <f t="shared" ca="1" si="82"/>
        <v>0</v>
      </c>
      <c r="BH96" s="211">
        <f t="shared" ca="1" si="82"/>
        <v>0</v>
      </c>
      <c r="BI96" s="211">
        <f t="shared" ca="1" si="82"/>
        <v>0</v>
      </c>
      <c r="BJ96" s="211">
        <f t="shared" ca="1" si="82"/>
        <v>0</v>
      </c>
      <c r="BK96" s="211">
        <f t="shared" ca="1" si="82"/>
        <v>0</v>
      </c>
      <c r="BL96" s="211">
        <f t="shared" ca="1" si="82"/>
        <v>0</v>
      </c>
      <c r="BM96" s="211">
        <f t="shared" ca="1" si="82"/>
        <v>0</v>
      </c>
      <c r="BN96" s="211">
        <f t="shared" ca="1" si="82"/>
        <v>0</v>
      </c>
      <c r="BO96" s="211">
        <f t="shared" ca="1" si="82"/>
        <v>0</v>
      </c>
      <c r="BP96" s="211">
        <f t="shared" ca="1" si="83"/>
        <v>0</v>
      </c>
      <c r="BQ96" s="211">
        <f t="shared" ca="1" si="83"/>
        <v>0</v>
      </c>
      <c r="BR96" s="211">
        <f t="shared" ca="1" si="83"/>
        <v>0</v>
      </c>
      <c r="BS96" s="211">
        <f t="shared" ca="1" si="83"/>
        <v>0</v>
      </c>
      <c r="BT96" s="211">
        <f t="shared" ca="1" si="83"/>
        <v>0</v>
      </c>
      <c r="BU96" s="211">
        <f t="shared" ca="1" si="83"/>
        <v>0</v>
      </c>
      <c r="BV96" s="211">
        <f t="shared" ca="1" si="83"/>
        <v>0</v>
      </c>
      <c r="BW96" s="211">
        <f t="shared" ca="1" si="83"/>
        <v>0</v>
      </c>
      <c r="BX96" s="211">
        <f t="shared" ca="1" si="83"/>
        <v>0</v>
      </c>
      <c r="BY96" s="211">
        <f t="shared" ca="1" si="83"/>
        <v>0</v>
      </c>
      <c r="BZ96" s="211">
        <f t="shared" ca="1" si="84"/>
        <v>0</v>
      </c>
      <c r="CA96" s="211">
        <f t="shared" ca="1" si="84"/>
        <v>0</v>
      </c>
      <c r="CB96" s="211">
        <f t="shared" ca="1" si="84"/>
        <v>0</v>
      </c>
      <c r="CC96" s="211">
        <f t="shared" ca="1" si="84"/>
        <v>0</v>
      </c>
      <c r="CD96" s="211">
        <f t="shared" ca="1" si="84"/>
        <v>0</v>
      </c>
      <c r="CE96" s="211">
        <f t="shared" ca="1" si="84"/>
        <v>0</v>
      </c>
      <c r="CF96" s="211">
        <f t="shared" ca="1" si="84"/>
        <v>0</v>
      </c>
      <c r="CG96" s="211">
        <f t="shared" ca="1" si="84"/>
        <v>0</v>
      </c>
      <c r="CH96" s="211">
        <f t="shared" ca="1" si="84"/>
        <v>0</v>
      </c>
      <c r="CI96" s="211">
        <f t="shared" ca="1" si="84"/>
        <v>0</v>
      </c>
      <c r="CJ96" s="211">
        <f t="shared" ca="1" si="85"/>
        <v>0</v>
      </c>
      <c r="CK96" s="211">
        <f t="shared" ca="1" si="85"/>
        <v>0</v>
      </c>
      <c r="CL96" s="211">
        <f t="shared" ca="1" si="85"/>
        <v>0</v>
      </c>
      <c r="CM96" s="211">
        <f t="shared" ca="1" si="85"/>
        <v>0</v>
      </c>
      <c r="CN96" s="211">
        <f t="shared" ca="1" si="85"/>
        <v>0</v>
      </c>
      <c r="CO96" s="211">
        <f t="shared" ca="1" si="85"/>
        <v>0</v>
      </c>
      <c r="CP96" s="211">
        <f t="shared" ca="1" si="85"/>
        <v>0</v>
      </c>
      <c r="CQ96" s="211">
        <f t="shared" ca="1" si="85"/>
        <v>0</v>
      </c>
      <c r="CR96" s="211">
        <f t="shared" ca="1" si="85"/>
        <v>0</v>
      </c>
      <c r="CS96" s="211">
        <f t="shared" ca="1" si="85"/>
        <v>0</v>
      </c>
      <c r="CT96" s="211">
        <f t="shared" ca="1" si="86"/>
        <v>0</v>
      </c>
      <c r="CU96" s="211">
        <f t="shared" ca="1" si="86"/>
        <v>0</v>
      </c>
      <c r="CV96" s="211">
        <f t="shared" ca="1" si="86"/>
        <v>0</v>
      </c>
      <c r="CW96" s="211">
        <f t="shared" ca="1" si="86"/>
        <v>0</v>
      </c>
      <c r="CX96" s="211">
        <f t="shared" ca="1" si="86"/>
        <v>0</v>
      </c>
      <c r="CY96" s="211">
        <f t="shared" ca="1" si="86"/>
        <v>0</v>
      </c>
      <c r="CZ96" s="211">
        <f t="shared" ca="1" si="86"/>
        <v>0</v>
      </c>
      <c r="DA96" s="211">
        <f t="shared" ca="1" si="86"/>
        <v>0</v>
      </c>
      <c r="DB96" s="211">
        <f t="shared" ca="1" si="86"/>
        <v>0</v>
      </c>
      <c r="DC96" s="211">
        <f t="shared" ca="1" si="86"/>
        <v>0</v>
      </c>
    </row>
    <row r="97" spans="1:107">
      <c r="A97" s="44">
        <v>63</v>
      </c>
      <c r="B97" s="176" t="str">
        <f t="shared" ca="1" si="61"/>
        <v>E.3.8.</v>
      </c>
      <c r="C97" s="180" t="str">
        <f t="shared" ca="1" si="62"/>
        <v>Veikla</v>
      </c>
      <c r="D97" s="252"/>
      <c r="E97" s="252"/>
      <c r="F97" s="253"/>
      <c r="G97" s="243">
        <f ca="1">SUMIF($H$39:$DC$39,"&lt;="&amp;PAL,$H97:$DC97)</f>
        <v>0</v>
      </c>
      <c r="H97" s="211">
        <f t="shared" ca="1" si="77"/>
        <v>0</v>
      </c>
      <c r="I97" s="211">
        <f t="shared" ca="1" si="77"/>
        <v>0</v>
      </c>
      <c r="J97" s="211">
        <f t="shared" ca="1" si="77"/>
        <v>0</v>
      </c>
      <c r="K97" s="211">
        <f t="shared" ca="1" si="77"/>
        <v>0</v>
      </c>
      <c r="L97" s="211">
        <f t="shared" ca="1" si="77"/>
        <v>0</v>
      </c>
      <c r="M97" s="211">
        <f t="shared" ca="1" si="77"/>
        <v>0</v>
      </c>
      <c r="N97" s="211">
        <f t="shared" ca="1" si="77"/>
        <v>0</v>
      </c>
      <c r="O97" s="211">
        <f t="shared" ca="1" si="77"/>
        <v>0</v>
      </c>
      <c r="P97" s="211">
        <f t="shared" ca="1" si="77"/>
        <v>0</v>
      </c>
      <c r="Q97" s="211">
        <f t="shared" ca="1" si="77"/>
        <v>0</v>
      </c>
      <c r="R97" s="211">
        <f t="shared" ca="1" si="78"/>
        <v>0</v>
      </c>
      <c r="S97" s="211">
        <f t="shared" ca="1" si="78"/>
        <v>0</v>
      </c>
      <c r="T97" s="211">
        <f t="shared" ca="1" si="78"/>
        <v>0</v>
      </c>
      <c r="U97" s="211">
        <f t="shared" ca="1" si="78"/>
        <v>0</v>
      </c>
      <c r="V97" s="211">
        <f t="shared" ca="1" si="78"/>
        <v>0</v>
      </c>
      <c r="W97" s="211">
        <f t="shared" ca="1" si="78"/>
        <v>0</v>
      </c>
      <c r="X97" s="211">
        <f t="shared" ca="1" si="78"/>
        <v>0</v>
      </c>
      <c r="Y97" s="211">
        <f t="shared" ca="1" si="78"/>
        <v>0</v>
      </c>
      <c r="Z97" s="211">
        <f t="shared" ca="1" si="78"/>
        <v>0</v>
      </c>
      <c r="AA97" s="211">
        <f t="shared" ca="1" si="78"/>
        <v>0</v>
      </c>
      <c r="AB97" s="211">
        <f t="shared" ca="1" si="79"/>
        <v>0</v>
      </c>
      <c r="AC97" s="211">
        <f t="shared" ca="1" si="79"/>
        <v>0</v>
      </c>
      <c r="AD97" s="211">
        <f t="shared" ca="1" si="79"/>
        <v>0</v>
      </c>
      <c r="AE97" s="211">
        <f t="shared" ca="1" si="79"/>
        <v>0</v>
      </c>
      <c r="AF97" s="211">
        <f t="shared" ca="1" si="79"/>
        <v>0</v>
      </c>
      <c r="AG97" s="211">
        <f t="shared" ca="1" si="79"/>
        <v>0</v>
      </c>
      <c r="AH97" s="211">
        <f t="shared" ca="1" si="79"/>
        <v>0</v>
      </c>
      <c r="AI97" s="211">
        <f t="shared" ca="1" si="79"/>
        <v>0</v>
      </c>
      <c r="AJ97" s="211">
        <f t="shared" ca="1" si="79"/>
        <v>0</v>
      </c>
      <c r="AK97" s="211">
        <f t="shared" ca="1" si="79"/>
        <v>0</v>
      </c>
      <c r="AL97" s="211">
        <f t="shared" ca="1" si="80"/>
        <v>0</v>
      </c>
      <c r="AM97" s="211">
        <f t="shared" ca="1" si="80"/>
        <v>0</v>
      </c>
      <c r="AN97" s="211">
        <f t="shared" ca="1" si="80"/>
        <v>0</v>
      </c>
      <c r="AO97" s="211">
        <f t="shared" ca="1" si="80"/>
        <v>0</v>
      </c>
      <c r="AP97" s="211">
        <f t="shared" ca="1" si="80"/>
        <v>0</v>
      </c>
      <c r="AQ97" s="211">
        <f t="shared" ca="1" si="80"/>
        <v>0</v>
      </c>
      <c r="AR97" s="211">
        <f t="shared" ca="1" si="80"/>
        <v>0</v>
      </c>
      <c r="AS97" s="211">
        <f t="shared" ca="1" si="80"/>
        <v>0</v>
      </c>
      <c r="AT97" s="211">
        <f t="shared" ca="1" si="80"/>
        <v>0</v>
      </c>
      <c r="AU97" s="211">
        <f t="shared" ca="1" si="80"/>
        <v>0</v>
      </c>
      <c r="AV97" s="211">
        <f t="shared" ca="1" si="81"/>
        <v>0</v>
      </c>
      <c r="AW97" s="211">
        <f t="shared" ca="1" si="81"/>
        <v>0</v>
      </c>
      <c r="AX97" s="211">
        <f t="shared" ca="1" si="81"/>
        <v>0</v>
      </c>
      <c r="AY97" s="211">
        <f t="shared" ca="1" si="81"/>
        <v>0</v>
      </c>
      <c r="AZ97" s="211">
        <f t="shared" ca="1" si="81"/>
        <v>0</v>
      </c>
      <c r="BA97" s="211">
        <f t="shared" ca="1" si="81"/>
        <v>0</v>
      </c>
      <c r="BB97" s="211">
        <f t="shared" ca="1" si="81"/>
        <v>0</v>
      </c>
      <c r="BC97" s="211">
        <f t="shared" ca="1" si="81"/>
        <v>0</v>
      </c>
      <c r="BD97" s="211">
        <f t="shared" ca="1" si="81"/>
        <v>0</v>
      </c>
      <c r="BE97" s="211">
        <f t="shared" ca="1" si="81"/>
        <v>0</v>
      </c>
      <c r="BF97" s="211">
        <f t="shared" ca="1" si="82"/>
        <v>0</v>
      </c>
      <c r="BG97" s="211">
        <f t="shared" ca="1" si="82"/>
        <v>0</v>
      </c>
      <c r="BH97" s="211">
        <f t="shared" ca="1" si="82"/>
        <v>0</v>
      </c>
      <c r="BI97" s="211">
        <f t="shared" ca="1" si="82"/>
        <v>0</v>
      </c>
      <c r="BJ97" s="211">
        <f t="shared" ca="1" si="82"/>
        <v>0</v>
      </c>
      <c r="BK97" s="211">
        <f t="shared" ca="1" si="82"/>
        <v>0</v>
      </c>
      <c r="BL97" s="211">
        <f t="shared" ca="1" si="82"/>
        <v>0</v>
      </c>
      <c r="BM97" s="211">
        <f t="shared" ca="1" si="82"/>
        <v>0</v>
      </c>
      <c r="BN97" s="211">
        <f t="shared" ca="1" si="82"/>
        <v>0</v>
      </c>
      <c r="BO97" s="211">
        <f t="shared" ca="1" si="82"/>
        <v>0</v>
      </c>
      <c r="BP97" s="211">
        <f t="shared" ca="1" si="83"/>
        <v>0</v>
      </c>
      <c r="BQ97" s="211">
        <f t="shared" ca="1" si="83"/>
        <v>0</v>
      </c>
      <c r="BR97" s="211">
        <f t="shared" ca="1" si="83"/>
        <v>0</v>
      </c>
      <c r="BS97" s="211">
        <f t="shared" ca="1" si="83"/>
        <v>0</v>
      </c>
      <c r="BT97" s="211">
        <f t="shared" ca="1" si="83"/>
        <v>0</v>
      </c>
      <c r="BU97" s="211">
        <f t="shared" ca="1" si="83"/>
        <v>0</v>
      </c>
      <c r="BV97" s="211">
        <f t="shared" ca="1" si="83"/>
        <v>0</v>
      </c>
      <c r="BW97" s="211">
        <f t="shared" ca="1" si="83"/>
        <v>0</v>
      </c>
      <c r="BX97" s="211">
        <f t="shared" ca="1" si="83"/>
        <v>0</v>
      </c>
      <c r="BY97" s="211">
        <f t="shared" ca="1" si="83"/>
        <v>0</v>
      </c>
      <c r="BZ97" s="211">
        <f t="shared" ca="1" si="84"/>
        <v>0</v>
      </c>
      <c r="CA97" s="211">
        <f t="shared" ca="1" si="84"/>
        <v>0</v>
      </c>
      <c r="CB97" s="211">
        <f t="shared" ca="1" si="84"/>
        <v>0</v>
      </c>
      <c r="CC97" s="211">
        <f t="shared" ca="1" si="84"/>
        <v>0</v>
      </c>
      <c r="CD97" s="211">
        <f t="shared" ca="1" si="84"/>
        <v>0</v>
      </c>
      <c r="CE97" s="211">
        <f t="shared" ca="1" si="84"/>
        <v>0</v>
      </c>
      <c r="CF97" s="211">
        <f t="shared" ca="1" si="84"/>
        <v>0</v>
      </c>
      <c r="CG97" s="211">
        <f t="shared" ca="1" si="84"/>
        <v>0</v>
      </c>
      <c r="CH97" s="211">
        <f t="shared" ca="1" si="84"/>
        <v>0</v>
      </c>
      <c r="CI97" s="211">
        <f t="shared" ca="1" si="84"/>
        <v>0</v>
      </c>
      <c r="CJ97" s="211">
        <f t="shared" ca="1" si="85"/>
        <v>0</v>
      </c>
      <c r="CK97" s="211">
        <f t="shared" ca="1" si="85"/>
        <v>0</v>
      </c>
      <c r="CL97" s="211">
        <f t="shared" ca="1" si="85"/>
        <v>0</v>
      </c>
      <c r="CM97" s="211">
        <f t="shared" ca="1" si="85"/>
        <v>0</v>
      </c>
      <c r="CN97" s="211">
        <f t="shared" ca="1" si="85"/>
        <v>0</v>
      </c>
      <c r="CO97" s="211">
        <f t="shared" ca="1" si="85"/>
        <v>0</v>
      </c>
      <c r="CP97" s="211">
        <f t="shared" ca="1" si="85"/>
        <v>0</v>
      </c>
      <c r="CQ97" s="211">
        <f t="shared" ca="1" si="85"/>
        <v>0</v>
      </c>
      <c r="CR97" s="211">
        <f t="shared" ca="1" si="85"/>
        <v>0</v>
      </c>
      <c r="CS97" s="211">
        <f t="shared" ca="1" si="85"/>
        <v>0</v>
      </c>
      <c r="CT97" s="211">
        <f t="shared" ca="1" si="86"/>
        <v>0</v>
      </c>
      <c r="CU97" s="211">
        <f t="shared" ca="1" si="86"/>
        <v>0</v>
      </c>
      <c r="CV97" s="211">
        <f t="shared" ca="1" si="86"/>
        <v>0</v>
      </c>
      <c r="CW97" s="211">
        <f t="shared" ca="1" si="86"/>
        <v>0</v>
      </c>
      <c r="CX97" s="211">
        <f t="shared" ca="1" si="86"/>
        <v>0</v>
      </c>
      <c r="CY97" s="211">
        <f t="shared" ca="1" si="86"/>
        <v>0</v>
      </c>
      <c r="CZ97" s="211">
        <f t="shared" ca="1" si="86"/>
        <v>0</v>
      </c>
      <c r="DA97" s="211">
        <f t="shared" ca="1" si="86"/>
        <v>0</v>
      </c>
      <c r="DB97" s="211">
        <f t="shared" ca="1" si="86"/>
        <v>0</v>
      </c>
      <c r="DC97" s="211">
        <f t="shared" ca="1" si="86"/>
        <v>0</v>
      </c>
    </row>
    <row r="98" spans="1:107">
      <c r="A98" s="44">
        <v>66</v>
      </c>
      <c r="B98" s="190" t="str">
        <f t="shared" ca="1" si="61"/>
        <v>F.</v>
      </c>
      <c r="C98" s="249" t="str">
        <f t="shared" ca="1" si="62"/>
        <v>KOMUNIKACINĖS VEIKLOS</v>
      </c>
      <c r="D98" s="250"/>
      <c r="E98" s="250"/>
      <c r="F98" s="251"/>
      <c r="G98" s="243">
        <f ca="1">SUMIF($H$39:$DC$39,"&lt;="&amp;PAL,$H98:$DC98)</f>
        <v>0</v>
      </c>
      <c r="H98" s="191">
        <f ca="1">SUM(H99:H106)</f>
        <v>0</v>
      </c>
      <c r="I98" s="191">
        <f t="shared" ref="I98:BT98" ca="1" si="87">SUM(I99:I106)</f>
        <v>0</v>
      </c>
      <c r="J98" s="191">
        <f t="shared" ca="1" si="87"/>
        <v>0</v>
      </c>
      <c r="K98" s="191">
        <f t="shared" ca="1" si="87"/>
        <v>0</v>
      </c>
      <c r="L98" s="191">
        <f t="shared" ca="1" si="87"/>
        <v>0</v>
      </c>
      <c r="M98" s="191">
        <f t="shared" ca="1" si="87"/>
        <v>0</v>
      </c>
      <c r="N98" s="191">
        <f t="shared" ca="1" si="87"/>
        <v>0</v>
      </c>
      <c r="O98" s="191">
        <f t="shared" ca="1" si="87"/>
        <v>0</v>
      </c>
      <c r="P98" s="191">
        <f t="shared" ca="1" si="87"/>
        <v>0</v>
      </c>
      <c r="Q98" s="191">
        <f t="shared" ca="1" si="87"/>
        <v>0</v>
      </c>
      <c r="R98" s="191">
        <f t="shared" ca="1" si="87"/>
        <v>0</v>
      </c>
      <c r="S98" s="191">
        <f t="shared" ca="1" si="87"/>
        <v>0</v>
      </c>
      <c r="T98" s="191">
        <f t="shared" ca="1" si="87"/>
        <v>0</v>
      </c>
      <c r="U98" s="191">
        <f t="shared" ca="1" si="87"/>
        <v>0</v>
      </c>
      <c r="V98" s="191">
        <f t="shared" ca="1" si="87"/>
        <v>0</v>
      </c>
      <c r="W98" s="191">
        <f t="shared" ca="1" si="87"/>
        <v>0</v>
      </c>
      <c r="X98" s="191">
        <f t="shared" ca="1" si="87"/>
        <v>0</v>
      </c>
      <c r="Y98" s="191">
        <f t="shared" ca="1" si="87"/>
        <v>0</v>
      </c>
      <c r="Z98" s="191">
        <f t="shared" ca="1" si="87"/>
        <v>0</v>
      </c>
      <c r="AA98" s="191">
        <f t="shared" ca="1" si="87"/>
        <v>0</v>
      </c>
      <c r="AB98" s="191">
        <f t="shared" ca="1" si="87"/>
        <v>0</v>
      </c>
      <c r="AC98" s="191">
        <f t="shared" ca="1" si="87"/>
        <v>0</v>
      </c>
      <c r="AD98" s="191">
        <f t="shared" ca="1" si="87"/>
        <v>0</v>
      </c>
      <c r="AE98" s="191">
        <f t="shared" ca="1" si="87"/>
        <v>0</v>
      </c>
      <c r="AF98" s="191">
        <f t="shared" ca="1" si="87"/>
        <v>0</v>
      </c>
      <c r="AG98" s="191">
        <f t="shared" ca="1" si="87"/>
        <v>0</v>
      </c>
      <c r="AH98" s="191">
        <f t="shared" ca="1" si="87"/>
        <v>0</v>
      </c>
      <c r="AI98" s="191">
        <f t="shared" ca="1" si="87"/>
        <v>0</v>
      </c>
      <c r="AJ98" s="191">
        <f t="shared" ca="1" si="87"/>
        <v>0</v>
      </c>
      <c r="AK98" s="191">
        <f t="shared" ca="1" si="87"/>
        <v>0</v>
      </c>
      <c r="AL98" s="191">
        <f t="shared" ca="1" si="87"/>
        <v>0</v>
      </c>
      <c r="AM98" s="191">
        <f t="shared" ca="1" si="87"/>
        <v>0</v>
      </c>
      <c r="AN98" s="191">
        <f t="shared" ca="1" si="87"/>
        <v>0</v>
      </c>
      <c r="AO98" s="191">
        <f t="shared" ca="1" si="87"/>
        <v>0</v>
      </c>
      <c r="AP98" s="191">
        <f t="shared" ca="1" si="87"/>
        <v>0</v>
      </c>
      <c r="AQ98" s="191">
        <f t="shared" ca="1" si="87"/>
        <v>0</v>
      </c>
      <c r="AR98" s="191">
        <f t="shared" ca="1" si="87"/>
        <v>0</v>
      </c>
      <c r="AS98" s="191">
        <f t="shared" ca="1" si="87"/>
        <v>0</v>
      </c>
      <c r="AT98" s="191">
        <f t="shared" ca="1" si="87"/>
        <v>0</v>
      </c>
      <c r="AU98" s="191">
        <f t="shared" ca="1" si="87"/>
        <v>0</v>
      </c>
      <c r="AV98" s="191">
        <f t="shared" ca="1" si="87"/>
        <v>0</v>
      </c>
      <c r="AW98" s="191">
        <f t="shared" ca="1" si="87"/>
        <v>0</v>
      </c>
      <c r="AX98" s="191">
        <f t="shared" ca="1" si="87"/>
        <v>0</v>
      </c>
      <c r="AY98" s="191">
        <f t="shared" ca="1" si="87"/>
        <v>0</v>
      </c>
      <c r="AZ98" s="191">
        <f t="shared" ca="1" si="87"/>
        <v>0</v>
      </c>
      <c r="BA98" s="191">
        <f t="shared" ca="1" si="87"/>
        <v>0</v>
      </c>
      <c r="BB98" s="191">
        <f t="shared" ca="1" si="87"/>
        <v>0</v>
      </c>
      <c r="BC98" s="191">
        <f t="shared" ca="1" si="87"/>
        <v>0</v>
      </c>
      <c r="BD98" s="191">
        <f t="shared" ca="1" si="87"/>
        <v>0</v>
      </c>
      <c r="BE98" s="191">
        <f t="shared" ca="1" si="87"/>
        <v>0</v>
      </c>
      <c r="BF98" s="191">
        <f t="shared" ca="1" si="87"/>
        <v>0</v>
      </c>
      <c r="BG98" s="191">
        <f t="shared" ca="1" si="87"/>
        <v>0</v>
      </c>
      <c r="BH98" s="191">
        <f t="shared" ca="1" si="87"/>
        <v>0</v>
      </c>
      <c r="BI98" s="191">
        <f t="shared" ca="1" si="87"/>
        <v>0</v>
      </c>
      <c r="BJ98" s="191">
        <f t="shared" ca="1" si="87"/>
        <v>0</v>
      </c>
      <c r="BK98" s="191">
        <f t="shared" ca="1" si="87"/>
        <v>0</v>
      </c>
      <c r="BL98" s="191">
        <f t="shared" ca="1" si="87"/>
        <v>0</v>
      </c>
      <c r="BM98" s="191">
        <f t="shared" ca="1" si="87"/>
        <v>0</v>
      </c>
      <c r="BN98" s="191">
        <f t="shared" ca="1" si="87"/>
        <v>0</v>
      </c>
      <c r="BO98" s="191">
        <f t="shared" ca="1" si="87"/>
        <v>0</v>
      </c>
      <c r="BP98" s="191">
        <f t="shared" ca="1" si="87"/>
        <v>0</v>
      </c>
      <c r="BQ98" s="191">
        <f t="shared" ca="1" si="87"/>
        <v>0</v>
      </c>
      <c r="BR98" s="191">
        <f t="shared" ca="1" si="87"/>
        <v>0</v>
      </c>
      <c r="BS98" s="191">
        <f t="shared" ca="1" si="87"/>
        <v>0</v>
      </c>
      <c r="BT98" s="191">
        <f t="shared" ca="1" si="87"/>
        <v>0</v>
      </c>
      <c r="BU98" s="191">
        <f t="shared" ref="BU98:DB98" ca="1" si="88">SUM(BU99:BU106)</f>
        <v>0</v>
      </c>
      <c r="BV98" s="191">
        <f t="shared" ca="1" si="88"/>
        <v>0</v>
      </c>
      <c r="BW98" s="191">
        <f t="shared" ca="1" si="88"/>
        <v>0</v>
      </c>
      <c r="BX98" s="191">
        <f t="shared" ca="1" si="88"/>
        <v>0</v>
      </c>
      <c r="BY98" s="191">
        <f t="shared" ca="1" si="88"/>
        <v>0</v>
      </c>
      <c r="BZ98" s="191">
        <f t="shared" ca="1" si="88"/>
        <v>0</v>
      </c>
      <c r="CA98" s="191">
        <f t="shared" ca="1" si="88"/>
        <v>0</v>
      </c>
      <c r="CB98" s="191">
        <f t="shared" ca="1" si="88"/>
        <v>0</v>
      </c>
      <c r="CC98" s="191">
        <f t="shared" ca="1" si="88"/>
        <v>0</v>
      </c>
      <c r="CD98" s="191">
        <f t="shared" ca="1" si="88"/>
        <v>0</v>
      </c>
      <c r="CE98" s="191">
        <f t="shared" ca="1" si="88"/>
        <v>0</v>
      </c>
      <c r="CF98" s="191">
        <f t="shared" ca="1" si="88"/>
        <v>0</v>
      </c>
      <c r="CG98" s="191">
        <f t="shared" ca="1" si="88"/>
        <v>0</v>
      </c>
      <c r="CH98" s="191">
        <f t="shared" ca="1" si="88"/>
        <v>0</v>
      </c>
      <c r="CI98" s="191">
        <f t="shared" ca="1" si="88"/>
        <v>0</v>
      </c>
      <c r="CJ98" s="191">
        <f t="shared" ca="1" si="88"/>
        <v>0</v>
      </c>
      <c r="CK98" s="191">
        <f t="shared" ca="1" si="88"/>
        <v>0</v>
      </c>
      <c r="CL98" s="191">
        <f t="shared" ca="1" si="88"/>
        <v>0</v>
      </c>
      <c r="CM98" s="191">
        <f t="shared" ca="1" si="88"/>
        <v>0</v>
      </c>
      <c r="CN98" s="191">
        <f t="shared" ca="1" si="88"/>
        <v>0</v>
      </c>
      <c r="CO98" s="191">
        <f t="shared" ca="1" si="88"/>
        <v>0</v>
      </c>
      <c r="CP98" s="191">
        <f t="shared" ca="1" si="88"/>
        <v>0</v>
      </c>
      <c r="CQ98" s="191">
        <f t="shared" ca="1" si="88"/>
        <v>0</v>
      </c>
      <c r="CR98" s="191">
        <f t="shared" ca="1" si="88"/>
        <v>0</v>
      </c>
      <c r="CS98" s="191">
        <f t="shared" ca="1" si="88"/>
        <v>0</v>
      </c>
      <c r="CT98" s="191">
        <f t="shared" ca="1" si="88"/>
        <v>0</v>
      </c>
      <c r="CU98" s="191">
        <f t="shared" ca="1" si="88"/>
        <v>0</v>
      </c>
      <c r="CV98" s="191">
        <f t="shared" ca="1" si="88"/>
        <v>0</v>
      </c>
      <c r="CW98" s="191">
        <f t="shared" ca="1" si="88"/>
        <v>0</v>
      </c>
      <c r="CX98" s="191">
        <f t="shared" ca="1" si="88"/>
        <v>0</v>
      </c>
      <c r="CY98" s="191">
        <f t="shared" ca="1" si="88"/>
        <v>0</v>
      </c>
      <c r="CZ98" s="191">
        <f t="shared" ca="1" si="88"/>
        <v>0</v>
      </c>
      <c r="DA98" s="191">
        <f t="shared" ca="1" si="88"/>
        <v>0</v>
      </c>
      <c r="DB98" s="191">
        <f t="shared" ca="1" si="88"/>
        <v>0</v>
      </c>
      <c r="DC98" s="191">
        <f ca="1">SUM(DC99:DC106)</f>
        <v>0</v>
      </c>
    </row>
    <row r="99" spans="1:107">
      <c r="A99" s="44">
        <v>67</v>
      </c>
      <c r="B99" s="176" t="str">
        <f t="shared" ca="1" si="61"/>
        <v>F.1.</v>
      </c>
      <c r="C99" s="180" t="str">
        <f t="shared" ca="1" si="62"/>
        <v>Veikla</v>
      </c>
      <c r="D99" s="252"/>
      <c r="E99" s="252"/>
      <c r="F99" s="253"/>
      <c r="G99" s="243">
        <f ca="1">SUMIF($H$39:$DC$39,"&lt;="&amp;PAL,$H99:$DC99)</f>
        <v>0</v>
      </c>
      <c r="H99" s="211">
        <f t="shared" ref="H99:Q106" ca="1" si="89">IFERROR(OFFSET(INDIRECT("'"&amp;Opt_alt&amp;"'!H12"),$A99,H$39)*(1+VMI)^H$39,"")</f>
        <v>0</v>
      </c>
      <c r="I99" s="211">
        <f t="shared" ca="1" si="89"/>
        <v>0</v>
      </c>
      <c r="J99" s="211">
        <f t="shared" ca="1" si="89"/>
        <v>0</v>
      </c>
      <c r="K99" s="211">
        <f t="shared" ca="1" si="89"/>
        <v>0</v>
      </c>
      <c r="L99" s="211">
        <f t="shared" ca="1" si="89"/>
        <v>0</v>
      </c>
      <c r="M99" s="211">
        <f t="shared" ca="1" si="89"/>
        <v>0</v>
      </c>
      <c r="N99" s="211">
        <f t="shared" ca="1" si="89"/>
        <v>0</v>
      </c>
      <c r="O99" s="211">
        <f t="shared" ca="1" si="89"/>
        <v>0</v>
      </c>
      <c r="P99" s="211">
        <f t="shared" ca="1" si="89"/>
        <v>0</v>
      </c>
      <c r="Q99" s="211">
        <f t="shared" ca="1" si="89"/>
        <v>0</v>
      </c>
      <c r="R99" s="211">
        <f t="shared" ref="R99:AA106" ca="1" si="90">IFERROR(OFFSET(INDIRECT("'"&amp;Opt_alt&amp;"'!H12"),$A99,R$39)*(1+VMI)^R$39,"")</f>
        <v>0</v>
      </c>
      <c r="S99" s="211">
        <f t="shared" ca="1" si="90"/>
        <v>0</v>
      </c>
      <c r="T99" s="211">
        <f t="shared" ca="1" si="90"/>
        <v>0</v>
      </c>
      <c r="U99" s="211">
        <f t="shared" ca="1" si="90"/>
        <v>0</v>
      </c>
      <c r="V99" s="211">
        <f t="shared" ca="1" si="90"/>
        <v>0</v>
      </c>
      <c r="W99" s="211">
        <f t="shared" ca="1" si="90"/>
        <v>0</v>
      </c>
      <c r="X99" s="211">
        <f t="shared" ca="1" si="90"/>
        <v>0</v>
      </c>
      <c r="Y99" s="211">
        <f t="shared" ca="1" si="90"/>
        <v>0</v>
      </c>
      <c r="Z99" s="211">
        <f t="shared" ca="1" si="90"/>
        <v>0</v>
      </c>
      <c r="AA99" s="211">
        <f t="shared" ca="1" si="90"/>
        <v>0</v>
      </c>
      <c r="AB99" s="211">
        <f t="shared" ref="AB99:AK106" ca="1" si="91">IFERROR(OFFSET(INDIRECT("'"&amp;Opt_alt&amp;"'!H12"),$A99,AB$39)*(1+VMI)^AB$39,"")</f>
        <v>0</v>
      </c>
      <c r="AC99" s="211">
        <f t="shared" ca="1" si="91"/>
        <v>0</v>
      </c>
      <c r="AD99" s="211">
        <f t="shared" ca="1" si="91"/>
        <v>0</v>
      </c>
      <c r="AE99" s="211">
        <f t="shared" ca="1" si="91"/>
        <v>0</v>
      </c>
      <c r="AF99" s="211">
        <f t="shared" ca="1" si="91"/>
        <v>0</v>
      </c>
      <c r="AG99" s="211">
        <f t="shared" ca="1" si="91"/>
        <v>0</v>
      </c>
      <c r="AH99" s="211">
        <f t="shared" ca="1" si="91"/>
        <v>0</v>
      </c>
      <c r="AI99" s="211">
        <f t="shared" ca="1" si="91"/>
        <v>0</v>
      </c>
      <c r="AJ99" s="211">
        <f t="shared" ca="1" si="91"/>
        <v>0</v>
      </c>
      <c r="AK99" s="211">
        <f t="shared" ca="1" si="91"/>
        <v>0</v>
      </c>
      <c r="AL99" s="211">
        <f t="shared" ref="AL99:AU106" ca="1" si="92">IFERROR(OFFSET(INDIRECT("'"&amp;Opt_alt&amp;"'!H12"),$A99,AL$39)*(1+VMI)^AL$39,"")</f>
        <v>0</v>
      </c>
      <c r="AM99" s="211">
        <f t="shared" ca="1" si="92"/>
        <v>0</v>
      </c>
      <c r="AN99" s="211">
        <f t="shared" ca="1" si="92"/>
        <v>0</v>
      </c>
      <c r="AO99" s="211">
        <f t="shared" ca="1" si="92"/>
        <v>0</v>
      </c>
      <c r="AP99" s="211">
        <f t="shared" ca="1" si="92"/>
        <v>0</v>
      </c>
      <c r="AQ99" s="211">
        <f t="shared" ca="1" si="92"/>
        <v>0</v>
      </c>
      <c r="AR99" s="211">
        <f t="shared" ca="1" si="92"/>
        <v>0</v>
      </c>
      <c r="AS99" s="211">
        <f t="shared" ca="1" si="92"/>
        <v>0</v>
      </c>
      <c r="AT99" s="211">
        <f t="shared" ca="1" si="92"/>
        <v>0</v>
      </c>
      <c r="AU99" s="211">
        <f t="shared" ca="1" si="92"/>
        <v>0</v>
      </c>
      <c r="AV99" s="211">
        <f t="shared" ref="AV99:BE106" ca="1" si="93">IFERROR(OFFSET(INDIRECT("'"&amp;Opt_alt&amp;"'!H12"),$A99,AV$39)*(1+VMI)^AV$39,"")</f>
        <v>0</v>
      </c>
      <c r="AW99" s="211">
        <f t="shared" ca="1" si="93"/>
        <v>0</v>
      </c>
      <c r="AX99" s="211">
        <f t="shared" ca="1" si="93"/>
        <v>0</v>
      </c>
      <c r="AY99" s="211">
        <f t="shared" ca="1" si="93"/>
        <v>0</v>
      </c>
      <c r="AZ99" s="211">
        <f t="shared" ca="1" si="93"/>
        <v>0</v>
      </c>
      <c r="BA99" s="211">
        <f t="shared" ca="1" si="93"/>
        <v>0</v>
      </c>
      <c r="BB99" s="211">
        <f t="shared" ca="1" si="93"/>
        <v>0</v>
      </c>
      <c r="BC99" s="211">
        <f t="shared" ca="1" si="93"/>
        <v>0</v>
      </c>
      <c r="BD99" s="211">
        <f t="shared" ca="1" si="93"/>
        <v>0</v>
      </c>
      <c r="BE99" s="211">
        <f t="shared" ca="1" si="93"/>
        <v>0</v>
      </c>
      <c r="BF99" s="211">
        <f t="shared" ref="BF99:BO106" ca="1" si="94">IFERROR(OFFSET(INDIRECT("'"&amp;Opt_alt&amp;"'!H12"),$A99,BF$39)*(1+VMI)^BF$39,"")</f>
        <v>0</v>
      </c>
      <c r="BG99" s="211">
        <f t="shared" ca="1" si="94"/>
        <v>0</v>
      </c>
      <c r="BH99" s="211">
        <f t="shared" ca="1" si="94"/>
        <v>0</v>
      </c>
      <c r="BI99" s="211">
        <f t="shared" ca="1" si="94"/>
        <v>0</v>
      </c>
      <c r="BJ99" s="211">
        <f t="shared" ca="1" si="94"/>
        <v>0</v>
      </c>
      <c r="BK99" s="211">
        <f t="shared" ca="1" si="94"/>
        <v>0</v>
      </c>
      <c r="BL99" s="211">
        <f t="shared" ca="1" si="94"/>
        <v>0</v>
      </c>
      <c r="BM99" s="211">
        <f t="shared" ca="1" si="94"/>
        <v>0</v>
      </c>
      <c r="BN99" s="211">
        <f t="shared" ca="1" si="94"/>
        <v>0</v>
      </c>
      <c r="BO99" s="211">
        <f t="shared" ca="1" si="94"/>
        <v>0</v>
      </c>
      <c r="BP99" s="211">
        <f t="shared" ref="BP99:BY106" ca="1" si="95">IFERROR(OFFSET(INDIRECT("'"&amp;Opt_alt&amp;"'!H12"),$A99,BP$39)*(1+VMI)^BP$39,"")</f>
        <v>0</v>
      </c>
      <c r="BQ99" s="211">
        <f t="shared" ca="1" si="95"/>
        <v>0</v>
      </c>
      <c r="BR99" s="211">
        <f t="shared" ca="1" si="95"/>
        <v>0</v>
      </c>
      <c r="BS99" s="211">
        <f t="shared" ca="1" si="95"/>
        <v>0</v>
      </c>
      <c r="BT99" s="211">
        <f t="shared" ca="1" si="95"/>
        <v>0</v>
      </c>
      <c r="BU99" s="211">
        <f t="shared" ca="1" si="95"/>
        <v>0</v>
      </c>
      <c r="BV99" s="211">
        <f t="shared" ca="1" si="95"/>
        <v>0</v>
      </c>
      <c r="BW99" s="211">
        <f t="shared" ca="1" si="95"/>
        <v>0</v>
      </c>
      <c r="BX99" s="211">
        <f t="shared" ca="1" si="95"/>
        <v>0</v>
      </c>
      <c r="BY99" s="211">
        <f t="shared" ca="1" si="95"/>
        <v>0</v>
      </c>
      <c r="BZ99" s="211">
        <f t="shared" ref="BZ99:CI106" ca="1" si="96">IFERROR(OFFSET(INDIRECT("'"&amp;Opt_alt&amp;"'!H12"),$A99,BZ$39)*(1+VMI)^BZ$39,"")</f>
        <v>0</v>
      </c>
      <c r="CA99" s="211">
        <f t="shared" ca="1" si="96"/>
        <v>0</v>
      </c>
      <c r="CB99" s="211">
        <f t="shared" ca="1" si="96"/>
        <v>0</v>
      </c>
      <c r="CC99" s="211">
        <f t="shared" ca="1" si="96"/>
        <v>0</v>
      </c>
      <c r="CD99" s="211">
        <f t="shared" ca="1" si="96"/>
        <v>0</v>
      </c>
      <c r="CE99" s="211">
        <f t="shared" ca="1" si="96"/>
        <v>0</v>
      </c>
      <c r="CF99" s="211">
        <f t="shared" ca="1" si="96"/>
        <v>0</v>
      </c>
      <c r="CG99" s="211">
        <f t="shared" ca="1" si="96"/>
        <v>0</v>
      </c>
      <c r="CH99" s="211">
        <f t="shared" ca="1" si="96"/>
        <v>0</v>
      </c>
      <c r="CI99" s="211">
        <f t="shared" ca="1" si="96"/>
        <v>0</v>
      </c>
      <c r="CJ99" s="211">
        <f t="shared" ref="CJ99:CS106" ca="1" si="97">IFERROR(OFFSET(INDIRECT("'"&amp;Opt_alt&amp;"'!H12"),$A99,CJ$39)*(1+VMI)^CJ$39,"")</f>
        <v>0</v>
      </c>
      <c r="CK99" s="211">
        <f t="shared" ca="1" si="97"/>
        <v>0</v>
      </c>
      <c r="CL99" s="211">
        <f t="shared" ca="1" si="97"/>
        <v>0</v>
      </c>
      <c r="CM99" s="211">
        <f t="shared" ca="1" si="97"/>
        <v>0</v>
      </c>
      <c r="CN99" s="211">
        <f t="shared" ca="1" si="97"/>
        <v>0</v>
      </c>
      <c r="CO99" s="211">
        <f t="shared" ca="1" si="97"/>
        <v>0</v>
      </c>
      <c r="CP99" s="211">
        <f t="shared" ca="1" si="97"/>
        <v>0</v>
      </c>
      <c r="CQ99" s="211">
        <f t="shared" ca="1" si="97"/>
        <v>0</v>
      </c>
      <c r="CR99" s="211">
        <f t="shared" ca="1" si="97"/>
        <v>0</v>
      </c>
      <c r="CS99" s="211">
        <f t="shared" ca="1" si="97"/>
        <v>0</v>
      </c>
      <c r="CT99" s="211">
        <f t="shared" ref="CT99:DC106" ca="1" si="98">IFERROR(OFFSET(INDIRECT("'"&amp;Opt_alt&amp;"'!H12"),$A99,CT$39)*(1+VMI)^CT$39,"")</f>
        <v>0</v>
      </c>
      <c r="CU99" s="211">
        <f t="shared" ca="1" si="98"/>
        <v>0</v>
      </c>
      <c r="CV99" s="211">
        <f t="shared" ca="1" si="98"/>
        <v>0</v>
      </c>
      <c r="CW99" s="211">
        <f t="shared" ca="1" si="98"/>
        <v>0</v>
      </c>
      <c r="CX99" s="211">
        <f t="shared" ca="1" si="98"/>
        <v>0</v>
      </c>
      <c r="CY99" s="211">
        <f t="shared" ca="1" si="98"/>
        <v>0</v>
      </c>
      <c r="CZ99" s="211">
        <f t="shared" ca="1" si="98"/>
        <v>0</v>
      </c>
      <c r="DA99" s="211">
        <f t="shared" ca="1" si="98"/>
        <v>0</v>
      </c>
      <c r="DB99" s="211">
        <f t="shared" ca="1" si="98"/>
        <v>0</v>
      </c>
      <c r="DC99" s="211">
        <f t="shared" ca="1" si="98"/>
        <v>0</v>
      </c>
    </row>
    <row r="100" spans="1:107">
      <c r="A100" s="44">
        <v>68</v>
      </c>
      <c r="B100" s="176" t="str">
        <f t="shared" ca="1" si="61"/>
        <v>F.2.</v>
      </c>
      <c r="C100" s="180" t="str">
        <f t="shared" ca="1" si="62"/>
        <v>Veikla</v>
      </c>
      <c r="D100" s="252"/>
      <c r="E100" s="252"/>
      <c r="F100" s="253"/>
      <c r="G100" s="243">
        <f ca="1">SUMIF($H$39:$DC$39,"&lt;="&amp;PAL,$H100:$DC100)</f>
        <v>0</v>
      </c>
      <c r="H100" s="211">
        <f t="shared" ca="1" si="89"/>
        <v>0</v>
      </c>
      <c r="I100" s="211">
        <f t="shared" ca="1" si="89"/>
        <v>0</v>
      </c>
      <c r="J100" s="211">
        <f t="shared" ca="1" si="89"/>
        <v>0</v>
      </c>
      <c r="K100" s="211">
        <f t="shared" ca="1" si="89"/>
        <v>0</v>
      </c>
      <c r="L100" s="211">
        <f t="shared" ca="1" si="89"/>
        <v>0</v>
      </c>
      <c r="M100" s="211">
        <f t="shared" ca="1" si="89"/>
        <v>0</v>
      </c>
      <c r="N100" s="211">
        <f t="shared" ca="1" si="89"/>
        <v>0</v>
      </c>
      <c r="O100" s="211">
        <f t="shared" ca="1" si="89"/>
        <v>0</v>
      </c>
      <c r="P100" s="211">
        <f t="shared" ca="1" si="89"/>
        <v>0</v>
      </c>
      <c r="Q100" s="211">
        <f t="shared" ca="1" si="89"/>
        <v>0</v>
      </c>
      <c r="R100" s="211">
        <f t="shared" ca="1" si="90"/>
        <v>0</v>
      </c>
      <c r="S100" s="211">
        <f t="shared" ca="1" si="90"/>
        <v>0</v>
      </c>
      <c r="T100" s="211">
        <f t="shared" ca="1" si="90"/>
        <v>0</v>
      </c>
      <c r="U100" s="211">
        <f t="shared" ca="1" si="90"/>
        <v>0</v>
      </c>
      <c r="V100" s="211">
        <f t="shared" ca="1" si="90"/>
        <v>0</v>
      </c>
      <c r="W100" s="211">
        <f t="shared" ca="1" si="90"/>
        <v>0</v>
      </c>
      <c r="X100" s="211">
        <f t="shared" ca="1" si="90"/>
        <v>0</v>
      </c>
      <c r="Y100" s="211">
        <f t="shared" ca="1" si="90"/>
        <v>0</v>
      </c>
      <c r="Z100" s="211">
        <f t="shared" ca="1" si="90"/>
        <v>0</v>
      </c>
      <c r="AA100" s="211">
        <f t="shared" ca="1" si="90"/>
        <v>0</v>
      </c>
      <c r="AB100" s="211">
        <f t="shared" ca="1" si="91"/>
        <v>0</v>
      </c>
      <c r="AC100" s="211">
        <f t="shared" ca="1" si="91"/>
        <v>0</v>
      </c>
      <c r="AD100" s="211">
        <f t="shared" ca="1" si="91"/>
        <v>0</v>
      </c>
      <c r="AE100" s="211">
        <f t="shared" ca="1" si="91"/>
        <v>0</v>
      </c>
      <c r="AF100" s="211">
        <f t="shared" ca="1" si="91"/>
        <v>0</v>
      </c>
      <c r="AG100" s="211">
        <f t="shared" ca="1" si="91"/>
        <v>0</v>
      </c>
      <c r="AH100" s="211">
        <f t="shared" ca="1" si="91"/>
        <v>0</v>
      </c>
      <c r="AI100" s="211">
        <f t="shared" ca="1" si="91"/>
        <v>0</v>
      </c>
      <c r="AJ100" s="211">
        <f t="shared" ca="1" si="91"/>
        <v>0</v>
      </c>
      <c r="AK100" s="211">
        <f t="shared" ca="1" si="91"/>
        <v>0</v>
      </c>
      <c r="AL100" s="211">
        <f t="shared" ca="1" si="92"/>
        <v>0</v>
      </c>
      <c r="AM100" s="211">
        <f t="shared" ca="1" si="92"/>
        <v>0</v>
      </c>
      <c r="AN100" s="211">
        <f t="shared" ca="1" si="92"/>
        <v>0</v>
      </c>
      <c r="AO100" s="211">
        <f t="shared" ca="1" si="92"/>
        <v>0</v>
      </c>
      <c r="AP100" s="211">
        <f t="shared" ca="1" si="92"/>
        <v>0</v>
      </c>
      <c r="AQ100" s="211">
        <f t="shared" ca="1" si="92"/>
        <v>0</v>
      </c>
      <c r="AR100" s="211">
        <f t="shared" ca="1" si="92"/>
        <v>0</v>
      </c>
      <c r="AS100" s="211">
        <f t="shared" ca="1" si="92"/>
        <v>0</v>
      </c>
      <c r="AT100" s="211">
        <f t="shared" ca="1" si="92"/>
        <v>0</v>
      </c>
      <c r="AU100" s="211">
        <f t="shared" ca="1" si="92"/>
        <v>0</v>
      </c>
      <c r="AV100" s="211">
        <f t="shared" ca="1" si="93"/>
        <v>0</v>
      </c>
      <c r="AW100" s="211">
        <f t="shared" ca="1" si="93"/>
        <v>0</v>
      </c>
      <c r="AX100" s="211">
        <f t="shared" ca="1" si="93"/>
        <v>0</v>
      </c>
      <c r="AY100" s="211">
        <f t="shared" ca="1" si="93"/>
        <v>0</v>
      </c>
      <c r="AZ100" s="211">
        <f t="shared" ca="1" si="93"/>
        <v>0</v>
      </c>
      <c r="BA100" s="211">
        <f t="shared" ca="1" si="93"/>
        <v>0</v>
      </c>
      <c r="BB100" s="211">
        <f t="shared" ca="1" si="93"/>
        <v>0</v>
      </c>
      <c r="BC100" s="211">
        <f t="shared" ca="1" si="93"/>
        <v>0</v>
      </c>
      <c r="BD100" s="211">
        <f t="shared" ca="1" si="93"/>
        <v>0</v>
      </c>
      <c r="BE100" s="211">
        <f t="shared" ca="1" si="93"/>
        <v>0</v>
      </c>
      <c r="BF100" s="211">
        <f t="shared" ca="1" si="94"/>
        <v>0</v>
      </c>
      <c r="BG100" s="211">
        <f t="shared" ca="1" si="94"/>
        <v>0</v>
      </c>
      <c r="BH100" s="211">
        <f t="shared" ca="1" si="94"/>
        <v>0</v>
      </c>
      <c r="BI100" s="211">
        <f t="shared" ca="1" si="94"/>
        <v>0</v>
      </c>
      <c r="BJ100" s="211">
        <f t="shared" ca="1" si="94"/>
        <v>0</v>
      </c>
      <c r="BK100" s="211">
        <f t="shared" ca="1" si="94"/>
        <v>0</v>
      </c>
      <c r="BL100" s="211">
        <f t="shared" ca="1" si="94"/>
        <v>0</v>
      </c>
      <c r="BM100" s="211">
        <f t="shared" ca="1" si="94"/>
        <v>0</v>
      </c>
      <c r="BN100" s="211">
        <f t="shared" ca="1" si="94"/>
        <v>0</v>
      </c>
      <c r="BO100" s="211">
        <f t="shared" ca="1" si="94"/>
        <v>0</v>
      </c>
      <c r="BP100" s="211">
        <f t="shared" ca="1" si="95"/>
        <v>0</v>
      </c>
      <c r="BQ100" s="211">
        <f t="shared" ca="1" si="95"/>
        <v>0</v>
      </c>
      <c r="BR100" s="211">
        <f t="shared" ca="1" si="95"/>
        <v>0</v>
      </c>
      <c r="BS100" s="211">
        <f t="shared" ca="1" si="95"/>
        <v>0</v>
      </c>
      <c r="BT100" s="211">
        <f t="shared" ca="1" si="95"/>
        <v>0</v>
      </c>
      <c r="BU100" s="211">
        <f t="shared" ca="1" si="95"/>
        <v>0</v>
      </c>
      <c r="BV100" s="211">
        <f t="shared" ca="1" si="95"/>
        <v>0</v>
      </c>
      <c r="BW100" s="211">
        <f t="shared" ca="1" si="95"/>
        <v>0</v>
      </c>
      <c r="BX100" s="211">
        <f t="shared" ca="1" si="95"/>
        <v>0</v>
      </c>
      <c r="BY100" s="211">
        <f t="shared" ca="1" si="95"/>
        <v>0</v>
      </c>
      <c r="BZ100" s="211">
        <f t="shared" ca="1" si="96"/>
        <v>0</v>
      </c>
      <c r="CA100" s="211">
        <f t="shared" ca="1" si="96"/>
        <v>0</v>
      </c>
      <c r="CB100" s="211">
        <f t="shared" ca="1" si="96"/>
        <v>0</v>
      </c>
      <c r="CC100" s="211">
        <f t="shared" ca="1" si="96"/>
        <v>0</v>
      </c>
      <c r="CD100" s="211">
        <f t="shared" ca="1" si="96"/>
        <v>0</v>
      </c>
      <c r="CE100" s="211">
        <f t="shared" ca="1" si="96"/>
        <v>0</v>
      </c>
      <c r="CF100" s="211">
        <f t="shared" ca="1" si="96"/>
        <v>0</v>
      </c>
      <c r="CG100" s="211">
        <f t="shared" ca="1" si="96"/>
        <v>0</v>
      </c>
      <c r="CH100" s="211">
        <f t="shared" ca="1" si="96"/>
        <v>0</v>
      </c>
      <c r="CI100" s="211">
        <f t="shared" ca="1" si="96"/>
        <v>0</v>
      </c>
      <c r="CJ100" s="211">
        <f t="shared" ca="1" si="97"/>
        <v>0</v>
      </c>
      <c r="CK100" s="211">
        <f t="shared" ca="1" si="97"/>
        <v>0</v>
      </c>
      <c r="CL100" s="211">
        <f t="shared" ca="1" si="97"/>
        <v>0</v>
      </c>
      <c r="CM100" s="211">
        <f t="shared" ca="1" si="97"/>
        <v>0</v>
      </c>
      <c r="CN100" s="211">
        <f t="shared" ca="1" si="97"/>
        <v>0</v>
      </c>
      <c r="CO100" s="211">
        <f t="shared" ca="1" si="97"/>
        <v>0</v>
      </c>
      <c r="CP100" s="211">
        <f t="shared" ca="1" si="97"/>
        <v>0</v>
      </c>
      <c r="CQ100" s="211">
        <f t="shared" ca="1" si="97"/>
        <v>0</v>
      </c>
      <c r="CR100" s="211">
        <f t="shared" ca="1" si="97"/>
        <v>0</v>
      </c>
      <c r="CS100" s="211">
        <f t="shared" ca="1" si="97"/>
        <v>0</v>
      </c>
      <c r="CT100" s="211">
        <f t="shared" ca="1" si="98"/>
        <v>0</v>
      </c>
      <c r="CU100" s="211">
        <f t="shared" ca="1" si="98"/>
        <v>0</v>
      </c>
      <c r="CV100" s="211">
        <f t="shared" ca="1" si="98"/>
        <v>0</v>
      </c>
      <c r="CW100" s="211">
        <f t="shared" ca="1" si="98"/>
        <v>0</v>
      </c>
      <c r="CX100" s="211">
        <f t="shared" ca="1" si="98"/>
        <v>0</v>
      </c>
      <c r="CY100" s="211">
        <f t="shared" ca="1" si="98"/>
        <v>0</v>
      </c>
      <c r="CZ100" s="211">
        <f t="shared" ca="1" si="98"/>
        <v>0</v>
      </c>
      <c r="DA100" s="211">
        <f t="shared" ca="1" si="98"/>
        <v>0</v>
      </c>
      <c r="DB100" s="211">
        <f t="shared" ca="1" si="98"/>
        <v>0</v>
      </c>
      <c r="DC100" s="211">
        <f t="shared" ca="1" si="98"/>
        <v>0</v>
      </c>
    </row>
    <row r="101" spans="1:107">
      <c r="A101" s="44">
        <v>69</v>
      </c>
      <c r="B101" s="176" t="str">
        <f t="shared" ca="1" si="61"/>
        <v>F.3.</v>
      </c>
      <c r="C101" s="180" t="str">
        <f t="shared" ca="1" si="62"/>
        <v>Veikla</v>
      </c>
      <c r="D101" s="252"/>
      <c r="E101" s="252"/>
      <c r="F101" s="253"/>
      <c r="G101" s="243">
        <f ca="1">SUMIF($H$39:$DC$39,"&lt;="&amp;PAL,$H101:$DC101)</f>
        <v>0</v>
      </c>
      <c r="H101" s="211">
        <f t="shared" ca="1" si="89"/>
        <v>0</v>
      </c>
      <c r="I101" s="211">
        <f t="shared" ca="1" si="89"/>
        <v>0</v>
      </c>
      <c r="J101" s="211">
        <f t="shared" ca="1" si="89"/>
        <v>0</v>
      </c>
      <c r="K101" s="211">
        <f t="shared" ca="1" si="89"/>
        <v>0</v>
      </c>
      <c r="L101" s="211">
        <f t="shared" ca="1" si="89"/>
        <v>0</v>
      </c>
      <c r="M101" s="211">
        <f t="shared" ca="1" si="89"/>
        <v>0</v>
      </c>
      <c r="N101" s="211">
        <f t="shared" ca="1" si="89"/>
        <v>0</v>
      </c>
      <c r="O101" s="211">
        <f t="shared" ca="1" si="89"/>
        <v>0</v>
      </c>
      <c r="P101" s="211">
        <f t="shared" ca="1" si="89"/>
        <v>0</v>
      </c>
      <c r="Q101" s="211">
        <f t="shared" ca="1" si="89"/>
        <v>0</v>
      </c>
      <c r="R101" s="211">
        <f t="shared" ca="1" si="90"/>
        <v>0</v>
      </c>
      <c r="S101" s="211">
        <f t="shared" ca="1" si="90"/>
        <v>0</v>
      </c>
      <c r="T101" s="211">
        <f t="shared" ca="1" si="90"/>
        <v>0</v>
      </c>
      <c r="U101" s="211">
        <f t="shared" ca="1" si="90"/>
        <v>0</v>
      </c>
      <c r="V101" s="211">
        <f t="shared" ca="1" si="90"/>
        <v>0</v>
      </c>
      <c r="W101" s="211">
        <f t="shared" ca="1" si="90"/>
        <v>0</v>
      </c>
      <c r="X101" s="211">
        <f t="shared" ca="1" si="90"/>
        <v>0</v>
      </c>
      <c r="Y101" s="211">
        <f t="shared" ca="1" si="90"/>
        <v>0</v>
      </c>
      <c r="Z101" s="211">
        <f t="shared" ca="1" si="90"/>
        <v>0</v>
      </c>
      <c r="AA101" s="211">
        <f t="shared" ca="1" si="90"/>
        <v>0</v>
      </c>
      <c r="AB101" s="211">
        <f t="shared" ca="1" si="91"/>
        <v>0</v>
      </c>
      <c r="AC101" s="211">
        <f t="shared" ca="1" si="91"/>
        <v>0</v>
      </c>
      <c r="AD101" s="211">
        <f t="shared" ca="1" si="91"/>
        <v>0</v>
      </c>
      <c r="AE101" s="211">
        <f t="shared" ca="1" si="91"/>
        <v>0</v>
      </c>
      <c r="AF101" s="211">
        <f t="shared" ca="1" si="91"/>
        <v>0</v>
      </c>
      <c r="AG101" s="211">
        <f t="shared" ca="1" si="91"/>
        <v>0</v>
      </c>
      <c r="AH101" s="211">
        <f t="shared" ca="1" si="91"/>
        <v>0</v>
      </c>
      <c r="AI101" s="211">
        <f t="shared" ca="1" si="91"/>
        <v>0</v>
      </c>
      <c r="AJ101" s="211">
        <f t="shared" ca="1" si="91"/>
        <v>0</v>
      </c>
      <c r="AK101" s="211">
        <f t="shared" ca="1" si="91"/>
        <v>0</v>
      </c>
      <c r="AL101" s="211">
        <f t="shared" ca="1" si="92"/>
        <v>0</v>
      </c>
      <c r="AM101" s="211">
        <f t="shared" ca="1" si="92"/>
        <v>0</v>
      </c>
      <c r="AN101" s="211">
        <f t="shared" ca="1" si="92"/>
        <v>0</v>
      </c>
      <c r="AO101" s="211">
        <f t="shared" ca="1" si="92"/>
        <v>0</v>
      </c>
      <c r="AP101" s="211">
        <f t="shared" ca="1" si="92"/>
        <v>0</v>
      </c>
      <c r="AQ101" s="211">
        <f t="shared" ca="1" si="92"/>
        <v>0</v>
      </c>
      <c r="AR101" s="211">
        <f t="shared" ca="1" si="92"/>
        <v>0</v>
      </c>
      <c r="AS101" s="211">
        <f t="shared" ca="1" si="92"/>
        <v>0</v>
      </c>
      <c r="AT101" s="211">
        <f t="shared" ca="1" si="92"/>
        <v>0</v>
      </c>
      <c r="AU101" s="211">
        <f t="shared" ca="1" si="92"/>
        <v>0</v>
      </c>
      <c r="AV101" s="211">
        <f t="shared" ca="1" si="93"/>
        <v>0</v>
      </c>
      <c r="AW101" s="211">
        <f t="shared" ca="1" si="93"/>
        <v>0</v>
      </c>
      <c r="AX101" s="211">
        <f t="shared" ca="1" si="93"/>
        <v>0</v>
      </c>
      <c r="AY101" s="211">
        <f t="shared" ca="1" si="93"/>
        <v>0</v>
      </c>
      <c r="AZ101" s="211">
        <f t="shared" ca="1" si="93"/>
        <v>0</v>
      </c>
      <c r="BA101" s="211">
        <f t="shared" ca="1" si="93"/>
        <v>0</v>
      </c>
      <c r="BB101" s="211">
        <f t="shared" ca="1" si="93"/>
        <v>0</v>
      </c>
      <c r="BC101" s="211">
        <f t="shared" ca="1" si="93"/>
        <v>0</v>
      </c>
      <c r="BD101" s="211">
        <f t="shared" ca="1" si="93"/>
        <v>0</v>
      </c>
      <c r="BE101" s="211">
        <f t="shared" ca="1" si="93"/>
        <v>0</v>
      </c>
      <c r="BF101" s="211">
        <f t="shared" ca="1" si="94"/>
        <v>0</v>
      </c>
      <c r="BG101" s="211">
        <f t="shared" ca="1" si="94"/>
        <v>0</v>
      </c>
      <c r="BH101" s="211">
        <f t="shared" ca="1" si="94"/>
        <v>0</v>
      </c>
      <c r="BI101" s="211">
        <f t="shared" ca="1" si="94"/>
        <v>0</v>
      </c>
      <c r="BJ101" s="211">
        <f t="shared" ca="1" si="94"/>
        <v>0</v>
      </c>
      <c r="BK101" s="211">
        <f t="shared" ca="1" si="94"/>
        <v>0</v>
      </c>
      <c r="BL101" s="211">
        <f t="shared" ca="1" si="94"/>
        <v>0</v>
      </c>
      <c r="BM101" s="211">
        <f t="shared" ca="1" si="94"/>
        <v>0</v>
      </c>
      <c r="BN101" s="211">
        <f t="shared" ca="1" si="94"/>
        <v>0</v>
      </c>
      <c r="BO101" s="211">
        <f t="shared" ca="1" si="94"/>
        <v>0</v>
      </c>
      <c r="BP101" s="211">
        <f t="shared" ca="1" si="95"/>
        <v>0</v>
      </c>
      <c r="BQ101" s="211">
        <f t="shared" ca="1" si="95"/>
        <v>0</v>
      </c>
      <c r="BR101" s="211">
        <f t="shared" ca="1" si="95"/>
        <v>0</v>
      </c>
      <c r="BS101" s="211">
        <f t="shared" ca="1" si="95"/>
        <v>0</v>
      </c>
      <c r="BT101" s="211">
        <f t="shared" ca="1" si="95"/>
        <v>0</v>
      </c>
      <c r="BU101" s="211">
        <f t="shared" ca="1" si="95"/>
        <v>0</v>
      </c>
      <c r="BV101" s="211">
        <f t="shared" ca="1" si="95"/>
        <v>0</v>
      </c>
      <c r="BW101" s="211">
        <f t="shared" ca="1" si="95"/>
        <v>0</v>
      </c>
      <c r="BX101" s="211">
        <f t="shared" ca="1" si="95"/>
        <v>0</v>
      </c>
      <c r="BY101" s="211">
        <f t="shared" ca="1" si="95"/>
        <v>0</v>
      </c>
      <c r="BZ101" s="211">
        <f t="shared" ca="1" si="96"/>
        <v>0</v>
      </c>
      <c r="CA101" s="211">
        <f t="shared" ca="1" si="96"/>
        <v>0</v>
      </c>
      <c r="CB101" s="211">
        <f t="shared" ca="1" si="96"/>
        <v>0</v>
      </c>
      <c r="CC101" s="211">
        <f t="shared" ca="1" si="96"/>
        <v>0</v>
      </c>
      <c r="CD101" s="211">
        <f t="shared" ca="1" si="96"/>
        <v>0</v>
      </c>
      <c r="CE101" s="211">
        <f t="shared" ca="1" si="96"/>
        <v>0</v>
      </c>
      <c r="CF101" s="211">
        <f t="shared" ca="1" si="96"/>
        <v>0</v>
      </c>
      <c r="CG101" s="211">
        <f t="shared" ca="1" si="96"/>
        <v>0</v>
      </c>
      <c r="CH101" s="211">
        <f t="shared" ca="1" si="96"/>
        <v>0</v>
      </c>
      <c r="CI101" s="211">
        <f t="shared" ca="1" si="96"/>
        <v>0</v>
      </c>
      <c r="CJ101" s="211">
        <f t="shared" ca="1" si="97"/>
        <v>0</v>
      </c>
      <c r="CK101" s="211">
        <f t="shared" ca="1" si="97"/>
        <v>0</v>
      </c>
      <c r="CL101" s="211">
        <f t="shared" ca="1" si="97"/>
        <v>0</v>
      </c>
      <c r="CM101" s="211">
        <f t="shared" ca="1" si="97"/>
        <v>0</v>
      </c>
      <c r="CN101" s="211">
        <f t="shared" ca="1" si="97"/>
        <v>0</v>
      </c>
      <c r="CO101" s="211">
        <f t="shared" ca="1" si="97"/>
        <v>0</v>
      </c>
      <c r="CP101" s="211">
        <f t="shared" ca="1" si="97"/>
        <v>0</v>
      </c>
      <c r="CQ101" s="211">
        <f t="shared" ca="1" si="97"/>
        <v>0</v>
      </c>
      <c r="CR101" s="211">
        <f t="shared" ca="1" si="97"/>
        <v>0</v>
      </c>
      <c r="CS101" s="211">
        <f t="shared" ca="1" si="97"/>
        <v>0</v>
      </c>
      <c r="CT101" s="211">
        <f t="shared" ca="1" si="98"/>
        <v>0</v>
      </c>
      <c r="CU101" s="211">
        <f t="shared" ca="1" si="98"/>
        <v>0</v>
      </c>
      <c r="CV101" s="211">
        <f t="shared" ca="1" si="98"/>
        <v>0</v>
      </c>
      <c r="CW101" s="211">
        <f t="shared" ca="1" si="98"/>
        <v>0</v>
      </c>
      <c r="CX101" s="211">
        <f t="shared" ca="1" si="98"/>
        <v>0</v>
      </c>
      <c r="CY101" s="211">
        <f t="shared" ca="1" si="98"/>
        <v>0</v>
      </c>
      <c r="CZ101" s="211">
        <f t="shared" ca="1" si="98"/>
        <v>0</v>
      </c>
      <c r="DA101" s="211">
        <f t="shared" ca="1" si="98"/>
        <v>0</v>
      </c>
      <c r="DB101" s="211">
        <f t="shared" ca="1" si="98"/>
        <v>0</v>
      </c>
      <c r="DC101" s="211">
        <f t="shared" ca="1" si="98"/>
        <v>0</v>
      </c>
    </row>
    <row r="102" spans="1:107">
      <c r="A102" s="44">
        <v>70</v>
      </c>
      <c r="B102" s="176" t="str">
        <f t="shared" ca="1" si="61"/>
        <v>F.4.</v>
      </c>
      <c r="C102" s="180" t="str">
        <f t="shared" ca="1" si="62"/>
        <v>Veikla</v>
      </c>
      <c r="D102" s="252"/>
      <c r="E102" s="252"/>
      <c r="F102" s="253"/>
      <c r="G102" s="243">
        <f ca="1">SUMIF($H$39:$DC$39,"&lt;="&amp;PAL,$H102:$DC102)</f>
        <v>0</v>
      </c>
      <c r="H102" s="211">
        <f t="shared" ca="1" si="89"/>
        <v>0</v>
      </c>
      <c r="I102" s="211">
        <f t="shared" ca="1" si="89"/>
        <v>0</v>
      </c>
      <c r="J102" s="211">
        <f t="shared" ca="1" si="89"/>
        <v>0</v>
      </c>
      <c r="K102" s="211">
        <f t="shared" ca="1" si="89"/>
        <v>0</v>
      </c>
      <c r="L102" s="211">
        <f t="shared" ca="1" si="89"/>
        <v>0</v>
      </c>
      <c r="M102" s="211">
        <f t="shared" ca="1" si="89"/>
        <v>0</v>
      </c>
      <c r="N102" s="211">
        <f t="shared" ca="1" si="89"/>
        <v>0</v>
      </c>
      <c r="O102" s="211">
        <f t="shared" ca="1" si="89"/>
        <v>0</v>
      </c>
      <c r="P102" s="211">
        <f t="shared" ca="1" si="89"/>
        <v>0</v>
      </c>
      <c r="Q102" s="211">
        <f t="shared" ca="1" si="89"/>
        <v>0</v>
      </c>
      <c r="R102" s="211">
        <f t="shared" ca="1" si="90"/>
        <v>0</v>
      </c>
      <c r="S102" s="211">
        <f t="shared" ca="1" si="90"/>
        <v>0</v>
      </c>
      <c r="T102" s="211">
        <f t="shared" ca="1" si="90"/>
        <v>0</v>
      </c>
      <c r="U102" s="211">
        <f t="shared" ca="1" si="90"/>
        <v>0</v>
      </c>
      <c r="V102" s="211">
        <f t="shared" ca="1" si="90"/>
        <v>0</v>
      </c>
      <c r="W102" s="211">
        <f t="shared" ca="1" si="90"/>
        <v>0</v>
      </c>
      <c r="X102" s="211">
        <f t="shared" ca="1" si="90"/>
        <v>0</v>
      </c>
      <c r="Y102" s="211">
        <f t="shared" ca="1" si="90"/>
        <v>0</v>
      </c>
      <c r="Z102" s="211">
        <f t="shared" ca="1" si="90"/>
        <v>0</v>
      </c>
      <c r="AA102" s="211">
        <f t="shared" ca="1" si="90"/>
        <v>0</v>
      </c>
      <c r="AB102" s="211">
        <f t="shared" ca="1" si="91"/>
        <v>0</v>
      </c>
      <c r="AC102" s="211">
        <f t="shared" ca="1" si="91"/>
        <v>0</v>
      </c>
      <c r="AD102" s="211">
        <f t="shared" ca="1" si="91"/>
        <v>0</v>
      </c>
      <c r="AE102" s="211">
        <f t="shared" ca="1" si="91"/>
        <v>0</v>
      </c>
      <c r="AF102" s="211">
        <f t="shared" ca="1" si="91"/>
        <v>0</v>
      </c>
      <c r="AG102" s="211">
        <f t="shared" ca="1" si="91"/>
        <v>0</v>
      </c>
      <c r="AH102" s="211">
        <f t="shared" ca="1" si="91"/>
        <v>0</v>
      </c>
      <c r="AI102" s="211">
        <f t="shared" ca="1" si="91"/>
        <v>0</v>
      </c>
      <c r="AJ102" s="211">
        <f t="shared" ca="1" si="91"/>
        <v>0</v>
      </c>
      <c r="AK102" s="211">
        <f t="shared" ca="1" si="91"/>
        <v>0</v>
      </c>
      <c r="AL102" s="211">
        <f t="shared" ca="1" si="92"/>
        <v>0</v>
      </c>
      <c r="AM102" s="211">
        <f t="shared" ca="1" si="92"/>
        <v>0</v>
      </c>
      <c r="AN102" s="211">
        <f t="shared" ca="1" si="92"/>
        <v>0</v>
      </c>
      <c r="AO102" s="211">
        <f t="shared" ca="1" si="92"/>
        <v>0</v>
      </c>
      <c r="AP102" s="211">
        <f t="shared" ca="1" si="92"/>
        <v>0</v>
      </c>
      <c r="AQ102" s="211">
        <f t="shared" ca="1" si="92"/>
        <v>0</v>
      </c>
      <c r="AR102" s="211">
        <f t="shared" ca="1" si="92"/>
        <v>0</v>
      </c>
      <c r="AS102" s="211">
        <f t="shared" ca="1" si="92"/>
        <v>0</v>
      </c>
      <c r="AT102" s="211">
        <f t="shared" ca="1" si="92"/>
        <v>0</v>
      </c>
      <c r="AU102" s="211">
        <f t="shared" ca="1" si="92"/>
        <v>0</v>
      </c>
      <c r="AV102" s="211">
        <f t="shared" ca="1" si="93"/>
        <v>0</v>
      </c>
      <c r="AW102" s="211">
        <f t="shared" ca="1" si="93"/>
        <v>0</v>
      </c>
      <c r="AX102" s="211">
        <f t="shared" ca="1" si="93"/>
        <v>0</v>
      </c>
      <c r="AY102" s="211">
        <f t="shared" ca="1" si="93"/>
        <v>0</v>
      </c>
      <c r="AZ102" s="211">
        <f t="shared" ca="1" si="93"/>
        <v>0</v>
      </c>
      <c r="BA102" s="211">
        <f t="shared" ca="1" si="93"/>
        <v>0</v>
      </c>
      <c r="BB102" s="211">
        <f t="shared" ca="1" si="93"/>
        <v>0</v>
      </c>
      <c r="BC102" s="211">
        <f t="shared" ca="1" si="93"/>
        <v>0</v>
      </c>
      <c r="BD102" s="211">
        <f t="shared" ca="1" si="93"/>
        <v>0</v>
      </c>
      <c r="BE102" s="211">
        <f t="shared" ca="1" si="93"/>
        <v>0</v>
      </c>
      <c r="BF102" s="211">
        <f t="shared" ca="1" si="94"/>
        <v>0</v>
      </c>
      <c r="BG102" s="211">
        <f t="shared" ca="1" si="94"/>
        <v>0</v>
      </c>
      <c r="BH102" s="211">
        <f t="shared" ca="1" si="94"/>
        <v>0</v>
      </c>
      <c r="BI102" s="211">
        <f t="shared" ca="1" si="94"/>
        <v>0</v>
      </c>
      <c r="BJ102" s="211">
        <f t="shared" ca="1" si="94"/>
        <v>0</v>
      </c>
      <c r="BK102" s="211">
        <f t="shared" ca="1" si="94"/>
        <v>0</v>
      </c>
      <c r="BL102" s="211">
        <f t="shared" ca="1" si="94"/>
        <v>0</v>
      </c>
      <c r="BM102" s="211">
        <f t="shared" ca="1" si="94"/>
        <v>0</v>
      </c>
      <c r="BN102" s="211">
        <f t="shared" ca="1" si="94"/>
        <v>0</v>
      </c>
      <c r="BO102" s="211">
        <f t="shared" ca="1" si="94"/>
        <v>0</v>
      </c>
      <c r="BP102" s="211">
        <f t="shared" ca="1" si="95"/>
        <v>0</v>
      </c>
      <c r="BQ102" s="211">
        <f t="shared" ca="1" si="95"/>
        <v>0</v>
      </c>
      <c r="BR102" s="211">
        <f t="shared" ca="1" si="95"/>
        <v>0</v>
      </c>
      <c r="BS102" s="211">
        <f t="shared" ca="1" si="95"/>
        <v>0</v>
      </c>
      <c r="BT102" s="211">
        <f t="shared" ca="1" si="95"/>
        <v>0</v>
      </c>
      <c r="BU102" s="211">
        <f t="shared" ca="1" si="95"/>
        <v>0</v>
      </c>
      <c r="BV102" s="211">
        <f t="shared" ca="1" si="95"/>
        <v>0</v>
      </c>
      <c r="BW102" s="211">
        <f t="shared" ca="1" si="95"/>
        <v>0</v>
      </c>
      <c r="BX102" s="211">
        <f t="shared" ca="1" si="95"/>
        <v>0</v>
      </c>
      <c r="BY102" s="211">
        <f t="shared" ca="1" si="95"/>
        <v>0</v>
      </c>
      <c r="BZ102" s="211">
        <f t="shared" ca="1" si="96"/>
        <v>0</v>
      </c>
      <c r="CA102" s="211">
        <f t="shared" ca="1" si="96"/>
        <v>0</v>
      </c>
      <c r="CB102" s="211">
        <f t="shared" ca="1" si="96"/>
        <v>0</v>
      </c>
      <c r="CC102" s="211">
        <f t="shared" ca="1" si="96"/>
        <v>0</v>
      </c>
      <c r="CD102" s="211">
        <f t="shared" ca="1" si="96"/>
        <v>0</v>
      </c>
      <c r="CE102" s="211">
        <f t="shared" ca="1" si="96"/>
        <v>0</v>
      </c>
      <c r="CF102" s="211">
        <f t="shared" ca="1" si="96"/>
        <v>0</v>
      </c>
      <c r="CG102" s="211">
        <f t="shared" ca="1" si="96"/>
        <v>0</v>
      </c>
      <c r="CH102" s="211">
        <f t="shared" ca="1" si="96"/>
        <v>0</v>
      </c>
      <c r="CI102" s="211">
        <f t="shared" ca="1" si="96"/>
        <v>0</v>
      </c>
      <c r="CJ102" s="211">
        <f t="shared" ca="1" si="97"/>
        <v>0</v>
      </c>
      <c r="CK102" s="211">
        <f t="shared" ca="1" si="97"/>
        <v>0</v>
      </c>
      <c r="CL102" s="211">
        <f t="shared" ca="1" si="97"/>
        <v>0</v>
      </c>
      <c r="CM102" s="211">
        <f t="shared" ca="1" si="97"/>
        <v>0</v>
      </c>
      <c r="CN102" s="211">
        <f t="shared" ca="1" si="97"/>
        <v>0</v>
      </c>
      <c r="CO102" s="211">
        <f t="shared" ca="1" si="97"/>
        <v>0</v>
      </c>
      <c r="CP102" s="211">
        <f t="shared" ca="1" si="97"/>
        <v>0</v>
      </c>
      <c r="CQ102" s="211">
        <f t="shared" ca="1" si="97"/>
        <v>0</v>
      </c>
      <c r="CR102" s="211">
        <f t="shared" ca="1" si="97"/>
        <v>0</v>
      </c>
      <c r="CS102" s="211">
        <f t="shared" ca="1" si="97"/>
        <v>0</v>
      </c>
      <c r="CT102" s="211">
        <f t="shared" ca="1" si="98"/>
        <v>0</v>
      </c>
      <c r="CU102" s="211">
        <f t="shared" ca="1" si="98"/>
        <v>0</v>
      </c>
      <c r="CV102" s="211">
        <f t="shared" ca="1" si="98"/>
        <v>0</v>
      </c>
      <c r="CW102" s="211">
        <f t="shared" ca="1" si="98"/>
        <v>0</v>
      </c>
      <c r="CX102" s="211">
        <f t="shared" ca="1" si="98"/>
        <v>0</v>
      </c>
      <c r="CY102" s="211">
        <f t="shared" ca="1" si="98"/>
        <v>0</v>
      </c>
      <c r="CZ102" s="211">
        <f t="shared" ca="1" si="98"/>
        <v>0</v>
      </c>
      <c r="DA102" s="211">
        <f t="shared" ca="1" si="98"/>
        <v>0</v>
      </c>
      <c r="DB102" s="211">
        <f t="shared" ca="1" si="98"/>
        <v>0</v>
      </c>
      <c r="DC102" s="211">
        <f t="shared" ca="1" si="98"/>
        <v>0</v>
      </c>
    </row>
    <row r="103" spans="1:107">
      <c r="A103" s="44">
        <v>71</v>
      </c>
      <c r="B103" s="176" t="str">
        <f t="shared" ca="1" si="61"/>
        <v>F.5.</v>
      </c>
      <c r="C103" s="180" t="str">
        <f t="shared" ca="1" si="62"/>
        <v>Veikla</v>
      </c>
      <c r="D103" s="252"/>
      <c r="E103" s="252"/>
      <c r="F103" s="253"/>
      <c r="G103" s="243">
        <f ca="1">SUMIF($H$39:$DC$39,"&lt;="&amp;PAL,$H103:$DC103)</f>
        <v>0</v>
      </c>
      <c r="H103" s="211">
        <f t="shared" ca="1" si="89"/>
        <v>0</v>
      </c>
      <c r="I103" s="211">
        <f t="shared" ca="1" si="89"/>
        <v>0</v>
      </c>
      <c r="J103" s="211">
        <f t="shared" ca="1" si="89"/>
        <v>0</v>
      </c>
      <c r="K103" s="211">
        <f t="shared" ca="1" si="89"/>
        <v>0</v>
      </c>
      <c r="L103" s="211">
        <f t="shared" ca="1" si="89"/>
        <v>0</v>
      </c>
      <c r="M103" s="211">
        <f t="shared" ca="1" si="89"/>
        <v>0</v>
      </c>
      <c r="N103" s="211">
        <f t="shared" ca="1" si="89"/>
        <v>0</v>
      </c>
      <c r="O103" s="211">
        <f t="shared" ca="1" si="89"/>
        <v>0</v>
      </c>
      <c r="P103" s="211">
        <f t="shared" ca="1" si="89"/>
        <v>0</v>
      </c>
      <c r="Q103" s="211">
        <f t="shared" ca="1" si="89"/>
        <v>0</v>
      </c>
      <c r="R103" s="211">
        <f t="shared" ca="1" si="90"/>
        <v>0</v>
      </c>
      <c r="S103" s="211">
        <f t="shared" ca="1" si="90"/>
        <v>0</v>
      </c>
      <c r="T103" s="211">
        <f t="shared" ca="1" si="90"/>
        <v>0</v>
      </c>
      <c r="U103" s="211">
        <f t="shared" ca="1" si="90"/>
        <v>0</v>
      </c>
      <c r="V103" s="211">
        <f t="shared" ca="1" si="90"/>
        <v>0</v>
      </c>
      <c r="W103" s="211">
        <f t="shared" ca="1" si="90"/>
        <v>0</v>
      </c>
      <c r="X103" s="211">
        <f t="shared" ca="1" si="90"/>
        <v>0</v>
      </c>
      <c r="Y103" s="211">
        <f t="shared" ca="1" si="90"/>
        <v>0</v>
      </c>
      <c r="Z103" s="211">
        <f t="shared" ca="1" si="90"/>
        <v>0</v>
      </c>
      <c r="AA103" s="211">
        <f t="shared" ca="1" si="90"/>
        <v>0</v>
      </c>
      <c r="AB103" s="211">
        <f t="shared" ca="1" si="91"/>
        <v>0</v>
      </c>
      <c r="AC103" s="211">
        <f t="shared" ca="1" si="91"/>
        <v>0</v>
      </c>
      <c r="AD103" s="211">
        <f t="shared" ca="1" si="91"/>
        <v>0</v>
      </c>
      <c r="AE103" s="211">
        <f t="shared" ca="1" si="91"/>
        <v>0</v>
      </c>
      <c r="AF103" s="211">
        <f t="shared" ca="1" si="91"/>
        <v>0</v>
      </c>
      <c r="AG103" s="211">
        <f t="shared" ca="1" si="91"/>
        <v>0</v>
      </c>
      <c r="AH103" s="211">
        <f t="shared" ca="1" si="91"/>
        <v>0</v>
      </c>
      <c r="AI103" s="211">
        <f t="shared" ca="1" si="91"/>
        <v>0</v>
      </c>
      <c r="AJ103" s="211">
        <f t="shared" ca="1" si="91"/>
        <v>0</v>
      </c>
      <c r="AK103" s="211">
        <f t="shared" ca="1" si="91"/>
        <v>0</v>
      </c>
      <c r="AL103" s="211">
        <f t="shared" ca="1" si="92"/>
        <v>0</v>
      </c>
      <c r="AM103" s="211">
        <f t="shared" ca="1" si="92"/>
        <v>0</v>
      </c>
      <c r="AN103" s="211">
        <f t="shared" ca="1" si="92"/>
        <v>0</v>
      </c>
      <c r="AO103" s="211">
        <f t="shared" ca="1" si="92"/>
        <v>0</v>
      </c>
      <c r="AP103" s="211">
        <f t="shared" ca="1" si="92"/>
        <v>0</v>
      </c>
      <c r="AQ103" s="211">
        <f t="shared" ca="1" si="92"/>
        <v>0</v>
      </c>
      <c r="AR103" s="211">
        <f t="shared" ca="1" si="92"/>
        <v>0</v>
      </c>
      <c r="AS103" s="211">
        <f t="shared" ca="1" si="92"/>
        <v>0</v>
      </c>
      <c r="AT103" s="211">
        <f t="shared" ca="1" si="92"/>
        <v>0</v>
      </c>
      <c r="AU103" s="211">
        <f t="shared" ca="1" si="92"/>
        <v>0</v>
      </c>
      <c r="AV103" s="211">
        <f t="shared" ca="1" si="93"/>
        <v>0</v>
      </c>
      <c r="AW103" s="211">
        <f t="shared" ca="1" si="93"/>
        <v>0</v>
      </c>
      <c r="AX103" s="211">
        <f t="shared" ca="1" si="93"/>
        <v>0</v>
      </c>
      <c r="AY103" s="211">
        <f t="shared" ca="1" si="93"/>
        <v>0</v>
      </c>
      <c r="AZ103" s="211">
        <f t="shared" ca="1" si="93"/>
        <v>0</v>
      </c>
      <c r="BA103" s="211">
        <f t="shared" ca="1" si="93"/>
        <v>0</v>
      </c>
      <c r="BB103" s="211">
        <f t="shared" ca="1" si="93"/>
        <v>0</v>
      </c>
      <c r="BC103" s="211">
        <f t="shared" ca="1" si="93"/>
        <v>0</v>
      </c>
      <c r="BD103" s="211">
        <f t="shared" ca="1" si="93"/>
        <v>0</v>
      </c>
      <c r="BE103" s="211">
        <f t="shared" ca="1" si="93"/>
        <v>0</v>
      </c>
      <c r="BF103" s="211">
        <f t="shared" ca="1" si="94"/>
        <v>0</v>
      </c>
      <c r="BG103" s="211">
        <f t="shared" ca="1" si="94"/>
        <v>0</v>
      </c>
      <c r="BH103" s="211">
        <f t="shared" ca="1" si="94"/>
        <v>0</v>
      </c>
      <c r="BI103" s="211">
        <f t="shared" ca="1" si="94"/>
        <v>0</v>
      </c>
      <c r="BJ103" s="211">
        <f t="shared" ca="1" si="94"/>
        <v>0</v>
      </c>
      <c r="BK103" s="211">
        <f t="shared" ca="1" si="94"/>
        <v>0</v>
      </c>
      <c r="BL103" s="211">
        <f t="shared" ca="1" si="94"/>
        <v>0</v>
      </c>
      <c r="BM103" s="211">
        <f t="shared" ca="1" si="94"/>
        <v>0</v>
      </c>
      <c r="BN103" s="211">
        <f t="shared" ca="1" si="94"/>
        <v>0</v>
      </c>
      <c r="BO103" s="211">
        <f t="shared" ca="1" si="94"/>
        <v>0</v>
      </c>
      <c r="BP103" s="211">
        <f t="shared" ca="1" si="95"/>
        <v>0</v>
      </c>
      <c r="BQ103" s="211">
        <f t="shared" ca="1" si="95"/>
        <v>0</v>
      </c>
      <c r="BR103" s="211">
        <f t="shared" ca="1" si="95"/>
        <v>0</v>
      </c>
      <c r="BS103" s="211">
        <f t="shared" ca="1" si="95"/>
        <v>0</v>
      </c>
      <c r="BT103" s="211">
        <f t="shared" ca="1" si="95"/>
        <v>0</v>
      </c>
      <c r="BU103" s="211">
        <f t="shared" ca="1" si="95"/>
        <v>0</v>
      </c>
      <c r="BV103" s="211">
        <f t="shared" ca="1" si="95"/>
        <v>0</v>
      </c>
      <c r="BW103" s="211">
        <f t="shared" ca="1" si="95"/>
        <v>0</v>
      </c>
      <c r="BX103" s="211">
        <f t="shared" ca="1" si="95"/>
        <v>0</v>
      </c>
      <c r="BY103" s="211">
        <f t="shared" ca="1" si="95"/>
        <v>0</v>
      </c>
      <c r="BZ103" s="211">
        <f t="shared" ca="1" si="96"/>
        <v>0</v>
      </c>
      <c r="CA103" s="211">
        <f t="shared" ca="1" si="96"/>
        <v>0</v>
      </c>
      <c r="CB103" s="211">
        <f t="shared" ca="1" si="96"/>
        <v>0</v>
      </c>
      <c r="CC103" s="211">
        <f t="shared" ca="1" si="96"/>
        <v>0</v>
      </c>
      <c r="CD103" s="211">
        <f t="shared" ca="1" si="96"/>
        <v>0</v>
      </c>
      <c r="CE103" s="211">
        <f t="shared" ca="1" si="96"/>
        <v>0</v>
      </c>
      <c r="CF103" s="211">
        <f t="shared" ca="1" si="96"/>
        <v>0</v>
      </c>
      <c r="CG103" s="211">
        <f t="shared" ca="1" si="96"/>
        <v>0</v>
      </c>
      <c r="CH103" s="211">
        <f t="shared" ca="1" si="96"/>
        <v>0</v>
      </c>
      <c r="CI103" s="211">
        <f t="shared" ca="1" si="96"/>
        <v>0</v>
      </c>
      <c r="CJ103" s="211">
        <f t="shared" ca="1" si="97"/>
        <v>0</v>
      </c>
      <c r="CK103" s="211">
        <f t="shared" ca="1" si="97"/>
        <v>0</v>
      </c>
      <c r="CL103" s="211">
        <f t="shared" ca="1" si="97"/>
        <v>0</v>
      </c>
      <c r="CM103" s="211">
        <f t="shared" ca="1" si="97"/>
        <v>0</v>
      </c>
      <c r="CN103" s="211">
        <f t="shared" ca="1" si="97"/>
        <v>0</v>
      </c>
      <c r="CO103" s="211">
        <f t="shared" ca="1" si="97"/>
        <v>0</v>
      </c>
      <c r="CP103" s="211">
        <f t="shared" ca="1" si="97"/>
        <v>0</v>
      </c>
      <c r="CQ103" s="211">
        <f t="shared" ca="1" si="97"/>
        <v>0</v>
      </c>
      <c r="CR103" s="211">
        <f t="shared" ca="1" si="97"/>
        <v>0</v>
      </c>
      <c r="CS103" s="211">
        <f t="shared" ca="1" si="97"/>
        <v>0</v>
      </c>
      <c r="CT103" s="211">
        <f t="shared" ca="1" si="98"/>
        <v>0</v>
      </c>
      <c r="CU103" s="211">
        <f t="shared" ca="1" si="98"/>
        <v>0</v>
      </c>
      <c r="CV103" s="211">
        <f t="shared" ca="1" si="98"/>
        <v>0</v>
      </c>
      <c r="CW103" s="211">
        <f t="shared" ca="1" si="98"/>
        <v>0</v>
      </c>
      <c r="CX103" s="211">
        <f t="shared" ca="1" si="98"/>
        <v>0</v>
      </c>
      <c r="CY103" s="211">
        <f t="shared" ca="1" si="98"/>
        <v>0</v>
      </c>
      <c r="CZ103" s="211">
        <f t="shared" ca="1" si="98"/>
        <v>0</v>
      </c>
      <c r="DA103" s="211">
        <f t="shared" ca="1" si="98"/>
        <v>0</v>
      </c>
      <c r="DB103" s="211">
        <f t="shared" ca="1" si="98"/>
        <v>0</v>
      </c>
      <c r="DC103" s="211">
        <f t="shared" ca="1" si="98"/>
        <v>0</v>
      </c>
    </row>
    <row r="104" spans="1:107">
      <c r="A104" s="44">
        <v>72</v>
      </c>
      <c r="B104" s="176" t="str">
        <f t="shared" ca="1" si="61"/>
        <v>F.6.</v>
      </c>
      <c r="C104" s="180" t="str">
        <f t="shared" ca="1" si="62"/>
        <v>Veikla</v>
      </c>
      <c r="D104" s="252"/>
      <c r="E104" s="252"/>
      <c r="F104" s="253"/>
      <c r="G104" s="243">
        <f ca="1">SUMIF($H$39:$DC$39,"&lt;="&amp;PAL,$H104:$DC104)</f>
        <v>0</v>
      </c>
      <c r="H104" s="211">
        <f t="shared" ca="1" si="89"/>
        <v>0</v>
      </c>
      <c r="I104" s="211">
        <f t="shared" ca="1" si="89"/>
        <v>0</v>
      </c>
      <c r="J104" s="211">
        <f t="shared" ca="1" si="89"/>
        <v>0</v>
      </c>
      <c r="K104" s="211">
        <f t="shared" ca="1" si="89"/>
        <v>0</v>
      </c>
      <c r="L104" s="211">
        <f t="shared" ca="1" si="89"/>
        <v>0</v>
      </c>
      <c r="M104" s="211">
        <f t="shared" ca="1" si="89"/>
        <v>0</v>
      </c>
      <c r="N104" s="211">
        <f t="shared" ca="1" si="89"/>
        <v>0</v>
      </c>
      <c r="O104" s="211">
        <f t="shared" ca="1" si="89"/>
        <v>0</v>
      </c>
      <c r="P104" s="211">
        <f t="shared" ca="1" si="89"/>
        <v>0</v>
      </c>
      <c r="Q104" s="211">
        <f t="shared" ca="1" si="89"/>
        <v>0</v>
      </c>
      <c r="R104" s="211">
        <f t="shared" ca="1" si="90"/>
        <v>0</v>
      </c>
      <c r="S104" s="211">
        <f t="shared" ca="1" si="90"/>
        <v>0</v>
      </c>
      <c r="T104" s="211">
        <f t="shared" ca="1" si="90"/>
        <v>0</v>
      </c>
      <c r="U104" s="211">
        <f t="shared" ca="1" si="90"/>
        <v>0</v>
      </c>
      <c r="V104" s="211">
        <f t="shared" ca="1" si="90"/>
        <v>0</v>
      </c>
      <c r="W104" s="211">
        <f t="shared" ca="1" si="90"/>
        <v>0</v>
      </c>
      <c r="X104" s="211">
        <f t="shared" ca="1" si="90"/>
        <v>0</v>
      </c>
      <c r="Y104" s="211">
        <f t="shared" ca="1" si="90"/>
        <v>0</v>
      </c>
      <c r="Z104" s="211">
        <f t="shared" ca="1" si="90"/>
        <v>0</v>
      </c>
      <c r="AA104" s="211">
        <f t="shared" ca="1" si="90"/>
        <v>0</v>
      </c>
      <c r="AB104" s="211">
        <f t="shared" ca="1" si="91"/>
        <v>0</v>
      </c>
      <c r="AC104" s="211">
        <f t="shared" ca="1" si="91"/>
        <v>0</v>
      </c>
      <c r="AD104" s="211">
        <f t="shared" ca="1" si="91"/>
        <v>0</v>
      </c>
      <c r="AE104" s="211">
        <f t="shared" ca="1" si="91"/>
        <v>0</v>
      </c>
      <c r="AF104" s="211">
        <f t="shared" ca="1" si="91"/>
        <v>0</v>
      </c>
      <c r="AG104" s="211">
        <f t="shared" ca="1" si="91"/>
        <v>0</v>
      </c>
      <c r="AH104" s="211">
        <f t="shared" ca="1" si="91"/>
        <v>0</v>
      </c>
      <c r="AI104" s="211">
        <f t="shared" ca="1" si="91"/>
        <v>0</v>
      </c>
      <c r="AJ104" s="211">
        <f t="shared" ca="1" si="91"/>
        <v>0</v>
      </c>
      <c r="AK104" s="211">
        <f t="shared" ca="1" si="91"/>
        <v>0</v>
      </c>
      <c r="AL104" s="211">
        <f t="shared" ca="1" si="92"/>
        <v>0</v>
      </c>
      <c r="AM104" s="211">
        <f t="shared" ca="1" si="92"/>
        <v>0</v>
      </c>
      <c r="AN104" s="211">
        <f t="shared" ca="1" si="92"/>
        <v>0</v>
      </c>
      <c r="AO104" s="211">
        <f t="shared" ca="1" si="92"/>
        <v>0</v>
      </c>
      <c r="AP104" s="211">
        <f t="shared" ca="1" si="92"/>
        <v>0</v>
      </c>
      <c r="AQ104" s="211">
        <f t="shared" ca="1" si="92"/>
        <v>0</v>
      </c>
      <c r="AR104" s="211">
        <f t="shared" ca="1" si="92"/>
        <v>0</v>
      </c>
      <c r="AS104" s="211">
        <f t="shared" ca="1" si="92"/>
        <v>0</v>
      </c>
      <c r="AT104" s="211">
        <f t="shared" ca="1" si="92"/>
        <v>0</v>
      </c>
      <c r="AU104" s="211">
        <f t="shared" ca="1" si="92"/>
        <v>0</v>
      </c>
      <c r="AV104" s="211">
        <f t="shared" ca="1" si="93"/>
        <v>0</v>
      </c>
      <c r="AW104" s="211">
        <f t="shared" ca="1" si="93"/>
        <v>0</v>
      </c>
      <c r="AX104" s="211">
        <f t="shared" ca="1" si="93"/>
        <v>0</v>
      </c>
      <c r="AY104" s="211">
        <f t="shared" ca="1" si="93"/>
        <v>0</v>
      </c>
      <c r="AZ104" s="211">
        <f t="shared" ca="1" si="93"/>
        <v>0</v>
      </c>
      <c r="BA104" s="211">
        <f t="shared" ca="1" si="93"/>
        <v>0</v>
      </c>
      <c r="BB104" s="211">
        <f t="shared" ca="1" si="93"/>
        <v>0</v>
      </c>
      <c r="BC104" s="211">
        <f t="shared" ca="1" si="93"/>
        <v>0</v>
      </c>
      <c r="BD104" s="211">
        <f t="shared" ca="1" si="93"/>
        <v>0</v>
      </c>
      <c r="BE104" s="211">
        <f t="shared" ca="1" si="93"/>
        <v>0</v>
      </c>
      <c r="BF104" s="211">
        <f t="shared" ca="1" si="94"/>
        <v>0</v>
      </c>
      <c r="BG104" s="211">
        <f t="shared" ca="1" si="94"/>
        <v>0</v>
      </c>
      <c r="BH104" s="211">
        <f t="shared" ca="1" si="94"/>
        <v>0</v>
      </c>
      <c r="BI104" s="211">
        <f t="shared" ca="1" si="94"/>
        <v>0</v>
      </c>
      <c r="BJ104" s="211">
        <f t="shared" ca="1" si="94"/>
        <v>0</v>
      </c>
      <c r="BK104" s="211">
        <f t="shared" ca="1" si="94"/>
        <v>0</v>
      </c>
      <c r="BL104" s="211">
        <f t="shared" ca="1" si="94"/>
        <v>0</v>
      </c>
      <c r="BM104" s="211">
        <f t="shared" ca="1" si="94"/>
        <v>0</v>
      </c>
      <c r="BN104" s="211">
        <f t="shared" ca="1" si="94"/>
        <v>0</v>
      </c>
      <c r="BO104" s="211">
        <f t="shared" ca="1" si="94"/>
        <v>0</v>
      </c>
      <c r="BP104" s="211">
        <f t="shared" ca="1" si="95"/>
        <v>0</v>
      </c>
      <c r="BQ104" s="211">
        <f t="shared" ca="1" si="95"/>
        <v>0</v>
      </c>
      <c r="BR104" s="211">
        <f t="shared" ca="1" si="95"/>
        <v>0</v>
      </c>
      <c r="BS104" s="211">
        <f t="shared" ca="1" si="95"/>
        <v>0</v>
      </c>
      <c r="BT104" s="211">
        <f t="shared" ca="1" si="95"/>
        <v>0</v>
      </c>
      <c r="BU104" s="211">
        <f t="shared" ca="1" si="95"/>
        <v>0</v>
      </c>
      <c r="BV104" s="211">
        <f t="shared" ca="1" si="95"/>
        <v>0</v>
      </c>
      <c r="BW104" s="211">
        <f t="shared" ca="1" si="95"/>
        <v>0</v>
      </c>
      <c r="BX104" s="211">
        <f t="shared" ca="1" si="95"/>
        <v>0</v>
      </c>
      <c r="BY104" s="211">
        <f t="shared" ca="1" si="95"/>
        <v>0</v>
      </c>
      <c r="BZ104" s="211">
        <f t="shared" ca="1" si="96"/>
        <v>0</v>
      </c>
      <c r="CA104" s="211">
        <f t="shared" ca="1" si="96"/>
        <v>0</v>
      </c>
      <c r="CB104" s="211">
        <f t="shared" ca="1" si="96"/>
        <v>0</v>
      </c>
      <c r="CC104" s="211">
        <f t="shared" ca="1" si="96"/>
        <v>0</v>
      </c>
      <c r="CD104" s="211">
        <f t="shared" ca="1" si="96"/>
        <v>0</v>
      </c>
      <c r="CE104" s="211">
        <f t="shared" ca="1" si="96"/>
        <v>0</v>
      </c>
      <c r="CF104" s="211">
        <f t="shared" ca="1" si="96"/>
        <v>0</v>
      </c>
      <c r="CG104" s="211">
        <f t="shared" ca="1" si="96"/>
        <v>0</v>
      </c>
      <c r="CH104" s="211">
        <f t="shared" ca="1" si="96"/>
        <v>0</v>
      </c>
      <c r="CI104" s="211">
        <f t="shared" ca="1" si="96"/>
        <v>0</v>
      </c>
      <c r="CJ104" s="211">
        <f t="shared" ca="1" si="97"/>
        <v>0</v>
      </c>
      <c r="CK104" s="211">
        <f t="shared" ca="1" si="97"/>
        <v>0</v>
      </c>
      <c r="CL104" s="211">
        <f t="shared" ca="1" si="97"/>
        <v>0</v>
      </c>
      <c r="CM104" s="211">
        <f t="shared" ca="1" si="97"/>
        <v>0</v>
      </c>
      <c r="CN104" s="211">
        <f t="shared" ca="1" si="97"/>
        <v>0</v>
      </c>
      <c r="CO104" s="211">
        <f t="shared" ca="1" si="97"/>
        <v>0</v>
      </c>
      <c r="CP104" s="211">
        <f t="shared" ca="1" si="97"/>
        <v>0</v>
      </c>
      <c r="CQ104" s="211">
        <f t="shared" ca="1" si="97"/>
        <v>0</v>
      </c>
      <c r="CR104" s="211">
        <f t="shared" ca="1" si="97"/>
        <v>0</v>
      </c>
      <c r="CS104" s="211">
        <f t="shared" ca="1" si="97"/>
        <v>0</v>
      </c>
      <c r="CT104" s="211">
        <f t="shared" ca="1" si="98"/>
        <v>0</v>
      </c>
      <c r="CU104" s="211">
        <f t="shared" ca="1" si="98"/>
        <v>0</v>
      </c>
      <c r="CV104" s="211">
        <f t="shared" ca="1" si="98"/>
        <v>0</v>
      </c>
      <c r="CW104" s="211">
        <f t="shared" ca="1" si="98"/>
        <v>0</v>
      </c>
      <c r="CX104" s="211">
        <f t="shared" ca="1" si="98"/>
        <v>0</v>
      </c>
      <c r="CY104" s="211">
        <f t="shared" ca="1" si="98"/>
        <v>0</v>
      </c>
      <c r="CZ104" s="211">
        <f t="shared" ca="1" si="98"/>
        <v>0</v>
      </c>
      <c r="DA104" s="211">
        <f t="shared" ca="1" si="98"/>
        <v>0</v>
      </c>
      <c r="DB104" s="211">
        <f t="shared" ca="1" si="98"/>
        <v>0</v>
      </c>
      <c r="DC104" s="211">
        <f t="shared" ca="1" si="98"/>
        <v>0</v>
      </c>
    </row>
    <row r="105" spans="1:107">
      <c r="A105" s="44">
        <v>73</v>
      </c>
      <c r="B105" s="176" t="str">
        <f t="shared" ca="1" si="61"/>
        <v>F.7.</v>
      </c>
      <c r="C105" s="180" t="str">
        <f t="shared" ca="1" si="62"/>
        <v>Veikla</v>
      </c>
      <c r="D105" s="252"/>
      <c r="E105" s="252"/>
      <c r="F105" s="253"/>
      <c r="G105" s="243">
        <f ca="1">SUMIF($H$39:$DC$39,"&lt;="&amp;PAL,$H105:$DC105)</f>
        <v>0</v>
      </c>
      <c r="H105" s="211">
        <f t="shared" ca="1" si="89"/>
        <v>0</v>
      </c>
      <c r="I105" s="211">
        <f t="shared" ca="1" si="89"/>
        <v>0</v>
      </c>
      <c r="J105" s="211">
        <f t="shared" ca="1" si="89"/>
        <v>0</v>
      </c>
      <c r="K105" s="211">
        <f t="shared" ca="1" si="89"/>
        <v>0</v>
      </c>
      <c r="L105" s="211">
        <f t="shared" ca="1" si="89"/>
        <v>0</v>
      </c>
      <c r="M105" s="211">
        <f t="shared" ca="1" si="89"/>
        <v>0</v>
      </c>
      <c r="N105" s="211">
        <f t="shared" ca="1" si="89"/>
        <v>0</v>
      </c>
      <c r="O105" s="211">
        <f t="shared" ca="1" si="89"/>
        <v>0</v>
      </c>
      <c r="P105" s="211">
        <f t="shared" ca="1" si="89"/>
        <v>0</v>
      </c>
      <c r="Q105" s="211">
        <f t="shared" ca="1" si="89"/>
        <v>0</v>
      </c>
      <c r="R105" s="211">
        <f t="shared" ca="1" si="90"/>
        <v>0</v>
      </c>
      <c r="S105" s="211">
        <f t="shared" ca="1" si="90"/>
        <v>0</v>
      </c>
      <c r="T105" s="211">
        <f t="shared" ca="1" si="90"/>
        <v>0</v>
      </c>
      <c r="U105" s="211">
        <f t="shared" ca="1" si="90"/>
        <v>0</v>
      </c>
      <c r="V105" s="211">
        <f t="shared" ca="1" si="90"/>
        <v>0</v>
      </c>
      <c r="W105" s="211">
        <f t="shared" ca="1" si="90"/>
        <v>0</v>
      </c>
      <c r="X105" s="211">
        <f t="shared" ca="1" si="90"/>
        <v>0</v>
      </c>
      <c r="Y105" s="211">
        <f t="shared" ca="1" si="90"/>
        <v>0</v>
      </c>
      <c r="Z105" s="211">
        <f t="shared" ca="1" si="90"/>
        <v>0</v>
      </c>
      <c r="AA105" s="211">
        <f t="shared" ca="1" si="90"/>
        <v>0</v>
      </c>
      <c r="AB105" s="211">
        <f t="shared" ca="1" si="91"/>
        <v>0</v>
      </c>
      <c r="AC105" s="211">
        <f t="shared" ca="1" si="91"/>
        <v>0</v>
      </c>
      <c r="AD105" s="211">
        <f t="shared" ca="1" si="91"/>
        <v>0</v>
      </c>
      <c r="AE105" s="211">
        <f t="shared" ca="1" si="91"/>
        <v>0</v>
      </c>
      <c r="AF105" s="211">
        <f t="shared" ca="1" si="91"/>
        <v>0</v>
      </c>
      <c r="AG105" s="211">
        <f t="shared" ca="1" si="91"/>
        <v>0</v>
      </c>
      <c r="AH105" s="211">
        <f t="shared" ca="1" si="91"/>
        <v>0</v>
      </c>
      <c r="AI105" s="211">
        <f t="shared" ca="1" si="91"/>
        <v>0</v>
      </c>
      <c r="AJ105" s="211">
        <f t="shared" ca="1" si="91"/>
        <v>0</v>
      </c>
      <c r="AK105" s="211">
        <f t="shared" ca="1" si="91"/>
        <v>0</v>
      </c>
      <c r="AL105" s="211">
        <f t="shared" ca="1" si="92"/>
        <v>0</v>
      </c>
      <c r="AM105" s="211">
        <f t="shared" ca="1" si="92"/>
        <v>0</v>
      </c>
      <c r="AN105" s="211">
        <f t="shared" ca="1" si="92"/>
        <v>0</v>
      </c>
      <c r="AO105" s="211">
        <f t="shared" ca="1" si="92"/>
        <v>0</v>
      </c>
      <c r="AP105" s="211">
        <f t="shared" ca="1" si="92"/>
        <v>0</v>
      </c>
      <c r="AQ105" s="211">
        <f t="shared" ca="1" si="92"/>
        <v>0</v>
      </c>
      <c r="AR105" s="211">
        <f t="shared" ca="1" si="92"/>
        <v>0</v>
      </c>
      <c r="AS105" s="211">
        <f t="shared" ca="1" si="92"/>
        <v>0</v>
      </c>
      <c r="AT105" s="211">
        <f t="shared" ca="1" si="92"/>
        <v>0</v>
      </c>
      <c r="AU105" s="211">
        <f t="shared" ca="1" si="92"/>
        <v>0</v>
      </c>
      <c r="AV105" s="211">
        <f t="shared" ca="1" si="93"/>
        <v>0</v>
      </c>
      <c r="AW105" s="211">
        <f t="shared" ca="1" si="93"/>
        <v>0</v>
      </c>
      <c r="AX105" s="211">
        <f t="shared" ca="1" si="93"/>
        <v>0</v>
      </c>
      <c r="AY105" s="211">
        <f t="shared" ca="1" si="93"/>
        <v>0</v>
      </c>
      <c r="AZ105" s="211">
        <f t="shared" ca="1" si="93"/>
        <v>0</v>
      </c>
      <c r="BA105" s="211">
        <f t="shared" ca="1" si="93"/>
        <v>0</v>
      </c>
      <c r="BB105" s="211">
        <f t="shared" ca="1" si="93"/>
        <v>0</v>
      </c>
      <c r="BC105" s="211">
        <f t="shared" ca="1" si="93"/>
        <v>0</v>
      </c>
      <c r="BD105" s="211">
        <f t="shared" ca="1" si="93"/>
        <v>0</v>
      </c>
      <c r="BE105" s="211">
        <f t="shared" ca="1" si="93"/>
        <v>0</v>
      </c>
      <c r="BF105" s="211">
        <f t="shared" ca="1" si="94"/>
        <v>0</v>
      </c>
      <c r="BG105" s="211">
        <f t="shared" ca="1" si="94"/>
        <v>0</v>
      </c>
      <c r="BH105" s="211">
        <f t="shared" ca="1" si="94"/>
        <v>0</v>
      </c>
      <c r="BI105" s="211">
        <f t="shared" ca="1" si="94"/>
        <v>0</v>
      </c>
      <c r="BJ105" s="211">
        <f t="shared" ca="1" si="94"/>
        <v>0</v>
      </c>
      <c r="BK105" s="211">
        <f t="shared" ca="1" si="94"/>
        <v>0</v>
      </c>
      <c r="BL105" s="211">
        <f t="shared" ca="1" si="94"/>
        <v>0</v>
      </c>
      <c r="BM105" s="211">
        <f t="shared" ca="1" si="94"/>
        <v>0</v>
      </c>
      <c r="BN105" s="211">
        <f t="shared" ca="1" si="94"/>
        <v>0</v>
      </c>
      <c r="BO105" s="211">
        <f t="shared" ca="1" si="94"/>
        <v>0</v>
      </c>
      <c r="BP105" s="211">
        <f t="shared" ca="1" si="95"/>
        <v>0</v>
      </c>
      <c r="BQ105" s="211">
        <f t="shared" ca="1" si="95"/>
        <v>0</v>
      </c>
      <c r="BR105" s="211">
        <f t="shared" ca="1" si="95"/>
        <v>0</v>
      </c>
      <c r="BS105" s="211">
        <f t="shared" ca="1" si="95"/>
        <v>0</v>
      </c>
      <c r="BT105" s="211">
        <f t="shared" ca="1" si="95"/>
        <v>0</v>
      </c>
      <c r="BU105" s="211">
        <f t="shared" ca="1" si="95"/>
        <v>0</v>
      </c>
      <c r="BV105" s="211">
        <f t="shared" ca="1" si="95"/>
        <v>0</v>
      </c>
      <c r="BW105" s="211">
        <f t="shared" ca="1" si="95"/>
        <v>0</v>
      </c>
      <c r="BX105" s="211">
        <f t="shared" ca="1" si="95"/>
        <v>0</v>
      </c>
      <c r="BY105" s="211">
        <f t="shared" ca="1" si="95"/>
        <v>0</v>
      </c>
      <c r="BZ105" s="211">
        <f t="shared" ca="1" si="96"/>
        <v>0</v>
      </c>
      <c r="CA105" s="211">
        <f t="shared" ca="1" si="96"/>
        <v>0</v>
      </c>
      <c r="CB105" s="211">
        <f t="shared" ca="1" si="96"/>
        <v>0</v>
      </c>
      <c r="CC105" s="211">
        <f t="shared" ca="1" si="96"/>
        <v>0</v>
      </c>
      <c r="CD105" s="211">
        <f t="shared" ca="1" si="96"/>
        <v>0</v>
      </c>
      <c r="CE105" s="211">
        <f t="shared" ca="1" si="96"/>
        <v>0</v>
      </c>
      <c r="CF105" s="211">
        <f t="shared" ca="1" si="96"/>
        <v>0</v>
      </c>
      <c r="CG105" s="211">
        <f t="shared" ca="1" si="96"/>
        <v>0</v>
      </c>
      <c r="CH105" s="211">
        <f t="shared" ca="1" si="96"/>
        <v>0</v>
      </c>
      <c r="CI105" s="211">
        <f t="shared" ca="1" si="96"/>
        <v>0</v>
      </c>
      <c r="CJ105" s="211">
        <f t="shared" ca="1" si="97"/>
        <v>0</v>
      </c>
      <c r="CK105" s="211">
        <f t="shared" ca="1" si="97"/>
        <v>0</v>
      </c>
      <c r="CL105" s="211">
        <f t="shared" ca="1" si="97"/>
        <v>0</v>
      </c>
      <c r="CM105" s="211">
        <f t="shared" ca="1" si="97"/>
        <v>0</v>
      </c>
      <c r="CN105" s="211">
        <f t="shared" ca="1" si="97"/>
        <v>0</v>
      </c>
      <c r="CO105" s="211">
        <f t="shared" ca="1" si="97"/>
        <v>0</v>
      </c>
      <c r="CP105" s="211">
        <f t="shared" ca="1" si="97"/>
        <v>0</v>
      </c>
      <c r="CQ105" s="211">
        <f t="shared" ca="1" si="97"/>
        <v>0</v>
      </c>
      <c r="CR105" s="211">
        <f t="shared" ca="1" si="97"/>
        <v>0</v>
      </c>
      <c r="CS105" s="211">
        <f t="shared" ca="1" si="97"/>
        <v>0</v>
      </c>
      <c r="CT105" s="211">
        <f t="shared" ca="1" si="98"/>
        <v>0</v>
      </c>
      <c r="CU105" s="211">
        <f t="shared" ca="1" si="98"/>
        <v>0</v>
      </c>
      <c r="CV105" s="211">
        <f t="shared" ca="1" si="98"/>
        <v>0</v>
      </c>
      <c r="CW105" s="211">
        <f t="shared" ca="1" si="98"/>
        <v>0</v>
      </c>
      <c r="CX105" s="211">
        <f t="shared" ca="1" si="98"/>
        <v>0</v>
      </c>
      <c r="CY105" s="211">
        <f t="shared" ca="1" si="98"/>
        <v>0</v>
      </c>
      <c r="CZ105" s="211">
        <f t="shared" ca="1" si="98"/>
        <v>0</v>
      </c>
      <c r="DA105" s="211">
        <f t="shared" ca="1" si="98"/>
        <v>0</v>
      </c>
      <c r="DB105" s="211">
        <f t="shared" ca="1" si="98"/>
        <v>0</v>
      </c>
      <c r="DC105" s="211">
        <f t="shared" ca="1" si="98"/>
        <v>0</v>
      </c>
    </row>
    <row r="106" spans="1:107">
      <c r="A106" s="44">
        <v>74</v>
      </c>
      <c r="B106" s="176" t="str">
        <f t="shared" ca="1" si="61"/>
        <v>F.8.</v>
      </c>
      <c r="C106" s="180" t="str">
        <f t="shared" ref="C106:C113" ca="1" si="99">IFERROR(OFFSET(INDIRECT("'"&amp;Opt_alt&amp;"'!C12"),$A106,H$39),"")</f>
        <v>Veikla</v>
      </c>
      <c r="D106" s="252"/>
      <c r="E106" s="252"/>
      <c r="F106" s="253"/>
      <c r="G106" s="243">
        <f ca="1">SUMIF($H$39:$DC$39,"&lt;="&amp;PAL,$H106:$DC106)</f>
        <v>0</v>
      </c>
      <c r="H106" s="211">
        <f t="shared" ref="H106" ca="1" si="100">IFERROR(OFFSET(INDIRECT("'"&amp;Opt_alt&amp;"'!H12"),$A106,H$39)*(1+VMI)^H$39,"")</f>
        <v>0</v>
      </c>
      <c r="I106" s="211">
        <f t="shared" ca="1" si="89"/>
        <v>0</v>
      </c>
      <c r="J106" s="211">
        <f t="shared" ca="1" si="89"/>
        <v>0</v>
      </c>
      <c r="K106" s="211">
        <f t="shared" ca="1" si="89"/>
        <v>0</v>
      </c>
      <c r="L106" s="211">
        <f t="shared" ca="1" si="89"/>
        <v>0</v>
      </c>
      <c r="M106" s="211">
        <f t="shared" ca="1" si="89"/>
        <v>0</v>
      </c>
      <c r="N106" s="211">
        <f t="shared" ca="1" si="89"/>
        <v>0</v>
      </c>
      <c r="O106" s="211">
        <f t="shared" ca="1" si="89"/>
        <v>0</v>
      </c>
      <c r="P106" s="211">
        <f t="shared" ca="1" si="89"/>
        <v>0</v>
      </c>
      <c r="Q106" s="211">
        <f t="shared" ca="1" si="89"/>
        <v>0</v>
      </c>
      <c r="R106" s="211">
        <f t="shared" ca="1" si="90"/>
        <v>0</v>
      </c>
      <c r="S106" s="211">
        <f t="shared" ca="1" si="90"/>
        <v>0</v>
      </c>
      <c r="T106" s="211">
        <f t="shared" ca="1" si="90"/>
        <v>0</v>
      </c>
      <c r="U106" s="211">
        <f t="shared" ca="1" si="90"/>
        <v>0</v>
      </c>
      <c r="V106" s="211">
        <f t="shared" ca="1" si="90"/>
        <v>0</v>
      </c>
      <c r="W106" s="211">
        <f t="shared" ca="1" si="90"/>
        <v>0</v>
      </c>
      <c r="X106" s="211">
        <f t="shared" ca="1" si="90"/>
        <v>0</v>
      </c>
      <c r="Y106" s="211">
        <f t="shared" ca="1" si="90"/>
        <v>0</v>
      </c>
      <c r="Z106" s="211">
        <f t="shared" ca="1" si="90"/>
        <v>0</v>
      </c>
      <c r="AA106" s="211">
        <f t="shared" ca="1" si="90"/>
        <v>0</v>
      </c>
      <c r="AB106" s="211">
        <f t="shared" ca="1" si="91"/>
        <v>0</v>
      </c>
      <c r="AC106" s="211">
        <f t="shared" ca="1" si="91"/>
        <v>0</v>
      </c>
      <c r="AD106" s="211">
        <f t="shared" ca="1" si="91"/>
        <v>0</v>
      </c>
      <c r="AE106" s="211">
        <f t="shared" ca="1" si="91"/>
        <v>0</v>
      </c>
      <c r="AF106" s="211">
        <f t="shared" ca="1" si="91"/>
        <v>0</v>
      </c>
      <c r="AG106" s="211">
        <f t="shared" ca="1" si="91"/>
        <v>0</v>
      </c>
      <c r="AH106" s="211">
        <f t="shared" ca="1" si="91"/>
        <v>0</v>
      </c>
      <c r="AI106" s="211">
        <f t="shared" ca="1" si="91"/>
        <v>0</v>
      </c>
      <c r="AJ106" s="211">
        <f t="shared" ca="1" si="91"/>
        <v>0</v>
      </c>
      <c r="AK106" s="211">
        <f t="shared" ca="1" si="91"/>
        <v>0</v>
      </c>
      <c r="AL106" s="211">
        <f t="shared" ca="1" si="92"/>
        <v>0</v>
      </c>
      <c r="AM106" s="211">
        <f t="shared" ca="1" si="92"/>
        <v>0</v>
      </c>
      <c r="AN106" s="211">
        <f t="shared" ca="1" si="92"/>
        <v>0</v>
      </c>
      <c r="AO106" s="211">
        <f t="shared" ca="1" si="92"/>
        <v>0</v>
      </c>
      <c r="AP106" s="211">
        <f t="shared" ca="1" si="92"/>
        <v>0</v>
      </c>
      <c r="AQ106" s="211">
        <f t="shared" ca="1" si="92"/>
        <v>0</v>
      </c>
      <c r="AR106" s="211">
        <f t="shared" ca="1" si="92"/>
        <v>0</v>
      </c>
      <c r="AS106" s="211">
        <f t="shared" ca="1" si="92"/>
        <v>0</v>
      </c>
      <c r="AT106" s="211">
        <f t="shared" ca="1" si="92"/>
        <v>0</v>
      </c>
      <c r="AU106" s="211">
        <f t="shared" ca="1" si="92"/>
        <v>0</v>
      </c>
      <c r="AV106" s="211">
        <f t="shared" ca="1" si="93"/>
        <v>0</v>
      </c>
      <c r="AW106" s="211">
        <f t="shared" ca="1" si="93"/>
        <v>0</v>
      </c>
      <c r="AX106" s="211">
        <f t="shared" ca="1" si="93"/>
        <v>0</v>
      </c>
      <c r="AY106" s="211">
        <f t="shared" ca="1" si="93"/>
        <v>0</v>
      </c>
      <c r="AZ106" s="211">
        <f t="shared" ca="1" si="93"/>
        <v>0</v>
      </c>
      <c r="BA106" s="211">
        <f t="shared" ca="1" si="93"/>
        <v>0</v>
      </c>
      <c r="BB106" s="211">
        <f t="shared" ca="1" si="93"/>
        <v>0</v>
      </c>
      <c r="BC106" s="211">
        <f t="shared" ca="1" si="93"/>
        <v>0</v>
      </c>
      <c r="BD106" s="211">
        <f t="shared" ca="1" si="93"/>
        <v>0</v>
      </c>
      <c r="BE106" s="211">
        <f t="shared" ca="1" si="93"/>
        <v>0</v>
      </c>
      <c r="BF106" s="211">
        <f t="shared" ca="1" si="94"/>
        <v>0</v>
      </c>
      <c r="BG106" s="211">
        <f t="shared" ca="1" si="94"/>
        <v>0</v>
      </c>
      <c r="BH106" s="211">
        <f t="shared" ca="1" si="94"/>
        <v>0</v>
      </c>
      <c r="BI106" s="211">
        <f t="shared" ca="1" si="94"/>
        <v>0</v>
      </c>
      <c r="BJ106" s="211">
        <f t="shared" ca="1" si="94"/>
        <v>0</v>
      </c>
      <c r="BK106" s="211">
        <f t="shared" ca="1" si="94"/>
        <v>0</v>
      </c>
      <c r="BL106" s="211">
        <f t="shared" ca="1" si="94"/>
        <v>0</v>
      </c>
      <c r="BM106" s="211">
        <f t="shared" ca="1" si="94"/>
        <v>0</v>
      </c>
      <c r="BN106" s="211">
        <f t="shared" ca="1" si="94"/>
        <v>0</v>
      </c>
      <c r="BO106" s="211">
        <f t="shared" ca="1" si="94"/>
        <v>0</v>
      </c>
      <c r="BP106" s="211">
        <f t="shared" ca="1" si="95"/>
        <v>0</v>
      </c>
      <c r="BQ106" s="211">
        <f t="shared" ca="1" si="95"/>
        <v>0</v>
      </c>
      <c r="BR106" s="211">
        <f t="shared" ca="1" si="95"/>
        <v>0</v>
      </c>
      <c r="BS106" s="211">
        <f t="shared" ca="1" si="95"/>
        <v>0</v>
      </c>
      <c r="BT106" s="211">
        <f t="shared" ca="1" si="95"/>
        <v>0</v>
      </c>
      <c r="BU106" s="211">
        <f t="shared" ca="1" si="95"/>
        <v>0</v>
      </c>
      <c r="BV106" s="211">
        <f t="shared" ca="1" si="95"/>
        <v>0</v>
      </c>
      <c r="BW106" s="211">
        <f t="shared" ca="1" si="95"/>
        <v>0</v>
      </c>
      <c r="BX106" s="211">
        <f t="shared" ca="1" si="95"/>
        <v>0</v>
      </c>
      <c r="BY106" s="211">
        <f t="shared" ca="1" si="95"/>
        <v>0</v>
      </c>
      <c r="BZ106" s="211">
        <f t="shared" ca="1" si="96"/>
        <v>0</v>
      </c>
      <c r="CA106" s="211">
        <f t="shared" ca="1" si="96"/>
        <v>0</v>
      </c>
      <c r="CB106" s="211">
        <f t="shared" ca="1" si="96"/>
        <v>0</v>
      </c>
      <c r="CC106" s="211">
        <f t="shared" ca="1" si="96"/>
        <v>0</v>
      </c>
      <c r="CD106" s="211">
        <f t="shared" ca="1" si="96"/>
        <v>0</v>
      </c>
      <c r="CE106" s="211">
        <f t="shared" ca="1" si="96"/>
        <v>0</v>
      </c>
      <c r="CF106" s="211">
        <f t="shared" ca="1" si="96"/>
        <v>0</v>
      </c>
      <c r="CG106" s="211">
        <f t="shared" ca="1" si="96"/>
        <v>0</v>
      </c>
      <c r="CH106" s="211">
        <f t="shared" ca="1" si="96"/>
        <v>0</v>
      </c>
      <c r="CI106" s="211">
        <f t="shared" ca="1" si="96"/>
        <v>0</v>
      </c>
      <c r="CJ106" s="211">
        <f t="shared" ca="1" si="97"/>
        <v>0</v>
      </c>
      <c r="CK106" s="211">
        <f t="shared" ca="1" si="97"/>
        <v>0</v>
      </c>
      <c r="CL106" s="211">
        <f t="shared" ca="1" si="97"/>
        <v>0</v>
      </c>
      <c r="CM106" s="211">
        <f t="shared" ca="1" si="97"/>
        <v>0</v>
      </c>
      <c r="CN106" s="211">
        <f t="shared" ca="1" si="97"/>
        <v>0</v>
      </c>
      <c r="CO106" s="211">
        <f t="shared" ca="1" si="97"/>
        <v>0</v>
      </c>
      <c r="CP106" s="211">
        <f t="shared" ca="1" si="97"/>
        <v>0</v>
      </c>
      <c r="CQ106" s="211">
        <f t="shared" ca="1" si="97"/>
        <v>0</v>
      </c>
      <c r="CR106" s="211">
        <f t="shared" ca="1" si="97"/>
        <v>0</v>
      </c>
      <c r="CS106" s="211">
        <f t="shared" ca="1" si="97"/>
        <v>0</v>
      </c>
      <c r="CT106" s="211">
        <f t="shared" ca="1" si="98"/>
        <v>0</v>
      </c>
      <c r="CU106" s="211">
        <f t="shared" ca="1" si="98"/>
        <v>0</v>
      </c>
      <c r="CV106" s="211">
        <f t="shared" ca="1" si="98"/>
        <v>0</v>
      </c>
      <c r="CW106" s="211">
        <f t="shared" ca="1" si="98"/>
        <v>0</v>
      </c>
      <c r="CX106" s="211">
        <f t="shared" ca="1" si="98"/>
        <v>0</v>
      </c>
      <c r="CY106" s="211">
        <f t="shared" ca="1" si="98"/>
        <v>0</v>
      </c>
      <c r="CZ106" s="211">
        <f t="shared" ca="1" si="98"/>
        <v>0</v>
      </c>
      <c r="DA106" s="211">
        <f t="shared" ca="1" si="98"/>
        <v>0</v>
      </c>
      <c r="DB106" s="211">
        <f t="shared" ca="1" si="98"/>
        <v>0</v>
      </c>
      <c r="DC106" s="211">
        <f t="shared" ca="1" si="98"/>
        <v>0</v>
      </c>
    </row>
    <row r="107" spans="1:107">
      <c r="A107" s="44">
        <v>107</v>
      </c>
      <c r="B107" s="19" t="str">
        <f t="shared" ca="1" si="61"/>
        <v>L.1.1.</v>
      </c>
      <c r="C107" s="137" t="str">
        <f t="shared" ca="1" si="99"/>
        <v>Oro taršos sumažėjimas</v>
      </c>
      <c r="D107" s="138"/>
      <c r="E107" s="138"/>
      <c r="F107" s="139"/>
      <c r="G107" s="135">
        <f ca="1">SUMIF($H$39:$DC$39,"&lt;="&amp;PAL,$H107:$DC107)</f>
        <v>68843988.93598564</v>
      </c>
      <c r="H107" s="136">
        <f t="shared" ref="H107:Q113" ca="1" si="101">IFERROR(OFFSET(INDIRECT("'"&amp;Opt_alt&amp;"'!H12"),$A107,H$39),"")</f>
        <v>0</v>
      </c>
      <c r="I107" s="136">
        <f t="shared" ca="1" si="101"/>
        <v>284562.89907463966</v>
      </c>
      <c r="J107" s="136">
        <f t="shared" ca="1" si="101"/>
        <v>752620.7246102764</v>
      </c>
      <c r="K107" s="136">
        <f t="shared" ca="1" si="101"/>
        <v>1490784.7106611985</v>
      </c>
      <c r="L107" s="136">
        <f t="shared" ca="1" si="101"/>
        <v>2684586.8222182458</v>
      </c>
      <c r="M107" s="136">
        <f t="shared" ca="1" si="101"/>
        <v>4055164.9212313364</v>
      </c>
      <c r="N107" s="136">
        <f t="shared" ca="1" si="101"/>
        <v>5778170.8187684231</v>
      </c>
      <c r="O107" s="136">
        <f t="shared" ca="1" si="101"/>
        <v>7760415.2922484521</v>
      </c>
      <c r="P107" s="136">
        <f t="shared" ca="1" si="101"/>
        <v>1872567.2786402446</v>
      </c>
      <c r="Q107" s="136">
        <f t="shared" ca="1" si="101"/>
        <v>1939182.59782434</v>
      </c>
      <c r="R107" s="136">
        <f t="shared" ref="R107:AA113" ca="1" si="102">IFERROR(OFFSET(INDIRECT("'"&amp;Opt_alt&amp;"'!H12"),$A107,R$39),"")</f>
        <v>2008151.5629889427</v>
      </c>
      <c r="S107" s="136">
        <f t="shared" ca="1" si="102"/>
        <v>2079557.5022669788</v>
      </c>
      <c r="T107" s="136">
        <f t="shared" ca="1" si="102"/>
        <v>2153485.6805353705</v>
      </c>
      <c r="U107" s="136">
        <f t="shared" ca="1" si="102"/>
        <v>2230025.8153326241</v>
      </c>
      <c r="V107" s="136">
        <f t="shared" ca="1" si="102"/>
        <v>2309270.210043232</v>
      </c>
      <c r="W107" s="136">
        <f t="shared" ca="1" si="102"/>
        <v>2386553.0094316751</v>
      </c>
      <c r="X107" s="136">
        <f t="shared" ca="1" si="102"/>
        <v>2471325.5184819666</v>
      </c>
      <c r="Y107" s="136">
        <f t="shared" ca="1" si="102"/>
        <v>2559093.3116125981</v>
      </c>
      <c r="Z107" s="136">
        <f t="shared" ca="1" si="102"/>
        <v>2649961.7349382886</v>
      </c>
      <c r="AA107" s="136">
        <f t="shared" ca="1" si="102"/>
        <v>2744040.1121718436</v>
      </c>
      <c r="AB107" s="136">
        <f t="shared" ref="AB107:AK113" ca="1" si="103">IFERROR(OFFSET(INDIRECT("'"&amp;Opt_alt&amp;"'!H12"),$A107,AB$39),"")</f>
        <v>2841442.1487984112</v>
      </c>
      <c r="AC107" s="136">
        <f t="shared" ca="1" si="103"/>
        <v>2942285.3228215612</v>
      </c>
      <c r="AD107" s="136">
        <f t="shared" ca="1" si="103"/>
        <v>3046691.1935543939</v>
      </c>
      <c r="AE107" s="136">
        <f t="shared" ca="1" si="103"/>
        <v>3154785.6080728541</v>
      </c>
      <c r="AF107" s="136">
        <f t="shared" ca="1" si="103"/>
        <v>3266698.7235336485</v>
      </c>
      <c r="AG107" s="136">
        <f t="shared" ca="1" si="103"/>
        <v>3382565.4161241008</v>
      </c>
      <c r="AH107" s="136">
        <f t="shared" ca="1" si="103"/>
        <v>0</v>
      </c>
      <c r="AI107" s="136">
        <f t="shared" ca="1" si="103"/>
        <v>0</v>
      </c>
      <c r="AJ107" s="136">
        <f t="shared" ca="1" si="103"/>
        <v>0</v>
      </c>
      <c r="AK107" s="136">
        <f t="shared" ca="1" si="103"/>
        <v>0</v>
      </c>
      <c r="AL107" s="136">
        <f t="shared" ref="AL107:AU113" ca="1" si="104">IFERROR(OFFSET(INDIRECT("'"&amp;Opt_alt&amp;"'!H12"),$A107,AL$39),"")</f>
        <v>0</v>
      </c>
      <c r="AM107" s="136">
        <f t="shared" ca="1" si="104"/>
        <v>0</v>
      </c>
      <c r="AN107" s="136">
        <f t="shared" ca="1" si="104"/>
        <v>0</v>
      </c>
      <c r="AO107" s="136">
        <f t="shared" ca="1" si="104"/>
        <v>0</v>
      </c>
      <c r="AP107" s="136">
        <f t="shared" ca="1" si="104"/>
        <v>0</v>
      </c>
      <c r="AQ107" s="136">
        <f t="shared" ca="1" si="104"/>
        <v>0</v>
      </c>
      <c r="AR107" s="136">
        <f t="shared" ca="1" si="104"/>
        <v>0</v>
      </c>
      <c r="AS107" s="136">
        <f t="shared" ca="1" si="104"/>
        <v>0</v>
      </c>
      <c r="AT107" s="136">
        <f t="shared" ca="1" si="104"/>
        <v>0</v>
      </c>
      <c r="AU107" s="136">
        <f t="shared" ca="1" si="104"/>
        <v>0</v>
      </c>
      <c r="AV107" s="136">
        <f t="shared" ref="AV107:BE113" ca="1" si="105">IFERROR(OFFSET(INDIRECT("'"&amp;Opt_alt&amp;"'!H12"),$A107,AV$39),"")</f>
        <v>0</v>
      </c>
      <c r="AW107" s="136">
        <f t="shared" ca="1" si="105"/>
        <v>0</v>
      </c>
      <c r="AX107" s="136">
        <f t="shared" ca="1" si="105"/>
        <v>0</v>
      </c>
      <c r="AY107" s="136">
        <f t="shared" ca="1" si="105"/>
        <v>0</v>
      </c>
      <c r="AZ107" s="136">
        <f t="shared" ca="1" si="105"/>
        <v>0</v>
      </c>
      <c r="BA107" s="136">
        <f t="shared" ca="1" si="105"/>
        <v>0</v>
      </c>
      <c r="BB107" s="136">
        <f t="shared" ca="1" si="105"/>
        <v>0</v>
      </c>
      <c r="BC107" s="136">
        <f t="shared" ca="1" si="105"/>
        <v>0</v>
      </c>
      <c r="BD107" s="136">
        <f t="shared" ca="1" si="105"/>
        <v>0</v>
      </c>
      <c r="BE107" s="136">
        <f t="shared" ca="1" si="105"/>
        <v>0</v>
      </c>
      <c r="BF107" s="136">
        <f t="shared" ref="BF107:BO113" ca="1" si="106">IFERROR(OFFSET(INDIRECT("'"&amp;Opt_alt&amp;"'!H12"),$A107,BF$39),"")</f>
        <v>0</v>
      </c>
      <c r="BG107" s="136">
        <f t="shared" ca="1" si="106"/>
        <v>0</v>
      </c>
      <c r="BH107" s="136">
        <f t="shared" ca="1" si="106"/>
        <v>0</v>
      </c>
      <c r="BI107" s="136">
        <f t="shared" ca="1" si="106"/>
        <v>0</v>
      </c>
      <c r="BJ107" s="136">
        <f t="shared" ca="1" si="106"/>
        <v>0</v>
      </c>
      <c r="BK107" s="136">
        <f t="shared" ca="1" si="106"/>
        <v>0</v>
      </c>
      <c r="BL107" s="136">
        <f t="shared" ca="1" si="106"/>
        <v>0</v>
      </c>
      <c r="BM107" s="136">
        <f t="shared" ca="1" si="106"/>
        <v>0</v>
      </c>
      <c r="BN107" s="136">
        <f t="shared" ca="1" si="106"/>
        <v>0</v>
      </c>
      <c r="BO107" s="136">
        <f t="shared" ca="1" si="106"/>
        <v>0</v>
      </c>
      <c r="BP107" s="136">
        <f t="shared" ref="BP107:BY113" ca="1" si="107">IFERROR(OFFSET(INDIRECT("'"&amp;Opt_alt&amp;"'!H12"),$A107,BP$39),"")</f>
        <v>0</v>
      </c>
      <c r="BQ107" s="136">
        <f t="shared" ca="1" si="107"/>
        <v>0</v>
      </c>
      <c r="BR107" s="136">
        <f t="shared" ca="1" si="107"/>
        <v>0</v>
      </c>
      <c r="BS107" s="136">
        <f t="shared" ca="1" si="107"/>
        <v>0</v>
      </c>
      <c r="BT107" s="136">
        <f t="shared" ca="1" si="107"/>
        <v>0</v>
      </c>
      <c r="BU107" s="136">
        <f t="shared" ca="1" si="107"/>
        <v>0</v>
      </c>
      <c r="BV107" s="136">
        <f t="shared" ca="1" si="107"/>
        <v>0</v>
      </c>
      <c r="BW107" s="136">
        <f t="shared" ca="1" si="107"/>
        <v>0</v>
      </c>
      <c r="BX107" s="136">
        <f t="shared" ca="1" si="107"/>
        <v>0</v>
      </c>
      <c r="BY107" s="136">
        <f t="shared" ca="1" si="107"/>
        <v>0</v>
      </c>
      <c r="BZ107" s="136">
        <f t="shared" ref="BZ107:CI113" ca="1" si="108">IFERROR(OFFSET(INDIRECT("'"&amp;Opt_alt&amp;"'!H12"),$A107,BZ$39),"")</f>
        <v>0</v>
      </c>
      <c r="CA107" s="136">
        <f t="shared" ca="1" si="108"/>
        <v>0</v>
      </c>
      <c r="CB107" s="136">
        <f t="shared" ca="1" si="108"/>
        <v>0</v>
      </c>
      <c r="CC107" s="136">
        <f t="shared" ca="1" si="108"/>
        <v>0</v>
      </c>
      <c r="CD107" s="136">
        <f t="shared" ca="1" si="108"/>
        <v>0</v>
      </c>
      <c r="CE107" s="136">
        <f t="shared" ca="1" si="108"/>
        <v>0</v>
      </c>
      <c r="CF107" s="136">
        <f t="shared" ca="1" si="108"/>
        <v>0</v>
      </c>
      <c r="CG107" s="136">
        <f t="shared" ca="1" si="108"/>
        <v>0</v>
      </c>
      <c r="CH107" s="136">
        <f t="shared" ca="1" si="108"/>
        <v>0</v>
      </c>
      <c r="CI107" s="136">
        <f t="shared" ca="1" si="108"/>
        <v>0</v>
      </c>
      <c r="CJ107" s="136">
        <f t="shared" ref="CJ107:CS113" ca="1" si="109">IFERROR(OFFSET(INDIRECT("'"&amp;Opt_alt&amp;"'!H12"),$A107,CJ$39),"")</f>
        <v>0</v>
      </c>
      <c r="CK107" s="136">
        <f t="shared" ca="1" si="109"/>
        <v>0</v>
      </c>
      <c r="CL107" s="136">
        <f t="shared" ca="1" si="109"/>
        <v>0</v>
      </c>
      <c r="CM107" s="136">
        <f t="shared" ca="1" si="109"/>
        <v>0</v>
      </c>
      <c r="CN107" s="136">
        <f t="shared" ca="1" si="109"/>
        <v>0</v>
      </c>
      <c r="CO107" s="136">
        <f t="shared" ca="1" si="109"/>
        <v>0</v>
      </c>
      <c r="CP107" s="136">
        <f t="shared" ca="1" si="109"/>
        <v>0</v>
      </c>
      <c r="CQ107" s="136">
        <f t="shared" ca="1" si="109"/>
        <v>0</v>
      </c>
      <c r="CR107" s="136">
        <f t="shared" ca="1" si="109"/>
        <v>0</v>
      </c>
      <c r="CS107" s="136">
        <f t="shared" ca="1" si="109"/>
        <v>0</v>
      </c>
      <c r="CT107" s="136">
        <f t="shared" ref="CT107:DC113" ca="1" si="110">IFERROR(OFFSET(INDIRECT("'"&amp;Opt_alt&amp;"'!H12"),$A107,CT$39),"")</f>
        <v>0</v>
      </c>
      <c r="CU107" s="136">
        <f t="shared" ca="1" si="110"/>
        <v>0</v>
      </c>
      <c r="CV107" s="136">
        <f t="shared" ca="1" si="110"/>
        <v>0</v>
      </c>
      <c r="CW107" s="136">
        <f t="shared" ca="1" si="110"/>
        <v>0</v>
      </c>
      <c r="CX107" s="136">
        <f t="shared" ca="1" si="110"/>
        <v>0</v>
      </c>
      <c r="CY107" s="136">
        <f t="shared" ca="1" si="110"/>
        <v>0</v>
      </c>
      <c r="CZ107" s="136">
        <f t="shared" ca="1" si="110"/>
        <v>0</v>
      </c>
      <c r="DA107" s="136">
        <f t="shared" ca="1" si="110"/>
        <v>0</v>
      </c>
      <c r="DB107" s="136">
        <f t="shared" ca="1" si="110"/>
        <v>0</v>
      </c>
      <c r="DC107" s="136">
        <f t="shared" ca="1" si="110"/>
        <v>0</v>
      </c>
    </row>
    <row r="108" spans="1:107">
      <c r="A108" s="44">
        <v>108</v>
      </c>
      <c r="B108" s="176" t="str">
        <f t="shared" ca="1" si="61"/>
        <v>L.1.2.</v>
      </c>
      <c r="C108" s="180" t="str">
        <f t="shared" ca="1" si="99"/>
        <v>Anglies dioksido (kaip šiltnamio efektą sukeliančių dujų) emisijos sumažėjimas</v>
      </c>
      <c r="D108" s="252"/>
      <c r="E108" s="252"/>
      <c r="F108" s="253"/>
      <c r="G108" s="243">
        <f ca="1">SUMIF($H$39:$DC$39,"&lt;="&amp;PAL,$H108:$DC108)</f>
        <v>220170947.87339103</v>
      </c>
      <c r="H108" s="136">
        <f t="shared" ca="1" si="101"/>
        <v>0</v>
      </c>
      <c r="I108" s="136">
        <f t="shared" ca="1" si="101"/>
        <v>387627.3845801758</v>
      </c>
      <c r="J108" s="136">
        <f t="shared" ca="1" si="101"/>
        <v>1019037.510489968</v>
      </c>
      <c r="K108" s="136">
        <f t="shared" ca="1" si="101"/>
        <v>1705357.0104974313</v>
      </c>
      <c r="L108" s="136">
        <f t="shared" ca="1" si="101"/>
        <v>2907283.6351825064</v>
      </c>
      <c r="M108" s="136">
        <f t="shared" ca="1" si="101"/>
        <v>3484581.0763712069</v>
      </c>
      <c r="N108" s="136">
        <f t="shared" ca="1" si="101"/>
        <v>4548908.753664352</v>
      </c>
      <c r="O108" s="136">
        <f t="shared" ca="1" si="101"/>
        <v>5632120.6183364512</v>
      </c>
      <c r="P108" s="136">
        <f t="shared" ca="1" si="101"/>
        <v>6211783.3346380461</v>
      </c>
      <c r="Q108" s="136">
        <f t="shared" ca="1" si="101"/>
        <v>6793742.1733223712</v>
      </c>
      <c r="R108" s="136">
        <f t="shared" ca="1" si="102"/>
        <v>7378004.0002280949</v>
      </c>
      <c r="S108" s="136">
        <f t="shared" ca="1" si="102"/>
        <v>7964575.6994727487</v>
      </c>
      <c r="T108" s="136">
        <f t="shared" ca="1" si="102"/>
        <v>8533001.3405474238</v>
      </c>
      <c r="U108" s="136">
        <f t="shared" ca="1" si="102"/>
        <v>9103668.8258836046</v>
      </c>
      <c r="V108" s="136">
        <f t="shared" ca="1" si="102"/>
        <v>9676584.849155765</v>
      </c>
      <c r="W108" s="136">
        <f t="shared" ca="1" si="102"/>
        <v>10231293.534776159</v>
      </c>
      <c r="X108" s="136">
        <f t="shared" ca="1" si="102"/>
        <v>10807574.224837346</v>
      </c>
      <c r="Y108" s="136">
        <f t="shared" ca="1" si="102"/>
        <v>11386119.11248464</v>
      </c>
      <c r="Z108" s="136">
        <f t="shared" ca="1" si="102"/>
        <v>11966934.949385628</v>
      </c>
      <c r="AA108" s="136">
        <f t="shared" ca="1" si="102"/>
        <v>12550028.505157759</v>
      </c>
      <c r="AB108" s="136">
        <f t="shared" ca="1" si="103"/>
        <v>13135406.56741319</v>
      </c>
      <c r="AC108" s="136">
        <f t="shared" ca="1" si="103"/>
        <v>13723075.941803614</v>
      </c>
      <c r="AD108" s="136">
        <f t="shared" ca="1" si="103"/>
        <v>14333877.576449707</v>
      </c>
      <c r="AE108" s="136">
        <f t="shared" ca="1" si="103"/>
        <v>14947067.525330625</v>
      </c>
      <c r="AF108" s="136">
        <f t="shared" ca="1" si="103"/>
        <v>15562652.898496756</v>
      </c>
      <c r="AG108" s="136">
        <f t="shared" ca="1" si="103"/>
        <v>16180640.824885447</v>
      </c>
      <c r="AH108" s="136">
        <f t="shared" ca="1" si="103"/>
        <v>0</v>
      </c>
      <c r="AI108" s="136">
        <f t="shared" ca="1" si="103"/>
        <v>0</v>
      </c>
      <c r="AJ108" s="136">
        <f t="shared" ca="1" si="103"/>
        <v>0</v>
      </c>
      <c r="AK108" s="136">
        <f t="shared" ca="1" si="103"/>
        <v>0</v>
      </c>
      <c r="AL108" s="136">
        <f t="shared" ca="1" si="104"/>
        <v>0</v>
      </c>
      <c r="AM108" s="136">
        <f t="shared" ca="1" si="104"/>
        <v>0</v>
      </c>
      <c r="AN108" s="136">
        <f t="shared" ca="1" si="104"/>
        <v>0</v>
      </c>
      <c r="AO108" s="136">
        <f t="shared" ca="1" si="104"/>
        <v>0</v>
      </c>
      <c r="AP108" s="136">
        <f t="shared" ca="1" si="104"/>
        <v>0</v>
      </c>
      <c r="AQ108" s="136">
        <f t="shared" ca="1" si="104"/>
        <v>0</v>
      </c>
      <c r="AR108" s="136">
        <f t="shared" ca="1" si="104"/>
        <v>0</v>
      </c>
      <c r="AS108" s="136">
        <f t="shared" ca="1" si="104"/>
        <v>0</v>
      </c>
      <c r="AT108" s="136">
        <f t="shared" ca="1" si="104"/>
        <v>0</v>
      </c>
      <c r="AU108" s="136">
        <f t="shared" ca="1" si="104"/>
        <v>0</v>
      </c>
      <c r="AV108" s="136">
        <f t="shared" ca="1" si="105"/>
        <v>0</v>
      </c>
      <c r="AW108" s="136">
        <f t="shared" ca="1" si="105"/>
        <v>0</v>
      </c>
      <c r="AX108" s="136">
        <f t="shared" ca="1" si="105"/>
        <v>0</v>
      </c>
      <c r="AY108" s="136">
        <f t="shared" ca="1" si="105"/>
        <v>0</v>
      </c>
      <c r="AZ108" s="136">
        <f t="shared" ca="1" si="105"/>
        <v>0</v>
      </c>
      <c r="BA108" s="136">
        <f t="shared" ca="1" si="105"/>
        <v>0</v>
      </c>
      <c r="BB108" s="136">
        <f t="shared" ca="1" si="105"/>
        <v>0</v>
      </c>
      <c r="BC108" s="136">
        <f t="shared" ca="1" si="105"/>
        <v>0</v>
      </c>
      <c r="BD108" s="136">
        <f t="shared" ca="1" si="105"/>
        <v>0</v>
      </c>
      <c r="BE108" s="136">
        <f t="shared" ca="1" si="105"/>
        <v>0</v>
      </c>
      <c r="BF108" s="136">
        <f t="shared" ca="1" si="106"/>
        <v>0</v>
      </c>
      <c r="BG108" s="136">
        <f t="shared" ca="1" si="106"/>
        <v>0</v>
      </c>
      <c r="BH108" s="136">
        <f t="shared" ca="1" si="106"/>
        <v>0</v>
      </c>
      <c r="BI108" s="136">
        <f t="shared" ca="1" si="106"/>
        <v>0</v>
      </c>
      <c r="BJ108" s="136">
        <f t="shared" ca="1" si="106"/>
        <v>0</v>
      </c>
      <c r="BK108" s="136">
        <f t="shared" ca="1" si="106"/>
        <v>0</v>
      </c>
      <c r="BL108" s="136">
        <f t="shared" ca="1" si="106"/>
        <v>0</v>
      </c>
      <c r="BM108" s="136">
        <f t="shared" ca="1" si="106"/>
        <v>0</v>
      </c>
      <c r="BN108" s="136">
        <f t="shared" ca="1" si="106"/>
        <v>0</v>
      </c>
      <c r="BO108" s="136">
        <f t="shared" ca="1" si="106"/>
        <v>0</v>
      </c>
      <c r="BP108" s="136">
        <f t="shared" ca="1" si="107"/>
        <v>0</v>
      </c>
      <c r="BQ108" s="136">
        <f t="shared" ca="1" si="107"/>
        <v>0</v>
      </c>
      <c r="BR108" s="136">
        <f t="shared" ca="1" si="107"/>
        <v>0</v>
      </c>
      <c r="BS108" s="136">
        <f t="shared" ca="1" si="107"/>
        <v>0</v>
      </c>
      <c r="BT108" s="136">
        <f t="shared" ca="1" si="107"/>
        <v>0</v>
      </c>
      <c r="BU108" s="136">
        <f t="shared" ca="1" si="107"/>
        <v>0</v>
      </c>
      <c r="BV108" s="136">
        <f t="shared" ca="1" si="107"/>
        <v>0</v>
      </c>
      <c r="BW108" s="136">
        <f t="shared" ca="1" si="107"/>
        <v>0</v>
      </c>
      <c r="BX108" s="136">
        <f t="shared" ca="1" si="107"/>
        <v>0</v>
      </c>
      <c r="BY108" s="136">
        <f t="shared" ca="1" si="107"/>
        <v>0</v>
      </c>
      <c r="BZ108" s="136">
        <f t="shared" ca="1" si="108"/>
        <v>0</v>
      </c>
      <c r="CA108" s="136">
        <f t="shared" ca="1" si="108"/>
        <v>0</v>
      </c>
      <c r="CB108" s="136">
        <f t="shared" ca="1" si="108"/>
        <v>0</v>
      </c>
      <c r="CC108" s="136">
        <f t="shared" ca="1" si="108"/>
        <v>0</v>
      </c>
      <c r="CD108" s="136">
        <f t="shared" ca="1" si="108"/>
        <v>0</v>
      </c>
      <c r="CE108" s="136">
        <f t="shared" ca="1" si="108"/>
        <v>0</v>
      </c>
      <c r="CF108" s="136">
        <f t="shared" ca="1" si="108"/>
        <v>0</v>
      </c>
      <c r="CG108" s="136">
        <f t="shared" ca="1" si="108"/>
        <v>0</v>
      </c>
      <c r="CH108" s="136">
        <f t="shared" ca="1" si="108"/>
        <v>0</v>
      </c>
      <c r="CI108" s="136">
        <f t="shared" ca="1" si="108"/>
        <v>0</v>
      </c>
      <c r="CJ108" s="136">
        <f t="shared" ca="1" si="109"/>
        <v>0</v>
      </c>
      <c r="CK108" s="136">
        <f t="shared" ca="1" si="109"/>
        <v>0</v>
      </c>
      <c r="CL108" s="136">
        <f t="shared" ca="1" si="109"/>
        <v>0</v>
      </c>
      <c r="CM108" s="136">
        <f t="shared" ca="1" si="109"/>
        <v>0</v>
      </c>
      <c r="CN108" s="136">
        <f t="shared" ca="1" si="109"/>
        <v>0</v>
      </c>
      <c r="CO108" s="136">
        <f t="shared" ca="1" si="109"/>
        <v>0</v>
      </c>
      <c r="CP108" s="136">
        <f t="shared" ca="1" si="109"/>
        <v>0</v>
      </c>
      <c r="CQ108" s="136">
        <f t="shared" ca="1" si="109"/>
        <v>0</v>
      </c>
      <c r="CR108" s="136">
        <f t="shared" ca="1" si="109"/>
        <v>0</v>
      </c>
      <c r="CS108" s="136">
        <f t="shared" ca="1" si="109"/>
        <v>0</v>
      </c>
      <c r="CT108" s="136">
        <f t="shared" ca="1" si="110"/>
        <v>0</v>
      </c>
      <c r="CU108" s="136">
        <f t="shared" ca="1" si="110"/>
        <v>0</v>
      </c>
      <c r="CV108" s="136">
        <f t="shared" ca="1" si="110"/>
        <v>0</v>
      </c>
      <c r="CW108" s="136">
        <f t="shared" ca="1" si="110"/>
        <v>0</v>
      </c>
      <c r="CX108" s="136">
        <f t="shared" ca="1" si="110"/>
        <v>0</v>
      </c>
      <c r="CY108" s="136">
        <f t="shared" ca="1" si="110"/>
        <v>0</v>
      </c>
      <c r="CZ108" s="136">
        <f t="shared" ca="1" si="110"/>
        <v>0</v>
      </c>
      <c r="DA108" s="136">
        <f t="shared" ca="1" si="110"/>
        <v>0</v>
      </c>
      <c r="DB108" s="136">
        <f t="shared" ca="1" si="110"/>
        <v>0</v>
      </c>
      <c r="DC108" s="136">
        <f t="shared" ca="1" si="110"/>
        <v>0</v>
      </c>
    </row>
    <row r="109" spans="1:107">
      <c r="A109" s="44">
        <v>109</v>
      </c>
      <c r="B109" s="176" t="str">
        <f t="shared" ca="1" si="61"/>
        <v>L.1.3.</v>
      </c>
      <c r="C109" s="180" t="str">
        <f t="shared" ca="1" si="99"/>
        <v>Nelaimingų atsitikimų sumažėjimas</v>
      </c>
      <c r="D109" s="252"/>
      <c r="E109" s="252"/>
      <c r="F109" s="253"/>
      <c r="G109" s="243">
        <f ca="1">SUMIF($H$39:$DC$39,"&lt;="&amp;PAL,$H109:$DC109)</f>
        <v>37068192.967286952</v>
      </c>
      <c r="H109" s="136">
        <f t="shared" ca="1" si="101"/>
        <v>0</v>
      </c>
      <c r="I109" s="136">
        <f t="shared" ca="1" si="101"/>
        <v>209171.61114079802</v>
      </c>
      <c r="J109" s="136">
        <f t="shared" ca="1" si="101"/>
        <v>335461.31370284862</v>
      </c>
      <c r="K109" s="136">
        <f t="shared" ca="1" si="101"/>
        <v>595440.15023106046</v>
      </c>
      <c r="L109" s="136">
        <f t="shared" ca="1" si="101"/>
        <v>780718.69949360657</v>
      </c>
      <c r="M109" s="136">
        <f t="shared" ca="1" si="101"/>
        <v>1009842.9326136379</v>
      </c>
      <c r="N109" s="136">
        <f t="shared" ca="1" si="101"/>
        <v>1161641.4159049978</v>
      </c>
      <c r="O109" s="136">
        <f t="shared" ca="1" si="101"/>
        <v>1272320.9368</v>
      </c>
      <c r="P109" s="136">
        <f t="shared" ca="1" si="101"/>
        <v>1314640.9642000003</v>
      </c>
      <c r="Q109" s="136">
        <f t="shared" ca="1" si="101"/>
        <v>1358368.6366000001</v>
      </c>
      <c r="R109" s="136">
        <f t="shared" ca="1" si="102"/>
        <v>1403550.6830000002</v>
      </c>
      <c r="S109" s="136">
        <f t="shared" ca="1" si="102"/>
        <v>1450235.6902000001</v>
      </c>
      <c r="T109" s="136">
        <f t="shared" ca="1" si="102"/>
        <v>1498473.5226</v>
      </c>
      <c r="U109" s="136">
        <f t="shared" ca="1" si="102"/>
        <v>1548315.7616000001</v>
      </c>
      <c r="V109" s="136">
        <f t="shared" ca="1" si="102"/>
        <v>1599815.9922</v>
      </c>
      <c r="W109" s="136">
        <f t="shared" ca="1" si="102"/>
        <v>1653029.1326000001</v>
      </c>
      <c r="X109" s="136">
        <f t="shared" ca="1" si="102"/>
        <v>1708012.2838000001</v>
      </c>
      <c r="Y109" s="136">
        <f t="shared" ca="1" si="102"/>
        <v>1764824.2660000001</v>
      </c>
      <c r="Z109" s="136">
        <f t="shared" ca="1" si="102"/>
        <v>1823525.9048000001</v>
      </c>
      <c r="AA109" s="136">
        <f t="shared" ca="1" si="102"/>
        <v>1884180.1843999999</v>
      </c>
      <c r="AB109" s="136">
        <f t="shared" ca="1" si="103"/>
        <v>1946851.8136</v>
      </c>
      <c r="AC109" s="136">
        <f t="shared" ca="1" si="103"/>
        <v>2011608.1522000001</v>
      </c>
      <c r="AD109" s="136">
        <f t="shared" ca="1" si="103"/>
        <v>2078518.3306</v>
      </c>
      <c r="AE109" s="136">
        <f t="shared" ca="1" si="103"/>
        <v>2147654.0926000001</v>
      </c>
      <c r="AF109" s="136">
        <f t="shared" ca="1" si="103"/>
        <v>2219089.5151999998</v>
      </c>
      <c r="AG109" s="136">
        <f t="shared" ca="1" si="103"/>
        <v>2292900.9812000003</v>
      </c>
      <c r="AH109" s="136">
        <f t="shared" ca="1" si="103"/>
        <v>0</v>
      </c>
      <c r="AI109" s="136">
        <f t="shared" ca="1" si="103"/>
        <v>0</v>
      </c>
      <c r="AJ109" s="136">
        <f t="shared" ca="1" si="103"/>
        <v>0</v>
      </c>
      <c r="AK109" s="136">
        <f t="shared" ca="1" si="103"/>
        <v>0</v>
      </c>
      <c r="AL109" s="136">
        <f t="shared" ca="1" si="104"/>
        <v>0</v>
      </c>
      <c r="AM109" s="136">
        <f t="shared" ca="1" si="104"/>
        <v>0</v>
      </c>
      <c r="AN109" s="136">
        <f t="shared" ca="1" si="104"/>
        <v>0</v>
      </c>
      <c r="AO109" s="136">
        <f t="shared" ca="1" si="104"/>
        <v>0</v>
      </c>
      <c r="AP109" s="136">
        <f t="shared" ca="1" si="104"/>
        <v>0</v>
      </c>
      <c r="AQ109" s="136">
        <f t="shared" ca="1" si="104"/>
        <v>0</v>
      </c>
      <c r="AR109" s="136">
        <f t="shared" ca="1" si="104"/>
        <v>0</v>
      </c>
      <c r="AS109" s="136">
        <f t="shared" ca="1" si="104"/>
        <v>0</v>
      </c>
      <c r="AT109" s="136">
        <f t="shared" ca="1" si="104"/>
        <v>0</v>
      </c>
      <c r="AU109" s="136">
        <f t="shared" ca="1" si="104"/>
        <v>0</v>
      </c>
      <c r="AV109" s="136">
        <f t="shared" ca="1" si="105"/>
        <v>0</v>
      </c>
      <c r="AW109" s="136">
        <f t="shared" ca="1" si="105"/>
        <v>0</v>
      </c>
      <c r="AX109" s="136">
        <f t="shared" ca="1" si="105"/>
        <v>0</v>
      </c>
      <c r="AY109" s="136">
        <f t="shared" ca="1" si="105"/>
        <v>0</v>
      </c>
      <c r="AZ109" s="136">
        <f t="shared" ca="1" si="105"/>
        <v>0</v>
      </c>
      <c r="BA109" s="136">
        <f t="shared" ca="1" si="105"/>
        <v>0</v>
      </c>
      <c r="BB109" s="136">
        <f t="shared" ca="1" si="105"/>
        <v>0</v>
      </c>
      <c r="BC109" s="136">
        <f t="shared" ca="1" si="105"/>
        <v>0</v>
      </c>
      <c r="BD109" s="136">
        <f t="shared" ca="1" si="105"/>
        <v>0</v>
      </c>
      <c r="BE109" s="136">
        <f t="shared" ca="1" si="105"/>
        <v>0</v>
      </c>
      <c r="BF109" s="136">
        <f t="shared" ca="1" si="106"/>
        <v>0</v>
      </c>
      <c r="BG109" s="136">
        <f t="shared" ca="1" si="106"/>
        <v>0</v>
      </c>
      <c r="BH109" s="136">
        <f t="shared" ca="1" si="106"/>
        <v>0</v>
      </c>
      <c r="BI109" s="136">
        <f t="shared" ca="1" si="106"/>
        <v>0</v>
      </c>
      <c r="BJ109" s="136">
        <f t="shared" ca="1" si="106"/>
        <v>0</v>
      </c>
      <c r="BK109" s="136">
        <f t="shared" ca="1" si="106"/>
        <v>0</v>
      </c>
      <c r="BL109" s="136">
        <f t="shared" ca="1" si="106"/>
        <v>0</v>
      </c>
      <c r="BM109" s="136">
        <f t="shared" ca="1" si="106"/>
        <v>0</v>
      </c>
      <c r="BN109" s="136">
        <f t="shared" ca="1" si="106"/>
        <v>0</v>
      </c>
      <c r="BO109" s="136">
        <f t="shared" ca="1" si="106"/>
        <v>0</v>
      </c>
      <c r="BP109" s="136">
        <f t="shared" ca="1" si="107"/>
        <v>0</v>
      </c>
      <c r="BQ109" s="136">
        <f t="shared" ca="1" si="107"/>
        <v>0</v>
      </c>
      <c r="BR109" s="136">
        <f t="shared" ca="1" si="107"/>
        <v>0</v>
      </c>
      <c r="BS109" s="136">
        <f t="shared" ca="1" si="107"/>
        <v>0</v>
      </c>
      <c r="BT109" s="136">
        <f t="shared" ca="1" si="107"/>
        <v>0</v>
      </c>
      <c r="BU109" s="136">
        <f t="shared" ca="1" si="107"/>
        <v>0</v>
      </c>
      <c r="BV109" s="136">
        <f t="shared" ca="1" si="107"/>
        <v>0</v>
      </c>
      <c r="BW109" s="136">
        <f t="shared" ca="1" si="107"/>
        <v>0</v>
      </c>
      <c r="BX109" s="136">
        <f t="shared" ca="1" si="107"/>
        <v>0</v>
      </c>
      <c r="BY109" s="136">
        <f t="shared" ca="1" si="107"/>
        <v>0</v>
      </c>
      <c r="BZ109" s="136">
        <f t="shared" ca="1" si="108"/>
        <v>0</v>
      </c>
      <c r="CA109" s="136">
        <f t="shared" ca="1" si="108"/>
        <v>0</v>
      </c>
      <c r="CB109" s="136">
        <f t="shared" ca="1" si="108"/>
        <v>0</v>
      </c>
      <c r="CC109" s="136">
        <f t="shared" ca="1" si="108"/>
        <v>0</v>
      </c>
      <c r="CD109" s="136">
        <f t="shared" ca="1" si="108"/>
        <v>0</v>
      </c>
      <c r="CE109" s="136">
        <f t="shared" ca="1" si="108"/>
        <v>0</v>
      </c>
      <c r="CF109" s="136">
        <f t="shared" ca="1" si="108"/>
        <v>0</v>
      </c>
      <c r="CG109" s="136">
        <f t="shared" ca="1" si="108"/>
        <v>0</v>
      </c>
      <c r="CH109" s="136">
        <f t="shared" ca="1" si="108"/>
        <v>0</v>
      </c>
      <c r="CI109" s="136">
        <f t="shared" ca="1" si="108"/>
        <v>0</v>
      </c>
      <c r="CJ109" s="136">
        <f t="shared" ca="1" si="109"/>
        <v>0</v>
      </c>
      <c r="CK109" s="136">
        <f t="shared" ca="1" si="109"/>
        <v>0</v>
      </c>
      <c r="CL109" s="136">
        <f t="shared" ca="1" si="109"/>
        <v>0</v>
      </c>
      <c r="CM109" s="136">
        <f t="shared" ca="1" si="109"/>
        <v>0</v>
      </c>
      <c r="CN109" s="136">
        <f t="shared" ca="1" si="109"/>
        <v>0</v>
      </c>
      <c r="CO109" s="136">
        <f t="shared" ca="1" si="109"/>
        <v>0</v>
      </c>
      <c r="CP109" s="136">
        <f t="shared" ca="1" si="109"/>
        <v>0</v>
      </c>
      <c r="CQ109" s="136">
        <f t="shared" ca="1" si="109"/>
        <v>0</v>
      </c>
      <c r="CR109" s="136">
        <f t="shared" ca="1" si="109"/>
        <v>0</v>
      </c>
      <c r="CS109" s="136">
        <f t="shared" ca="1" si="109"/>
        <v>0</v>
      </c>
      <c r="CT109" s="136">
        <f t="shared" ca="1" si="110"/>
        <v>0</v>
      </c>
      <c r="CU109" s="136">
        <f t="shared" ca="1" si="110"/>
        <v>0</v>
      </c>
      <c r="CV109" s="136">
        <f t="shared" ca="1" si="110"/>
        <v>0</v>
      </c>
      <c r="CW109" s="136">
        <f t="shared" ca="1" si="110"/>
        <v>0</v>
      </c>
      <c r="CX109" s="136">
        <f t="shared" ca="1" si="110"/>
        <v>0</v>
      </c>
      <c r="CY109" s="136">
        <f t="shared" ca="1" si="110"/>
        <v>0</v>
      </c>
      <c r="CZ109" s="136">
        <f t="shared" ca="1" si="110"/>
        <v>0</v>
      </c>
      <c r="DA109" s="136">
        <f t="shared" ca="1" si="110"/>
        <v>0</v>
      </c>
      <c r="DB109" s="136">
        <f t="shared" ca="1" si="110"/>
        <v>0</v>
      </c>
      <c r="DC109" s="136">
        <f t="shared" ca="1" si="110"/>
        <v>0</v>
      </c>
    </row>
    <row r="110" spans="1:107">
      <c r="A110" s="44">
        <v>110</v>
      </c>
      <c r="B110" s="176" t="str">
        <f t="shared" ca="1" si="61"/>
        <v>L.1.4.</v>
      </c>
      <c r="C110" s="180" t="str">
        <f t="shared" ca="1" si="99"/>
        <v>Kelių transporto priemonių eksploatacinių sąnaudų sutaupymai</v>
      </c>
      <c r="D110" s="252"/>
      <c r="E110" s="252"/>
      <c r="F110" s="253"/>
      <c r="G110" s="243">
        <f ca="1">SUMIF($H$39:$DC$39,"&lt;="&amp;PAL,$H110:$DC110)</f>
        <v>1560635.8284243904</v>
      </c>
      <c r="H110" s="136">
        <f t="shared" ca="1" si="101"/>
        <v>0</v>
      </c>
      <c r="I110" s="136">
        <f t="shared" ca="1" si="101"/>
        <v>8064.8079973880713</v>
      </c>
      <c r="J110" s="136">
        <f t="shared" ca="1" si="101"/>
        <v>19221.280135608136</v>
      </c>
      <c r="K110" s="136">
        <f t="shared" ca="1" si="101"/>
        <v>29418.854623679606</v>
      </c>
      <c r="L110" s="136">
        <f t="shared" ca="1" si="101"/>
        <v>46205.872803305254</v>
      </c>
      <c r="M110" s="136">
        <f t="shared" ca="1" si="101"/>
        <v>51340.273563135983</v>
      </c>
      <c r="N110" s="136">
        <f t="shared" ca="1" si="101"/>
        <v>62464.136752218677</v>
      </c>
      <c r="O110" s="136">
        <f t="shared" ca="1" si="101"/>
        <v>69548.965888410166</v>
      </c>
      <c r="P110" s="136">
        <f t="shared" ca="1" si="101"/>
        <v>69688.063820186988</v>
      </c>
      <c r="Q110" s="136">
        <f t="shared" ca="1" si="101"/>
        <v>69827.43994782737</v>
      </c>
      <c r="R110" s="136">
        <f t="shared" ca="1" si="102"/>
        <v>69967.09482772302</v>
      </c>
      <c r="S110" s="136">
        <f t="shared" ca="1" si="102"/>
        <v>70107.02901737846</v>
      </c>
      <c r="T110" s="136">
        <f t="shared" ca="1" si="102"/>
        <v>70247.243075413207</v>
      </c>
      <c r="U110" s="136">
        <f t="shared" ca="1" si="102"/>
        <v>70387.737561564049</v>
      </c>
      <c r="V110" s="136">
        <f t="shared" ca="1" si="102"/>
        <v>70528.51303668716</v>
      </c>
      <c r="W110" s="136">
        <f t="shared" ca="1" si="102"/>
        <v>70528.51303668716</v>
      </c>
      <c r="X110" s="136">
        <f t="shared" ca="1" si="102"/>
        <v>70669.570062760555</v>
      </c>
      <c r="Y110" s="136">
        <f t="shared" ca="1" si="102"/>
        <v>70810.909202886076</v>
      </c>
      <c r="Z110" s="136">
        <f t="shared" ca="1" si="102"/>
        <v>70952.531021291841</v>
      </c>
      <c r="AA110" s="136">
        <f t="shared" ca="1" si="102"/>
        <v>71094.436083334425</v>
      </c>
      <c r="AB110" s="136">
        <f t="shared" ca="1" si="103"/>
        <v>71236.624955501087</v>
      </c>
      <c r="AC110" s="136">
        <f t="shared" ca="1" si="103"/>
        <v>71379.098205412083</v>
      </c>
      <c r="AD110" s="136">
        <f t="shared" ca="1" si="103"/>
        <v>71521.856401822908</v>
      </c>
      <c r="AE110" s="136">
        <f t="shared" ca="1" si="103"/>
        <v>71664.900114626551</v>
      </c>
      <c r="AF110" s="136">
        <f t="shared" ca="1" si="103"/>
        <v>71808.229914855809</v>
      </c>
      <c r="AG110" s="136">
        <f t="shared" ca="1" si="103"/>
        <v>71951.846374685512</v>
      </c>
      <c r="AH110" s="136">
        <f t="shared" ca="1" si="103"/>
        <v>0</v>
      </c>
      <c r="AI110" s="136">
        <f t="shared" ca="1" si="103"/>
        <v>0</v>
      </c>
      <c r="AJ110" s="136">
        <f t="shared" ca="1" si="103"/>
        <v>0</v>
      </c>
      <c r="AK110" s="136">
        <f t="shared" ca="1" si="103"/>
        <v>0</v>
      </c>
      <c r="AL110" s="136">
        <f t="shared" ca="1" si="104"/>
        <v>0</v>
      </c>
      <c r="AM110" s="136">
        <f t="shared" ca="1" si="104"/>
        <v>0</v>
      </c>
      <c r="AN110" s="136">
        <f t="shared" ca="1" si="104"/>
        <v>0</v>
      </c>
      <c r="AO110" s="136">
        <f t="shared" ca="1" si="104"/>
        <v>0</v>
      </c>
      <c r="AP110" s="136">
        <f t="shared" ca="1" si="104"/>
        <v>0</v>
      </c>
      <c r="AQ110" s="136">
        <f t="shared" ca="1" si="104"/>
        <v>0</v>
      </c>
      <c r="AR110" s="136">
        <f t="shared" ca="1" si="104"/>
        <v>0</v>
      </c>
      <c r="AS110" s="136">
        <f t="shared" ca="1" si="104"/>
        <v>0</v>
      </c>
      <c r="AT110" s="136">
        <f t="shared" ca="1" si="104"/>
        <v>0</v>
      </c>
      <c r="AU110" s="136">
        <f t="shared" ca="1" si="104"/>
        <v>0</v>
      </c>
      <c r="AV110" s="136">
        <f t="shared" ca="1" si="105"/>
        <v>0</v>
      </c>
      <c r="AW110" s="136">
        <f t="shared" ca="1" si="105"/>
        <v>0</v>
      </c>
      <c r="AX110" s="136">
        <f t="shared" ca="1" si="105"/>
        <v>0</v>
      </c>
      <c r="AY110" s="136">
        <f t="shared" ca="1" si="105"/>
        <v>0</v>
      </c>
      <c r="AZ110" s="136">
        <f t="shared" ca="1" si="105"/>
        <v>0</v>
      </c>
      <c r="BA110" s="136">
        <f t="shared" ca="1" si="105"/>
        <v>0</v>
      </c>
      <c r="BB110" s="136">
        <f t="shared" ca="1" si="105"/>
        <v>0</v>
      </c>
      <c r="BC110" s="136">
        <f t="shared" ca="1" si="105"/>
        <v>0</v>
      </c>
      <c r="BD110" s="136">
        <f t="shared" ca="1" si="105"/>
        <v>0</v>
      </c>
      <c r="BE110" s="136">
        <f t="shared" ca="1" si="105"/>
        <v>0</v>
      </c>
      <c r="BF110" s="136">
        <f t="shared" ca="1" si="106"/>
        <v>0</v>
      </c>
      <c r="BG110" s="136">
        <f t="shared" ca="1" si="106"/>
        <v>0</v>
      </c>
      <c r="BH110" s="136">
        <f t="shared" ca="1" si="106"/>
        <v>0</v>
      </c>
      <c r="BI110" s="136">
        <f t="shared" ca="1" si="106"/>
        <v>0</v>
      </c>
      <c r="BJ110" s="136">
        <f t="shared" ca="1" si="106"/>
        <v>0</v>
      </c>
      <c r="BK110" s="136">
        <f t="shared" ca="1" si="106"/>
        <v>0</v>
      </c>
      <c r="BL110" s="136">
        <f t="shared" ca="1" si="106"/>
        <v>0</v>
      </c>
      <c r="BM110" s="136">
        <f t="shared" ca="1" si="106"/>
        <v>0</v>
      </c>
      <c r="BN110" s="136">
        <f t="shared" ca="1" si="106"/>
        <v>0</v>
      </c>
      <c r="BO110" s="136">
        <f t="shared" ca="1" si="106"/>
        <v>0</v>
      </c>
      <c r="BP110" s="136">
        <f t="shared" ca="1" si="107"/>
        <v>0</v>
      </c>
      <c r="BQ110" s="136">
        <f t="shared" ca="1" si="107"/>
        <v>0</v>
      </c>
      <c r="BR110" s="136">
        <f t="shared" ca="1" si="107"/>
        <v>0</v>
      </c>
      <c r="BS110" s="136">
        <f t="shared" ca="1" si="107"/>
        <v>0</v>
      </c>
      <c r="BT110" s="136">
        <f t="shared" ca="1" si="107"/>
        <v>0</v>
      </c>
      <c r="BU110" s="136">
        <f t="shared" ca="1" si="107"/>
        <v>0</v>
      </c>
      <c r="BV110" s="136">
        <f t="shared" ca="1" si="107"/>
        <v>0</v>
      </c>
      <c r="BW110" s="136">
        <f t="shared" ca="1" si="107"/>
        <v>0</v>
      </c>
      <c r="BX110" s="136">
        <f t="shared" ca="1" si="107"/>
        <v>0</v>
      </c>
      <c r="BY110" s="136">
        <f t="shared" ca="1" si="107"/>
        <v>0</v>
      </c>
      <c r="BZ110" s="136">
        <f t="shared" ca="1" si="108"/>
        <v>0</v>
      </c>
      <c r="CA110" s="136">
        <f t="shared" ca="1" si="108"/>
        <v>0</v>
      </c>
      <c r="CB110" s="136">
        <f t="shared" ca="1" si="108"/>
        <v>0</v>
      </c>
      <c r="CC110" s="136">
        <f t="shared" ca="1" si="108"/>
        <v>0</v>
      </c>
      <c r="CD110" s="136">
        <f t="shared" ca="1" si="108"/>
        <v>0</v>
      </c>
      <c r="CE110" s="136">
        <f t="shared" ca="1" si="108"/>
        <v>0</v>
      </c>
      <c r="CF110" s="136">
        <f t="shared" ca="1" si="108"/>
        <v>0</v>
      </c>
      <c r="CG110" s="136">
        <f t="shared" ca="1" si="108"/>
        <v>0</v>
      </c>
      <c r="CH110" s="136">
        <f t="shared" ca="1" si="108"/>
        <v>0</v>
      </c>
      <c r="CI110" s="136">
        <f t="shared" ca="1" si="108"/>
        <v>0</v>
      </c>
      <c r="CJ110" s="136">
        <f t="shared" ca="1" si="109"/>
        <v>0</v>
      </c>
      <c r="CK110" s="136">
        <f t="shared" ca="1" si="109"/>
        <v>0</v>
      </c>
      <c r="CL110" s="136">
        <f t="shared" ca="1" si="109"/>
        <v>0</v>
      </c>
      <c r="CM110" s="136">
        <f t="shared" ca="1" si="109"/>
        <v>0</v>
      </c>
      <c r="CN110" s="136">
        <f t="shared" ca="1" si="109"/>
        <v>0</v>
      </c>
      <c r="CO110" s="136">
        <f t="shared" ca="1" si="109"/>
        <v>0</v>
      </c>
      <c r="CP110" s="136">
        <f t="shared" ca="1" si="109"/>
        <v>0</v>
      </c>
      <c r="CQ110" s="136">
        <f t="shared" ca="1" si="109"/>
        <v>0</v>
      </c>
      <c r="CR110" s="136">
        <f t="shared" ca="1" si="109"/>
        <v>0</v>
      </c>
      <c r="CS110" s="136">
        <f t="shared" ca="1" si="109"/>
        <v>0</v>
      </c>
      <c r="CT110" s="136">
        <f t="shared" ca="1" si="110"/>
        <v>0</v>
      </c>
      <c r="CU110" s="136">
        <f t="shared" ca="1" si="110"/>
        <v>0</v>
      </c>
      <c r="CV110" s="136">
        <f t="shared" ca="1" si="110"/>
        <v>0</v>
      </c>
      <c r="CW110" s="136">
        <f t="shared" ca="1" si="110"/>
        <v>0</v>
      </c>
      <c r="CX110" s="136">
        <f t="shared" ca="1" si="110"/>
        <v>0</v>
      </c>
      <c r="CY110" s="136">
        <f t="shared" ca="1" si="110"/>
        <v>0</v>
      </c>
      <c r="CZ110" s="136">
        <f t="shared" ca="1" si="110"/>
        <v>0</v>
      </c>
      <c r="DA110" s="136">
        <f t="shared" ca="1" si="110"/>
        <v>0</v>
      </c>
      <c r="DB110" s="136">
        <f t="shared" ca="1" si="110"/>
        <v>0</v>
      </c>
      <c r="DC110" s="136">
        <f t="shared" ca="1" si="110"/>
        <v>0</v>
      </c>
    </row>
    <row r="111" spans="1:107">
      <c r="A111" s="44">
        <v>111</v>
      </c>
      <c r="B111" s="176" t="str">
        <f t="shared" ca="1" si="61"/>
        <v>L.1.5.</v>
      </c>
      <c r="C111" s="180">
        <f t="shared" ca="1" si="99"/>
        <v>0</v>
      </c>
      <c r="D111" s="252"/>
      <c r="E111" s="252"/>
      <c r="F111" s="253"/>
      <c r="G111" s="243">
        <f ca="1">SUMIF($H$39:$DC$39,"&lt;="&amp;PAL,$H111:$DC111)</f>
        <v>0</v>
      </c>
      <c r="H111" s="136">
        <f t="shared" ca="1" si="101"/>
        <v>0</v>
      </c>
      <c r="I111" s="136">
        <f t="shared" ca="1" si="101"/>
        <v>0</v>
      </c>
      <c r="J111" s="136">
        <f t="shared" ca="1" si="101"/>
        <v>0</v>
      </c>
      <c r="K111" s="136">
        <f t="shared" ca="1" si="101"/>
        <v>0</v>
      </c>
      <c r="L111" s="136">
        <f t="shared" ca="1" si="101"/>
        <v>0</v>
      </c>
      <c r="M111" s="136">
        <f t="shared" ca="1" si="101"/>
        <v>0</v>
      </c>
      <c r="N111" s="136">
        <f t="shared" ca="1" si="101"/>
        <v>0</v>
      </c>
      <c r="O111" s="136">
        <f t="shared" ca="1" si="101"/>
        <v>0</v>
      </c>
      <c r="P111" s="136">
        <f t="shared" ca="1" si="101"/>
        <v>0</v>
      </c>
      <c r="Q111" s="136">
        <f t="shared" ca="1" si="101"/>
        <v>0</v>
      </c>
      <c r="R111" s="136">
        <f t="shared" ca="1" si="102"/>
        <v>0</v>
      </c>
      <c r="S111" s="136">
        <f t="shared" ca="1" si="102"/>
        <v>0</v>
      </c>
      <c r="T111" s="136">
        <f t="shared" ca="1" si="102"/>
        <v>0</v>
      </c>
      <c r="U111" s="136">
        <f t="shared" ca="1" si="102"/>
        <v>0</v>
      </c>
      <c r="V111" s="136">
        <f t="shared" ca="1" si="102"/>
        <v>0</v>
      </c>
      <c r="W111" s="136">
        <f t="shared" ca="1" si="102"/>
        <v>0</v>
      </c>
      <c r="X111" s="136">
        <f t="shared" ca="1" si="102"/>
        <v>0</v>
      </c>
      <c r="Y111" s="136">
        <f t="shared" ca="1" si="102"/>
        <v>0</v>
      </c>
      <c r="Z111" s="136">
        <f t="shared" ca="1" si="102"/>
        <v>0</v>
      </c>
      <c r="AA111" s="136">
        <f t="shared" ca="1" si="102"/>
        <v>0</v>
      </c>
      <c r="AB111" s="136">
        <f t="shared" ca="1" si="103"/>
        <v>0</v>
      </c>
      <c r="AC111" s="136">
        <f t="shared" ca="1" si="103"/>
        <v>0</v>
      </c>
      <c r="AD111" s="136">
        <f t="shared" ca="1" si="103"/>
        <v>0</v>
      </c>
      <c r="AE111" s="136">
        <f t="shared" ca="1" si="103"/>
        <v>0</v>
      </c>
      <c r="AF111" s="136">
        <f t="shared" ca="1" si="103"/>
        <v>0</v>
      </c>
      <c r="AG111" s="136">
        <f t="shared" ca="1" si="103"/>
        <v>0</v>
      </c>
      <c r="AH111" s="136">
        <f t="shared" ca="1" si="103"/>
        <v>0</v>
      </c>
      <c r="AI111" s="136">
        <f t="shared" ca="1" si="103"/>
        <v>0</v>
      </c>
      <c r="AJ111" s="136">
        <f t="shared" ca="1" si="103"/>
        <v>0</v>
      </c>
      <c r="AK111" s="136">
        <f t="shared" ca="1" si="103"/>
        <v>0</v>
      </c>
      <c r="AL111" s="136">
        <f t="shared" ca="1" si="104"/>
        <v>0</v>
      </c>
      <c r="AM111" s="136">
        <f t="shared" ca="1" si="104"/>
        <v>0</v>
      </c>
      <c r="AN111" s="136">
        <f t="shared" ca="1" si="104"/>
        <v>0</v>
      </c>
      <c r="AO111" s="136">
        <f t="shared" ca="1" si="104"/>
        <v>0</v>
      </c>
      <c r="AP111" s="136">
        <f t="shared" ca="1" si="104"/>
        <v>0</v>
      </c>
      <c r="AQ111" s="136">
        <f t="shared" ca="1" si="104"/>
        <v>0</v>
      </c>
      <c r="AR111" s="136">
        <f t="shared" ca="1" si="104"/>
        <v>0</v>
      </c>
      <c r="AS111" s="136">
        <f t="shared" ca="1" si="104"/>
        <v>0</v>
      </c>
      <c r="AT111" s="136">
        <f t="shared" ca="1" si="104"/>
        <v>0</v>
      </c>
      <c r="AU111" s="136">
        <f t="shared" ca="1" si="104"/>
        <v>0</v>
      </c>
      <c r="AV111" s="136">
        <f t="shared" ca="1" si="105"/>
        <v>0</v>
      </c>
      <c r="AW111" s="136">
        <f t="shared" ca="1" si="105"/>
        <v>0</v>
      </c>
      <c r="AX111" s="136">
        <f t="shared" ca="1" si="105"/>
        <v>0</v>
      </c>
      <c r="AY111" s="136">
        <f t="shared" ca="1" si="105"/>
        <v>0</v>
      </c>
      <c r="AZ111" s="136">
        <f t="shared" ca="1" si="105"/>
        <v>0</v>
      </c>
      <c r="BA111" s="136">
        <f t="shared" ca="1" si="105"/>
        <v>0</v>
      </c>
      <c r="BB111" s="136">
        <f t="shared" ca="1" si="105"/>
        <v>0</v>
      </c>
      <c r="BC111" s="136">
        <f t="shared" ca="1" si="105"/>
        <v>0</v>
      </c>
      <c r="BD111" s="136">
        <f t="shared" ca="1" si="105"/>
        <v>0</v>
      </c>
      <c r="BE111" s="136">
        <f t="shared" ca="1" si="105"/>
        <v>0</v>
      </c>
      <c r="BF111" s="136">
        <f t="shared" ca="1" si="106"/>
        <v>0</v>
      </c>
      <c r="BG111" s="136">
        <f t="shared" ca="1" si="106"/>
        <v>0</v>
      </c>
      <c r="BH111" s="136">
        <f t="shared" ca="1" si="106"/>
        <v>0</v>
      </c>
      <c r="BI111" s="136">
        <f t="shared" ca="1" si="106"/>
        <v>0</v>
      </c>
      <c r="BJ111" s="136">
        <f t="shared" ca="1" si="106"/>
        <v>0</v>
      </c>
      <c r="BK111" s="136">
        <f t="shared" ca="1" si="106"/>
        <v>0</v>
      </c>
      <c r="BL111" s="136">
        <f t="shared" ca="1" si="106"/>
        <v>0</v>
      </c>
      <c r="BM111" s="136">
        <f t="shared" ca="1" si="106"/>
        <v>0</v>
      </c>
      <c r="BN111" s="136">
        <f t="shared" ca="1" si="106"/>
        <v>0</v>
      </c>
      <c r="BO111" s="136">
        <f t="shared" ca="1" si="106"/>
        <v>0</v>
      </c>
      <c r="BP111" s="136">
        <f t="shared" ca="1" si="107"/>
        <v>0</v>
      </c>
      <c r="BQ111" s="136">
        <f t="shared" ca="1" si="107"/>
        <v>0</v>
      </c>
      <c r="BR111" s="136">
        <f t="shared" ca="1" si="107"/>
        <v>0</v>
      </c>
      <c r="BS111" s="136">
        <f t="shared" ca="1" si="107"/>
        <v>0</v>
      </c>
      <c r="BT111" s="136">
        <f t="shared" ca="1" si="107"/>
        <v>0</v>
      </c>
      <c r="BU111" s="136">
        <f t="shared" ca="1" si="107"/>
        <v>0</v>
      </c>
      <c r="BV111" s="136">
        <f t="shared" ca="1" si="107"/>
        <v>0</v>
      </c>
      <c r="BW111" s="136">
        <f t="shared" ca="1" si="107"/>
        <v>0</v>
      </c>
      <c r="BX111" s="136">
        <f t="shared" ca="1" si="107"/>
        <v>0</v>
      </c>
      <c r="BY111" s="136">
        <f t="shared" ca="1" si="107"/>
        <v>0</v>
      </c>
      <c r="BZ111" s="136">
        <f t="shared" ca="1" si="108"/>
        <v>0</v>
      </c>
      <c r="CA111" s="136">
        <f t="shared" ca="1" si="108"/>
        <v>0</v>
      </c>
      <c r="CB111" s="136">
        <f t="shared" ca="1" si="108"/>
        <v>0</v>
      </c>
      <c r="CC111" s="136">
        <f t="shared" ca="1" si="108"/>
        <v>0</v>
      </c>
      <c r="CD111" s="136">
        <f t="shared" ca="1" si="108"/>
        <v>0</v>
      </c>
      <c r="CE111" s="136">
        <f t="shared" ca="1" si="108"/>
        <v>0</v>
      </c>
      <c r="CF111" s="136">
        <f t="shared" ca="1" si="108"/>
        <v>0</v>
      </c>
      <c r="CG111" s="136">
        <f t="shared" ca="1" si="108"/>
        <v>0</v>
      </c>
      <c r="CH111" s="136">
        <f t="shared" ca="1" si="108"/>
        <v>0</v>
      </c>
      <c r="CI111" s="136">
        <f t="shared" ca="1" si="108"/>
        <v>0</v>
      </c>
      <c r="CJ111" s="136">
        <f t="shared" ca="1" si="109"/>
        <v>0</v>
      </c>
      <c r="CK111" s="136">
        <f t="shared" ca="1" si="109"/>
        <v>0</v>
      </c>
      <c r="CL111" s="136">
        <f t="shared" ca="1" si="109"/>
        <v>0</v>
      </c>
      <c r="CM111" s="136">
        <f t="shared" ca="1" si="109"/>
        <v>0</v>
      </c>
      <c r="CN111" s="136">
        <f t="shared" ca="1" si="109"/>
        <v>0</v>
      </c>
      <c r="CO111" s="136">
        <f t="shared" ca="1" si="109"/>
        <v>0</v>
      </c>
      <c r="CP111" s="136">
        <f t="shared" ca="1" si="109"/>
        <v>0</v>
      </c>
      <c r="CQ111" s="136">
        <f t="shared" ca="1" si="109"/>
        <v>0</v>
      </c>
      <c r="CR111" s="136">
        <f t="shared" ca="1" si="109"/>
        <v>0</v>
      </c>
      <c r="CS111" s="136">
        <f t="shared" ca="1" si="109"/>
        <v>0</v>
      </c>
      <c r="CT111" s="136">
        <f t="shared" ca="1" si="110"/>
        <v>0</v>
      </c>
      <c r="CU111" s="136">
        <f t="shared" ca="1" si="110"/>
        <v>0</v>
      </c>
      <c r="CV111" s="136">
        <f t="shared" ca="1" si="110"/>
        <v>0</v>
      </c>
      <c r="CW111" s="136">
        <f t="shared" ca="1" si="110"/>
        <v>0</v>
      </c>
      <c r="CX111" s="136">
        <f t="shared" ca="1" si="110"/>
        <v>0</v>
      </c>
      <c r="CY111" s="136">
        <f t="shared" ca="1" si="110"/>
        <v>0</v>
      </c>
      <c r="CZ111" s="136">
        <f t="shared" ca="1" si="110"/>
        <v>0</v>
      </c>
      <c r="DA111" s="136">
        <f t="shared" ca="1" si="110"/>
        <v>0</v>
      </c>
      <c r="DB111" s="136">
        <f t="shared" ca="1" si="110"/>
        <v>0</v>
      </c>
      <c r="DC111" s="136">
        <f t="shared" ca="1" si="110"/>
        <v>0</v>
      </c>
    </row>
    <row r="112" spans="1:107">
      <c r="A112" s="44">
        <v>112</v>
      </c>
      <c r="B112" s="176" t="str">
        <f t="shared" ca="1" si="61"/>
        <v>L.1.6.</v>
      </c>
      <c r="C112" s="180">
        <f t="shared" ca="1" si="99"/>
        <v>0</v>
      </c>
      <c r="D112" s="252"/>
      <c r="E112" s="252"/>
      <c r="F112" s="253"/>
      <c r="G112" s="243">
        <f ca="1">SUMIF($H$39:$DC$39,"&lt;="&amp;PAL,$H112:$DC112)</f>
        <v>0</v>
      </c>
      <c r="H112" s="136">
        <f t="shared" ca="1" si="101"/>
        <v>0</v>
      </c>
      <c r="I112" s="136">
        <f t="shared" ca="1" si="101"/>
        <v>0</v>
      </c>
      <c r="J112" s="136">
        <f t="shared" ca="1" si="101"/>
        <v>0</v>
      </c>
      <c r="K112" s="136">
        <f t="shared" ca="1" si="101"/>
        <v>0</v>
      </c>
      <c r="L112" s="136">
        <f t="shared" ca="1" si="101"/>
        <v>0</v>
      </c>
      <c r="M112" s="136">
        <f t="shared" ca="1" si="101"/>
        <v>0</v>
      </c>
      <c r="N112" s="136">
        <f t="shared" ca="1" si="101"/>
        <v>0</v>
      </c>
      <c r="O112" s="136">
        <f t="shared" ca="1" si="101"/>
        <v>0</v>
      </c>
      <c r="P112" s="136">
        <f t="shared" ca="1" si="101"/>
        <v>0</v>
      </c>
      <c r="Q112" s="136">
        <f t="shared" ca="1" si="101"/>
        <v>0</v>
      </c>
      <c r="R112" s="136">
        <f t="shared" ca="1" si="102"/>
        <v>0</v>
      </c>
      <c r="S112" s="136">
        <f t="shared" ca="1" si="102"/>
        <v>0</v>
      </c>
      <c r="T112" s="136">
        <f t="shared" ca="1" si="102"/>
        <v>0</v>
      </c>
      <c r="U112" s="136">
        <f t="shared" ca="1" si="102"/>
        <v>0</v>
      </c>
      <c r="V112" s="136">
        <f t="shared" ca="1" si="102"/>
        <v>0</v>
      </c>
      <c r="W112" s="136">
        <f t="shared" ca="1" si="102"/>
        <v>0</v>
      </c>
      <c r="X112" s="136">
        <f t="shared" ca="1" si="102"/>
        <v>0</v>
      </c>
      <c r="Y112" s="136">
        <f t="shared" ca="1" si="102"/>
        <v>0</v>
      </c>
      <c r="Z112" s="136">
        <f t="shared" ca="1" si="102"/>
        <v>0</v>
      </c>
      <c r="AA112" s="136">
        <f t="shared" ca="1" si="102"/>
        <v>0</v>
      </c>
      <c r="AB112" s="136">
        <f t="shared" ca="1" si="103"/>
        <v>0</v>
      </c>
      <c r="AC112" s="136">
        <f t="shared" ca="1" si="103"/>
        <v>0</v>
      </c>
      <c r="AD112" s="136">
        <f t="shared" ca="1" si="103"/>
        <v>0</v>
      </c>
      <c r="AE112" s="136">
        <f t="shared" ca="1" si="103"/>
        <v>0</v>
      </c>
      <c r="AF112" s="136">
        <f t="shared" ca="1" si="103"/>
        <v>0</v>
      </c>
      <c r="AG112" s="136">
        <f t="shared" ca="1" si="103"/>
        <v>0</v>
      </c>
      <c r="AH112" s="136">
        <f t="shared" ca="1" si="103"/>
        <v>0</v>
      </c>
      <c r="AI112" s="136">
        <f t="shared" ca="1" si="103"/>
        <v>0</v>
      </c>
      <c r="AJ112" s="136">
        <f t="shared" ca="1" si="103"/>
        <v>0</v>
      </c>
      <c r="AK112" s="136">
        <f t="shared" ca="1" si="103"/>
        <v>0</v>
      </c>
      <c r="AL112" s="136">
        <f t="shared" ca="1" si="104"/>
        <v>0</v>
      </c>
      <c r="AM112" s="136">
        <f t="shared" ca="1" si="104"/>
        <v>0</v>
      </c>
      <c r="AN112" s="136">
        <f t="shared" ca="1" si="104"/>
        <v>0</v>
      </c>
      <c r="AO112" s="136">
        <f t="shared" ca="1" si="104"/>
        <v>0</v>
      </c>
      <c r="AP112" s="136">
        <f t="shared" ca="1" si="104"/>
        <v>0</v>
      </c>
      <c r="AQ112" s="136">
        <f t="shared" ca="1" si="104"/>
        <v>0</v>
      </c>
      <c r="AR112" s="136">
        <f t="shared" ca="1" si="104"/>
        <v>0</v>
      </c>
      <c r="AS112" s="136">
        <f t="shared" ca="1" si="104"/>
        <v>0</v>
      </c>
      <c r="AT112" s="136">
        <f t="shared" ca="1" si="104"/>
        <v>0</v>
      </c>
      <c r="AU112" s="136">
        <f t="shared" ca="1" si="104"/>
        <v>0</v>
      </c>
      <c r="AV112" s="136">
        <f t="shared" ca="1" si="105"/>
        <v>0</v>
      </c>
      <c r="AW112" s="136">
        <f t="shared" ca="1" si="105"/>
        <v>0</v>
      </c>
      <c r="AX112" s="136">
        <f t="shared" ca="1" si="105"/>
        <v>0</v>
      </c>
      <c r="AY112" s="136">
        <f t="shared" ca="1" si="105"/>
        <v>0</v>
      </c>
      <c r="AZ112" s="136">
        <f t="shared" ca="1" si="105"/>
        <v>0</v>
      </c>
      <c r="BA112" s="136">
        <f t="shared" ca="1" si="105"/>
        <v>0</v>
      </c>
      <c r="BB112" s="136">
        <f t="shared" ca="1" si="105"/>
        <v>0</v>
      </c>
      <c r="BC112" s="136">
        <f t="shared" ca="1" si="105"/>
        <v>0</v>
      </c>
      <c r="BD112" s="136">
        <f t="shared" ca="1" si="105"/>
        <v>0</v>
      </c>
      <c r="BE112" s="136">
        <f t="shared" ca="1" si="105"/>
        <v>0</v>
      </c>
      <c r="BF112" s="136">
        <f t="shared" ca="1" si="106"/>
        <v>0</v>
      </c>
      <c r="BG112" s="136">
        <f t="shared" ca="1" si="106"/>
        <v>0</v>
      </c>
      <c r="BH112" s="136">
        <f t="shared" ca="1" si="106"/>
        <v>0</v>
      </c>
      <c r="BI112" s="136">
        <f t="shared" ca="1" si="106"/>
        <v>0</v>
      </c>
      <c r="BJ112" s="136">
        <f t="shared" ca="1" si="106"/>
        <v>0</v>
      </c>
      <c r="BK112" s="136">
        <f t="shared" ca="1" si="106"/>
        <v>0</v>
      </c>
      <c r="BL112" s="136">
        <f t="shared" ca="1" si="106"/>
        <v>0</v>
      </c>
      <c r="BM112" s="136">
        <f t="shared" ca="1" si="106"/>
        <v>0</v>
      </c>
      <c r="BN112" s="136">
        <f t="shared" ca="1" si="106"/>
        <v>0</v>
      </c>
      <c r="BO112" s="136">
        <f t="shared" ca="1" si="106"/>
        <v>0</v>
      </c>
      <c r="BP112" s="136">
        <f t="shared" ca="1" si="107"/>
        <v>0</v>
      </c>
      <c r="BQ112" s="136">
        <f t="shared" ca="1" si="107"/>
        <v>0</v>
      </c>
      <c r="BR112" s="136">
        <f t="shared" ca="1" si="107"/>
        <v>0</v>
      </c>
      <c r="BS112" s="136">
        <f t="shared" ca="1" si="107"/>
        <v>0</v>
      </c>
      <c r="BT112" s="136">
        <f t="shared" ca="1" si="107"/>
        <v>0</v>
      </c>
      <c r="BU112" s="136">
        <f t="shared" ca="1" si="107"/>
        <v>0</v>
      </c>
      <c r="BV112" s="136">
        <f t="shared" ca="1" si="107"/>
        <v>0</v>
      </c>
      <c r="BW112" s="136">
        <f t="shared" ca="1" si="107"/>
        <v>0</v>
      </c>
      <c r="BX112" s="136">
        <f t="shared" ca="1" si="107"/>
        <v>0</v>
      </c>
      <c r="BY112" s="136">
        <f t="shared" ca="1" si="107"/>
        <v>0</v>
      </c>
      <c r="BZ112" s="136">
        <f t="shared" ca="1" si="108"/>
        <v>0</v>
      </c>
      <c r="CA112" s="136">
        <f t="shared" ca="1" si="108"/>
        <v>0</v>
      </c>
      <c r="CB112" s="136">
        <f t="shared" ca="1" si="108"/>
        <v>0</v>
      </c>
      <c r="CC112" s="136">
        <f t="shared" ca="1" si="108"/>
        <v>0</v>
      </c>
      <c r="CD112" s="136">
        <f t="shared" ca="1" si="108"/>
        <v>0</v>
      </c>
      <c r="CE112" s="136">
        <f t="shared" ca="1" si="108"/>
        <v>0</v>
      </c>
      <c r="CF112" s="136">
        <f t="shared" ca="1" si="108"/>
        <v>0</v>
      </c>
      <c r="CG112" s="136">
        <f t="shared" ca="1" si="108"/>
        <v>0</v>
      </c>
      <c r="CH112" s="136">
        <f t="shared" ca="1" si="108"/>
        <v>0</v>
      </c>
      <c r="CI112" s="136">
        <f t="shared" ca="1" si="108"/>
        <v>0</v>
      </c>
      <c r="CJ112" s="136">
        <f t="shared" ca="1" si="109"/>
        <v>0</v>
      </c>
      <c r="CK112" s="136">
        <f t="shared" ca="1" si="109"/>
        <v>0</v>
      </c>
      <c r="CL112" s="136">
        <f t="shared" ca="1" si="109"/>
        <v>0</v>
      </c>
      <c r="CM112" s="136">
        <f t="shared" ca="1" si="109"/>
        <v>0</v>
      </c>
      <c r="CN112" s="136">
        <f t="shared" ca="1" si="109"/>
        <v>0</v>
      </c>
      <c r="CO112" s="136">
        <f t="shared" ca="1" si="109"/>
        <v>0</v>
      </c>
      <c r="CP112" s="136">
        <f t="shared" ca="1" si="109"/>
        <v>0</v>
      </c>
      <c r="CQ112" s="136">
        <f t="shared" ca="1" si="109"/>
        <v>0</v>
      </c>
      <c r="CR112" s="136">
        <f t="shared" ca="1" si="109"/>
        <v>0</v>
      </c>
      <c r="CS112" s="136">
        <f t="shared" ca="1" si="109"/>
        <v>0</v>
      </c>
      <c r="CT112" s="136">
        <f t="shared" ca="1" si="110"/>
        <v>0</v>
      </c>
      <c r="CU112" s="136">
        <f t="shared" ca="1" si="110"/>
        <v>0</v>
      </c>
      <c r="CV112" s="136">
        <f t="shared" ca="1" si="110"/>
        <v>0</v>
      </c>
      <c r="CW112" s="136">
        <f t="shared" ca="1" si="110"/>
        <v>0</v>
      </c>
      <c r="CX112" s="136">
        <f t="shared" ca="1" si="110"/>
        <v>0</v>
      </c>
      <c r="CY112" s="136">
        <f t="shared" ca="1" si="110"/>
        <v>0</v>
      </c>
      <c r="CZ112" s="136">
        <f t="shared" ca="1" si="110"/>
        <v>0</v>
      </c>
      <c r="DA112" s="136">
        <f t="shared" ca="1" si="110"/>
        <v>0</v>
      </c>
      <c r="DB112" s="136">
        <f t="shared" ca="1" si="110"/>
        <v>0</v>
      </c>
      <c r="DC112" s="136">
        <f t="shared" ca="1" si="110"/>
        <v>0</v>
      </c>
    </row>
    <row r="113" spans="1:107">
      <c r="A113" s="44">
        <v>113</v>
      </c>
      <c r="B113" s="176" t="str">
        <f t="shared" ca="1" si="61"/>
        <v>L.1.7.</v>
      </c>
      <c r="C113" s="180">
        <f t="shared" ca="1" si="99"/>
        <v>0</v>
      </c>
      <c r="D113" s="252"/>
      <c r="E113" s="252"/>
      <c r="F113" s="253"/>
      <c r="G113" s="243">
        <f ca="1">SUMIF($H$39:$DC$39,"&lt;="&amp;PAL,$H113:$DC113)</f>
        <v>0</v>
      </c>
      <c r="H113" s="136">
        <f t="shared" ca="1" si="101"/>
        <v>0</v>
      </c>
      <c r="I113" s="136">
        <f t="shared" ca="1" si="101"/>
        <v>0</v>
      </c>
      <c r="J113" s="136">
        <f t="shared" ca="1" si="101"/>
        <v>0</v>
      </c>
      <c r="K113" s="136">
        <f t="shared" ca="1" si="101"/>
        <v>0</v>
      </c>
      <c r="L113" s="136">
        <f t="shared" ca="1" si="101"/>
        <v>0</v>
      </c>
      <c r="M113" s="136">
        <f t="shared" ca="1" si="101"/>
        <v>0</v>
      </c>
      <c r="N113" s="136">
        <f t="shared" ca="1" si="101"/>
        <v>0</v>
      </c>
      <c r="O113" s="136">
        <f t="shared" ca="1" si="101"/>
        <v>0</v>
      </c>
      <c r="P113" s="136">
        <f t="shared" ca="1" si="101"/>
        <v>0</v>
      </c>
      <c r="Q113" s="136">
        <f t="shared" ca="1" si="101"/>
        <v>0</v>
      </c>
      <c r="R113" s="136">
        <f t="shared" ca="1" si="102"/>
        <v>0</v>
      </c>
      <c r="S113" s="136">
        <f t="shared" ca="1" si="102"/>
        <v>0</v>
      </c>
      <c r="T113" s="136">
        <f t="shared" ca="1" si="102"/>
        <v>0</v>
      </c>
      <c r="U113" s="136">
        <f t="shared" ca="1" si="102"/>
        <v>0</v>
      </c>
      <c r="V113" s="136">
        <f t="shared" ca="1" si="102"/>
        <v>0</v>
      </c>
      <c r="W113" s="136">
        <f t="shared" ca="1" si="102"/>
        <v>0</v>
      </c>
      <c r="X113" s="136">
        <f t="shared" ca="1" si="102"/>
        <v>0</v>
      </c>
      <c r="Y113" s="136">
        <f t="shared" ca="1" si="102"/>
        <v>0</v>
      </c>
      <c r="Z113" s="136">
        <f t="shared" ca="1" si="102"/>
        <v>0</v>
      </c>
      <c r="AA113" s="136">
        <f t="shared" ca="1" si="102"/>
        <v>0</v>
      </c>
      <c r="AB113" s="136">
        <f t="shared" ca="1" si="103"/>
        <v>0</v>
      </c>
      <c r="AC113" s="136">
        <f t="shared" ca="1" si="103"/>
        <v>0</v>
      </c>
      <c r="AD113" s="136">
        <f t="shared" ca="1" si="103"/>
        <v>0</v>
      </c>
      <c r="AE113" s="136">
        <f t="shared" ca="1" si="103"/>
        <v>0</v>
      </c>
      <c r="AF113" s="136">
        <f t="shared" ca="1" si="103"/>
        <v>0</v>
      </c>
      <c r="AG113" s="136">
        <f t="shared" ca="1" si="103"/>
        <v>0</v>
      </c>
      <c r="AH113" s="136">
        <f t="shared" ca="1" si="103"/>
        <v>0</v>
      </c>
      <c r="AI113" s="136">
        <f t="shared" ca="1" si="103"/>
        <v>0</v>
      </c>
      <c r="AJ113" s="136">
        <f t="shared" ca="1" si="103"/>
        <v>0</v>
      </c>
      <c r="AK113" s="136">
        <f t="shared" ca="1" si="103"/>
        <v>0</v>
      </c>
      <c r="AL113" s="136">
        <f t="shared" ca="1" si="104"/>
        <v>0</v>
      </c>
      <c r="AM113" s="136">
        <f t="shared" ca="1" si="104"/>
        <v>0</v>
      </c>
      <c r="AN113" s="136">
        <f t="shared" ca="1" si="104"/>
        <v>0</v>
      </c>
      <c r="AO113" s="136">
        <f t="shared" ca="1" si="104"/>
        <v>0</v>
      </c>
      <c r="AP113" s="136">
        <f t="shared" ca="1" si="104"/>
        <v>0</v>
      </c>
      <c r="AQ113" s="136">
        <f t="shared" ca="1" si="104"/>
        <v>0</v>
      </c>
      <c r="AR113" s="136">
        <f t="shared" ca="1" si="104"/>
        <v>0</v>
      </c>
      <c r="AS113" s="136">
        <f t="shared" ca="1" si="104"/>
        <v>0</v>
      </c>
      <c r="AT113" s="136">
        <f t="shared" ca="1" si="104"/>
        <v>0</v>
      </c>
      <c r="AU113" s="136">
        <f t="shared" ca="1" si="104"/>
        <v>0</v>
      </c>
      <c r="AV113" s="136">
        <f t="shared" ca="1" si="105"/>
        <v>0</v>
      </c>
      <c r="AW113" s="136">
        <f t="shared" ca="1" si="105"/>
        <v>0</v>
      </c>
      <c r="AX113" s="136">
        <f t="shared" ca="1" si="105"/>
        <v>0</v>
      </c>
      <c r="AY113" s="136">
        <f t="shared" ca="1" si="105"/>
        <v>0</v>
      </c>
      <c r="AZ113" s="136">
        <f t="shared" ca="1" si="105"/>
        <v>0</v>
      </c>
      <c r="BA113" s="136">
        <f t="shared" ca="1" si="105"/>
        <v>0</v>
      </c>
      <c r="BB113" s="136">
        <f t="shared" ca="1" si="105"/>
        <v>0</v>
      </c>
      <c r="BC113" s="136">
        <f t="shared" ca="1" si="105"/>
        <v>0</v>
      </c>
      <c r="BD113" s="136">
        <f t="shared" ca="1" si="105"/>
        <v>0</v>
      </c>
      <c r="BE113" s="136">
        <f t="shared" ca="1" si="105"/>
        <v>0</v>
      </c>
      <c r="BF113" s="136">
        <f t="shared" ca="1" si="106"/>
        <v>0</v>
      </c>
      <c r="BG113" s="136">
        <f t="shared" ca="1" si="106"/>
        <v>0</v>
      </c>
      <c r="BH113" s="136">
        <f t="shared" ca="1" si="106"/>
        <v>0</v>
      </c>
      <c r="BI113" s="136">
        <f t="shared" ca="1" si="106"/>
        <v>0</v>
      </c>
      <c r="BJ113" s="136">
        <f t="shared" ca="1" si="106"/>
        <v>0</v>
      </c>
      <c r="BK113" s="136">
        <f t="shared" ca="1" si="106"/>
        <v>0</v>
      </c>
      <c r="BL113" s="136">
        <f t="shared" ca="1" si="106"/>
        <v>0</v>
      </c>
      <c r="BM113" s="136">
        <f t="shared" ca="1" si="106"/>
        <v>0</v>
      </c>
      <c r="BN113" s="136">
        <f t="shared" ca="1" si="106"/>
        <v>0</v>
      </c>
      <c r="BO113" s="136">
        <f t="shared" ca="1" si="106"/>
        <v>0</v>
      </c>
      <c r="BP113" s="136">
        <f t="shared" ca="1" si="107"/>
        <v>0</v>
      </c>
      <c r="BQ113" s="136">
        <f t="shared" ca="1" si="107"/>
        <v>0</v>
      </c>
      <c r="BR113" s="136">
        <f t="shared" ca="1" si="107"/>
        <v>0</v>
      </c>
      <c r="BS113" s="136">
        <f t="shared" ca="1" si="107"/>
        <v>0</v>
      </c>
      <c r="BT113" s="136">
        <f t="shared" ca="1" si="107"/>
        <v>0</v>
      </c>
      <c r="BU113" s="136">
        <f t="shared" ca="1" si="107"/>
        <v>0</v>
      </c>
      <c r="BV113" s="136">
        <f t="shared" ca="1" si="107"/>
        <v>0</v>
      </c>
      <c r="BW113" s="136">
        <f t="shared" ca="1" si="107"/>
        <v>0</v>
      </c>
      <c r="BX113" s="136">
        <f t="shared" ca="1" si="107"/>
        <v>0</v>
      </c>
      <c r="BY113" s="136">
        <f t="shared" ca="1" si="107"/>
        <v>0</v>
      </c>
      <c r="BZ113" s="136">
        <f t="shared" ca="1" si="108"/>
        <v>0</v>
      </c>
      <c r="CA113" s="136">
        <f t="shared" ca="1" si="108"/>
        <v>0</v>
      </c>
      <c r="CB113" s="136">
        <f t="shared" ca="1" si="108"/>
        <v>0</v>
      </c>
      <c r="CC113" s="136">
        <f t="shared" ca="1" si="108"/>
        <v>0</v>
      </c>
      <c r="CD113" s="136">
        <f t="shared" ca="1" si="108"/>
        <v>0</v>
      </c>
      <c r="CE113" s="136">
        <f t="shared" ca="1" si="108"/>
        <v>0</v>
      </c>
      <c r="CF113" s="136">
        <f t="shared" ca="1" si="108"/>
        <v>0</v>
      </c>
      <c r="CG113" s="136">
        <f t="shared" ca="1" si="108"/>
        <v>0</v>
      </c>
      <c r="CH113" s="136">
        <f t="shared" ca="1" si="108"/>
        <v>0</v>
      </c>
      <c r="CI113" s="136">
        <f t="shared" ca="1" si="108"/>
        <v>0</v>
      </c>
      <c r="CJ113" s="136">
        <f t="shared" ca="1" si="109"/>
        <v>0</v>
      </c>
      <c r="CK113" s="136">
        <f t="shared" ca="1" si="109"/>
        <v>0</v>
      </c>
      <c r="CL113" s="136">
        <f t="shared" ca="1" si="109"/>
        <v>0</v>
      </c>
      <c r="CM113" s="136">
        <f t="shared" ca="1" si="109"/>
        <v>0</v>
      </c>
      <c r="CN113" s="136">
        <f t="shared" ca="1" si="109"/>
        <v>0</v>
      </c>
      <c r="CO113" s="136">
        <f t="shared" ca="1" si="109"/>
        <v>0</v>
      </c>
      <c r="CP113" s="136">
        <f t="shared" ca="1" si="109"/>
        <v>0</v>
      </c>
      <c r="CQ113" s="136">
        <f t="shared" ca="1" si="109"/>
        <v>0</v>
      </c>
      <c r="CR113" s="136">
        <f t="shared" ca="1" si="109"/>
        <v>0</v>
      </c>
      <c r="CS113" s="136">
        <f t="shared" ca="1" si="109"/>
        <v>0</v>
      </c>
      <c r="CT113" s="136">
        <f t="shared" ca="1" si="110"/>
        <v>0</v>
      </c>
      <c r="CU113" s="136">
        <f t="shared" ca="1" si="110"/>
        <v>0</v>
      </c>
      <c r="CV113" s="136">
        <f t="shared" ca="1" si="110"/>
        <v>0</v>
      </c>
      <c r="CW113" s="136">
        <f t="shared" ca="1" si="110"/>
        <v>0</v>
      </c>
      <c r="CX113" s="136">
        <f t="shared" ca="1" si="110"/>
        <v>0</v>
      </c>
      <c r="CY113" s="136">
        <f t="shared" ca="1" si="110"/>
        <v>0</v>
      </c>
      <c r="CZ113" s="136">
        <f t="shared" ca="1" si="110"/>
        <v>0</v>
      </c>
      <c r="DA113" s="136">
        <f t="shared" ca="1" si="110"/>
        <v>0</v>
      </c>
      <c r="DB113" s="136">
        <f t="shared" ca="1" si="110"/>
        <v>0</v>
      </c>
      <c r="DC113" s="136">
        <f t="shared" ca="1" si="110"/>
        <v>0</v>
      </c>
    </row>
    <row r="114" spans="1:107">
      <c r="A114" s="44"/>
      <c r="G114" s="22"/>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row>
    <row r="116" spans="1:107">
      <c r="A116" s="44"/>
      <c r="B116" s="190" t="str">
        <f ca="1">IFERROR(OFFSET(INDIRECT("'"&amp;Opt_alt&amp;"'!B8"),0,0),"")</f>
        <v>B.</v>
      </c>
      <c r="C116" s="1250" t="str">
        <f ca="1">IFERROR(OFFSET(INDIRECT("'"&amp;Opt_alt&amp;"'!C8"),0,0),"")</f>
        <v>REINVESTICIJOS (PO PRIEMONĖS ĮGYVENDINIMO)</v>
      </c>
      <c r="D116" s="1251"/>
      <c r="E116" s="1251"/>
      <c r="F116" s="1252"/>
      <c r="G116" s="243">
        <f ca="1">SUMIF($H$39:$DC$39,"&lt;="&amp;PAL,$H116:$DC116)</f>
        <v>0</v>
      </c>
      <c r="H116" s="211">
        <f t="shared" ref="H116:AM116" ca="1" si="111">IFERROR(OFFSET(INDIRECT("'"&amp;Opt_alt&amp;"'!H8"),0,H$39)*(1+VMI)^H$39,"")</f>
        <v>0</v>
      </c>
      <c r="I116" s="211">
        <f t="shared" ca="1" si="111"/>
        <v>0</v>
      </c>
      <c r="J116" s="211">
        <f t="shared" ca="1" si="111"/>
        <v>0</v>
      </c>
      <c r="K116" s="211">
        <f t="shared" ca="1" si="111"/>
        <v>0</v>
      </c>
      <c r="L116" s="211">
        <f t="shared" ca="1" si="111"/>
        <v>0</v>
      </c>
      <c r="M116" s="211">
        <f t="shared" ca="1" si="111"/>
        <v>0</v>
      </c>
      <c r="N116" s="211">
        <f t="shared" ca="1" si="111"/>
        <v>0</v>
      </c>
      <c r="O116" s="211">
        <f t="shared" ca="1" si="111"/>
        <v>0</v>
      </c>
      <c r="P116" s="211">
        <f t="shared" ca="1" si="111"/>
        <v>0</v>
      </c>
      <c r="Q116" s="211">
        <f t="shared" ca="1" si="111"/>
        <v>0</v>
      </c>
      <c r="R116" s="211">
        <f t="shared" ca="1" si="111"/>
        <v>0</v>
      </c>
      <c r="S116" s="211">
        <f ca="1">IFERROR(OFFSET(INDIRECT("'"&amp;Opt_alt&amp;"'!H8"),0,S$39)*(1+VMI)^S$39,"")</f>
        <v>0</v>
      </c>
      <c r="T116" s="211">
        <f t="shared" ca="1" si="111"/>
        <v>0</v>
      </c>
      <c r="U116" s="211">
        <f t="shared" ca="1" si="111"/>
        <v>0</v>
      </c>
      <c r="V116" s="211">
        <f t="shared" ca="1" si="111"/>
        <v>0</v>
      </c>
      <c r="W116" s="211">
        <f t="shared" ca="1" si="111"/>
        <v>0</v>
      </c>
      <c r="X116" s="211">
        <f t="shared" ca="1" si="111"/>
        <v>0</v>
      </c>
      <c r="Y116" s="211">
        <f t="shared" ca="1" si="111"/>
        <v>0</v>
      </c>
      <c r="Z116" s="211">
        <f t="shared" ca="1" si="111"/>
        <v>0</v>
      </c>
      <c r="AA116" s="211">
        <f t="shared" ca="1" si="111"/>
        <v>0</v>
      </c>
      <c r="AB116" s="211">
        <f t="shared" ca="1" si="111"/>
        <v>0</v>
      </c>
      <c r="AC116" s="211">
        <f t="shared" ca="1" si="111"/>
        <v>0</v>
      </c>
      <c r="AD116" s="211">
        <f t="shared" ca="1" si="111"/>
        <v>0</v>
      </c>
      <c r="AE116" s="211">
        <f t="shared" ca="1" si="111"/>
        <v>0</v>
      </c>
      <c r="AF116" s="211">
        <f t="shared" ca="1" si="111"/>
        <v>0</v>
      </c>
      <c r="AG116" s="211">
        <f t="shared" ca="1" si="111"/>
        <v>0</v>
      </c>
      <c r="AH116" s="211">
        <f t="shared" ca="1" si="111"/>
        <v>0</v>
      </c>
      <c r="AI116" s="211">
        <f t="shared" ca="1" si="111"/>
        <v>0</v>
      </c>
      <c r="AJ116" s="211">
        <f t="shared" ca="1" si="111"/>
        <v>0</v>
      </c>
      <c r="AK116" s="211">
        <f t="shared" ca="1" si="111"/>
        <v>0</v>
      </c>
      <c r="AL116" s="211">
        <f t="shared" ca="1" si="111"/>
        <v>0</v>
      </c>
      <c r="AM116" s="211">
        <f t="shared" ca="1" si="111"/>
        <v>0</v>
      </c>
      <c r="AN116" s="211">
        <f t="shared" ref="AN116:BS116" ca="1" si="112">IFERROR(OFFSET(INDIRECT("'"&amp;Opt_alt&amp;"'!H8"),0,AN$39)*(1+VMI)^AN$39,"")</f>
        <v>0</v>
      </c>
      <c r="AO116" s="211">
        <f t="shared" ca="1" si="112"/>
        <v>0</v>
      </c>
      <c r="AP116" s="211">
        <f t="shared" ca="1" si="112"/>
        <v>0</v>
      </c>
      <c r="AQ116" s="211">
        <f t="shared" ca="1" si="112"/>
        <v>0</v>
      </c>
      <c r="AR116" s="211">
        <f t="shared" ca="1" si="112"/>
        <v>0</v>
      </c>
      <c r="AS116" s="211">
        <f t="shared" ca="1" si="112"/>
        <v>0</v>
      </c>
      <c r="AT116" s="211">
        <f t="shared" ca="1" si="112"/>
        <v>0</v>
      </c>
      <c r="AU116" s="211">
        <f t="shared" ca="1" si="112"/>
        <v>0</v>
      </c>
      <c r="AV116" s="211">
        <f t="shared" ca="1" si="112"/>
        <v>0</v>
      </c>
      <c r="AW116" s="211">
        <f t="shared" ca="1" si="112"/>
        <v>0</v>
      </c>
      <c r="AX116" s="211">
        <f t="shared" ca="1" si="112"/>
        <v>0</v>
      </c>
      <c r="AY116" s="211">
        <f t="shared" ca="1" si="112"/>
        <v>0</v>
      </c>
      <c r="AZ116" s="211">
        <f t="shared" ca="1" si="112"/>
        <v>0</v>
      </c>
      <c r="BA116" s="211">
        <f t="shared" ca="1" si="112"/>
        <v>0</v>
      </c>
      <c r="BB116" s="211">
        <f t="shared" ca="1" si="112"/>
        <v>0</v>
      </c>
      <c r="BC116" s="211">
        <f t="shared" ca="1" si="112"/>
        <v>0</v>
      </c>
      <c r="BD116" s="211">
        <f t="shared" ca="1" si="112"/>
        <v>0</v>
      </c>
      <c r="BE116" s="211">
        <f t="shared" ca="1" si="112"/>
        <v>0</v>
      </c>
      <c r="BF116" s="211">
        <f t="shared" ca="1" si="112"/>
        <v>0</v>
      </c>
      <c r="BG116" s="211">
        <f t="shared" ca="1" si="112"/>
        <v>0</v>
      </c>
      <c r="BH116" s="211">
        <f t="shared" ca="1" si="112"/>
        <v>0</v>
      </c>
      <c r="BI116" s="211">
        <f t="shared" ca="1" si="112"/>
        <v>0</v>
      </c>
      <c r="BJ116" s="211">
        <f t="shared" ca="1" si="112"/>
        <v>0</v>
      </c>
      <c r="BK116" s="211">
        <f t="shared" ca="1" si="112"/>
        <v>0</v>
      </c>
      <c r="BL116" s="211">
        <f t="shared" ca="1" si="112"/>
        <v>0</v>
      </c>
      <c r="BM116" s="211">
        <f t="shared" ca="1" si="112"/>
        <v>0</v>
      </c>
      <c r="BN116" s="211">
        <f t="shared" ca="1" si="112"/>
        <v>0</v>
      </c>
      <c r="BO116" s="211">
        <f t="shared" ca="1" si="112"/>
        <v>0</v>
      </c>
      <c r="BP116" s="211">
        <f t="shared" ca="1" si="112"/>
        <v>0</v>
      </c>
      <c r="BQ116" s="211">
        <f t="shared" ca="1" si="112"/>
        <v>0</v>
      </c>
      <c r="BR116" s="211">
        <f t="shared" ca="1" si="112"/>
        <v>0</v>
      </c>
      <c r="BS116" s="211">
        <f t="shared" ca="1" si="112"/>
        <v>0</v>
      </c>
      <c r="BT116" s="211">
        <f t="shared" ref="BT116:DC116" ca="1" si="113">IFERROR(OFFSET(INDIRECT("'"&amp;Opt_alt&amp;"'!H8"),0,BT$39)*(1+VMI)^BT$39,"")</f>
        <v>0</v>
      </c>
      <c r="BU116" s="211">
        <f t="shared" ca="1" si="113"/>
        <v>0</v>
      </c>
      <c r="BV116" s="211">
        <f t="shared" ca="1" si="113"/>
        <v>0</v>
      </c>
      <c r="BW116" s="211">
        <f t="shared" ca="1" si="113"/>
        <v>0</v>
      </c>
      <c r="BX116" s="211">
        <f t="shared" ca="1" si="113"/>
        <v>0</v>
      </c>
      <c r="BY116" s="211">
        <f t="shared" ca="1" si="113"/>
        <v>0</v>
      </c>
      <c r="BZ116" s="211">
        <f t="shared" ca="1" si="113"/>
        <v>0</v>
      </c>
      <c r="CA116" s="211">
        <f t="shared" ca="1" si="113"/>
        <v>0</v>
      </c>
      <c r="CB116" s="211">
        <f t="shared" ca="1" si="113"/>
        <v>0</v>
      </c>
      <c r="CC116" s="211">
        <f t="shared" ca="1" si="113"/>
        <v>0</v>
      </c>
      <c r="CD116" s="211">
        <f t="shared" ca="1" si="113"/>
        <v>0</v>
      </c>
      <c r="CE116" s="211">
        <f t="shared" ca="1" si="113"/>
        <v>0</v>
      </c>
      <c r="CF116" s="211">
        <f t="shared" ca="1" si="113"/>
        <v>0</v>
      </c>
      <c r="CG116" s="211">
        <f t="shared" ca="1" si="113"/>
        <v>0</v>
      </c>
      <c r="CH116" s="211">
        <f t="shared" ca="1" si="113"/>
        <v>0</v>
      </c>
      <c r="CI116" s="211">
        <f t="shared" ca="1" si="113"/>
        <v>0</v>
      </c>
      <c r="CJ116" s="211">
        <f t="shared" ca="1" si="113"/>
        <v>0</v>
      </c>
      <c r="CK116" s="211">
        <f t="shared" ca="1" si="113"/>
        <v>0</v>
      </c>
      <c r="CL116" s="211">
        <f t="shared" ca="1" si="113"/>
        <v>0</v>
      </c>
      <c r="CM116" s="211">
        <f t="shared" ca="1" si="113"/>
        <v>0</v>
      </c>
      <c r="CN116" s="211">
        <f t="shared" ca="1" si="113"/>
        <v>0</v>
      </c>
      <c r="CO116" s="211">
        <f t="shared" ca="1" si="113"/>
        <v>0</v>
      </c>
      <c r="CP116" s="211">
        <f t="shared" ca="1" si="113"/>
        <v>0</v>
      </c>
      <c r="CQ116" s="211">
        <f t="shared" ca="1" si="113"/>
        <v>0</v>
      </c>
      <c r="CR116" s="211">
        <f t="shared" ca="1" si="113"/>
        <v>0</v>
      </c>
      <c r="CS116" s="211">
        <f t="shared" ca="1" si="113"/>
        <v>0</v>
      </c>
      <c r="CT116" s="211">
        <f t="shared" ca="1" si="113"/>
        <v>0</v>
      </c>
      <c r="CU116" s="211">
        <f t="shared" ca="1" si="113"/>
        <v>0</v>
      </c>
      <c r="CV116" s="211">
        <f t="shared" ca="1" si="113"/>
        <v>0</v>
      </c>
      <c r="CW116" s="211">
        <f t="shared" ca="1" si="113"/>
        <v>0</v>
      </c>
      <c r="CX116" s="211">
        <f t="shared" ca="1" si="113"/>
        <v>0</v>
      </c>
      <c r="CY116" s="211">
        <f t="shared" ca="1" si="113"/>
        <v>0</v>
      </c>
      <c r="CZ116" s="211">
        <f t="shared" ca="1" si="113"/>
        <v>0</v>
      </c>
      <c r="DA116" s="211">
        <f t="shared" ca="1" si="113"/>
        <v>0</v>
      </c>
      <c r="DB116" s="211">
        <f t="shared" ca="1" si="113"/>
        <v>0</v>
      </c>
      <c r="DC116" s="211">
        <f t="shared" ca="1" si="113"/>
        <v>0</v>
      </c>
    </row>
    <row r="117" spans="1:107">
      <c r="C117" s="249" t="s">
        <v>294</v>
      </c>
      <c r="D117" s="250"/>
      <c r="E117" s="250"/>
      <c r="F117" s="251"/>
      <c r="G117" s="243">
        <f ca="1">SUMIF($H$39:$DC$39,"&lt;="&amp;PAL,$H117:$DC117)</f>
        <v>85323390.56133616</v>
      </c>
      <c r="H117" s="211">
        <f ca="1">IFERROR((OFFSET(INDIRECT("'"&amp;Opt_alt&amp;"'!H89"),0,H$39)-OFFSET(INDIRECT("'"&amp;Opt_alt&amp;"'!H100"),0,H$39))*(1+VMI)^H$39,"")</f>
        <v>0</v>
      </c>
      <c r="I117" s="211">
        <f t="shared" ref="I117:AN117" ca="1" si="114">IFERROR(OFFSET(INDIRECT("'"&amp;Opt_alt&amp;"'!H89"),0,I$39)*(1+VMI)^I$39-OFFSET(INDIRECT("'"&amp;Opt_alt&amp;"'!H100"),0,I$39)*(1+VMI)^I$39,"")</f>
        <v>195315.52711050006</v>
      </c>
      <c r="J117" s="211">
        <f t="shared" ca="1" si="114"/>
        <v>476137.95248958009</v>
      </c>
      <c r="K117" s="211">
        <f t="shared" ca="1" si="114"/>
        <v>745390.76209485333</v>
      </c>
      <c r="L117" s="211">
        <f t="shared" ca="1" si="114"/>
        <v>1197465.9644345876</v>
      </c>
      <c r="M117" s="211">
        <f t="shared" ca="1" si="114"/>
        <v>1360917.919851816</v>
      </c>
      <c r="N117" s="211">
        <f t="shared" ca="1" si="114"/>
        <v>1693605.4822052196</v>
      </c>
      <c r="O117" s="211">
        <f t="shared" ca="1" si="114"/>
        <v>1938392.3558813867</v>
      </c>
      <c r="P117" s="211">
        <f t="shared" ca="1" si="114"/>
        <v>1996544.1265578277</v>
      </c>
      <c r="Q117" s="211">
        <f t="shared" ca="1" si="114"/>
        <v>2056440.4503545626</v>
      </c>
      <c r="R117" s="211">
        <f t="shared" ca="1" si="114"/>
        <v>2133668.5643913038</v>
      </c>
      <c r="S117" s="211">
        <f t="shared" ca="1" si="114"/>
        <v>2219548.4761595237</v>
      </c>
      <c r="T117" s="211">
        <f t="shared" ca="1" si="114"/>
        <v>2306414.4903970216</v>
      </c>
      <c r="U117" s="211">
        <f t="shared" ca="1" si="114"/>
        <v>2409785.242916829</v>
      </c>
      <c r="V117" s="211">
        <f t="shared" ca="1" si="114"/>
        <v>2492222.0512724193</v>
      </c>
      <c r="W117" s="211">
        <f t="shared" ca="1" si="114"/>
        <v>2590202.5172594027</v>
      </c>
      <c r="X117" s="211">
        <f t="shared" ca="1" si="114"/>
        <v>2683337.1662057303</v>
      </c>
      <c r="Y117" s="211">
        <f t="shared" ca="1" si="114"/>
        <v>2763837.2811919022</v>
      </c>
      <c r="Z117" s="211">
        <f t="shared" ca="1" si="114"/>
        <v>2846752.3996276595</v>
      </c>
      <c r="AA117" s="211">
        <f t="shared" ca="1" si="114"/>
        <v>2932154.9716164893</v>
      </c>
      <c r="AB117" s="211">
        <f t="shared" ca="1" si="114"/>
        <v>3020119.6207649838</v>
      </c>
      <c r="AC117" s="211">
        <f t="shared" ca="1" si="114"/>
        <v>31860608.461980898</v>
      </c>
      <c r="AD117" s="211">
        <f t="shared" ca="1" si="114"/>
        <v>3204044.9056695714</v>
      </c>
      <c r="AE117" s="211">
        <f t="shared" ca="1" si="114"/>
        <v>3300166.2528396584</v>
      </c>
      <c r="AF117" s="211">
        <f t="shared" ca="1" si="114"/>
        <v>3399171.2404248477</v>
      </c>
      <c r="AG117" s="211">
        <f t="shared" ca="1" si="114"/>
        <v>3501146.3776375931</v>
      </c>
      <c r="AH117" s="211">
        <f t="shared" ca="1" si="114"/>
        <v>0</v>
      </c>
      <c r="AI117" s="211">
        <f t="shared" ca="1" si="114"/>
        <v>0</v>
      </c>
      <c r="AJ117" s="211">
        <f t="shared" ca="1" si="114"/>
        <v>0</v>
      </c>
      <c r="AK117" s="211">
        <f t="shared" ca="1" si="114"/>
        <v>0</v>
      </c>
      <c r="AL117" s="211">
        <f t="shared" ca="1" si="114"/>
        <v>0</v>
      </c>
      <c r="AM117" s="211">
        <f t="shared" ca="1" si="114"/>
        <v>0</v>
      </c>
      <c r="AN117" s="211">
        <f t="shared" ca="1" si="114"/>
        <v>0</v>
      </c>
      <c r="AO117" s="211">
        <f t="shared" ref="AO117:BT117" ca="1" si="115">IFERROR(OFFSET(INDIRECT("'"&amp;Opt_alt&amp;"'!H89"),0,AO$39)*(1+VMI)^AO$39-OFFSET(INDIRECT("'"&amp;Opt_alt&amp;"'!H100"),0,AO$39)*(1+VMI)^AO$39,"")</f>
        <v>0</v>
      </c>
      <c r="AP117" s="211">
        <f t="shared" ca="1" si="115"/>
        <v>0</v>
      </c>
      <c r="AQ117" s="211">
        <f t="shared" ca="1" si="115"/>
        <v>0</v>
      </c>
      <c r="AR117" s="211">
        <f t="shared" ca="1" si="115"/>
        <v>0</v>
      </c>
      <c r="AS117" s="211">
        <f t="shared" ca="1" si="115"/>
        <v>0</v>
      </c>
      <c r="AT117" s="211">
        <f t="shared" ca="1" si="115"/>
        <v>0</v>
      </c>
      <c r="AU117" s="211">
        <f t="shared" ca="1" si="115"/>
        <v>0</v>
      </c>
      <c r="AV117" s="211">
        <f t="shared" ca="1" si="115"/>
        <v>0</v>
      </c>
      <c r="AW117" s="211">
        <f t="shared" ca="1" si="115"/>
        <v>0</v>
      </c>
      <c r="AX117" s="211">
        <f t="shared" ca="1" si="115"/>
        <v>0</v>
      </c>
      <c r="AY117" s="211">
        <f t="shared" ca="1" si="115"/>
        <v>0</v>
      </c>
      <c r="AZ117" s="211">
        <f t="shared" ca="1" si="115"/>
        <v>0</v>
      </c>
      <c r="BA117" s="211">
        <f t="shared" ca="1" si="115"/>
        <v>0</v>
      </c>
      <c r="BB117" s="211">
        <f t="shared" ca="1" si="115"/>
        <v>0</v>
      </c>
      <c r="BC117" s="211">
        <f t="shared" ca="1" si="115"/>
        <v>0</v>
      </c>
      <c r="BD117" s="211">
        <f t="shared" ca="1" si="115"/>
        <v>0</v>
      </c>
      <c r="BE117" s="211">
        <f t="shared" ca="1" si="115"/>
        <v>0</v>
      </c>
      <c r="BF117" s="211">
        <f t="shared" ca="1" si="115"/>
        <v>0</v>
      </c>
      <c r="BG117" s="211">
        <f t="shared" ca="1" si="115"/>
        <v>0</v>
      </c>
      <c r="BH117" s="211">
        <f t="shared" ca="1" si="115"/>
        <v>0</v>
      </c>
      <c r="BI117" s="211">
        <f t="shared" ca="1" si="115"/>
        <v>0</v>
      </c>
      <c r="BJ117" s="211">
        <f t="shared" ca="1" si="115"/>
        <v>0</v>
      </c>
      <c r="BK117" s="211">
        <f t="shared" ca="1" si="115"/>
        <v>0</v>
      </c>
      <c r="BL117" s="211">
        <f t="shared" ca="1" si="115"/>
        <v>0</v>
      </c>
      <c r="BM117" s="211">
        <f t="shared" ca="1" si="115"/>
        <v>0</v>
      </c>
      <c r="BN117" s="211">
        <f t="shared" ca="1" si="115"/>
        <v>0</v>
      </c>
      <c r="BO117" s="211">
        <f t="shared" ca="1" si="115"/>
        <v>0</v>
      </c>
      <c r="BP117" s="211">
        <f t="shared" ca="1" si="115"/>
        <v>0</v>
      </c>
      <c r="BQ117" s="211">
        <f t="shared" ca="1" si="115"/>
        <v>0</v>
      </c>
      <c r="BR117" s="211">
        <f t="shared" ca="1" si="115"/>
        <v>0</v>
      </c>
      <c r="BS117" s="211">
        <f t="shared" ca="1" si="115"/>
        <v>0</v>
      </c>
      <c r="BT117" s="211">
        <f t="shared" ca="1" si="115"/>
        <v>0</v>
      </c>
      <c r="BU117" s="211">
        <f t="shared" ref="BU117:DC117" ca="1" si="116">IFERROR(OFFSET(INDIRECT("'"&amp;Opt_alt&amp;"'!H89"),0,BU$39)*(1+VMI)^BU$39-OFFSET(INDIRECT("'"&amp;Opt_alt&amp;"'!H100"),0,BU$39)*(1+VMI)^BU$39,"")</f>
        <v>0</v>
      </c>
      <c r="BV117" s="211">
        <f t="shared" ca="1" si="116"/>
        <v>0</v>
      </c>
      <c r="BW117" s="211">
        <f t="shared" ca="1" si="116"/>
        <v>0</v>
      </c>
      <c r="BX117" s="211">
        <f t="shared" ca="1" si="116"/>
        <v>0</v>
      </c>
      <c r="BY117" s="211">
        <f t="shared" ca="1" si="116"/>
        <v>0</v>
      </c>
      <c r="BZ117" s="211">
        <f t="shared" ca="1" si="116"/>
        <v>0</v>
      </c>
      <c r="CA117" s="211">
        <f t="shared" ca="1" si="116"/>
        <v>0</v>
      </c>
      <c r="CB117" s="211">
        <f t="shared" ca="1" si="116"/>
        <v>0</v>
      </c>
      <c r="CC117" s="211">
        <f t="shared" ca="1" si="116"/>
        <v>0</v>
      </c>
      <c r="CD117" s="211">
        <f t="shared" ca="1" si="116"/>
        <v>0</v>
      </c>
      <c r="CE117" s="211">
        <f t="shared" ca="1" si="116"/>
        <v>0</v>
      </c>
      <c r="CF117" s="211">
        <f t="shared" ca="1" si="116"/>
        <v>0</v>
      </c>
      <c r="CG117" s="211">
        <f t="shared" ca="1" si="116"/>
        <v>0</v>
      </c>
      <c r="CH117" s="211">
        <f t="shared" ca="1" si="116"/>
        <v>0</v>
      </c>
      <c r="CI117" s="211">
        <f t="shared" ca="1" si="116"/>
        <v>0</v>
      </c>
      <c r="CJ117" s="211">
        <f t="shared" ca="1" si="116"/>
        <v>0</v>
      </c>
      <c r="CK117" s="211">
        <f t="shared" ca="1" si="116"/>
        <v>0</v>
      </c>
      <c r="CL117" s="211">
        <f t="shared" ca="1" si="116"/>
        <v>0</v>
      </c>
      <c r="CM117" s="211">
        <f t="shared" ca="1" si="116"/>
        <v>0</v>
      </c>
      <c r="CN117" s="211">
        <f t="shared" ca="1" si="116"/>
        <v>0</v>
      </c>
      <c r="CO117" s="211">
        <f t="shared" ca="1" si="116"/>
        <v>0</v>
      </c>
      <c r="CP117" s="211">
        <f t="shared" ca="1" si="116"/>
        <v>0</v>
      </c>
      <c r="CQ117" s="211">
        <f t="shared" ca="1" si="116"/>
        <v>0</v>
      </c>
      <c r="CR117" s="211">
        <f t="shared" ca="1" si="116"/>
        <v>0</v>
      </c>
      <c r="CS117" s="211">
        <f t="shared" ca="1" si="116"/>
        <v>0</v>
      </c>
      <c r="CT117" s="211">
        <f t="shared" ca="1" si="116"/>
        <v>0</v>
      </c>
      <c r="CU117" s="211">
        <f t="shared" ca="1" si="116"/>
        <v>0</v>
      </c>
      <c r="CV117" s="211">
        <f t="shared" ca="1" si="116"/>
        <v>0</v>
      </c>
      <c r="CW117" s="211">
        <f t="shared" ca="1" si="116"/>
        <v>0</v>
      </c>
      <c r="CX117" s="211">
        <f t="shared" ca="1" si="116"/>
        <v>0</v>
      </c>
      <c r="CY117" s="211">
        <f t="shared" ca="1" si="116"/>
        <v>0</v>
      </c>
      <c r="CZ117" s="211">
        <f t="shared" ca="1" si="116"/>
        <v>0</v>
      </c>
      <c r="DA117" s="211">
        <f t="shared" ca="1" si="116"/>
        <v>0</v>
      </c>
      <c r="DB117" s="211">
        <f t="shared" ca="1" si="116"/>
        <v>0</v>
      </c>
      <c r="DC117" s="211">
        <f t="shared" ca="1" si="116"/>
        <v>0</v>
      </c>
    </row>
    <row r="118" spans="1:107">
      <c r="B118" s="190" t="str">
        <f ca="1">IFERROR(OFFSET(INDIRECT("'"&amp;Opt_alt&amp;"'!B9"),0,0),"")</f>
        <v>C.</v>
      </c>
      <c r="C118" s="1250" t="str">
        <f ca="1">IFERROR(OFFSET(INDIRECT("'"&amp;Opt_alt&amp;"'!C9"),0,0),"")</f>
        <v>PRIEMONĖS INVESTICIJOS</v>
      </c>
      <c r="D118" s="1251"/>
      <c r="E118" s="1251"/>
      <c r="F118" s="1252"/>
      <c r="G118" s="243">
        <f ca="1">SUMIF($H$39:$DC$39,"&lt;="&amp;PAL,$H118:$DC118)</f>
        <v>184560640.59999999</v>
      </c>
      <c r="H118" s="211">
        <f t="shared" ref="H118:AM118" ca="1" si="117">IFERROR(OFFSET(INDIRECT("'"&amp;Opt_alt&amp;"'!H9"),0,H$39),"")</f>
        <v>28839240.600000001</v>
      </c>
      <c r="I118" s="211">
        <f t="shared" ca="1" si="117"/>
        <v>34361700</v>
      </c>
      <c r="J118" s="211">
        <f t="shared" ca="1" si="117"/>
        <v>28774075</v>
      </c>
      <c r="K118" s="211">
        <f t="shared" ca="1" si="117"/>
        <v>27127275</v>
      </c>
      <c r="L118" s="211">
        <f t="shared" ca="1" si="117"/>
        <v>24380550</v>
      </c>
      <c r="M118" s="211">
        <f t="shared" ca="1" si="117"/>
        <v>23679000</v>
      </c>
      <c r="N118" s="211">
        <f t="shared" ca="1" si="117"/>
        <v>17398800</v>
      </c>
      <c r="O118" s="211">
        <f t="shared" ca="1" si="117"/>
        <v>0</v>
      </c>
      <c r="P118" s="211">
        <f t="shared" ca="1" si="117"/>
        <v>0</v>
      </c>
      <c r="Q118" s="211">
        <f t="shared" ca="1" si="117"/>
        <v>0</v>
      </c>
      <c r="R118" s="211">
        <f t="shared" ca="1" si="117"/>
        <v>0</v>
      </c>
      <c r="S118" s="211">
        <f t="shared" ca="1" si="117"/>
        <v>0</v>
      </c>
      <c r="T118" s="211">
        <f t="shared" ca="1" si="117"/>
        <v>0</v>
      </c>
      <c r="U118" s="211">
        <f t="shared" ca="1" si="117"/>
        <v>0</v>
      </c>
      <c r="V118" s="211">
        <f t="shared" ca="1" si="117"/>
        <v>0</v>
      </c>
      <c r="W118" s="211">
        <f t="shared" ca="1" si="117"/>
        <v>0</v>
      </c>
      <c r="X118" s="211">
        <f t="shared" ca="1" si="117"/>
        <v>0</v>
      </c>
      <c r="Y118" s="211">
        <f t="shared" ca="1" si="117"/>
        <v>0</v>
      </c>
      <c r="Z118" s="211">
        <f t="shared" ca="1" si="117"/>
        <v>0</v>
      </c>
      <c r="AA118" s="211">
        <f t="shared" ca="1" si="117"/>
        <v>0</v>
      </c>
      <c r="AB118" s="211">
        <f t="shared" ca="1" si="117"/>
        <v>0</v>
      </c>
      <c r="AC118" s="211">
        <f t="shared" ca="1" si="117"/>
        <v>0</v>
      </c>
      <c r="AD118" s="211">
        <f t="shared" ca="1" si="117"/>
        <v>0</v>
      </c>
      <c r="AE118" s="211">
        <f t="shared" ca="1" si="117"/>
        <v>0</v>
      </c>
      <c r="AF118" s="211">
        <f t="shared" ca="1" si="117"/>
        <v>0</v>
      </c>
      <c r="AG118" s="211">
        <f t="shared" ca="1" si="117"/>
        <v>0</v>
      </c>
      <c r="AH118" s="211">
        <f t="shared" ca="1" si="117"/>
        <v>0</v>
      </c>
      <c r="AI118" s="211">
        <f t="shared" ca="1" si="117"/>
        <v>0</v>
      </c>
      <c r="AJ118" s="211">
        <f t="shared" ca="1" si="117"/>
        <v>0</v>
      </c>
      <c r="AK118" s="211">
        <f t="shared" ca="1" si="117"/>
        <v>0</v>
      </c>
      <c r="AL118" s="211">
        <f t="shared" ca="1" si="117"/>
        <v>0</v>
      </c>
      <c r="AM118" s="211">
        <f t="shared" ca="1" si="117"/>
        <v>0</v>
      </c>
      <c r="AN118" s="211">
        <f t="shared" ref="AN118:BS118" ca="1" si="118">IFERROR(OFFSET(INDIRECT("'"&amp;Opt_alt&amp;"'!H9"),0,AN$39),"")</f>
        <v>0</v>
      </c>
      <c r="AO118" s="211">
        <f t="shared" ca="1" si="118"/>
        <v>0</v>
      </c>
      <c r="AP118" s="211">
        <f t="shared" ca="1" si="118"/>
        <v>0</v>
      </c>
      <c r="AQ118" s="211">
        <f t="shared" ca="1" si="118"/>
        <v>0</v>
      </c>
      <c r="AR118" s="211">
        <f t="shared" ca="1" si="118"/>
        <v>0</v>
      </c>
      <c r="AS118" s="211">
        <f t="shared" ca="1" si="118"/>
        <v>0</v>
      </c>
      <c r="AT118" s="211">
        <f t="shared" ca="1" si="118"/>
        <v>0</v>
      </c>
      <c r="AU118" s="211">
        <f t="shared" ca="1" si="118"/>
        <v>0</v>
      </c>
      <c r="AV118" s="211">
        <f t="shared" ca="1" si="118"/>
        <v>0</v>
      </c>
      <c r="AW118" s="211">
        <f t="shared" ca="1" si="118"/>
        <v>0</v>
      </c>
      <c r="AX118" s="211">
        <f t="shared" ca="1" si="118"/>
        <v>0</v>
      </c>
      <c r="AY118" s="211">
        <f t="shared" ca="1" si="118"/>
        <v>0</v>
      </c>
      <c r="AZ118" s="211">
        <f t="shared" ca="1" si="118"/>
        <v>0</v>
      </c>
      <c r="BA118" s="211">
        <f t="shared" ca="1" si="118"/>
        <v>0</v>
      </c>
      <c r="BB118" s="211">
        <f t="shared" ca="1" si="118"/>
        <v>0</v>
      </c>
      <c r="BC118" s="211">
        <f t="shared" ca="1" si="118"/>
        <v>0</v>
      </c>
      <c r="BD118" s="211">
        <f t="shared" ca="1" si="118"/>
        <v>0</v>
      </c>
      <c r="BE118" s="211">
        <f t="shared" ca="1" si="118"/>
        <v>0</v>
      </c>
      <c r="BF118" s="211">
        <f t="shared" ca="1" si="118"/>
        <v>0</v>
      </c>
      <c r="BG118" s="211">
        <f t="shared" ca="1" si="118"/>
        <v>0</v>
      </c>
      <c r="BH118" s="211">
        <f t="shared" ca="1" si="118"/>
        <v>0</v>
      </c>
      <c r="BI118" s="211">
        <f t="shared" ca="1" si="118"/>
        <v>0</v>
      </c>
      <c r="BJ118" s="211">
        <f t="shared" ca="1" si="118"/>
        <v>0</v>
      </c>
      <c r="BK118" s="211">
        <f t="shared" ca="1" si="118"/>
        <v>0</v>
      </c>
      <c r="BL118" s="211">
        <f t="shared" ca="1" si="118"/>
        <v>0</v>
      </c>
      <c r="BM118" s="211">
        <f t="shared" ca="1" si="118"/>
        <v>0</v>
      </c>
      <c r="BN118" s="211">
        <f t="shared" ca="1" si="118"/>
        <v>0</v>
      </c>
      <c r="BO118" s="211">
        <f t="shared" ca="1" si="118"/>
        <v>0</v>
      </c>
      <c r="BP118" s="211">
        <f t="shared" ca="1" si="118"/>
        <v>0</v>
      </c>
      <c r="BQ118" s="211">
        <f t="shared" ca="1" si="118"/>
        <v>0</v>
      </c>
      <c r="BR118" s="211">
        <f t="shared" ca="1" si="118"/>
        <v>0</v>
      </c>
      <c r="BS118" s="211">
        <f t="shared" ca="1" si="118"/>
        <v>0</v>
      </c>
      <c r="BT118" s="211">
        <f t="shared" ref="BT118:DC118" ca="1" si="119">IFERROR(OFFSET(INDIRECT("'"&amp;Opt_alt&amp;"'!H9"),0,BT$39),"")</f>
        <v>0</v>
      </c>
      <c r="BU118" s="211">
        <f t="shared" ca="1" si="119"/>
        <v>0</v>
      </c>
      <c r="BV118" s="211">
        <f t="shared" ca="1" si="119"/>
        <v>0</v>
      </c>
      <c r="BW118" s="211">
        <f t="shared" ca="1" si="119"/>
        <v>0</v>
      </c>
      <c r="BX118" s="211">
        <f t="shared" ca="1" si="119"/>
        <v>0</v>
      </c>
      <c r="BY118" s="211">
        <f t="shared" ca="1" si="119"/>
        <v>0</v>
      </c>
      <c r="BZ118" s="211">
        <f t="shared" ca="1" si="119"/>
        <v>0</v>
      </c>
      <c r="CA118" s="211">
        <f t="shared" ca="1" si="119"/>
        <v>0</v>
      </c>
      <c r="CB118" s="211">
        <f t="shared" ca="1" si="119"/>
        <v>0</v>
      </c>
      <c r="CC118" s="211">
        <f t="shared" ca="1" si="119"/>
        <v>0</v>
      </c>
      <c r="CD118" s="211">
        <f t="shared" ca="1" si="119"/>
        <v>0</v>
      </c>
      <c r="CE118" s="211">
        <f t="shared" ca="1" si="119"/>
        <v>0</v>
      </c>
      <c r="CF118" s="211">
        <f t="shared" ca="1" si="119"/>
        <v>0</v>
      </c>
      <c r="CG118" s="211">
        <f t="shared" ca="1" si="119"/>
        <v>0</v>
      </c>
      <c r="CH118" s="211">
        <f t="shared" ca="1" si="119"/>
        <v>0</v>
      </c>
      <c r="CI118" s="211">
        <f t="shared" ca="1" si="119"/>
        <v>0</v>
      </c>
      <c r="CJ118" s="211">
        <f t="shared" ca="1" si="119"/>
        <v>0</v>
      </c>
      <c r="CK118" s="211">
        <f t="shared" ca="1" si="119"/>
        <v>0</v>
      </c>
      <c r="CL118" s="211">
        <f t="shared" ca="1" si="119"/>
        <v>0</v>
      </c>
      <c r="CM118" s="211">
        <f t="shared" ca="1" si="119"/>
        <v>0</v>
      </c>
      <c r="CN118" s="211">
        <f t="shared" ca="1" si="119"/>
        <v>0</v>
      </c>
      <c r="CO118" s="211">
        <f t="shared" ca="1" si="119"/>
        <v>0</v>
      </c>
      <c r="CP118" s="211">
        <f t="shared" ca="1" si="119"/>
        <v>0</v>
      </c>
      <c r="CQ118" s="211">
        <f t="shared" ca="1" si="119"/>
        <v>0</v>
      </c>
      <c r="CR118" s="211">
        <f t="shared" ca="1" si="119"/>
        <v>0</v>
      </c>
      <c r="CS118" s="211">
        <f t="shared" ca="1" si="119"/>
        <v>0</v>
      </c>
      <c r="CT118" s="211">
        <f t="shared" ca="1" si="119"/>
        <v>0</v>
      </c>
      <c r="CU118" s="211">
        <f t="shared" ca="1" si="119"/>
        <v>0</v>
      </c>
      <c r="CV118" s="211">
        <f t="shared" ca="1" si="119"/>
        <v>0</v>
      </c>
      <c r="CW118" s="211">
        <f t="shared" ca="1" si="119"/>
        <v>0</v>
      </c>
      <c r="CX118" s="211">
        <f t="shared" ca="1" si="119"/>
        <v>0</v>
      </c>
      <c r="CY118" s="211">
        <f t="shared" ca="1" si="119"/>
        <v>0</v>
      </c>
      <c r="CZ118" s="211">
        <f t="shared" ca="1" si="119"/>
        <v>0</v>
      </c>
      <c r="DA118" s="211">
        <f t="shared" ca="1" si="119"/>
        <v>0</v>
      </c>
      <c r="DB118" s="211">
        <f t="shared" ca="1" si="119"/>
        <v>0</v>
      </c>
      <c r="DC118" s="211">
        <f t="shared" ca="1" si="119"/>
        <v>0</v>
      </c>
    </row>
  </sheetData>
  <sheetProtection algorithmName="SHA-512" hashValue="8GeMu3epgkVcDZZXxO9ZQlpiqyb8bkdO19DR0eyVcynXPiXUgw3FeWc0/SttlCotf87wlAbOfNiFnjccu40gWQ==" saltValue="ZsBrehIx70WP3l9p1D682w==" spinCount="100000" sheet="1" objects="1" scenarios="1"/>
  <customSheetViews>
    <customSheetView guid="{B7831A28-C714-4DC9-BB36-A1304866CBB0}" topLeftCell="A4">
      <selection activeCell="C19" sqref="C19:C23"/>
      <pageMargins left="0" right="0" top="0" bottom="0" header="0" footer="0"/>
    </customSheetView>
  </customSheetViews>
  <mergeCells count="40">
    <mergeCell ref="C118:F118"/>
    <mergeCell ref="C11:D11"/>
    <mergeCell ref="C10:D10"/>
    <mergeCell ref="G11:K11"/>
    <mergeCell ref="G12:K12"/>
    <mergeCell ref="G13:K13"/>
    <mergeCell ref="C19:D19"/>
    <mergeCell ref="C18:D18"/>
    <mergeCell ref="C116:F116"/>
    <mergeCell ref="C15:D15"/>
    <mergeCell ref="C14:D14"/>
    <mergeCell ref="C13:D13"/>
    <mergeCell ref="C12:D12"/>
    <mergeCell ref="C20:D20"/>
    <mergeCell ref="C34:F34"/>
    <mergeCell ref="C31:D31"/>
    <mergeCell ref="C30:D30"/>
    <mergeCell ref="C29:D29"/>
    <mergeCell ref="C28:D28"/>
    <mergeCell ref="C27:D27"/>
    <mergeCell ref="C26:D26"/>
    <mergeCell ref="C23:D23"/>
    <mergeCell ref="C22:D22"/>
    <mergeCell ref="C21:D21"/>
    <mergeCell ref="E4:E5"/>
    <mergeCell ref="F4:F5"/>
    <mergeCell ref="E6:E7"/>
    <mergeCell ref="F6:F7"/>
    <mergeCell ref="O17:O18"/>
    <mergeCell ref="E17:F17"/>
    <mergeCell ref="G14:K14"/>
    <mergeCell ref="G15:K15"/>
    <mergeCell ref="M17:N17"/>
    <mergeCell ref="G3:K3"/>
    <mergeCell ref="G17:H17"/>
    <mergeCell ref="I17:J17"/>
    <mergeCell ref="K17:L17"/>
    <mergeCell ref="G4:K5"/>
    <mergeCell ref="G6:K7"/>
    <mergeCell ref="G10:K10"/>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0177" r:id="rId4" name="Button 11">
              <controlPr defaultSize="0" print="0" autoFill="0" autoPict="0" macro="[0]!tuscios_veiklos_nominaliu">
                <anchor moveWithCells="1" sizeWithCells="1">
                  <from>
                    <xdr:col>1</xdr:col>
                    <xdr:colOff>6350</xdr:colOff>
                    <xdr:row>35</xdr:row>
                    <xdr:rowOff>38100</xdr:rowOff>
                  </from>
                  <to>
                    <xdr:col>3</xdr:col>
                    <xdr:colOff>69850</xdr:colOff>
                    <xdr:row>36</xdr:row>
                    <xdr:rowOff>82550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OFFSET(Data1!$M$2,0,0,COUNTA(Data1!$M$2:$M$6),1)</xm:f>
          </x14:formula1>
          <xm:sqref>F6:F7</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300">
    <tabColor theme="8" tint="0.59999389629810485"/>
    <pageSetUpPr fitToPage="1"/>
  </sheetPr>
  <dimension ref="A1:DH378"/>
  <sheetViews>
    <sheetView showGridLines="0" showRowColHeaders="0" zoomScale="90" zoomScaleNormal="90" workbookViewId="0">
      <pane xSplit="4" ySplit="4" topLeftCell="E5" activePane="bottomRight" state="frozenSplit"/>
      <selection pane="topRight" activeCell="C20" sqref="C20"/>
      <selection pane="bottomLeft" activeCell="C20" sqref="C20"/>
      <selection pane="bottomRight"/>
    </sheetView>
  </sheetViews>
  <sheetFormatPr defaultColWidth="9.08984375" defaultRowHeight="14.5"/>
  <cols>
    <col min="1" max="1" width="3.6328125" customWidth="1"/>
    <col min="2" max="2" width="6.6328125" customWidth="1"/>
    <col min="3" max="3" width="74.90625" customWidth="1"/>
    <col min="4" max="4" width="7.54296875" hidden="1" customWidth="1"/>
    <col min="5" max="5" width="12.90625" customWidth="1"/>
    <col min="6" max="6" width="21.453125" customWidth="1"/>
    <col min="7" max="7" width="19.36328125" customWidth="1"/>
    <col min="8" max="8" width="19.54296875" customWidth="1"/>
    <col min="9" max="9" width="19.90625" customWidth="1"/>
    <col min="10" max="10" width="19.08984375" customWidth="1"/>
    <col min="11" max="11" width="19.36328125" customWidth="1"/>
    <col min="12" max="12" width="19.6328125" customWidth="1"/>
    <col min="13" max="13" width="19.08984375" customWidth="1"/>
    <col min="14" max="14" width="20.90625" customWidth="1"/>
    <col min="15" max="22" width="14.6328125" customWidth="1"/>
    <col min="23" max="58" width="14.6328125" hidden="1" customWidth="1"/>
    <col min="59" max="107" width="14.6328125" customWidth="1"/>
    <col min="108" max="108" width="8.984375E-2" customWidth="1"/>
    <col min="109" max="111" width="9.08984375" customWidth="1"/>
    <col min="112" max="112" width="13.6328125" customWidth="1"/>
  </cols>
  <sheetData>
    <row r="1" spans="1:112" ht="9" customHeight="1"/>
    <row r="2" spans="1:112" ht="14.25" customHeight="1">
      <c r="B2" s="6" t="s">
        <v>295</v>
      </c>
      <c r="C2" s="6"/>
    </row>
    <row r="3" spans="1:112" ht="17.25" customHeight="1">
      <c r="B3" s="180" t="str">
        <f ca="1">IF(Opt_alt="","",INDIRECT("'" &amp; Opt_alt &amp;"'!B3"))</f>
        <v>Dviračių ir pėsčiųjų infrastruktūros vystymas</v>
      </c>
      <c r="C3" s="252"/>
      <c r="D3" s="252"/>
      <c r="E3" s="253"/>
    </row>
    <row r="4" spans="1:112" ht="46.5" customHeight="1"/>
    <row r="5" spans="1:112" ht="15" hidden="1" customHeight="1" thickBot="1">
      <c r="B5" s="6" t="s">
        <v>141</v>
      </c>
      <c r="F5" s="1270" t="s">
        <v>142</v>
      </c>
      <c r="G5" s="1271"/>
      <c r="H5" s="74">
        <v>0</v>
      </c>
      <c r="I5" s="158">
        <v>1</v>
      </c>
      <c r="J5" s="158">
        <v>2</v>
      </c>
      <c r="K5" s="158">
        <v>3</v>
      </c>
      <c r="L5" s="158">
        <v>4</v>
      </c>
      <c r="M5" s="158">
        <v>5</v>
      </c>
      <c r="N5" s="158">
        <v>6</v>
      </c>
      <c r="O5" s="158">
        <v>7</v>
      </c>
      <c r="P5" s="158">
        <v>8</v>
      </c>
      <c r="Q5" s="158">
        <v>9</v>
      </c>
      <c r="R5" s="158">
        <v>10</v>
      </c>
      <c r="S5" s="158">
        <v>11</v>
      </c>
      <c r="T5" s="158">
        <v>12</v>
      </c>
      <c r="U5" s="158">
        <v>13</v>
      </c>
      <c r="V5" s="158">
        <v>14</v>
      </c>
      <c r="W5" s="158">
        <v>15</v>
      </c>
      <c r="X5" s="158">
        <v>16</v>
      </c>
      <c r="Y5" s="158">
        <v>17</v>
      </c>
      <c r="Z5" s="158">
        <v>18</v>
      </c>
      <c r="AA5" s="158">
        <v>19</v>
      </c>
      <c r="AB5" s="158">
        <v>20</v>
      </c>
      <c r="AC5" s="158">
        <v>21</v>
      </c>
      <c r="AD5" s="158">
        <v>22</v>
      </c>
      <c r="AE5" s="158">
        <v>23</v>
      </c>
      <c r="AF5" s="158">
        <v>24</v>
      </c>
      <c r="AG5" s="158">
        <v>25</v>
      </c>
      <c r="AH5" s="158">
        <v>26</v>
      </c>
      <c r="AI5" s="158">
        <v>27</v>
      </c>
      <c r="AJ5" s="158">
        <v>28</v>
      </c>
      <c r="AK5" s="158">
        <v>29</v>
      </c>
      <c r="AL5" s="158">
        <v>30</v>
      </c>
      <c r="AM5" s="158">
        <v>31</v>
      </c>
      <c r="AN5" s="158">
        <v>32</v>
      </c>
      <c r="AO5" s="158">
        <v>33</v>
      </c>
      <c r="AP5" s="158">
        <v>34</v>
      </c>
      <c r="AQ5" s="158">
        <v>35</v>
      </c>
      <c r="AR5" s="158">
        <v>36</v>
      </c>
      <c r="AS5" s="158">
        <v>37</v>
      </c>
      <c r="AT5" s="158">
        <v>38</v>
      </c>
      <c r="AU5" s="158">
        <v>39</v>
      </c>
      <c r="AV5" s="158">
        <v>40</v>
      </c>
      <c r="AW5" s="158">
        <v>41</v>
      </c>
      <c r="AX5" s="158">
        <v>42</v>
      </c>
      <c r="AY5" s="158">
        <v>43</v>
      </c>
      <c r="AZ5" s="158">
        <v>44</v>
      </c>
      <c r="BA5" s="158">
        <v>45</v>
      </c>
      <c r="BB5" s="158">
        <v>46</v>
      </c>
      <c r="BC5" s="158">
        <v>47</v>
      </c>
      <c r="BD5" s="158">
        <v>48</v>
      </c>
      <c r="BE5" s="158">
        <v>49</v>
      </c>
      <c r="BF5" s="158">
        <v>50</v>
      </c>
      <c r="BG5" s="158">
        <v>51</v>
      </c>
      <c r="BH5" s="158">
        <v>52</v>
      </c>
      <c r="BI5" s="158">
        <v>53</v>
      </c>
      <c r="BJ5" s="158">
        <v>54</v>
      </c>
      <c r="BK5" s="158">
        <v>55</v>
      </c>
      <c r="BL5" s="158">
        <v>56</v>
      </c>
      <c r="BM5" s="158">
        <v>57</v>
      </c>
      <c r="BN5" s="158">
        <v>58</v>
      </c>
      <c r="BO5" s="158">
        <v>59</v>
      </c>
      <c r="BP5" s="158">
        <v>60</v>
      </c>
      <c r="BQ5" s="158">
        <v>61</v>
      </c>
      <c r="BR5" s="158">
        <v>62</v>
      </c>
      <c r="BS5" s="158">
        <v>63</v>
      </c>
      <c r="BT5" s="158">
        <v>64</v>
      </c>
      <c r="BU5" s="158">
        <v>65</v>
      </c>
      <c r="BV5" s="158">
        <v>66</v>
      </c>
      <c r="BW5" s="158">
        <v>67</v>
      </c>
      <c r="BX5" s="158">
        <v>68</v>
      </c>
      <c r="BY5" s="158">
        <v>69</v>
      </c>
      <c r="BZ5" s="158">
        <v>70</v>
      </c>
      <c r="CA5" s="158">
        <v>71</v>
      </c>
      <c r="CB5" s="158">
        <v>72</v>
      </c>
      <c r="CC5" s="158">
        <v>73</v>
      </c>
      <c r="CD5" s="158">
        <v>74</v>
      </c>
      <c r="CE5" s="158">
        <v>75</v>
      </c>
      <c r="CF5" s="158">
        <v>76</v>
      </c>
      <c r="CG5" s="158">
        <v>77</v>
      </c>
      <c r="CH5" s="158">
        <v>78</v>
      </c>
      <c r="CI5" s="158">
        <v>79</v>
      </c>
      <c r="CJ5" s="158">
        <v>80</v>
      </c>
      <c r="CK5" s="158">
        <v>81</v>
      </c>
      <c r="CL5" s="158">
        <v>82</v>
      </c>
      <c r="CM5" s="158">
        <v>83</v>
      </c>
      <c r="CN5" s="158">
        <v>84</v>
      </c>
      <c r="CO5" s="158">
        <v>85</v>
      </c>
      <c r="CP5" s="158">
        <v>86</v>
      </c>
      <c r="CQ5" s="158">
        <v>87</v>
      </c>
      <c r="CR5" s="158">
        <v>88</v>
      </c>
      <c r="CS5" s="158">
        <v>89</v>
      </c>
      <c r="CT5" s="158">
        <v>90</v>
      </c>
      <c r="CU5" s="158">
        <v>91</v>
      </c>
      <c r="CV5" s="158">
        <v>92</v>
      </c>
      <c r="CW5" s="158">
        <v>93</v>
      </c>
      <c r="CX5" s="158">
        <v>94</v>
      </c>
      <c r="CY5" s="158">
        <v>95</v>
      </c>
      <c r="CZ5" s="158">
        <v>96</v>
      </c>
      <c r="DA5" s="158">
        <v>97</v>
      </c>
      <c r="DB5" s="158">
        <v>98</v>
      </c>
      <c r="DC5" s="158">
        <v>99</v>
      </c>
      <c r="DE5" t="s">
        <v>226</v>
      </c>
      <c r="DF5" t="s">
        <v>296</v>
      </c>
      <c r="DG5">
        <v>103</v>
      </c>
    </row>
    <row r="6" spans="1:112" s="12" customFormat="1" ht="34.5" hidden="1" customHeight="1" thickBot="1">
      <c r="B6" s="75" t="s">
        <v>143</v>
      </c>
      <c r="C6" s="76" t="s">
        <v>144</v>
      </c>
      <c r="D6" s="77"/>
      <c r="E6" s="78" t="s">
        <v>145</v>
      </c>
      <c r="F6" s="79" t="s">
        <v>146</v>
      </c>
      <c r="G6" s="80" t="s">
        <v>147</v>
      </c>
      <c r="H6" s="69" t="str">
        <f ca="1">IF(PVP="",TEXT(TODAY(),"yyyy"),TEXT(PVP,"yyyy"))</f>
        <v>2024</v>
      </c>
      <c r="I6" s="76">
        <f ca="1">$H$6+I5</f>
        <v>2025</v>
      </c>
      <c r="J6" s="76">
        <f t="shared" ref="J6:BU6" ca="1" si="0">$H$6+J5</f>
        <v>2026</v>
      </c>
      <c r="K6" s="76">
        <f t="shared" ca="1" si="0"/>
        <v>2027</v>
      </c>
      <c r="L6" s="76">
        <f t="shared" ca="1" si="0"/>
        <v>2028</v>
      </c>
      <c r="M6" s="76">
        <f t="shared" ca="1" si="0"/>
        <v>2029</v>
      </c>
      <c r="N6" s="76">
        <f t="shared" ca="1" si="0"/>
        <v>2030</v>
      </c>
      <c r="O6" s="76">
        <f t="shared" ca="1" si="0"/>
        <v>2031</v>
      </c>
      <c r="P6" s="76">
        <f t="shared" ca="1" si="0"/>
        <v>2032</v>
      </c>
      <c r="Q6" s="76">
        <f t="shared" ca="1" si="0"/>
        <v>2033</v>
      </c>
      <c r="R6" s="76">
        <f t="shared" ca="1" si="0"/>
        <v>2034</v>
      </c>
      <c r="S6" s="76">
        <f t="shared" ca="1" si="0"/>
        <v>2035</v>
      </c>
      <c r="T6" s="76">
        <f t="shared" ca="1" si="0"/>
        <v>2036</v>
      </c>
      <c r="U6" s="76">
        <f t="shared" ca="1" si="0"/>
        <v>2037</v>
      </c>
      <c r="V6" s="76">
        <f t="shared" ca="1" si="0"/>
        <v>2038</v>
      </c>
      <c r="W6" s="76">
        <f t="shared" ca="1" si="0"/>
        <v>2039</v>
      </c>
      <c r="X6" s="76">
        <f t="shared" ca="1" si="0"/>
        <v>2040</v>
      </c>
      <c r="Y6" s="76">
        <f t="shared" ca="1" si="0"/>
        <v>2041</v>
      </c>
      <c r="Z6" s="76">
        <f t="shared" ca="1" si="0"/>
        <v>2042</v>
      </c>
      <c r="AA6" s="76">
        <f t="shared" ca="1" si="0"/>
        <v>2043</v>
      </c>
      <c r="AB6" s="76">
        <f t="shared" ca="1" si="0"/>
        <v>2044</v>
      </c>
      <c r="AC6" s="76">
        <f t="shared" ca="1" si="0"/>
        <v>2045</v>
      </c>
      <c r="AD6" s="76">
        <f t="shared" ca="1" si="0"/>
        <v>2046</v>
      </c>
      <c r="AE6" s="76">
        <f t="shared" ca="1" si="0"/>
        <v>2047</v>
      </c>
      <c r="AF6" s="76">
        <f t="shared" ca="1" si="0"/>
        <v>2048</v>
      </c>
      <c r="AG6" s="76">
        <f t="shared" ca="1" si="0"/>
        <v>2049</v>
      </c>
      <c r="AH6" s="76">
        <f t="shared" ca="1" si="0"/>
        <v>2050</v>
      </c>
      <c r="AI6" s="76">
        <f t="shared" ca="1" si="0"/>
        <v>2051</v>
      </c>
      <c r="AJ6" s="76">
        <f t="shared" ca="1" si="0"/>
        <v>2052</v>
      </c>
      <c r="AK6" s="76">
        <f t="shared" ca="1" si="0"/>
        <v>2053</v>
      </c>
      <c r="AL6" s="76">
        <f t="shared" ca="1" si="0"/>
        <v>2054</v>
      </c>
      <c r="AM6" s="76">
        <f t="shared" ca="1" si="0"/>
        <v>2055</v>
      </c>
      <c r="AN6" s="76">
        <f t="shared" ca="1" si="0"/>
        <v>2056</v>
      </c>
      <c r="AO6" s="76">
        <f t="shared" ca="1" si="0"/>
        <v>2057</v>
      </c>
      <c r="AP6" s="76">
        <f t="shared" ca="1" si="0"/>
        <v>2058</v>
      </c>
      <c r="AQ6" s="76">
        <f t="shared" ca="1" si="0"/>
        <v>2059</v>
      </c>
      <c r="AR6" s="76">
        <f t="shared" ca="1" si="0"/>
        <v>2060</v>
      </c>
      <c r="AS6" s="76">
        <f t="shared" ca="1" si="0"/>
        <v>2061</v>
      </c>
      <c r="AT6" s="76">
        <f t="shared" ca="1" si="0"/>
        <v>2062</v>
      </c>
      <c r="AU6" s="76">
        <f t="shared" ca="1" si="0"/>
        <v>2063</v>
      </c>
      <c r="AV6" s="76">
        <f t="shared" ca="1" si="0"/>
        <v>2064</v>
      </c>
      <c r="AW6" s="76">
        <f t="shared" ca="1" si="0"/>
        <v>2065</v>
      </c>
      <c r="AX6" s="76">
        <f t="shared" ca="1" si="0"/>
        <v>2066</v>
      </c>
      <c r="AY6" s="76">
        <f t="shared" ca="1" si="0"/>
        <v>2067</v>
      </c>
      <c r="AZ6" s="76">
        <f t="shared" ca="1" si="0"/>
        <v>2068</v>
      </c>
      <c r="BA6" s="76">
        <f t="shared" ca="1" si="0"/>
        <v>2069</v>
      </c>
      <c r="BB6" s="76">
        <f t="shared" ca="1" si="0"/>
        <v>2070</v>
      </c>
      <c r="BC6" s="76">
        <f t="shared" ca="1" si="0"/>
        <v>2071</v>
      </c>
      <c r="BD6" s="76">
        <f t="shared" ca="1" si="0"/>
        <v>2072</v>
      </c>
      <c r="BE6" s="76">
        <f t="shared" ca="1" si="0"/>
        <v>2073</v>
      </c>
      <c r="BF6" s="76">
        <f t="shared" ca="1" si="0"/>
        <v>2074</v>
      </c>
      <c r="BG6" s="76">
        <f t="shared" ca="1" si="0"/>
        <v>2075</v>
      </c>
      <c r="BH6" s="76">
        <f t="shared" ca="1" si="0"/>
        <v>2076</v>
      </c>
      <c r="BI6" s="76">
        <f t="shared" ca="1" si="0"/>
        <v>2077</v>
      </c>
      <c r="BJ6" s="76">
        <f t="shared" ca="1" si="0"/>
        <v>2078</v>
      </c>
      <c r="BK6" s="76">
        <f t="shared" ca="1" si="0"/>
        <v>2079</v>
      </c>
      <c r="BL6" s="76">
        <f t="shared" ca="1" si="0"/>
        <v>2080</v>
      </c>
      <c r="BM6" s="76">
        <f t="shared" ca="1" si="0"/>
        <v>2081</v>
      </c>
      <c r="BN6" s="76">
        <f t="shared" ca="1" si="0"/>
        <v>2082</v>
      </c>
      <c r="BO6" s="76">
        <f t="shared" ca="1" si="0"/>
        <v>2083</v>
      </c>
      <c r="BP6" s="76">
        <f t="shared" ca="1" si="0"/>
        <v>2084</v>
      </c>
      <c r="BQ6" s="76">
        <f t="shared" ca="1" si="0"/>
        <v>2085</v>
      </c>
      <c r="BR6" s="76">
        <f t="shared" ca="1" si="0"/>
        <v>2086</v>
      </c>
      <c r="BS6" s="76">
        <f t="shared" ca="1" si="0"/>
        <v>2087</v>
      </c>
      <c r="BT6" s="76">
        <f t="shared" ca="1" si="0"/>
        <v>2088</v>
      </c>
      <c r="BU6" s="76">
        <f t="shared" ca="1" si="0"/>
        <v>2089</v>
      </c>
      <c r="BV6" s="76">
        <f t="shared" ref="BV6:DC6" ca="1" si="1">$H$6+BV5</f>
        <v>2090</v>
      </c>
      <c r="BW6" s="76">
        <f t="shared" ca="1" si="1"/>
        <v>2091</v>
      </c>
      <c r="BX6" s="76">
        <f t="shared" ca="1" si="1"/>
        <v>2092</v>
      </c>
      <c r="BY6" s="76">
        <f t="shared" ca="1" si="1"/>
        <v>2093</v>
      </c>
      <c r="BZ6" s="76">
        <f t="shared" ca="1" si="1"/>
        <v>2094</v>
      </c>
      <c r="CA6" s="76">
        <f t="shared" ca="1" si="1"/>
        <v>2095</v>
      </c>
      <c r="CB6" s="76">
        <f t="shared" ca="1" si="1"/>
        <v>2096</v>
      </c>
      <c r="CC6" s="76">
        <f t="shared" ca="1" si="1"/>
        <v>2097</v>
      </c>
      <c r="CD6" s="76">
        <f t="shared" ca="1" si="1"/>
        <v>2098</v>
      </c>
      <c r="CE6" s="76">
        <f t="shared" ca="1" si="1"/>
        <v>2099</v>
      </c>
      <c r="CF6" s="76">
        <f t="shared" ca="1" si="1"/>
        <v>2100</v>
      </c>
      <c r="CG6" s="76">
        <f t="shared" ca="1" si="1"/>
        <v>2101</v>
      </c>
      <c r="CH6" s="76">
        <f t="shared" ca="1" si="1"/>
        <v>2102</v>
      </c>
      <c r="CI6" s="76">
        <f t="shared" ca="1" si="1"/>
        <v>2103</v>
      </c>
      <c r="CJ6" s="76">
        <f t="shared" ca="1" si="1"/>
        <v>2104</v>
      </c>
      <c r="CK6" s="76">
        <f t="shared" ca="1" si="1"/>
        <v>2105</v>
      </c>
      <c r="CL6" s="76">
        <f t="shared" ca="1" si="1"/>
        <v>2106</v>
      </c>
      <c r="CM6" s="76">
        <f t="shared" ca="1" si="1"/>
        <v>2107</v>
      </c>
      <c r="CN6" s="76">
        <f t="shared" ca="1" si="1"/>
        <v>2108</v>
      </c>
      <c r="CO6" s="76">
        <f t="shared" ca="1" si="1"/>
        <v>2109</v>
      </c>
      <c r="CP6" s="76">
        <f t="shared" ca="1" si="1"/>
        <v>2110</v>
      </c>
      <c r="CQ6" s="76">
        <f t="shared" ca="1" si="1"/>
        <v>2111</v>
      </c>
      <c r="CR6" s="76">
        <f t="shared" ca="1" si="1"/>
        <v>2112</v>
      </c>
      <c r="CS6" s="76">
        <f t="shared" ca="1" si="1"/>
        <v>2113</v>
      </c>
      <c r="CT6" s="76">
        <f t="shared" ca="1" si="1"/>
        <v>2114</v>
      </c>
      <c r="CU6" s="76">
        <f t="shared" ca="1" si="1"/>
        <v>2115</v>
      </c>
      <c r="CV6" s="76">
        <f t="shared" ca="1" si="1"/>
        <v>2116</v>
      </c>
      <c r="CW6" s="76">
        <f t="shared" ca="1" si="1"/>
        <v>2117</v>
      </c>
      <c r="CX6" s="76">
        <f t="shared" ca="1" si="1"/>
        <v>2118</v>
      </c>
      <c r="CY6" s="76">
        <f t="shared" ca="1" si="1"/>
        <v>2119</v>
      </c>
      <c r="CZ6" s="76">
        <f t="shared" ca="1" si="1"/>
        <v>2120</v>
      </c>
      <c r="DA6" s="76">
        <f t="shared" ca="1" si="1"/>
        <v>2121</v>
      </c>
      <c r="DB6" s="76">
        <f t="shared" ca="1" si="1"/>
        <v>2122</v>
      </c>
      <c r="DC6" s="80">
        <f t="shared" ca="1" si="1"/>
        <v>2123</v>
      </c>
      <c r="DG6" s="12" t="s">
        <v>148</v>
      </c>
      <c r="DH6" s="12" t="s">
        <v>149</v>
      </c>
    </row>
    <row r="7" spans="1:112" ht="15" hidden="1" customHeight="1">
      <c r="B7" s="93" t="s">
        <v>150</v>
      </c>
      <c r="C7" s="94" t="s">
        <v>151</v>
      </c>
      <c r="D7" s="108"/>
      <c r="E7" s="109"/>
      <c r="F7" s="95">
        <f ca="1">F8+F9+F89-F100</f>
        <v>194605381.39892924</v>
      </c>
      <c r="G7" s="96">
        <f ca="1">SUMIF($H$5:$DC$5,"&lt;="&amp;PAL,$H7:$DC7)</f>
        <v>236201795.88332009</v>
      </c>
      <c r="H7" s="97">
        <f ca="1">H8+H9+H89-H100</f>
        <v>28839240.600000001</v>
      </c>
      <c r="I7" s="98">
        <f ca="1">I8+I9+I89-I100</f>
        <v>34551326.72535</v>
      </c>
      <c r="J7" s="98">
        <f t="shared" ref="J7:BU7" ca="1" si="2">J8+J9+J89-J100</f>
        <v>29222880.6862</v>
      </c>
      <c r="K7" s="98">
        <f t="shared" ca="1" si="2"/>
        <v>27809413.138890002</v>
      </c>
      <c r="L7" s="98">
        <f t="shared" ca="1" si="2"/>
        <v>25444482.99972</v>
      </c>
      <c r="M7" s="98">
        <f t="shared" ca="1" si="2"/>
        <v>24852939.752489999</v>
      </c>
      <c r="N7" s="98">
        <f t="shared" ca="1" si="2"/>
        <v>18817167.928380001</v>
      </c>
      <c r="O7" s="98">
        <f t="shared" ca="1" si="2"/>
        <v>1576090.3702200006</v>
      </c>
      <c r="P7" s="98">
        <f t="shared" ca="1" si="2"/>
        <v>1576090.3702200004</v>
      </c>
      <c r="Q7" s="98">
        <f t="shared" ca="1" si="2"/>
        <v>1576090.3702200004</v>
      </c>
      <c r="R7" s="98">
        <f t="shared" ca="1" si="2"/>
        <v>1587649.7951700005</v>
      </c>
      <c r="S7" s="98">
        <f t="shared" ca="1" si="2"/>
        <v>1603449.0436200006</v>
      </c>
      <c r="T7" s="98">
        <f t="shared" ca="1" si="2"/>
        <v>1617672.7189500004</v>
      </c>
      <c r="U7" s="98">
        <f t="shared" ca="1" si="2"/>
        <v>1640946.4902600003</v>
      </c>
      <c r="V7" s="98">
        <f t="shared" ca="1" si="2"/>
        <v>1647652.3741500003</v>
      </c>
      <c r="W7" s="98">
        <f t="shared" ca="1" si="2"/>
        <v>1662552.4318800005</v>
      </c>
      <c r="X7" s="98">
        <f t="shared" ca="1" si="2"/>
        <v>1672167.0087600003</v>
      </c>
      <c r="Y7" s="98">
        <f t="shared" ca="1" si="2"/>
        <v>1672167.0087600003</v>
      </c>
      <c r="Z7" s="98">
        <f t="shared" ca="1" si="2"/>
        <v>1672167.0087600003</v>
      </c>
      <c r="AA7" s="98">
        <f t="shared" ca="1" si="2"/>
        <v>1672167.0087600003</v>
      </c>
      <c r="AB7" s="98">
        <f t="shared" ca="1" si="2"/>
        <v>1672167.0087600003</v>
      </c>
      <c r="AC7" s="98">
        <f t="shared" ca="1" si="2"/>
        <v>17126647.008760002</v>
      </c>
      <c r="AD7" s="98">
        <f t="shared" ca="1" si="2"/>
        <v>1672167.0087600003</v>
      </c>
      <c r="AE7" s="98">
        <f t="shared" ca="1" si="2"/>
        <v>1672167.0087600003</v>
      </c>
      <c r="AF7" s="98">
        <f t="shared" ca="1" si="2"/>
        <v>1672167.0087600003</v>
      </c>
      <c r="AG7" s="98">
        <f t="shared" ca="1" si="2"/>
        <v>1672167.0087600003</v>
      </c>
      <c r="AH7" s="98">
        <f t="shared" ca="1" si="2"/>
        <v>0</v>
      </c>
      <c r="AI7" s="98">
        <f t="shared" ca="1" si="2"/>
        <v>0</v>
      </c>
      <c r="AJ7" s="98">
        <f t="shared" ca="1" si="2"/>
        <v>0</v>
      </c>
      <c r="AK7" s="98">
        <f t="shared" ca="1" si="2"/>
        <v>0</v>
      </c>
      <c r="AL7" s="98">
        <f t="shared" ca="1" si="2"/>
        <v>0</v>
      </c>
      <c r="AM7" s="98">
        <f t="shared" ca="1" si="2"/>
        <v>0</v>
      </c>
      <c r="AN7" s="98">
        <f t="shared" ca="1" si="2"/>
        <v>0</v>
      </c>
      <c r="AO7" s="98">
        <f t="shared" ca="1" si="2"/>
        <v>0</v>
      </c>
      <c r="AP7" s="98">
        <f t="shared" ca="1" si="2"/>
        <v>0</v>
      </c>
      <c r="AQ7" s="98">
        <f t="shared" ca="1" si="2"/>
        <v>0</v>
      </c>
      <c r="AR7" s="98">
        <f t="shared" ca="1" si="2"/>
        <v>0</v>
      </c>
      <c r="AS7" s="98">
        <f t="shared" ca="1" si="2"/>
        <v>0</v>
      </c>
      <c r="AT7" s="98">
        <f t="shared" ca="1" si="2"/>
        <v>0</v>
      </c>
      <c r="AU7" s="98">
        <f t="shared" ca="1" si="2"/>
        <v>0</v>
      </c>
      <c r="AV7" s="98">
        <f t="shared" ca="1" si="2"/>
        <v>0</v>
      </c>
      <c r="AW7" s="98">
        <f t="shared" ca="1" si="2"/>
        <v>0</v>
      </c>
      <c r="AX7" s="98">
        <f t="shared" ca="1" si="2"/>
        <v>0</v>
      </c>
      <c r="AY7" s="98">
        <f t="shared" ca="1" si="2"/>
        <v>0</v>
      </c>
      <c r="AZ7" s="98">
        <f t="shared" ca="1" si="2"/>
        <v>0</v>
      </c>
      <c r="BA7" s="98">
        <f t="shared" ca="1" si="2"/>
        <v>0</v>
      </c>
      <c r="BB7" s="98">
        <f t="shared" ca="1" si="2"/>
        <v>0</v>
      </c>
      <c r="BC7" s="98">
        <f t="shared" ca="1" si="2"/>
        <v>0</v>
      </c>
      <c r="BD7" s="98">
        <f t="shared" ca="1" si="2"/>
        <v>0</v>
      </c>
      <c r="BE7" s="98">
        <f t="shared" ca="1" si="2"/>
        <v>0</v>
      </c>
      <c r="BF7" s="98">
        <f t="shared" ca="1" si="2"/>
        <v>0</v>
      </c>
      <c r="BG7" s="98">
        <f t="shared" ca="1" si="2"/>
        <v>0</v>
      </c>
      <c r="BH7" s="98">
        <f t="shared" ca="1" si="2"/>
        <v>0</v>
      </c>
      <c r="BI7" s="98">
        <f t="shared" ca="1" si="2"/>
        <v>0</v>
      </c>
      <c r="BJ7" s="98">
        <f t="shared" ca="1" si="2"/>
        <v>0</v>
      </c>
      <c r="BK7" s="98">
        <f t="shared" ca="1" si="2"/>
        <v>0</v>
      </c>
      <c r="BL7" s="98">
        <f t="shared" ca="1" si="2"/>
        <v>0</v>
      </c>
      <c r="BM7" s="98">
        <f t="shared" ca="1" si="2"/>
        <v>0</v>
      </c>
      <c r="BN7" s="98">
        <f t="shared" ca="1" si="2"/>
        <v>0</v>
      </c>
      <c r="BO7" s="98">
        <f t="shared" ca="1" si="2"/>
        <v>0</v>
      </c>
      <c r="BP7" s="98">
        <f t="shared" ca="1" si="2"/>
        <v>0</v>
      </c>
      <c r="BQ7" s="98">
        <f t="shared" ca="1" si="2"/>
        <v>0</v>
      </c>
      <c r="BR7" s="98">
        <f t="shared" ca="1" si="2"/>
        <v>0</v>
      </c>
      <c r="BS7" s="98">
        <f t="shared" ca="1" si="2"/>
        <v>0</v>
      </c>
      <c r="BT7" s="98">
        <f t="shared" ca="1" si="2"/>
        <v>0</v>
      </c>
      <c r="BU7" s="98">
        <f t="shared" ca="1" si="2"/>
        <v>0</v>
      </c>
      <c r="BV7" s="98">
        <f t="shared" ref="BV7:DC7" ca="1" si="3">BV8+BV9+BV89-BV100</f>
        <v>0</v>
      </c>
      <c r="BW7" s="98">
        <f t="shared" ca="1" si="3"/>
        <v>0</v>
      </c>
      <c r="BX7" s="98">
        <f t="shared" ca="1" si="3"/>
        <v>0</v>
      </c>
      <c r="BY7" s="98">
        <f t="shared" ca="1" si="3"/>
        <v>0</v>
      </c>
      <c r="BZ7" s="98">
        <f t="shared" ca="1" si="3"/>
        <v>0</v>
      </c>
      <c r="CA7" s="98">
        <f t="shared" ca="1" si="3"/>
        <v>0</v>
      </c>
      <c r="CB7" s="98">
        <f t="shared" ca="1" si="3"/>
        <v>0</v>
      </c>
      <c r="CC7" s="98">
        <f t="shared" ca="1" si="3"/>
        <v>0</v>
      </c>
      <c r="CD7" s="98">
        <f t="shared" ca="1" si="3"/>
        <v>0</v>
      </c>
      <c r="CE7" s="98">
        <f t="shared" ca="1" si="3"/>
        <v>0</v>
      </c>
      <c r="CF7" s="98">
        <f t="shared" ca="1" si="3"/>
        <v>0</v>
      </c>
      <c r="CG7" s="98">
        <f t="shared" ca="1" si="3"/>
        <v>0</v>
      </c>
      <c r="CH7" s="98">
        <f t="shared" ca="1" si="3"/>
        <v>0</v>
      </c>
      <c r="CI7" s="98">
        <f t="shared" ca="1" si="3"/>
        <v>0</v>
      </c>
      <c r="CJ7" s="98">
        <f t="shared" ca="1" si="3"/>
        <v>0</v>
      </c>
      <c r="CK7" s="98">
        <f t="shared" ca="1" si="3"/>
        <v>0</v>
      </c>
      <c r="CL7" s="98">
        <f t="shared" ca="1" si="3"/>
        <v>0</v>
      </c>
      <c r="CM7" s="98">
        <f t="shared" ca="1" si="3"/>
        <v>0</v>
      </c>
      <c r="CN7" s="98">
        <f t="shared" ca="1" si="3"/>
        <v>0</v>
      </c>
      <c r="CO7" s="98">
        <f t="shared" ca="1" si="3"/>
        <v>0</v>
      </c>
      <c r="CP7" s="98">
        <f t="shared" ca="1" si="3"/>
        <v>0</v>
      </c>
      <c r="CQ7" s="98">
        <f t="shared" ca="1" si="3"/>
        <v>0</v>
      </c>
      <c r="CR7" s="98">
        <f t="shared" ca="1" si="3"/>
        <v>0</v>
      </c>
      <c r="CS7" s="98">
        <f t="shared" ca="1" si="3"/>
        <v>0</v>
      </c>
      <c r="CT7" s="98">
        <f t="shared" ca="1" si="3"/>
        <v>0</v>
      </c>
      <c r="CU7" s="98">
        <f t="shared" ca="1" si="3"/>
        <v>0</v>
      </c>
      <c r="CV7" s="98">
        <f t="shared" ca="1" si="3"/>
        <v>0</v>
      </c>
      <c r="CW7" s="98">
        <f t="shared" ca="1" si="3"/>
        <v>0</v>
      </c>
      <c r="CX7" s="98">
        <f t="shared" ca="1" si="3"/>
        <v>0</v>
      </c>
      <c r="CY7" s="98">
        <f t="shared" ca="1" si="3"/>
        <v>0</v>
      </c>
      <c r="CZ7" s="98">
        <f t="shared" ca="1" si="3"/>
        <v>0</v>
      </c>
      <c r="DA7" s="98">
        <f t="shared" ca="1" si="3"/>
        <v>0</v>
      </c>
      <c r="DB7" s="98">
        <f t="shared" ca="1" si="3"/>
        <v>0</v>
      </c>
      <c r="DC7" s="96">
        <f t="shared" ca="1" si="3"/>
        <v>0</v>
      </c>
      <c r="DF7" s="36"/>
    </row>
    <row r="8" spans="1:112" ht="15" hidden="1" customHeight="1">
      <c r="B8" s="254" t="s">
        <v>152</v>
      </c>
      <c r="C8" s="188" t="s">
        <v>153</v>
      </c>
      <c r="D8" s="255"/>
      <c r="E8" s="256"/>
      <c r="F8" s="257">
        <f ca="1">SUM(H20,H31,H42,H54,H65,H76,H87)</f>
        <v>0</v>
      </c>
      <c r="G8" s="258">
        <f ca="1">SUMIF($H$5:$DC$5,"&lt;="&amp;PAL,$H8:$DC8)</f>
        <v>0</v>
      </c>
      <c r="H8" s="259">
        <f ca="1">SUM(H20,H31,H42,H54,H65,H76,H87)</f>
        <v>0</v>
      </c>
      <c r="I8" s="191">
        <f t="shared" ref="I8:BT8" ca="1" si="4">SUM(I20,I31,I42,I54,I65,I76,I87)</f>
        <v>0</v>
      </c>
      <c r="J8" s="191">
        <f t="shared" ca="1" si="4"/>
        <v>0</v>
      </c>
      <c r="K8" s="191">
        <f t="shared" ca="1" si="4"/>
        <v>0</v>
      </c>
      <c r="L8" s="191">
        <f t="shared" ca="1" si="4"/>
        <v>0</v>
      </c>
      <c r="M8" s="191">
        <f t="shared" ca="1" si="4"/>
        <v>0</v>
      </c>
      <c r="N8" s="191">
        <f t="shared" ca="1" si="4"/>
        <v>0</v>
      </c>
      <c r="O8" s="191">
        <f t="shared" ca="1" si="4"/>
        <v>0</v>
      </c>
      <c r="P8" s="191">
        <f t="shared" ca="1" si="4"/>
        <v>0</v>
      </c>
      <c r="Q8" s="191">
        <f t="shared" ca="1" si="4"/>
        <v>0</v>
      </c>
      <c r="R8" s="191">
        <f t="shared" ca="1" si="4"/>
        <v>0</v>
      </c>
      <c r="S8" s="191">
        <f t="shared" ca="1" si="4"/>
        <v>0</v>
      </c>
      <c r="T8" s="191">
        <f t="shared" ca="1" si="4"/>
        <v>0</v>
      </c>
      <c r="U8" s="191">
        <f t="shared" ca="1" si="4"/>
        <v>0</v>
      </c>
      <c r="V8" s="191">
        <f t="shared" ca="1" si="4"/>
        <v>0</v>
      </c>
      <c r="W8" s="191">
        <f t="shared" ca="1" si="4"/>
        <v>0</v>
      </c>
      <c r="X8" s="191">
        <f t="shared" ca="1" si="4"/>
        <v>0</v>
      </c>
      <c r="Y8" s="191">
        <f t="shared" ca="1" si="4"/>
        <v>0</v>
      </c>
      <c r="Z8" s="191">
        <f t="shared" ca="1" si="4"/>
        <v>0</v>
      </c>
      <c r="AA8" s="191">
        <f t="shared" ca="1" si="4"/>
        <v>0</v>
      </c>
      <c r="AB8" s="191">
        <f t="shared" ca="1" si="4"/>
        <v>0</v>
      </c>
      <c r="AC8" s="191">
        <f t="shared" ca="1" si="4"/>
        <v>0</v>
      </c>
      <c r="AD8" s="191">
        <f t="shared" ca="1" si="4"/>
        <v>0</v>
      </c>
      <c r="AE8" s="191">
        <f t="shared" ca="1" si="4"/>
        <v>0</v>
      </c>
      <c r="AF8" s="191">
        <f t="shared" ca="1" si="4"/>
        <v>0</v>
      </c>
      <c r="AG8" s="191">
        <f t="shared" ca="1" si="4"/>
        <v>0</v>
      </c>
      <c r="AH8" s="191">
        <f t="shared" ca="1" si="4"/>
        <v>0</v>
      </c>
      <c r="AI8" s="191">
        <f t="shared" ca="1" si="4"/>
        <v>0</v>
      </c>
      <c r="AJ8" s="191">
        <f t="shared" ca="1" si="4"/>
        <v>0</v>
      </c>
      <c r="AK8" s="191">
        <f t="shared" ca="1" si="4"/>
        <v>0</v>
      </c>
      <c r="AL8" s="191">
        <f t="shared" ca="1" si="4"/>
        <v>0</v>
      </c>
      <c r="AM8" s="191">
        <f t="shared" ca="1" si="4"/>
        <v>0</v>
      </c>
      <c r="AN8" s="191">
        <f t="shared" ca="1" si="4"/>
        <v>0</v>
      </c>
      <c r="AO8" s="191">
        <f t="shared" ca="1" si="4"/>
        <v>0</v>
      </c>
      <c r="AP8" s="191">
        <f t="shared" ca="1" si="4"/>
        <v>0</v>
      </c>
      <c r="AQ8" s="191">
        <f t="shared" ca="1" si="4"/>
        <v>0</v>
      </c>
      <c r="AR8" s="191">
        <f t="shared" ca="1" si="4"/>
        <v>0</v>
      </c>
      <c r="AS8" s="191">
        <f t="shared" ca="1" si="4"/>
        <v>0</v>
      </c>
      <c r="AT8" s="191">
        <f t="shared" ca="1" si="4"/>
        <v>0</v>
      </c>
      <c r="AU8" s="191">
        <f t="shared" ca="1" si="4"/>
        <v>0</v>
      </c>
      <c r="AV8" s="191">
        <f t="shared" ca="1" si="4"/>
        <v>0</v>
      </c>
      <c r="AW8" s="191">
        <f t="shared" ca="1" si="4"/>
        <v>0</v>
      </c>
      <c r="AX8" s="191">
        <f t="shared" ca="1" si="4"/>
        <v>0</v>
      </c>
      <c r="AY8" s="191">
        <f t="shared" ca="1" si="4"/>
        <v>0</v>
      </c>
      <c r="AZ8" s="191">
        <f t="shared" ca="1" si="4"/>
        <v>0</v>
      </c>
      <c r="BA8" s="191">
        <f t="shared" ca="1" si="4"/>
        <v>0</v>
      </c>
      <c r="BB8" s="191">
        <f t="shared" ca="1" si="4"/>
        <v>0</v>
      </c>
      <c r="BC8" s="191">
        <f t="shared" ca="1" si="4"/>
        <v>0</v>
      </c>
      <c r="BD8" s="191">
        <f t="shared" ca="1" si="4"/>
        <v>0</v>
      </c>
      <c r="BE8" s="191">
        <f t="shared" ca="1" si="4"/>
        <v>0</v>
      </c>
      <c r="BF8" s="191">
        <f t="shared" ca="1" si="4"/>
        <v>0</v>
      </c>
      <c r="BG8" s="191">
        <f t="shared" ca="1" si="4"/>
        <v>0</v>
      </c>
      <c r="BH8" s="191">
        <f t="shared" ca="1" si="4"/>
        <v>0</v>
      </c>
      <c r="BI8" s="191">
        <f t="shared" ca="1" si="4"/>
        <v>0</v>
      </c>
      <c r="BJ8" s="191">
        <f t="shared" ca="1" si="4"/>
        <v>0</v>
      </c>
      <c r="BK8" s="191">
        <f t="shared" ca="1" si="4"/>
        <v>0</v>
      </c>
      <c r="BL8" s="191">
        <f t="shared" ca="1" si="4"/>
        <v>0</v>
      </c>
      <c r="BM8" s="191">
        <f t="shared" ca="1" si="4"/>
        <v>0</v>
      </c>
      <c r="BN8" s="191">
        <f t="shared" ca="1" si="4"/>
        <v>0</v>
      </c>
      <c r="BO8" s="191">
        <f t="shared" ca="1" si="4"/>
        <v>0</v>
      </c>
      <c r="BP8" s="191">
        <f t="shared" ca="1" si="4"/>
        <v>0</v>
      </c>
      <c r="BQ8" s="191">
        <f t="shared" ca="1" si="4"/>
        <v>0</v>
      </c>
      <c r="BR8" s="191">
        <f t="shared" ca="1" si="4"/>
        <v>0</v>
      </c>
      <c r="BS8" s="191">
        <f t="shared" ca="1" si="4"/>
        <v>0</v>
      </c>
      <c r="BT8" s="191">
        <f t="shared" ca="1" si="4"/>
        <v>0</v>
      </c>
      <c r="BU8" s="191">
        <f t="shared" ref="BU8:DC8" ca="1" si="5">SUM(BU20,BU31,BU42,BU54,BU65,BU76,BU87)</f>
        <v>0</v>
      </c>
      <c r="BV8" s="191">
        <f t="shared" ca="1" si="5"/>
        <v>0</v>
      </c>
      <c r="BW8" s="191">
        <f t="shared" ca="1" si="5"/>
        <v>0</v>
      </c>
      <c r="BX8" s="191">
        <f t="shared" ca="1" si="5"/>
        <v>0</v>
      </c>
      <c r="BY8" s="191">
        <f t="shared" ca="1" si="5"/>
        <v>0</v>
      </c>
      <c r="BZ8" s="191">
        <f t="shared" ca="1" si="5"/>
        <v>0</v>
      </c>
      <c r="CA8" s="191">
        <f t="shared" ca="1" si="5"/>
        <v>0</v>
      </c>
      <c r="CB8" s="191">
        <f t="shared" ca="1" si="5"/>
        <v>0</v>
      </c>
      <c r="CC8" s="191">
        <f t="shared" ca="1" si="5"/>
        <v>0</v>
      </c>
      <c r="CD8" s="191">
        <f t="shared" ca="1" si="5"/>
        <v>0</v>
      </c>
      <c r="CE8" s="191">
        <f t="shared" ca="1" si="5"/>
        <v>0</v>
      </c>
      <c r="CF8" s="191">
        <f t="shared" ca="1" si="5"/>
        <v>0</v>
      </c>
      <c r="CG8" s="191">
        <f t="shared" ca="1" si="5"/>
        <v>0</v>
      </c>
      <c r="CH8" s="191">
        <f t="shared" ca="1" si="5"/>
        <v>0</v>
      </c>
      <c r="CI8" s="191">
        <f t="shared" ca="1" si="5"/>
        <v>0</v>
      </c>
      <c r="CJ8" s="191">
        <f t="shared" ca="1" si="5"/>
        <v>0</v>
      </c>
      <c r="CK8" s="191">
        <f t="shared" ca="1" si="5"/>
        <v>0</v>
      </c>
      <c r="CL8" s="191">
        <f t="shared" ca="1" si="5"/>
        <v>0</v>
      </c>
      <c r="CM8" s="191">
        <f t="shared" ca="1" si="5"/>
        <v>0</v>
      </c>
      <c r="CN8" s="191">
        <f t="shared" ca="1" si="5"/>
        <v>0</v>
      </c>
      <c r="CO8" s="191">
        <f t="shared" ca="1" si="5"/>
        <v>0</v>
      </c>
      <c r="CP8" s="191">
        <f t="shared" ca="1" si="5"/>
        <v>0</v>
      </c>
      <c r="CQ8" s="191">
        <f t="shared" ca="1" si="5"/>
        <v>0</v>
      </c>
      <c r="CR8" s="191">
        <f t="shared" ca="1" si="5"/>
        <v>0</v>
      </c>
      <c r="CS8" s="191">
        <f t="shared" ca="1" si="5"/>
        <v>0</v>
      </c>
      <c r="CT8" s="191">
        <f t="shared" ca="1" si="5"/>
        <v>0</v>
      </c>
      <c r="CU8" s="191">
        <f t="shared" ca="1" si="5"/>
        <v>0</v>
      </c>
      <c r="CV8" s="191">
        <f t="shared" ca="1" si="5"/>
        <v>0</v>
      </c>
      <c r="CW8" s="191">
        <f t="shared" ca="1" si="5"/>
        <v>0</v>
      </c>
      <c r="CX8" s="191">
        <f t="shared" ca="1" si="5"/>
        <v>0</v>
      </c>
      <c r="CY8" s="191">
        <f t="shared" ca="1" si="5"/>
        <v>0</v>
      </c>
      <c r="CZ8" s="191">
        <f t="shared" ca="1" si="5"/>
        <v>0</v>
      </c>
      <c r="DA8" s="191">
        <f t="shared" ca="1" si="5"/>
        <v>0</v>
      </c>
      <c r="DB8" s="191">
        <f t="shared" ca="1" si="5"/>
        <v>0</v>
      </c>
      <c r="DC8" s="260">
        <f t="shared" ca="1" si="5"/>
        <v>0</v>
      </c>
    </row>
    <row r="9" spans="1:112" ht="15" hidden="1" customHeight="1">
      <c r="B9" s="159" t="s">
        <v>154</v>
      </c>
      <c r="C9" s="151" t="s">
        <v>155</v>
      </c>
      <c r="D9" s="160"/>
      <c r="E9" s="161"/>
      <c r="F9" s="162">
        <f ca="1">F10+F44+F78-F8</f>
        <v>166652167.91543761</v>
      </c>
      <c r="G9" s="258">
        <f ca="1">SUMIF($H$5:$DC$5,"&lt;="&amp;PAL,$H9:$DC9)</f>
        <v>184560640.59999999</v>
      </c>
      <c r="H9" s="73">
        <f ca="1">H10+H44+H78-H8</f>
        <v>28839240.600000001</v>
      </c>
      <c r="I9" s="152">
        <f t="shared" ref="I9:BT9" ca="1" si="6">I10+I44+I78-I8</f>
        <v>34361700</v>
      </c>
      <c r="J9" s="152">
        <f t="shared" ca="1" si="6"/>
        <v>28774075</v>
      </c>
      <c r="K9" s="152">
        <f t="shared" ca="1" si="6"/>
        <v>27127275</v>
      </c>
      <c r="L9" s="152">
        <f t="shared" ca="1" si="6"/>
        <v>24380550</v>
      </c>
      <c r="M9" s="152">
        <f t="shared" ca="1" si="6"/>
        <v>23679000</v>
      </c>
      <c r="N9" s="152">
        <f t="shared" ca="1" si="6"/>
        <v>17398800</v>
      </c>
      <c r="O9" s="152">
        <f t="shared" ca="1" si="6"/>
        <v>0</v>
      </c>
      <c r="P9" s="152">
        <f t="shared" ca="1" si="6"/>
        <v>0</v>
      </c>
      <c r="Q9" s="152">
        <f t="shared" ca="1" si="6"/>
        <v>0</v>
      </c>
      <c r="R9" s="152">
        <f t="shared" ca="1" si="6"/>
        <v>0</v>
      </c>
      <c r="S9" s="152">
        <f t="shared" ca="1" si="6"/>
        <v>0</v>
      </c>
      <c r="T9" s="152">
        <f t="shared" ca="1" si="6"/>
        <v>0</v>
      </c>
      <c r="U9" s="152">
        <f t="shared" ca="1" si="6"/>
        <v>0</v>
      </c>
      <c r="V9" s="152">
        <f t="shared" ca="1" si="6"/>
        <v>0</v>
      </c>
      <c r="W9" s="152">
        <f t="shared" ca="1" si="6"/>
        <v>0</v>
      </c>
      <c r="X9" s="152">
        <f t="shared" ca="1" si="6"/>
        <v>0</v>
      </c>
      <c r="Y9" s="152">
        <f t="shared" ca="1" si="6"/>
        <v>0</v>
      </c>
      <c r="Z9" s="152">
        <f t="shared" ca="1" si="6"/>
        <v>0</v>
      </c>
      <c r="AA9" s="152">
        <f t="shared" ca="1" si="6"/>
        <v>0</v>
      </c>
      <c r="AB9" s="152">
        <f t="shared" ca="1" si="6"/>
        <v>0</v>
      </c>
      <c r="AC9" s="152">
        <f t="shared" ca="1" si="6"/>
        <v>0</v>
      </c>
      <c r="AD9" s="152">
        <f t="shared" ca="1" si="6"/>
        <v>0</v>
      </c>
      <c r="AE9" s="152">
        <f t="shared" ca="1" si="6"/>
        <v>0</v>
      </c>
      <c r="AF9" s="152">
        <f t="shared" ca="1" si="6"/>
        <v>0</v>
      </c>
      <c r="AG9" s="152">
        <f t="shared" ca="1" si="6"/>
        <v>0</v>
      </c>
      <c r="AH9" s="152">
        <f t="shared" ca="1" si="6"/>
        <v>0</v>
      </c>
      <c r="AI9" s="152">
        <f t="shared" ca="1" si="6"/>
        <v>0</v>
      </c>
      <c r="AJ9" s="152">
        <f t="shared" ca="1" si="6"/>
        <v>0</v>
      </c>
      <c r="AK9" s="152">
        <f t="shared" ca="1" si="6"/>
        <v>0</v>
      </c>
      <c r="AL9" s="152">
        <f t="shared" ca="1" si="6"/>
        <v>0</v>
      </c>
      <c r="AM9" s="152">
        <f t="shared" ca="1" si="6"/>
        <v>0</v>
      </c>
      <c r="AN9" s="152">
        <f t="shared" ca="1" si="6"/>
        <v>0</v>
      </c>
      <c r="AO9" s="152">
        <f t="shared" ca="1" si="6"/>
        <v>0</v>
      </c>
      <c r="AP9" s="152">
        <f t="shared" ca="1" si="6"/>
        <v>0</v>
      </c>
      <c r="AQ9" s="152">
        <f t="shared" ca="1" si="6"/>
        <v>0</v>
      </c>
      <c r="AR9" s="152">
        <f t="shared" ca="1" si="6"/>
        <v>0</v>
      </c>
      <c r="AS9" s="152">
        <f t="shared" ca="1" si="6"/>
        <v>0</v>
      </c>
      <c r="AT9" s="152">
        <f t="shared" ca="1" si="6"/>
        <v>0</v>
      </c>
      <c r="AU9" s="152">
        <f t="shared" ca="1" si="6"/>
        <v>0</v>
      </c>
      <c r="AV9" s="152">
        <f t="shared" ca="1" si="6"/>
        <v>0</v>
      </c>
      <c r="AW9" s="152">
        <f t="shared" ca="1" si="6"/>
        <v>0</v>
      </c>
      <c r="AX9" s="152">
        <f t="shared" ca="1" si="6"/>
        <v>0</v>
      </c>
      <c r="AY9" s="152">
        <f t="shared" ca="1" si="6"/>
        <v>0</v>
      </c>
      <c r="AZ9" s="152">
        <f t="shared" ca="1" si="6"/>
        <v>0</v>
      </c>
      <c r="BA9" s="152">
        <f t="shared" ca="1" si="6"/>
        <v>0</v>
      </c>
      <c r="BB9" s="152">
        <f t="shared" ca="1" si="6"/>
        <v>0</v>
      </c>
      <c r="BC9" s="152">
        <f t="shared" ca="1" si="6"/>
        <v>0</v>
      </c>
      <c r="BD9" s="152">
        <f t="shared" ca="1" si="6"/>
        <v>0</v>
      </c>
      <c r="BE9" s="152">
        <f t="shared" ca="1" si="6"/>
        <v>0</v>
      </c>
      <c r="BF9" s="152">
        <f t="shared" ca="1" si="6"/>
        <v>0</v>
      </c>
      <c r="BG9" s="152">
        <f t="shared" ca="1" si="6"/>
        <v>0</v>
      </c>
      <c r="BH9" s="152">
        <f t="shared" ca="1" si="6"/>
        <v>0</v>
      </c>
      <c r="BI9" s="152">
        <f t="shared" ca="1" si="6"/>
        <v>0</v>
      </c>
      <c r="BJ9" s="152">
        <f t="shared" ca="1" si="6"/>
        <v>0</v>
      </c>
      <c r="BK9" s="152">
        <f t="shared" ca="1" si="6"/>
        <v>0</v>
      </c>
      <c r="BL9" s="152">
        <f t="shared" ca="1" si="6"/>
        <v>0</v>
      </c>
      <c r="BM9" s="152">
        <f t="shared" ca="1" si="6"/>
        <v>0</v>
      </c>
      <c r="BN9" s="152">
        <f t="shared" ca="1" si="6"/>
        <v>0</v>
      </c>
      <c r="BO9" s="152">
        <f t="shared" ca="1" si="6"/>
        <v>0</v>
      </c>
      <c r="BP9" s="152">
        <f t="shared" ca="1" si="6"/>
        <v>0</v>
      </c>
      <c r="BQ9" s="152">
        <f t="shared" ca="1" si="6"/>
        <v>0</v>
      </c>
      <c r="BR9" s="152">
        <f t="shared" ca="1" si="6"/>
        <v>0</v>
      </c>
      <c r="BS9" s="152">
        <f t="shared" ca="1" si="6"/>
        <v>0</v>
      </c>
      <c r="BT9" s="152">
        <f t="shared" ca="1" si="6"/>
        <v>0</v>
      </c>
      <c r="BU9" s="152">
        <f t="shared" ref="BU9:DC9" ca="1" si="7">BU10+BU44+BU78-BU8</f>
        <v>0</v>
      </c>
      <c r="BV9" s="152">
        <f t="shared" ca="1" si="7"/>
        <v>0</v>
      </c>
      <c r="BW9" s="152">
        <f t="shared" ca="1" si="7"/>
        <v>0</v>
      </c>
      <c r="BX9" s="152">
        <f t="shared" ca="1" si="7"/>
        <v>0</v>
      </c>
      <c r="BY9" s="152">
        <f t="shared" ca="1" si="7"/>
        <v>0</v>
      </c>
      <c r="BZ9" s="152">
        <f t="shared" ca="1" si="7"/>
        <v>0</v>
      </c>
      <c r="CA9" s="152">
        <f t="shared" ca="1" si="7"/>
        <v>0</v>
      </c>
      <c r="CB9" s="152">
        <f t="shared" ca="1" si="7"/>
        <v>0</v>
      </c>
      <c r="CC9" s="152">
        <f t="shared" ca="1" si="7"/>
        <v>0</v>
      </c>
      <c r="CD9" s="152">
        <f t="shared" ca="1" si="7"/>
        <v>0</v>
      </c>
      <c r="CE9" s="152">
        <f t="shared" ca="1" si="7"/>
        <v>0</v>
      </c>
      <c r="CF9" s="152">
        <f t="shared" ca="1" si="7"/>
        <v>0</v>
      </c>
      <c r="CG9" s="152">
        <f t="shared" ca="1" si="7"/>
        <v>0</v>
      </c>
      <c r="CH9" s="152">
        <f t="shared" ca="1" si="7"/>
        <v>0</v>
      </c>
      <c r="CI9" s="152">
        <f t="shared" ca="1" si="7"/>
        <v>0</v>
      </c>
      <c r="CJ9" s="152">
        <f t="shared" ca="1" si="7"/>
        <v>0</v>
      </c>
      <c r="CK9" s="152">
        <f t="shared" ca="1" si="7"/>
        <v>0</v>
      </c>
      <c r="CL9" s="152">
        <f t="shared" ca="1" si="7"/>
        <v>0</v>
      </c>
      <c r="CM9" s="152">
        <f t="shared" ca="1" si="7"/>
        <v>0</v>
      </c>
      <c r="CN9" s="152">
        <f t="shared" ca="1" si="7"/>
        <v>0</v>
      </c>
      <c r="CO9" s="152">
        <f t="shared" ca="1" si="7"/>
        <v>0</v>
      </c>
      <c r="CP9" s="152">
        <f t="shared" ca="1" si="7"/>
        <v>0</v>
      </c>
      <c r="CQ9" s="152">
        <f t="shared" ca="1" si="7"/>
        <v>0</v>
      </c>
      <c r="CR9" s="152">
        <f t="shared" ca="1" si="7"/>
        <v>0</v>
      </c>
      <c r="CS9" s="152">
        <f t="shared" ca="1" si="7"/>
        <v>0</v>
      </c>
      <c r="CT9" s="152">
        <f t="shared" ca="1" si="7"/>
        <v>0</v>
      </c>
      <c r="CU9" s="152">
        <f t="shared" ca="1" si="7"/>
        <v>0</v>
      </c>
      <c r="CV9" s="152">
        <f t="shared" ca="1" si="7"/>
        <v>0</v>
      </c>
      <c r="CW9" s="152">
        <f t="shared" ca="1" si="7"/>
        <v>0</v>
      </c>
      <c r="CX9" s="152">
        <f t="shared" ca="1" si="7"/>
        <v>0</v>
      </c>
      <c r="CY9" s="152">
        <f t="shared" ca="1" si="7"/>
        <v>0</v>
      </c>
      <c r="CZ9" s="152">
        <f t="shared" ca="1" si="7"/>
        <v>0</v>
      </c>
      <c r="DA9" s="152">
        <f t="shared" ca="1" si="7"/>
        <v>0</v>
      </c>
      <c r="DB9" s="152">
        <f t="shared" ca="1" si="7"/>
        <v>0</v>
      </c>
      <c r="DC9" s="163">
        <f t="shared" ca="1" si="7"/>
        <v>0</v>
      </c>
    </row>
    <row r="10" spans="1:112" ht="15" hidden="1" customHeight="1">
      <c r="B10" s="254" t="s">
        <v>156</v>
      </c>
      <c r="C10" s="190" t="s">
        <v>297</v>
      </c>
      <c r="D10" s="249"/>
      <c r="E10" s="261"/>
      <c r="F10" s="257">
        <f ca="1">F11+F22+F33</f>
        <v>0</v>
      </c>
      <c r="G10" s="258">
        <f ca="1">SUMIF($H$5:$DC$5,"&lt;="&amp;PAL,$H10:$DC10)</f>
        <v>0</v>
      </c>
      <c r="H10" s="259">
        <f ca="1">H11+H22+H33</f>
        <v>0</v>
      </c>
      <c r="I10" s="191">
        <f t="shared" ref="I10:BT10" ca="1" si="8">I11+I22+I33</f>
        <v>0</v>
      </c>
      <c r="J10" s="191">
        <f t="shared" ca="1" si="8"/>
        <v>0</v>
      </c>
      <c r="K10" s="191">
        <f t="shared" ca="1" si="8"/>
        <v>0</v>
      </c>
      <c r="L10" s="191">
        <f t="shared" ca="1" si="8"/>
        <v>0</v>
      </c>
      <c r="M10" s="191">
        <f t="shared" ca="1" si="8"/>
        <v>0</v>
      </c>
      <c r="N10" s="191">
        <f t="shared" ca="1" si="8"/>
        <v>0</v>
      </c>
      <c r="O10" s="191">
        <f t="shared" ca="1" si="8"/>
        <v>0</v>
      </c>
      <c r="P10" s="191">
        <f t="shared" ca="1" si="8"/>
        <v>0</v>
      </c>
      <c r="Q10" s="191">
        <f t="shared" ca="1" si="8"/>
        <v>0</v>
      </c>
      <c r="R10" s="191">
        <f t="shared" ca="1" si="8"/>
        <v>0</v>
      </c>
      <c r="S10" s="191">
        <f t="shared" ca="1" si="8"/>
        <v>0</v>
      </c>
      <c r="T10" s="191">
        <f t="shared" ca="1" si="8"/>
        <v>0</v>
      </c>
      <c r="U10" s="191">
        <f t="shared" ca="1" si="8"/>
        <v>0</v>
      </c>
      <c r="V10" s="191">
        <f t="shared" ca="1" si="8"/>
        <v>0</v>
      </c>
      <c r="W10" s="191">
        <f t="shared" ca="1" si="8"/>
        <v>0</v>
      </c>
      <c r="X10" s="191">
        <f t="shared" ca="1" si="8"/>
        <v>0</v>
      </c>
      <c r="Y10" s="191">
        <f t="shared" ca="1" si="8"/>
        <v>0</v>
      </c>
      <c r="Z10" s="191">
        <f t="shared" ca="1" si="8"/>
        <v>0</v>
      </c>
      <c r="AA10" s="191">
        <f t="shared" ca="1" si="8"/>
        <v>0</v>
      </c>
      <c r="AB10" s="191">
        <f t="shared" ca="1" si="8"/>
        <v>0</v>
      </c>
      <c r="AC10" s="191">
        <f t="shared" ca="1" si="8"/>
        <v>0</v>
      </c>
      <c r="AD10" s="191">
        <f t="shared" ca="1" si="8"/>
        <v>0</v>
      </c>
      <c r="AE10" s="191">
        <f t="shared" ca="1" si="8"/>
        <v>0</v>
      </c>
      <c r="AF10" s="191">
        <f t="shared" ca="1" si="8"/>
        <v>0</v>
      </c>
      <c r="AG10" s="191">
        <f t="shared" ca="1" si="8"/>
        <v>0</v>
      </c>
      <c r="AH10" s="191">
        <f t="shared" ca="1" si="8"/>
        <v>0</v>
      </c>
      <c r="AI10" s="191">
        <f t="shared" ca="1" si="8"/>
        <v>0</v>
      </c>
      <c r="AJ10" s="191">
        <f t="shared" ca="1" si="8"/>
        <v>0</v>
      </c>
      <c r="AK10" s="191">
        <f t="shared" ca="1" si="8"/>
        <v>0</v>
      </c>
      <c r="AL10" s="191">
        <f t="shared" ca="1" si="8"/>
        <v>0</v>
      </c>
      <c r="AM10" s="191">
        <f t="shared" ca="1" si="8"/>
        <v>0</v>
      </c>
      <c r="AN10" s="191">
        <f t="shared" ca="1" si="8"/>
        <v>0</v>
      </c>
      <c r="AO10" s="191">
        <f t="shared" ca="1" si="8"/>
        <v>0</v>
      </c>
      <c r="AP10" s="191">
        <f t="shared" ca="1" si="8"/>
        <v>0</v>
      </c>
      <c r="AQ10" s="191">
        <f t="shared" ca="1" si="8"/>
        <v>0</v>
      </c>
      <c r="AR10" s="191">
        <f t="shared" ca="1" si="8"/>
        <v>0</v>
      </c>
      <c r="AS10" s="191">
        <f t="shared" ca="1" si="8"/>
        <v>0</v>
      </c>
      <c r="AT10" s="191">
        <f t="shared" ca="1" si="8"/>
        <v>0</v>
      </c>
      <c r="AU10" s="191">
        <f t="shared" ca="1" si="8"/>
        <v>0</v>
      </c>
      <c r="AV10" s="191">
        <f t="shared" ca="1" si="8"/>
        <v>0</v>
      </c>
      <c r="AW10" s="191">
        <f t="shared" ca="1" si="8"/>
        <v>0</v>
      </c>
      <c r="AX10" s="191">
        <f t="shared" ca="1" si="8"/>
        <v>0</v>
      </c>
      <c r="AY10" s="191">
        <f t="shared" ca="1" si="8"/>
        <v>0</v>
      </c>
      <c r="AZ10" s="191">
        <f t="shared" ca="1" si="8"/>
        <v>0</v>
      </c>
      <c r="BA10" s="191">
        <f t="shared" ca="1" si="8"/>
        <v>0</v>
      </c>
      <c r="BB10" s="191">
        <f t="shared" ca="1" si="8"/>
        <v>0</v>
      </c>
      <c r="BC10" s="191">
        <f t="shared" ca="1" si="8"/>
        <v>0</v>
      </c>
      <c r="BD10" s="191">
        <f t="shared" ca="1" si="8"/>
        <v>0</v>
      </c>
      <c r="BE10" s="191">
        <f t="shared" ca="1" si="8"/>
        <v>0</v>
      </c>
      <c r="BF10" s="191">
        <f t="shared" ca="1" si="8"/>
        <v>0</v>
      </c>
      <c r="BG10" s="191">
        <f t="shared" ca="1" si="8"/>
        <v>0</v>
      </c>
      <c r="BH10" s="191">
        <f t="shared" ca="1" si="8"/>
        <v>0</v>
      </c>
      <c r="BI10" s="191">
        <f t="shared" ca="1" si="8"/>
        <v>0</v>
      </c>
      <c r="BJ10" s="191">
        <f t="shared" ca="1" si="8"/>
        <v>0</v>
      </c>
      <c r="BK10" s="191">
        <f t="shared" ca="1" si="8"/>
        <v>0</v>
      </c>
      <c r="BL10" s="191">
        <f t="shared" ca="1" si="8"/>
        <v>0</v>
      </c>
      <c r="BM10" s="191">
        <f t="shared" ca="1" si="8"/>
        <v>0</v>
      </c>
      <c r="BN10" s="191">
        <f t="shared" ca="1" si="8"/>
        <v>0</v>
      </c>
      <c r="BO10" s="191">
        <f t="shared" ca="1" si="8"/>
        <v>0</v>
      </c>
      <c r="BP10" s="191">
        <f t="shared" ca="1" si="8"/>
        <v>0</v>
      </c>
      <c r="BQ10" s="191">
        <f t="shared" ca="1" si="8"/>
        <v>0</v>
      </c>
      <c r="BR10" s="191">
        <f t="shared" ca="1" si="8"/>
        <v>0</v>
      </c>
      <c r="BS10" s="191">
        <f t="shared" ca="1" si="8"/>
        <v>0</v>
      </c>
      <c r="BT10" s="191">
        <f t="shared" ca="1" si="8"/>
        <v>0</v>
      </c>
      <c r="BU10" s="191">
        <f t="shared" ref="BU10:DC10" ca="1" si="9">BU11+BU22+BU33</f>
        <v>0</v>
      </c>
      <c r="BV10" s="191">
        <f t="shared" ca="1" si="9"/>
        <v>0</v>
      </c>
      <c r="BW10" s="191">
        <f t="shared" ca="1" si="9"/>
        <v>0</v>
      </c>
      <c r="BX10" s="191">
        <f t="shared" ca="1" si="9"/>
        <v>0</v>
      </c>
      <c r="BY10" s="191">
        <f t="shared" ca="1" si="9"/>
        <v>0</v>
      </c>
      <c r="BZ10" s="191">
        <f t="shared" ca="1" si="9"/>
        <v>0</v>
      </c>
      <c r="CA10" s="191">
        <f t="shared" ca="1" si="9"/>
        <v>0</v>
      </c>
      <c r="CB10" s="191">
        <f t="shared" ca="1" si="9"/>
        <v>0</v>
      </c>
      <c r="CC10" s="191">
        <f t="shared" ca="1" si="9"/>
        <v>0</v>
      </c>
      <c r="CD10" s="191">
        <f t="shared" ca="1" si="9"/>
        <v>0</v>
      </c>
      <c r="CE10" s="191">
        <f t="shared" ca="1" si="9"/>
        <v>0</v>
      </c>
      <c r="CF10" s="191">
        <f t="shared" ca="1" si="9"/>
        <v>0</v>
      </c>
      <c r="CG10" s="191">
        <f t="shared" ca="1" si="9"/>
        <v>0</v>
      </c>
      <c r="CH10" s="191">
        <f t="shared" ca="1" si="9"/>
        <v>0</v>
      </c>
      <c r="CI10" s="191">
        <f t="shared" ca="1" si="9"/>
        <v>0</v>
      </c>
      <c r="CJ10" s="191">
        <f t="shared" ca="1" si="9"/>
        <v>0</v>
      </c>
      <c r="CK10" s="191">
        <f t="shared" ca="1" si="9"/>
        <v>0</v>
      </c>
      <c r="CL10" s="191">
        <f t="shared" ca="1" si="9"/>
        <v>0</v>
      </c>
      <c r="CM10" s="191">
        <f t="shared" ca="1" si="9"/>
        <v>0</v>
      </c>
      <c r="CN10" s="191">
        <f t="shared" ca="1" si="9"/>
        <v>0</v>
      </c>
      <c r="CO10" s="191">
        <f t="shared" ca="1" si="9"/>
        <v>0</v>
      </c>
      <c r="CP10" s="191">
        <f t="shared" ca="1" si="9"/>
        <v>0</v>
      </c>
      <c r="CQ10" s="191">
        <f t="shared" ca="1" si="9"/>
        <v>0</v>
      </c>
      <c r="CR10" s="191">
        <f t="shared" ca="1" si="9"/>
        <v>0</v>
      </c>
      <c r="CS10" s="191">
        <f t="shared" ca="1" si="9"/>
        <v>0</v>
      </c>
      <c r="CT10" s="191">
        <f t="shared" ca="1" si="9"/>
        <v>0</v>
      </c>
      <c r="CU10" s="191">
        <f t="shared" ca="1" si="9"/>
        <v>0</v>
      </c>
      <c r="CV10" s="191">
        <f t="shared" ca="1" si="9"/>
        <v>0</v>
      </c>
      <c r="CW10" s="191">
        <f t="shared" ca="1" si="9"/>
        <v>0</v>
      </c>
      <c r="CX10" s="191">
        <f t="shared" ca="1" si="9"/>
        <v>0</v>
      </c>
      <c r="CY10" s="191">
        <f t="shared" ca="1" si="9"/>
        <v>0</v>
      </c>
      <c r="CZ10" s="191">
        <f t="shared" ca="1" si="9"/>
        <v>0</v>
      </c>
      <c r="DA10" s="191">
        <f t="shared" ca="1" si="9"/>
        <v>0</v>
      </c>
      <c r="DB10" s="191">
        <f t="shared" ca="1" si="9"/>
        <v>0</v>
      </c>
      <c r="DC10" s="260">
        <f t="shared" ca="1" si="9"/>
        <v>0</v>
      </c>
    </row>
    <row r="11" spans="1:112" ht="15" hidden="1" customHeight="1">
      <c r="B11" s="254" t="s">
        <v>158</v>
      </c>
      <c r="C11" s="190" t="s">
        <v>298</v>
      </c>
      <c r="D11" s="249"/>
      <c r="E11" s="261"/>
      <c r="F11" s="257">
        <f ca="1">SUM(F12:F19)+F20</f>
        <v>0</v>
      </c>
      <c r="G11" s="258">
        <f ca="1">SUMIF($H$5:$DC$5,"&lt;="&amp;PAL,$H11:$DC11)</f>
        <v>0</v>
      </c>
      <c r="H11" s="259">
        <f ca="1">SUM(H12:H19)+H20</f>
        <v>0</v>
      </c>
      <c r="I11" s="191">
        <f t="shared" ref="I11:AK11" ca="1" si="10">SUM(I12:I19)+I20</f>
        <v>0</v>
      </c>
      <c r="J11" s="191">
        <f t="shared" ca="1" si="10"/>
        <v>0</v>
      </c>
      <c r="K11" s="191">
        <f t="shared" ca="1" si="10"/>
        <v>0</v>
      </c>
      <c r="L11" s="191">
        <f t="shared" ca="1" si="10"/>
        <v>0</v>
      </c>
      <c r="M11" s="191">
        <f t="shared" ca="1" si="10"/>
        <v>0</v>
      </c>
      <c r="N11" s="191">
        <f t="shared" ca="1" si="10"/>
        <v>0</v>
      </c>
      <c r="O11" s="191">
        <f t="shared" ca="1" si="10"/>
        <v>0</v>
      </c>
      <c r="P11" s="191">
        <f t="shared" ca="1" si="10"/>
        <v>0</v>
      </c>
      <c r="Q11" s="191">
        <f t="shared" ca="1" si="10"/>
        <v>0</v>
      </c>
      <c r="R11" s="191">
        <f t="shared" ca="1" si="10"/>
        <v>0</v>
      </c>
      <c r="S11" s="191">
        <f t="shared" ca="1" si="10"/>
        <v>0</v>
      </c>
      <c r="T11" s="191">
        <f t="shared" ca="1" si="10"/>
        <v>0</v>
      </c>
      <c r="U11" s="191">
        <f t="shared" ca="1" si="10"/>
        <v>0</v>
      </c>
      <c r="V11" s="191">
        <f t="shared" ca="1" si="10"/>
        <v>0</v>
      </c>
      <c r="W11" s="191">
        <f t="shared" ca="1" si="10"/>
        <v>0</v>
      </c>
      <c r="X11" s="191">
        <f t="shared" ca="1" si="10"/>
        <v>0</v>
      </c>
      <c r="Y11" s="191">
        <f t="shared" ca="1" si="10"/>
        <v>0</v>
      </c>
      <c r="Z11" s="191">
        <f t="shared" ca="1" si="10"/>
        <v>0</v>
      </c>
      <c r="AA11" s="191">
        <f t="shared" ca="1" si="10"/>
        <v>0</v>
      </c>
      <c r="AB11" s="191">
        <f t="shared" ca="1" si="10"/>
        <v>0</v>
      </c>
      <c r="AC11" s="191">
        <f t="shared" ca="1" si="10"/>
        <v>0</v>
      </c>
      <c r="AD11" s="191">
        <f t="shared" ca="1" si="10"/>
        <v>0</v>
      </c>
      <c r="AE11" s="191">
        <f t="shared" ca="1" si="10"/>
        <v>0</v>
      </c>
      <c r="AF11" s="191">
        <f t="shared" ca="1" si="10"/>
        <v>0</v>
      </c>
      <c r="AG11" s="191">
        <f t="shared" ca="1" si="10"/>
        <v>0</v>
      </c>
      <c r="AH11" s="191">
        <f t="shared" ca="1" si="10"/>
        <v>0</v>
      </c>
      <c r="AI11" s="191">
        <f t="shared" ca="1" si="10"/>
        <v>0</v>
      </c>
      <c r="AJ11" s="191">
        <f t="shared" ca="1" si="10"/>
        <v>0</v>
      </c>
      <c r="AK11" s="191">
        <f t="shared" ca="1" si="10"/>
        <v>0</v>
      </c>
      <c r="AL11" s="191">
        <f ca="1">SUM(AL12:AL19)+AL20</f>
        <v>0</v>
      </c>
      <c r="AM11" s="191">
        <f t="shared" ref="AM11:CX11" ca="1" si="11">SUM(AM12:AM19)+AM20</f>
        <v>0</v>
      </c>
      <c r="AN11" s="191">
        <f t="shared" ca="1" si="11"/>
        <v>0</v>
      </c>
      <c r="AO11" s="191">
        <f t="shared" ca="1" si="11"/>
        <v>0</v>
      </c>
      <c r="AP11" s="191">
        <f t="shared" ca="1" si="11"/>
        <v>0</v>
      </c>
      <c r="AQ11" s="191">
        <f t="shared" ca="1" si="11"/>
        <v>0</v>
      </c>
      <c r="AR11" s="191">
        <f t="shared" ca="1" si="11"/>
        <v>0</v>
      </c>
      <c r="AS11" s="191">
        <f t="shared" ca="1" si="11"/>
        <v>0</v>
      </c>
      <c r="AT11" s="191">
        <f t="shared" ca="1" si="11"/>
        <v>0</v>
      </c>
      <c r="AU11" s="191">
        <f t="shared" ca="1" si="11"/>
        <v>0</v>
      </c>
      <c r="AV11" s="191">
        <f t="shared" ca="1" si="11"/>
        <v>0</v>
      </c>
      <c r="AW11" s="191">
        <f t="shared" ca="1" si="11"/>
        <v>0</v>
      </c>
      <c r="AX11" s="191">
        <f t="shared" ca="1" si="11"/>
        <v>0</v>
      </c>
      <c r="AY11" s="191">
        <f t="shared" ca="1" si="11"/>
        <v>0</v>
      </c>
      <c r="AZ11" s="191">
        <f t="shared" ca="1" si="11"/>
        <v>0</v>
      </c>
      <c r="BA11" s="191">
        <f t="shared" ca="1" si="11"/>
        <v>0</v>
      </c>
      <c r="BB11" s="191">
        <f t="shared" ca="1" si="11"/>
        <v>0</v>
      </c>
      <c r="BC11" s="191">
        <f t="shared" ca="1" si="11"/>
        <v>0</v>
      </c>
      <c r="BD11" s="191">
        <f t="shared" ca="1" si="11"/>
        <v>0</v>
      </c>
      <c r="BE11" s="191">
        <f t="shared" ca="1" si="11"/>
        <v>0</v>
      </c>
      <c r="BF11" s="191">
        <f t="shared" ca="1" si="11"/>
        <v>0</v>
      </c>
      <c r="BG11" s="191">
        <f t="shared" ca="1" si="11"/>
        <v>0</v>
      </c>
      <c r="BH11" s="191">
        <f t="shared" ca="1" si="11"/>
        <v>0</v>
      </c>
      <c r="BI11" s="191">
        <f t="shared" ca="1" si="11"/>
        <v>0</v>
      </c>
      <c r="BJ11" s="191">
        <f t="shared" ca="1" si="11"/>
        <v>0</v>
      </c>
      <c r="BK11" s="191">
        <f t="shared" ca="1" si="11"/>
        <v>0</v>
      </c>
      <c r="BL11" s="191">
        <f t="shared" ca="1" si="11"/>
        <v>0</v>
      </c>
      <c r="BM11" s="191">
        <f t="shared" ca="1" si="11"/>
        <v>0</v>
      </c>
      <c r="BN11" s="191">
        <f t="shared" ca="1" si="11"/>
        <v>0</v>
      </c>
      <c r="BO11" s="191">
        <f t="shared" ca="1" si="11"/>
        <v>0</v>
      </c>
      <c r="BP11" s="191">
        <f t="shared" ca="1" si="11"/>
        <v>0</v>
      </c>
      <c r="BQ11" s="191">
        <f t="shared" ca="1" si="11"/>
        <v>0</v>
      </c>
      <c r="BR11" s="191">
        <f t="shared" ca="1" si="11"/>
        <v>0</v>
      </c>
      <c r="BS11" s="191">
        <f t="shared" ca="1" si="11"/>
        <v>0</v>
      </c>
      <c r="BT11" s="191">
        <f t="shared" ca="1" si="11"/>
        <v>0</v>
      </c>
      <c r="BU11" s="191">
        <f t="shared" ca="1" si="11"/>
        <v>0</v>
      </c>
      <c r="BV11" s="191">
        <f t="shared" ca="1" si="11"/>
        <v>0</v>
      </c>
      <c r="BW11" s="191">
        <f t="shared" ca="1" si="11"/>
        <v>0</v>
      </c>
      <c r="BX11" s="191">
        <f t="shared" ca="1" si="11"/>
        <v>0</v>
      </c>
      <c r="BY11" s="191">
        <f t="shared" ca="1" si="11"/>
        <v>0</v>
      </c>
      <c r="BZ11" s="191">
        <f t="shared" ca="1" si="11"/>
        <v>0</v>
      </c>
      <c r="CA11" s="191">
        <f t="shared" ca="1" si="11"/>
        <v>0</v>
      </c>
      <c r="CB11" s="191">
        <f t="shared" ca="1" si="11"/>
        <v>0</v>
      </c>
      <c r="CC11" s="191">
        <f t="shared" ca="1" si="11"/>
        <v>0</v>
      </c>
      <c r="CD11" s="191">
        <f t="shared" ca="1" si="11"/>
        <v>0</v>
      </c>
      <c r="CE11" s="191">
        <f t="shared" ca="1" si="11"/>
        <v>0</v>
      </c>
      <c r="CF11" s="191">
        <f t="shared" ca="1" si="11"/>
        <v>0</v>
      </c>
      <c r="CG11" s="191">
        <f t="shared" ca="1" si="11"/>
        <v>0</v>
      </c>
      <c r="CH11" s="191">
        <f t="shared" ca="1" si="11"/>
        <v>0</v>
      </c>
      <c r="CI11" s="191">
        <f t="shared" ca="1" si="11"/>
        <v>0</v>
      </c>
      <c r="CJ11" s="191">
        <f t="shared" ca="1" si="11"/>
        <v>0</v>
      </c>
      <c r="CK11" s="191">
        <f t="shared" ca="1" si="11"/>
        <v>0</v>
      </c>
      <c r="CL11" s="191">
        <f t="shared" ca="1" si="11"/>
        <v>0</v>
      </c>
      <c r="CM11" s="191">
        <f t="shared" ca="1" si="11"/>
        <v>0</v>
      </c>
      <c r="CN11" s="191">
        <f t="shared" ca="1" si="11"/>
        <v>0</v>
      </c>
      <c r="CO11" s="191">
        <f t="shared" ca="1" si="11"/>
        <v>0</v>
      </c>
      <c r="CP11" s="191">
        <f t="shared" ca="1" si="11"/>
        <v>0</v>
      </c>
      <c r="CQ11" s="191">
        <f t="shared" ca="1" si="11"/>
        <v>0</v>
      </c>
      <c r="CR11" s="191">
        <f t="shared" ca="1" si="11"/>
        <v>0</v>
      </c>
      <c r="CS11" s="191">
        <f t="shared" ca="1" si="11"/>
        <v>0</v>
      </c>
      <c r="CT11" s="191">
        <f t="shared" ca="1" si="11"/>
        <v>0</v>
      </c>
      <c r="CU11" s="191">
        <f t="shared" ca="1" si="11"/>
        <v>0</v>
      </c>
      <c r="CV11" s="191">
        <f t="shared" ca="1" si="11"/>
        <v>0</v>
      </c>
      <c r="CW11" s="191">
        <f t="shared" ca="1" si="11"/>
        <v>0</v>
      </c>
      <c r="CX11" s="191">
        <f t="shared" ca="1" si="11"/>
        <v>0</v>
      </c>
      <c r="CY11" s="191">
        <f ca="1">SUM(CY12:CY19)+CY20</f>
        <v>0</v>
      </c>
      <c r="CZ11" s="191">
        <f ca="1">SUM(CZ12:CZ19)+CZ20</f>
        <v>0</v>
      </c>
      <c r="DA11" s="191">
        <f ca="1">SUM(DA12:DA19)+DA20</f>
        <v>0</v>
      </c>
      <c r="DB11" s="191">
        <f ca="1">SUM(DB12:DB19)+DB20</f>
        <v>0</v>
      </c>
      <c r="DC11" s="260">
        <f ca="1">SUM(DC12:DC19)+DC20</f>
        <v>0</v>
      </c>
    </row>
    <row r="12" spans="1:112" hidden="1">
      <c r="A12" s="68">
        <v>0</v>
      </c>
      <c r="B12" s="262" t="str">
        <f t="shared" ref="B12:B43" ca="1" si="12">OFFSET(INDIRECT("'"&amp;Opt_alt&amp;"'!B12"),$A12,0)</f>
        <v>D.1.1.</v>
      </c>
      <c r="C12" s="263" t="str">
        <f t="shared" ref="C12:C43" ca="1" si="13">IF(OFFSET(INDIRECT("'"&amp;Opt_alt&amp;"'!C12"),$A12,0)="","",OFFSET(INDIRECT("'"&amp;Opt_alt&amp;"'!C12"),$A12,0))</f>
        <v>Veikla (nurodykite pavadinimą; suplanuotas investicijas pagrįskite prielaidų lape)</v>
      </c>
      <c r="D12" s="238"/>
      <c r="E12" s="264">
        <f t="shared" ref="E12:E43" ca="1" si="14">IF(OFFSET(INDIRECT("'"&amp;Opt_alt&amp;"'!E12"),$A12,0)="","",OFFSET(INDIRECT("'"&amp;Opt_alt&amp;"'!E12"),$A12,0))</f>
        <v>0.21</v>
      </c>
      <c r="F12" s="265">
        <f ca="1">H12+NPV(FD,I12:INDEX(I12:DC12,PAL))</f>
        <v>0</v>
      </c>
      <c r="G12" s="258">
        <f ca="1">SUMIF($H$5:$DC$5,"&lt;="&amp;PAL,$H12:$DC12)</f>
        <v>0</v>
      </c>
      <c r="H12" s="266">
        <f t="shared" ref="H12:Q21" ca="1" si="15">OFFSET(INDIRECT("'"&amp;Opt_alt&amp;"'!H12"),$A12,H$5)*$DF12</f>
        <v>0</v>
      </c>
      <c r="I12" s="266">
        <f t="shared" ca="1" si="15"/>
        <v>0</v>
      </c>
      <c r="J12" s="266">
        <f t="shared" ca="1" si="15"/>
        <v>0</v>
      </c>
      <c r="K12" s="266">
        <f t="shared" ca="1" si="15"/>
        <v>0</v>
      </c>
      <c r="L12" s="266">
        <f t="shared" ca="1" si="15"/>
        <v>0</v>
      </c>
      <c r="M12" s="266">
        <f t="shared" ca="1" si="15"/>
        <v>0</v>
      </c>
      <c r="N12" s="266">
        <f t="shared" ca="1" si="15"/>
        <v>0</v>
      </c>
      <c r="O12" s="266">
        <f t="shared" ca="1" si="15"/>
        <v>0</v>
      </c>
      <c r="P12" s="266">
        <f t="shared" ca="1" si="15"/>
        <v>0</v>
      </c>
      <c r="Q12" s="266">
        <f t="shared" ca="1" si="15"/>
        <v>0</v>
      </c>
      <c r="R12" s="266">
        <f t="shared" ref="R12:AA21" ca="1" si="16">OFFSET(INDIRECT("'"&amp;Opt_alt&amp;"'!H12"),$A12,R$5)*$DF12</f>
        <v>0</v>
      </c>
      <c r="S12" s="266">
        <f t="shared" ca="1" si="16"/>
        <v>0</v>
      </c>
      <c r="T12" s="266">
        <f t="shared" ca="1" si="16"/>
        <v>0</v>
      </c>
      <c r="U12" s="266">
        <f t="shared" ca="1" si="16"/>
        <v>0</v>
      </c>
      <c r="V12" s="266">
        <f t="shared" ca="1" si="16"/>
        <v>0</v>
      </c>
      <c r="W12" s="266">
        <f t="shared" ca="1" si="16"/>
        <v>0</v>
      </c>
      <c r="X12" s="266">
        <f t="shared" ca="1" si="16"/>
        <v>0</v>
      </c>
      <c r="Y12" s="266">
        <f t="shared" ca="1" si="16"/>
        <v>0</v>
      </c>
      <c r="Z12" s="266">
        <f t="shared" ca="1" si="16"/>
        <v>0</v>
      </c>
      <c r="AA12" s="266">
        <f t="shared" ca="1" si="16"/>
        <v>0</v>
      </c>
      <c r="AB12" s="266">
        <f t="shared" ref="AB12:AK21" ca="1" si="17">OFFSET(INDIRECT("'"&amp;Opt_alt&amp;"'!H12"),$A12,AB$5)*$DF12</f>
        <v>0</v>
      </c>
      <c r="AC12" s="266">
        <f t="shared" ca="1" si="17"/>
        <v>0</v>
      </c>
      <c r="AD12" s="266">
        <f t="shared" ca="1" si="17"/>
        <v>0</v>
      </c>
      <c r="AE12" s="266">
        <f t="shared" ca="1" si="17"/>
        <v>0</v>
      </c>
      <c r="AF12" s="266">
        <f t="shared" ca="1" si="17"/>
        <v>0</v>
      </c>
      <c r="AG12" s="266">
        <f t="shared" ca="1" si="17"/>
        <v>0</v>
      </c>
      <c r="AH12" s="266">
        <f t="shared" ca="1" si="17"/>
        <v>0</v>
      </c>
      <c r="AI12" s="266">
        <f t="shared" ca="1" si="17"/>
        <v>0</v>
      </c>
      <c r="AJ12" s="266">
        <f t="shared" ca="1" si="17"/>
        <v>0</v>
      </c>
      <c r="AK12" s="266">
        <f t="shared" ca="1" si="17"/>
        <v>0</v>
      </c>
      <c r="AL12" s="266">
        <f t="shared" ref="AL12:AU21" ca="1" si="18">OFFSET(INDIRECT("'"&amp;Opt_alt&amp;"'!H12"),$A12,AL$5)*$DF12</f>
        <v>0</v>
      </c>
      <c r="AM12" s="266">
        <f t="shared" ca="1" si="18"/>
        <v>0</v>
      </c>
      <c r="AN12" s="266">
        <f t="shared" ca="1" si="18"/>
        <v>0</v>
      </c>
      <c r="AO12" s="266">
        <f t="shared" ca="1" si="18"/>
        <v>0</v>
      </c>
      <c r="AP12" s="266">
        <f t="shared" ca="1" si="18"/>
        <v>0</v>
      </c>
      <c r="AQ12" s="266">
        <f t="shared" ca="1" si="18"/>
        <v>0</v>
      </c>
      <c r="AR12" s="266">
        <f t="shared" ca="1" si="18"/>
        <v>0</v>
      </c>
      <c r="AS12" s="266">
        <f t="shared" ca="1" si="18"/>
        <v>0</v>
      </c>
      <c r="AT12" s="266">
        <f t="shared" ca="1" si="18"/>
        <v>0</v>
      </c>
      <c r="AU12" s="266">
        <f t="shared" ca="1" si="18"/>
        <v>0</v>
      </c>
      <c r="AV12" s="266">
        <f t="shared" ref="AV12:BE21" ca="1" si="19">OFFSET(INDIRECT("'"&amp;Opt_alt&amp;"'!H12"),$A12,AV$5)*$DF12</f>
        <v>0</v>
      </c>
      <c r="AW12" s="266">
        <f t="shared" ca="1" si="19"/>
        <v>0</v>
      </c>
      <c r="AX12" s="266">
        <f t="shared" ca="1" si="19"/>
        <v>0</v>
      </c>
      <c r="AY12" s="266">
        <f t="shared" ca="1" si="19"/>
        <v>0</v>
      </c>
      <c r="AZ12" s="266">
        <f t="shared" ca="1" si="19"/>
        <v>0</v>
      </c>
      <c r="BA12" s="266">
        <f t="shared" ca="1" si="19"/>
        <v>0</v>
      </c>
      <c r="BB12" s="266">
        <f t="shared" ca="1" si="19"/>
        <v>0</v>
      </c>
      <c r="BC12" s="266">
        <f t="shared" ca="1" si="19"/>
        <v>0</v>
      </c>
      <c r="BD12" s="266">
        <f t="shared" ca="1" si="19"/>
        <v>0</v>
      </c>
      <c r="BE12" s="266">
        <f t="shared" ca="1" si="19"/>
        <v>0</v>
      </c>
      <c r="BF12" s="266">
        <f t="shared" ref="BF12:BO21" ca="1" si="20">OFFSET(INDIRECT("'"&amp;Opt_alt&amp;"'!H12"),$A12,BF$5)*$DF12</f>
        <v>0</v>
      </c>
      <c r="BG12" s="266">
        <f t="shared" ca="1" si="20"/>
        <v>0</v>
      </c>
      <c r="BH12" s="266">
        <f t="shared" ca="1" si="20"/>
        <v>0</v>
      </c>
      <c r="BI12" s="266">
        <f t="shared" ca="1" si="20"/>
        <v>0</v>
      </c>
      <c r="BJ12" s="266">
        <f t="shared" ca="1" si="20"/>
        <v>0</v>
      </c>
      <c r="BK12" s="266">
        <f t="shared" ca="1" si="20"/>
        <v>0</v>
      </c>
      <c r="BL12" s="266">
        <f t="shared" ca="1" si="20"/>
        <v>0</v>
      </c>
      <c r="BM12" s="266">
        <f t="shared" ca="1" si="20"/>
        <v>0</v>
      </c>
      <c r="BN12" s="266">
        <f t="shared" ca="1" si="20"/>
        <v>0</v>
      </c>
      <c r="BO12" s="266">
        <f t="shared" ca="1" si="20"/>
        <v>0</v>
      </c>
      <c r="BP12" s="266">
        <f t="shared" ref="BP12:BY21" ca="1" si="21">OFFSET(INDIRECT("'"&amp;Opt_alt&amp;"'!H12"),$A12,BP$5)*$DF12</f>
        <v>0</v>
      </c>
      <c r="BQ12" s="266">
        <f t="shared" ca="1" si="21"/>
        <v>0</v>
      </c>
      <c r="BR12" s="266">
        <f t="shared" ca="1" si="21"/>
        <v>0</v>
      </c>
      <c r="BS12" s="266">
        <f t="shared" ca="1" si="21"/>
        <v>0</v>
      </c>
      <c r="BT12" s="266">
        <f t="shared" ca="1" si="21"/>
        <v>0</v>
      </c>
      <c r="BU12" s="266">
        <f t="shared" ca="1" si="21"/>
        <v>0</v>
      </c>
      <c r="BV12" s="266">
        <f t="shared" ca="1" si="21"/>
        <v>0</v>
      </c>
      <c r="BW12" s="266">
        <f t="shared" ca="1" si="21"/>
        <v>0</v>
      </c>
      <c r="BX12" s="266">
        <f t="shared" ca="1" si="21"/>
        <v>0</v>
      </c>
      <c r="BY12" s="266">
        <f t="shared" ca="1" si="21"/>
        <v>0</v>
      </c>
      <c r="BZ12" s="266">
        <f t="shared" ref="BZ12:CI21" ca="1" si="22">OFFSET(INDIRECT("'"&amp;Opt_alt&amp;"'!H12"),$A12,BZ$5)*$DF12</f>
        <v>0</v>
      </c>
      <c r="CA12" s="266">
        <f t="shared" ca="1" si="22"/>
        <v>0</v>
      </c>
      <c r="CB12" s="266">
        <f t="shared" ca="1" si="22"/>
        <v>0</v>
      </c>
      <c r="CC12" s="266">
        <f t="shared" ca="1" si="22"/>
        <v>0</v>
      </c>
      <c r="CD12" s="266">
        <f t="shared" ca="1" si="22"/>
        <v>0</v>
      </c>
      <c r="CE12" s="266">
        <f t="shared" ca="1" si="22"/>
        <v>0</v>
      </c>
      <c r="CF12" s="266">
        <f t="shared" ca="1" si="22"/>
        <v>0</v>
      </c>
      <c r="CG12" s="266">
        <f t="shared" ca="1" si="22"/>
        <v>0</v>
      </c>
      <c r="CH12" s="266">
        <f t="shared" ca="1" si="22"/>
        <v>0</v>
      </c>
      <c r="CI12" s="266">
        <f t="shared" ca="1" si="22"/>
        <v>0</v>
      </c>
      <c r="CJ12" s="266">
        <f t="shared" ref="CJ12:CS21" ca="1" si="23">OFFSET(INDIRECT("'"&amp;Opt_alt&amp;"'!H12"),$A12,CJ$5)*$DF12</f>
        <v>0</v>
      </c>
      <c r="CK12" s="266">
        <f t="shared" ca="1" si="23"/>
        <v>0</v>
      </c>
      <c r="CL12" s="266">
        <f t="shared" ca="1" si="23"/>
        <v>0</v>
      </c>
      <c r="CM12" s="266">
        <f t="shared" ca="1" si="23"/>
        <v>0</v>
      </c>
      <c r="CN12" s="266">
        <f t="shared" ca="1" si="23"/>
        <v>0</v>
      </c>
      <c r="CO12" s="266">
        <f t="shared" ca="1" si="23"/>
        <v>0</v>
      </c>
      <c r="CP12" s="266">
        <f t="shared" ca="1" si="23"/>
        <v>0</v>
      </c>
      <c r="CQ12" s="266">
        <f t="shared" ca="1" si="23"/>
        <v>0</v>
      </c>
      <c r="CR12" s="266">
        <f t="shared" ca="1" si="23"/>
        <v>0</v>
      </c>
      <c r="CS12" s="266">
        <f t="shared" ca="1" si="23"/>
        <v>0</v>
      </c>
      <c r="CT12" s="266">
        <f t="shared" ref="CT12:DC21" ca="1" si="24">OFFSET(INDIRECT("'"&amp;Opt_alt&amp;"'!H12"),$A12,CT$5)*$DF12</f>
        <v>0</v>
      </c>
      <c r="CU12" s="266">
        <f t="shared" ca="1" si="24"/>
        <v>0</v>
      </c>
      <c r="CV12" s="266">
        <f t="shared" ca="1" si="24"/>
        <v>0</v>
      </c>
      <c r="CW12" s="266">
        <f t="shared" ca="1" si="24"/>
        <v>0</v>
      </c>
      <c r="CX12" s="266">
        <f t="shared" ca="1" si="24"/>
        <v>0</v>
      </c>
      <c r="CY12" s="266">
        <f t="shared" ca="1" si="24"/>
        <v>0</v>
      </c>
      <c r="CZ12" s="266">
        <f t="shared" ca="1" si="24"/>
        <v>0</v>
      </c>
      <c r="DA12" s="266">
        <f t="shared" ca="1" si="24"/>
        <v>0</v>
      </c>
      <c r="DB12" s="266">
        <f t="shared" ca="1" si="24"/>
        <v>0</v>
      </c>
      <c r="DC12" s="266">
        <f t="shared" ca="1" si="24"/>
        <v>0</v>
      </c>
      <c r="DE12" s="118" t="str">
        <f t="shared" ref="DE12:DE75" ca="1" si="25">OFFSET(INDIRECT("'"&amp;Opt_alt&amp;"'!B12"),$A12,0)</f>
        <v>D.1.1.</v>
      </c>
      <c r="DF12">
        <v>1</v>
      </c>
      <c r="DG12">
        <f t="shared" ref="DG12:DG21" ca="1" si="26">OFFSET(INDIRECT("'"&amp;Opt_alt&amp;"'!H12"),$A12,DG$5)</f>
        <v>21</v>
      </c>
      <c r="DH12">
        <v>0</v>
      </c>
    </row>
    <row r="13" spans="1:112" hidden="1">
      <c r="A13" s="68">
        <v>1</v>
      </c>
      <c r="B13" s="262" t="str">
        <f t="shared" ca="1" si="12"/>
        <v>D.1.2.</v>
      </c>
      <c r="C13" s="263" t="str">
        <f t="shared" ca="1" si="13"/>
        <v>Veikla</v>
      </c>
      <c r="D13" s="267"/>
      <c r="E13" s="264">
        <f t="shared" ca="1" si="14"/>
        <v>0.21</v>
      </c>
      <c r="F13" s="265">
        <f ca="1">H13+NPV(FD,I13:INDEX(I13:DC13,PAL))</f>
        <v>0</v>
      </c>
      <c r="G13" s="258">
        <f ca="1">SUMIF($H$5:$DC$5,"&lt;="&amp;PAL,$H13:$DC13)</f>
        <v>0</v>
      </c>
      <c r="H13" s="266">
        <f t="shared" ca="1" si="15"/>
        <v>0</v>
      </c>
      <c r="I13" s="266">
        <f t="shared" ca="1" si="15"/>
        <v>0</v>
      </c>
      <c r="J13" s="266">
        <f t="shared" ca="1" si="15"/>
        <v>0</v>
      </c>
      <c r="K13" s="266">
        <f t="shared" ca="1" si="15"/>
        <v>0</v>
      </c>
      <c r="L13" s="266">
        <f t="shared" ca="1" si="15"/>
        <v>0</v>
      </c>
      <c r="M13" s="266">
        <f t="shared" ca="1" si="15"/>
        <v>0</v>
      </c>
      <c r="N13" s="266">
        <f t="shared" ca="1" si="15"/>
        <v>0</v>
      </c>
      <c r="O13" s="266">
        <f t="shared" ca="1" si="15"/>
        <v>0</v>
      </c>
      <c r="P13" s="266">
        <f t="shared" ca="1" si="15"/>
        <v>0</v>
      </c>
      <c r="Q13" s="266">
        <f t="shared" ca="1" si="15"/>
        <v>0</v>
      </c>
      <c r="R13" s="266">
        <f t="shared" ca="1" si="16"/>
        <v>0</v>
      </c>
      <c r="S13" s="266">
        <f t="shared" ca="1" si="16"/>
        <v>0</v>
      </c>
      <c r="T13" s="266">
        <f t="shared" ca="1" si="16"/>
        <v>0</v>
      </c>
      <c r="U13" s="266">
        <f t="shared" ca="1" si="16"/>
        <v>0</v>
      </c>
      <c r="V13" s="266">
        <f t="shared" ca="1" si="16"/>
        <v>0</v>
      </c>
      <c r="W13" s="266">
        <f t="shared" ca="1" si="16"/>
        <v>0</v>
      </c>
      <c r="X13" s="266">
        <f t="shared" ca="1" si="16"/>
        <v>0</v>
      </c>
      <c r="Y13" s="266">
        <f t="shared" ca="1" si="16"/>
        <v>0</v>
      </c>
      <c r="Z13" s="266">
        <f t="shared" ca="1" si="16"/>
        <v>0</v>
      </c>
      <c r="AA13" s="266">
        <f t="shared" ca="1" si="16"/>
        <v>0</v>
      </c>
      <c r="AB13" s="266">
        <f t="shared" ca="1" si="17"/>
        <v>0</v>
      </c>
      <c r="AC13" s="266">
        <f t="shared" ca="1" si="17"/>
        <v>0</v>
      </c>
      <c r="AD13" s="266">
        <f t="shared" ca="1" si="17"/>
        <v>0</v>
      </c>
      <c r="AE13" s="266">
        <f t="shared" ca="1" si="17"/>
        <v>0</v>
      </c>
      <c r="AF13" s="266">
        <f t="shared" ca="1" si="17"/>
        <v>0</v>
      </c>
      <c r="AG13" s="266">
        <f t="shared" ca="1" si="17"/>
        <v>0</v>
      </c>
      <c r="AH13" s="266">
        <f t="shared" ca="1" si="17"/>
        <v>0</v>
      </c>
      <c r="AI13" s="266">
        <f t="shared" ca="1" si="17"/>
        <v>0</v>
      </c>
      <c r="AJ13" s="266">
        <f t="shared" ca="1" si="17"/>
        <v>0</v>
      </c>
      <c r="AK13" s="266">
        <f t="shared" ca="1" si="17"/>
        <v>0</v>
      </c>
      <c r="AL13" s="266">
        <f t="shared" ca="1" si="18"/>
        <v>0</v>
      </c>
      <c r="AM13" s="266">
        <f t="shared" ca="1" si="18"/>
        <v>0</v>
      </c>
      <c r="AN13" s="266">
        <f t="shared" ca="1" si="18"/>
        <v>0</v>
      </c>
      <c r="AO13" s="266">
        <f t="shared" ca="1" si="18"/>
        <v>0</v>
      </c>
      <c r="AP13" s="266">
        <f t="shared" ca="1" si="18"/>
        <v>0</v>
      </c>
      <c r="AQ13" s="266">
        <f t="shared" ca="1" si="18"/>
        <v>0</v>
      </c>
      <c r="AR13" s="266">
        <f t="shared" ca="1" si="18"/>
        <v>0</v>
      </c>
      <c r="AS13" s="266">
        <f t="shared" ca="1" si="18"/>
        <v>0</v>
      </c>
      <c r="AT13" s="266">
        <f t="shared" ca="1" si="18"/>
        <v>0</v>
      </c>
      <c r="AU13" s="266">
        <f t="shared" ca="1" si="18"/>
        <v>0</v>
      </c>
      <c r="AV13" s="266">
        <f t="shared" ca="1" si="19"/>
        <v>0</v>
      </c>
      <c r="AW13" s="266">
        <f t="shared" ca="1" si="19"/>
        <v>0</v>
      </c>
      <c r="AX13" s="266">
        <f t="shared" ca="1" si="19"/>
        <v>0</v>
      </c>
      <c r="AY13" s="266">
        <f t="shared" ca="1" si="19"/>
        <v>0</v>
      </c>
      <c r="AZ13" s="266">
        <f t="shared" ca="1" si="19"/>
        <v>0</v>
      </c>
      <c r="BA13" s="266">
        <f t="shared" ca="1" si="19"/>
        <v>0</v>
      </c>
      <c r="BB13" s="266">
        <f t="shared" ca="1" si="19"/>
        <v>0</v>
      </c>
      <c r="BC13" s="266">
        <f t="shared" ca="1" si="19"/>
        <v>0</v>
      </c>
      <c r="BD13" s="266">
        <f t="shared" ca="1" si="19"/>
        <v>0</v>
      </c>
      <c r="BE13" s="266">
        <f t="shared" ca="1" si="19"/>
        <v>0</v>
      </c>
      <c r="BF13" s="266">
        <f t="shared" ca="1" si="20"/>
        <v>0</v>
      </c>
      <c r="BG13" s="266">
        <f t="shared" ca="1" si="20"/>
        <v>0</v>
      </c>
      <c r="BH13" s="266">
        <f t="shared" ca="1" si="20"/>
        <v>0</v>
      </c>
      <c r="BI13" s="266">
        <f t="shared" ca="1" si="20"/>
        <v>0</v>
      </c>
      <c r="BJ13" s="266">
        <f t="shared" ca="1" si="20"/>
        <v>0</v>
      </c>
      <c r="BK13" s="266">
        <f t="shared" ca="1" si="20"/>
        <v>0</v>
      </c>
      <c r="BL13" s="266">
        <f t="shared" ca="1" si="20"/>
        <v>0</v>
      </c>
      <c r="BM13" s="266">
        <f t="shared" ca="1" si="20"/>
        <v>0</v>
      </c>
      <c r="BN13" s="266">
        <f t="shared" ca="1" si="20"/>
        <v>0</v>
      </c>
      <c r="BO13" s="266">
        <f t="shared" ca="1" si="20"/>
        <v>0</v>
      </c>
      <c r="BP13" s="266">
        <f t="shared" ca="1" si="21"/>
        <v>0</v>
      </c>
      <c r="BQ13" s="266">
        <f t="shared" ca="1" si="21"/>
        <v>0</v>
      </c>
      <c r="BR13" s="266">
        <f t="shared" ca="1" si="21"/>
        <v>0</v>
      </c>
      <c r="BS13" s="266">
        <f t="shared" ca="1" si="21"/>
        <v>0</v>
      </c>
      <c r="BT13" s="266">
        <f t="shared" ca="1" si="21"/>
        <v>0</v>
      </c>
      <c r="BU13" s="266">
        <f t="shared" ca="1" si="21"/>
        <v>0</v>
      </c>
      <c r="BV13" s="266">
        <f t="shared" ca="1" si="21"/>
        <v>0</v>
      </c>
      <c r="BW13" s="266">
        <f t="shared" ca="1" si="21"/>
        <v>0</v>
      </c>
      <c r="BX13" s="266">
        <f t="shared" ca="1" si="21"/>
        <v>0</v>
      </c>
      <c r="BY13" s="266">
        <f t="shared" ca="1" si="21"/>
        <v>0</v>
      </c>
      <c r="BZ13" s="266">
        <f t="shared" ca="1" si="22"/>
        <v>0</v>
      </c>
      <c r="CA13" s="266">
        <f t="shared" ca="1" si="22"/>
        <v>0</v>
      </c>
      <c r="CB13" s="266">
        <f t="shared" ca="1" si="22"/>
        <v>0</v>
      </c>
      <c r="CC13" s="266">
        <f t="shared" ca="1" si="22"/>
        <v>0</v>
      </c>
      <c r="CD13" s="266">
        <f t="shared" ca="1" si="22"/>
        <v>0</v>
      </c>
      <c r="CE13" s="266">
        <f t="shared" ca="1" si="22"/>
        <v>0</v>
      </c>
      <c r="CF13" s="266">
        <f t="shared" ca="1" si="22"/>
        <v>0</v>
      </c>
      <c r="CG13" s="266">
        <f t="shared" ca="1" si="22"/>
        <v>0</v>
      </c>
      <c r="CH13" s="266">
        <f t="shared" ca="1" si="22"/>
        <v>0</v>
      </c>
      <c r="CI13" s="266">
        <f t="shared" ca="1" si="22"/>
        <v>0</v>
      </c>
      <c r="CJ13" s="266">
        <f t="shared" ca="1" si="23"/>
        <v>0</v>
      </c>
      <c r="CK13" s="266">
        <f t="shared" ca="1" si="23"/>
        <v>0</v>
      </c>
      <c r="CL13" s="266">
        <f t="shared" ca="1" si="23"/>
        <v>0</v>
      </c>
      <c r="CM13" s="266">
        <f t="shared" ca="1" si="23"/>
        <v>0</v>
      </c>
      <c r="CN13" s="266">
        <f t="shared" ca="1" si="23"/>
        <v>0</v>
      </c>
      <c r="CO13" s="266">
        <f t="shared" ca="1" si="23"/>
        <v>0</v>
      </c>
      <c r="CP13" s="266">
        <f t="shared" ca="1" si="23"/>
        <v>0</v>
      </c>
      <c r="CQ13" s="266">
        <f t="shared" ca="1" si="23"/>
        <v>0</v>
      </c>
      <c r="CR13" s="266">
        <f t="shared" ca="1" si="23"/>
        <v>0</v>
      </c>
      <c r="CS13" s="266">
        <f t="shared" ca="1" si="23"/>
        <v>0</v>
      </c>
      <c r="CT13" s="266">
        <f t="shared" ca="1" si="24"/>
        <v>0</v>
      </c>
      <c r="CU13" s="266">
        <f t="shared" ca="1" si="24"/>
        <v>0</v>
      </c>
      <c r="CV13" s="266">
        <f t="shared" ca="1" si="24"/>
        <v>0</v>
      </c>
      <c r="CW13" s="266">
        <f t="shared" ca="1" si="24"/>
        <v>0</v>
      </c>
      <c r="CX13" s="266">
        <f t="shared" ca="1" si="24"/>
        <v>0</v>
      </c>
      <c r="CY13" s="266">
        <f t="shared" ca="1" si="24"/>
        <v>0</v>
      </c>
      <c r="CZ13" s="266">
        <f t="shared" ca="1" si="24"/>
        <v>0</v>
      </c>
      <c r="DA13" s="266">
        <f t="shared" ca="1" si="24"/>
        <v>0</v>
      </c>
      <c r="DB13" s="266">
        <f t="shared" ca="1" si="24"/>
        <v>0</v>
      </c>
      <c r="DC13" s="266">
        <f t="shared" ca="1" si="24"/>
        <v>0</v>
      </c>
      <c r="DE13" s="118" t="str">
        <f t="shared" ca="1" si="25"/>
        <v>D.1.2.</v>
      </c>
      <c r="DF13">
        <v>1</v>
      </c>
      <c r="DG13">
        <f t="shared" ca="1" si="26"/>
        <v>21</v>
      </c>
      <c r="DH13">
        <v>0</v>
      </c>
    </row>
    <row r="14" spans="1:112" hidden="1">
      <c r="A14" s="68">
        <v>2</v>
      </c>
      <c r="B14" s="262" t="str">
        <f t="shared" ca="1" si="12"/>
        <v>D.1.3.</v>
      </c>
      <c r="C14" s="263" t="str">
        <f t="shared" ca="1" si="13"/>
        <v>Veikla</v>
      </c>
      <c r="D14" s="267"/>
      <c r="E14" s="264">
        <f t="shared" ca="1" si="14"/>
        <v>0.21</v>
      </c>
      <c r="F14" s="265">
        <f ca="1">H14+NPV(FD,I14:INDEX(I14:DC14,PAL))</f>
        <v>0</v>
      </c>
      <c r="G14" s="258">
        <f ca="1">SUMIF($H$5:$DC$5,"&lt;="&amp;PAL,$H14:$DC14)</f>
        <v>0</v>
      </c>
      <c r="H14" s="266">
        <f t="shared" ca="1" si="15"/>
        <v>0</v>
      </c>
      <c r="I14" s="266">
        <f t="shared" ca="1" si="15"/>
        <v>0</v>
      </c>
      <c r="J14" s="266">
        <f t="shared" ca="1" si="15"/>
        <v>0</v>
      </c>
      <c r="K14" s="266">
        <f t="shared" ca="1" si="15"/>
        <v>0</v>
      </c>
      <c r="L14" s="266">
        <f t="shared" ca="1" si="15"/>
        <v>0</v>
      </c>
      <c r="M14" s="266">
        <f t="shared" ca="1" si="15"/>
        <v>0</v>
      </c>
      <c r="N14" s="266">
        <f t="shared" ca="1" si="15"/>
        <v>0</v>
      </c>
      <c r="O14" s="266">
        <f t="shared" ca="1" si="15"/>
        <v>0</v>
      </c>
      <c r="P14" s="266">
        <f t="shared" ca="1" si="15"/>
        <v>0</v>
      </c>
      <c r="Q14" s="266">
        <f t="shared" ca="1" si="15"/>
        <v>0</v>
      </c>
      <c r="R14" s="266">
        <f t="shared" ca="1" si="16"/>
        <v>0</v>
      </c>
      <c r="S14" s="266">
        <f t="shared" ca="1" si="16"/>
        <v>0</v>
      </c>
      <c r="T14" s="266">
        <f t="shared" ca="1" si="16"/>
        <v>0</v>
      </c>
      <c r="U14" s="266">
        <f t="shared" ca="1" si="16"/>
        <v>0</v>
      </c>
      <c r="V14" s="266">
        <f t="shared" ca="1" si="16"/>
        <v>0</v>
      </c>
      <c r="W14" s="266">
        <f t="shared" ca="1" si="16"/>
        <v>0</v>
      </c>
      <c r="X14" s="266">
        <f t="shared" ca="1" si="16"/>
        <v>0</v>
      </c>
      <c r="Y14" s="266">
        <f t="shared" ca="1" si="16"/>
        <v>0</v>
      </c>
      <c r="Z14" s="266">
        <f t="shared" ca="1" si="16"/>
        <v>0</v>
      </c>
      <c r="AA14" s="266">
        <f t="shared" ca="1" si="16"/>
        <v>0</v>
      </c>
      <c r="AB14" s="266">
        <f t="shared" ca="1" si="17"/>
        <v>0</v>
      </c>
      <c r="AC14" s="266">
        <f t="shared" ca="1" si="17"/>
        <v>0</v>
      </c>
      <c r="AD14" s="266">
        <f t="shared" ca="1" si="17"/>
        <v>0</v>
      </c>
      <c r="AE14" s="266">
        <f t="shared" ca="1" si="17"/>
        <v>0</v>
      </c>
      <c r="AF14" s="266">
        <f t="shared" ca="1" si="17"/>
        <v>0</v>
      </c>
      <c r="AG14" s="266">
        <f t="shared" ca="1" si="17"/>
        <v>0</v>
      </c>
      <c r="AH14" s="266">
        <f t="shared" ca="1" si="17"/>
        <v>0</v>
      </c>
      <c r="AI14" s="266">
        <f t="shared" ca="1" si="17"/>
        <v>0</v>
      </c>
      <c r="AJ14" s="266">
        <f t="shared" ca="1" si="17"/>
        <v>0</v>
      </c>
      <c r="AK14" s="266">
        <f t="shared" ca="1" si="17"/>
        <v>0</v>
      </c>
      <c r="AL14" s="266">
        <f t="shared" ca="1" si="18"/>
        <v>0</v>
      </c>
      <c r="AM14" s="266">
        <f t="shared" ca="1" si="18"/>
        <v>0</v>
      </c>
      <c r="AN14" s="266">
        <f t="shared" ca="1" si="18"/>
        <v>0</v>
      </c>
      <c r="AO14" s="266">
        <f t="shared" ca="1" si="18"/>
        <v>0</v>
      </c>
      <c r="AP14" s="266">
        <f t="shared" ca="1" si="18"/>
        <v>0</v>
      </c>
      <c r="AQ14" s="266">
        <f t="shared" ca="1" si="18"/>
        <v>0</v>
      </c>
      <c r="AR14" s="266">
        <f t="shared" ca="1" si="18"/>
        <v>0</v>
      </c>
      <c r="AS14" s="266">
        <f t="shared" ca="1" si="18"/>
        <v>0</v>
      </c>
      <c r="AT14" s="266">
        <f t="shared" ca="1" si="18"/>
        <v>0</v>
      </c>
      <c r="AU14" s="266">
        <f t="shared" ca="1" si="18"/>
        <v>0</v>
      </c>
      <c r="AV14" s="266">
        <f t="shared" ca="1" si="19"/>
        <v>0</v>
      </c>
      <c r="AW14" s="266">
        <f t="shared" ca="1" si="19"/>
        <v>0</v>
      </c>
      <c r="AX14" s="266">
        <f t="shared" ca="1" si="19"/>
        <v>0</v>
      </c>
      <c r="AY14" s="266">
        <f t="shared" ca="1" si="19"/>
        <v>0</v>
      </c>
      <c r="AZ14" s="266">
        <f t="shared" ca="1" si="19"/>
        <v>0</v>
      </c>
      <c r="BA14" s="266">
        <f t="shared" ca="1" si="19"/>
        <v>0</v>
      </c>
      <c r="BB14" s="266">
        <f t="shared" ca="1" si="19"/>
        <v>0</v>
      </c>
      <c r="BC14" s="266">
        <f t="shared" ca="1" si="19"/>
        <v>0</v>
      </c>
      <c r="BD14" s="266">
        <f t="shared" ca="1" si="19"/>
        <v>0</v>
      </c>
      <c r="BE14" s="266">
        <f t="shared" ca="1" si="19"/>
        <v>0</v>
      </c>
      <c r="BF14" s="266">
        <f t="shared" ca="1" si="20"/>
        <v>0</v>
      </c>
      <c r="BG14" s="266">
        <f t="shared" ca="1" si="20"/>
        <v>0</v>
      </c>
      <c r="BH14" s="266">
        <f t="shared" ca="1" si="20"/>
        <v>0</v>
      </c>
      <c r="BI14" s="266">
        <f t="shared" ca="1" si="20"/>
        <v>0</v>
      </c>
      <c r="BJ14" s="266">
        <f t="shared" ca="1" si="20"/>
        <v>0</v>
      </c>
      <c r="BK14" s="266">
        <f t="shared" ca="1" si="20"/>
        <v>0</v>
      </c>
      <c r="BL14" s="266">
        <f t="shared" ca="1" si="20"/>
        <v>0</v>
      </c>
      <c r="BM14" s="266">
        <f t="shared" ca="1" si="20"/>
        <v>0</v>
      </c>
      <c r="BN14" s="266">
        <f t="shared" ca="1" si="20"/>
        <v>0</v>
      </c>
      <c r="BO14" s="266">
        <f t="shared" ca="1" si="20"/>
        <v>0</v>
      </c>
      <c r="BP14" s="266">
        <f t="shared" ca="1" si="21"/>
        <v>0</v>
      </c>
      <c r="BQ14" s="266">
        <f t="shared" ca="1" si="21"/>
        <v>0</v>
      </c>
      <c r="BR14" s="266">
        <f t="shared" ca="1" si="21"/>
        <v>0</v>
      </c>
      <c r="BS14" s="266">
        <f t="shared" ca="1" si="21"/>
        <v>0</v>
      </c>
      <c r="BT14" s="266">
        <f t="shared" ca="1" si="21"/>
        <v>0</v>
      </c>
      <c r="BU14" s="266">
        <f t="shared" ca="1" si="21"/>
        <v>0</v>
      </c>
      <c r="BV14" s="266">
        <f t="shared" ca="1" si="21"/>
        <v>0</v>
      </c>
      <c r="BW14" s="266">
        <f t="shared" ca="1" si="21"/>
        <v>0</v>
      </c>
      <c r="BX14" s="266">
        <f t="shared" ca="1" si="21"/>
        <v>0</v>
      </c>
      <c r="BY14" s="266">
        <f t="shared" ca="1" si="21"/>
        <v>0</v>
      </c>
      <c r="BZ14" s="266">
        <f t="shared" ca="1" si="22"/>
        <v>0</v>
      </c>
      <c r="CA14" s="266">
        <f t="shared" ca="1" si="22"/>
        <v>0</v>
      </c>
      <c r="CB14" s="266">
        <f t="shared" ca="1" si="22"/>
        <v>0</v>
      </c>
      <c r="CC14" s="266">
        <f t="shared" ca="1" si="22"/>
        <v>0</v>
      </c>
      <c r="CD14" s="266">
        <f t="shared" ca="1" si="22"/>
        <v>0</v>
      </c>
      <c r="CE14" s="266">
        <f t="shared" ca="1" si="22"/>
        <v>0</v>
      </c>
      <c r="CF14" s="266">
        <f t="shared" ca="1" si="22"/>
        <v>0</v>
      </c>
      <c r="CG14" s="266">
        <f t="shared" ca="1" si="22"/>
        <v>0</v>
      </c>
      <c r="CH14" s="266">
        <f t="shared" ca="1" si="22"/>
        <v>0</v>
      </c>
      <c r="CI14" s="266">
        <f t="shared" ca="1" si="22"/>
        <v>0</v>
      </c>
      <c r="CJ14" s="266">
        <f t="shared" ca="1" si="23"/>
        <v>0</v>
      </c>
      <c r="CK14" s="266">
        <f t="shared" ca="1" si="23"/>
        <v>0</v>
      </c>
      <c r="CL14" s="266">
        <f t="shared" ca="1" si="23"/>
        <v>0</v>
      </c>
      <c r="CM14" s="266">
        <f t="shared" ca="1" si="23"/>
        <v>0</v>
      </c>
      <c r="CN14" s="266">
        <f t="shared" ca="1" si="23"/>
        <v>0</v>
      </c>
      <c r="CO14" s="266">
        <f t="shared" ca="1" si="23"/>
        <v>0</v>
      </c>
      <c r="CP14" s="266">
        <f t="shared" ca="1" si="23"/>
        <v>0</v>
      </c>
      <c r="CQ14" s="266">
        <f t="shared" ca="1" si="23"/>
        <v>0</v>
      </c>
      <c r="CR14" s="266">
        <f t="shared" ca="1" si="23"/>
        <v>0</v>
      </c>
      <c r="CS14" s="266">
        <f t="shared" ca="1" si="23"/>
        <v>0</v>
      </c>
      <c r="CT14" s="266">
        <f t="shared" ca="1" si="24"/>
        <v>0</v>
      </c>
      <c r="CU14" s="266">
        <f t="shared" ca="1" si="24"/>
        <v>0</v>
      </c>
      <c r="CV14" s="266">
        <f t="shared" ca="1" si="24"/>
        <v>0</v>
      </c>
      <c r="CW14" s="266">
        <f t="shared" ca="1" si="24"/>
        <v>0</v>
      </c>
      <c r="CX14" s="266">
        <f t="shared" ca="1" si="24"/>
        <v>0</v>
      </c>
      <c r="CY14" s="266">
        <f t="shared" ca="1" si="24"/>
        <v>0</v>
      </c>
      <c r="CZ14" s="266">
        <f t="shared" ca="1" si="24"/>
        <v>0</v>
      </c>
      <c r="DA14" s="266">
        <f t="shared" ca="1" si="24"/>
        <v>0</v>
      </c>
      <c r="DB14" s="266">
        <f t="shared" ca="1" si="24"/>
        <v>0</v>
      </c>
      <c r="DC14" s="266">
        <f t="shared" ca="1" si="24"/>
        <v>0</v>
      </c>
      <c r="DE14" s="118" t="str">
        <f t="shared" ca="1" si="25"/>
        <v>D.1.3.</v>
      </c>
      <c r="DF14">
        <v>1</v>
      </c>
      <c r="DG14">
        <f t="shared" ca="1" si="26"/>
        <v>21</v>
      </c>
      <c r="DH14">
        <v>0</v>
      </c>
    </row>
    <row r="15" spans="1:112" hidden="1">
      <c r="A15" s="68">
        <v>3</v>
      </c>
      <c r="B15" s="262" t="str">
        <f t="shared" ca="1" si="12"/>
        <v>D.1.4.</v>
      </c>
      <c r="C15" s="263" t="str">
        <f t="shared" ca="1" si="13"/>
        <v>Veikla</v>
      </c>
      <c r="D15" s="267"/>
      <c r="E15" s="264">
        <f t="shared" ca="1" si="14"/>
        <v>0.21</v>
      </c>
      <c r="F15" s="265">
        <f ca="1">H15+NPV(FD,I15:INDEX(I15:DC15,PAL))</f>
        <v>0</v>
      </c>
      <c r="G15" s="258">
        <f ca="1">SUMIF($H$5:$DC$5,"&lt;="&amp;PAL,$H15:$DC15)</f>
        <v>0</v>
      </c>
      <c r="H15" s="266">
        <f t="shared" ca="1" si="15"/>
        <v>0</v>
      </c>
      <c r="I15" s="266">
        <f t="shared" ca="1" si="15"/>
        <v>0</v>
      </c>
      <c r="J15" s="266">
        <f t="shared" ca="1" si="15"/>
        <v>0</v>
      </c>
      <c r="K15" s="266">
        <f t="shared" ca="1" si="15"/>
        <v>0</v>
      </c>
      <c r="L15" s="266">
        <f t="shared" ca="1" si="15"/>
        <v>0</v>
      </c>
      <c r="M15" s="266">
        <f t="shared" ca="1" si="15"/>
        <v>0</v>
      </c>
      <c r="N15" s="266">
        <f t="shared" ca="1" si="15"/>
        <v>0</v>
      </c>
      <c r="O15" s="266">
        <f t="shared" ca="1" si="15"/>
        <v>0</v>
      </c>
      <c r="P15" s="266">
        <f t="shared" ca="1" si="15"/>
        <v>0</v>
      </c>
      <c r="Q15" s="266">
        <f t="shared" ca="1" si="15"/>
        <v>0</v>
      </c>
      <c r="R15" s="266">
        <f t="shared" ca="1" si="16"/>
        <v>0</v>
      </c>
      <c r="S15" s="266">
        <f t="shared" ca="1" si="16"/>
        <v>0</v>
      </c>
      <c r="T15" s="266">
        <f t="shared" ca="1" si="16"/>
        <v>0</v>
      </c>
      <c r="U15" s="266">
        <f t="shared" ca="1" si="16"/>
        <v>0</v>
      </c>
      <c r="V15" s="266">
        <f t="shared" ca="1" si="16"/>
        <v>0</v>
      </c>
      <c r="W15" s="266">
        <f t="shared" ca="1" si="16"/>
        <v>0</v>
      </c>
      <c r="X15" s="266">
        <f t="shared" ca="1" si="16"/>
        <v>0</v>
      </c>
      <c r="Y15" s="266">
        <f t="shared" ca="1" si="16"/>
        <v>0</v>
      </c>
      <c r="Z15" s="266">
        <f t="shared" ca="1" si="16"/>
        <v>0</v>
      </c>
      <c r="AA15" s="266">
        <f t="shared" ca="1" si="16"/>
        <v>0</v>
      </c>
      <c r="AB15" s="266">
        <f t="shared" ca="1" si="17"/>
        <v>0</v>
      </c>
      <c r="AC15" s="266">
        <f t="shared" ca="1" si="17"/>
        <v>0</v>
      </c>
      <c r="AD15" s="266">
        <f t="shared" ca="1" si="17"/>
        <v>0</v>
      </c>
      <c r="AE15" s="266">
        <f t="shared" ca="1" si="17"/>
        <v>0</v>
      </c>
      <c r="AF15" s="266">
        <f t="shared" ca="1" si="17"/>
        <v>0</v>
      </c>
      <c r="AG15" s="266">
        <f t="shared" ca="1" si="17"/>
        <v>0</v>
      </c>
      <c r="AH15" s="266">
        <f t="shared" ca="1" si="17"/>
        <v>0</v>
      </c>
      <c r="AI15" s="266">
        <f t="shared" ca="1" si="17"/>
        <v>0</v>
      </c>
      <c r="AJ15" s="266">
        <f t="shared" ca="1" si="17"/>
        <v>0</v>
      </c>
      <c r="AK15" s="266">
        <f t="shared" ca="1" si="17"/>
        <v>0</v>
      </c>
      <c r="AL15" s="266">
        <f t="shared" ca="1" si="18"/>
        <v>0</v>
      </c>
      <c r="AM15" s="266">
        <f t="shared" ca="1" si="18"/>
        <v>0</v>
      </c>
      <c r="AN15" s="266">
        <f t="shared" ca="1" si="18"/>
        <v>0</v>
      </c>
      <c r="AO15" s="266">
        <f t="shared" ca="1" si="18"/>
        <v>0</v>
      </c>
      <c r="AP15" s="266">
        <f t="shared" ca="1" si="18"/>
        <v>0</v>
      </c>
      <c r="AQ15" s="266">
        <f t="shared" ca="1" si="18"/>
        <v>0</v>
      </c>
      <c r="AR15" s="266">
        <f t="shared" ca="1" si="18"/>
        <v>0</v>
      </c>
      <c r="AS15" s="266">
        <f t="shared" ca="1" si="18"/>
        <v>0</v>
      </c>
      <c r="AT15" s="266">
        <f t="shared" ca="1" si="18"/>
        <v>0</v>
      </c>
      <c r="AU15" s="266">
        <f t="shared" ca="1" si="18"/>
        <v>0</v>
      </c>
      <c r="AV15" s="266">
        <f t="shared" ca="1" si="19"/>
        <v>0</v>
      </c>
      <c r="AW15" s="266">
        <f t="shared" ca="1" si="19"/>
        <v>0</v>
      </c>
      <c r="AX15" s="266">
        <f t="shared" ca="1" si="19"/>
        <v>0</v>
      </c>
      <c r="AY15" s="266">
        <f t="shared" ca="1" si="19"/>
        <v>0</v>
      </c>
      <c r="AZ15" s="266">
        <f t="shared" ca="1" si="19"/>
        <v>0</v>
      </c>
      <c r="BA15" s="266">
        <f t="shared" ca="1" si="19"/>
        <v>0</v>
      </c>
      <c r="BB15" s="266">
        <f t="shared" ca="1" si="19"/>
        <v>0</v>
      </c>
      <c r="BC15" s="266">
        <f t="shared" ca="1" si="19"/>
        <v>0</v>
      </c>
      <c r="BD15" s="266">
        <f t="shared" ca="1" si="19"/>
        <v>0</v>
      </c>
      <c r="BE15" s="266">
        <f t="shared" ca="1" si="19"/>
        <v>0</v>
      </c>
      <c r="BF15" s="266">
        <f t="shared" ca="1" si="20"/>
        <v>0</v>
      </c>
      <c r="BG15" s="266">
        <f t="shared" ca="1" si="20"/>
        <v>0</v>
      </c>
      <c r="BH15" s="266">
        <f t="shared" ca="1" si="20"/>
        <v>0</v>
      </c>
      <c r="BI15" s="266">
        <f t="shared" ca="1" si="20"/>
        <v>0</v>
      </c>
      <c r="BJ15" s="266">
        <f t="shared" ca="1" si="20"/>
        <v>0</v>
      </c>
      <c r="BK15" s="266">
        <f t="shared" ca="1" si="20"/>
        <v>0</v>
      </c>
      <c r="BL15" s="266">
        <f t="shared" ca="1" si="20"/>
        <v>0</v>
      </c>
      <c r="BM15" s="266">
        <f t="shared" ca="1" si="20"/>
        <v>0</v>
      </c>
      <c r="BN15" s="266">
        <f t="shared" ca="1" si="20"/>
        <v>0</v>
      </c>
      <c r="BO15" s="266">
        <f t="shared" ca="1" si="20"/>
        <v>0</v>
      </c>
      <c r="BP15" s="266">
        <f t="shared" ca="1" si="21"/>
        <v>0</v>
      </c>
      <c r="BQ15" s="266">
        <f t="shared" ca="1" si="21"/>
        <v>0</v>
      </c>
      <c r="BR15" s="266">
        <f t="shared" ca="1" si="21"/>
        <v>0</v>
      </c>
      <c r="BS15" s="266">
        <f t="shared" ca="1" si="21"/>
        <v>0</v>
      </c>
      <c r="BT15" s="266">
        <f t="shared" ca="1" si="21"/>
        <v>0</v>
      </c>
      <c r="BU15" s="266">
        <f t="shared" ca="1" si="21"/>
        <v>0</v>
      </c>
      <c r="BV15" s="266">
        <f t="shared" ca="1" si="21"/>
        <v>0</v>
      </c>
      <c r="BW15" s="266">
        <f t="shared" ca="1" si="21"/>
        <v>0</v>
      </c>
      <c r="BX15" s="266">
        <f t="shared" ca="1" si="21"/>
        <v>0</v>
      </c>
      <c r="BY15" s="266">
        <f t="shared" ca="1" si="21"/>
        <v>0</v>
      </c>
      <c r="BZ15" s="266">
        <f t="shared" ca="1" si="22"/>
        <v>0</v>
      </c>
      <c r="CA15" s="266">
        <f t="shared" ca="1" si="22"/>
        <v>0</v>
      </c>
      <c r="CB15" s="266">
        <f t="shared" ca="1" si="22"/>
        <v>0</v>
      </c>
      <c r="CC15" s="266">
        <f t="shared" ca="1" si="22"/>
        <v>0</v>
      </c>
      <c r="CD15" s="266">
        <f t="shared" ca="1" si="22"/>
        <v>0</v>
      </c>
      <c r="CE15" s="266">
        <f t="shared" ca="1" si="22"/>
        <v>0</v>
      </c>
      <c r="CF15" s="266">
        <f t="shared" ca="1" si="22"/>
        <v>0</v>
      </c>
      <c r="CG15" s="266">
        <f t="shared" ca="1" si="22"/>
        <v>0</v>
      </c>
      <c r="CH15" s="266">
        <f t="shared" ca="1" si="22"/>
        <v>0</v>
      </c>
      <c r="CI15" s="266">
        <f t="shared" ca="1" si="22"/>
        <v>0</v>
      </c>
      <c r="CJ15" s="266">
        <f t="shared" ca="1" si="23"/>
        <v>0</v>
      </c>
      <c r="CK15" s="266">
        <f t="shared" ca="1" si="23"/>
        <v>0</v>
      </c>
      <c r="CL15" s="266">
        <f t="shared" ca="1" si="23"/>
        <v>0</v>
      </c>
      <c r="CM15" s="266">
        <f t="shared" ca="1" si="23"/>
        <v>0</v>
      </c>
      <c r="CN15" s="266">
        <f t="shared" ca="1" si="23"/>
        <v>0</v>
      </c>
      <c r="CO15" s="266">
        <f t="shared" ca="1" si="23"/>
        <v>0</v>
      </c>
      <c r="CP15" s="266">
        <f t="shared" ca="1" si="23"/>
        <v>0</v>
      </c>
      <c r="CQ15" s="266">
        <f t="shared" ca="1" si="23"/>
        <v>0</v>
      </c>
      <c r="CR15" s="266">
        <f t="shared" ca="1" si="23"/>
        <v>0</v>
      </c>
      <c r="CS15" s="266">
        <f t="shared" ca="1" si="23"/>
        <v>0</v>
      </c>
      <c r="CT15" s="266">
        <f t="shared" ca="1" si="24"/>
        <v>0</v>
      </c>
      <c r="CU15" s="266">
        <f t="shared" ca="1" si="24"/>
        <v>0</v>
      </c>
      <c r="CV15" s="266">
        <f t="shared" ca="1" si="24"/>
        <v>0</v>
      </c>
      <c r="CW15" s="266">
        <f t="shared" ca="1" si="24"/>
        <v>0</v>
      </c>
      <c r="CX15" s="266">
        <f t="shared" ca="1" si="24"/>
        <v>0</v>
      </c>
      <c r="CY15" s="266">
        <f t="shared" ca="1" si="24"/>
        <v>0</v>
      </c>
      <c r="CZ15" s="266">
        <f t="shared" ca="1" si="24"/>
        <v>0</v>
      </c>
      <c r="DA15" s="266">
        <f t="shared" ca="1" si="24"/>
        <v>0</v>
      </c>
      <c r="DB15" s="266">
        <f t="shared" ca="1" si="24"/>
        <v>0</v>
      </c>
      <c r="DC15" s="266">
        <f t="shared" ca="1" si="24"/>
        <v>0</v>
      </c>
      <c r="DE15" s="118" t="str">
        <f t="shared" ca="1" si="25"/>
        <v>D.1.4.</v>
      </c>
      <c r="DF15">
        <v>1</v>
      </c>
      <c r="DG15">
        <f t="shared" ca="1" si="26"/>
        <v>21</v>
      </c>
      <c r="DH15">
        <v>0</v>
      </c>
    </row>
    <row r="16" spans="1:112" hidden="1">
      <c r="A16" s="68">
        <v>4</v>
      </c>
      <c r="B16" s="262" t="str">
        <f t="shared" ca="1" si="12"/>
        <v>D.1.5.</v>
      </c>
      <c r="C16" s="263" t="str">
        <f t="shared" ca="1" si="13"/>
        <v>Veikla</v>
      </c>
      <c r="D16" s="267"/>
      <c r="E16" s="264">
        <f t="shared" ca="1" si="14"/>
        <v>0.21</v>
      </c>
      <c r="F16" s="265">
        <f ca="1">H16+NPV(FD,I16:INDEX(I16:DC16,PAL))</f>
        <v>0</v>
      </c>
      <c r="G16" s="258">
        <f ca="1">SUMIF($H$5:$DC$5,"&lt;="&amp;PAL,$H16:$DC16)</f>
        <v>0</v>
      </c>
      <c r="H16" s="266">
        <f t="shared" ca="1" si="15"/>
        <v>0</v>
      </c>
      <c r="I16" s="266">
        <f t="shared" ca="1" si="15"/>
        <v>0</v>
      </c>
      <c r="J16" s="266">
        <f t="shared" ca="1" si="15"/>
        <v>0</v>
      </c>
      <c r="K16" s="266">
        <f t="shared" ca="1" si="15"/>
        <v>0</v>
      </c>
      <c r="L16" s="266">
        <f t="shared" ca="1" si="15"/>
        <v>0</v>
      </c>
      <c r="M16" s="266">
        <f t="shared" ca="1" si="15"/>
        <v>0</v>
      </c>
      <c r="N16" s="266">
        <f t="shared" ca="1" si="15"/>
        <v>0</v>
      </c>
      <c r="O16" s="266">
        <f t="shared" ca="1" si="15"/>
        <v>0</v>
      </c>
      <c r="P16" s="266">
        <f t="shared" ca="1" si="15"/>
        <v>0</v>
      </c>
      <c r="Q16" s="266">
        <f t="shared" ca="1" si="15"/>
        <v>0</v>
      </c>
      <c r="R16" s="266">
        <f t="shared" ca="1" si="16"/>
        <v>0</v>
      </c>
      <c r="S16" s="266">
        <f t="shared" ca="1" si="16"/>
        <v>0</v>
      </c>
      <c r="T16" s="266">
        <f t="shared" ca="1" si="16"/>
        <v>0</v>
      </c>
      <c r="U16" s="266">
        <f t="shared" ca="1" si="16"/>
        <v>0</v>
      </c>
      <c r="V16" s="266">
        <f t="shared" ca="1" si="16"/>
        <v>0</v>
      </c>
      <c r="W16" s="266">
        <f t="shared" ca="1" si="16"/>
        <v>0</v>
      </c>
      <c r="X16" s="266">
        <f t="shared" ca="1" si="16"/>
        <v>0</v>
      </c>
      <c r="Y16" s="266">
        <f t="shared" ca="1" si="16"/>
        <v>0</v>
      </c>
      <c r="Z16" s="266">
        <f t="shared" ca="1" si="16"/>
        <v>0</v>
      </c>
      <c r="AA16" s="266">
        <f t="shared" ca="1" si="16"/>
        <v>0</v>
      </c>
      <c r="AB16" s="266">
        <f t="shared" ca="1" si="17"/>
        <v>0</v>
      </c>
      <c r="AC16" s="266">
        <f t="shared" ca="1" si="17"/>
        <v>0</v>
      </c>
      <c r="AD16" s="266">
        <f t="shared" ca="1" si="17"/>
        <v>0</v>
      </c>
      <c r="AE16" s="266">
        <f t="shared" ca="1" si="17"/>
        <v>0</v>
      </c>
      <c r="AF16" s="266">
        <f t="shared" ca="1" si="17"/>
        <v>0</v>
      </c>
      <c r="AG16" s="266">
        <f t="shared" ca="1" si="17"/>
        <v>0</v>
      </c>
      <c r="AH16" s="266">
        <f t="shared" ca="1" si="17"/>
        <v>0</v>
      </c>
      <c r="AI16" s="266">
        <f t="shared" ca="1" si="17"/>
        <v>0</v>
      </c>
      <c r="AJ16" s="266">
        <f t="shared" ca="1" si="17"/>
        <v>0</v>
      </c>
      <c r="AK16" s="266">
        <f t="shared" ca="1" si="17"/>
        <v>0</v>
      </c>
      <c r="AL16" s="266">
        <f t="shared" ca="1" si="18"/>
        <v>0</v>
      </c>
      <c r="AM16" s="266">
        <f t="shared" ca="1" si="18"/>
        <v>0</v>
      </c>
      <c r="AN16" s="266">
        <f t="shared" ca="1" si="18"/>
        <v>0</v>
      </c>
      <c r="AO16" s="266">
        <f t="shared" ca="1" si="18"/>
        <v>0</v>
      </c>
      <c r="AP16" s="266">
        <f t="shared" ca="1" si="18"/>
        <v>0</v>
      </c>
      <c r="AQ16" s="266">
        <f t="shared" ca="1" si="18"/>
        <v>0</v>
      </c>
      <c r="AR16" s="266">
        <f t="shared" ca="1" si="18"/>
        <v>0</v>
      </c>
      <c r="AS16" s="266">
        <f t="shared" ca="1" si="18"/>
        <v>0</v>
      </c>
      <c r="AT16" s="266">
        <f t="shared" ca="1" si="18"/>
        <v>0</v>
      </c>
      <c r="AU16" s="266">
        <f t="shared" ca="1" si="18"/>
        <v>0</v>
      </c>
      <c r="AV16" s="266">
        <f t="shared" ca="1" si="19"/>
        <v>0</v>
      </c>
      <c r="AW16" s="266">
        <f t="shared" ca="1" si="19"/>
        <v>0</v>
      </c>
      <c r="AX16" s="266">
        <f t="shared" ca="1" si="19"/>
        <v>0</v>
      </c>
      <c r="AY16" s="266">
        <f t="shared" ca="1" si="19"/>
        <v>0</v>
      </c>
      <c r="AZ16" s="266">
        <f t="shared" ca="1" si="19"/>
        <v>0</v>
      </c>
      <c r="BA16" s="266">
        <f t="shared" ca="1" si="19"/>
        <v>0</v>
      </c>
      <c r="BB16" s="266">
        <f t="shared" ca="1" si="19"/>
        <v>0</v>
      </c>
      <c r="BC16" s="266">
        <f t="shared" ca="1" si="19"/>
        <v>0</v>
      </c>
      <c r="BD16" s="266">
        <f t="shared" ca="1" si="19"/>
        <v>0</v>
      </c>
      <c r="BE16" s="266">
        <f t="shared" ca="1" si="19"/>
        <v>0</v>
      </c>
      <c r="BF16" s="266">
        <f t="shared" ca="1" si="20"/>
        <v>0</v>
      </c>
      <c r="BG16" s="266">
        <f t="shared" ca="1" si="20"/>
        <v>0</v>
      </c>
      <c r="BH16" s="266">
        <f t="shared" ca="1" si="20"/>
        <v>0</v>
      </c>
      <c r="BI16" s="266">
        <f t="shared" ca="1" si="20"/>
        <v>0</v>
      </c>
      <c r="BJ16" s="266">
        <f t="shared" ca="1" si="20"/>
        <v>0</v>
      </c>
      <c r="BK16" s="266">
        <f t="shared" ca="1" si="20"/>
        <v>0</v>
      </c>
      <c r="BL16" s="266">
        <f t="shared" ca="1" si="20"/>
        <v>0</v>
      </c>
      <c r="BM16" s="266">
        <f t="shared" ca="1" si="20"/>
        <v>0</v>
      </c>
      <c r="BN16" s="266">
        <f t="shared" ca="1" si="20"/>
        <v>0</v>
      </c>
      <c r="BO16" s="266">
        <f t="shared" ca="1" si="20"/>
        <v>0</v>
      </c>
      <c r="BP16" s="266">
        <f t="shared" ca="1" si="21"/>
        <v>0</v>
      </c>
      <c r="BQ16" s="266">
        <f t="shared" ca="1" si="21"/>
        <v>0</v>
      </c>
      <c r="BR16" s="266">
        <f t="shared" ca="1" si="21"/>
        <v>0</v>
      </c>
      <c r="BS16" s="266">
        <f t="shared" ca="1" si="21"/>
        <v>0</v>
      </c>
      <c r="BT16" s="266">
        <f t="shared" ca="1" si="21"/>
        <v>0</v>
      </c>
      <c r="BU16" s="266">
        <f t="shared" ca="1" si="21"/>
        <v>0</v>
      </c>
      <c r="BV16" s="266">
        <f t="shared" ca="1" si="21"/>
        <v>0</v>
      </c>
      <c r="BW16" s="266">
        <f t="shared" ca="1" si="21"/>
        <v>0</v>
      </c>
      <c r="BX16" s="266">
        <f t="shared" ca="1" si="21"/>
        <v>0</v>
      </c>
      <c r="BY16" s="266">
        <f t="shared" ca="1" si="21"/>
        <v>0</v>
      </c>
      <c r="BZ16" s="266">
        <f t="shared" ca="1" si="22"/>
        <v>0</v>
      </c>
      <c r="CA16" s="266">
        <f t="shared" ca="1" si="22"/>
        <v>0</v>
      </c>
      <c r="CB16" s="266">
        <f t="shared" ca="1" si="22"/>
        <v>0</v>
      </c>
      <c r="CC16" s="266">
        <f t="shared" ca="1" si="22"/>
        <v>0</v>
      </c>
      <c r="CD16" s="266">
        <f t="shared" ca="1" si="22"/>
        <v>0</v>
      </c>
      <c r="CE16" s="266">
        <f t="shared" ca="1" si="22"/>
        <v>0</v>
      </c>
      <c r="CF16" s="266">
        <f t="shared" ca="1" si="22"/>
        <v>0</v>
      </c>
      <c r="CG16" s="266">
        <f t="shared" ca="1" si="22"/>
        <v>0</v>
      </c>
      <c r="CH16" s="266">
        <f t="shared" ca="1" si="22"/>
        <v>0</v>
      </c>
      <c r="CI16" s="266">
        <f t="shared" ca="1" si="22"/>
        <v>0</v>
      </c>
      <c r="CJ16" s="266">
        <f t="shared" ca="1" si="23"/>
        <v>0</v>
      </c>
      <c r="CK16" s="266">
        <f t="shared" ca="1" si="23"/>
        <v>0</v>
      </c>
      <c r="CL16" s="266">
        <f t="shared" ca="1" si="23"/>
        <v>0</v>
      </c>
      <c r="CM16" s="266">
        <f t="shared" ca="1" si="23"/>
        <v>0</v>
      </c>
      <c r="CN16" s="266">
        <f t="shared" ca="1" si="23"/>
        <v>0</v>
      </c>
      <c r="CO16" s="266">
        <f t="shared" ca="1" si="23"/>
        <v>0</v>
      </c>
      <c r="CP16" s="266">
        <f t="shared" ca="1" si="23"/>
        <v>0</v>
      </c>
      <c r="CQ16" s="266">
        <f t="shared" ca="1" si="23"/>
        <v>0</v>
      </c>
      <c r="CR16" s="266">
        <f t="shared" ca="1" si="23"/>
        <v>0</v>
      </c>
      <c r="CS16" s="266">
        <f t="shared" ca="1" si="23"/>
        <v>0</v>
      </c>
      <c r="CT16" s="266">
        <f t="shared" ca="1" si="24"/>
        <v>0</v>
      </c>
      <c r="CU16" s="266">
        <f t="shared" ca="1" si="24"/>
        <v>0</v>
      </c>
      <c r="CV16" s="266">
        <f t="shared" ca="1" si="24"/>
        <v>0</v>
      </c>
      <c r="CW16" s="266">
        <f t="shared" ca="1" si="24"/>
        <v>0</v>
      </c>
      <c r="CX16" s="266">
        <f t="shared" ca="1" si="24"/>
        <v>0</v>
      </c>
      <c r="CY16" s="266">
        <f t="shared" ca="1" si="24"/>
        <v>0</v>
      </c>
      <c r="CZ16" s="266">
        <f t="shared" ca="1" si="24"/>
        <v>0</v>
      </c>
      <c r="DA16" s="266">
        <f t="shared" ca="1" si="24"/>
        <v>0</v>
      </c>
      <c r="DB16" s="266">
        <f t="shared" ca="1" si="24"/>
        <v>0</v>
      </c>
      <c r="DC16" s="266">
        <f t="shared" ca="1" si="24"/>
        <v>0</v>
      </c>
      <c r="DE16" s="118" t="str">
        <f t="shared" ca="1" si="25"/>
        <v>D.1.5.</v>
      </c>
      <c r="DF16">
        <v>1</v>
      </c>
      <c r="DG16">
        <f t="shared" ca="1" si="26"/>
        <v>21</v>
      </c>
      <c r="DH16">
        <v>0</v>
      </c>
    </row>
    <row r="17" spans="1:112" hidden="1">
      <c r="A17" s="68">
        <v>5</v>
      </c>
      <c r="B17" s="262" t="str">
        <f t="shared" ca="1" si="12"/>
        <v>D.1.6.</v>
      </c>
      <c r="C17" s="263" t="str">
        <f t="shared" ca="1" si="13"/>
        <v>Veikla</v>
      </c>
      <c r="D17" s="267"/>
      <c r="E17" s="264">
        <f t="shared" ca="1" si="14"/>
        <v>0.21</v>
      </c>
      <c r="F17" s="265">
        <f ca="1">H17+NPV(FD,I17:INDEX(I17:DC17,PAL))</f>
        <v>0</v>
      </c>
      <c r="G17" s="258">
        <f ca="1">SUMIF($H$5:$DC$5,"&lt;="&amp;PAL,$H17:$DC17)</f>
        <v>0</v>
      </c>
      <c r="H17" s="266">
        <f t="shared" ca="1" si="15"/>
        <v>0</v>
      </c>
      <c r="I17" s="266">
        <f t="shared" ca="1" si="15"/>
        <v>0</v>
      </c>
      <c r="J17" s="266">
        <f t="shared" ca="1" si="15"/>
        <v>0</v>
      </c>
      <c r="K17" s="266">
        <f t="shared" ca="1" si="15"/>
        <v>0</v>
      </c>
      <c r="L17" s="266">
        <f t="shared" ca="1" si="15"/>
        <v>0</v>
      </c>
      <c r="M17" s="266">
        <f t="shared" ca="1" si="15"/>
        <v>0</v>
      </c>
      <c r="N17" s="266">
        <f t="shared" ca="1" si="15"/>
        <v>0</v>
      </c>
      <c r="O17" s="266">
        <f t="shared" ca="1" si="15"/>
        <v>0</v>
      </c>
      <c r="P17" s="266">
        <f t="shared" ca="1" si="15"/>
        <v>0</v>
      </c>
      <c r="Q17" s="266">
        <f t="shared" ca="1" si="15"/>
        <v>0</v>
      </c>
      <c r="R17" s="266">
        <f t="shared" ca="1" si="16"/>
        <v>0</v>
      </c>
      <c r="S17" s="266">
        <f t="shared" ca="1" si="16"/>
        <v>0</v>
      </c>
      <c r="T17" s="266">
        <f t="shared" ca="1" si="16"/>
        <v>0</v>
      </c>
      <c r="U17" s="266">
        <f t="shared" ca="1" si="16"/>
        <v>0</v>
      </c>
      <c r="V17" s="266">
        <f t="shared" ca="1" si="16"/>
        <v>0</v>
      </c>
      <c r="W17" s="266">
        <f t="shared" ca="1" si="16"/>
        <v>0</v>
      </c>
      <c r="X17" s="266">
        <f t="shared" ca="1" si="16"/>
        <v>0</v>
      </c>
      <c r="Y17" s="266">
        <f t="shared" ca="1" si="16"/>
        <v>0</v>
      </c>
      <c r="Z17" s="266">
        <f t="shared" ca="1" si="16"/>
        <v>0</v>
      </c>
      <c r="AA17" s="266">
        <f t="shared" ca="1" si="16"/>
        <v>0</v>
      </c>
      <c r="AB17" s="266">
        <f t="shared" ca="1" si="17"/>
        <v>0</v>
      </c>
      <c r="AC17" s="266">
        <f t="shared" ca="1" si="17"/>
        <v>0</v>
      </c>
      <c r="AD17" s="266">
        <f t="shared" ca="1" si="17"/>
        <v>0</v>
      </c>
      <c r="AE17" s="266">
        <f t="shared" ca="1" si="17"/>
        <v>0</v>
      </c>
      <c r="AF17" s="266">
        <f t="shared" ca="1" si="17"/>
        <v>0</v>
      </c>
      <c r="AG17" s="266">
        <f t="shared" ca="1" si="17"/>
        <v>0</v>
      </c>
      <c r="AH17" s="266">
        <f t="shared" ca="1" si="17"/>
        <v>0</v>
      </c>
      <c r="AI17" s="266">
        <f t="shared" ca="1" si="17"/>
        <v>0</v>
      </c>
      <c r="AJ17" s="266">
        <f t="shared" ca="1" si="17"/>
        <v>0</v>
      </c>
      <c r="AK17" s="266">
        <f t="shared" ca="1" si="17"/>
        <v>0</v>
      </c>
      <c r="AL17" s="266">
        <f t="shared" ca="1" si="18"/>
        <v>0</v>
      </c>
      <c r="AM17" s="266">
        <f t="shared" ca="1" si="18"/>
        <v>0</v>
      </c>
      <c r="AN17" s="266">
        <f t="shared" ca="1" si="18"/>
        <v>0</v>
      </c>
      <c r="AO17" s="266">
        <f t="shared" ca="1" si="18"/>
        <v>0</v>
      </c>
      <c r="AP17" s="266">
        <f t="shared" ca="1" si="18"/>
        <v>0</v>
      </c>
      <c r="AQ17" s="266">
        <f t="shared" ca="1" si="18"/>
        <v>0</v>
      </c>
      <c r="AR17" s="266">
        <f t="shared" ca="1" si="18"/>
        <v>0</v>
      </c>
      <c r="AS17" s="266">
        <f t="shared" ca="1" si="18"/>
        <v>0</v>
      </c>
      <c r="AT17" s="266">
        <f t="shared" ca="1" si="18"/>
        <v>0</v>
      </c>
      <c r="AU17" s="266">
        <f t="shared" ca="1" si="18"/>
        <v>0</v>
      </c>
      <c r="AV17" s="266">
        <f t="shared" ca="1" si="19"/>
        <v>0</v>
      </c>
      <c r="AW17" s="266">
        <f t="shared" ca="1" si="19"/>
        <v>0</v>
      </c>
      <c r="AX17" s="266">
        <f t="shared" ca="1" si="19"/>
        <v>0</v>
      </c>
      <c r="AY17" s="266">
        <f t="shared" ca="1" si="19"/>
        <v>0</v>
      </c>
      <c r="AZ17" s="266">
        <f t="shared" ca="1" si="19"/>
        <v>0</v>
      </c>
      <c r="BA17" s="266">
        <f t="shared" ca="1" si="19"/>
        <v>0</v>
      </c>
      <c r="BB17" s="266">
        <f t="shared" ca="1" si="19"/>
        <v>0</v>
      </c>
      <c r="BC17" s="266">
        <f t="shared" ca="1" si="19"/>
        <v>0</v>
      </c>
      <c r="BD17" s="266">
        <f t="shared" ca="1" si="19"/>
        <v>0</v>
      </c>
      <c r="BE17" s="266">
        <f t="shared" ca="1" si="19"/>
        <v>0</v>
      </c>
      <c r="BF17" s="266">
        <f t="shared" ca="1" si="20"/>
        <v>0</v>
      </c>
      <c r="BG17" s="266">
        <f t="shared" ca="1" si="20"/>
        <v>0</v>
      </c>
      <c r="BH17" s="266">
        <f t="shared" ca="1" si="20"/>
        <v>0</v>
      </c>
      <c r="BI17" s="266">
        <f t="shared" ca="1" si="20"/>
        <v>0</v>
      </c>
      <c r="BJ17" s="266">
        <f t="shared" ca="1" si="20"/>
        <v>0</v>
      </c>
      <c r="BK17" s="266">
        <f t="shared" ca="1" si="20"/>
        <v>0</v>
      </c>
      <c r="BL17" s="266">
        <f t="shared" ca="1" si="20"/>
        <v>0</v>
      </c>
      <c r="BM17" s="266">
        <f t="shared" ca="1" si="20"/>
        <v>0</v>
      </c>
      <c r="BN17" s="266">
        <f t="shared" ca="1" si="20"/>
        <v>0</v>
      </c>
      <c r="BO17" s="266">
        <f t="shared" ca="1" si="20"/>
        <v>0</v>
      </c>
      <c r="BP17" s="266">
        <f t="shared" ca="1" si="21"/>
        <v>0</v>
      </c>
      <c r="BQ17" s="266">
        <f t="shared" ca="1" si="21"/>
        <v>0</v>
      </c>
      <c r="BR17" s="266">
        <f t="shared" ca="1" si="21"/>
        <v>0</v>
      </c>
      <c r="BS17" s="266">
        <f t="shared" ca="1" si="21"/>
        <v>0</v>
      </c>
      <c r="BT17" s="266">
        <f t="shared" ca="1" si="21"/>
        <v>0</v>
      </c>
      <c r="BU17" s="266">
        <f t="shared" ca="1" si="21"/>
        <v>0</v>
      </c>
      <c r="BV17" s="266">
        <f t="shared" ca="1" si="21"/>
        <v>0</v>
      </c>
      <c r="BW17" s="266">
        <f t="shared" ca="1" si="21"/>
        <v>0</v>
      </c>
      <c r="BX17" s="266">
        <f t="shared" ca="1" si="21"/>
        <v>0</v>
      </c>
      <c r="BY17" s="266">
        <f t="shared" ca="1" si="21"/>
        <v>0</v>
      </c>
      <c r="BZ17" s="266">
        <f t="shared" ca="1" si="22"/>
        <v>0</v>
      </c>
      <c r="CA17" s="266">
        <f t="shared" ca="1" si="22"/>
        <v>0</v>
      </c>
      <c r="CB17" s="266">
        <f t="shared" ca="1" si="22"/>
        <v>0</v>
      </c>
      <c r="CC17" s="266">
        <f t="shared" ca="1" si="22"/>
        <v>0</v>
      </c>
      <c r="CD17" s="266">
        <f t="shared" ca="1" si="22"/>
        <v>0</v>
      </c>
      <c r="CE17" s="266">
        <f t="shared" ca="1" si="22"/>
        <v>0</v>
      </c>
      <c r="CF17" s="266">
        <f t="shared" ca="1" si="22"/>
        <v>0</v>
      </c>
      <c r="CG17" s="266">
        <f t="shared" ca="1" si="22"/>
        <v>0</v>
      </c>
      <c r="CH17" s="266">
        <f t="shared" ca="1" si="22"/>
        <v>0</v>
      </c>
      <c r="CI17" s="266">
        <f t="shared" ca="1" si="22"/>
        <v>0</v>
      </c>
      <c r="CJ17" s="266">
        <f t="shared" ca="1" si="23"/>
        <v>0</v>
      </c>
      <c r="CK17" s="266">
        <f t="shared" ca="1" si="23"/>
        <v>0</v>
      </c>
      <c r="CL17" s="266">
        <f t="shared" ca="1" si="23"/>
        <v>0</v>
      </c>
      <c r="CM17" s="266">
        <f t="shared" ca="1" si="23"/>
        <v>0</v>
      </c>
      <c r="CN17" s="266">
        <f t="shared" ca="1" si="23"/>
        <v>0</v>
      </c>
      <c r="CO17" s="266">
        <f t="shared" ca="1" si="23"/>
        <v>0</v>
      </c>
      <c r="CP17" s="266">
        <f t="shared" ca="1" si="23"/>
        <v>0</v>
      </c>
      <c r="CQ17" s="266">
        <f t="shared" ca="1" si="23"/>
        <v>0</v>
      </c>
      <c r="CR17" s="266">
        <f t="shared" ca="1" si="23"/>
        <v>0</v>
      </c>
      <c r="CS17" s="266">
        <f t="shared" ca="1" si="23"/>
        <v>0</v>
      </c>
      <c r="CT17" s="266">
        <f t="shared" ca="1" si="24"/>
        <v>0</v>
      </c>
      <c r="CU17" s="266">
        <f t="shared" ca="1" si="24"/>
        <v>0</v>
      </c>
      <c r="CV17" s="266">
        <f t="shared" ca="1" si="24"/>
        <v>0</v>
      </c>
      <c r="CW17" s="266">
        <f t="shared" ca="1" si="24"/>
        <v>0</v>
      </c>
      <c r="CX17" s="266">
        <f t="shared" ca="1" si="24"/>
        <v>0</v>
      </c>
      <c r="CY17" s="266">
        <f t="shared" ca="1" si="24"/>
        <v>0</v>
      </c>
      <c r="CZ17" s="266">
        <f t="shared" ca="1" si="24"/>
        <v>0</v>
      </c>
      <c r="DA17" s="266">
        <f t="shared" ca="1" si="24"/>
        <v>0</v>
      </c>
      <c r="DB17" s="266">
        <f t="shared" ca="1" si="24"/>
        <v>0</v>
      </c>
      <c r="DC17" s="266">
        <f t="shared" ca="1" si="24"/>
        <v>0</v>
      </c>
      <c r="DE17" s="118" t="str">
        <f t="shared" ca="1" si="25"/>
        <v>D.1.6.</v>
      </c>
      <c r="DF17">
        <v>1</v>
      </c>
      <c r="DG17">
        <f t="shared" ca="1" si="26"/>
        <v>21</v>
      </c>
      <c r="DH17">
        <v>0</v>
      </c>
    </row>
    <row r="18" spans="1:112" hidden="1">
      <c r="A18" s="68">
        <v>6</v>
      </c>
      <c r="B18" s="262" t="str">
        <f t="shared" ca="1" si="12"/>
        <v>D.1.7.</v>
      </c>
      <c r="C18" s="263" t="str">
        <f t="shared" ca="1" si="13"/>
        <v>Veikla</v>
      </c>
      <c r="D18" s="267"/>
      <c r="E18" s="264">
        <f t="shared" ca="1" si="14"/>
        <v>0.21</v>
      </c>
      <c r="F18" s="265">
        <f ca="1">H18+NPV(FD,I18:INDEX(I18:DC18,PAL))</f>
        <v>0</v>
      </c>
      <c r="G18" s="258">
        <f ca="1">SUMIF($H$5:$DC$5,"&lt;="&amp;PAL,$H18:$DC18)</f>
        <v>0</v>
      </c>
      <c r="H18" s="266">
        <f t="shared" ca="1" si="15"/>
        <v>0</v>
      </c>
      <c r="I18" s="266">
        <f t="shared" ca="1" si="15"/>
        <v>0</v>
      </c>
      <c r="J18" s="266">
        <f t="shared" ca="1" si="15"/>
        <v>0</v>
      </c>
      <c r="K18" s="266">
        <f t="shared" ca="1" si="15"/>
        <v>0</v>
      </c>
      <c r="L18" s="266">
        <f t="shared" ca="1" si="15"/>
        <v>0</v>
      </c>
      <c r="M18" s="266">
        <f t="shared" ca="1" si="15"/>
        <v>0</v>
      </c>
      <c r="N18" s="266">
        <f t="shared" ca="1" si="15"/>
        <v>0</v>
      </c>
      <c r="O18" s="266">
        <f t="shared" ca="1" si="15"/>
        <v>0</v>
      </c>
      <c r="P18" s="266">
        <f t="shared" ca="1" si="15"/>
        <v>0</v>
      </c>
      <c r="Q18" s="266">
        <f t="shared" ca="1" si="15"/>
        <v>0</v>
      </c>
      <c r="R18" s="266">
        <f t="shared" ca="1" si="16"/>
        <v>0</v>
      </c>
      <c r="S18" s="266">
        <f t="shared" ca="1" si="16"/>
        <v>0</v>
      </c>
      <c r="T18" s="266">
        <f t="shared" ca="1" si="16"/>
        <v>0</v>
      </c>
      <c r="U18" s="266">
        <f t="shared" ca="1" si="16"/>
        <v>0</v>
      </c>
      <c r="V18" s="266">
        <f t="shared" ca="1" si="16"/>
        <v>0</v>
      </c>
      <c r="W18" s="266">
        <f t="shared" ca="1" si="16"/>
        <v>0</v>
      </c>
      <c r="X18" s="266">
        <f t="shared" ca="1" si="16"/>
        <v>0</v>
      </c>
      <c r="Y18" s="266">
        <f t="shared" ca="1" si="16"/>
        <v>0</v>
      </c>
      <c r="Z18" s="266">
        <f t="shared" ca="1" si="16"/>
        <v>0</v>
      </c>
      <c r="AA18" s="266">
        <f t="shared" ca="1" si="16"/>
        <v>0</v>
      </c>
      <c r="AB18" s="266">
        <f t="shared" ca="1" si="17"/>
        <v>0</v>
      </c>
      <c r="AC18" s="266">
        <f t="shared" ca="1" si="17"/>
        <v>0</v>
      </c>
      <c r="AD18" s="266">
        <f t="shared" ca="1" si="17"/>
        <v>0</v>
      </c>
      <c r="AE18" s="266">
        <f t="shared" ca="1" si="17"/>
        <v>0</v>
      </c>
      <c r="AF18" s="266">
        <f t="shared" ca="1" si="17"/>
        <v>0</v>
      </c>
      <c r="AG18" s="266">
        <f t="shared" ca="1" si="17"/>
        <v>0</v>
      </c>
      <c r="AH18" s="266">
        <f t="shared" ca="1" si="17"/>
        <v>0</v>
      </c>
      <c r="AI18" s="266">
        <f t="shared" ca="1" si="17"/>
        <v>0</v>
      </c>
      <c r="AJ18" s="266">
        <f t="shared" ca="1" si="17"/>
        <v>0</v>
      </c>
      <c r="AK18" s="266">
        <f t="shared" ca="1" si="17"/>
        <v>0</v>
      </c>
      <c r="AL18" s="266">
        <f t="shared" ca="1" si="18"/>
        <v>0</v>
      </c>
      <c r="AM18" s="266">
        <f t="shared" ca="1" si="18"/>
        <v>0</v>
      </c>
      <c r="AN18" s="266">
        <f t="shared" ca="1" si="18"/>
        <v>0</v>
      </c>
      <c r="AO18" s="266">
        <f t="shared" ca="1" si="18"/>
        <v>0</v>
      </c>
      <c r="AP18" s="266">
        <f t="shared" ca="1" si="18"/>
        <v>0</v>
      </c>
      <c r="AQ18" s="266">
        <f t="shared" ca="1" si="18"/>
        <v>0</v>
      </c>
      <c r="AR18" s="266">
        <f t="shared" ca="1" si="18"/>
        <v>0</v>
      </c>
      <c r="AS18" s="266">
        <f t="shared" ca="1" si="18"/>
        <v>0</v>
      </c>
      <c r="AT18" s="266">
        <f t="shared" ca="1" si="18"/>
        <v>0</v>
      </c>
      <c r="AU18" s="266">
        <f t="shared" ca="1" si="18"/>
        <v>0</v>
      </c>
      <c r="AV18" s="266">
        <f t="shared" ca="1" si="19"/>
        <v>0</v>
      </c>
      <c r="AW18" s="266">
        <f t="shared" ca="1" si="19"/>
        <v>0</v>
      </c>
      <c r="AX18" s="266">
        <f t="shared" ca="1" si="19"/>
        <v>0</v>
      </c>
      <c r="AY18" s="266">
        <f t="shared" ca="1" si="19"/>
        <v>0</v>
      </c>
      <c r="AZ18" s="266">
        <f t="shared" ca="1" si="19"/>
        <v>0</v>
      </c>
      <c r="BA18" s="266">
        <f t="shared" ca="1" si="19"/>
        <v>0</v>
      </c>
      <c r="BB18" s="266">
        <f t="shared" ca="1" si="19"/>
        <v>0</v>
      </c>
      <c r="BC18" s="266">
        <f t="shared" ca="1" si="19"/>
        <v>0</v>
      </c>
      <c r="BD18" s="266">
        <f t="shared" ca="1" si="19"/>
        <v>0</v>
      </c>
      <c r="BE18" s="266">
        <f t="shared" ca="1" si="19"/>
        <v>0</v>
      </c>
      <c r="BF18" s="266">
        <f t="shared" ca="1" si="20"/>
        <v>0</v>
      </c>
      <c r="BG18" s="266">
        <f t="shared" ca="1" si="20"/>
        <v>0</v>
      </c>
      <c r="BH18" s="266">
        <f t="shared" ca="1" si="20"/>
        <v>0</v>
      </c>
      <c r="BI18" s="266">
        <f t="shared" ca="1" si="20"/>
        <v>0</v>
      </c>
      <c r="BJ18" s="266">
        <f t="shared" ca="1" si="20"/>
        <v>0</v>
      </c>
      <c r="BK18" s="266">
        <f t="shared" ca="1" si="20"/>
        <v>0</v>
      </c>
      <c r="BL18" s="266">
        <f t="shared" ca="1" si="20"/>
        <v>0</v>
      </c>
      <c r="BM18" s="266">
        <f t="shared" ca="1" si="20"/>
        <v>0</v>
      </c>
      <c r="BN18" s="266">
        <f t="shared" ca="1" si="20"/>
        <v>0</v>
      </c>
      <c r="BO18" s="266">
        <f t="shared" ca="1" si="20"/>
        <v>0</v>
      </c>
      <c r="BP18" s="266">
        <f t="shared" ca="1" si="21"/>
        <v>0</v>
      </c>
      <c r="BQ18" s="266">
        <f t="shared" ca="1" si="21"/>
        <v>0</v>
      </c>
      <c r="BR18" s="266">
        <f t="shared" ca="1" si="21"/>
        <v>0</v>
      </c>
      <c r="BS18" s="266">
        <f t="shared" ca="1" si="21"/>
        <v>0</v>
      </c>
      <c r="BT18" s="266">
        <f t="shared" ca="1" si="21"/>
        <v>0</v>
      </c>
      <c r="BU18" s="266">
        <f t="shared" ca="1" si="21"/>
        <v>0</v>
      </c>
      <c r="BV18" s="266">
        <f t="shared" ca="1" si="21"/>
        <v>0</v>
      </c>
      <c r="BW18" s="266">
        <f t="shared" ca="1" si="21"/>
        <v>0</v>
      </c>
      <c r="BX18" s="266">
        <f t="shared" ca="1" si="21"/>
        <v>0</v>
      </c>
      <c r="BY18" s="266">
        <f t="shared" ca="1" si="21"/>
        <v>0</v>
      </c>
      <c r="BZ18" s="266">
        <f t="shared" ca="1" si="22"/>
        <v>0</v>
      </c>
      <c r="CA18" s="266">
        <f t="shared" ca="1" si="22"/>
        <v>0</v>
      </c>
      <c r="CB18" s="266">
        <f t="shared" ca="1" si="22"/>
        <v>0</v>
      </c>
      <c r="CC18" s="266">
        <f t="shared" ca="1" si="22"/>
        <v>0</v>
      </c>
      <c r="CD18" s="266">
        <f t="shared" ca="1" si="22"/>
        <v>0</v>
      </c>
      <c r="CE18" s="266">
        <f t="shared" ca="1" si="22"/>
        <v>0</v>
      </c>
      <c r="CF18" s="266">
        <f t="shared" ca="1" si="22"/>
        <v>0</v>
      </c>
      <c r="CG18" s="266">
        <f t="shared" ca="1" si="22"/>
        <v>0</v>
      </c>
      <c r="CH18" s="266">
        <f t="shared" ca="1" si="22"/>
        <v>0</v>
      </c>
      <c r="CI18" s="266">
        <f t="shared" ca="1" si="22"/>
        <v>0</v>
      </c>
      <c r="CJ18" s="266">
        <f t="shared" ca="1" si="23"/>
        <v>0</v>
      </c>
      <c r="CK18" s="266">
        <f t="shared" ca="1" si="23"/>
        <v>0</v>
      </c>
      <c r="CL18" s="266">
        <f t="shared" ca="1" si="23"/>
        <v>0</v>
      </c>
      <c r="CM18" s="266">
        <f t="shared" ca="1" si="23"/>
        <v>0</v>
      </c>
      <c r="CN18" s="266">
        <f t="shared" ca="1" si="23"/>
        <v>0</v>
      </c>
      <c r="CO18" s="266">
        <f t="shared" ca="1" si="23"/>
        <v>0</v>
      </c>
      <c r="CP18" s="266">
        <f t="shared" ca="1" si="23"/>
        <v>0</v>
      </c>
      <c r="CQ18" s="266">
        <f t="shared" ca="1" si="23"/>
        <v>0</v>
      </c>
      <c r="CR18" s="266">
        <f t="shared" ca="1" si="23"/>
        <v>0</v>
      </c>
      <c r="CS18" s="266">
        <f t="shared" ca="1" si="23"/>
        <v>0</v>
      </c>
      <c r="CT18" s="266">
        <f t="shared" ca="1" si="24"/>
        <v>0</v>
      </c>
      <c r="CU18" s="266">
        <f t="shared" ca="1" si="24"/>
        <v>0</v>
      </c>
      <c r="CV18" s="266">
        <f t="shared" ca="1" si="24"/>
        <v>0</v>
      </c>
      <c r="CW18" s="266">
        <f t="shared" ca="1" si="24"/>
        <v>0</v>
      </c>
      <c r="CX18" s="266">
        <f t="shared" ca="1" si="24"/>
        <v>0</v>
      </c>
      <c r="CY18" s="266">
        <f t="shared" ca="1" si="24"/>
        <v>0</v>
      </c>
      <c r="CZ18" s="266">
        <f t="shared" ca="1" si="24"/>
        <v>0</v>
      </c>
      <c r="DA18" s="266">
        <f t="shared" ca="1" si="24"/>
        <v>0</v>
      </c>
      <c r="DB18" s="266">
        <f t="shared" ca="1" si="24"/>
        <v>0</v>
      </c>
      <c r="DC18" s="266">
        <f t="shared" ca="1" si="24"/>
        <v>0</v>
      </c>
      <c r="DE18" s="118" t="str">
        <f t="shared" ca="1" si="25"/>
        <v>D.1.7.</v>
      </c>
      <c r="DF18">
        <v>1</v>
      </c>
      <c r="DG18">
        <f t="shared" ca="1" si="26"/>
        <v>21</v>
      </c>
      <c r="DH18">
        <v>0</v>
      </c>
    </row>
    <row r="19" spans="1:112" hidden="1">
      <c r="A19" s="68">
        <v>7</v>
      </c>
      <c r="B19" s="262" t="str">
        <f t="shared" ca="1" si="12"/>
        <v>D.1.8.</v>
      </c>
      <c r="C19" s="263" t="str">
        <f t="shared" ca="1" si="13"/>
        <v>Veikla</v>
      </c>
      <c r="D19" s="268"/>
      <c r="E19" s="264">
        <f t="shared" ca="1" si="14"/>
        <v>0.21</v>
      </c>
      <c r="F19" s="265">
        <f ca="1">H19+NPV(FD,I19:INDEX(I19:DC19,PAL))</f>
        <v>0</v>
      </c>
      <c r="G19" s="258">
        <f ca="1">SUMIF($H$5:$DC$5,"&lt;="&amp;PAL,$H19:$DC19)</f>
        <v>0</v>
      </c>
      <c r="H19" s="266">
        <f t="shared" ca="1" si="15"/>
        <v>0</v>
      </c>
      <c r="I19" s="266">
        <f t="shared" ca="1" si="15"/>
        <v>0</v>
      </c>
      <c r="J19" s="266">
        <f t="shared" ca="1" si="15"/>
        <v>0</v>
      </c>
      <c r="K19" s="266">
        <f t="shared" ca="1" si="15"/>
        <v>0</v>
      </c>
      <c r="L19" s="266">
        <f t="shared" ca="1" si="15"/>
        <v>0</v>
      </c>
      <c r="M19" s="266">
        <f t="shared" ca="1" si="15"/>
        <v>0</v>
      </c>
      <c r="N19" s="266">
        <f t="shared" ca="1" si="15"/>
        <v>0</v>
      </c>
      <c r="O19" s="266">
        <f t="shared" ca="1" si="15"/>
        <v>0</v>
      </c>
      <c r="P19" s="266">
        <f t="shared" ca="1" si="15"/>
        <v>0</v>
      </c>
      <c r="Q19" s="266">
        <f t="shared" ca="1" si="15"/>
        <v>0</v>
      </c>
      <c r="R19" s="266">
        <f t="shared" ca="1" si="16"/>
        <v>0</v>
      </c>
      <c r="S19" s="266">
        <f t="shared" ca="1" si="16"/>
        <v>0</v>
      </c>
      <c r="T19" s="266">
        <f t="shared" ca="1" si="16"/>
        <v>0</v>
      </c>
      <c r="U19" s="266">
        <f t="shared" ca="1" si="16"/>
        <v>0</v>
      </c>
      <c r="V19" s="266">
        <f t="shared" ca="1" si="16"/>
        <v>0</v>
      </c>
      <c r="W19" s="266">
        <f t="shared" ca="1" si="16"/>
        <v>0</v>
      </c>
      <c r="X19" s="266">
        <f t="shared" ca="1" si="16"/>
        <v>0</v>
      </c>
      <c r="Y19" s="266">
        <f t="shared" ca="1" si="16"/>
        <v>0</v>
      </c>
      <c r="Z19" s="266">
        <f t="shared" ca="1" si="16"/>
        <v>0</v>
      </c>
      <c r="AA19" s="266">
        <f t="shared" ca="1" si="16"/>
        <v>0</v>
      </c>
      <c r="AB19" s="266">
        <f t="shared" ca="1" si="17"/>
        <v>0</v>
      </c>
      <c r="AC19" s="266">
        <f t="shared" ca="1" si="17"/>
        <v>0</v>
      </c>
      <c r="AD19" s="266">
        <f t="shared" ca="1" si="17"/>
        <v>0</v>
      </c>
      <c r="AE19" s="266">
        <f t="shared" ca="1" si="17"/>
        <v>0</v>
      </c>
      <c r="AF19" s="266">
        <f t="shared" ca="1" si="17"/>
        <v>0</v>
      </c>
      <c r="AG19" s="266">
        <f t="shared" ca="1" si="17"/>
        <v>0</v>
      </c>
      <c r="AH19" s="266">
        <f t="shared" ca="1" si="17"/>
        <v>0</v>
      </c>
      <c r="AI19" s="266">
        <f t="shared" ca="1" si="17"/>
        <v>0</v>
      </c>
      <c r="AJ19" s="266">
        <f t="shared" ca="1" si="17"/>
        <v>0</v>
      </c>
      <c r="AK19" s="266">
        <f t="shared" ca="1" si="17"/>
        <v>0</v>
      </c>
      <c r="AL19" s="266">
        <f t="shared" ca="1" si="18"/>
        <v>0</v>
      </c>
      <c r="AM19" s="266">
        <f t="shared" ca="1" si="18"/>
        <v>0</v>
      </c>
      <c r="AN19" s="266">
        <f t="shared" ca="1" si="18"/>
        <v>0</v>
      </c>
      <c r="AO19" s="266">
        <f t="shared" ca="1" si="18"/>
        <v>0</v>
      </c>
      <c r="AP19" s="266">
        <f t="shared" ca="1" si="18"/>
        <v>0</v>
      </c>
      <c r="AQ19" s="266">
        <f t="shared" ca="1" si="18"/>
        <v>0</v>
      </c>
      <c r="AR19" s="266">
        <f t="shared" ca="1" si="18"/>
        <v>0</v>
      </c>
      <c r="AS19" s="266">
        <f t="shared" ca="1" si="18"/>
        <v>0</v>
      </c>
      <c r="AT19" s="266">
        <f t="shared" ca="1" si="18"/>
        <v>0</v>
      </c>
      <c r="AU19" s="266">
        <f t="shared" ca="1" si="18"/>
        <v>0</v>
      </c>
      <c r="AV19" s="266">
        <f t="shared" ca="1" si="19"/>
        <v>0</v>
      </c>
      <c r="AW19" s="266">
        <f t="shared" ca="1" si="19"/>
        <v>0</v>
      </c>
      <c r="AX19" s="266">
        <f t="shared" ca="1" si="19"/>
        <v>0</v>
      </c>
      <c r="AY19" s="266">
        <f t="shared" ca="1" si="19"/>
        <v>0</v>
      </c>
      <c r="AZ19" s="266">
        <f t="shared" ca="1" si="19"/>
        <v>0</v>
      </c>
      <c r="BA19" s="266">
        <f t="shared" ca="1" si="19"/>
        <v>0</v>
      </c>
      <c r="BB19" s="266">
        <f t="shared" ca="1" si="19"/>
        <v>0</v>
      </c>
      <c r="BC19" s="266">
        <f t="shared" ca="1" si="19"/>
        <v>0</v>
      </c>
      <c r="BD19" s="266">
        <f t="shared" ca="1" si="19"/>
        <v>0</v>
      </c>
      <c r="BE19" s="266">
        <f t="shared" ca="1" si="19"/>
        <v>0</v>
      </c>
      <c r="BF19" s="266">
        <f t="shared" ca="1" si="20"/>
        <v>0</v>
      </c>
      <c r="BG19" s="266">
        <f t="shared" ca="1" si="20"/>
        <v>0</v>
      </c>
      <c r="BH19" s="266">
        <f t="shared" ca="1" si="20"/>
        <v>0</v>
      </c>
      <c r="BI19" s="266">
        <f t="shared" ca="1" si="20"/>
        <v>0</v>
      </c>
      <c r="BJ19" s="266">
        <f t="shared" ca="1" si="20"/>
        <v>0</v>
      </c>
      <c r="BK19" s="266">
        <f t="shared" ca="1" si="20"/>
        <v>0</v>
      </c>
      <c r="BL19" s="266">
        <f t="shared" ca="1" si="20"/>
        <v>0</v>
      </c>
      <c r="BM19" s="266">
        <f t="shared" ca="1" si="20"/>
        <v>0</v>
      </c>
      <c r="BN19" s="266">
        <f t="shared" ca="1" si="20"/>
        <v>0</v>
      </c>
      <c r="BO19" s="266">
        <f t="shared" ca="1" si="20"/>
        <v>0</v>
      </c>
      <c r="BP19" s="266">
        <f t="shared" ca="1" si="21"/>
        <v>0</v>
      </c>
      <c r="BQ19" s="266">
        <f t="shared" ca="1" si="21"/>
        <v>0</v>
      </c>
      <c r="BR19" s="266">
        <f t="shared" ca="1" si="21"/>
        <v>0</v>
      </c>
      <c r="BS19" s="266">
        <f t="shared" ca="1" si="21"/>
        <v>0</v>
      </c>
      <c r="BT19" s="266">
        <f t="shared" ca="1" si="21"/>
        <v>0</v>
      </c>
      <c r="BU19" s="266">
        <f t="shared" ca="1" si="21"/>
        <v>0</v>
      </c>
      <c r="BV19" s="266">
        <f t="shared" ca="1" si="21"/>
        <v>0</v>
      </c>
      <c r="BW19" s="266">
        <f t="shared" ca="1" si="21"/>
        <v>0</v>
      </c>
      <c r="BX19" s="266">
        <f t="shared" ca="1" si="21"/>
        <v>0</v>
      </c>
      <c r="BY19" s="266">
        <f t="shared" ca="1" si="21"/>
        <v>0</v>
      </c>
      <c r="BZ19" s="266">
        <f t="shared" ca="1" si="22"/>
        <v>0</v>
      </c>
      <c r="CA19" s="266">
        <f t="shared" ca="1" si="22"/>
        <v>0</v>
      </c>
      <c r="CB19" s="266">
        <f t="shared" ca="1" si="22"/>
        <v>0</v>
      </c>
      <c r="CC19" s="266">
        <f t="shared" ca="1" si="22"/>
        <v>0</v>
      </c>
      <c r="CD19" s="266">
        <f t="shared" ca="1" si="22"/>
        <v>0</v>
      </c>
      <c r="CE19" s="266">
        <f t="shared" ca="1" si="22"/>
        <v>0</v>
      </c>
      <c r="CF19" s="266">
        <f t="shared" ca="1" si="22"/>
        <v>0</v>
      </c>
      <c r="CG19" s="266">
        <f t="shared" ca="1" si="22"/>
        <v>0</v>
      </c>
      <c r="CH19" s="266">
        <f t="shared" ca="1" si="22"/>
        <v>0</v>
      </c>
      <c r="CI19" s="266">
        <f t="shared" ca="1" si="22"/>
        <v>0</v>
      </c>
      <c r="CJ19" s="266">
        <f t="shared" ca="1" si="23"/>
        <v>0</v>
      </c>
      <c r="CK19" s="266">
        <f t="shared" ca="1" si="23"/>
        <v>0</v>
      </c>
      <c r="CL19" s="266">
        <f t="shared" ca="1" si="23"/>
        <v>0</v>
      </c>
      <c r="CM19" s="266">
        <f t="shared" ca="1" si="23"/>
        <v>0</v>
      </c>
      <c r="CN19" s="266">
        <f t="shared" ca="1" si="23"/>
        <v>0</v>
      </c>
      <c r="CO19" s="266">
        <f t="shared" ca="1" si="23"/>
        <v>0</v>
      </c>
      <c r="CP19" s="266">
        <f t="shared" ca="1" si="23"/>
        <v>0</v>
      </c>
      <c r="CQ19" s="266">
        <f t="shared" ca="1" si="23"/>
        <v>0</v>
      </c>
      <c r="CR19" s="266">
        <f t="shared" ca="1" si="23"/>
        <v>0</v>
      </c>
      <c r="CS19" s="266">
        <f t="shared" ca="1" si="23"/>
        <v>0</v>
      </c>
      <c r="CT19" s="266">
        <f t="shared" ca="1" si="24"/>
        <v>0</v>
      </c>
      <c r="CU19" s="266">
        <f t="shared" ca="1" si="24"/>
        <v>0</v>
      </c>
      <c r="CV19" s="266">
        <f t="shared" ca="1" si="24"/>
        <v>0</v>
      </c>
      <c r="CW19" s="266">
        <f t="shared" ca="1" si="24"/>
        <v>0</v>
      </c>
      <c r="CX19" s="266">
        <f t="shared" ca="1" si="24"/>
        <v>0</v>
      </c>
      <c r="CY19" s="266">
        <f t="shared" ca="1" si="24"/>
        <v>0</v>
      </c>
      <c r="CZ19" s="266">
        <f t="shared" ca="1" si="24"/>
        <v>0</v>
      </c>
      <c r="DA19" s="266">
        <f t="shared" ca="1" si="24"/>
        <v>0</v>
      </c>
      <c r="DB19" s="266">
        <f t="shared" ca="1" si="24"/>
        <v>0</v>
      </c>
      <c r="DC19" s="266">
        <f t="shared" ca="1" si="24"/>
        <v>0</v>
      </c>
      <c r="DE19" s="118" t="str">
        <f t="shared" ca="1" si="25"/>
        <v>D.1.8.</v>
      </c>
      <c r="DF19">
        <v>1</v>
      </c>
      <c r="DG19">
        <f t="shared" ca="1" si="26"/>
        <v>21</v>
      </c>
      <c r="DH19">
        <v>0</v>
      </c>
    </row>
    <row r="20" spans="1:112" hidden="1">
      <c r="A20" s="68">
        <v>8</v>
      </c>
      <c r="B20" s="262" t="str">
        <f t="shared" ca="1" si="12"/>
        <v>D.1.9.</v>
      </c>
      <c r="C20" s="263" t="str">
        <f t="shared" ca="1" si="13"/>
        <v>Reinvesticijos (po priemonės įgyvendinimo)</v>
      </c>
      <c r="D20" s="268"/>
      <c r="E20" s="264">
        <f t="shared" ca="1" si="14"/>
        <v>0.21</v>
      </c>
      <c r="F20" s="265">
        <f ca="1">H20+NPV(FD,I20:INDEX(I20:DC20,PAL))</f>
        <v>0</v>
      </c>
      <c r="G20" s="258">
        <f ca="1">SUMIF($H$5:$DC$5,"&lt;="&amp;PAL,$H20:$DC20)</f>
        <v>0</v>
      </c>
      <c r="H20" s="266">
        <f t="shared" ca="1" si="15"/>
        <v>0</v>
      </c>
      <c r="I20" s="266">
        <f t="shared" ca="1" si="15"/>
        <v>0</v>
      </c>
      <c r="J20" s="266">
        <f t="shared" ca="1" si="15"/>
        <v>0</v>
      </c>
      <c r="K20" s="266">
        <f t="shared" ca="1" si="15"/>
        <v>0</v>
      </c>
      <c r="L20" s="266">
        <f t="shared" ca="1" si="15"/>
        <v>0</v>
      </c>
      <c r="M20" s="266">
        <f t="shared" ca="1" si="15"/>
        <v>0</v>
      </c>
      <c r="N20" s="266">
        <f t="shared" ca="1" si="15"/>
        <v>0</v>
      </c>
      <c r="O20" s="266">
        <f t="shared" ca="1" si="15"/>
        <v>0</v>
      </c>
      <c r="P20" s="266">
        <f t="shared" ca="1" si="15"/>
        <v>0</v>
      </c>
      <c r="Q20" s="266">
        <f t="shared" ca="1" si="15"/>
        <v>0</v>
      </c>
      <c r="R20" s="266">
        <f t="shared" ca="1" si="16"/>
        <v>0</v>
      </c>
      <c r="S20" s="266">
        <f t="shared" ca="1" si="16"/>
        <v>0</v>
      </c>
      <c r="T20" s="266">
        <f t="shared" ca="1" si="16"/>
        <v>0</v>
      </c>
      <c r="U20" s="266">
        <f t="shared" ca="1" si="16"/>
        <v>0</v>
      </c>
      <c r="V20" s="266">
        <f t="shared" ca="1" si="16"/>
        <v>0</v>
      </c>
      <c r="W20" s="266">
        <f t="shared" ca="1" si="16"/>
        <v>0</v>
      </c>
      <c r="X20" s="266">
        <f t="shared" ca="1" si="16"/>
        <v>0</v>
      </c>
      <c r="Y20" s="266">
        <f t="shared" ca="1" si="16"/>
        <v>0</v>
      </c>
      <c r="Z20" s="266">
        <f t="shared" ca="1" si="16"/>
        <v>0</v>
      </c>
      <c r="AA20" s="266">
        <f t="shared" ca="1" si="16"/>
        <v>0</v>
      </c>
      <c r="AB20" s="266">
        <f t="shared" ca="1" si="17"/>
        <v>0</v>
      </c>
      <c r="AC20" s="266">
        <f t="shared" ca="1" si="17"/>
        <v>0</v>
      </c>
      <c r="AD20" s="266">
        <f t="shared" ca="1" si="17"/>
        <v>0</v>
      </c>
      <c r="AE20" s="266">
        <f t="shared" ca="1" si="17"/>
        <v>0</v>
      </c>
      <c r="AF20" s="266">
        <f t="shared" ca="1" si="17"/>
        <v>0</v>
      </c>
      <c r="AG20" s="266">
        <f t="shared" ca="1" si="17"/>
        <v>0</v>
      </c>
      <c r="AH20" s="266">
        <f t="shared" ca="1" si="17"/>
        <v>0</v>
      </c>
      <c r="AI20" s="266">
        <f t="shared" ca="1" si="17"/>
        <v>0</v>
      </c>
      <c r="AJ20" s="266">
        <f t="shared" ca="1" si="17"/>
        <v>0</v>
      </c>
      <c r="AK20" s="266">
        <f t="shared" ca="1" si="17"/>
        <v>0</v>
      </c>
      <c r="AL20" s="266">
        <f t="shared" ca="1" si="18"/>
        <v>0</v>
      </c>
      <c r="AM20" s="266">
        <f t="shared" ca="1" si="18"/>
        <v>0</v>
      </c>
      <c r="AN20" s="266">
        <f t="shared" ca="1" si="18"/>
        <v>0</v>
      </c>
      <c r="AO20" s="266">
        <f t="shared" ca="1" si="18"/>
        <v>0</v>
      </c>
      <c r="AP20" s="266">
        <f t="shared" ca="1" si="18"/>
        <v>0</v>
      </c>
      <c r="AQ20" s="266">
        <f t="shared" ca="1" si="18"/>
        <v>0</v>
      </c>
      <c r="AR20" s="266">
        <f t="shared" ca="1" si="18"/>
        <v>0</v>
      </c>
      <c r="AS20" s="266">
        <f t="shared" ca="1" si="18"/>
        <v>0</v>
      </c>
      <c r="AT20" s="266">
        <f t="shared" ca="1" si="18"/>
        <v>0</v>
      </c>
      <c r="AU20" s="266">
        <f t="shared" ca="1" si="18"/>
        <v>0</v>
      </c>
      <c r="AV20" s="266">
        <f t="shared" ca="1" si="19"/>
        <v>0</v>
      </c>
      <c r="AW20" s="266">
        <f t="shared" ca="1" si="19"/>
        <v>0</v>
      </c>
      <c r="AX20" s="266">
        <f t="shared" ca="1" si="19"/>
        <v>0</v>
      </c>
      <c r="AY20" s="266">
        <f t="shared" ca="1" si="19"/>
        <v>0</v>
      </c>
      <c r="AZ20" s="266">
        <f t="shared" ca="1" si="19"/>
        <v>0</v>
      </c>
      <c r="BA20" s="266">
        <f t="shared" ca="1" si="19"/>
        <v>0</v>
      </c>
      <c r="BB20" s="266">
        <f t="shared" ca="1" si="19"/>
        <v>0</v>
      </c>
      <c r="BC20" s="266">
        <f t="shared" ca="1" si="19"/>
        <v>0</v>
      </c>
      <c r="BD20" s="266">
        <f t="shared" ca="1" si="19"/>
        <v>0</v>
      </c>
      <c r="BE20" s="266">
        <f t="shared" ca="1" si="19"/>
        <v>0</v>
      </c>
      <c r="BF20" s="266">
        <f t="shared" ca="1" si="20"/>
        <v>0</v>
      </c>
      <c r="BG20" s="266">
        <f t="shared" ca="1" si="20"/>
        <v>0</v>
      </c>
      <c r="BH20" s="266">
        <f t="shared" ca="1" si="20"/>
        <v>0</v>
      </c>
      <c r="BI20" s="266">
        <f t="shared" ca="1" si="20"/>
        <v>0</v>
      </c>
      <c r="BJ20" s="266">
        <f t="shared" ca="1" si="20"/>
        <v>0</v>
      </c>
      <c r="BK20" s="266">
        <f t="shared" ca="1" si="20"/>
        <v>0</v>
      </c>
      <c r="BL20" s="266">
        <f t="shared" ca="1" si="20"/>
        <v>0</v>
      </c>
      <c r="BM20" s="266">
        <f t="shared" ca="1" si="20"/>
        <v>0</v>
      </c>
      <c r="BN20" s="266">
        <f t="shared" ca="1" si="20"/>
        <v>0</v>
      </c>
      <c r="BO20" s="266">
        <f t="shared" ca="1" si="20"/>
        <v>0</v>
      </c>
      <c r="BP20" s="266">
        <f t="shared" ca="1" si="21"/>
        <v>0</v>
      </c>
      <c r="BQ20" s="266">
        <f t="shared" ca="1" si="21"/>
        <v>0</v>
      </c>
      <c r="BR20" s="266">
        <f t="shared" ca="1" si="21"/>
        <v>0</v>
      </c>
      <c r="BS20" s="266">
        <f t="shared" ca="1" si="21"/>
        <v>0</v>
      </c>
      <c r="BT20" s="266">
        <f t="shared" ca="1" si="21"/>
        <v>0</v>
      </c>
      <c r="BU20" s="266">
        <f t="shared" ca="1" si="21"/>
        <v>0</v>
      </c>
      <c r="BV20" s="266">
        <f t="shared" ca="1" si="21"/>
        <v>0</v>
      </c>
      <c r="BW20" s="266">
        <f t="shared" ca="1" si="21"/>
        <v>0</v>
      </c>
      <c r="BX20" s="266">
        <f t="shared" ca="1" si="21"/>
        <v>0</v>
      </c>
      <c r="BY20" s="266">
        <f t="shared" ca="1" si="21"/>
        <v>0</v>
      </c>
      <c r="BZ20" s="266">
        <f t="shared" ca="1" si="22"/>
        <v>0</v>
      </c>
      <c r="CA20" s="266">
        <f t="shared" ca="1" si="22"/>
        <v>0</v>
      </c>
      <c r="CB20" s="266">
        <f t="shared" ca="1" si="22"/>
        <v>0</v>
      </c>
      <c r="CC20" s="266">
        <f t="shared" ca="1" si="22"/>
        <v>0</v>
      </c>
      <c r="CD20" s="266">
        <f t="shared" ca="1" si="22"/>
        <v>0</v>
      </c>
      <c r="CE20" s="266">
        <f t="shared" ca="1" si="22"/>
        <v>0</v>
      </c>
      <c r="CF20" s="266">
        <f t="shared" ca="1" si="22"/>
        <v>0</v>
      </c>
      <c r="CG20" s="266">
        <f t="shared" ca="1" si="22"/>
        <v>0</v>
      </c>
      <c r="CH20" s="266">
        <f t="shared" ca="1" si="22"/>
        <v>0</v>
      </c>
      <c r="CI20" s="266">
        <f t="shared" ca="1" si="22"/>
        <v>0</v>
      </c>
      <c r="CJ20" s="266">
        <f t="shared" ca="1" si="23"/>
        <v>0</v>
      </c>
      <c r="CK20" s="266">
        <f t="shared" ca="1" si="23"/>
        <v>0</v>
      </c>
      <c r="CL20" s="266">
        <f t="shared" ca="1" si="23"/>
        <v>0</v>
      </c>
      <c r="CM20" s="266">
        <f t="shared" ca="1" si="23"/>
        <v>0</v>
      </c>
      <c r="CN20" s="266">
        <f t="shared" ca="1" si="23"/>
        <v>0</v>
      </c>
      <c r="CO20" s="266">
        <f t="shared" ca="1" si="23"/>
        <v>0</v>
      </c>
      <c r="CP20" s="266">
        <f t="shared" ca="1" si="23"/>
        <v>0</v>
      </c>
      <c r="CQ20" s="266">
        <f t="shared" ca="1" si="23"/>
        <v>0</v>
      </c>
      <c r="CR20" s="266">
        <f t="shared" ca="1" si="23"/>
        <v>0</v>
      </c>
      <c r="CS20" s="266">
        <f t="shared" ca="1" si="23"/>
        <v>0</v>
      </c>
      <c r="CT20" s="266">
        <f t="shared" ca="1" si="24"/>
        <v>0</v>
      </c>
      <c r="CU20" s="266">
        <f t="shared" ca="1" si="24"/>
        <v>0</v>
      </c>
      <c r="CV20" s="266">
        <f t="shared" ca="1" si="24"/>
        <v>0</v>
      </c>
      <c r="CW20" s="266">
        <f t="shared" ca="1" si="24"/>
        <v>0</v>
      </c>
      <c r="CX20" s="266">
        <f t="shared" ca="1" si="24"/>
        <v>0</v>
      </c>
      <c r="CY20" s="266">
        <f t="shared" ca="1" si="24"/>
        <v>0</v>
      </c>
      <c r="CZ20" s="266">
        <f t="shared" ca="1" si="24"/>
        <v>0</v>
      </c>
      <c r="DA20" s="266">
        <f t="shared" ca="1" si="24"/>
        <v>0</v>
      </c>
      <c r="DB20" s="266">
        <f t="shared" ca="1" si="24"/>
        <v>0</v>
      </c>
      <c r="DC20" s="266">
        <f t="shared" ca="1" si="24"/>
        <v>0</v>
      </c>
      <c r="DE20" s="118" t="str">
        <f t="shared" ca="1" si="25"/>
        <v>D.1.9.</v>
      </c>
      <c r="DF20">
        <v>1</v>
      </c>
      <c r="DG20">
        <f t="shared" ca="1" si="26"/>
        <v>21</v>
      </c>
      <c r="DH20">
        <v>0</v>
      </c>
    </row>
    <row r="21" spans="1:112" hidden="1">
      <c r="A21" s="68">
        <v>9</v>
      </c>
      <c r="B21" s="262" t="str">
        <f t="shared" ca="1" si="12"/>
        <v>D.1.L.</v>
      </c>
      <c r="C21" s="263" t="str">
        <f t="shared" ca="1" si="13"/>
        <v>Likutinė vertė</v>
      </c>
      <c r="D21" s="268"/>
      <c r="E21" s="264">
        <f t="shared" ca="1" si="14"/>
        <v>0.21</v>
      </c>
      <c r="F21" s="265">
        <f ca="1">H21+NPV(FD,I21:INDEX(I21:DC21,PAL))</f>
        <v>0</v>
      </c>
      <c r="G21" s="258">
        <f ca="1">SUMIF($H$5:$DC$5,"&lt;="&amp;PAL,$H21:$DC21)</f>
        <v>0</v>
      </c>
      <c r="H21" s="266">
        <f t="shared" ca="1" si="15"/>
        <v>0</v>
      </c>
      <c r="I21" s="266">
        <f t="shared" ca="1" si="15"/>
        <v>0</v>
      </c>
      <c r="J21" s="266">
        <f t="shared" ca="1" si="15"/>
        <v>0</v>
      </c>
      <c r="K21" s="266">
        <f t="shared" ca="1" si="15"/>
        <v>0</v>
      </c>
      <c r="L21" s="266">
        <f t="shared" ca="1" si="15"/>
        <v>0</v>
      </c>
      <c r="M21" s="266">
        <f t="shared" ca="1" si="15"/>
        <v>0</v>
      </c>
      <c r="N21" s="266">
        <f t="shared" ca="1" si="15"/>
        <v>0</v>
      </c>
      <c r="O21" s="266">
        <f t="shared" ca="1" si="15"/>
        <v>0</v>
      </c>
      <c r="P21" s="266">
        <f t="shared" ca="1" si="15"/>
        <v>0</v>
      </c>
      <c r="Q21" s="266">
        <f t="shared" ca="1" si="15"/>
        <v>0</v>
      </c>
      <c r="R21" s="266">
        <f t="shared" ca="1" si="16"/>
        <v>0</v>
      </c>
      <c r="S21" s="266">
        <f t="shared" ca="1" si="16"/>
        <v>0</v>
      </c>
      <c r="T21" s="266">
        <f t="shared" ca="1" si="16"/>
        <v>0</v>
      </c>
      <c r="U21" s="266">
        <f t="shared" ca="1" si="16"/>
        <v>0</v>
      </c>
      <c r="V21" s="266">
        <f t="shared" ca="1" si="16"/>
        <v>0</v>
      </c>
      <c r="W21" s="266">
        <f t="shared" ca="1" si="16"/>
        <v>0</v>
      </c>
      <c r="X21" s="266">
        <f t="shared" ca="1" si="16"/>
        <v>0</v>
      </c>
      <c r="Y21" s="266">
        <f t="shared" ca="1" si="16"/>
        <v>0</v>
      </c>
      <c r="Z21" s="266">
        <f t="shared" ca="1" si="16"/>
        <v>0</v>
      </c>
      <c r="AA21" s="266">
        <f t="shared" ca="1" si="16"/>
        <v>0</v>
      </c>
      <c r="AB21" s="266">
        <f t="shared" ca="1" si="17"/>
        <v>0</v>
      </c>
      <c r="AC21" s="266">
        <f t="shared" ca="1" si="17"/>
        <v>0</v>
      </c>
      <c r="AD21" s="266">
        <f t="shared" ca="1" si="17"/>
        <v>0</v>
      </c>
      <c r="AE21" s="266">
        <f t="shared" ca="1" si="17"/>
        <v>0</v>
      </c>
      <c r="AF21" s="266">
        <f t="shared" ca="1" si="17"/>
        <v>0</v>
      </c>
      <c r="AG21" s="266">
        <f t="shared" ca="1" si="17"/>
        <v>0</v>
      </c>
      <c r="AH21" s="266">
        <f t="shared" ca="1" si="17"/>
        <v>0</v>
      </c>
      <c r="AI21" s="266">
        <f t="shared" ca="1" si="17"/>
        <v>0</v>
      </c>
      <c r="AJ21" s="266">
        <f t="shared" ca="1" si="17"/>
        <v>0</v>
      </c>
      <c r="AK21" s="266">
        <f t="shared" ca="1" si="17"/>
        <v>0</v>
      </c>
      <c r="AL21" s="266">
        <f t="shared" ca="1" si="18"/>
        <v>0</v>
      </c>
      <c r="AM21" s="266">
        <f t="shared" ca="1" si="18"/>
        <v>0</v>
      </c>
      <c r="AN21" s="266">
        <f t="shared" ca="1" si="18"/>
        <v>0</v>
      </c>
      <c r="AO21" s="266">
        <f t="shared" ca="1" si="18"/>
        <v>0</v>
      </c>
      <c r="AP21" s="266">
        <f t="shared" ca="1" si="18"/>
        <v>0</v>
      </c>
      <c r="AQ21" s="266">
        <f t="shared" ca="1" si="18"/>
        <v>0</v>
      </c>
      <c r="AR21" s="266">
        <f t="shared" ca="1" si="18"/>
        <v>0</v>
      </c>
      <c r="AS21" s="266">
        <f t="shared" ca="1" si="18"/>
        <v>0</v>
      </c>
      <c r="AT21" s="266">
        <f t="shared" ca="1" si="18"/>
        <v>0</v>
      </c>
      <c r="AU21" s="266">
        <f t="shared" ca="1" si="18"/>
        <v>0</v>
      </c>
      <c r="AV21" s="266">
        <f t="shared" ca="1" si="19"/>
        <v>0</v>
      </c>
      <c r="AW21" s="266">
        <f t="shared" ca="1" si="19"/>
        <v>0</v>
      </c>
      <c r="AX21" s="266">
        <f t="shared" ca="1" si="19"/>
        <v>0</v>
      </c>
      <c r="AY21" s="266">
        <f t="shared" ca="1" si="19"/>
        <v>0</v>
      </c>
      <c r="AZ21" s="266">
        <f t="shared" ca="1" si="19"/>
        <v>0</v>
      </c>
      <c r="BA21" s="266">
        <f t="shared" ca="1" si="19"/>
        <v>0</v>
      </c>
      <c r="BB21" s="266">
        <f t="shared" ca="1" si="19"/>
        <v>0</v>
      </c>
      <c r="BC21" s="266">
        <f t="shared" ca="1" si="19"/>
        <v>0</v>
      </c>
      <c r="BD21" s="266">
        <f t="shared" ca="1" si="19"/>
        <v>0</v>
      </c>
      <c r="BE21" s="266">
        <f t="shared" ca="1" si="19"/>
        <v>0</v>
      </c>
      <c r="BF21" s="266">
        <f t="shared" ca="1" si="20"/>
        <v>0</v>
      </c>
      <c r="BG21" s="266">
        <f t="shared" ca="1" si="20"/>
        <v>0</v>
      </c>
      <c r="BH21" s="266">
        <f t="shared" ca="1" si="20"/>
        <v>0</v>
      </c>
      <c r="BI21" s="266">
        <f t="shared" ca="1" si="20"/>
        <v>0</v>
      </c>
      <c r="BJ21" s="266">
        <f t="shared" ca="1" si="20"/>
        <v>0</v>
      </c>
      <c r="BK21" s="266">
        <f t="shared" ca="1" si="20"/>
        <v>0</v>
      </c>
      <c r="BL21" s="266">
        <f t="shared" ca="1" si="20"/>
        <v>0</v>
      </c>
      <c r="BM21" s="266">
        <f t="shared" ca="1" si="20"/>
        <v>0</v>
      </c>
      <c r="BN21" s="266">
        <f t="shared" ca="1" si="20"/>
        <v>0</v>
      </c>
      <c r="BO21" s="266">
        <f t="shared" ca="1" si="20"/>
        <v>0</v>
      </c>
      <c r="BP21" s="266">
        <f t="shared" ca="1" si="21"/>
        <v>0</v>
      </c>
      <c r="BQ21" s="266">
        <f t="shared" ca="1" si="21"/>
        <v>0</v>
      </c>
      <c r="BR21" s="266">
        <f t="shared" ca="1" si="21"/>
        <v>0</v>
      </c>
      <c r="BS21" s="266">
        <f t="shared" ca="1" si="21"/>
        <v>0</v>
      </c>
      <c r="BT21" s="266">
        <f t="shared" ca="1" si="21"/>
        <v>0</v>
      </c>
      <c r="BU21" s="266">
        <f t="shared" ca="1" si="21"/>
        <v>0</v>
      </c>
      <c r="BV21" s="266">
        <f t="shared" ca="1" si="21"/>
        <v>0</v>
      </c>
      <c r="BW21" s="266">
        <f t="shared" ca="1" si="21"/>
        <v>0</v>
      </c>
      <c r="BX21" s="266">
        <f t="shared" ca="1" si="21"/>
        <v>0</v>
      </c>
      <c r="BY21" s="266">
        <f t="shared" ca="1" si="21"/>
        <v>0</v>
      </c>
      <c r="BZ21" s="266">
        <f t="shared" ca="1" si="22"/>
        <v>0</v>
      </c>
      <c r="CA21" s="266">
        <f t="shared" ca="1" si="22"/>
        <v>0</v>
      </c>
      <c r="CB21" s="266">
        <f t="shared" ca="1" si="22"/>
        <v>0</v>
      </c>
      <c r="CC21" s="266">
        <f t="shared" ca="1" si="22"/>
        <v>0</v>
      </c>
      <c r="CD21" s="266">
        <f t="shared" ca="1" si="22"/>
        <v>0</v>
      </c>
      <c r="CE21" s="266">
        <f t="shared" ca="1" si="22"/>
        <v>0</v>
      </c>
      <c r="CF21" s="266">
        <f t="shared" ca="1" si="22"/>
        <v>0</v>
      </c>
      <c r="CG21" s="266">
        <f t="shared" ca="1" si="22"/>
        <v>0</v>
      </c>
      <c r="CH21" s="266">
        <f t="shared" ca="1" si="22"/>
        <v>0</v>
      </c>
      <c r="CI21" s="266">
        <f t="shared" ca="1" si="22"/>
        <v>0</v>
      </c>
      <c r="CJ21" s="266">
        <f t="shared" ca="1" si="23"/>
        <v>0</v>
      </c>
      <c r="CK21" s="266">
        <f t="shared" ca="1" si="23"/>
        <v>0</v>
      </c>
      <c r="CL21" s="266">
        <f t="shared" ca="1" si="23"/>
        <v>0</v>
      </c>
      <c r="CM21" s="266">
        <f t="shared" ca="1" si="23"/>
        <v>0</v>
      </c>
      <c r="CN21" s="266">
        <f t="shared" ca="1" si="23"/>
        <v>0</v>
      </c>
      <c r="CO21" s="266">
        <f t="shared" ca="1" si="23"/>
        <v>0</v>
      </c>
      <c r="CP21" s="266">
        <f t="shared" ca="1" si="23"/>
        <v>0</v>
      </c>
      <c r="CQ21" s="266">
        <f t="shared" ca="1" si="23"/>
        <v>0</v>
      </c>
      <c r="CR21" s="266">
        <f t="shared" ca="1" si="23"/>
        <v>0</v>
      </c>
      <c r="CS21" s="266">
        <f t="shared" ca="1" si="23"/>
        <v>0</v>
      </c>
      <c r="CT21" s="266">
        <f t="shared" ca="1" si="24"/>
        <v>0</v>
      </c>
      <c r="CU21" s="266">
        <f t="shared" ca="1" si="24"/>
        <v>0</v>
      </c>
      <c r="CV21" s="266">
        <f t="shared" ca="1" si="24"/>
        <v>0</v>
      </c>
      <c r="CW21" s="266">
        <f t="shared" ca="1" si="24"/>
        <v>0</v>
      </c>
      <c r="CX21" s="266">
        <f t="shared" ca="1" si="24"/>
        <v>0</v>
      </c>
      <c r="CY21" s="266">
        <f t="shared" ca="1" si="24"/>
        <v>0</v>
      </c>
      <c r="CZ21" s="266">
        <f t="shared" ca="1" si="24"/>
        <v>0</v>
      </c>
      <c r="DA21" s="266">
        <f t="shared" ca="1" si="24"/>
        <v>0</v>
      </c>
      <c r="DB21" s="266">
        <f t="shared" ca="1" si="24"/>
        <v>0</v>
      </c>
      <c r="DC21" s="266">
        <f t="shared" ca="1" si="24"/>
        <v>0</v>
      </c>
      <c r="DE21" s="118" t="str">
        <f t="shared" ca="1" si="25"/>
        <v>D.1.L.</v>
      </c>
      <c r="DF21">
        <v>1</v>
      </c>
      <c r="DG21">
        <f t="shared" ca="1" si="26"/>
        <v>21</v>
      </c>
      <c r="DH21">
        <f ca="1">DG21/(100+DG21)</f>
        <v>0.17355371900826447</v>
      </c>
    </row>
    <row r="22" spans="1:112" hidden="1">
      <c r="A22" s="68">
        <v>10</v>
      </c>
      <c r="B22" s="262" t="str">
        <f t="shared" ca="1" si="12"/>
        <v>D.2.</v>
      </c>
      <c r="C22" s="269" t="str">
        <f t="shared" ca="1" si="13"/>
        <v>Mokestinės (mišrios)</v>
      </c>
      <c r="D22" s="249"/>
      <c r="E22" s="270" t="str">
        <f t="shared" ca="1" si="14"/>
        <v/>
      </c>
      <c r="F22" s="257">
        <f ca="1">SUM(F23:F30)+F31</f>
        <v>0</v>
      </c>
      <c r="G22" s="258">
        <f ca="1">SUMIF($H$5:$DC$5,"&lt;="&amp;PAL,$H22:$DC22)</f>
        <v>0</v>
      </c>
      <c r="H22" s="271">
        <f ca="1">SUM(H23:H31)</f>
        <v>0</v>
      </c>
      <c r="I22" s="271">
        <f t="shared" ref="I22:BT22" ca="1" si="27">SUM(I23:I31)</f>
        <v>0</v>
      </c>
      <c r="J22" s="271">
        <f t="shared" ca="1" si="27"/>
        <v>0</v>
      </c>
      <c r="K22" s="271">
        <f t="shared" ca="1" si="27"/>
        <v>0</v>
      </c>
      <c r="L22" s="271">
        <f t="shared" ca="1" si="27"/>
        <v>0</v>
      </c>
      <c r="M22" s="271">
        <f t="shared" ca="1" si="27"/>
        <v>0</v>
      </c>
      <c r="N22" s="271">
        <f t="shared" ca="1" si="27"/>
        <v>0</v>
      </c>
      <c r="O22" s="271">
        <f t="shared" ca="1" si="27"/>
        <v>0</v>
      </c>
      <c r="P22" s="271">
        <f t="shared" ca="1" si="27"/>
        <v>0</v>
      </c>
      <c r="Q22" s="271">
        <f t="shared" ca="1" si="27"/>
        <v>0</v>
      </c>
      <c r="R22" s="271">
        <f t="shared" ca="1" si="27"/>
        <v>0</v>
      </c>
      <c r="S22" s="271">
        <f t="shared" ca="1" si="27"/>
        <v>0</v>
      </c>
      <c r="T22" s="271">
        <f t="shared" ca="1" si="27"/>
        <v>0</v>
      </c>
      <c r="U22" s="271">
        <f t="shared" ca="1" si="27"/>
        <v>0</v>
      </c>
      <c r="V22" s="271">
        <f t="shared" ca="1" si="27"/>
        <v>0</v>
      </c>
      <c r="W22" s="271">
        <f t="shared" ca="1" si="27"/>
        <v>0</v>
      </c>
      <c r="X22" s="271">
        <f t="shared" ca="1" si="27"/>
        <v>0</v>
      </c>
      <c r="Y22" s="271">
        <f t="shared" ca="1" si="27"/>
        <v>0</v>
      </c>
      <c r="Z22" s="271">
        <f t="shared" ca="1" si="27"/>
        <v>0</v>
      </c>
      <c r="AA22" s="271">
        <f t="shared" ca="1" si="27"/>
        <v>0</v>
      </c>
      <c r="AB22" s="271">
        <f t="shared" ca="1" si="27"/>
        <v>0</v>
      </c>
      <c r="AC22" s="271">
        <f t="shared" ca="1" si="27"/>
        <v>0</v>
      </c>
      <c r="AD22" s="271">
        <f t="shared" ca="1" si="27"/>
        <v>0</v>
      </c>
      <c r="AE22" s="271">
        <f t="shared" ca="1" si="27"/>
        <v>0</v>
      </c>
      <c r="AF22" s="271">
        <f t="shared" ca="1" si="27"/>
        <v>0</v>
      </c>
      <c r="AG22" s="271">
        <f t="shared" ca="1" si="27"/>
        <v>0</v>
      </c>
      <c r="AH22" s="271">
        <f t="shared" ca="1" si="27"/>
        <v>0</v>
      </c>
      <c r="AI22" s="271">
        <f t="shared" ca="1" si="27"/>
        <v>0</v>
      </c>
      <c r="AJ22" s="271">
        <f t="shared" ca="1" si="27"/>
        <v>0</v>
      </c>
      <c r="AK22" s="271">
        <f t="shared" ca="1" si="27"/>
        <v>0</v>
      </c>
      <c r="AL22" s="271">
        <f t="shared" ca="1" si="27"/>
        <v>0</v>
      </c>
      <c r="AM22" s="271">
        <f t="shared" ca="1" si="27"/>
        <v>0</v>
      </c>
      <c r="AN22" s="271">
        <f t="shared" ca="1" si="27"/>
        <v>0</v>
      </c>
      <c r="AO22" s="271">
        <f t="shared" ca="1" si="27"/>
        <v>0</v>
      </c>
      <c r="AP22" s="271">
        <f t="shared" ca="1" si="27"/>
        <v>0</v>
      </c>
      <c r="AQ22" s="271">
        <f t="shared" ca="1" si="27"/>
        <v>0</v>
      </c>
      <c r="AR22" s="271">
        <f t="shared" ca="1" si="27"/>
        <v>0</v>
      </c>
      <c r="AS22" s="271">
        <f t="shared" ca="1" si="27"/>
        <v>0</v>
      </c>
      <c r="AT22" s="271">
        <f t="shared" ca="1" si="27"/>
        <v>0</v>
      </c>
      <c r="AU22" s="271">
        <f t="shared" ca="1" si="27"/>
        <v>0</v>
      </c>
      <c r="AV22" s="271">
        <f t="shared" ca="1" si="27"/>
        <v>0</v>
      </c>
      <c r="AW22" s="271">
        <f t="shared" ca="1" si="27"/>
        <v>0</v>
      </c>
      <c r="AX22" s="271">
        <f t="shared" ca="1" si="27"/>
        <v>0</v>
      </c>
      <c r="AY22" s="271">
        <f t="shared" ca="1" si="27"/>
        <v>0</v>
      </c>
      <c r="AZ22" s="271">
        <f t="shared" ca="1" si="27"/>
        <v>0</v>
      </c>
      <c r="BA22" s="271">
        <f t="shared" ca="1" si="27"/>
        <v>0</v>
      </c>
      <c r="BB22" s="271">
        <f t="shared" ca="1" si="27"/>
        <v>0</v>
      </c>
      <c r="BC22" s="271">
        <f t="shared" ca="1" si="27"/>
        <v>0</v>
      </c>
      <c r="BD22" s="271">
        <f t="shared" ca="1" si="27"/>
        <v>0</v>
      </c>
      <c r="BE22" s="271">
        <f t="shared" ca="1" si="27"/>
        <v>0</v>
      </c>
      <c r="BF22" s="271">
        <f t="shared" ca="1" si="27"/>
        <v>0</v>
      </c>
      <c r="BG22" s="271">
        <f t="shared" ca="1" si="27"/>
        <v>0</v>
      </c>
      <c r="BH22" s="271">
        <f t="shared" ca="1" si="27"/>
        <v>0</v>
      </c>
      <c r="BI22" s="271">
        <f t="shared" ca="1" si="27"/>
        <v>0</v>
      </c>
      <c r="BJ22" s="271">
        <f t="shared" ca="1" si="27"/>
        <v>0</v>
      </c>
      <c r="BK22" s="271">
        <f t="shared" ca="1" si="27"/>
        <v>0</v>
      </c>
      <c r="BL22" s="271">
        <f t="shared" ca="1" si="27"/>
        <v>0</v>
      </c>
      <c r="BM22" s="271">
        <f t="shared" ca="1" si="27"/>
        <v>0</v>
      </c>
      <c r="BN22" s="271">
        <f t="shared" ca="1" si="27"/>
        <v>0</v>
      </c>
      <c r="BO22" s="271">
        <f t="shared" ca="1" si="27"/>
        <v>0</v>
      </c>
      <c r="BP22" s="271">
        <f t="shared" ca="1" si="27"/>
        <v>0</v>
      </c>
      <c r="BQ22" s="271">
        <f t="shared" ca="1" si="27"/>
        <v>0</v>
      </c>
      <c r="BR22" s="271">
        <f t="shared" ca="1" si="27"/>
        <v>0</v>
      </c>
      <c r="BS22" s="271">
        <f t="shared" ca="1" si="27"/>
        <v>0</v>
      </c>
      <c r="BT22" s="271">
        <f t="shared" ca="1" si="27"/>
        <v>0</v>
      </c>
      <c r="BU22" s="271">
        <f t="shared" ref="BU22:DC22" ca="1" si="28">SUM(BU23:BU31)</f>
        <v>0</v>
      </c>
      <c r="BV22" s="271">
        <f t="shared" ca="1" si="28"/>
        <v>0</v>
      </c>
      <c r="BW22" s="271">
        <f t="shared" ca="1" si="28"/>
        <v>0</v>
      </c>
      <c r="BX22" s="271">
        <f t="shared" ca="1" si="28"/>
        <v>0</v>
      </c>
      <c r="BY22" s="271">
        <f t="shared" ca="1" si="28"/>
        <v>0</v>
      </c>
      <c r="BZ22" s="271">
        <f t="shared" ca="1" si="28"/>
        <v>0</v>
      </c>
      <c r="CA22" s="271">
        <f t="shared" ca="1" si="28"/>
        <v>0</v>
      </c>
      <c r="CB22" s="271">
        <f t="shared" ca="1" si="28"/>
        <v>0</v>
      </c>
      <c r="CC22" s="271">
        <f t="shared" ca="1" si="28"/>
        <v>0</v>
      </c>
      <c r="CD22" s="271">
        <f t="shared" ca="1" si="28"/>
        <v>0</v>
      </c>
      <c r="CE22" s="271">
        <f t="shared" ca="1" si="28"/>
        <v>0</v>
      </c>
      <c r="CF22" s="271">
        <f t="shared" ca="1" si="28"/>
        <v>0</v>
      </c>
      <c r="CG22" s="271">
        <f t="shared" ca="1" si="28"/>
        <v>0</v>
      </c>
      <c r="CH22" s="271">
        <f t="shared" ca="1" si="28"/>
        <v>0</v>
      </c>
      <c r="CI22" s="271">
        <f t="shared" ca="1" si="28"/>
        <v>0</v>
      </c>
      <c r="CJ22" s="271">
        <f t="shared" ca="1" si="28"/>
        <v>0</v>
      </c>
      <c r="CK22" s="271">
        <f t="shared" ca="1" si="28"/>
        <v>0</v>
      </c>
      <c r="CL22" s="271">
        <f t="shared" ca="1" si="28"/>
        <v>0</v>
      </c>
      <c r="CM22" s="271">
        <f t="shared" ca="1" si="28"/>
        <v>0</v>
      </c>
      <c r="CN22" s="271">
        <f t="shared" ca="1" si="28"/>
        <v>0</v>
      </c>
      <c r="CO22" s="271">
        <f t="shared" ca="1" si="28"/>
        <v>0</v>
      </c>
      <c r="CP22" s="271">
        <f t="shared" ca="1" si="28"/>
        <v>0</v>
      </c>
      <c r="CQ22" s="271">
        <f t="shared" ca="1" si="28"/>
        <v>0</v>
      </c>
      <c r="CR22" s="271">
        <f t="shared" ca="1" si="28"/>
        <v>0</v>
      </c>
      <c r="CS22" s="271">
        <f t="shared" ca="1" si="28"/>
        <v>0</v>
      </c>
      <c r="CT22" s="271">
        <f t="shared" ca="1" si="28"/>
        <v>0</v>
      </c>
      <c r="CU22" s="271">
        <f t="shared" ca="1" si="28"/>
        <v>0</v>
      </c>
      <c r="CV22" s="271">
        <f t="shared" ca="1" si="28"/>
        <v>0</v>
      </c>
      <c r="CW22" s="271">
        <f t="shared" ca="1" si="28"/>
        <v>0</v>
      </c>
      <c r="CX22" s="271">
        <f t="shared" ca="1" si="28"/>
        <v>0</v>
      </c>
      <c r="CY22" s="271">
        <f t="shared" ca="1" si="28"/>
        <v>0</v>
      </c>
      <c r="CZ22" s="271">
        <f t="shared" ca="1" si="28"/>
        <v>0</v>
      </c>
      <c r="DA22" s="271">
        <f t="shared" ca="1" si="28"/>
        <v>0</v>
      </c>
      <c r="DB22" s="271">
        <f t="shared" ca="1" si="28"/>
        <v>0</v>
      </c>
      <c r="DC22" s="271">
        <f t="shared" ca="1" si="28"/>
        <v>0</v>
      </c>
      <c r="DE22" s="118"/>
      <c r="DF22">
        <v>1</v>
      </c>
    </row>
    <row r="23" spans="1:112" hidden="1">
      <c r="A23" s="68">
        <v>11</v>
      </c>
      <c r="B23" s="262" t="str">
        <f t="shared" ca="1" si="12"/>
        <v>D.2.1.</v>
      </c>
      <c r="C23" s="263" t="str">
        <f t="shared" ca="1" si="13"/>
        <v>Veikla</v>
      </c>
      <c r="D23" s="267"/>
      <c r="E23" s="264">
        <f t="shared" ca="1" si="14"/>
        <v>0.21</v>
      </c>
      <c r="F23" s="265">
        <f ca="1">H23+NPV(FD,I23:INDEX(I23:DC23,PAL))</f>
        <v>0</v>
      </c>
      <c r="G23" s="258">
        <f ca="1">SUMIF($H$5:$DC$5,"&lt;="&amp;PAL,$H23:$DC23)</f>
        <v>0</v>
      </c>
      <c r="H23" s="266">
        <f t="shared" ref="H23:Q32" ca="1" si="29">OFFSET(INDIRECT("'"&amp;Opt_alt&amp;"'!H12"),$A23,H$5)*$DF23</f>
        <v>0</v>
      </c>
      <c r="I23" s="266">
        <f t="shared" ca="1" si="29"/>
        <v>0</v>
      </c>
      <c r="J23" s="266">
        <f t="shared" ca="1" si="29"/>
        <v>0</v>
      </c>
      <c r="K23" s="266">
        <f t="shared" ca="1" si="29"/>
        <v>0</v>
      </c>
      <c r="L23" s="266">
        <f t="shared" ca="1" si="29"/>
        <v>0</v>
      </c>
      <c r="M23" s="266">
        <f t="shared" ca="1" si="29"/>
        <v>0</v>
      </c>
      <c r="N23" s="266">
        <f t="shared" ca="1" si="29"/>
        <v>0</v>
      </c>
      <c r="O23" s="266">
        <f t="shared" ca="1" si="29"/>
        <v>0</v>
      </c>
      <c r="P23" s="266">
        <f t="shared" ca="1" si="29"/>
        <v>0</v>
      </c>
      <c r="Q23" s="266">
        <f t="shared" ca="1" si="29"/>
        <v>0</v>
      </c>
      <c r="R23" s="266">
        <f t="shared" ref="R23:AA32" ca="1" si="30">OFFSET(INDIRECT("'"&amp;Opt_alt&amp;"'!H12"),$A23,R$5)*$DF23</f>
        <v>0</v>
      </c>
      <c r="S23" s="266">
        <f t="shared" ca="1" si="30"/>
        <v>0</v>
      </c>
      <c r="T23" s="266">
        <f t="shared" ca="1" si="30"/>
        <v>0</v>
      </c>
      <c r="U23" s="266">
        <f t="shared" ca="1" si="30"/>
        <v>0</v>
      </c>
      <c r="V23" s="266">
        <f t="shared" ca="1" si="30"/>
        <v>0</v>
      </c>
      <c r="W23" s="266">
        <f t="shared" ca="1" si="30"/>
        <v>0</v>
      </c>
      <c r="X23" s="266">
        <f t="shared" ca="1" si="30"/>
        <v>0</v>
      </c>
      <c r="Y23" s="266">
        <f t="shared" ca="1" si="30"/>
        <v>0</v>
      </c>
      <c r="Z23" s="266">
        <f t="shared" ca="1" si="30"/>
        <v>0</v>
      </c>
      <c r="AA23" s="266">
        <f t="shared" ca="1" si="30"/>
        <v>0</v>
      </c>
      <c r="AB23" s="266">
        <f t="shared" ref="AB23:AK32" ca="1" si="31">OFFSET(INDIRECT("'"&amp;Opt_alt&amp;"'!H12"),$A23,AB$5)*$DF23</f>
        <v>0</v>
      </c>
      <c r="AC23" s="266">
        <f t="shared" ca="1" si="31"/>
        <v>0</v>
      </c>
      <c r="AD23" s="266">
        <f t="shared" ca="1" si="31"/>
        <v>0</v>
      </c>
      <c r="AE23" s="266">
        <f t="shared" ca="1" si="31"/>
        <v>0</v>
      </c>
      <c r="AF23" s="266">
        <f t="shared" ca="1" si="31"/>
        <v>0</v>
      </c>
      <c r="AG23" s="266">
        <f t="shared" ca="1" si="31"/>
        <v>0</v>
      </c>
      <c r="AH23" s="266">
        <f t="shared" ca="1" si="31"/>
        <v>0</v>
      </c>
      <c r="AI23" s="266">
        <f t="shared" ca="1" si="31"/>
        <v>0</v>
      </c>
      <c r="AJ23" s="266">
        <f t="shared" ca="1" si="31"/>
        <v>0</v>
      </c>
      <c r="AK23" s="266">
        <f t="shared" ca="1" si="31"/>
        <v>0</v>
      </c>
      <c r="AL23" s="266">
        <f t="shared" ref="AL23:AU32" ca="1" si="32">OFFSET(INDIRECT("'"&amp;Opt_alt&amp;"'!H12"),$A23,AL$5)*$DF23</f>
        <v>0</v>
      </c>
      <c r="AM23" s="266">
        <f t="shared" ca="1" si="32"/>
        <v>0</v>
      </c>
      <c r="AN23" s="266">
        <f t="shared" ca="1" si="32"/>
        <v>0</v>
      </c>
      <c r="AO23" s="266">
        <f t="shared" ca="1" si="32"/>
        <v>0</v>
      </c>
      <c r="AP23" s="266">
        <f t="shared" ca="1" si="32"/>
        <v>0</v>
      </c>
      <c r="AQ23" s="266">
        <f t="shared" ca="1" si="32"/>
        <v>0</v>
      </c>
      <c r="AR23" s="266">
        <f t="shared" ca="1" si="32"/>
        <v>0</v>
      </c>
      <c r="AS23" s="266">
        <f t="shared" ca="1" si="32"/>
        <v>0</v>
      </c>
      <c r="AT23" s="266">
        <f t="shared" ca="1" si="32"/>
        <v>0</v>
      </c>
      <c r="AU23" s="266">
        <f t="shared" ca="1" si="32"/>
        <v>0</v>
      </c>
      <c r="AV23" s="266">
        <f t="shared" ref="AV23:BE32" ca="1" si="33">OFFSET(INDIRECT("'"&amp;Opt_alt&amp;"'!H12"),$A23,AV$5)*$DF23</f>
        <v>0</v>
      </c>
      <c r="AW23" s="266">
        <f t="shared" ca="1" si="33"/>
        <v>0</v>
      </c>
      <c r="AX23" s="266">
        <f t="shared" ca="1" si="33"/>
        <v>0</v>
      </c>
      <c r="AY23" s="266">
        <f t="shared" ca="1" si="33"/>
        <v>0</v>
      </c>
      <c r="AZ23" s="266">
        <f t="shared" ca="1" si="33"/>
        <v>0</v>
      </c>
      <c r="BA23" s="266">
        <f t="shared" ca="1" si="33"/>
        <v>0</v>
      </c>
      <c r="BB23" s="266">
        <f t="shared" ca="1" si="33"/>
        <v>0</v>
      </c>
      <c r="BC23" s="266">
        <f t="shared" ca="1" si="33"/>
        <v>0</v>
      </c>
      <c r="BD23" s="266">
        <f t="shared" ca="1" si="33"/>
        <v>0</v>
      </c>
      <c r="BE23" s="266">
        <f t="shared" ca="1" si="33"/>
        <v>0</v>
      </c>
      <c r="BF23" s="266">
        <f t="shared" ref="BF23:BO32" ca="1" si="34">OFFSET(INDIRECT("'"&amp;Opt_alt&amp;"'!H12"),$A23,BF$5)*$DF23</f>
        <v>0</v>
      </c>
      <c r="BG23" s="266">
        <f t="shared" ca="1" si="34"/>
        <v>0</v>
      </c>
      <c r="BH23" s="266">
        <f t="shared" ca="1" si="34"/>
        <v>0</v>
      </c>
      <c r="BI23" s="266">
        <f t="shared" ca="1" si="34"/>
        <v>0</v>
      </c>
      <c r="BJ23" s="266">
        <f t="shared" ca="1" si="34"/>
        <v>0</v>
      </c>
      <c r="BK23" s="266">
        <f t="shared" ca="1" si="34"/>
        <v>0</v>
      </c>
      <c r="BL23" s="266">
        <f t="shared" ca="1" si="34"/>
        <v>0</v>
      </c>
      <c r="BM23" s="266">
        <f t="shared" ca="1" si="34"/>
        <v>0</v>
      </c>
      <c r="BN23" s="266">
        <f t="shared" ca="1" si="34"/>
        <v>0</v>
      </c>
      <c r="BO23" s="266">
        <f t="shared" ca="1" si="34"/>
        <v>0</v>
      </c>
      <c r="BP23" s="266">
        <f t="shared" ref="BP23:BY32" ca="1" si="35">OFFSET(INDIRECT("'"&amp;Opt_alt&amp;"'!H12"),$A23,BP$5)*$DF23</f>
        <v>0</v>
      </c>
      <c r="BQ23" s="266">
        <f t="shared" ca="1" si="35"/>
        <v>0</v>
      </c>
      <c r="BR23" s="266">
        <f t="shared" ca="1" si="35"/>
        <v>0</v>
      </c>
      <c r="BS23" s="266">
        <f t="shared" ca="1" si="35"/>
        <v>0</v>
      </c>
      <c r="BT23" s="266">
        <f t="shared" ca="1" si="35"/>
        <v>0</v>
      </c>
      <c r="BU23" s="266">
        <f t="shared" ca="1" si="35"/>
        <v>0</v>
      </c>
      <c r="BV23" s="266">
        <f t="shared" ca="1" si="35"/>
        <v>0</v>
      </c>
      <c r="BW23" s="266">
        <f t="shared" ca="1" si="35"/>
        <v>0</v>
      </c>
      <c r="BX23" s="266">
        <f t="shared" ca="1" si="35"/>
        <v>0</v>
      </c>
      <c r="BY23" s="266">
        <f t="shared" ca="1" si="35"/>
        <v>0</v>
      </c>
      <c r="BZ23" s="266">
        <f t="shared" ref="BZ23:CI32" ca="1" si="36">OFFSET(INDIRECT("'"&amp;Opt_alt&amp;"'!H12"),$A23,BZ$5)*$DF23</f>
        <v>0</v>
      </c>
      <c r="CA23" s="266">
        <f t="shared" ca="1" si="36"/>
        <v>0</v>
      </c>
      <c r="CB23" s="266">
        <f t="shared" ca="1" si="36"/>
        <v>0</v>
      </c>
      <c r="CC23" s="266">
        <f t="shared" ca="1" si="36"/>
        <v>0</v>
      </c>
      <c r="CD23" s="266">
        <f t="shared" ca="1" si="36"/>
        <v>0</v>
      </c>
      <c r="CE23" s="266">
        <f t="shared" ca="1" si="36"/>
        <v>0</v>
      </c>
      <c r="CF23" s="266">
        <f t="shared" ca="1" si="36"/>
        <v>0</v>
      </c>
      <c r="CG23" s="266">
        <f t="shared" ca="1" si="36"/>
        <v>0</v>
      </c>
      <c r="CH23" s="266">
        <f t="shared" ca="1" si="36"/>
        <v>0</v>
      </c>
      <c r="CI23" s="266">
        <f t="shared" ca="1" si="36"/>
        <v>0</v>
      </c>
      <c r="CJ23" s="266">
        <f t="shared" ref="CJ23:CS32" ca="1" si="37">OFFSET(INDIRECT("'"&amp;Opt_alt&amp;"'!H12"),$A23,CJ$5)*$DF23</f>
        <v>0</v>
      </c>
      <c r="CK23" s="266">
        <f t="shared" ca="1" si="37"/>
        <v>0</v>
      </c>
      <c r="CL23" s="266">
        <f t="shared" ca="1" si="37"/>
        <v>0</v>
      </c>
      <c r="CM23" s="266">
        <f t="shared" ca="1" si="37"/>
        <v>0</v>
      </c>
      <c r="CN23" s="266">
        <f t="shared" ca="1" si="37"/>
        <v>0</v>
      </c>
      <c r="CO23" s="266">
        <f t="shared" ca="1" si="37"/>
        <v>0</v>
      </c>
      <c r="CP23" s="266">
        <f t="shared" ca="1" si="37"/>
        <v>0</v>
      </c>
      <c r="CQ23" s="266">
        <f t="shared" ca="1" si="37"/>
        <v>0</v>
      </c>
      <c r="CR23" s="266">
        <f t="shared" ca="1" si="37"/>
        <v>0</v>
      </c>
      <c r="CS23" s="266">
        <f t="shared" ca="1" si="37"/>
        <v>0</v>
      </c>
      <c r="CT23" s="266">
        <f t="shared" ref="CT23:DC32" ca="1" si="38">OFFSET(INDIRECT("'"&amp;Opt_alt&amp;"'!H12"),$A23,CT$5)*$DF23</f>
        <v>0</v>
      </c>
      <c r="CU23" s="266">
        <f t="shared" ca="1" si="38"/>
        <v>0</v>
      </c>
      <c r="CV23" s="266">
        <f t="shared" ca="1" si="38"/>
        <v>0</v>
      </c>
      <c r="CW23" s="266">
        <f t="shared" ca="1" si="38"/>
        <v>0</v>
      </c>
      <c r="CX23" s="266">
        <f t="shared" ca="1" si="38"/>
        <v>0</v>
      </c>
      <c r="CY23" s="266">
        <f t="shared" ca="1" si="38"/>
        <v>0</v>
      </c>
      <c r="CZ23" s="266">
        <f t="shared" ca="1" si="38"/>
        <v>0</v>
      </c>
      <c r="DA23" s="266">
        <f t="shared" ca="1" si="38"/>
        <v>0</v>
      </c>
      <c r="DB23" s="266">
        <f t="shared" ca="1" si="38"/>
        <v>0</v>
      </c>
      <c r="DC23" s="266">
        <f t="shared" ca="1" si="38"/>
        <v>0</v>
      </c>
      <c r="DE23" s="118" t="str">
        <f t="shared" ca="1" si="25"/>
        <v>D.2.1.</v>
      </c>
      <c r="DF23">
        <v>1</v>
      </c>
      <c r="DG23">
        <f t="shared" ref="DG23:DG32" ca="1" si="39">OFFSET(INDIRECT("'"&amp;Opt_alt&amp;"'!H12"),$A23,DG$5)</f>
        <v>21</v>
      </c>
      <c r="DH23">
        <v>0</v>
      </c>
    </row>
    <row r="24" spans="1:112" hidden="1">
      <c r="A24" s="68">
        <v>12</v>
      </c>
      <c r="B24" s="262" t="str">
        <f t="shared" ca="1" si="12"/>
        <v>D.2.2.</v>
      </c>
      <c r="C24" s="263" t="str">
        <f t="shared" ca="1" si="13"/>
        <v>Veikla</v>
      </c>
      <c r="D24" s="267"/>
      <c r="E24" s="264">
        <f t="shared" ca="1" si="14"/>
        <v>0.21</v>
      </c>
      <c r="F24" s="265">
        <f ca="1">H24+NPV(FD,I24:INDEX(I24:DC24,PAL))</f>
        <v>0</v>
      </c>
      <c r="G24" s="258">
        <f ca="1">SUMIF($H$5:$DC$5,"&lt;="&amp;PAL,$H24:$DC24)</f>
        <v>0</v>
      </c>
      <c r="H24" s="266">
        <f t="shared" ca="1" si="29"/>
        <v>0</v>
      </c>
      <c r="I24" s="266">
        <f t="shared" ca="1" si="29"/>
        <v>0</v>
      </c>
      <c r="J24" s="266">
        <f t="shared" ca="1" si="29"/>
        <v>0</v>
      </c>
      <c r="K24" s="266">
        <f t="shared" ca="1" si="29"/>
        <v>0</v>
      </c>
      <c r="L24" s="266">
        <f t="shared" ca="1" si="29"/>
        <v>0</v>
      </c>
      <c r="M24" s="266">
        <f t="shared" ca="1" si="29"/>
        <v>0</v>
      </c>
      <c r="N24" s="266">
        <f t="shared" ca="1" si="29"/>
        <v>0</v>
      </c>
      <c r="O24" s="266">
        <f t="shared" ca="1" si="29"/>
        <v>0</v>
      </c>
      <c r="P24" s="266">
        <f t="shared" ca="1" si="29"/>
        <v>0</v>
      </c>
      <c r="Q24" s="266">
        <f t="shared" ca="1" si="29"/>
        <v>0</v>
      </c>
      <c r="R24" s="266">
        <f t="shared" ca="1" si="30"/>
        <v>0</v>
      </c>
      <c r="S24" s="266">
        <f t="shared" ca="1" si="30"/>
        <v>0</v>
      </c>
      <c r="T24" s="266">
        <f t="shared" ca="1" si="30"/>
        <v>0</v>
      </c>
      <c r="U24" s="266">
        <f t="shared" ca="1" si="30"/>
        <v>0</v>
      </c>
      <c r="V24" s="266">
        <f t="shared" ca="1" si="30"/>
        <v>0</v>
      </c>
      <c r="W24" s="266">
        <f t="shared" ca="1" si="30"/>
        <v>0</v>
      </c>
      <c r="X24" s="266">
        <f t="shared" ca="1" si="30"/>
        <v>0</v>
      </c>
      <c r="Y24" s="266">
        <f t="shared" ca="1" si="30"/>
        <v>0</v>
      </c>
      <c r="Z24" s="266">
        <f t="shared" ca="1" si="30"/>
        <v>0</v>
      </c>
      <c r="AA24" s="266">
        <f t="shared" ca="1" si="30"/>
        <v>0</v>
      </c>
      <c r="AB24" s="266">
        <f t="shared" ca="1" si="31"/>
        <v>0</v>
      </c>
      <c r="AC24" s="266">
        <f t="shared" ca="1" si="31"/>
        <v>0</v>
      </c>
      <c r="AD24" s="266">
        <f t="shared" ca="1" si="31"/>
        <v>0</v>
      </c>
      <c r="AE24" s="266">
        <f t="shared" ca="1" si="31"/>
        <v>0</v>
      </c>
      <c r="AF24" s="266">
        <f t="shared" ca="1" si="31"/>
        <v>0</v>
      </c>
      <c r="AG24" s="266">
        <f t="shared" ca="1" si="31"/>
        <v>0</v>
      </c>
      <c r="AH24" s="266">
        <f t="shared" ca="1" si="31"/>
        <v>0</v>
      </c>
      <c r="AI24" s="266">
        <f t="shared" ca="1" si="31"/>
        <v>0</v>
      </c>
      <c r="AJ24" s="266">
        <f t="shared" ca="1" si="31"/>
        <v>0</v>
      </c>
      <c r="AK24" s="266">
        <f t="shared" ca="1" si="31"/>
        <v>0</v>
      </c>
      <c r="AL24" s="266">
        <f t="shared" ca="1" si="32"/>
        <v>0</v>
      </c>
      <c r="AM24" s="266">
        <f t="shared" ca="1" si="32"/>
        <v>0</v>
      </c>
      <c r="AN24" s="266">
        <f t="shared" ca="1" si="32"/>
        <v>0</v>
      </c>
      <c r="AO24" s="266">
        <f t="shared" ca="1" si="32"/>
        <v>0</v>
      </c>
      <c r="AP24" s="266">
        <f t="shared" ca="1" si="32"/>
        <v>0</v>
      </c>
      <c r="AQ24" s="266">
        <f t="shared" ca="1" si="32"/>
        <v>0</v>
      </c>
      <c r="AR24" s="266">
        <f t="shared" ca="1" si="32"/>
        <v>0</v>
      </c>
      <c r="AS24" s="266">
        <f t="shared" ca="1" si="32"/>
        <v>0</v>
      </c>
      <c r="AT24" s="266">
        <f t="shared" ca="1" si="32"/>
        <v>0</v>
      </c>
      <c r="AU24" s="266">
        <f t="shared" ca="1" si="32"/>
        <v>0</v>
      </c>
      <c r="AV24" s="266">
        <f t="shared" ca="1" si="33"/>
        <v>0</v>
      </c>
      <c r="AW24" s="266">
        <f t="shared" ca="1" si="33"/>
        <v>0</v>
      </c>
      <c r="AX24" s="266">
        <f t="shared" ca="1" si="33"/>
        <v>0</v>
      </c>
      <c r="AY24" s="266">
        <f t="shared" ca="1" si="33"/>
        <v>0</v>
      </c>
      <c r="AZ24" s="266">
        <f t="shared" ca="1" si="33"/>
        <v>0</v>
      </c>
      <c r="BA24" s="266">
        <f t="shared" ca="1" si="33"/>
        <v>0</v>
      </c>
      <c r="BB24" s="266">
        <f t="shared" ca="1" si="33"/>
        <v>0</v>
      </c>
      <c r="BC24" s="266">
        <f t="shared" ca="1" si="33"/>
        <v>0</v>
      </c>
      <c r="BD24" s="266">
        <f t="shared" ca="1" si="33"/>
        <v>0</v>
      </c>
      <c r="BE24" s="266">
        <f t="shared" ca="1" si="33"/>
        <v>0</v>
      </c>
      <c r="BF24" s="266">
        <f t="shared" ca="1" si="34"/>
        <v>0</v>
      </c>
      <c r="BG24" s="266">
        <f t="shared" ca="1" si="34"/>
        <v>0</v>
      </c>
      <c r="BH24" s="266">
        <f t="shared" ca="1" si="34"/>
        <v>0</v>
      </c>
      <c r="BI24" s="266">
        <f t="shared" ca="1" si="34"/>
        <v>0</v>
      </c>
      <c r="BJ24" s="266">
        <f t="shared" ca="1" si="34"/>
        <v>0</v>
      </c>
      <c r="BK24" s="266">
        <f t="shared" ca="1" si="34"/>
        <v>0</v>
      </c>
      <c r="BL24" s="266">
        <f t="shared" ca="1" si="34"/>
        <v>0</v>
      </c>
      <c r="BM24" s="266">
        <f t="shared" ca="1" si="34"/>
        <v>0</v>
      </c>
      <c r="BN24" s="266">
        <f t="shared" ca="1" si="34"/>
        <v>0</v>
      </c>
      <c r="BO24" s="266">
        <f t="shared" ca="1" si="34"/>
        <v>0</v>
      </c>
      <c r="BP24" s="266">
        <f t="shared" ca="1" si="35"/>
        <v>0</v>
      </c>
      <c r="BQ24" s="266">
        <f t="shared" ca="1" si="35"/>
        <v>0</v>
      </c>
      <c r="BR24" s="266">
        <f t="shared" ca="1" si="35"/>
        <v>0</v>
      </c>
      <c r="BS24" s="266">
        <f t="shared" ca="1" si="35"/>
        <v>0</v>
      </c>
      <c r="BT24" s="266">
        <f t="shared" ca="1" si="35"/>
        <v>0</v>
      </c>
      <c r="BU24" s="266">
        <f t="shared" ca="1" si="35"/>
        <v>0</v>
      </c>
      <c r="BV24" s="266">
        <f t="shared" ca="1" si="35"/>
        <v>0</v>
      </c>
      <c r="BW24" s="266">
        <f t="shared" ca="1" si="35"/>
        <v>0</v>
      </c>
      <c r="BX24" s="266">
        <f t="shared" ca="1" si="35"/>
        <v>0</v>
      </c>
      <c r="BY24" s="266">
        <f t="shared" ca="1" si="35"/>
        <v>0</v>
      </c>
      <c r="BZ24" s="266">
        <f t="shared" ca="1" si="36"/>
        <v>0</v>
      </c>
      <c r="CA24" s="266">
        <f t="shared" ca="1" si="36"/>
        <v>0</v>
      </c>
      <c r="CB24" s="266">
        <f t="shared" ca="1" si="36"/>
        <v>0</v>
      </c>
      <c r="CC24" s="266">
        <f t="shared" ca="1" si="36"/>
        <v>0</v>
      </c>
      <c r="CD24" s="266">
        <f t="shared" ca="1" si="36"/>
        <v>0</v>
      </c>
      <c r="CE24" s="266">
        <f t="shared" ca="1" si="36"/>
        <v>0</v>
      </c>
      <c r="CF24" s="266">
        <f t="shared" ca="1" si="36"/>
        <v>0</v>
      </c>
      <c r="CG24" s="266">
        <f t="shared" ca="1" si="36"/>
        <v>0</v>
      </c>
      <c r="CH24" s="266">
        <f t="shared" ca="1" si="36"/>
        <v>0</v>
      </c>
      <c r="CI24" s="266">
        <f t="shared" ca="1" si="36"/>
        <v>0</v>
      </c>
      <c r="CJ24" s="266">
        <f t="shared" ca="1" si="37"/>
        <v>0</v>
      </c>
      <c r="CK24" s="266">
        <f t="shared" ca="1" si="37"/>
        <v>0</v>
      </c>
      <c r="CL24" s="266">
        <f t="shared" ca="1" si="37"/>
        <v>0</v>
      </c>
      <c r="CM24" s="266">
        <f t="shared" ca="1" si="37"/>
        <v>0</v>
      </c>
      <c r="CN24" s="266">
        <f t="shared" ca="1" si="37"/>
        <v>0</v>
      </c>
      <c r="CO24" s="266">
        <f t="shared" ca="1" si="37"/>
        <v>0</v>
      </c>
      <c r="CP24" s="266">
        <f t="shared" ca="1" si="37"/>
        <v>0</v>
      </c>
      <c r="CQ24" s="266">
        <f t="shared" ca="1" si="37"/>
        <v>0</v>
      </c>
      <c r="CR24" s="266">
        <f t="shared" ca="1" si="37"/>
        <v>0</v>
      </c>
      <c r="CS24" s="266">
        <f t="shared" ca="1" si="37"/>
        <v>0</v>
      </c>
      <c r="CT24" s="266">
        <f t="shared" ca="1" si="38"/>
        <v>0</v>
      </c>
      <c r="CU24" s="266">
        <f t="shared" ca="1" si="38"/>
        <v>0</v>
      </c>
      <c r="CV24" s="266">
        <f t="shared" ca="1" si="38"/>
        <v>0</v>
      </c>
      <c r="CW24" s="266">
        <f t="shared" ca="1" si="38"/>
        <v>0</v>
      </c>
      <c r="CX24" s="266">
        <f t="shared" ca="1" si="38"/>
        <v>0</v>
      </c>
      <c r="CY24" s="266">
        <f t="shared" ca="1" si="38"/>
        <v>0</v>
      </c>
      <c r="CZ24" s="266">
        <f t="shared" ca="1" si="38"/>
        <v>0</v>
      </c>
      <c r="DA24" s="266">
        <f t="shared" ca="1" si="38"/>
        <v>0</v>
      </c>
      <c r="DB24" s="266">
        <f t="shared" ca="1" si="38"/>
        <v>0</v>
      </c>
      <c r="DC24" s="266">
        <f t="shared" ca="1" si="38"/>
        <v>0</v>
      </c>
      <c r="DE24" s="118" t="str">
        <f t="shared" ca="1" si="25"/>
        <v>D.2.2.</v>
      </c>
      <c r="DF24">
        <v>1</v>
      </c>
      <c r="DG24">
        <f t="shared" ca="1" si="39"/>
        <v>21</v>
      </c>
      <c r="DH24">
        <v>0</v>
      </c>
    </row>
    <row r="25" spans="1:112" hidden="1">
      <c r="A25" s="68">
        <v>13</v>
      </c>
      <c r="B25" s="262" t="str">
        <f t="shared" ca="1" si="12"/>
        <v>D.2.3.</v>
      </c>
      <c r="C25" s="263" t="str">
        <f t="shared" ca="1" si="13"/>
        <v>Veikla</v>
      </c>
      <c r="D25" s="267"/>
      <c r="E25" s="264">
        <f t="shared" ca="1" si="14"/>
        <v>0.21</v>
      </c>
      <c r="F25" s="265">
        <f ca="1">H25+NPV(FD,I25:INDEX(I25:DC25,PAL))</f>
        <v>0</v>
      </c>
      <c r="G25" s="258">
        <f ca="1">SUMIF($H$5:$DC$5,"&lt;="&amp;PAL,$H25:$DC25)</f>
        <v>0</v>
      </c>
      <c r="H25" s="266">
        <f t="shared" ca="1" si="29"/>
        <v>0</v>
      </c>
      <c r="I25" s="266">
        <f t="shared" ca="1" si="29"/>
        <v>0</v>
      </c>
      <c r="J25" s="266">
        <f t="shared" ca="1" si="29"/>
        <v>0</v>
      </c>
      <c r="K25" s="266">
        <f t="shared" ca="1" si="29"/>
        <v>0</v>
      </c>
      <c r="L25" s="266">
        <f t="shared" ca="1" si="29"/>
        <v>0</v>
      </c>
      <c r="M25" s="266">
        <f t="shared" ca="1" si="29"/>
        <v>0</v>
      </c>
      <c r="N25" s="266">
        <f t="shared" ca="1" si="29"/>
        <v>0</v>
      </c>
      <c r="O25" s="266">
        <f t="shared" ca="1" si="29"/>
        <v>0</v>
      </c>
      <c r="P25" s="266">
        <f t="shared" ca="1" si="29"/>
        <v>0</v>
      </c>
      <c r="Q25" s="266">
        <f t="shared" ca="1" si="29"/>
        <v>0</v>
      </c>
      <c r="R25" s="266">
        <f t="shared" ca="1" si="30"/>
        <v>0</v>
      </c>
      <c r="S25" s="266">
        <f t="shared" ca="1" si="30"/>
        <v>0</v>
      </c>
      <c r="T25" s="266">
        <f t="shared" ca="1" si="30"/>
        <v>0</v>
      </c>
      <c r="U25" s="266">
        <f t="shared" ca="1" si="30"/>
        <v>0</v>
      </c>
      <c r="V25" s="266">
        <f t="shared" ca="1" si="30"/>
        <v>0</v>
      </c>
      <c r="W25" s="266">
        <f t="shared" ca="1" si="30"/>
        <v>0</v>
      </c>
      <c r="X25" s="266">
        <f t="shared" ca="1" si="30"/>
        <v>0</v>
      </c>
      <c r="Y25" s="266">
        <f t="shared" ca="1" si="30"/>
        <v>0</v>
      </c>
      <c r="Z25" s="266">
        <f t="shared" ca="1" si="30"/>
        <v>0</v>
      </c>
      <c r="AA25" s="266">
        <f t="shared" ca="1" si="30"/>
        <v>0</v>
      </c>
      <c r="AB25" s="266">
        <f t="shared" ca="1" si="31"/>
        <v>0</v>
      </c>
      <c r="AC25" s="266">
        <f t="shared" ca="1" si="31"/>
        <v>0</v>
      </c>
      <c r="AD25" s="266">
        <f t="shared" ca="1" si="31"/>
        <v>0</v>
      </c>
      <c r="AE25" s="266">
        <f t="shared" ca="1" si="31"/>
        <v>0</v>
      </c>
      <c r="AF25" s="266">
        <f t="shared" ca="1" si="31"/>
        <v>0</v>
      </c>
      <c r="AG25" s="266">
        <f t="shared" ca="1" si="31"/>
        <v>0</v>
      </c>
      <c r="AH25" s="266">
        <f t="shared" ca="1" si="31"/>
        <v>0</v>
      </c>
      <c r="AI25" s="266">
        <f t="shared" ca="1" si="31"/>
        <v>0</v>
      </c>
      <c r="AJ25" s="266">
        <f t="shared" ca="1" si="31"/>
        <v>0</v>
      </c>
      <c r="AK25" s="266">
        <f t="shared" ca="1" si="31"/>
        <v>0</v>
      </c>
      <c r="AL25" s="266">
        <f t="shared" ca="1" si="32"/>
        <v>0</v>
      </c>
      <c r="AM25" s="266">
        <f t="shared" ca="1" si="32"/>
        <v>0</v>
      </c>
      <c r="AN25" s="266">
        <f t="shared" ca="1" si="32"/>
        <v>0</v>
      </c>
      <c r="AO25" s="266">
        <f t="shared" ca="1" si="32"/>
        <v>0</v>
      </c>
      <c r="AP25" s="266">
        <f t="shared" ca="1" si="32"/>
        <v>0</v>
      </c>
      <c r="AQ25" s="266">
        <f t="shared" ca="1" si="32"/>
        <v>0</v>
      </c>
      <c r="AR25" s="266">
        <f t="shared" ca="1" si="32"/>
        <v>0</v>
      </c>
      <c r="AS25" s="266">
        <f t="shared" ca="1" si="32"/>
        <v>0</v>
      </c>
      <c r="AT25" s="266">
        <f t="shared" ca="1" si="32"/>
        <v>0</v>
      </c>
      <c r="AU25" s="266">
        <f t="shared" ca="1" si="32"/>
        <v>0</v>
      </c>
      <c r="AV25" s="266">
        <f t="shared" ca="1" si="33"/>
        <v>0</v>
      </c>
      <c r="AW25" s="266">
        <f t="shared" ca="1" si="33"/>
        <v>0</v>
      </c>
      <c r="AX25" s="266">
        <f t="shared" ca="1" si="33"/>
        <v>0</v>
      </c>
      <c r="AY25" s="266">
        <f t="shared" ca="1" si="33"/>
        <v>0</v>
      </c>
      <c r="AZ25" s="266">
        <f t="shared" ca="1" si="33"/>
        <v>0</v>
      </c>
      <c r="BA25" s="266">
        <f t="shared" ca="1" si="33"/>
        <v>0</v>
      </c>
      <c r="BB25" s="266">
        <f t="shared" ca="1" si="33"/>
        <v>0</v>
      </c>
      <c r="BC25" s="266">
        <f t="shared" ca="1" si="33"/>
        <v>0</v>
      </c>
      <c r="BD25" s="266">
        <f t="shared" ca="1" si="33"/>
        <v>0</v>
      </c>
      <c r="BE25" s="266">
        <f t="shared" ca="1" si="33"/>
        <v>0</v>
      </c>
      <c r="BF25" s="266">
        <f t="shared" ca="1" si="34"/>
        <v>0</v>
      </c>
      <c r="BG25" s="266">
        <f t="shared" ca="1" si="34"/>
        <v>0</v>
      </c>
      <c r="BH25" s="266">
        <f t="shared" ca="1" si="34"/>
        <v>0</v>
      </c>
      <c r="BI25" s="266">
        <f t="shared" ca="1" si="34"/>
        <v>0</v>
      </c>
      <c r="BJ25" s="266">
        <f t="shared" ca="1" si="34"/>
        <v>0</v>
      </c>
      <c r="BK25" s="266">
        <f t="shared" ca="1" si="34"/>
        <v>0</v>
      </c>
      <c r="BL25" s="266">
        <f t="shared" ca="1" si="34"/>
        <v>0</v>
      </c>
      <c r="BM25" s="266">
        <f t="shared" ca="1" si="34"/>
        <v>0</v>
      </c>
      <c r="BN25" s="266">
        <f t="shared" ca="1" si="34"/>
        <v>0</v>
      </c>
      <c r="BO25" s="266">
        <f t="shared" ca="1" si="34"/>
        <v>0</v>
      </c>
      <c r="BP25" s="266">
        <f t="shared" ca="1" si="35"/>
        <v>0</v>
      </c>
      <c r="BQ25" s="266">
        <f t="shared" ca="1" si="35"/>
        <v>0</v>
      </c>
      <c r="BR25" s="266">
        <f t="shared" ca="1" si="35"/>
        <v>0</v>
      </c>
      <c r="BS25" s="266">
        <f t="shared" ca="1" si="35"/>
        <v>0</v>
      </c>
      <c r="BT25" s="266">
        <f t="shared" ca="1" si="35"/>
        <v>0</v>
      </c>
      <c r="BU25" s="266">
        <f t="shared" ca="1" si="35"/>
        <v>0</v>
      </c>
      <c r="BV25" s="266">
        <f t="shared" ca="1" si="35"/>
        <v>0</v>
      </c>
      <c r="BW25" s="266">
        <f t="shared" ca="1" si="35"/>
        <v>0</v>
      </c>
      <c r="BX25" s="266">
        <f t="shared" ca="1" si="35"/>
        <v>0</v>
      </c>
      <c r="BY25" s="266">
        <f t="shared" ca="1" si="35"/>
        <v>0</v>
      </c>
      <c r="BZ25" s="266">
        <f t="shared" ca="1" si="36"/>
        <v>0</v>
      </c>
      <c r="CA25" s="266">
        <f t="shared" ca="1" si="36"/>
        <v>0</v>
      </c>
      <c r="CB25" s="266">
        <f t="shared" ca="1" si="36"/>
        <v>0</v>
      </c>
      <c r="CC25" s="266">
        <f t="shared" ca="1" si="36"/>
        <v>0</v>
      </c>
      <c r="CD25" s="266">
        <f t="shared" ca="1" si="36"/>
        <v>0</v>
      </c>
      <c r="CE25" s="266">
        <f t="shared" ca="1" si="36"/>
        <v>0</v>
      </c>
      <c r="CF25" s="266">
        <f t="shared" ca="1" si="36"/>
        <v>0</v>
      </c>
      <c r="CG25" s="266">
        <f t="shared" ca="1" si="36"/>
        <v>0</v>
      </c>
      <c r="CH25" s="266">
        <f t="shared" ca="1" si="36"/>
        <v>0</v>
      </c>
      <c r="CI25" s="266">
        <f t="shared" ca="1" si="36"/>
        <v>0</v>
      </c>
      <c r="CJ25" s="266">
        <f t="shared" ca="1" si="37"/>
        <v>0</v>
      </c>
      <c r="CK25" s="266">
        <f t="shared" ca="1" si="37"/>
        <v>0</v>
      </c>
      <c r="CL25" s="266">
        <f t="shared" ca="1" si="37"/>
        <v>0</v>
      </c>
      <c r="CM25" s="266">
        <f t="shared" ca="1" si="37"/>
        <v>0</v>
      </c>
      <c r="CN25" s="266">
        <f t="shared" ca="1" si="37"/>
        <v>0</v>
      </c>
      <c r="CO25" s="266">
        <f t="shared" ca="1" si="37"/>
        <v>0</v>
      </c>
      <c r="CP25" s="266">
        <f t="shared" ca="1" si="37"/>
        <v>0</v>
      </c>
      <c r="CQ25" s="266">
        <f t="shared" ca="1" si="37"/>
        <v>0</v>
      </c>
      <c r="CR25" s="266">
        <f t="shared" ca="1" si="37"/>
        <v>0</v>
      </c>
      <c r="CS25" s="266">
        <f t="shared" ca="1" si="37"/>
        <v>0</v>
      </c>
      <c r="CT25" s="266">
        <f t="shared" ca="1" si="38"/>
        <v>0</v>
      </c>
      <c r="CU25" s="266">
        <f t="shared" ca="1" si="38"/>
        <v>0</v>
      </c>
      <c r="CV25" s="266">
        <f t="shared" ca="1" si="38"/>
        <v>0</v>
      </c>
      <c r="CW25" s="266">
        <f t="shared" ca="1" si="38"/>
        <v>0</v>
      </c>
      <c r="CX25" s="266">
        <f t="shared" ca="1" si="38"/>
        <v>0</v>
      </c>
      <c r="CY25" s="266">
        <f t="shared" ca="1" si="38"/>
        <v>0</v>
      </c>
      <c r="CZ25" s="266">
        <f t="shared" ca="1" si="38"/>
        <v>0</v>
      </c>
      <c r="DA25" s="266">
        <f t="shared" ca="1" si="38"/>
        <v>0</v>
      </c>
      <c r="DB25" s="266">
        <f t="shared" ca="1" si="38"/>
        <v>0</v>
      </c>
      <c r="DC25" s="266">
        <f t="shared" ca="1" si="38"/>
        <v>0</v>
      </c>
      <c r="DE25" s="118" t="str">
        <f t="shared" ca="1" si="25"/>
        <v>D.2.3.</v>
      </c>
      <c r="DF25">
        <v>1</v>
      </c>
      <c r="DG25">
        <f t="shared" ca="1" si="39"/>
        <v>21</v>
      </c>
      <c r="DH25">
        <v>0</v>
      </c>
    </row>
    <row r="26" spans="1:112" hidden="1">
      <c r="A26" s="68">
        <v>14</v>
      </c>
      <c r="B26" s="262" t="str">
        <f t="shared" ca="1" si="12"/>
        <v>D.2.4.</v>
      </c>
      <c r="C26" s="263" t="str">
        <f t="shared" ca="1" si="13"/>
        <v>Veikla</v>
      </c>
      <c r="D26" s="267"/>
      <c r="E26" s="264">
        <f t="shared" ca="1" si="14"/>
        <v>0.21</v>
      </c>
      <c r="F26" s="265">
        <f ca="1">H26+NPV(FD,I26:INDEX(I26:DC26,PAL))</f>
        <v>0</v>
      </c>
      <c r="G26" s="258">
        <f ca="1">SUMIF($H$5:$DC$5,"&lt;="&amp;PAL,$H26:$DC26)</f>
        <v>0</v>
      </c>
      <c r="H26" s="266">
        <f t="shared" ca="1" si="29"/>
        <v>0</v>
      </c>
      <c r="I26" s="266">
        <f t="shared" ca="1" si="29"/>
        <v>0</v>
      </c>
      <c r="J26" s="266">
        <f t="shared" ca="1" si="29"/>
        <v>0</v>
      </c>
      <c r="K26" s="266">
        <f t="shared" ca="1" si="29"/>
        <v>0</v>
      </c>
      <c r="L26" s="266">
        <f t="shared" ca="1" si="29"/>
        <v>0</v>
      </c>
      <c r="M26" s="266">
        <f t="shared" ca="1" si="29"/>
        <v>0</v>
      </c>
      <c r="N26" s="266">
        <f t="shared" ca="1" si="29"/>
        <v>0</v>
      </c>
      <c r="O26" s="266">
        <f t="shared" ca="1" si="29"/>
        <v>0</v>
      </c>
      <c r="P26" s="266">
        <f t="shared" ca="1" si="29"/>
        <v>0</v>
      </c>
      <c r="Q26" s="266">
        <f t="shared" ca="1" si="29"/>
        <v>0</v>
      </c>
      <c r="R26" s="266">
        <f t="shared" ca="1" si="30"/>
        <v>0</v>
      </c>
      <c r="S26" s="266">
        <f t="shared" ca="1" si="30"/>
        <v>0</v>
      </c>
      <c r="T26" s="266">
        <f t="shared" ca="1" si="30"/>
        <v>0</v>
      </c>
      <c r="U26" s="266">
        <f t="shared" ca="1" si="30"/>
        <v>0</v>
      </c>
      <c r="V26" s="266">
        <f t="shared" ca="1" si="30"/>
        <v>0</v>
      </c>
      <c r="W26" s="266">
        <f t="shared" ca="1" si="30"/>
        <v>0</v>
      </c>
      <c r="X26" s="266">
        <f t="shared" ca="1" si="30"/>
        <v>0</v>
      </c>
      <c r="Y26" s="266">
        <f t="shared" ca="1" si="30"/>
        <v>0</v>
      </c>
      <c r="Z26" s="266">
        <f t="shared" ca="1" si="30"/>
        <v>0</v>
      </c>
      <c r="AA26" s="266">
        <f t="shared" ca="1" si="30"/>
        <v>0</v>
      </c>
      <c r="AB26" s="266">
        <f t="shared" ca="1" si="31"/>
        <v>0</v>
      </c>
      <c r="AC26" s="266">
        <f t="shared" ca="1" si="31"/>
        <v>0</v>
      </c>
      <c r="AD26" s="266">
        <f t="shared" ca="1" si="31"/>
        <v>0</v>
      </c>
      <c r="AE26" s="266">
        <f t="shared" ca="1" si="31"/>
        <v>0</v>
      </c>
      <c r="AF26" s="266">
        <f t="shared" ca="1" si="31"/>
        <v>0</v>
      </c>
      <c r="AG26" s="266">
        <f t="shared" ca="1" si="31"/>
        <v>0</v>
      </c>
      <c r="AH26" s="266">
        <f t="shared" ca="1" si="31"/>
        <v>0</v>
      </c>
      <c r="AI26" s="266">
        <f t="shared" ca="1" si="31"/>
        <v>0</v>
      </c>
      <c r="AJ26" s="266">
        <f t="shared" ca="1" si="31"/>
        <v>0</v>
      </c>
      <c r="AK26" s="266">
        <f t="shared" ca="1" si="31"/>
        <v>0</v>
      </c>
      <c r="AL26" s="266">
        <f t="shared" ca="1" si="32"/>
        <v>0</v>
      </c>
      <c r="AM26" s="266">
        <f t="shared" ca="1" si="32"/>
        <v>0</v>
      </c>
      <c r="AN26" s="266">
        <f t="shared" ca="1" si="32"/>
        <v>0</v>
      </c>
      <c r="AO26" s="266">
        <f t="shared" ca="1" si="32"/>
        <v>0</v>
      </c>
      <c r="AP26" s="266">
        <f t="shared" ca="1" si="32"/>
        <v>0</v>
      </c>
      <c r="AQ26" s="266">
        <f t="shared" ca="1" si="32"/>
        <v>0</v>
      </c>
      <c r="AR26" s="266">
        <f t="shared" ca="1" si="32"/>
        <v>0</v>
      </c>
      <c r="AS26" s="266">
        <f t="shared" ca="1" si="32"/>
        <v>0</v>
      </c>
      <c r="AT26" s="266">
        <f t="shared" ca="1" si="32"/>
        <v>0</v>
      </c>
      <c r="AU26" s="266">
        <f t="shared" ca="1" si="32"/>
        <v>0</v>
      </c>
      <c r="AV26" s="266">
        <f t="shared" ca="1" si="33"/>
        <v>0</v>
      </c>
      <c r="AW26" s="266">
        <f t="shared" ca="1" si="33"/>
        <v>0</v>
      </c>
      <c r="AX26" s="266">
        <f t="shared" ca="1" si="33"/>
        <v>0</v>
      </c>
      <c r="AY26" s="266">
        <f t="shared" ca="1" si="33"/>
        <v>0</v>
      </c>
      <c r="AZ26" s="266">
        <f t="shared" ca="1" si="33"/>
        <v>0</v>
      </c>
      <c r="BA26" s="266">
        <f t="shared" ca="1" si="33"/>
        <v>0</v>
      </c>
      <c r="BB26" s="266">
        <f t="shared" ca="1" si="33"/>
        <v>0</v>
      </c>
      <c r="BC26" s="266">
        <f t="shared" ca="1" si="33"/>
        <v>0</v>
      </c>
      <c r="BD26" s="266">
        <f t="shared" ca="1" si="33"/>
        <v>0</v>
      </c>
      <c r="BE26" s="266">
        <f t="shared" ca="1" si="33"/>
        <v>0</v>
      </c>
      <c r="BF26" s="266">
        <f t="shared" ca="1" si="34"/>
        <v>0</v>
      </c>
      <c r="BG26" s="266">
        <f t="shared" ca="1" si="34"/>
        <v>0</v>
      </c>
      <c r="BH26" s="266">
        <f t="shared" ca="1" si="34"/>
        <v>0</v>
      </c>
      <c r="BI26" s="266">
        <f t="shared" ca="1" si="34"/>
        <v>0</v>
      </c>
      <c r="BJ26" s="266">
        <f t="shared" ca="1" si="34"/>
        <v>0</v>
      </c>
      <c r="BK26" s="266">
        <f t="shared" ca="1" si="34"/>
        <v>0</v>
      </c>
      <c r="BL26" s="266">
        <f t="shared" ca="1" si="34"/>
        <v>0</v>
      </c>
      <c r="BM26" s="266">
        <f t="shared" ca="1" si="34"/>
        <v>0</v>
      </c>
      <c r="BN26" s="266">
        <f t="shared" ca="1" si="34"/>
        <v>0</v>
      </c>
      <c r="BO26" s="266">
        <f t="shared" ca="1" si="34"/>
        <v>0</v>
      </c>
      <c r="BP26" s="266">
        <f t="shared" ca="1" si="35"/>
        <v>0</v>
      </c>
      <c r="BQ26" s="266">
        <f t="shared" ca="1" si="35"/>
        <v>0</v>
      </c>
      <c r="BR26" s="266">
        <f t="shared" ca="1" si="35"/>
        <v>0</v>
      </c>
      <c r="BS26" s="266">
        <f t="shared" ca="1" si="35"/>
        <v>0</v>
      </c>
      <c r="BT26" s="266">
        <f t="shared" ca="1" si="35"/>
        <v>0</v>
      </c>
      <c r="BU26" s="266">
        <f t="shared" ca="1" si="35"/>
        <v>0</v>
      </c>
      <c r="BV26" s="266">
        <f t="shared" ca="1" si="35"/>
        <v>0</v>
      </c>
      <c r="BW26" s="266">
        <f t="shared" ca="1" si="35"/>
        <v>0</v>
      </c>
      <c r="BX26" s="266">
        <f t="shared" ca="1" si="35"/>
        <v>0</v>
      </c>
      <c r="BY26" s="266">
        <f t="shared" ca="1" si="35"/>
        <v>0</v>
      </c>
      <c r="BZ26" s="266">
        <f t="shared" ca="1" si="36"/>
        <v>0</v>
      </c>
      <c r="CA26" s="266">
        <f t="shared" ca="1" si="36"/>
        <v>0</v>
      </c>
      <c r="CB26" s="266">
        <f t="shared" ca="1" si="36"/>
        <v>0</v>
      </c>
      <c r="CC26" s="266">
        <f t="shared" ca="1" si="36"/>
        <v>0</v>
      </c>
      <c r="CD26" s="266">
        <f t="shared" ca="1" si="36"/>
        <v>0</v>
      </c>
      <c r="CE26" s="266">
        <f t="shared" ca="1" si="36"/>
        <v>0</v>
      </c>
      <c r="CF26" s="266">
        <f t="shared" ca="1" si="36"/>
        <v>0</v>
      </c>
      <c r="CG26" s="266">
        <f t="shared" ca="1" si="36"/>
        <v>0</v>
      </c>
      <c r="CH26" s="266">
        <f t="shared" ca="1" si="36"/>
        <v>0</v>
      </c>
      <c r="CI26" s="266">
        <f t="shared" ca="1" si="36"/>
        <v>0</v>
      </c>
      <c r="CJ26" s="266">
        <f t="shared" ca="1" si="37"/>
        <v>0</v>
      </c>
      <c r="CK26" s="266">
        <f t="shared" ca="1" si="37"/>
        <v>0</v>
      </c>
      <c r="CL26" s="266">
        <f t="shared" ca="1" si="37"/>
        <v>0</v>
      </c>
      <c r="CM26" s="266">
        <f t="shared" ca="1" si="37"/>
        <v>0</v>
      </c>
      <c r="CN26" s="266">
        <f t="shared" ca="1" si="37"/>
        <v>0</v>
      </c>
      <c r="CO26" s="266">
        <f t="shared" ca="1" si="37"/>
        <v>0</v>
      </c>
      <c r="CP26" s="266">
        <f t="shared" ca="1" si="37"/>
        <v>0</v>
      </c>
      <c r="CQ26" s="266">
        <f t="shared" ca="1" si="37"/>
        <v>0</v>
      </c>
      <c r="CR26" s="266">
        <f t="shared" ca="1" si="37"/>
        <v>0</v>
      </c>
      <c r="CS26" s="266">
        <f t="shared" ca="1" si="37"/>
        <v>0</v>
      </c>
      <c r="CT26" s="266">
        <f t="shared" ca="1" si="38"/>
        <v>0</v>
      </c>
      <c r="CU26" s="266">
        <f t="shared" ca="1" si="38"/>
        <v>0</v>
      </c>
      <c r="CV26" s="266">
        <f t="shared" ca="1" si="38"/>
        <v>0</v>
      </c>
      <c r="CW26" s="266">
        <f t="shared" ca="1" si="38"/>
        <v>0</v>
      </c>
      <c r="CX26" s="266">
        <f t="shared" ca="1" si="38"/>
        <v>0</v>
      </c>
      <c r="CY26" s="266">
        <f t="shared" ca="1" si="38"/>
        <v>0</v>
      </c>
      <c r="CZ26" s="266">
        <f t="shared" ca="1" si="38"/>
        <v>0</v>
      </c>
      <c r="DA26" s="266">
        <f t="shared" ca="1" si="38"/>
        <v>0</v>
      </c>
      <c r="DB26" s="266">
        <f t="shared" ca="1" si="38"/>
        <v>0</v>
      </c>
      <c r="DC26" s="266">
        <f t="shared" ca="1" si="38"/>
        <v>0</v>
      </c>
      <c r="DE26" s="118" t="str">
        <f t="shared" ca="1" si="25"/>
        <v>D.2.4.</v>
      </c>
      <c r="DF26">
        <v>1</v>
      </c>
      <c r="DG26">
        <f t="shared" ca="1" si="39"/>
        <v>21</v>
      </c>
      <c r="DH26">
        <v>0</v>
      </c>
    </row>
    <row r="27" spans="1:112" hidden="1">
      <c r="A27" s="68">
        <v>15</v>
      </c>
      <c r="B27" s="262" t="str">
        <f t="shared" ca="1" si="12"/>
        <v>D.2.5.</v>
      </c>
      <c r="C27" s="263" t="str">
        <f t="shared" ca="1" si="13"/>
        <v>Veikla</v>
      </c>
      <c r="D27" s="267"/>
      <c r="E27" s="264">
        <f t="shared" ca="1" si="14"/>
        <v>0.21</v>
      </c>
      <c r="F27" s="265">
        <f ca="1">H27+NPV(FD,I27:INDEX(I27:DC27,PAL))</f>
        <v>0</v>
      </c>
      <c r="G27" s="258">
        <f ca="1">SUMIF($H$5:$DC$5,"&lt;="&amp;PAL,$H27:$DC27)</f>
        <v>0</v>
      </c>
      <c r="H27" s="266">
        <f t="shared" ca="1" si="29"/>
        <v>0</v>
      </c>
      <c r="I27" s="266">
        <f t="shared" ca="1" si="29"/>
        <v>0</v>
      </c>
      <c r="J27" s="266">
        <f t="shared" ca="1" si="29"/>
        <v>0</v>
      </c>
      <c r="K27" s="266">
        <f t="shared" ca="1" si="29"/>
        <v>0</v>
      </c>
      <c r="L27" s="266">
        <f t="shared" ca="1" si="29"/>
        <v>0</v>
      </c>
      <c r="M27" s="266">
        <f t="shared" ca="1" si="29"/>
        <v>0</v>
      </c>
      <c r="N27" s="266">
        <f t="shared" ca="1" si="29"/>
        <v>0</v>
      </c>
      <c r="O27" s="266">
        <f t="shared" ca="1" si="29"/>
        <v>0</v>
      </c>
      <c r="P27" s="266">
        <f t="shared" ca="1" si="29"/>
        <v>0</v>
      </c>
      <c r="Q27" s="266">
        <f t="shared" ca="1" si="29"/>
        <v>0</v>
      </c>
      <c r="R27" s="266">
        <f t="shared" ca="1" si="30"/>
        <v>0</v>
      </c>
      <c r="S27" s="266">
        <f t="shared" ca="1" si="30"/>
        <v>0</v>
      </c>
      <c r="T27" s="266">
        <f t="shared" ca="1" si="30"/>
        <v>0</v>
      </c>
      <c r="U27" s="266">
        <f t="shared" ca="1" si="30"/>
        <v>0</v>
      </c>
      <c r="V27" s="266">
        <f t="shared" ca="1" si="30"/>
        <v>0</v>
      </c>
      <c r="W27" s="266">
        <f t="shared" ca="1" si="30"/>
        <v>0</v>
      </c>
      <c r="X27" s="266">
        <f t="shared" ca="1" si="30"/>
        <v>0</v>
      </c>
      <c r="Y27" s="266">
        <f t="shared" ca="1" si="30"/>
        <v>0</v>
      </c>
      <c r="Z27" s="266">
        <f t="shared" ca="1" si="30"/>
        <v>0</v>
      </c>
      <c r="AA27" s="266">
        <f t="shared" ca="1" si="30"/>
        <v>0</v>
      </c>
      <c r="AB27" s="266">
        <f t="shared" ca="1" si="31"/>
        <v>0</v>
      </c>
      <c r="AC27" s="266">
        <f t="shared" ca="1" si="31"/>
        <v>0</v>
      </c>
      <c r="AD27" s="266">
        <f t="shared" ca="1" si="31"/>
        <v>0</v>
      </c>
      <c r="AE27" s="266">
        <f t="shared" ca="1" si="31"/>
        <v>0</v>
      </c>
      <c r="AF27" s="266">
        <f t="shared" ca="1" si="31"/>
        <v>0</v>
      </c>
      <c r="AG27" s="266">
        <f t="shared" ca="1" si="31"/>
        <v>0</v>
      </c>
      <c r="AH27" s="266">
        <f t="shared" ca="1" si="31"/>
        <v>0</v>
      </c>
      <c r="AI27" s="266">
        <f t="shared" ca="1" si="31"/>
        <v>0</v>
      </c>
      <c r="AJ27" s="266">
        <f t="shared" ca="1" si="31"/>
        <v>0</v>
      </c>
      <c r="AK27" s="266">
        <f t="shared" ca="1" si="31"/>
        <v>0</v>
      </c>
      <c r="AL27" s="266">
        <f t="shared" ca="1" si="32"/>
        <v>0</v>
      </c>
      <c r="AM27" s="266">
        <f t="shared" ca="1" si="32"/>
        <v>0</v>
      </c>
      <c r="AN27" s="266">
        <f t="shared" ca="1" si="32"/>
        <v>0</v>
      </c>
      <c r="AO27" s="266">
        <f t="shared" ca="1" si="32"/>
        <v>0</v>
      </c>
      <c r="AP27" s="266">
        <f t="shared" ca="1" si="32"/>
        <v>0</v>
      </c>
      <c r="AQ27" s="266">
        <f t="shared" ca="1" si="32"/>
        <v>0</v>
      </c>
      <c r="AR27" s="266">
        <f t="shared" ca="1" si="32"/>
        <v>0</v>
      </c>
      <c r="AS27" s="266">
        <f t="shared" ca="1" si="32"/>
        <v>0</v>
      </c>
      <c r="AT27" s="266">
        <f t="shared" ca="1" si="32"/>
        <v>0</v>
      </c>
      <c r="AU27" s="266">
        <f t="shared" ca="1" si="32"/>
        <v>0</v>
      </c>
      <c r="AV27" s="266">
        <f t="shared" ca="1" si="33"/>
        <v>0</v>
      </c>
      <c r="AW27" s="266">
        <f t="shared" ca="1" si="33"/>
        <v>0</v>
      </c>
      <c r="AX27" s="266">
        <f t="shared" ca="1" si="33"/>
        <v>0</v>
      </c>
      <c r="AY27" s="266">
        <f t="shared" ca="1" si="33"/>
        <v>0</v>
      </c>
      <c r="AZ27" s="266">
        <f t="shared" ca="1" si="33"/>
        <v>0</v>
      </c>
      <c r="BA27" s="266">
        <f t="shared" ca="1" si="33"/>
        <v>0</v>
      </c>
      <c r="BB27" s="266">
        <f t="shared" ca="1" si="33"/>
        <v>0</v>
      </c>
      <c r="BC27" s="266">
        <f t="shared" ca="1" si="33"/>
        <v>0</v>
      </c>
      <c r="BD27" s="266">
        <f t="shared" ca="1" si="33"/>
        <v>0</v>
      </c>
      <c r="BE27" s="266">
        <f t="shared" ca="1" si="33"/>
        <v>0</v>
      </c>
      <c r="BF27" s="266">
        <f t="shared" ca="1" si="34"/>
        <v>0</v>
      </c>
      <c r="BG27" s="266">
        <f t="shared" ca="1" si="34"/>
        <v>0</v>
      </c>
      <c r="BH27" s="266">
        <f t="shared" ca="1" si="34"/>
        <v>0</v>
      </c>
      <c r="BI27" s="266">
        <f t="shared" ca="1" si="34"/>
        <v>0</v>
      </c>
      <c r="BJ27" s="266">
        <f t="shared" ca="1" si="34"/>
        <v>0</v>
      </c>
      <c r="BK27" s="266">
        <f t="shared" ca="1" si="34"/>
        <v>0</v>
      </c>
      <c r="BL27" s="266">
        <f t="shared" ca="1" si="34"/>
        <v>0</v>
      </c>
      <c r="BM27" s="266">
        <f t="shared" ca="1" si="34"/>
        <v>0</v>
      </c>
      <c r="BN27" s="266">
        <f t="shared" ca="1" si="34"/>
        <v>0</v>
      </c>
      <c r="BO27" s="266">
        <f t="shared" ca="1" si="34"/>
        <v>0</v>
      </c>
      <c r="BP27" s="266">
        <f t="shared" ca="1" si="35"/>
        <v>0</v>
      </c>
      <c r="BQ27" s="266">
        <f t="shared" ca="1" si="35"/>
        <v>0</v>
      </c>
      <c r="BR27" s="266">
        <f t="shared" ca="1" si="35"/>
        <v>0</v>
      </c>
      <c r="BS27" s="266">
        <f t="shared" ca="1" si="35"/>
        <v>0</v>
      </c>
      <c r="BT27" s="266">
        <f t="shared" ca="1" si="35"/>
        <v>0</v>
      </c>
      <c r="BU27" s="266">
        <f t="shared" ca="1" si="35"/>
        <v>0</v>
      </c>
      <c r="BV27" s="266">
        <f t="shared" ca="1" si="35"/>
        <v>0</v>
      </c>
      <c r="BW27" s="266">
        <f t="shared" ca="1" si="35"/>
        <v>0</v>
      </c>
      <c r="BX27" s="266">
        <f t="shared" ca="1" si="35"/>
        <v>0</v>
      </c>
      <c r="BY27" s="266">
        <f t="shared" ca="1" si="35"/>
        <v>0</v>
      </c>
      <c r="BZ27" s="266">
        <f t="shared" ca="1" si="36"/>
        <v>0</v>
      </c>
      <c r="CA27" s="266">
        <f t="shared" ca="1" si="36"/>
        <v>0</v>
      </c>
      <c r="CB27" s="266">
        <f t="shared" ca="1" si="36"/>
        <v>0</v>
      </c>
      <c r="CC27" s="266">
        <f t="shared" ca="1" si="36"/>
        <v>0</v>
      </c>
      <c r="CD27" s="266">
        <f t="shared" ca="1" si="36"/>
        <v>0</v>
      </c>
      <c r="CE27" s="266">
        <f t="shared" ca="1" si="36"/>
        <v>0</v>
      </c>
      <c r="CF27" s="266">
        <f t="shared" ca="1" si="36"/>
        <v>0</v>
      </c>
      <c r="CG27" s="266">
        <f t="shared" ca="1" si="36"/>
        <v>0</v>
      </c>
      <c r="CH27" s="266">
        <f t="shared" ca="1" si="36"/>
        <v>0</v>
      </c>
      <c r="CI27" s="266">
        <f t="shared" ca="1" si="36"/>
        <v>0</v>
      </c>
      <c r="CJ27" s="266">
        <f t="shared" ca="1" si="37"/>
        <v>0</v>
      </c>
      <c r="CK27" s="266">
        <f t="shared" ca="1" si="37"/>
        <v>0</v>
      </c>
      <c r="CL27" s="266">
        <f t="shared" ca="1" si="37"/>
        <v>0</v>
      </c>
      <c r="CM27" s="266">
        <f t="shared" ca="1" si="37"/>
        <v>0</v>
      </c>
      <c r="CN27" s="266">
        <f t="shared" ca="1" si="37"/>
        <v>0</v>
      </c>
      <c r="CO27" s="266">
        <f t="shared" ca="1" si="37"/>
        <v>0</v>
      </c>
      <c r="CP27" s="266">
        <f t="shared" ca="1" si="37"/>
        <v>0</v>
      </c>
      <c r="CQ27" s="266">
        <f t="shared" ca="1" si="37"/>
        <v>0</v>
      </c>
      <c r="CR27" s="266">
        <f t="shared" ca="1" si="37"/>
        <v>0</v>
      </c>
      <c r="CS27" s="266">
        <f t="shared" ca="1" si="37"/>
        <v>0</v>
      </c>
      <c r="CT27" s="266">
        <f t="shared" ca="1" si="38"/>
        <v>0</v>
      </c>
      <c r="CU27" s="266">
        <f t="shared" ca="1" si="38"/>
        <v>0</v>
      </c>
      <c r="CV27" s="266">
        <f t="shared" ca="1" si="38"/>
        <v>0</v>
      </c>
      <c r="CW27" s="266">
        <f t="shared" ca="1" si="38"/>
        <v>0</v>
      </c>
      <c r="CX27" s="266">
        <f t="shared" ca="1" si="38"/>
        <v>0</v>
      </c>
      <c r="CY27" s="266">
        <f t="shared" ca="1" si="38"/>
        <v>0</v>
      </c>
      <c r="CZ27" s="266">
        <f t="shared" ca="1" si="38"/>
        <v>0</v>
      </c>
      <c r="DA27" s="266">
        <f t="shared" ca="1" si="38"/>
        <v>0</v>
      </c>
      <c r="DB27" s="266">
        <f t="shared" ca="1" si="38"/>
        <v>0</v>
      </c>
      <c r="DC27" s="266">
        <f t="shared" ca="1" si="38"/>
        <v>0</v>
      </c>
      <c r="DE27" s="118" t="str">
        <f t="shared" ca="1" si="25"/>
        <v>D.2.5.</v>
      </c>
      <c r="DF27">
        <v>1</v>
      </c>
      <c r="DG27">
        <f t="shared" ca="1" si="39"/>
        <v>21</v>
      </c>
      <c r="DH27">
        <v>0</v>
      </c>
    </row>
    <row r="28" spans="1:112" hidden="1">
      <c r="A28" s="68">
        <v>16</v>
      </c>
      <c r="B28" s="262" t="str">
        <f t="shared" ca="1" si="12"/>
        <v>D.2.6.</v>
      </c>
      <c r="C28" s="263" t="str">
        <f t="shared" ca="1" si="13"/>
        <v>Veikla</v>
      </c>
      <c r="D28" s="267"/>
      <c r="E28" s="264">
        <f t="shared" ca="1" si="14"/>
        <v>0.21</v>
      </c>
      <c r="F28" s="265">
        <f ca="1">H28+NPV(FD,I28:INDEX(I28:DC28,PAL))</f>
        <v>0</v>
      </c>
      <c r="G28" s="258">
        <f ca="1">SUMIF($H$5:$DC$5,"&lt;="&amp;PAL,$H28:$DC28)</f>
        <v>0</v>
      </c>
      <c r="H28" s="266">
        <f t="shared" ca="1" si="29"/>
        <v>0</v>
      </c>
      <c r="I28" s="266">
        <f t="shared" ca="1" si="29"/>
        <v>0</v>
      </c>
      <c r="J28" s="266">
        <f t="shared" ca="1" si="29"/>
        <v>0</v>
      </c>
      <c r="K28" s="266">
        <f t="shared" ca="1" si="29"/>
        <v>0</v>
      </c>
      <c r="L28" s="266">
        <f t="shared" ca="1" si="29"/>
        <v>0</v>
      </c>
      <c r="M28" s="266">
        <f t="shared" ca="1" si="29"/>
        <v>0</v>
      </c>
      <c r="N28" s="266">
        <f t="shared" ca="1" si="29"/>
        <v>0</v>
      </c>
      <c r="O28" s="266">
        <f t="shared" ca="1" si="29"/>
        <v>0</v>
      </c>
      <c r="P28" s="266">
        <f t="shared" ca="1" si="29"/>
        <v>0</v>
      </c>
      <c r="Q28" s="266">
        <f t="shared" ca="1" si="29"/>
        <v>0</v>
      </c>
      <c r="R28" s="266">
        <f t="shared" ca="1" si="30"/>
        <v>0</v>
      </c>
      <c r="S28" s="266">
        <f t="shared" ca="1" si="30"/>
        <v>0</v>
      </c>
      <c r="T28" s="266">
        <f t="shared" ca="1" si="30"/>
        <v>0</v>
      </c>
      <c r="U28" s="266">
        <f t="shared" ca="1" si="30"/>
        <v>0</v>
      </c>
      <c r="V28" s="266">
        <f t="shared" ca="1" si="30"/>
        <v>0</v>
      </c>
      <c r="W28" s="266">
        <f t="shared" ca="1" si="30"/>
        <v>0</v>
      </c>
      <c r="X28" s="266">
        <f t="shared" ca="1" si="30"/>
        <v>0</v>
      </c>
      <c r="Y28" s="266">
        <f t="shared" ca="1" si="30"/>
        <v>0</v>
      </c>
      <c r="Z28" s="266">
        <f t="shared" ca="1" si="30"/>
        <v>0</v>
      </c>
      <c r="AA28" s="266">
        <f t="shared" ca="1" si="30"/>
        <v>0</v>
      </c>
      <c r="AB28" s="266">
        <f t="shared" ca="1" si="31"/>
        <v>0</v>
      </c>
      <c r="AC28" s="266">
        <f t="shared" ca="1" si="31"/>
        <v>0</v>
      </c>
      <c r="AD28" s="266">
        <f t="shared" ca="1" si="31"/>
        <v>0</v>
      </c>
      <c r="AE28" s="266">
        <f t="shared" ca="1" si="31"/>
        <v>0</v>
      </c>
      <c r="AF28" s="266">
        <f t="shared" ca="1" si="31"/>
        <v>0</v>
      </c>
      <c r="AG28" s="266">
        <f t="shared" ca="1" si="31"/>
        <v>0</v>
      </c>
      <c r="AH28" s="266">
        <f t="shared" ca="1" si="31"/>
        <v>0</v>
      </c>
      <c r="AI28" s="266">
        <f t="shared" ca="1" si="31"/>
        <v>0</v>
      </c>
      <c r="AJ28" s="266">
        <f t="shared" ca="1" si="31"/>
        <v>0</v>
      </c>
      <c r="AK28" s="266">
        <f t="shared" ca="1" si="31"/>
        <v>0</v>
      </c>
      <c r="AL28" s="266">
        <f t="shared" ca="1" si="32"/>
        <v>0</v>
      </c>
      <c r="AM28" s="266">
        <f t="shared" ca="1" si="32"/>
        <v>0</v>
      </c>
      <c r="AN28" s="266">
        <f t="shared" ca="1" si="32"/>
        <v>0</v>
      </c>
      <c r="AO28" s="266">
        <f t="shared" ca="1" si="32"/>
        <v>0</v>
      </c>
      <c r="AP28" s="266">
        <f t="shared" ca="1" si="32"/>
        <v>0</v>
      </c>
      <c r="AQ28" s="266">
        <f t="shared" ca="1" si="32"/>
        <v>0</v>
      </c>
      <c r="AR28" s="266">
        <f t="shared" ca="1" si="32"/>
        <v>0</v>
      </c>
      <c r="AS28" s="266">
        <f t="shared" ca="1" si="32"/>
        <v>0</v>
      </c>
      <c r="AT28" s="266">
        <f t="shared" ca="1" si="32"/>
        <v>0</v>
      </c>
      <c r="AU28" s="266">
        <f t="shared" ca="1" si="32"/>
        <v>0</v>
      </c>
      <c r="AV28" s="266">
        <f t="shared" ca="1" si="33"/>
        <v>0</v>
      </c>
      <c r="AW28" s="266">
        <f t="shared" ca="1" si="33"/>
        <v>0</v>
      </c>
      <c r="AX28" s="266">
        <f t="shared" ca="1" si="33"/>
        <v>0</v>
      </c>
      <c r="AY28" s="266">
        <f t="shared" ca="1" si="33"/>
        <v>0</v>
      </c>
      <c r="AZ28" s="266">
        <f t="shared" ca="1" si="33"/>
        <v>0</v>
      </c>
      <c r="BA28" s="266">
        <f t="shared" ca="1" si="33"/>
        <v>0</v>
      </c>
      <c r="BB28" s="266">
        <f t="shared" ca="1" si="33"/>
        <v>0</v>
      </c>
      <c r="BC28" s="266">
        <f t="shared" ca="1" si="33"/>
        <v>0</v>
      </c>
      <c r="BD28" s="266">
        <f t="shared" ca="1" si="33"/>
        <v>0</v>
      </c>
      <c r="BE28" s="266">
        <f t="shared" ca="1" si="33"/>
        <v>0</v>
      </c>
      <c r="BF28" s="266">
        <f t="shared" ca="1" si="34"/>
        <v>0</v>
      </c>
      <c r="BG28" s="266">
        <f t="shared" ca="1" si="34"/>
        <v>0</v>
      </c>
      <c r="BH28" s="266">
        <f t="shared" ca="1" si="34"/>
        <v>0</v>
      </c>
      <c r="BI28" s="266">
        <f t="shared" ca="1" si="34"/>
        <v>0</v>
      </c>
      <c r="BJ28" s="266">
        <f t="shared" ca="1" si="34"/>
        <v>0</v>
      </c>
      <c r="BK28" s="266">
        <f t="shared" ca="1" si="34"/>
        <v>0</v>
      </c>
      <c r="BL28" s="266">
        <f t="shared" ca="1" si="34"/>
        <v>0</v>
      </c>
      <c r="BM28" s="266">
        <f t="shared" ca="1" si="34"/>
        <v>0</v>
      </c>
      <c r="BN28" s="266">
        <f t="shared" ca="1" si="34"/>
        <v>0</v>
      </c>
      <c r="BO28" s="266">
        <f t="shared" ca="1" si="34"/>
        <v>0</v>
      </c>
      <c r="BP28" s="266">
        <f t="shared" ca="1" si="35"/>
        <v>0</v>
      </c>
      <c r="BQ28" s="266">
        <f t="shared" ca="1" si="35"/>
        <v>0</v>
      </c>
      <c r="BR28" s="266">
        <f t="shared" ca="1" si="35"/>
        <v>0</v>
      </c>
      <c r="BS28" s="266">
        <f t="shared" ca="1" si="35"/>
        <v>0</v>
      </c>
      <c r="BT28" s="266">
        <f t="shared" ca="1" si="35"/>
        <v>0</v>
      </c>
      <c r="BU28" s="266">
        <f t="shared" ca="1" si="35"/>
        <v>0</v>
      </c>
      <c r="BV28" s="266">
        <f t="shared" ca="1" si="35"/>
        <v>0</v>
      </c>
      <c r="BW28" s="266">
        <f t="shared" ca="1" si="35"/>
        <v>0</v>
      </c>
      <c r="BX28" s="266">
        <f t="shared" ca="1" si="35"/>
        <v>0</v>
      </c>
      <c r="BY28" s="266">
        <f t="shared" ca="1" si="35"/>
        <v>0</v>
      </c>
      <c r="BZ28" s="266">
        <f t="shared" ca="1" si="36"/>
        <v>0</v>
      </c>
      <c r="CA28" s="266">
        <f t="shared" ca="1" si="36"/>
        <v>0</v>
      </c>
      <c r="CB28" s="266">
        <f t="shared" ca="1" si="36"/>
        <v>0</v>
      </c>
      <c r="CC28" s="266">
        <f t="shared" ca="1" si="36"/>
        <v>0</v>
      </c>
      <c r="CD28" s="266">
        <f t="shared" ca="1" si="36"/>
        <v>0</v>
      </c>
      <c r="CE28" s="266">
        <f t="shared" ca="1" si="36"/>
        <v>0</v>
      </c>
      <c r="CF28" s="266">
        <f t="shared" ca="1" si="36"/>
        <v>0</v>
      </c>
      <c r="CG28" s="266">
        <f t="shared" ca="1" si="36"/>
        <v>0</v>
      </c>
      <c r="CH28" s="266">
        <f t="shared" ca="1" si="36"/>
        <v>0</v>
      </c>
      <c r="CI28" s="266">
        <f t="shared" ca="1" si="36"/>
        <v>0</v>
      </c>
      <c r="CJ28" s="266">
        <f t="shared" ca="1" si="37"/>
        <v>0</v>
      </c>
      <c r="CK28" s="266">
        <f t="shared" ca="1" si="37"/>
        <v>0</v>
      </c>
      <c r="CL28" s="266">
        <f t="shared" ca="1" si="37"/>
        <v>0</v>
      </c>
      <c r="CM28" s="266">
        <f t="shared" ca="1" si="37"/>
        <v>0</v>
      </c>
      <c r="CN28" s="266">
        <f t="shared" ca="1" si="37"/>
        <v>0</v>
      </c>
      <c r="CO28" s="266">
        <f t="shared" ca="1" si="37"/>
        <v>0</v>
      </c>
      <c r="CP28" s="266">
        <f t="shared" ca="1" si="37"/>
        <v>0</v>
      </c>
      <c r="CQ28" s="266">
        <f t="shared" ca="1" si="37"/>
        <v>0</v>
      </c>
      <c r="CR28" s="266">
        <f t="shared" ca="1" si="37"/>
        <v>0</v>
      </c>
      <c r="CS28" s="266">
        <f t="shared" ca="1" si="37"/>
        <v>0</v>
      </c>
      <c r="CT28" s="266">
        <f t="shared" ca="1" si="38"/>
        <v>0</v>
      </c>
      <c r="CU28" s="266">
        <f t="shared" ca="1" si="38"/>
        <v>0</v>
      </c>
      <c r="CV28" s="266">
        <f t="shared" ca="1" si="38"/>
        <v>0</v>
      </c>
      <c r="CW28" s="266">
        <f t="shared" ca="1" si="38"/>
        <v>0</v>
      </c>
      <c r="CX28" s="266">
        <f t="shared" ca="1" si="38"/>
        <v>0</v>
      </c>
      <c r="CY28" s="266">
        <f t="shared" ca="1" si="38"/>
        <v>0</v>
      </c>
      <c r="CZ28" s="266">
        <f t="shared" ca="1" si="38"/>
        <v>0</v>
      </c>
      <c r="DA28" s="266">
        <f t="shared" ca="1" si="38"/>
        <v>0</v>
      </c>
      <c r="DB28" s="266">
        <f t="shared" ca="1" si="38"/>
        <v>0</v>
      </c>
      <c r="DC28" s="266">
        <f t="shared" ca="1" si="38"/>
        <v>0</v>
      </c>
      <c r="DE28" s="118" t="str">
        <f t="shared" ca="1" si="25"/>
        <v>D.2.6.</v>
      </c>
      <c r="DF28">
        <v>1</v>
      </c>
      <c r="DG28">
        <f t="shared" ca="1" si="39"/>
        <v>21</v>
      </c>
      <c r="DH28">
        <v>0</v>
      </c>
    </row>
    <row r="29" spans="1:112" hidden="1">
      <c r="A29" s="68">
        <v>17</v>
      </c>
      <c r="B29" s="262" t="str">
        <f t="shared" ca="1" si="12"/>
        <v>D.2.7.</v>
      </c>
      <c r="C29" s="263" t="str">
        <f t="shared" ca="1" si="13"/>
        <v>Veikla</v>
      </c>
      <c r="D29" s="267"/>
      <c r="E29" s="264">
        <f t="shared" ca="1" si="14"/>
        <v>0.21</v>
      </c>
      <c r="F29" s="265">
        <f ca="1">H29+NPV(FD,I29:INDEX(I29:DC29,PAL))</f>
        <v>0</v>
      </c>
      <c r="G29" s="258">
        <f ca="1">SUMIF($H$5:$DC$5,"&lt;="&amp;PAL,$H29:$DC29)</f>
        <v>0</v>
      </c>
      <c r="H29" s="266">
        <f t="shared" ca="1" si="29"/>
        <v>0</v>
      </c>
      <c r="I29" s="266">
        <f t="shared" ca="1" si="29"/>
        <v>0</v>
      </c>
      <c r="J29" s="266">
        <f t="shared" ca="1" si="29"/>
        <v>0</v>
      </c>
      <c r="K29" s="266">
        <f t="shared" ca="1" si="29"/>
        <v>0</v>
      </c>
      <c r="L29" s="266">
        <f t="shared" ca="1" si="29"/>
        <v>0</v>
      </c>
      <c r="M29" s="266">
        <f t="shared" ca="1" si="29"/>
        <v>0</v>
      </c>
      <c r="N29" s="266">
        <f t="shared" ca="1" si="29"/>
        <v>0</v>
      </c>
      <c r="O29" s="266">
        <f t="shared" ca="1" si="29"/>
        <v>0</v>
      </c>
      <c r="P29" s="266">
        <f t="shared" ca="1" si="29"/>
        <v>0</v>
      </c>
      <c r="Q29" s="266">
        <f t="shared" ca="1" si="29"/>
        <v>0</v>
      </c>
      <c r="R29" s="266">
        <f t="shared" ca="1" si="30"/>
        <v>0</v>
      </c>
      <c r="S29" s="266">
        <f t="shared" ca="1" si="30"/>
        <v>0</v>
      </c>
      <c r="T29" s="266">
        <f t="shared" ca="1" si="30"/>
        <v>0</v>
      </c>
      <c r="U29" s="266">
        <f t="shared" ca="1" si="30"/>
        <v>0</v>
      </c>
      <c r="V29" s="266">
        <f t="shared" ca="1" si="30"/>
        <v>0</v>
      </c>
      <c r="W29" s="266">
        <f t="shared" ca="1" si="30"/>
        <v>0</v>
      </c>
      <c r="X29" s="266">
        <f t="shared" ca="1" si="30"/>
        <v>0</v>
      </c>
      <c r="Y29" s="266">
        <f t="shared" ca="1" si="30"/>
        <v>0</v>
      </c>
      <c r="Z29" s="266">
        <f t="shared" ca="1" si="30"/>
        <v>0</v>
      </c>
      <c r="AA29" s="266">
        <f t="shared" ca="1" si="30"/>
        <v>0</v>
      </c>
      <c r="AB29" s="266">
        <f t="shared" ca="1" si="31"/>
        <v>0</v>
      </c>
      <c r="AC29" s="266">
        <f t="shared" ca="1" si="31"/>
        <v>0</v>
      </c>
      <c r="AD29" s="266">
        <f t="shared" ca="1" si="31"/>
        <v>0</v>
      </c>
      <c r="AE29" s="266">
        <f t="shared" ca="1" si="31"/>
        <v>0</v>
      </c>
      <c r="AF29" s="266">
        <f t="shared" ca="1" si="31"/>
        <v>0</v>
      </c>
      <c r="AG29" s="266">
        <f t="shared" ca="1" si="31"/>
        <v>0</v>
      </c>
      <c r="AH29" s="266">
        <f t="shared" ca="1" si="31"/>
        <v>0</v>
      </c>
      <c r="AI29" s="266">
        <f t="shared" ca="1" si="31"/>
        <v>0</v>
      </c>
      <c r="AJ29" s="266">
        <f t="shared" ca="1" si="31"/>
        <v>0</v>
      </c>
      <c r="AK29" s="266">
        <f t="shared" ca="1" si="31"/>
        <v>0</v>
      </c>
      <c r="AL29" s="266">
        <f t="shared" ca="1" si="32"/>
        <v>0</v>
      </c>
      <c r="AM29" s="266">
        <f t="shared" ca="1" si="32"/>
        <v>0</v>
      </c>
      <c r="AN29" s="266">
        <f t="shared" ca="1" si="32"/>
        <v>0</v>
      </c>
      <c r="AO29" s="266">
        <f t="shared" ca="1" si="32"/>
        <v>0</v>
      </c>
      <c r="AP29" s="266">
        <f t="shared" ca="1" si="32"/>
        <v>0</v>
      </c>
      <c r="AQ29" s="266">
        <f t="shared" ca="1" si="32"/>
        <v>0</v>
      </c>
      <c r="AR29" s="266">
        <f t="shared" ca="1" si="32"/>
        <v>0</v>
      </c>
      <c r="AS29" s="266">
        <f t="shared" ca="1" si="32"/>
        <v>0</v>
      </c>
      <c r="AT29" s="266">
        <f t="shared" ca="1" si="32"/>
        <v>0</v>
      </c>
      <c r="AU29" s="266">
        <f t="shared" ca="1" si="32"/>
        <v>0</v>
      </c>
      <c r="AV29" s="266">
        <f t="shared" ca="1" si="33"/>
        <v>0</v>
      </c>
      <c r="AW29" s="266">
        <f t="shared" ca="1" si="33"/>
        <v>0</v>
      </c>
      <c r="AX29" s="266">
        <f t="shared" ca="1" si="33"/>
        <v>0</v>
      </c>
      <c r="AY29" s="266">
        <f t="shared" ca="1" si="33"/>
        <v>0</v>
      </c>
      <c r="AZ29" s="266">
        <f t="shared" ca="1" si="33"/>
        <v>0</v>
      </c>
      <c r="BA29" s="266">
        <f t="shared" ca="1" si="33"/>
        <v>0</v>
      </c>
      <c r="BB29" s="266">
        <f t="shared" ca="1" si="33"/>
        <v>0</v>
      </c>
      <c r="BC29" s="266">
        <f t="shared" ca="1" si="33"/>
        <v>0</v>
      </c>
      <c r="BD29" s="266">
        <f t="shared" ca="1" si="33"/>
        <v>0</v>
      </c>
      <c r="BE29" s="266">
        <f t="shared" ca="1" si="33"/>
        <v>0</v>
      </c>
      <c r="BF29" s="266">
        <f t="shared" ca="1" si="34"/>
        <v>0</v>
      </c>
      <c r="BG29" s="266">
        <f t="shared" ca="1" si="34"/>
        <v>0</v>
      </c>
      <c r="BH29" s="266">
        <f t="shared" ca="1" si="34"/>
        <v>0</v>
      </c>
      <c r="BI29" s="266">
        <f t="shared" ca="1" si="34"/>
        <v>0</v>
      </c>
      <c r="BJ29" s="266">
        <f t="shared" ca="1" si="34"/>
        <v>0</v>
      </c>
      <c r="BK29" s="266">
        <f t="shared" ca="1" si="34"/>
        <v>0</v>
      </c>
      <c r="BL29" s="266">
        <f t="shared" ca="1" si="34"/>
        <v>0</v>
      </c>
      <c r="BM29" s="266">
        <f t="shared" ca="1" si="34"/>
        <v>0</v>
      </c>
      <c r="BN29" s="266">
        <f t="shared" ca="1" si="34"/>
        <v>0</v>
      </c>
      <c r="BO29" s="266">
        <f t="shared" ca="1" si="34"/>
        <v>0</v>
      </c>
      <c r="BP29" s="266">
        <f t="shared" ca="1" si="35"/>
        <v>0</v>
      </c>
      <c r="BQ29" s="266">
        <f t="shared" ca="1" si="35"/>
        <v>0</v>
      </c>
      <c r="BR29" s="266">
        <f t="shared" ca="1" si="35"/>
        <v>0</v>
      </c>
      <c r="BS29" s="266">
        <f t="shared" ca="1" si="35"/>
        <v>0</v>
      </c>
      <c r="BT29" s="266">
        <f t="shared" ca="1" si="35"/>
        <v>0</v>
      </c>
      <c r="BU29" s="266">
        <f t="shared" ca="1" si="35"/>
        <v>0</v>
      </c>
      <c r="BV29" s="266">
        <f t="shared" ca="1" si="35"/>
        <v>0</v>
      </c>
      <c r="BW29" s="266">
        <f t="shared" ca="1" si="35"/>
        <v>0</v>
      </c>
      <c r="BX29" s="266">
        <f t="shared" ca="1" si="35"/>
        <v>0</v>
      </c>
      <c r="BY29" s="266">
        <f t="shared" ca="1" si="35"/>
        <v>0</v>
      </c>
      <c r="BZ29" s="266">
        <f t="shared" ca="1" si="36"/>
        <v>0</v>
      </c>
      <c r="CA29" s="266">
        <f t="shared" ca="1" si="36"/>
        <v>0</v>
      </c>
      <c r="CB29" s="266">
        <f t="shared" ca="1" si="36"/>
        <v>0</v>
      </c>
      <c r="CC29" s="266">
        <f t="shared" ca="1" si="36"/>
        <v>0</v>
      </c>
      <c r="CD29" s="266">
        <f t="shared" ca="1" si="36"/>
        <v>0</v>
      </c>
      <c r="CE29" s="266">
        <f t="shared" ca="1" si="36"/>
        <v>0</v>
      </c>
      <c r="CF29" s="266">
        <f t="shared" ca="1" si="36"/>
        <v>0</v>
      </c>
      <c r="CG29" s="266">
        <f t="shared" ca="1" si="36"/>
        <v>0</v>
      </c>
      <c r="CH29" s="266">
        <f t="shared" ca="1" si="36"/>
        <v>0</v>
      </c>
      <c r="CI29" s="266">
        <f t="shared" ca="1" si="36"/>
        <v>0</v>
      </c>
      <c r="CJ29" s="266">
        <f t="shared" ca="1" si="37"/>
        <v>0</v>
      </c>
      <c r="CK29" s="266">
        <f t="shared" ca="1" si="37"/>
        <v>0</v>
      </c>
      <c r="CL29" s="266">
        <f t="shared" ca="1" si="37"/>
        <v>0</v>
      </c>
      <c r="CM29" s="266">
        <f t="shared" ca="1" si="37"/>
        <v>0</v>
      </c>
      <c r="CN29" s="266">
        <f t="shared" ca="1" si="37"/>
        <v>0</v>
      </c>
      <c r="CO29" s="266">
        <f t="shared" ca="1" si="37"/>
        <v>0</v>
      </c>
      <c r="CP29" s="266">
        <f t="shared" ca="1" si="37"/>
        <v>0</v>
      </c>
      <c r="CQ29" s="266">
        <f t="shared" ca="1" si="37"/>
        <v>0</v>
      </c>
      <c r="CR29" s="266">
        <f t="shared" ca="1" si="37"/>
        <v>0</v>
      </c>
      <c r="CS29" s="266">
        <f t="shared" ca="1" si="37"/>
        <v>0</v>
      </c>
      <c r="CT29" s="266">
        <f t="shared" ca="1" si="38"/>
        <v>0</v>
      </c>
      <c r="CU29" s="266">
        <f t="shared" ca="1" si="38"/>
        <v>0</v>
      </c>
      <c r="CV29" s="266">
        <f t="shared" ca="1" si="38"/>
        <v>0</v>
      </c>
      <c r="CW29" s="266">
        <f t="shared" ca="1" si="38"/>
        <v>0</v>
      </c>
      <c r="CX29" s="266">
        <f t="shared" ca="1" si="38"/>
        <v>0</v>
      </c>
      <c r="CY29" s="266">
        <f t="shared" ca="1" si="38"/>
        <v>0</v>
      </c>
      <c r="CZ29" s="266">
        <f t="shared" ca="1" si="38"/>
        <v>0</v>
      </c>
      <c r="DA29" s="266">
        <f t="shared" ca="1" si="38"/>
        <v>0</v>
      </c>
      <c r="DB29" s="266">
        <f t="shared" ca="1" si="38"/>
        <v>0</v>
      </c>
      <c r="DC29" s="266">
        <f t="shared" ca="1" si="38"/>
        <v>0</v>
      </c>
      <c r="DE29" s="118" t="str">
        <f t="shared" ca="1" si="25"/>
        <v>D.2.7.</v>
      </c>
      <c r="DF29">
        <v>1</v>
      </c>
      <c r="DG29">
        <f t="shared" ca="1" si="39"/>
        <v>21</v>
      </c>
      <c r="DH29">
        <v>0</v>
      </c>
    </row>
    <row r="30" spans="1:112" hidden="1">
      <c r="A30" s="68">
        <v>18</v>
      </c>
      <c r="B30" s="262" t="str">
        <f t="shared" ca="1" si="12"/>
        <v>D.2.8.</v>
      </c>
      <c r="C30" s="263" t="str">
        <f t="shared" ca="1" si="13"/>
        <v>Veikla</v>
      </c>
      <c r="D30" s="268"/>
      <c r="E30" s="264">
        <f t="shared" ca="1" si="14"/>
        <v>0.21</v>
      </c>
      <c r="F30" s="265">
        <f ca="1">H30+NPV(FD,I30:INDEX(I30:DC30,PAL))</f>
        <v>0</v>
      </c>
      <c r="G30" s="258">
        <f ca="1">SUMIF($H$5:$DC$5,"&lt;="&amp;PAL,$H30:$DC30)</f>
        <v>0</v>
      </c>
      <c r="H30" s="266">
        <f t="shared" ca="1" si="29"/>
        <v>0</v>
      </c>
      <c r="I30" s="266">
        <f t="shared" ca="1" si="29"/>
        <v>0</v>
      </c>
      <c r="J30" s="266">
        <f t="shared" ca="1" si="29"/>
        <v>0</v>
      </c>
      <c r="K30" s="266">
        <f t="shared" ca="1" si="29"/>
        <v>0</v>
      </c>
      <c r="L30" s="266">
        <f t="shared" ca="1" si="29"/>
        <v>0</v>
      </c>
      <c r="M30" s="266">
        <f t="shared" ca="1" si="29"/>
        <v>0</v>
      </c>
      <c r="N30" s="266">
        <f t="shared" ca="1" si="29"/>
        <v>0</v>
      </c>
      <c r="O30" s="266">
        <f t="shared" ca="1" si="29"/>
        <v>0</v>
      </c>
      <c r="P30" s="266">
        <f t="shared" ca="1" si="29"/>
        <v>0</v>
      </c>
      <c r="Q30" s="266">
        <f t="shared" ca="1" si="29"/>
        <v>0</v>
      </c>
      <c r="R30" s="266">
        <f t="shared" ca="1" si="30"/>
        <v>0</v>
      </c>
      <c r="S30" s="266">
        <f t="shared" ca="1" si="30"/>
        <v>0</v>
      </c>
      <c r="T30" s="266">
        <f t="shared" ca="1" si="30"/>
        <v>0</v>
      </c>
      <c r="U30" s="266">
        <f t="shared" ca="1" si="30"/>
        <v>0</v>
      </c>
      <c r="V30" s="266">
        <f t="shared" ca="1" si="30"/>
        <v>0</v>
      </c>
      <c r="W30" s="266">
        <f t="shared" ca="1" si="30"/>
        <v>0</v>
      </c>
      <c r="X30" s="266">
        <f t="shared" ca="1" si="30"/>
        <v>0</v>
      </c>
      <c r="Y30" s="266">
        <f t="shared" ca="1" si="30"/>
        <v>0</v>
      </c>
      <c r="Z30" s="266">
        <f t="shared" ca="1" si="30"/>
        <v>0</v>
      </c>
      <c r="AA30" s="266">
        <f t="shared" ca="1" si="30"/>
        <v>0</v>
      </c>
      <c r="AB30" s="266">
        <f t="shared" ca="1" si="31"/>
        <v>0</v>
      </c>
      <c r="AC30" s="266">
        <f t="shared" ca="1" si="31"/>
        <v>0</v>
      </c>
      <c r="AD30" s="266">
        <f t="shared" ca="1" si="31"/>
        <v>0</v>
      </c>
      <c r="AE30" s="266">
        <f t="shared" ca="1" si="31"/>
        <v>0</v>
      </c>
      <c r="AF30" s="266">
        <f t="shared" ca="1" si="31"/>
        <v>0</v>
      </c>
      <c r="AG30" s="266">
        <f t="shared" ca="1" si="31"/>
        <v>0</v>
      </c>
      <c r="AH30" s="266">
        <f t="shared" ca="1" si="31"/>
        <v>0</v>
      </c>
      <c r="AI30" s="266">
        <f t="shared" ca="1" si="31"/>
        <v>0</v>
      </c>
      <c r="AJ30" s="266">
        <f t="shared" ca="1" si="31"/>
        <v>0</v>
      </c>
      <c r="AK30" s="266">
        <f t="shared" ca="1" si="31"/>
        <v>0</v>
      </c>
      <c r="AL30" s="266">
        <f t="shared" ca="1" si="32"/>
        <v>0</v>
      </c>
      <c r="AM30" s="266">
        <f t="shared" ca="1" si="32"/>
        <v>0</v>
      </c>
      <c r="AN30" s="266">
        <f t="shared" ca="1" si="32"/>
        <v>0</v>
      </c>
      <c r="AO30" s="266">
        <f t="shared" ca="1" si="32"/>
        <v>0</v>
      </c>
      <c r="AP30" s="266">
        <f t="shared" ca="1" si="32"/>
        <v>0</v>
      </c>
      <c r="AQ30" s="266">
        <f t="shared" ca="1" si="32"/>
        <v>0</v>
      </c>
      <c r="AR30" s="266">
        <f t="shared" ca="1" si="32"/>
        <v>0</v>
      </c>
      <c r="AS30" s="266">
        <f t="shared" ca="1" si="32"/>
        <v>0</v>
      </c>
      <c r="AT30" s="266">
        <f t="shared" ca="1" si="32"/>
        <v>0</v>
      </c>
      <c r="AU30" s="266">
        <f t="shared" ca="1" si="32"/>
        <v>0</v>
      </c>
      <c r="AV30" s="266">
        <f t="shared" ca="1" si="33"/>
        <v>0</v>
      </c>
      <c r="AW30" s="266">
        <f t="shared" ca="1" si="33"/>
        <v>0</v>
      </c>
      <c r="AX30" s="266">
        <f t="shared" ca="1" si="33"/>
        <v>0</v>
      </c>
      <c r="AY30" s="266">
        <f t="shared" ca="1" si="33"/>
        <v>0</v>
      </c>
      <c r="AZ30" s="266">
        <f t="shared" ca="1" si="33"/>
        <v>0</v>
      </c>
      <c r="BA30" s="266">
        <f t="shared" ca="1" si="33"/>
        <v>0</v>
      </c>
      <c r="BB30" s="266">
        <f t="shared" ca="1" si="33"/>
        <v>0</v>
      </c>
      <c r="BC30" s="266">
        <f t="shared" ca="1" si="33"/>
        <v>0</v>
      </c>
      <c r="BD30" s="266">
        <f t="shared" ca="1" si="33"/>
        <v>0</v>
      </c>
      <c r="BE30" s="266">
        <f t="shared" ca="1" si="33"/>
        <v>0</v>
      </c>
      <c r="BF30" s="266">
        <f t="shared" ca="1" si="34"/>
        <v>0</v>
      </c>
      <c r="BG30" s="266">
        <f t="shared" ca="1" si="34"/>
        <v>0</v>
      </c>
      <c r="BH30" s="266">
        <f t="shared" ca="1" si="34"/>
        <v>0</v>
      </c>
      <c r="BI30" s="266">
        <f t="shared" ca="1" si="34"/>
        <v>0</v>
      </c>
      <c r="BJ30" s="266">
        <f t="shared" ca="1" si="34"/>
        <v>0</v>
      </c>
      <c r="BK30" s="266">
        <f t="shared" ca="1" si="34"/>
        <v>0</v>
      </c>
      <c r="BL30" s="266">
        <f t="shared" ca="1" si="34"/>
        <v>0</v>
      </c>
      <c r="BM30" s="266">
        <f t="shared" ca="1" si="34"/>
        <v>0</v>
      </c>
      <c r="BN30" s="266">
        <f t="shared" ca="1" si="34"/>
        <v>0</v>
      </c>
      <c r="BO30" s="266">
        <f t="shared" ca="1" si="34"/>
        <v>0</v>
      </c>
      <c r="BP30" s="266">
        <f t="shared" ca="1" si="35"/>
        <v>0</v>
      </c>
      <c r="BQ30" s="266">
        <f t="shared" ca="1" si="35"/>
        <v>0</v>
      </c>
      <c r="BR30" s="266">
        <f t="shared" ca="1" si="35"/>
        <v>0</v>
      </c>
      <c r="BS30" s="266">
        <f t="shared" ca="1" si="35"/>
        <v>0</v>
      </c>
      <c r="BT30" s="266">
        <f t="shared" ca="1" si="35"/>
        <v>0</v>
      </c>
      <c r="BU30" s="266">
        <f t="shared" ca="1" si="35"/>
        <v>0</v>
      </c>
      <c r="BV30" s="266">
        <f t="shared" ca="1" si="35"/>
        <v>0</v>
      </c>
      <c r="BW30" s="266">
        <f t="shared" ca="1" si="35"/>
        <v>0</v>
      </c>
      <c r="BX30" s="266">
        <f t="shared" ca="1" si="35"/>
        <v>0</v>
      </c>
      <c r="BY30" s="266">
        <f t="shared" ca="1" si="35"/>
        <v>0</v>
      </c>
      <c r="BZ30" s="266">
        <f t="shared" ca="1" si="36"/>
        <v>0</v>
      </c>
      <c r="CA30" s="266">
        <f t="shared" ca="1" si="36"/>
        <v>0</v>
      </c>
      <c r="CB30" s="266">
        <f t="shared" ca="1" si="36"/>
        <v>0</v>
      </c>
      <c r="CC30" s="266">
        <f t="shared" ca="1" si="36"/>
        <v>0</v>
      </c>
      <c r="CD30" s="266">
        <f t="shared" ca="1" si="36"/>
        <v>0</v>
      </c>
      <c r="CE30" s="266">
        <f t="shared" ca="1" si="36"/>
        <v>0</v>
      </c>
      <c r="CF30" s="266">
        <f t="shared" ca="1" si="36"/>
        <v>0</v>
      </c>
      <c r="CG30" s="266">
        <f t="shared" ca="1" si="36"/>
        <v>0</v>
      </c>
      <c r="CH30" s="266">
        <f t="shared" ca="1" si="36"/>
        <v>0</v>
      </c>
      <c r="CI30" s="266">
        <f t="shared" ca="1" si="36"/>
        <v>0</v>
      </c>
      <c r="CJ30" s="266">
        <f t="shared" ca="1" si="37"/>
        <v>0</v>
      </c>
      <c r="CK30" s="266">
        <f t="shared" ca="1" si="37"/>
        <v>0</v>
      </c>
      <c r="CL30" s="266">
        <f t="shared" ca="1" si="37"/>
        <v>0</v>
      </c>
      <c r="CM30" s="266">
        <f t="shared" ca="1" si="37"/>
        <v>0</v>
      </c>
      <c r="CN30" s="266">
        <f t="shared" ca="1" si="37"/>
        <v>0</v>
      </c>
      <c r="CO30" s="266">
        <f t="shared" ca="1" si="37"/>
        <v>0</v>
      </c>
      <c r="CP30" s="266">
        <f t="shared" ca="1" si="37"/>
        <v>0</v>
      </c>
      <c r="CQ30" s="266">
        <f t="shared" ca="1" si="37"/>
        <v>0</v>
      </c>
      <c r="CR30" s="266">
        <f t="shared" ca="1" si="37"/>
        <v>0</v>
      </c>
      <c r="CS30" s="266">
        <f t="shared" ca="1" si="37"/>
        <v>0</v>
      </c>
      <c r="CT30" s="266">
        <f t="shared" ca="1" si="38"/>
        <v>0</v>
      </c>
      <c r="CU30" s="266">
        <f t="shared" ca="1" si="38"/>
        <v>0</v>
      </c>
      <c r="CV30" s="266">
        <f t="shared" ca="1" si="38"/>
        <v>0</v>
      </c>
      <c r="CW30" s="266">
        <f t="shared" ca="1" si="38"/>
        <v>0</v>
      </c>
      <c r="CX30" s="266">
        <f t="shared" ca="1" si="38"/>
        <v>0</v>
      </c>
      <c r="CY30" s="266">
        <f t="shared" ca="1" si="38"/>
        <v>0</v>
      </c>
      <c r="CZ30" s="266">
        <f t="shared" ca="1" si="38"/>
        <v>0</v>
      </c>
      <c r="DA30" s="266">
        <f t="shared" ca="1" si="38"/>
        <v>0</v>
      </c>
      <c r="DB30" s="266">
        <f t="shared" ca="1" si="38"/>
        <v>0</v>
      </c>
      <c r="DC30" s="266">
        <f t="shared" ca="1" si="38"/>
        <v>0</v>
      </c>
      <c r="DE30" s="118" t="str">
        <f t="shared" ca="1" si="25"/>
        <v>D.2.8.</v>
      </c>
      <c r="DF30">
        <v>1</v>
      </c>
      <c r="DG30">
        <f t="shared" ca="1" si="39"/>
        <v>21</v>
      </c>
      <c r="DH30">
        <v>0</v>
      </c>
    </row>
    <row r="31" spans="1:112" hidden="1">
      <c r="A31" s="68">
        <v>19</v>
      </c>
      <c r="B31" s="262" t="str">
        <f t="shared" ca="1" si="12"/>
        <v>D.2.9.</v>
      </c>
      <c r="C31" s="263" t="str">
        <f t="shared" ca="1" si="13"/>
        <v>Reinvesticijos (po priemonės įgyvendinimo)</v>
      </c>
      <c r="D31" s="268"/>
      <c r="E31" s="264">
        <f t="shared" ca="1" si="14"/>
        <v>0.21</v>
      </c>
      <c r="F31" s="265">
        <f ca="1">H31+NPV(FD,I31:INDEX(I31:DC31,PAL))</f>
        <v>0</v>
      </c>
      <c r="G31" s="258">
        <f ca="1">SUMIF($H$5:$DC$5,"&lt;="&amp;PAL,$H31:$DC31)</f>
        <v>0</v>
      </c>
      <c r="H31" s="266">
        <f t="shared" ca="1" si="29"/>
        <v>0</v>
      </c>
      <c r="I31" s="266">
        <f t="shared" ca="1" si="29"/>
        <v>0</v>
      </c>
      <c r="J31" s="266">
        <f t="shared" ca="1" si="29"/>
        <v>0</v>
      </c>
      <c r="K31" s="266">
        <f t="shared" ca="1" si="29"/>
        <v>0</v>
      </c>
      <c r="L31" s="266">
        <f t="shared" ca="1" si="29"/>
        <v>0</v>
      </c>
      <c r="M31" s="266">
        <f t="shared" ca="1" si="29"/>
        <v>0</v>
      </c>
      <c r="N31" s="266">
        <f t="shared" ca="1" si="29"/>
        <v>0</v>
      </c>
      <c r="O31" s="266">
        <f t="shared" ca="1" si="29"/>
        <v>0</v>
      </c>
      <c r="P31" s="266">
        <f t="shared" ca="1" si="29"/>
        <v>0</v>
      </c>
      <c r="Q31" s="266">
        <f t="shared" ca="1" si="29"/>
        <v>0</v>
      </c>
      <c r="R31" s="266">
        <f t="shared" ca="1" si="30"/>
        <v>0</v>
      </c>
      <c r="S31" s="266">
        <f t="shared" ca="1" si="30"/>
        <v>0</v>
      </c>
      <c r="T31" s="266">
        <f t="shared" ca="1" si="30"/>
        <v>0</v>
      </c>
      <c r="U31" s="266">
        <f t="shared" ca="1" si="30"/>
        <v>0</v>
      </c>
      <c r="V31" s="266">
        <f t="shared" ca="1" si="30"/>
        <v>0</v>
      </c>
      <c r="W31" s="266">
        <f t="shared" ca="1" si="30"/>
        <v>0</v>
      </c>
      <c r="X31" s="266">
        <f t="shared" ca="1" si="30"/>
        <v>0</v>
      </c>
      <c r="Y31" s="266">
        <f t="shared" ca="1" si="30"/>
        <v>0</v>
      </c>
      <c r="Z31" s="266">
        <f t="shared" ca="1" si="30"/>
        <v>0</v>
      </c>
      <c r="AA31" s="266">
        <f t="shared" ca="1" si="30"/>
        <v>0</v>
      </c>
      <c r="AB31" s="266">
        <f t="shared" ca="1" si="31"/>
        <v>0</v>
      </c>
      <c r="AC31" s="266">
        <f t="shared" ca="1" si="31"/>
        <v>0</v>
      </c>
      <c r="AD31" s="266">
        <f t="shared" ca="1" si="31"/>
        <v>0</v>
      </c>
      <c r="AE31" s="266">
        <f t="shared" ca="1" si="31"/>
        <v>0</v>
      </c>
      <c r="AF31" s="266">
        <f t="shared" ca="1" si="31"/>
        <v>0</v>
      </c>
      <c r="AG31" s="266">
        <f t="shared" ca="1" si="31"/>
        <v>0</v>
      </c>
      <c r="AH31" s="266">
        <f t="shared" ca="1" si="31"/>
        <v>0</v>
      </c>
      <c r="AI31" s="266">
        <f t="shared" ca="1" si="31"/>
        <v>0</v>
      </c>
      <c r="AJ31" s="266">
        <f t="shared" ca="1" si="31"/>
        <v>0</v>
      </c>
      <c r="AK31" s="266">
        <f t="shared" ca="1" si="31"/>
        <v>0</v>
      </c>
      <c r="AL31" s="266">
        <f t="shared" ca="1" si="32"/>
        <v>0</v>
      </c>
      <c r="AM31" s="266">
        <f t="shared" ca="1" si="32"/>
        <v>0</v>
      </c>
      <c r="AN31" s="266">
        <f t="shared" ca="1" si="32"/>
        <v>0</v>
      </c>
      <c r="AO31" s="266">
        <f t="shared" ca="1" si="32"/>
        <v>0</v>
      </c>
      <c r="AP31" s="266">
        <f t="shared" ca="1" si="32"/>
        <v>0</v>
      </c>
      <c r="AQ31" s="266">
        <f t="shared" ca="1" si="32"/>
        <v>0</v>
      </c>
      <c r="AR31" s="266">
        <f t="shared" ca="1" si="32"/>
        <v>0</v>
      </c>
      <c r="AS31" s="266">
        <f t="shared" ca="1" si="32"/>
        <v>0</v>
      </c>
      <c r="AT31" s="266">
        <f t="shared" ca="1" si="32"/>
        <v>0</v>
      </c>
      <c r="AU31" s="266">
        <f t="shared" ca="1" si="32"/>
        <v>0</v>
      </c>
      <c r="AV31" s="266">
        <f t="shared" ca="1" si="33"/>
        <v>0</v>
      </c>
      <c r="AW31" s="266">
        <f t="shared" ca="1" si="33"/>
        <v>0</v>
      </c>
      <c r="AX31" s="266">
        <f t="shared" ca="1" si="33"/>
        <v>0</v>
      </c>
      <c r="AY31" s="266">
        <f t="shared" ca="1" si="33"/>
        <v>0</v>
      </c>
      <c r="AZ31" s="266">
        <f t="shared" ca="1" si="33"/>
        <v>0</v>
      </c>
      <c r="BA31" s="266">
        <f t="shared" ca="1" si="33"/>
        <v>0</v>
      </c>
      <c r="BB31" s="266">
        <f t="shared" ca="1" si="33"/>
        <v>0</v>
      </c>
      <c r="BC31" s="266">
        <f t="shared" ca="1" si="33"/>
        <v>0</v>
      </c>
      <c r="BD31" s="266">
        <f t="shared" ca="1" si="33"/>
        <v>0</v>
      </c>
      <c r="BE31" s="266">
        <f t="shared" ca="1" si="33"/>
        <v>0</v>
      </c>
      <c r="BF31" s="266">
        <f t="shared" ca="1" si="34"/>
        <v>0</v>
      </c>
      <c r="BG31" s="266">
        <f t="shared" ca="1" si="34"/>
        <v>0</v>
      </c>
      <c r="BH31" s="266">
        <f t="shared" ca="1" si="34"/>
        <v>0</v>
      </c>
      <c r="BI31" s="266">
        <f t="shared" ca="1" si="34"/>
        <v>0</v>
      </c>
      <c r="BJ31" s="266">
        <f t="shared" ca="1" si="34"/>
        <v>0</v>
      </c>
      <c r="BK31" s="266">
        <f t="shared" ca="1" si="34"/>
        <v>0</v>
      </c>
      <c r="BL31" s="266">
        <f t="shared" ca="1" si="34"/>
        <v>0</v>
      </c>
      <c r="BM31" s="266">
        <f t="shared" ca="1" si="34"/>
        <v>0</v>
      </c>
      <c r="BN31" s="266">
        <f t="shared" ca="1" si="34"/>
        <v>0</v>
      </c>
      <c r="BO31" s="266">
        <f t="shared" ca="1" si="34"/>
        <v>0</v>
      </c>
      <c r="BP31" s="266">
        <f t="shared" ca="1" si="35"/>
        <v>0</v>
      </c>
      <c r="BQ31" s="266">
        <f t="shared" ca="1" si="35"/>
        <v>0</v>
      </c>
      <c r="BR31" s="266">
        <f t="shared" ca="1" si="35"/>
        <v>0</v>
      </c>
      <c r="BS31" s="266">
        <f t="shared" ca="1" si="35"/>
        <v>0</v>
      </c>
      <c r="BT31" s="266">
        <f t="shared" ca="1" si="35"/>
        <v>0</v>
      </c>
      <c r="BU31" s="266">
        <f t="shared" ca="1" si="35"/>
        <v>0</v>
      </c>
      <c r="BV31" s="266">
        <f t="shared" ca="1" si="35"/>
        <v>0</v>
      </c>
      <c r="BW31" s="266">
        <f t="shared" ca="1" si="35"/>
        <v>0</v>
      </c>
      <c r="BX31" s="266">
        <f t="shared" ca="1" si="35"/>
        <v>0</v>
      </c>
      <c r="BY31" s="266">
        <f t="shared" ca="1" si="35"/>
        <v>0</v>
      </c>
      <c r="BZ31" s="266">
        <f t="shared" ca="1" si="36"/>
        <v>0</v>
      </c>
      <c r="CA31" s="266">
        <f t="shared" ca="1" si="36"/>
        <v>0</v>
      </c>
      <c r="CB31" s="266">
        <f t="shared" ca="1" si="36"/>
        <v>0</v>
      </c>
      <c r="CC31" s="266">
        <f t="shared" ca="1" si="36"/>
        <v>0</v>
      </c>
      <c r="CD31" s="266">
        <f t="shared" ca="1" si="36"/>
        <v>0</v>
      </c>
      <c r="CE31" s="266">
        <f t="shared" ca="1" si="36"/>
        <v>0</v>
      </c>
      <c r="CF31" s="266">
        <f t="shared" ca="1" si="36"/>
        <v>0</v>
      </c>
      <c r="CG31" s="266">
        <f t="shared" ca="1" si="36"/>
        <v>0</v>
      </c>
      <c r="CH31" s="266">
        <f t="shared" ca="1" si="36"/>
        <v>0</v>
      </c>
      <c r="CI31" s="266">
        <f t="shared" ca="1" si="36"/>
        <v>0</v>
      </c>
      <c r="CJ31" s="266">
        <f t="shared" ca="1" si="37"/>
        <v>0</v>
      </c>
      <c r="CK31" s="266">
        <f t="shared" ca="1" si="37"/>
        <v>0</v>
      </c>
      <c r="CL31" s="266">
        <f t="shared" ca="1" si="37"/>
        <v>0</v>
      </c>
      <c r="CM31" s="266">
        <f t="shared" ca="1" si="37"/>
        <v>0</v>
      </c>
      <c r="CN31" s="266">
        <f t="shared" ca="1" si="37"/>
        <v>0</v>
      </c>
      <c r="CO31" s="266">
        <f t="shared" ca="1" si="37"/>
        <v>0</v>
      </c>
      <c r="CP31" s="266">
        <f t="shared" ca="1" si="37"/>
        <v>0</v>
      </c>
      <c r="CQ31" s="266">
        <f t="shared" ca="1" si="37"/>
        <v>0</v>
      </c>
      <c r="CR31" s="266">
        <f t="shared" ca="1" si="37"/>
        <v>0</v>
      </c>
      <c r="CS31" s="266">
        <f t="shared" ca="1" si="37"/>
        <v>0</v>
      </c>
      <c r="CT31" s="266">
        <f t="shared" ca="1" si="38"/>
        <v>0</v>
      </c>
      <c r="CU31" s="266">
        <f t="shared" ca="1" si="38"/>
        <v>0</v>
      </c>
      <c r="CV31" s="266">
        <f t="shared" ca="1" si="38"/>
        <v>0</v>
      </c>
      <c r="CW31" s="266">
        <f t="shared" ca="1" si="38"/>
        <v>0</v>
      </c>
      <c r="CX31" s="266">
        <f t="shared" ca="1" si="38"/>
        <v>0</v>
      </c>
      <c r="CY31" s="266">
        <f t="shared" ca="1" si="38"/>
        <v>0</v>
      </c>
      <c r="CZ31" s="266">
        <f t="shared" ca="1" si="38"/>
        <v>0</v>
      </c>
      <c r="DA31" s="266">
        <f t="shared" ca="1" si="38"/>
        <v>0</v>
      </c>
      <c r="DB31" s="266">
        <f t="shared" ca="1" si="38"/>
        <v>0</v>
      </c>
      <c r="DC31" s="266">
        <f t="shared" ca="1" si="38"/>
        <v>0</v>
      </c>
      <c r="DE31" s="118" t="str">
        <f t="shared" ca="1" si="25"/>
        <v>D.2.9.</v>
      </c>
      <c r="DF31">
        <v>1</v>
      </c>
      <c r="DG31">
        <f t="shared" ca="1" si="39"/>
        <v>21</v>
      </c>
      <c r="DH31">
        <v>0</v>
      </c>
    </row>
    <row r="32" spans="1:112" hidden="1">
      <c r="A32" s="68">
        <v>20</v>
      </c>
      <c r="B32" s="262" t="str">
        <f t="shared" ca="1" si="12"/>
        <v>D.2.L.</v>
      </c>
      <c r="C32" s="263" t="str">
        <f t="shared" ca="1" si="13"/>
        <v>Likutinė vertė</v>
      </c>
      <c r="D32" s="268"/>
      <c r="E32" s="264">
        <f t="shared" ca="1" si="14"/>
        <v>0.21</v>
      </c>
      <c r="F32" s="265">
        <f ca="1">H32+NPV(FD,I32:INDEX(I32:DC32,PAL))</f>
        <v>0</v>
      </c>
      <c r="G32" s="258">
        <f ca="1">SUMIF($H$5:$DC$5,"&lt;="&amp;PAL,$H32:$DC32)</f>
        <v>0</v>
      </c>
      <c r="H32" s="266">
        <f t="shared" ca="1" si="29"/>
        <v>0</v>
      </c>
      <c r="I32" s="266">
        <f t="shared" ca="1" si="29"/>
        <v>0</v>
      </c>
      <c r="J32" s="266">
        <f t="shared" ca="1" si="29"/>
        <v>0</v>
      </c>
      <c r="K32" s="266">
        <f t="shared" ca="1" si="29"/>
        <v>0</v>
      </c>
      <c r="L32" s="266">
        <f t="shared" ca="1" si="29"/>
        <v>0</v>
      </c>
      <c r="M32" s="266">
        <f t="shared" ca="1" si="29"/>
        <v>0</v>
      </c>
      <c r="N32" s="266">
        <f t="shared" ca="1" si="29"/>
        <v>0</v>
      </c>
      <c r="O32" s="266">
        <f t="shared" ca="1" si="29"/>
        <v>0</v>
      </c>
      <c r="P32" s="266">
        <f t="shared" ca="1" si="29"/>
        <v>0</v>
      </c>
      <c r="Q32" s="266">
        <f t="shared" ca="1" si="29"/>
        <v>0</v>
      </c>
      <c r="R32" s="266">
        <f t="shared" ca="1" si="30"/>
        <v>0</v>
      </c>
      <c r="S32" s="266">
        <f t="shared" ca="1" si="30"/>
        <v>0</v>
      </c>
      <c r="T32" s="266">
        <f t="shared" ca="1" si="30"/>
        <v>0</v>
      </c>
      <c r="U32" s="266">
        <f t="shared" ca="1" si="30"/>
        <v>0</v>
      </c>
      <c r="V32" s="266">
        <f t="shared" ca="1" si="30"/>
        <v>0</v>
      </c>
      <c r="W32" s="266">
        <f t="shared" ca="1" si="30"/>
        <v>0</v>
      </c>
      <c r="X32" s="266">
        <f t="shared" ca="1" si="30"/>
        <v>0</v>
      </c>
      <c r="Y32" s="266">
        <f t="shared" ca="1" si="30"/>
        <v>0</v>
      </c>
      <c r="Z32" s="266">
        <f t="shared" ca="1" si="30"/>
        <v>0</v>
      </c>
      <c r="AA32" s="266">
        <f t="shared" ca="1" si="30"/>
        <v>0</v>
      </c>
      <c r="AB32" s="266">
        <f t="shared" ca="1" si="31"/>
        <v>0</v>
      </c>
      <c r="AC32" s="266">
        <f t="shared" ca="1" si="31"/>
        <v>0</v>
      </c>
      <c r="AD32" s="266">
        <f t="shared" ca="1" si="31"/>
        <v>0</v>
      </c>
      <c r="AE32" s="266">
        <f t="shared" ca="1" si="31"/>
        <v>0</v>
      </c>
      <c r="AF32" s="266">
        <f t="shared" ca="1" si="31"/>
        <v>0</v>
      </c>
      <c r="AG32" s="266">
        <f t="shared" ca="1" si="31"/>
        <v>0</v>
      </c>
      <c r="AH32" s="266">
        <f t="shared" ca="1" si="31"/>
        <v>0</v>
      </c>
      <c r="AI32" s="266">
        <f t="shared" ca="1" si="31"/>
        <v>0</v>
      </c>
      <c r="AJ32" s="266">
        <f t="shared" ca="1" si="31"/>
        <v>0</v>
      </c>
      <c r="AK32" s="266">
        <f t="shared" ca="1" si="31"/>
        <v>0</v>
      </c>
      <c r="AL32" s="266">
        <f t="shared" ca="1" si="32"/>
        <v>0</v>
      </c>
      <c r="AM32" s="266">
        <f t="shared" ca="1" si="32"/>
        <v>0</v>
      </c>
      <c r="AN32" s="266">
        <f t="shared" ca="1" si="32"/>
        <v>0</v>
      </c>
      <c r="AO32" s="266">
        <f t="shared" ca="1" si="32"/>
        <v>0</v>
      </c>
      <c r="AP32" s="266">
        <f t="shared" ca="1" si="32"/>
        <v>0</v>
      </c>
      <c r="AQ32" s="266">
        <f t="shared" ca="1" si="32"/>
        <v>0</v>
      </c>
      <c r="AR32" s="266">
        <f t="shared" ca="1" si="32"/>
        <v>0</v>
      </c>
      <c r="AS32" s="266">
        <f t="shared" ca="1" si="32"/>
        <v>0</v>
      </c>
      <c r="AT32" s="266">
        <f t="shared" ca="1" si="32"/>
        <v>0</v>
      </c>
      <c r="AU32" s="266">
        <f t="shared" ca="1" si="32"/>
        <v>0</v>
      </c>
      <c r="AV32" s="266">
        <f t="shared" ca="1" si="33"/>
        <v>0</v>
      </c>
      <c r="AW32" s="266">
        <f t="shared" ca="1" si="33"/>
        <v>0</v>
      </c>
      <c r="AX32" s="266">
        <f t="shared" ca="1" si="33"/>
        <v>0</v>
      </c>
      <c r="AY32" s="266">
        <f t="shared" ca="1" si="33"/>
        <v>0</v>
      </c>
      <c r="AZ32" s="266">
        <f t="shared" ca="1" si="33"/>
        <v>0</v>
      </c>
      <c r="BA32" s="266">
        <f t="shared" ca="1" si="33"/>
        <v>0</v>
      </c>
      <c r="BB32" s="266">
        <f t="shared" ca="1" si="33"/>
        <v>0</v>
      </c>
      <c r="BC32" s="266">
        <f t="shared" ca="1" si="33"/>
        <v>0</v>
      </c>
      <c r="BD32" s="266">
        <f t="shared" ca="1" si="33"/>
        <v>0</v>
      </c>
      <c r="BE32" s="266">
        <f t="shared" ca="1" si="33"/>
        <v>0</v>
      </c>
      <c r="BF32" s="266">
        <f t="shared" ca="1" si="34"/>
        <v>0</v>
      </c>
      <c r="BG32" s="266">
        <f t="shared" ca="1" si="34"/>
        <v>0</v>
      </c>
      <c r="BH32" s="266">
        <f t="shared" ca="1" si="34"/>
        <v>0</v>
      </c>
      <c r="BI32" s="266">
        <f t="shared" ca="1" si="34"/>
        <v>0</v>
      </c>
      <c r="BJ32" s="266">
        <f t="shared" ca="1" si="34"/>
        <v>0</v>
      </c>
      <c r="BK32" s="266">
        <f t="shared" ca="1" si="34"/>
        <v>0</v>
      </c>
      <c r="BL32" s="266">
        <f t="shared" ca="1" si="34"/>
        <v>0</v>
      </c>
      <c r="BM32" s="266">
        <f t="shared" ca="1" si="34"/>
        <v>0</v>
      </c>
      <c r="BN32" s="266">
        <f t="shared" ca="1" si="34"/>
        <v>0</v>
      </c>
      <c r="BO32" s="266">
        <f t="shared" ca="1" si="34"/>
        <v>0</v>
      </c>
      <c r="BP32" s="266">
        <f t="shared" ca="1" si="35"/>
        <v>0</v>
      </c>
      <c r="BQ32" s="266">
        <f t="shared" ca="1" si="35"/>
        <v>0</v>
      </c>
      <c r="BR32" s="266">
        <f t="shared" ca="1" si="35"/>
        <v>0</v>
      </c>
      <c r="BS32" s="266">
        <f t="shared" ca="1" si="35"/>
        <v>0</v>
      </c>
      <c r="BT32" s="266">
        <f t="shared" ca="1" si="35"/>
        <v>0</v>
      </c>
      <c r="BU32" s="266">
        <f t="shared" ca="1" si="35"/>
        <v>0</v>
      </c>
      <c r="BV32" s="266">
        <f t="shared" ca="1" si="35"/>
        <v>0</v>
      </c>
      <c r="BW32" s="266">
        <f t="shared" ca="1" si="35"/>
        <v>0</v>
      </c>
      <c r="BX32" s="266">
        <f t="shared" ca="1" si="35"/>
        <v>0</v>
      </c>
      <c r="BY32" s="266">
        <f t="shared" ca="1" si="35"/>
        <v>0</v>
      </c>
      <c r="BZ32" s="266">
        <f t="shared" ca="1" si="36"/>
        <v>0</v>
      </c>
      <c r="CA32" s="266">
        <f t="shared" ca="1" si="36"/>
        <v>0</v>
      </c>
      <c r="CB32" s="266">
        <f t="shared" ca="1" si="36"/>
        <v>0</v>
      </c>
      <c r="CC32" s="266">
        <f t="shared" ca="1" si="36"/>
        <v>0</v>
      </c>
      <c r="CD32" s="266">
        <f t="shared" ca="1" si="36"/>
        <v>0</v>
      </c>
      <c r="CE32" s="266">
        <f t="shared" ca="1" si="36"/>
        <v>0</v>
      </c>
      <c r="CF32" s="266">
        <f t="shared" ca="1" si="36"/>
        <v>0</v>
      </c>
      <c r="CG32" s="266">
        <f t="shared" ca="1" si="36"/>
        <v>0</v>
      </c>
      <c r="CH32" s="266">
        <f t="shared" ca="1" si="36"/>
        <v>0</v>
      </c>
      <c r="CI32" s="266">
        <f t="shared" ca="1" si="36"/>
        <v>0</v>
      </c>
      <c r="CJ32" s="266">
        <f t="shared" ca="1" si="37"/>
        <v>0</v>
      </c>
      <c r="CK32" s="266">
        <f t="shared" ca="1" si="37"/>
        <v>0</v>
      </c>
      <c r="CL32" s="266">
        <f t="shared" ca="1" si="37"/>
        <v>0</v>
      </c>
      <c r="CM32" s="266">
        <f t="shared" ca="1" si="37"/>
        <v>0</v>
      </c>
      <c r="CN32" s="266">
        <f t="shared" ca="1" si="37"/>
        <v>0</v>
      </c>
      <c r="CO32" s="266">
        <f t="shared" ca="1" si="37"/>
        <v>0</v>
      </c>
      <c r="CP32" s="266">
        <f t="shared" ca="1" si="37"/>
        <v>0</v>
      </c>
      <c r="CQ32" s="266">
        <f t="shared" ca="1" si="37"/>
        <v>0</v>
      </c>
      <c r="CR32" s="266">
        <f t="shared" ca="1" si="37"/>
        <v>0</v>
      </c>
      <c r="CS32" s="266">
        <f t="shared" ca="1" si="37"/>
        <v>0</v>
      </c>
      <c r="CT32" s="266">
        <f t="shared" ca="1" si="38"/>
        <v>0</v>
      </c>
      <c r="CU32" s="266">
        <f t="shared" ca="1" si="38"/>
        <v>0</v>
      </c>
      <c r="CV32" s="266">
        <f t="shared" ca="1" si="38"/>
        <v>0</v>
      </c>
      <c r="CW32" s="266">
        <f t="shared" ca="1" si="38"/>
        <v>0</v>
      </c>
      <c r="CX32" s="266">
        <f t="shared" ca="1" si="38"/>
        <v>0</v>
      </c>
      <c r="CY32" s="266">
        <f t="shared" ca="1" si="38"/>
        <v>0</v>
      </c>
      <c r="CZ32" s="266">
        <f t="shared" ca="1" si="38"/>
        <v>0</v>
      </c>
      <c r="DA32" s="266">
        <f t="shared" ca="1" si="38"/>
        <v>0</v>
      </c>
      <c r="DB32" s="266">
        <f t="shared" ca="1" si="38"/>
        <v>0</v>
      </c>
      <c r="DC32" s="266">
        <f t="shared" ca="1" si="38"/>
        <v>0</v>
      </c>
      <c r="DE32" s="118" t="str">
        <f t="shared" ca="1" si="25"/>
        <v>D.2.L.</v>
      </c>
      <c r="DF32">
        <v>1</v>
      </c>
      <c r="DG32">
        <f t="shared" ca="1" si="39"/>
        <v>21</v>
      </c>
      <c r="DH32">
        <f ca="1">DG32/(100+DG32)</f>
        <v>0.17355371900826447</v>
      </c>
    </row>
    <row r="33" spans="1:112" hidden="1">
      <c r="A33" s="68">
        <v>21</v>
      </c>
      <c r="B33" s="262" t="str">
        <f t="shared" ca="1" si="12"/>
        <v>D.3.</v>
      </c>
      <c r="C33" s="269" t="str">
        <f t="shared" ca="1" si="13"/>
        <v>Finansinės paskatos ir kitos išmokos (mišrios)</v>
      </c>
      <c r="D33" s="249"/>
      <c r="E33" s="270" t="str">
        <f t="shared" ca="1" si="14"/>
        <v/>
      </c>
      <c r="F33" s="257">
        <f ca="1">SUM(F34:F41)+F42</f>
        <v>0</v>
      </c>
      <c r="G33" s="258">
        <f ca="1">SUMIF($H$5:$DC$5,"&lt;="&amp;PAL,$H33:$DC33)</f>
        <v>0</v>
      </c>
      <c r="H33" s="271">
        <f ca="1">SUM(H34:H42)</f>
        <v>0</v>
      </c>
      <c r="I33" s="271">
        <f t="shared" ref="I33:BT33" ca="1" si="40">SUM(I34:I42)</f>
        <v>0</v>
      </c>
      <c r="J33" s="271">
        <f t="shared" ca="1" si="40"/>
        <v>0</v>
      </c>
      <c r="K33" s="271">
        <f t="shared" ca="1" si="40"/>
        <v>0</v>
      </c>
      <c r="L33" s="271">
        <f t="shared" ca="1" si="40"/>
        <v>0</v>
      </c>
      <c r="M33" s="271">
        <f t="shared" ca="1" si="40"/>
        <v>0</v>
      </c>
      <c r="N33" s="271">
        <f t="shared" ca="1" si="40"/>
        <v>0</v>
      </c>
      <c r="O33" s="271">
        <f t="shared" ca="1" si="40"/>
        <v>0</v>
      </c>
      <c r="P33" s="271">
        <f t="shared" ca="1" si="40"/>
        <v>0</v>
      </c>
      <c r="Q33" s="271">
        <f t="shared" ca="1" si="40"/>
        <v>0</v>
      </c>
      <c r="R33" s="271">
        <f t="shared" ca="1" si="40"/>
        <v>0</v>
      </c>
      <c r="S33" s="271">
        <f t="shared" ca="1" si="40"/>
        <v>0</v>
      </c>
      <c r="T33" s="271">
        <f t="shared" ca="1" si="40"/>
        <v>0</v>
      </c>
      <c r="U33" s="271">
        <f t="shared" ca="1" si="40"/>
        <v>0</v>
      </c>
      <c r="V33" s="271">
        <f t="shared" ca="1" si="40"/>
        <v>0</v>
      </c>
      <c r="W33" s="271">
        <f t="shared" ca="1" si="40"/>
        <v>0</v>
      </c>
      <c r="X33" s="271">
        <f t="shared" ca="1" si="40"/>
        <v>0</v>
      </c>
      <c r="Y33" s="271">
        <f t="shared" ca="1" si="40"/>
        <v>0</v>
      </c>
      <c r="Z33" s="271">
        <f t="shared" ca="1" si="40"/>
        <v>0</v>
      </c>
      <c r="AA33" s="271">
        <f t="shared" ca="1" si="40"/>
        <v>0</v>
      </c>
      <c r="AB33" s="271">
        <f t="shared" ca="1" si="40"/>
        <v>0</v>
      </c>
      <c r="AC33" s="271">
        <f t="shared" ca="1" si="40"/>
        <v>0</v>
      </c>
      <c r="AD33" s="271">
        <f t="shared" ca="1" si="40"/>
        <v>0</v>
      </c>
      <c r="AE33" s="271">
        <f t="shared" ca="1" si="40"/>
        <v>0</v>
      </c>
      <c r="AF33" s="271">
        <f t="shared" ca="1" si="40"/>
        <v>0</v>
      </c>
      <c r="AG33" s="271">
        <f t="shared" ca="1" si="40"/>
        <v>0</v>
      </c>
      <c r="AH33" s="271">
        <f t="shared" ca="1" si="40"/>
        <v>0</v>
      </c>
      <c r="AI33" s="271">
        <f t="shared" ca="1" si="40"/>
        <v>0</v>
      </c>
      <c r="AJ33" s="271">
        <f t="shared" ca="1" si="40"/>
        <v>0</v>
      </c>
      <c r="AK33" s="271">
        <f t="shared" ca="1" si="40"/>
        <v>0</v>
      </c>
      <c r="AL33" s="271">
        <f t="shared" ca="1" si="40"/>
        <v>0</v>
      </c>
      <c r="AM33" s="271">
        <f t="shared" ca="1" si="40"/>
        <v>0</v>
      </c>
      <c r="AN33" s="271">
        <f t="shared" ca="1" si="40"/>
        <v>0</v>
      </c>
      <c r="AO33" s="271">
        <f t="shared" ca="1" si="40"/>
        <v>0</v>
      </c>
      <c r="AP33" s="271">
        <f t="shared" ca="1" si="40"/>
        <v>0</v>
      </c>
      <c r="AQ33" s="271">
        <f t="shared" ca="1" si="40"/>
        <v>0</v>
      </c>
      <c r="AR33" s="271">
        <f t="shared" ca="1" si="40"/>
        <v>0</v>
      </c>
      <c r="AS33" s="271">
        <f t="shared" ca="1" si="40"/>
        <v>0</v>
      </c>
      <c r="AT33" s="271">
        <f t="shared" ca="1" si="40"/>
        <v>0</v>
      </c>
      <c r="AU33" s="271">
        <f t="shared" ca="1" si="40"/>
        <v>0</v>
      </c>
      <c r="AV33" s="271">
        <f t="shared" ca="1" si="40"/>
        <v>0</v>
      </c>
      <c r="AW33" s="271">
        <f t="shared" ca="1" si="40"/>
        <v>0</v>
      </c>
      <c r="AX33" s="271">
        <f t="shared" ca="1" si="40"/>
        <v>0</v>
      </c>
      <c r="AY33" s="271">
        <f t="shared" ca="1" si="40"/>
        <v>0</v>
      </c>
      <c r="AZ33" s="271">
        <f t="shared" ca="1" si="40"/>
        <v>0</v>
      </c>
      <c r="BA33" s="271">
        <f t="shared" ca="1" si="40"/>
        <v>0</v>
      </c>
      <c r="BB33" s="271">
        <f t="shared" ca="1" si="40"/>
        <v>0</v>
      </c>
      <c r="BC33" s="271">
        <f t="shared" ca="1" si="40"/>
        <v>0</v>
      </c>
      <c r="BD33" s="271">
        <f t="shared" ca="1" si="40"/>
        <v>0</v>
      </c>
      <c r="BE33" s="271">
        <f t="shared" ca="1" si="40"/>
        <v>0</v>
      </c>
      <c r="BF33" s="271">
        <f t="shared" ca="1" si="40"/>
        <v>0</v>
      </c>
      <c r="BG33" s="271">
        <f t="shared" ca="1" si="40"/>
        <v>0</v>
      </c>
      <c r="BH33" s="271">
        <f t="shared" ca="1" si="40"/>
        <v>0</v>
      </c>
      <c r="BI33" s="271">
        <f t="shared" ca="1" si="40"/>
        <v>0</v>
      </c>
      <c r="BJ33" s="271">
        <f t="shared" ca="1" si="40"/>
        <v>0</v>
      </c>
      <c r="BK33" s="271">
        <f t="shared" ca="1" si="40"/>
        <v>0</v>
      </c>
      <c r="BL33" s="271">
        <f t="shared" ca="1" si="40"/>
        <v>0</v>
      </c>
      <c r="BM33" s="271">
        <f t="shared" ca="1" si="40"/>
        <v>0</v>
      </c>
      <c r="BN33" s="271">
        <f t="shared" ca="1" si="40"/>
        <v>0</v>
      </c>
      <c r="BO33" s="271">
        <f t="shared" ca="1" si="40"/>
        <v>0</v>
      </c>
      <c r="BP33" s="271">
        <f t="shared" ca="1" si="40"/>
        <v>0</v>
      </c>
      <c r="BQ33" s="271">
        <f t="shared" ca="1" si="40"/>
        <v>0</v>
      </c>
      <c r="BR33" s="271">
        <f t="shared" ca="1" si="40"/>
        <v>0</v>
      </c>
      <c r="BS33" s="271">
        <f t="shared" ca="1" si="40"/>
        <v>0</v>
      </c>
      <c r="BT33" s="271">
        <f t="shared" ca="1" si="40"/>
        <v>0</v>
      </c>
      <c r="BU33" s="271">
        <f t="shared" ref="BU33:DC33" ca="1" si="41">SUM(BU34:BU42)</f>
        <v>0</v>
      </c>
      <c r="BV33" s="271">
        <f t="shared" ca="1" si="41"/>
        <v>0</v>
      </c>
      <c r="BW33" s="271">
        <f t="shared" ca="1" si="41"/>
        <v>0</v>
      </c>
      <c r="BX33" s="271">
        <f t="shared" ca="1" si="41"/>
        <v>0</v>
      </c>
      <c r="BY33" s="271">
        <f t="shared" ca="1" si="41"/>
        <v>0</v>
      </c>
      <c r="BZ33" s="271">
        <f t="shared" ca="1" si="41"/>
        <v>0</v>
      </c>
      <c r="CA33" s="271">
        <f t="shared" ca="1" si="41"/>
        <v>0</v>
      </c>
      <c r="CB33" s="271">
        <f t="shared" ca="1" si="41"/>
        <v>0</v>
      </c>
      <c r="CC33" s="271">
        <f t="shared" ca="1" si="41"/>
        <v>0</v>
      </c>
      <c r="CD33" s="271">
        <f t="shared" ca="1" si="41"/>
        <v>0</v>
      </c>
      <c r="CE33" s="271">
        <f t="shared" ca="1" si="41"/>
        <v>0</v>
      </c>
      <c r="CF33" s="271">
        <f t="shared" ca="1" si="41"/>
        <v>0</v>
      </c>
      <c r="CG33" s="271">
        <f t="shared" ca="1" si="41"/>
        <v>0</v>
      </c>
      <c r="CH33" s="271">
        <f t="shared" ca="1" si="41"/>
        <v>0</v>
      </c>
      <c r="CI33" s="271">
        <f t="shared" ca="1" si="41"/>
        <v>0</v>
      </c>
      <c r="CJ33" s="271">
        <f t="shared" ca="1" si="41"/>
        <v>0</v>
      </c>
      <c r="CK33" s="271">
        <f t="shared" ca="1" si="41"/>
        <v>0</v>
      </c>
      <c r="CL33" s="271">
        <f t="shared" ca="1" si="41"/>
        <v>0</v>
      </c>
      <c r="CM33" s="271">
        <f t="shared" ca="1" si="41"/>
        <v>0</v>
      </c>
      <c r="CN33" s="271">
        <f t="shared" ca="1" si="41"/>
        <v>0</v>
      </c>
      <c r="CO33" s="271">
        <f t="shared" ca="1" si="41"/>
        <v>0</v>
      </c>
      <c r="CP33" s="271">
        <f t="shared" ca="1" si="41"/>
        <v>0</v>
      </c>
      <c r="CQ33" s="271">
        <f t="shared" ca="1" si="41"/>
        <v>0</v>
      </c>
      <c r="CR33" s="271">
        <f t="shared" ca="1" si="41"/>
        <v>0</v>
      </c>
      <c r="CS33" s="271">
        <f t="shared" ca="1" si="41"/>
        <v>0</v>
      </c>
      <c r="CT33" s="271">
        <f t="shared" ca="1" si="41"/>
        <v>0</v>
      </c>
      <c r="CU33" s="271">
        <f t="shared" ca="1" si="41"/>
        <v>0</v>
      </c>
      <c r="CV33" s="271">
        <f t="shared" ca="1" si="41"/>
        <v>0</v>
      </c>
      <c r="CW33" s="271">
        <f t="shared" ca="1" si="41"/>
        <v>0</v>
      </c>
      <c r="CX33" s="271">
        <f t="shared" ca="1" si="41"/>
        <v>0</v>
      </c>
      <c r="CY33" s="271">
        <f t="shared" ca="1" si="41"/>
        <v>0</v>
      </c>
      <c r="CZ33" s="271">
        <f t="shared" ca="1" si="41"/>
        <v>0</v>
      </c>
      <c r="DA33" s="271">
        <f t="shared" ca="1" si="41"/>
        <v>0</v>
      </c>
      <c r="DB33" s="271">
        <f t="shared" ca="1" si="41"/>
        <v>0</v>
      </c>
      <c r="DC33" s="271">
        <f t="shared" ca="1" si="41"/>
        <v>0</v>
      </c>
      <c r="DE33" s="118"/>
      <c r="DF33">
        <v>1</v>
      </c>
    </row>
    <row r="34" spans="1:112" hidden="1">
      <c r="A34" s="68">
        <v>22</v>
      </c>
      <c r="B34" s="262" t="str">
        <f t="shared" ca="1" si="12"/>
        <v>D.3.1.</v>
      </c>
      <c r="C34" s="263" t="str">
        <f t="shared" ca="1" si="13"/>
        <v>Veikla</v>
      </c>
      <c r="D34" s="267"/>
      <c r="E34" s="264">
        <f t="shared" ca="1" si="14"/>
        <v>0.21</v>
      </c>
      <c r="F34" s="265">
        <f ca="1">H34+NPV(FD,I34:INDEX(I34:DC34,PAL))</f>
        <v>0</v>
      </c>
      <c r="G34" s="258">
        <f ca="1">SUMIF($H$5:$DC$5,"&lt;="&amp;PAL,$H34:$DC34)</f>
        <v>0</v>
      </c>
      <c r="H34" s="266">
        <f t="shared" ref="H34:Q43" ca="1" si="42">OFFSET(INDIRECT("'"&amp;Opt_alt&amp;"'!H12"),$A34,H$5)*$DF34</f>
        <v>0</v>
      </c>
      <c r="I34" s="266">
        <f t="shared" ca="1" si="42"/>
        <v>0</v>
      </c>
      <c r="J34" s="266">
        <f t="shared" ca="1" si="42"/>
        <v>0</v>
      </c>
      <c r="K34" s="266">
        <f t="shared" ca="1" si="42"/>
        <v>0</v>
      </c>
      <c r="L34" s="266">
        <f t="shared" ca="1" si="42"/>
        <v>0</v>
      </c>
      <c r="M34" s="266">
        <f t="shared" ca="1" si="42"/>
        <v>0</v>
      </c>
      <c r="N34" s="266">
        <f t="shared" ca="1" si="42"/>
        <v>0</v>
      </c>
      <c r="O34" s="266">
        <f t="shared" ca="1" si="42"/>
        <v>0</v>
      </c>
      <c r="P34" s="266">
        <f t="shared" ca="1" si="42"/>
        <v>0</v>
      </c>
      <c r="Q34" s="266">
        <f t="shared" ca="1" si="42"/>
        <v>0</v>
      </c>
      <c r="R34" s="266">
        <f t="shared" ref="R34:AA43" ca="1" si="43">OFFSET(INDIRECT("'"&amp;Opt_alt&amp;"'!H12"),$A34,R$5)*$DF34</f>
        <v>0</v>
      </c>
      <c r="S34" s="266">
        <f t="shared" ca="1" si="43"/>
        <v>0</v>
      </c>
      <c r="T34" s="266">
        <f t="shared" ca="1" si="43"/>
        <v>0</v>
      </c>
      <c r="U34" s="266">
        <f t="shared" ca="1" si="43"/>
        <v>0</v>
      </c>
      <c r="V34" s="266">
        <f t="shared" ca="1" si="43"/>
        <v>0</v>
      </c>
      <c r="W34" s="266">
        <f t="shared" ca="1" si="43"/>
        <v>0</v>
      </c>
      <c r="X34" s="266">
        <f t="shared" ca="1" si="43"/>
        <v>0</v>
      </c>
      <c r="Y34" s="266">
        <f t="shared" ca="1" si="43"/>
        <v>0</v>
      </c>
      <c r="Z34" s="266">
        <f t="shared" ca="1" si="43"/>
        <v>0</v>
      </c>
      <c r="AA34" s="266">
        <f t="shared" ca="1" si="43"/>
        <v>0</v>
      </c>
      <c r="AB34" s="266">
        <f t="shared" ref="AB34:AK43" ca="1" si="44">OFFSET(INDIRECT("'"&amp;Opt_alt&amp;"'!H12"),$A34,AB$5)*$DF34</f>
        <v>0</v>
      </c>
      <c r="AC34" s="266">
        <f t="shared" ca="1" si="44"/>
        <v>0</v>
      </c>
      <c r="AD34" s="266">
        <f t="shared" ca="1" si="44"/>
        <v>0</v>
      </c>
      <c r="AE34" s="266">
        <f t="shared" ca="1" si="44"/>
        <v>0</v>
      </c>
      <c r="AF34" s="266">
        <f t="shared" ca="1" si="44"/>
        <v>0</v>
      </c>
      <c r="AG34" s="266">
        <f t="shared" ca="1" si="44"/>
        <v>0</v>
      </c>
      <c r="AH34" s="266">
        <f t="shared" ca="1" si="44"/>
        <v>0</v>
      </c>
      <c r="AI34" s="266">
        <f t="shared" ca="1" si="44"/>
        <v>0</v>
      </c>
      <c r="AJ34" s="266">
        <f t="shared" ca="1" si="44"/>
        <v>0</v>
      </c>
      <c r="AK34" s="266">
        <f t="shared" ca="1" si="44"/>
        <v>0</v>
      </c>
      <c r="AL34" s="266">
        <f t="shared" ref="AL34:AU43" ca="1" si="45">OFFSET(INDIRECT("'"&amp;Opt_alt&amp;"'!H12"),$A34,AL$5)*$DF34</f>
        <v>0</v>
      </c>
      <c r="AM34" s="266">
        <f t="shared" ca="1" si="45"/>
        <v>0</v>
      </c>
      <c r="AN34" s="266">
        <f t="shared" ca="1" si="45"/>
        <v>0</v>
      </c>
      <c r="AO34" s="266">
        <f t="shared" ca="1" si="45"/>
        <v>0</v>
      </c>
      <c r="AP34" s="266">
        <f t="shared" ca="1" si="45"/>
        <v>0</v>
      </c>
      <c r="AQ34" s="266">
        <f t="shared" ca="1" si="45"/>
        <v>0</v>
      </c>
      <c r="AR34" s="266">
        <f t="shared" ca="1" si="45"/>
        <v>0</v>
      </c>
      <c r="AS34" s="266">
        <f t="shared" ca="1" si="45"/>
        <v>0</v>
      </c>
      <c r="AT34" s="266">
        <f t="shared" ca="1" si="45"/>
        <v>0</v>
      </c>
      <c r="AU34" s="266">
        <f t="shared" ca="1" si="45"/>
        <v>0</v>
      </c>
      <c r="AV34" s="266">
        <f t="shared" ref="AV34:BE43" ca="1" si="46">OFFSET(INDIRECT("'"&amp;Opt_alt&amp;"'!H12"),$A34,AV$5)*$DF34</f>
        <v>0</v>
      </c>
      <c r="AW34" s="266">
        <f t="shared" ca="1" si="46"/>
        <v>0</v>
      </c>
      <c r="AX34" s="266">
        <f t="shared" ca="1" si="46"/>
        <v>0</v>
      </c>
      <c r="AY34" s="266">
        <f t="shared" ca="1" si="46"/>
        <v>0</v>
      </c>
      <c r="AZ34" s="266">
        <f t="shared" ca="1" si="46"/>
        <v>0</v>
      </c>
      <c r="BA34" s="266">
        <f t="shared" ca="1" si="46"/>
        <v>0</v>
      </c>
      <c r="BB34" s="266">
        <f t="shared" ca="1" si="46"/>
        <v>0</v>
      </c>
      <c r="BC34" s="266">
        <f t="shared" ca="1" si="46"/>
        <v>0</v>
      </c>
      <c r="BD34" s="266">
        <f t="shared" ca="1" si="46"/>
        <v>0</v>
      </c>
      <c r="BE34" s="266">
        <f t="shared" ca="1" si="46"/>
        <v>0</v>
      </c>
      <c r="BF34" s="266">
        <f t="shared" ref="BF34:BO43" ca="1" si="47">OFFSET(INDIRECT("'"&amp;Opt_alt&amp;"'!H12"),$A34,BF$5)*$DF34</f>
        <v>0</v>
      </c>
      <c r="BG34" s="266">
        <f t="shared" ca="1" si="47"/>
        <v>0</v>
      </c>
      <c r="BH34" s="266">
        <f t="shared" ca="1" si="47"/>
        <v>0</v>
      </c>
      <c r="BI34" s="266">
        <f t="shared" ca="1" si="47"/>
        <v>0</v>
      </c>
      <c r="BJ34" s="266">
        <f t="shared" ca="1" si="47"/>
        <v>0</v>
      </c>
      <c r="BK34" s="266">
        <f t="shared" ca="1" si="47"/>
        <v>0</v>
      </c>
      <c r="BL34" s="266">
        <f t="shared" ca="1" si="47"/>
        <v>0</v>
      </c>
      <c r="BM34" s="266">
        <f t="shared" ca="1" si="47"/>
        <v>0</v>
      </c>
      <c r="BN34" s="266">
        <f t="shared" ca="1" si="47"/>
        <v>0</v>
      </c>
      <c r="BO34" s="266">
        <f t="shared" ca="1" si="47"/>
        <v>0</v>
      </c>
      <c r="BP34" s="266">
        <f t="shared" ref="BP34:BY43" ca="1" si="48">OFFSET(INDIRECT("'"&amp;Opt_alt&amp;"'!H12"),$A34,BP$5)*$DF34</f>
        <v>0</v>
      </c>
      <c r="BQ34" s="266">
        <f t="shared" ca="1" si="48"/>
        <v>0</v>
      </c>
      <c r="BR34" s="266">
        <f t="shared" ca="1" si="48"/>
        <v>0</v>
      </c>
      <c r="BS34" s="266">
        <f t="shared" ca="1" si="48"/>
        <v>0</v>
      </c>
      <c r="BT34" s="266">
        <f t="shared" ca="1" si="48"/>
        <v>0</v>
      </c>
      <c r="BU34" s="266">
        <f t="shared" ca="1" si="48"/>
        <v>0</v>
      </c>
      <c r="BV34" s="266">
        <f t="shared" ca="1" si="48"/>
        <v>0</v>
      </c>
      <c r="BW34" s="266">
        <f t="shared" ca="1" si="48"/>
        <v>0</v>
      </c>
      <c r="BX34" s="266">
        <f t="shared" ca="1" si="48"/>
        <v>0</v>
      </c>
      <c r="BY34" s="266">
        <f t="shared" ca="1" si="48"/>
        <v>0</v>
      </c>
      <c r="BZ34" s="266">
        <f t="shared" ref="BZ34:CI43" ca="1" si="49">OFFSET(INDIRECT("'"&amp;Opt_alt&amp;"'!H12"),$A34,BZ$5)*$DF34</f>
        <v>0</v>
      </c>
      <c r="CA34" s="266">
        <f t="shared" ca="1" si="49"/>
        <v>0</v>
      </c>
      <c r="CB34" s="266">
        <f t="shared" ca="1" si="49"/>
        <v>0</v>
      </c>
      <c r="CC34" s="266">
        <f t="shared" ca="1" si="49"/>
        <v>0</v>
      </c>
      <c r="CD34" s="266">
        <f t="shared" ca="1" si="49"/>
        <v>0</v>
      </c>
      <c r="CE34" s="266">
        <f t="shared" ca="1" si="49"/>
        <v>0</v>
      </c>
      <c r="CF34" s="266">
        <f t="shared" ca="1" si="49"/>
        <v>0</v>
      </c>
      <c r="CG34" s="266">
        <f t="shared" ca="1" si="49"/>
        <v>0</v>
      </c>
      <c r="CH34" s="266">
        <f t="shared" ca="1" si="49"/>
        <v>0</v>
      </c>
      <c r="CI34" s="266">
        <f t="shared" ca="1" si="49"/>
        <v>0</v>
      </c>
      <c r="CJ34" s="266">
        <f t="shared" ref="CJ34:CS43" ca="1" si="50">OFFSET(INDIRECT("'"&amp;Opt_alt&amp;"'!H12"),$A34,CJ$5)*$DF34</f>
        <v>0</v>
      </c>
      <c r="CK34" s="266">
        <f t="shared" ca="1" si="50"/>
        <v>0</v>
      </c>
      <c r="CL34" s="266">
        <f t="shared" ca="1" si="50"/>
        <v>0</v>
      </c>
      <c r="CM34" s="266">
        <f t="shared" ca="1" si="50"/>
        <v>0</v>
      </c>
      <c r="CN34" s="266">
        <f t="shared" ca="1" si="50"/>
        <v>0</v>
      </c>
      <c r="CO34" s="266">
        <f t="shared" ca="1" si="50"/>
        <v>0</v>
      </c>
      <c r="CP34" s="266">
        <f t="shared" ca="1" si="50"/>
        <v>0</v>
      </c>
      <c r="CQ34" s="266">
        <f t="shared" ca="1" si="50"/>
        <v>0</v>
      </c>
      <c r="CR34" s="266">
        <f t="shared" ca="1" si="50"/>
        <v>0</v>
      </c>
      <c r="CS34" s="266">
        <f t="shared" ca="1" si="50"/>
        <v>0</v>
      </c>
      <c r="CT34" s="266">
        <f t="shared" ref="CT34:DC43" ca="1" si="51">OFFSET(INDIRECT("'"&amp;Opt_alt&amp;"'!H12"),$A34,CT$5)*$DF34</f>
        <v>0</v>
      </c>
      <c r="CU34" s="266">
        <f t="shared" ca="1" si="51"/>
        <v>0</v>
      </c>
      <c r="CV34" s="266">
        <f t="shared" ca="1" si="51"/>
        <v>0</v>
      </c>
      <c r="CW34" s="266">
        <f t="shared" ca="1" si="51"/>
        <v>0</v>
      </c>
      <c r="CX34" s="266">
        <f t="shared" ca="1" si="51"/>
        <v>0</v>
      </c>
      <c r="CY34" s="266">
        <f t="shared" ca="1" si="51"/>
        <v>0</v>
      </c>
      <c r="CZ34" s="266">
        <f t="shared" ca="1" si="51"/>
        <v>0</v>
      </c>
      <c r="DA34" s="266">
        <f t="shared" ca="1" si="51"/>
        <v>0</v>
      </c>
      <c r="DB34" s="266">
        <f t="shared" ca="1" si="51"/>
        <v>0</v>
      </c>
      <c r="DC34" s="266">
        <f t="shared" ca="1" si="51"/>
        <v>0</v>
      </c>
      <c r="DE34" s="118" t="str">
        <f t="shared" ca="1" si="25"/>
        <v>D.3.1.</v>
      </c>
      <c r="DF34">
        <v>1</v>
      </c>
      <c r="DG34">
        <f t="shared" ref="DG34:DG43" ca="1" si="52">OFFSET(INDIRECT("'"&amp;Opt_alt&amp;"'!H12"),$A34,DG$5)</f>
        <v>21</v>
      </c>
      <c r="DH34">
        <v>0</v>
      </c>
    </row>
    <row r="35" spans="1:112" hidden="1">
      <c r="A35" s="68">
        <v>23</v>
      </c>
      <c r="B35" s="262" t="str">
        <f t="shared" ca="1" si="12"/>
        <v>D.3.2.</v>
      </c>
      <c r="C35" s="263" t="str">
        <f t="shared" ca="1" si="13"/>
        <v>Veikla</v>
      </c>
      <c r="D35" s="267"/>
      <c r="E35" s="264">
        <f t="shared" ca="1" si="14"/>
        <v>0.21</v>
      </c>
      <c r="F35" s="265">
        <f ca="1">H35+NPV(FD,I35:INDEX(I35:DC35,PAL))</f>
        <v>0</v>
      </c>
      <c r="G35" s="258">
        <f ca="1">SUMIF($H$5:$DC$5,"&lt;="&amp;PAL,$H35:$DC35)</f>
        <v>0</v>
      </c>
      <c r="H35" s="266">
        <f t="shared" ca="1" si="42"/>
        <v>0</v>
      </c>
      <c r="I35" s="266">
        <f t="shared" ca="1" si="42"/>
        <v>0</v>
      </c>
      <c r="J35" s="266">
        <f t="shared" ca="1" si="42"/>
        <v>0</v>
      </c>
      <c r="K35" s="266">
        <f t="shared" ca="1" si="42"/>
        <v>0</v>
      </c>
      <c r="L35" s="266">
        <f t="shared" ca="1" si="42"/>
        <v>0</v>
      </c>
      <c r="M35" s="266">
        <f t="shared" ca="1" si="42"/>
        <v>0</v>
      </c>
      <c r="N35" s="266">
        <f t="shared" ca="1" si="42"/>
        <v>0</v>
      </c>
      <c r="O35" s="266">
        <f t="shared" ca="1" si="42"/>
        <v>0</v>
      </c>
      <c r="P35" s="266">
        <f t="shared" ca="1" si="42"/>
        <v>0</v>
      </c>
      <c r="Q35" s="266">
        <f t="shared" ca="1" si="42"/>
        <v>0</v>
      </c>
      <c r="R35" s="266">
        <f t="shared" ca="1" si="43"/>
        <v>0</v>
      </c>
      <c r="S35" s="266">
        <f t="shared" ca="1" si="43"/>
        <v>0</v>
      </c>
      <c r="T35" s="266">
        <f t="shared" ca="1" si="43"/>
        <v>0</v>
      </c>
      <c r="U35" s="266">
        <f t="shared" ca="1" si="43"/>
        <v>0</v>
      </c>
      <c r="V35" s="266">
        <f t="shared" ca="1" si="43"/>
        <v>0</v>
      </c>
      <c r="W35" s="266">
        <f t="shared" ca="1" si="43"/>
        <v>0</v>
      </c>
      <c r="X35" s="266">
        <f t="shared" ca="1" si="43"/>
        <v>0</v>
      </c>
      <c r="Y35" s="266">
        <f t="shared" ca="1" si="43"/>
        <v>0</v>
      </c>
      <c r="Z35" s="266">
        <f t="shared" ca="1" si="43"/>
        <v>0</v>
      </c>
      <c r="AA35" s="266">
        <f t="shared" ca="1" si="43"/>
        <v>0</v>
      </c>
      <c r="AB35" s="266">
        <f t="shared" ca="1" si="44"/>
        <v>0</v>
      </c>
      <c r="AC35" s="266">
        <f t="shared" ca="1" si="44"/>
        <v>0</v>
      </c>
      <c r="AD35" s="266">
        <f t="shared" ca="1" si="44"/>
        <v>0</v>
      </c>
      <c r="AE35" s="266">
        <f t="shared" ca="1" si="44"/>
        <v>0</v>
      </c>
      <c r="AF35" s="266">
        <f t="shared" ca="1" si="44"/>
        <v>0</v>
      </c>
      <c r="AG35" s="266">
        <f t="shared" ca="1" si="44"/>
        <v>0</v>
      </c>
      <c r="AH35" s="266">
        <f t="shared" ca="1" si="44"/>
        <v>0</v>
      </c>
      <c r="AI35" s="266">
        <f t="shared" ca="1" si="44"/>
        <v>0</v>
      </c>
      <c r="AJ35" s="266">
        <f t="shared" ca="1" si="44"/>
        <v>0</v>
      </c>
      <c r="AK35" s="266">
        <f t="shared" ca="1" si="44"/>
        <v>0</v>
      </c>
      <c r="AL35" s="266">
        <f t="shared" ca="1" si="45"/>
        <v>0</v>
      </c>
      <c r="AM35" s="266">
        <f t="shared" ca="1" si="45"/>
        <v>0</v>
      </c>
      <c r="AN35" s="266">
        <f t="shared" ca="1" si="45"/>
        <v>0</v>
      </c>
      <c r="AO35" s="266">
        <f t="shared" ca="1" si="45"/>
        <v>0</v>
      </c>
      <c r="AP35" s="266">
        <f t="shared" ca="1" si="45"/>
        <v>0</v>
      </c>
      <c r="AQ35" s="266">
        <f t="shared" ca="1" si="45"/>
        <v>0</v>
      </c>
      <c r="AR35" s="266">
        <f t="shared" ca="1" si="45"/>
        <v>0</v>
      </c>
      <c r="AS35" s="266">
        <f t="shared" ca="1" si="45"/>
        <v>0</v>
      </c>
      <c r="AT35" s="266">
        <f t="shared" ca="1" si="45"/>
        <v>0</v>
      </c>
      <c r="AU35" s="266">
        <f t="shared" ca="1" si="45"/>
        <v>0</v>
      </c>
      <c r="AV35" s="266">
        <f t="shared" ca="1" si="46"/>
        <v>0</v>
      </c>
      <c r="AW35" s="266">
        <f t="shared" ca="1" si="46"/>
        <v>0</v>
      </c>
      <c r="AX35" s="266">
        <f t="shared" ca="1" si="46"/>
        <v>0</v>
      </c>
      <c r="AY35" s="266">
        <f t="shared" ca="1" si="46"/>
        <v>0</v>
      </c>
      <c r="AZ35" s="266">
        <f t="shared" ca="1" si="46"/>
        <v>0</v>
      </c>
      <c r="BA35" s="266">
        <f t="shared" ca="1" si="46"/>
        <v>0</v>
      </c>
      <c r="BB35" s="266">
        <f t="shared" ca="1" si="46"/>
        <v>0</v>
      </c>
      <c r="BC35" s="266">
        <f t="shared" ca="1" si="46"/>
        <v>0</v>
      </c>
      <c r="BD35" s="266">
        <f t="shared" ca="1" si="46"/>
        <v>0</v>
      </c>
      <c r="BE35" s="266">
        <f t="shared" ca="1" si="46"/>
        <v>0</v>
      </c>
      <c r="BF35" s="266">
        <f t="shared" ca="1" si="47"/>
        <v>0</v>
      </c>
      <c r="BG35" s="266">
        <f t="shared" ca="1" si="47"/>
        <v>0</v>
      </c>
      <c r="BH35" s="266">
        <f t="shared" ca="1" si="47"/>
        <v>0</v>
      </c>
      <c r="BI35" s="266">
        <f t="shared" ca="1" si="47"/>
        <v>0</v>
      </c>
      <c r="BJ35" s="266">
        <f t="shared" ca="1" si="47"/>
        <v>0</v>
      </c>
      <c r="BK35" s="266">
        <f t="shared" ca="1" si="47"/>
        <v>0</v>
      </c>
      <c r="BL35" s="266">
        <f t="shared" ca="1" si="47"/>
        <v>0</v>
      </c>
      <c r="BM35" s="266">
        <f t="shared" ca="1" si="47"/>
        <v>0</v>
      </c>
      <c r="BN35" s="266">
        <f t="shared" ca="1" si="47"/>
        <v>0</v>
      </c>
      <c r="BO35" s="266">
        <f t="shared" ca="1" si="47"/>
        <v>0</v>
      </c>
      <c r="BP35" s="266">
        <f t="shared" ca="1" si="48"/>
        <v>0</v>
      </c>
      <c r="BQ35" s="266">
        <f t="shared" ca="1" si="48"/>
        <v>0</v>
      </c>
      <c r="BR35" s="266">
        <f t="shared" ca="1" si="48"/>
        <v>0</v>
      </c>
      <c r="BS35" s="266">
        <f t="shared" ca="1" si="48"/>
        <v>0</v>
      </c>
      <c r="BT35" s="266">
        <f t="shared" ca="1" si="48"/>
        <v>0</v>
      </c>
      <c r="BU35" s="266">
        <f t="shared" ca="1" si="48"/>
        <v>0</v>
      </c>
      <c r="BV35" s="266">
        <f t="shared" ca="1" si="48"/>
        <v>0</v>
      </c>
      <c r="BW35" s="266">
        <f t="shared" ca="1" si="48"/>
        <v>0</v>
      </c>
      <c r="BX35" s="266">
        <f t="shared" ca="1" si="48"/>
        <v>0</v>
      </c>
      <c r="BY35" s="266">
        <f t="shared" ca="1" si="48"/>
        <v>0</v>
      </c>
      <c r="BZ35" s="266">
        <f t="shared" ca="1" si="49"/>
        <v>0</v>
      </c>
      <c r="CA35" s="266">
        <f t="shared" ca="1" si="49"/>
        <v>0</v>
      </c>
      <c r="CB35" s="266">
        <f t="shared" ca="1" si="49"/>
        <v>0</v>
      </c>
      <c r="CC35" s="266">
        <f t="shared" ca="1" si="49"/>
        <v>0</v>
      </c>
      <c r="CD35" s="266">
        <f t="shared" ca="1" si="49"/>
        <v>0</v>
      </c>
      <c r="CE35" s="266">
        <f t="shared" ca="1" si="49"/>
        <v>0</v>
      </c>
      <c r="CF35" s="266">
        <f t="shared" ca="1" si="49"/>
        <v>0</v>
      </c>
      <c r="CG35" s="266">
        <f t="shared" ca="1" si="49"/>
        <v>0</v>
      </c>
      <c r="CH35" s="266">
        <f t="shared" ca="1" si="49"/>
        <v>0</v>
      </c>
      <c r="CI35" s="266">
        <f t="shared" ca="1" si="49"/>
        <v>0</v>
      </c>
      <c r="CJ35" s="266">
        <f t="shared" ca="1" si="50"/>
        <v>0</v>
      </c>
      <c r="CK35" s="266">
        <f t="shared" ca="1" si="50"/>
        <v>0</v>
      </c>
      <c r="CL35" s="266">
        <f t="shared" ca="1" si="50"/>
        <v>0</v>
      </c>
      <c r="CM35" s="266">
        <f t="shared" ca="1" si="50"/>
        <v>0</v>
      </c>
      <c r="CN35" s="266">
        <f t="shared" ca="1" si="50"/>
        <v>0</v>
      </c>
      <c r="CO35" s="266">
        <f t="shared" ca="1" si="50"/>
        <v>0</v>
      </c>
      <c r="CP35" s="266">
        <f t="shared" ca="1" si="50"/>
        <v>0</v>
      </c>
      <c r="CQ35" s="266">
        <f t="shared" ca="1" si="50"/>
        <v>0</v>
      </c>
      <c r="CR35" s="266">
        <f t="shared" ca="1" si="50"/>
        <v>0</v>
      </c>
      <c r="CS35" s="266">
        <f t="shared" ca="1" si="50"/>
        <v>0</v>
      </c>
      <c r="CT35" s="266">
        <f t="shared" ca="1" si="51"/>
        <v>0</v>
      </c>
      <c r="CU35" s="266">
        <f t="shared" ca="1" si="51"/>
        <v>0</v>
      </c>
      <c r="CV35" s="266">
        <f t="shared" ca="1" si="51"/>
        <v>0</v>
      </c>
      <c r="CW35" s="266">
        <f t="shared" ca="1" si="51"/>
        <v>0</v>
      </c>
      <c r="CX35" s="266">
        <f t="shared" ca="1" si="51"/>
        <v>0</v>
      </c>
      <c r="CY35" s="266">
        <f t="shared" ca="1" si="51"/>
        <v>0</v>
      </c>
      <c r="CZ35" s="266">
        <f t="shared" ca="1" si="51"/>
        <v>0</v>
      </c>
      <c r="DA35" s="266">
        <f t="shared" ca="1" si="51"/>
        <v>0</v>
      </c>
      <c r="DB35" s="266">
        <f t="shared" ca="1" si="51"/>
        <v>0</v>
      </c>
      <c r="DC35" s="266">
        <f t="shared" ca="1" si="51"/>
        <v>0</v>
      </c>
      <c r="DE35" s="118" t="str">
        <f t="shared" ca="1" si="25"/>
        <v>D.3.2.</v>
      </c>
      <c r="DF35">
        <v>1</v>
      </c>
      <c r="DG35">
        <f t="shared" ca="1" si="52"/>
        <v>21</v>
      </c>
      <c r="DH35">
        <v>0</v>
      </c>
    </row>
    <row r="36" spans="1:112" hidden="1">
      <c r="A36" s="68">
        <v>24</v>
      </c>
      <c r="B36" s="262" t="str">
        <f t="shared" ca="1" si="12"/>
        <v>D.3.3.</v>
      </c>
      <c r="C36" s="263" t="str">
        <f t="shared" ca="1" si="13"/>
        <v>Veikla</v>
      </c>
      <c r="D36" s="267"/>
      <c r="E36" s="264">
        <f t="shared" ca="1" si="14"/>
        <v>0.21</v>
      </c>
      <c r="F36" s="265">
        <f ca="1">H36+NPV(FD,I36:INDEX(I36:DC36,PAL))</f>
        <v>0</v>
      </c>
      <c r="G36" s="258">
        <f ca="1">SUMIF($H$5:$DC$5,"&lt;="&amp;PAL,$H36:$DC36)</f>
        <v>0</v>
      </c>
      <c r="H36" s="266">
        <f t="shared" ca="1" si="42"/>
        <v>0</v>
      </c>
      <c r="I36" s="266">
        <f t="shared" ca="1" si="42"/>
        <v>0</v>
      </c>
      <c r="J36" s="266">
        <f t="shared" ca="1" si="42"/>
        <v>0</v>
      </c>
      <c r="K36" s="266">
        <f t="shared" ca="1" si="42"/>
        <v>0</v>
      </c>
      <c r="L36" s="266">
        <f t="shared" ca="1" si="42"/>
        <v>0</v>
      </c>
      <c r="M36" s="266">
        <f t="shared" ca="1" si="42"/>
        <v>0</v>
      </c>
      <c r="N36" s="266">
        <f t="shared" ca="1" si="42"/>
        <v>0</v>
      </c>
      <c r="O36" s="266">
        <f t="shared" ca="1" si="42"/>
        <v>0</v>
      </c>
      <c r="P36" s="266">
        <f t="shared" ca="1" si="42"/>
        <v>0</v>
      </c>
      <c r="Q36" s="266">
        <f t="shared" ca="1" si="42"/>
        <v>0</v>
      </c>
      <c r="R36" s="266">
        <f t="shared" ca="1" si="43"/>
        <v>0</v>
      </c>
      <c r="S36" s="266">
        <f t="shared" ca="1" si="43"/>
        <v>0</v>
      </c>
      <c r="T36" s="266">
        <f t="shared" ca="1" si="43"/>
        <v>0</v>
      </c>
      <c r="U36" s="266">
        <f t="shared" ca="1" si="43"/>
        <v>0</v>
      </c>
      <c r="V36" s="266">
        <f t="shared" ca="1" si="43"/>
        <v>0</v>
      </c>
      <c r="W36" s="266">
        <f t="shared" ca="1" si="43"/>
        <v>0</v>
      </c>
      <c r="X36" s="266">
        <f t="shared" ca="1" si="43"/>
        <v>0</v>
      </c>
      <c r="Y36" s="266">
        <f t="shared" ca="1" si="43"/>
        <v>0</v>
      </c>
      <c r="Z36" s="266">
        <f t="shared" ca="1" si="43"/>
        <v>0</v>
      </c>
      <c r="AA36" s="266">
        <f t="shared" ca="1" si="43"/>
        <v>0</v>
      </c>
      <c r="AB36" s="266">
        <f t="shared" ca="1" si="44"/>
        <v>0</v>
      </c>
      <c r="AC36" s="266">
        <f t="shared" ca="1" si="44"/>
        <v>0</v>
      </c>
      <c r="AD36" s="266">
        <f t="shared" ca="1" si="44"/>
        <v>0</v>
      </c>
      <c r="AE36" s="266">
        <f t="shared" ca="1" si="44"/>
        <v>0</v>
      </c>
      <c r="AF36" s="266">
        <f t="shared" ca="1" si="44"/>
        <v>0</v>
      </c>
      <c r="AG36" s="266">
        <f t="shared" ca="1" si="44"/>
        <v>0</v>
      </c>
      <c r="AH36" s="266">
        <f t="shared" ca="1" si="44"/>
        <v>0</v>
      </c>
      <c r="AI36" s="266">
        <f t="shared" ca="1" si="44"/>
        <v>0</v>
      </c>
      <c r="AJ36" s="266">
        <f t="shared" ca="1" si="44"/>
        <v>0</v>
      </c>
      <c r="AK36" s="266">
        <f t="shared" ca="1" si="44"/>
        <v>0</v>
      </c>
      <c r="AL36" s="266">
        <f t="shared" ca="1" si="45"/>
        <v>0</v>
      </c>
      <c r="AM36" s="266">
        <f t="shared" ca="1" si="45"/>
        <v>0</v>
      </c>
      <c r="AN36" s="266">
        <f t="shared" ca="1" si="45"/>
        <v>0</v>
      </c>
      <c r="AO36" s="266">
        <f t="shared" ca="1" si="45"/>
        <v>0</v>
      </c>
      <c r="AP36" s="266">
        <f t="shared" ca="1" si="45"/>
        <v>0</v>
      </c>
      <c r="AQ36" s="266">
        <f t="shared" ca="1" si="45"/>
        <v>0</v>
      </c>
      <c r="AR36" s="266">
        <f t="shared" ca="1" si="45"/>
        <v>0</v>
      </c>
      <c r="AS36" s="266">
        <f t="shared" ca="1" si="45"/>
        <v>0</v>
      </c>
      <c r="AT36" s="266">
        <f t="shared" ca="1" si="45"/>
        <v>0</v>
      </c>
      <c r="AU36" s="266">
        <f t="shared" ca="1" si="45"/>
        <v>0</v>
      </c>
      <c r="AV36" s="266">
        <f t="shared" ca="1" si="46"/>
        <v>0</v>
      </c>
      <c r="AW36" s="266">
        <f t="shared" ca="1" si="46"/>
        <v>0</v>
      </c>
      <c r="AX36" s="266">
        <f t="shared" ca="1" si="46"/>
        <v>0</v>
      </c>
      <c r="AY36" s="266">
        <f t="shared" ca="1" si="46"/>
        <v>0</v>
      </c>
      <c r="AZ36" s="266">
        <f t="shared" ca="1" si="46"/>
        <v>0</v>
      </c>
      <c r="BA36" s="266">
        <f t="shared" ca="1" si="46"/>
        <v>0</v>
      </c>
      <c r="BB36" s="266">
        <f t="shared" ca="1" si="46"/>
        <v>0</v>
      </c>
      <c r="BC36" s="266">
        <f t="shared" ca="1" si="46"/>
        <v>0</v>
      </c>
      <c r="BD36" s="266">
        <f t="shared" ca="1" si="46"/>
        <v>0</v>
      </c>
      <c r="BE36" s="266">
        <f t="shared" ca="1" si="46"/>
        <v>0</v>
      </c>
      <c r="BF36" s="266">
        <f t="shared" ca="1" si="47"/>
        <v>0</v>
      </c>
      <c r="BG36" s="266">
        <f t="shared" ca="1" si="47"/>
        <v>0</v>
      </c>
      <c r="BH36" s="266">
        <f t="shared" ca="1" si="47"/>
        <v>0</v>
      </c>
      <c r="BI36" s="266">
        <f t="shared" ca="1" si="47"/>
        <v>0</v>
      </c>
      <c r="BJ36" s="266">
        <f t="shared" ca="1" si="47"/>
        <v>0</v>
      </c>
      <c r="BK36" s="266">
        <f t="shared" ca="1" si="47"/>
        <v>0</v>
      </c>
      <c r="BL36" s="266">
        <f t="shared" ca="1" si="47"/>
        <v>0</v>
      </c>
      <c r="BM36" s="266">
        <f t="shared" ca="1" si="47"/>
        <v>0</v>
      </c>
      <c r="BN36" s="266">
        <f t="shared" ca="1" si="47"/>
        <v>0</v>
      </c>
      <c r="BO36" s="266">
        <f t="shared" ca="1" si="47"/>
        <v>0</v>
      </c>
      <c r="BP36" s="266">
        <f t="shared" ca="1" si="48"/>
        <v>0</v>
      </c>
      <c r="BQ36" s="266">
        <f t="shared" ca="1" si="48"/>
        <v>0</v>
      </c>
      <c r="BR36" s="266">
        <f t="shared" ca="1" si="48"/>
        <v>0</v>
      </c>
      <c r="BS36" s="266">
        <f t="shared" ca="1" si="48"/>
        <v>0</v>
      </c>
      <c r="BT36" s="266">
        <f t="shared" ca="1" si="48"/>
        <v>0</v>
      </c>
      <c r="BU36" s="266">
        <f t="shared" ca="1" si="48"/>
        <v>0</v>
      </c>
      <c r="BV36" s="266">
        <f t="shared" ca="1" si="48"/>
        <v>0</v>
      </c>
      <c r="BW36" s="266">
        <f t="shared" ca="1" si="48"/>
        <v>0</v>
      </c>
      <c r="BX36" s="266">
        <f t="shared" ca="1" si="48"/>
        <v>0</v>
      </c>
      <c r="BY36" s="266">
        <f t="shared" ca="1" si="48"/>
        <v>0</v>
      </c>
      <c r="BZ36" s="266">
        <f t="shared" ca="1" si="49"/>
        <v>0</v>
      </c>
      <c r="CA36" s="266">
        <f t="shared" ca="1" si="49"/>
        <v>0</v>
      </c>
      <c r="CB36" s="266">
        <f t="shared" ca="1" si="49"/>
        <v>0</v>
      </c>
      <c r="CC36" s="266">
        <f t="shared" ca="1" si="49"/>
        <v>0</v>
      </c>
      <c r="CD36" s="266">
        <f t="shared" ca="1" si="49"/>
        <v>0</v>
      </c>
      <c r="CE36" s="266">
        <f t="shared" ca="1" si="49"/>
        <v>0</v>
      </c>
      <c r="CF36" s="266">
        <f t="shared" ca="1" si="49"/>
        <v>0</v>
      </c>
      <c r="CG36" s="266">
        <f t="shared" ca="1" si="49"/>
        <v>0</v>
      </c>
      <c r="CH36" s="266">
        <f t="shared" ca="1" si="49"/>
        <v>0</v>
      </c>
      <c r="CI36" s="266">
        <f t="shared" ca="1" si="49"/>
        <v>0</v>
      </c>
      <c r="CJ36" s="266">
        <f t="shared" ca="1" si="50"/>
        <v>0</v>
      </c>
      <c r="CK36" s="266">
        <f t="shared" ca="1" si="50"/>
        <v>0</v>
      </c>
      <c r="CL36" s="266">
        <f t="shared" ca="1" si="50"/>
        <v>0</v>
      </c>
      <c r="CM36" s="266">
        <f t="shared" ca="1" si="50"/>
        <v>0</v>
      </c>
      <c r="CN36" s="266">
        <f t="shared" ca="1" si="50"/>
        <v>0</v>
      </c>
      <c r="CO36" s="266">
        <f t="shared" ca="1" si="50"/>
        <v>0</v>
      </c>
      <c r="CP36" s="266">
        <f t="shared" ca="1" si="50"/>
        <v>0</v>
      </c>
      <c r="CQ36" s="266">
        <f t="shared" ca="1" si="50"/>
        <v>0</v>
      </c>
      <c r="CR36" s="266">
        <f t="shared" ca="1" si="50"/>
        <v>0</v>
      </c>
      <c r="CS36" s="266">
        <f t="shared" ca="1" si="50"/>
        <v>0</v>
      </c>
      <c r="CT36" s="266">
        <f t="shared" ca="1" si="51"/>
        <v>0</v>
      </c>
      <c r="CU36" s="266">
        <f t="shared" ca="1" si="51"/>
        <v>0</v>
      </c>
      <c r="CV36" s="266">
        <f t="shared" ca="1" si="51"/>
        <v>0</v>
      </c>
      <c r="CW36" s="266">
        <f t="shared" ca="1" si="51"/>
        <v>0</v>
      </c>
      <c r="CX36" s="266">
        <f t="shared" ca="1" si="51"/>
        <v>0</v>
      </c>
      <c r="CY36" s="266">
        <f t="shared" ca="1" si="51"/>
        <v>0</v>
      </c>
      <c r="CZ36" s="266">
        <f t="shared" ca="1" si="51"/>
        <v>0</v>
      </c>
      <c r="DA36" s="266">
        <f t="shared" ca="1" si="51"/>
        <v>0</v>
      </c>
      <c r="DB36" s="266">
        <f t="shared" ca="1" si="51"/>
        <v>0</v>
      </c>
      <c r="DC36" s="266">
        <f t="shared" ca="1" si="51"/>
        <v>0</v>
      </c>
      <c r="DE36" s="118" t="str">
        <f t="shared" ca="1" si="25"/>
        <v>D.3.3.</v>
      </c>
      <c r="DF36">
        <v>1</v>
      </c>
      <c r="DG36">
        <f t="shared" ca="1" si="52"/>
        <v>21</v>
      </c>
      <c r="DH36">
        <v>0</v>
      </c>
    </row>
    <row r="37" spans="1:112" hidden="1">
      <c r="A37" s="68">
        <v>25</v>
      </c>
      <c r="B37" s="262" t="str">
        <f t="shared" ca="1" si="12"/>
        <v>D.3.4.</v>
      </c>
      <c r="C37" s="263" t="str">
        <f t="shared" ca="1" si="13"/>
        <v>Veikla</v>
      </c>
      <c r="D37" s="267"/>
      <c r="E37" s="264">
        <f t="shared" ca="1" si="14"/>
        <v>0.21</v>
      </c>
      <c r="F37" s="265">
        <f ca="1">H37+NPV(FD,I37:INDEX(I37:DC37,PAL))</f>
        <v>0</v>
      </c>
      <c r="G37" s="258">
        <f ca="1">SUMIF($H$5:$DC$5,"&lt;="&amp;PAL,$H37:$DC37)</f>
        <v>0</v>
      </c>
      <c r="H37" s="266">
        <f t="shared" ca="1" si="42"/>
        <v>0</v>
      </c>
      <c r="I37" s="266">
        <f t="shared" ca="1" si="42"/>
        <v>0</v>
      </c>
      <c r="J37" s="266">
        <f t="shared" ca="1" si="42"/>
        <v>0</v>
      </c>
      <c r="K37" s="266">
        <f t="shared" ca="1" si="42"/>
        <v>0</v>
      </c>
      <c r="L37" s="266">
        <f t="shared" ca="1" si="42"/>
        <v>0</v>
      </c>
      <c r="M37" s="266">
        <f t="shared" ca="1" si="42"/>
        <v>0</v>
      </c>
      <c r="N37" s="266">
        <f t="shared" ca="1" si="42"/>
        <v>0</v>
      </c>
      <c r="O37" s="266">
        <f t="shared" ca="1" si="42"/>
        <v>0</v>
      </c>
      <c r="P37" s="266">
        <f t="shared" ca="1" si="42"/>
        <v>0</v>
      </c>
      <c r="Q37" s="266">
        <f t="shared" ca="1" si="42"/>
        <v>0</v>
      </c>
      <c r="R37" s="266">
        <f t="shared" ca="1" si="43"/>
        <v>0</v>
      </c>
      <c r="S37" s="266">
        <f t="shared" ca="1" si="43"/>
        <v>0</v>
      </c>
      <c r="T37" s="266">
        <f t="shared" ca="1" si="43"/>
        <v>0</v>
      </c>
      <c r="U37" s="266">
        <f t="shared" ca="1" si="43"/>
        <v>0</v>
      </c>
      <c r="V37" s="266">
        <f t="shared" ca="1" si="43"/>
        <v>0</v>
      </c>
      <c r="W37" s="266">
        <f t="shared" ca="1" si="43"/>
        <v>0</v>
      </c>
      <c r="X37" s="266">
        <f t="shared" ca="1" si="43"/>
        <v>0</v>
      </c>
      <c r="Y37" s="266">
        <f t="shared" ca="1" si="43"/>
        <v>0</v>
      </c>
      <c r="Z37" s="266">
        <f t="shared" ca="1" si="43"/>
        <v>0</v>
      </c>
      <c r="AA37" s="266">
        <f t="shared" ca="1" si="43"/>
        <v>0</v>
      </c>
      <c r="AB37" s="266">
        <f t="shared" ca="1" si="44"/>
        <v>0</v>
      </c>
      <c r="AC37" s="266">
        <f t="shared" ca="1" si="44"/>
        <v>0</v>
      </c>
      <c r="AD37" s="266">
        <f t="shared" ca="1" si="44"/>
        <v>0</v>
      </c>
      <c r="AE37" s="266">
        <f t="shared" ca="1" si="44"/>
        <v>0</v>
      </c>
      <c r="AF37" s="266">
        <f t="shared" ca="1" si="44"/>
        <v>0</v>
      </c>
      <c r="AG37" s="266">
        <f t="shared" ca="1" si="44"/>
        <v>0</v>
      </c>
      <c r="AH37" s="266">
        <f t="shared" ca="1" si="44"/>
        <v>0</v>
      </c>
      <c r="AI37" s="266">
        <f t="shared" ca="1" si="44"/>
        <v>0</v>
      </c>
      <c r="AJ37" s="266">
        <f t="shared" ca="1" si="44"/>
        <v>0</v>
      </c>
      <c r="AK37" s="266">
        <f t="shared" ca="1" si="44"/>
        <v>0</v>
      </c>
      <c r="AL37" s="266">
        <f t="shared" ca="1" si="45"/>
        <v>0</v>
      </c>
      <c r="AM37" s="266">
        <f t="shared" ca="1" si="45"/>
        <v>0</v>
      </c>
      <c r="AN37" s="266">
        <f t="shared" ca="1" si="45"/>
        <v>0</v>
      </c>
      <c r="AO37" s="266">
        <f t="shared" ca="1" si="45"/>
        <v>0</v>
      </c>
      <c r="AP37" s="266">
        <f t="shared" ca="1" si="45"/>
        <v>0</v>
      </c>
      <c r="AQ37" s="266">
        <f t="shared" ca="1" si="45"/>
        <v>0</v>
      </c>
      <c r="AR37" s="266">
        <f t="shared" ca="1" si="45"/>
        <v>0</v>
      </c>
      <c r="AS37" s="266">
        <f t="shared" ca="1" si="45"/>
        <v>0</v>
      </c>
      <c r="AT37" s="266">
        <f t="shared" ca="1" si="45"/>
        <v>0</v>
      </c>
      <c r="AU37" s="266">
        <f t="shared" ca="1" si="45"/>
        <v>0</v>
      </c>
      <c r="AV37" s="266">
        <f t="shared" ca="1" si="46"/>
        <v>0</v>
      </c>
      <c r="AW37" s="266">
        <f t="shared" ca="1" si="46"/>
        <v>0</v>
      </c>
      <c r="AX37" s="266">
        <f t="shared" ca="1" si="46"/>
        <v>0</v>
      </c>
      <c r="AY37" s="266">
        <f t="shared" ca="1" si="46"/>
        <v>0</v>
      </c>
      <c r="AZ37" s="266">
        <f t="shared" ca="1" si="46"/>
        <v>0</v>
      </c>
      <c r="BA37" s="266">
        <f t="shared" ca="1" si="46"/>
        <v>0</v>
      </c>
      <c r="BB37" s="266">
        <f t="shared" ca="1" si="46"/>
        <v>0</v>
      </c>
      <c r="BC37" s="266">
        <f t="shared" ca="1" si="46"/>
        <v>0</v>
      </c>
      <c r="BD37" s="266">
        <f t="shared" ca="1" si="46"/>
        <v>0</v>
      </c>
      <c r="BE37" s="266">
        <f t="shared" ca="1" si="46"/>
        <v>0</v>
      </c>
      <c r="BF37" s="266">
        <f t="shared" ca="1" si="47"/>
        <v>0</v>
      </c>
      <c r="BG37" s="266">
        <f t="shared" ca="1" si="47"/>
        <v>0</v>
      </c>
      <c r="BH37" s="266">
        <f t="shared" ca="1" si="47"/>
        <v>0</v>
      </c>
      <c r="BI37" s="266">
        <f t="shared" ca="1" si="47"/>
        <v>0</v>
      </c>
      <c r="BJ37" s="266">
        <f t="shared" ca="1" si="47"/>
        <v>0</v>
      </c>
      <c r="BK37" s="266">
        <f t="shared" ca="1" si="47"/>
        <v>0</v>
      </c>
      <c r="BL37" s="266">
        <f t="shared" ca="1" si="47"/>
        <v>0</v>
      </c>
      <c r="BM37" s="266">
        <f t="shared" ca="1" si="47"/>
        <v>0</v>
      </c>
      <c r="BN37" s="266">
        <f t="shared" ca="1" si="47"/>
        <v>0</v>
      </c>
      <c r="BO37" s="266">
        <f t="shared" ca="1" si="47"/>
        <v>0</v>
      </c>
      <c r="BP37" s="266">
        <f t="shared" ca="1" si="48"/>
        <v>0</v>
      </c>
      <c r="BQ37" s="266">
        <f t="shared" ca="1" si="48"/>
        <v>0</v>
      </c>
      <c r="BR37" s="266">
        <f t="shared" ca="1" si="48"/>
        <v>0</v>
      </c>
      <c r="BS37" s="266">
        <f t="shared" ca="1" si="48"/>
        <v>0</v>
      </c>
      <c r="BT37" s="266">
        <f t="shared" ca="1" si="48"/>
        <v>0</v>
      </c>
      <c r="BU37" s="266">
        <f t="shared" ca="1" si="48"/>
        <v>0</v>
      </c>
      <c r="BV37" s="266">
        <f t="shared" ca="1" si="48"/>
        <v>0</v>
      </c>
      <c r="BW37" s="266">
        <f t="shared" ca="1" si="48"/>
        <v>0</v>
      </c>
      <c r="BX37" s="266">
        <f t="shared" ca="1" si="48"/>
        <v>0</v>
      </c>
      <c r="BY37" s="266">
        <f t="shared" ca="1" si="48"/>
        <v>0</v>
      </c>
      <c r="BZ37" s="266">
        <f t="shared" ca="1" si="49"/>
        <v>0</v>
      </c>
      <c r="CA37" s="266">
        <f t="shared" ca="1" si="49"/>
        <v>0</v>
      </c>
      <c r="CB37" s="266">
        <f t="shared" ca="1" si="49"/>
        <v>0</v>
      </c>
      <c r="CC37" s="266">
        <f t="shared" ca="1" si="49"/>
        <v>0</v>
      </c>
      <c r="CD37" s="266">
        <f t="shared" ca="1" si="49"/>
        <v>0</v>
      </c>
      <c r="CE37" s="266">
        <f t="shared" ca="1" si="49"/>
        <v>0</v>
      </c>
      <c r="CF37" s="266">
        <f t="shared" ca="1" si="49"/>
        <v>0</v>
      </c>
      <c r="CG37" s="266">
        <f t="shared" ca="1" si="49"/>
        <v>0</v>
      </c>
      <c r="CH37" s="266">
        <f t="shared" ca="1" si="49"/>
        <v>0</v>
      </c>
      <c r="CI37" s="266">
        <f t="shared" ca="1" si="49"/>
        <v>0</v>
      </c>
      <c r="CJ37" s="266">
        <f t="shared" ca="1" si="50"/>
        <v>0</v>
      </c>
      <c r="CK37" s="266">
        <f t="shared" ca="1" si="50"/>
        <v>0</v>
      </c>
      <c r="CL37" s="266">
        <f t="shared" ca="1" si="50"/>
        <v>0</v>
      </c>
      <c r="CM37" s="266">
        <f t="shared" ca="1" si="50"/>
        <v>0</v>
      </c>
      <c r="CN37" s="266">
        <f t="shared" ca="1" si="50"/>
        <v>0</v>
      </c>
      <c r="CO37" s="266">
        <f t="shared" ca="1" si="50"/>
        <v>0</v>
      </c>
      <c r="CP37" s="266">
        <f t="shared" ca="1" si="50"/>
        <v>0</v>
      </c>
      <c r="CQ37" s="266">
        <f t="shared" ca="1" si="50"/>
        <v>0</v>
      </c>
      <c r="CR37" s="266">
        <f t="shared" ca="1" si="50"/>
        <v>0</v>
      </c>
      <c r="CS37" s="266">
        <f t="shared" ca="1" si="50"/>
        <v>0</v>
      </c>
      <c r="CT37" s="266">
        <f t="shared" ca="1" si="51"/>
        <v>0</v>
      </c>
      <c r="CU37" s="266">
        <f t="shared" ca="1" si="51"/>
        <v>0</v>
      </c>
      <c r="CV37" s="266">
        <f t="shared" ca="1" si="51"/>
        <v>0</v>
      </c>
      <c r="CW37" s="266">
        <f t="shared" ca="1" si="51"/>
        <v>0</v>
      </c>
      <c r="CX37" s="266">
        <f t="shared" ca="1" si="51"/>
        <v>0</v>
      </c>
      <c r="CY37" s="266">
        <f t="shared" ca="1" si="51"/>
        <v>0</v>
      </c>
      <c r="CZ37" s="266">
        <f t="shared" ca="1" si="51"/>
        <v>0</v>
      </c>
      <c r="DA37" s="266">
        <f t="shared" ca="1" si="51"/>
        <v>0</v>
      </c>
      <c r="DB37" s="266">
        <f t="shared" ca="1" si="51"/>
        <v>0</v>
      </c>
      <c r="DC37" s="266">
        <f t="shared" ca="1" si="51"/>
        <v>0</v>
      </c>
      <c r="DE37" s="118" t="str">
        <f t="shared" ca="1" si="25"/>
        <v>D.3.4.</v>
      </c>
      <c r="DF37">
        <v>1</v>
      </c>
      <c r="DG37">
        <f t="shared" ca="1" si="52"/>
        <v>21</v>
      </c>
      <c r="DH37">
        <v>0</v>
      </c>
    </row>
    <row r="38" spans="1:112" hidden="1">
      <c r="A38" s="68">
        <v>26</v>
      </c>
      <c r="B38" s="262" t="str">
        <f t="shared" ca="1" si="12"/>
        <v>D.3.5.</v>
      </c>
      <c r="C38" s="263" t="str">
        <f t="shared" ca="1" si="13"/>
        <v>Veikla</v>
      </c>
      <c r="D38" s="267"/>
      <c r="E38" s="264">
        <f t="shared" ca="1" si="14"/>
        <v>0.21</v>
      </c>
      <c r="F38" s="265">
        <f ca="1">H38+NPV(FD,I38:INDEX(I38:DC38,PAL))</f>
        <v>0</v>
      </c>
      <c r="G38" s="258">
        <f ca="1">SUMIF($H$5:$DC$5,"&lt;="&amp;PAL,$H38:$DC38)</f>
        <v>0</v>
      </c>
      <c r="H38" s="266">
        <f t="shared" ca="1" si="42"/>
        <v>0</v>
      </c>
      <c r="I38" s="266">
        <f t="shared" ca="1" si="42"/>
        <v>0</v>
      </c>
      <c r="J38" s="266">
        <f t="shared" ca="1" si="42"/>
        <v>0</v>
      </c>
      <c r="K38" s="266">
        <f t="shared" ca="1" si="42"/>
        <v>0</v>
      </c>
      <c r="L38" s="266">
        <f t="shared" ca="1" si="42"/>
        <v>0</v>
      </c>
      <c r="M38" s="266">
        <f t="shared" ca="1" si="42"/>
        <v>0</v>
      </c>
      <c r="N38" s="266">
        <f t="shared" ca="1" si="42"/>
        <v>0</v>
      </c>
      <c r="O38" s="266">
        <f t="shared" ca="1" si="42"/>
        <v>0</v>
      </c>
      <c r="P38" s="266">
        <f t="shared" ca="1" si="42"/>
        <v>0</v>
      </c>
      <c r="Q38" s="266">
        <f t="shared" ca="1" si="42"/>
        <v>0</v>
      </c>
      <c r="R38" s="266">
        <f t="shared" ca="1" si="43"/>
        <v>0</v>
      </c>
      <c r="S38" s="266">
        <f t="shared" ca="1" si="43"/>
        <v>0</v>
      </c>
      <c r="T38" s="266">
        <f t="shared" ca="1" si="43"/>
        <v>0</v>
      </c>
      <c r="U38" s="266">
        <f t="shared" ca="1" si="43"/>
        <v>0</v>
      </c>
      <c r="V38" s="266">
        <f t="shared" ca="1" si="43"/>
        <v>0</v>
      </c>
      <c r="W38" s="266">
        <f t="shared" ca="1" si="43"/>
        <v>0</v>
      </c>
      <c r="X38" s="266">
        <f t="shared" ca="1" si="43"/>
        <v>0</v>
      </c>
      <c r="Y38" s="266">
        <f t="shared" ca="1" si="43"/>
        <v>0</v>
      </c>
      <c r="Z38" s="266">
        <f t="shared" ca="1" si="43"/>
        <v>0</v>
      </c>
      <c r="AA38" s="266">
        <f t="shared" ca="1" si="43"/>
        <v>0</v>
      </c>
      <c r="AB38" s="266">
        <f t="shared" ca="1" si="44"/>
        <v>0</v>
      </c>
      <c r="AC38" s="266">
        <f t="shared" ca="1" si="44"/>
        <v>0</v>
      </c>
      <c r="AD38" s="266">
        <f t="shared" ca="1" si="44"/>
        <v>0</v>
      </c>
      <c r="AE38" s="266">
        <f t="shared" ca="1" si="44"/>
        <v>0</v>
      </c>
      <c r="AF38" s="266">
        <f t="shared" ca="1" si="44"/>
        <v>0</v>
      </c>
      <c r="AG38" s="266">
        <f t="shared" ca="1" si="44"/>
        <v>0</v>
      </c>
      <c r="AH38" s="266">
        <f t="shared" ca="1" si="44"/>
        <v>0</v>
      </c>
      <c r="AI38" s="266">
        <f t="shared" ca="1" si="44"/>
        <v>0</v>
      </c>
      <c r="AJ38" s="266">
        <f t="shared" ca="1" si="44"/>
        <v>0</v>
      </c>
      <c r="AK38" s="266">
        <f t="shared" ca="1" si="44"/>
        <v>0</v>
      </c>
      <c r="AL38" s="266">
        <f t="shared" ca="1" si="45"/>
        <v>0</v>
      </c>
      <c r="AM38" s="266">
        <f t="shared" ca="1" si="45"/>
        <v>0</v>
      </c>
      <c r="AN38" s="266">
        <f t="shared" ca="1" si="45"/>
        <v>0</v>
      </c>
      <c r="AO38" s="266">
        <f t="shared" ca="1" si="45"/>
        <v>0</v>
      </c>
      <c r="AP38" s="266">
        <f t="shared" ca="1" si="45"/>
        <v>0</v>
      </c>
      <c r="AQ38" s="266">
        <f t="shared" ca="1" si="45"/>
        <v>0</v>
      </c>
      <c r="AR38" s="266">
        <f t="shared" ca="1" si="45"/>
        <v>0</v>
      </c>
      <c r="AS38" s="266">
        <f t="shared" ca="1" si="45"/>
        <v>0</v>
      </c>
      <c r="AT38" s="266">
        <f t="shared" ca="1" si="45"/>
        <v>0</v>
      </c>
      <c r="AU38" s="266">
        <f t="shared" ca="1" si="45"/>
        <v>0</v>
      </c>
      <c r="AV38" s="266">
        <f t="shared" ca="1" si="46"/>
        <v>0</v>
      </c>
      <c r="AW38" s="266">
        <f t="shared" ca="1" si="46"/>
        <v>0</v>
      </c>
      <c r="AX38" s="266">
        <f t="shared" ca="1" si="46"/>
        <v>0</v>
      </c>
      <c r="AY38" s="266">
        <f t="shared" ca="1" si="46"/>
        <v>0</v>
      </c>
      <c r="AZ38" s="266">
        <f t="shared" ca="1" si="46"/>
        <v>0</v>
      </c>
      <c r="BA38" s="266">
        <f t="shared" ca="1" si="46"/>
        <v>0</v>
      </c>
      <c r="BB38" s="266">
        <f t="shared" ca="1" si="46"/>
        <v>0</v>
      </c>
      <c r="BC38" s="266">
        <f t="shared" ca="1" si="46"/>
        <v>0</v>
      </c>
      <c r="BD38" s="266">
        <f t="shared" ca="1" si="46"/>
        <v>0</v>
      </c>
      <c r="BE38" s="266">
        <f t="shared" ca="1" si="46"/>
        <v>0</v>
      </c>
      <c r="BF38" s="266">
        <f t="shared" ca="1" si="47"/>
        <v>0</v>
      </c>
      <c r="BG38" s="266">
        <f t="shared" ca="1" si="47"/>
        <v>0</v>
      </c>
      <c r="BH38" s="266">
        <f t="shared" ca="1" si="47"/>
        <v>0</v>
      </c>
      <c r="BI38" s="266">
        <f t="shared" ca="1" si="47"/>
        <v>0</v>
      </c>
      <c r="BJ38" s="266">
        <f t="shared" ca="1" si="47"/>
        <v>0</v>
      </c>
      <c r="BK38" s="266">
        <f t="shared" ca="1" si="47"/>
        <v>0</v>
      </c>
      <c r="BL38" s="266">
        <f t="shared" ca="1" si="47"/>
        <v>0</v>
      </c>
      <c r="BM38" s="266">
        <f t="shared" ca="1" si="47"/>
        <v>0</v>
      </c>
      <c r="BN38" s="266">
        <f t="shared" ca="1" si="47"/>
        <v>0</v>
      </c>
      <c r="BO38" s="266">
        <f t="shared" ca="1" si="47"/>
        <v>0</v>
      </c>
      <c r="BP38" s="266">
        <f t="shared" ca="1" si="48"/>
        <v>0</v>
      </c>
      <c r="BQ38" s="266">
        <f t="shared" ca="1" si="48"/>
        <v>0</v>
      </c>
      <c r="BR38" s="266">
        <f t="shared" ca="1" si="48"/>
        <v>0</v>
      </c>
      <c r="BS38" s="266">
        <f t="shared" ca="1" si="48"/>
        <v>0</v>
      </c>
      <c r="BT38" s="266">
        <f t="shared" ca="1" si="48"/>
        <v>0</v>
      </c>
      <c r="BU38" s="266">
        <f t="shared" ca="1" si="48"/>
        <v>0</v>
      </c>
      <c r="BV38" s="266">
        <f t="shared" ca="1" si="48"/>
        <v>0</v>
      </c>
      <c r="BW38" s="266">
        <f t="shared" ca="1" si="48"/>
        <v>0</v>
      </c>
      <c r="BX38" s="266">
        <f t="shared" ca="1" si="48"/>
        <v>0</v>
      </c>
      <c r="BY38" s="266">
        <f t="shared" ca="1" si="48"/>
        <v>0</v>
      </c>
      <c r="BZ38" s="266">
        <f t="shared" ca="1" si="49"/>
        <v>0</v>
      </c>
      <c r="CA38" s="266">
        <f t="shared" ca="1" si="49"/>
        <v>0</v>
      </c>
      <c r="CB38" s="266">
        <f t="shared" ca="1" si="49"/>
        <v>0</v>
      </c>
      <c r="CC38" s="266">
        <f t="shared" ca="1" si="49"/>
        <v>0</v>
      </c>
      <c r="CD38" s="266">
        <f t="shared" ca="1" si="49"/>
        <v>0</v>
      </c>
      <c r="CE38" s="266">
        <f t="shared" ca="1" si="49"/>
        <v>0</v>
      </c>
      <c r="CF38" s="266">
        <f t="shared" ca="1" si="49"/>
        <v>0</v>
      </c>
      <c r="CG38" s="266">
        <f t="shared" ca="1" si="49"/>
        <v>0</v>
      </c>
      <c r="CH38" s="266">
        <f t="shared" ca="1" si="49"/>
        <v>0</v>
      </c>
      <c r="CI38" s="266">
        <f t="shared" ca="1" si="49"/>
        <v>0</v>
      </c>
      <c r="CJ38" s="266">
        <f t="shared" ca="1" si="50"/>
        <v>0</v>
      </c>
      <c r="CK38" s="266">
        <f t="shared" ca="1" si="50"/>
        <v>0</v>
      </c>
      <c r="CL38" s="266">
        <f t="shared" ca="1" si="50"/>
        <v>0</v>
      </c>
      <c r="CM38" s="266">
        <f t="shared" ca="1" si="50"/>
        <v>0</v>
      </c>
      <c r="CN38" s="266">
        <f t="shared" ca="1" si="50"/>
        <v>0</v>
      </c>
      <c r="CO38" s="266">
        <f t="shared" ca="1" si="50"/>
        <v>0</v>
      </c>
      <c r="CP38" s="266">
        <f t="shared" ca="1" si="50"/>
        <v>0</v>
      </c>
      <c r="CQ38" s="266">
        <f t="shared" ca="1" si="50"/>
        <v>0</v>
      </c>
      <c r="CR38" s="266">
        <f t="shared" ca="1" si="50"/>
        <v>0</v>
      </c>
      <c r="CS38" s="266">
        <f t="shared" ca="1" si="50"/>
        <v>0</v>
      </c>
      <c r="CT38" s="266">
        <f t="shared" ca="1" si="51"/>
        <v>0</v>
      </c>
      <c r="CU38" s="266">
        <f t="shared" ca="1" si="51"/>
        <v>0</v>
      </c>
      <c r="CV38" s="266">
        <f t="shared" ca="1" si="51"/>
        <v>0</v>
      </c>
      <c r="CW38" s="266">
        <f t="shared" ca="1" si="51"/>
        <v>0</v>
      </c>
      <c r="CX38" s="266">
        <f t="shared" ca="1" si="51"/>
        <v>0</v>
      </c>
      <c r="CY38" s="266">
        <f t="shared" ca="1" si="51"/>
        <v>0</v>
      </c>
      <c r="CZ38" s="266">
        <f t="shared" ca="1" si="51"/>
        <v>0</v>
      </c>
      <c r="DA38" s="266">
        <f t="shared" ca="1" si="51"/>
        <v>0</v>
      </c>
      <c r="DB38" s="266">
        <f t="shared" ca="1" si="51"/>
        <v>0</v>
      </c>
      <c r="DC38" s="266">
        <f t="shared" ca="1" si="51"/>
        <v>0</v>
      </c>
      <c r="DE38" s="118" t="str">
        <f t="shared" ca="1" si="25"/>
        <v>D.3.5.</v>
      </c>
      <c r="DF38">
        <v>1</v>
      </c>
      <c r="DG38">
        <f t="shared" ca="1" si="52"/>
        <v>21</v>
      </c>
      <c r="DH38">
        <v>0</v>
      </c>
    </row>
    <row r="39" spans="1:112" hidden="1">
      <c r="A39" s="68">
        <v>27</v>
      </c>
      <c r="B39" s="262" t="str">
        <f t="shared" ca="1" si="12"/>
        <v>D.3.6.</v>
      </c>
      <c r="C39" s="263" t="str">
        <f t="shared" ca="1" si="13"/>
        <v>Veikla</v>
      </c>
      <c r="D39" s="267"/>
      <c r="E39" s="264">
        <f t="shared" ca="1" si="14"/>
        <v>0.21</v>
      </c>
      <c r="F39" s="265">
        <f ca="1">H39+NPV(FD,I39:INDEX(I39:DC39,PAL))</f>
        <v>0</v>
      </c>
      <c r="G39" s="258">
        <f ca="1">SUMIF($H$5:$DC$5,"&lt;="&amp;PAL,$H39:$DC39)</f>
        <v>0</v>
      </c>
      <c r="H39" s="266">
        <f t="shared" ca="1" si="42"/>
        <v>0</v>
      </c>
      <c r="I39" s="266">
        <f t="shared" ca="1" si="42"/>
        <v>0</v>
      </c>
      <c r="J39" s="266">
        <f t="shared" ca="1" si="42"/>
        <v>0</v>
      </c>
      <c r="K39" s="266">
        <f t="shared" ca="1" si="42"/>
        <v>0</v>
      </c>
      <c r="L39" s="266">
        <f t="shared" ca="1" si="42"/>
        <v>0</v>
      </c>
      <c r="M39" s="266">
        <f t="shared" ca="1" si="42"/>
        <v>0</v>
      </c>
      <c r="N39" s="266">
        <f t="shared" ca="1" si="42"/>
        <v>0</v>
      </c>
      <c r="O39" s="266">
        <f t="shared" ca="1" si="42"/>
        <v>0</v>
      </c>
      <c r="P39" s="266">
        <f t="shared" ca="1" si="42"/>
        <v>0</v>
      </c>
      <c r="Q39" s="266">
        <f t="shared" ca="1" si="42"/>
        <v>0</v>
      </c>
      <c r="R39" s="266">
        <f t="shared" ca="1" si="43"/>
        <v>0</v>
      </c>
      <c r="S39" s="266">
        <f t="shared" ca="1" si="43"/>
        <v>0</v>
      </c>
      <c r="T39" s="266">
        <f t="shared" ca="1" si="43"/>
        <v>0</v>
      </c>
      <c r="U39" s="266">
        <f t="shared" ca="1" si="43"/>
        <v>0</v>
      </c>
      <c r="V39" s="266">
        <f t="shared" ca="1" si="43"/>
        <v>0</v>
      </c>
      <c r="W39" s="266">
        <f t="shared" ca="1" si="43"/>
        <v>0</v>
      </c>
      <c r="X39" s="266">
        <f t="shared" ca="1" si="43"/>
        <v>0</v>
      </c>
      <c r="Y39" s="266">
        <f t="shared" ca="1" si="43"/>
        <v>0</v>
      </c>
      <c r="Z39" s="266">
        <f t="shared" ca="1" si="43"/>
        <v>0</v>
      </c>
      <c r="AA39" s="266">
        <f t="shared" ca="1" si="43"/>
        <v>0</v>
      </c>
      <c r="AB39" s="266">
        <f t="shared" ca="1" si="44"/>
        <v>0</v>
      </c>
      <c r="AC39" s="266">
        <f t="shared" ca="1" si="44"/>
        <v>0</v>
      </c>
      <c r="AD39" s="266">
        <f t="shared" ca="1" si="44"/>
        <v>0</v>
      </c>
      <c r="AE39" s="266">
        <f t="shared" ca="1" si="44"/>
        <v>0</v>
      </c>
      <c r="AF39" s="266">
        <f t="shared" ca="1" si="44"/>
        <v>0</v>
      </c>
      <c r="AG39" s="266">
        <f t="shared" ca="1" si="44"/>
        <v>0</v>
      </c>
      <c r="AH39" s="266">
        <f t="shared" ca="1" si="44"/>
        <v>0</v>
      </c>
      <c r="AI39" s="266">
        <f t="shared" ca="1" si="44"/>
        <v>0</v>
      </c>
      <c r="AJ39" s="266">
        <f t="shared" ca="1" si="44"/>
        <v>0</v>
      </c>
      <c r="AK39" s="266">
        <f t="shared" ca="1" si="44"/>
        <v>0</v>
      </c>
      <c r="AL39" s="266">
        <f t="shared" ca="1" si="45"/>
        <v>0</v>
      </c>
      <c r="AM39" s="266">
        <f t="shared" ca="1" si="45"/>
        <v>0</v>
      </c>
      <c r="AN39" s="266">
        <f t="shared" ca="1" si="45"/>
        <v>0</v>
      </c>
      <c r="AO39" s="266">
        <f t="shared" ca="1" si="45"/>
        <v>0</v>
      </c>
      <c r="AP39" s="266">
        <f t="shared" ca="1" si="45"/>
        <v>0</v>
      </c>
      <c r="AQ39" s="266">
        <f t="shared" ca="1" si="45"/>
        <v>0</v>
      </c>
      <c r="AR39" s="266">
        <f t="shared" ca="1" si="45"/>
        <v>0</v>
      </c>
      <c r="AS39" s="266">
        <f t="shared" ca="1" si="45"/>
        <v>0</v>
      </c>
      <c r="AT39" s="266">
        <f t="shared" ca="1" si="45"/>
        <v>0</v>
      </c>
      <c r="AU39" s="266">
        <f t="shared" ca="1" si="45"/>
        <v>0</v>
      </c>
      <c r="AV39" s="266">
        <f t="shared" ca="1" si="46"/>
        <v>0</v>
      </c>
      <c r="AW39" s="266">
        <f t="shared" ca="1" si="46"/>
        <v>0</v>
      </c>
      <c r="AX39" s="266">
        <f t="shared" ca="1" si="46"/>
        <v>0</v>
      </c>
      <c r="AY39" s="266">
        <f t="shared" ca="1" si="46"/>
        <v>0</v>
      </c>
      <c r="AZ39" s="266">
        <f t="shared" ca="1" si="46"/>
        <v>0</v>
      </c>
      <c r="BA39" s="266">
        <f t="shared" ca="1" si="46"/>
        <v>0</v>
      </c>
      <c r="BB39" s="266">
        <f t="shared" ca="1" si="46"/>
        <v>0</v>
      </c>
      <c r="BC39" s="266">
        <f t="shared" ca="1" si="46"/>
        <v>0</v>
      </c>
      <c r="BD39" s="266">
        <f t="shared" ca="1" si="46"/>
        <v>0</v>
      </c>
      <c r="BE39" s="266">
        <f t="shared" ca="1" si="46"/>
        <v>0</v>
      </c>
      <c r="BF39" s="266">
        <f t="shared" ca="1" si="47"/>
        <v>0</v>
      </c>
      <c r="BG39" s="266">
        <f t="shared" ca="1" si="47"/>
        <v>0</v>
      </c>
      <c r="BH39" s="266">
        <f t="shared" ca="1" si="47"/>
        <v>0</v>
      </c>
      <c r="BI39" s="266">
        <f t="shared" ca="1" si="47"/>
        <v>0</v>
      </c>
      <c r="BJ39" s="266">
        <f t="shared" ca="1" si="47"/>
        <v>0</v>
      </c>
      <c r="BK39" s="266">
        <f t="shared" ca="1" si="47"/>
        <v>0</v>
      </c>
      <c r="BL39" s="266">
        <f t="shared" ca="1" si="47"/>
        <v>0</v>
      </c>
      <c r="BM39" s="266">
        <f t="shared" ca="1" si="47"/>
        <v>0</v>
      </c>
      <c r="BN39" s="266">
        <f t="shared" ca="1" si="47"/>
        <v>0</v>
      </c>
      <c r="BO39" s="266">
        <f t="shared" ca="1" si="47"/>
        <v>0</v>
      </c>
      <c r="BP39" s="266">
        <f t="shared" ca="1" si="48"/>
        <v>0</v>
      </c>
      <c r="BQ39" s="266">
        <f t="shared" ca="1" si="48"/>
        <v>0</v>
      </c>
      <c r="BR39" s="266">
        <f t="shared" ca="1" si="48"/>
        <v>0</v>
      </c>
      <c r="BS39" s="266">
        <f t="shared" ca="1" si="48"/>
        <v>0</v>
      </c>
      <c r="BT39" s="266">
        <f t="shared" ca="1" si="48"/>
        <v>0</v>
      </c>
      <c r="BU39" s="266">
        <f t="shared" ca="1" si="48"/>
        <v>0</v>
      </c>
      <c r="BV39" s="266">
        <f t="shared" ca="1" si="48"/>
        <v>0</v>
      </c>
      <c r="BW39" s="266">
        <f t="shared" ca="1" si="48"/>
        <v>0</v>
      </c>
      <c r="BX39" s="266">
        <f t="shared" ca="1" si="48"/>
        <v>0</v>
      </c>
      <c r="BY39" s="266">
        <f t="shared" ca="1" si="48"/>
        <v>0</v>
      </c>
      <c r="BZ39" s="266">
        <f t="shared" ca="1" si="49"/>
        <v>0</v>
      </c>
      <c r="CA39" s="266">
        <f t="shared" ca="1" si="49"/>
        <v>0</v>
      </c>
      <c r="CB39" s="266">
        <f t="shared" ca="1" si="49"/>
        <v>0</v>
      </c>
      <c r="CC39" s="266">
        <f t="shared" ca="1" si="49"/>
        <v>0</v>
      </c>
      <c r="CD39" s="266">
        <f t="shared" ca="1" si="49"/>
        <v>0</v>
      </c>
      <c r="CE39" s="266">
        <f t="shared" ca="1" si="49"/>
        <v>0</v>
      </c>
      <c r="CF39" s="266">
        <f t="shared" ca="1" si="49"/>
        <v>0</v>
      </c>
      <c r="CG39" s="266">
        <f t="shared" ca="1" si="49"/>
        <v>0</v>
      </c>
      <c r="CH39" s="266">
        <f t="shared" ca="1" si="49"/>
        <v>0</v>
      </c>
      <c r="CI39" s="266">
        <f t="shared" ca="1" si="49"/>
        <v>0</v>
      </c>
      <c r="CJ39" s="266">
        <f t="shared" ca="1" si="50"/>
        <v>0</v>
      </c>
      <c r="CK39" s="266">
        <f t="shared" ca="1" si="50"/>
        <v>0</v>
      </c>
      <c r="CL39" s="266">
        <f t="shared" ca="1" si="50"/>
        <v>0</v>
      </c>
      <c r="CM39" s="266">
        <f t="shared" ca="1" si="50"/>
        <v>0</v>
      </c>
      <c r="CN39" s="266">
        <f t="shared" ca="1" si="50"/>
        <v>0</v>
      </c>
      <c r="CO39" s="266">
        <f t="shared" ca="1" si="50"/>
        <v>0</v>
      </c>
      <c r="CP39" s="266">
        <f t="shared" ca="1" si="50"/>
        <v>0</v>
      </c>
      <c r="CQ39" s="266">
        <f t="shared" ca="1" si="50"/>
        <v>0</v>
      </c>
      <c r="CR39" s="266">
        <f t="shared" ca="1" si="50"/>
        <v>0</v>
      </c>
      <c r="CS39" s="266">
        <f t="shared" ca="1" si="50"/>
        <v>0</v>
      </c>
      <c r="CT39" s="266">
        <f t="shared" ca="1" si="51"/>
        <v>0</v>
      </c>
      <c r="CU39" s="266">
        <f t="shared" ca="1" si="51"/>
        <v>0</v>
      </c>
      <c r="CV39" s="266">
        <f t="shared" ca="1" si="51"/>
        <v>0</v>
      </c>
      <c r="CW39" s="266">
        <f t="shared" ca="1" si="51"/>
        <v>0</v>
      </c>
      <c r="CX39" s="266">
        <f t="shared" ca="1" si="51"/>
        <v>0</v>
      </c>
      <c r="CY39" s="266">
        <f t="shared" ca="1" si="51"/>
        <v>0</v>
      </c>
      <c r="CZ39" s="266">
        <f t="shared" ca="1" si="51"/>
        <v>0</v>
      </c>
      <c r="DA39" s="266">
        <f t="shared" ca="1" si="51"/>
        <v>0</v>
      </c>
      <c r="DB39" s="266">
        <f t="shared" ca="1" si="51"/>
        <v>0</v>
      </c>
      <c r="DC39" s="266">
        <f t="shared" ca="1" si="51"/>
        <v>0</v>
      </c>
      <c r="DE39" s="118" t="str">
        <f t="shared" ca="1" si="25"/>
        <v>D.3.6.</v>
      </c>
      <c r="DF39">
        <v>1</v>
      </c>
      <c r="DG39">
        <f t="shared" ca="1" si="52"/>
        <v>21</v>
      </c>
      <c r="DH39">
        <v>0</v>
      </c>
    </row>
    <row r="40" spans="1:112" hidden="1">
      <c r="A40" s="68">
        <v>28</v>
      </c>
      <c r="B40" s="262" t="str">
        <f t="shared" ca="1" si="12"/>
        <v>D.3.7.</v>
      </c>
      <c r="C40" s="263" t="str">
        <f t="shared" ca="1" si="13"/>
        <v>Veikla</v>
      </c>
      <c r="D40" s="267"/>
      <c r="E40" s="264">
        <f t="shared" ca="1" si="14"/>
        <v>0.21</v>
      </c>
      <c r="F40" s="265">
        <f ca="1">H40+NPV(FD,I40:INDEX(I40:DC40,PAL))</f>
        <v>0</v>
      </c>
      <c r="G40" s="258">
        <f ca="1">SUMIF($H$5:$DC$5,"&lt;="&amp;PAL,$H40:$DC40)</f>
        <v>0</v>
      </c>
      <c r="H40" s="266">
        <f t="shared" ca="1" si="42"/>
        <v>0</v>
      </c>
      <c r="I40" s="266">
        <f t="shared" ca="1" si="42"/>
        <v>0</v>
      </c>
      <c r="J40" s="266">
        <f t="shared" ca="1" si="42"/>
        <v>0</v>
      </c>
      <c r="K40" s="266">
        <f t="shared" ca="1" si="42"/>
        <v>0</v>
      </c>
      <c r="L40" s="266">
        <f t="shared" ca="1" si="42"/>
        <v>0</v>
      </c>
      <c r="M40" s="266">
        <f t="shared" ca="1" si="42"/>
        <v>0</v>
      </c>
      <c r="N40" s="266">
        <f t="shared" ca="1" si="42"/>
        <v>0</v>
      </c>
      <c r="O40" s="266">
        <f t="shared" ca="1" si="42"/>
        <v>0</v>
      </c>
      <c r="P40" s="266">
        <f t="shared" ca="1" si="42"/>
        <v>0</v>
      </c>
      <c r="Q40" s="266">
        <f t="shared" ca="1" si="42"/>
        <v>0</v>
      </c>
      <c r="R40" s="266">
        <f t="shared" ca="1" si="43"/>
        <v>0</v>
      </c>
      <c r="S40" s="266">
        <f t="shared" ca="1" si="43"/>
        <v>0</v>
      </c>
      <c r="T40" s="266">
        <f t="shared" ca="1" si="43"/>
        <v>0</v>
      </c>
      <c r="U40" s="266">
        <f t="shared" ca="1" si="43"/>
        <v>0</v>
      </c>
      <c r="V40" s="266">
        <f t="shared" ca="1" si="43"/>
        <v>0</v>
      </c>
      <c r="W40" s="266">
        <f t="shared" ca="1" si="43"/>
        <v>0</v>
      </c>
      <c r="X40" s="266">
        <f t="shared" ca="1" si="43"/>
        <v>0</v>
      </c>
      <c r="Y40" s="266">
        <f t="shared" ca="1" si="43"/>
        <v>0</v>
      </c>
      <c r="Z40" s="266">
        <f t="shared" ca="1" si="43"/>
        <v>0</v>
      </c>
      <c r="AA40" s="266">
        <f t="shared" ca="1" si="43"/>
        <v>0</v>
      </c>
      <c r="AB40" s="266">
        <f t="shared" ca="1" si="44"/>
        <v>0</v>
      </c>
      <c r="AC40" s="266">
        <f t="shared" ca="1" si="44"/>
        <v>0</v>
      </c>
      <c r="AD40" s="266">
        <f t="shared" ca="1" si="44"/>
        <v>0</v>
      </c>
      <c r="AE40" s="266">
        <f t="shared" ca="1" si="44"/>
        <v>0</v>
      </c>
      <c r="AF40" s="266">
        <f t="shared" ca="1" si="44"/>
        <v>0</v>
      </c>
      <c r="AG40" s="266">
        <f t="shared" ca="1" si="44"/>
        <v>0</v>
      </c>
      <c r="AH40" s="266">
        <f t="shared" ca="1" si="44"/>
        <v>0</v>
      </c>
      <c r="AI40" s="266">
        <f t="shared" ca="1" si="44"/>
        <v>0</v>
      </c>
      <c r="AJ40" s="266">
        <f t="shared" ca="1" si="44"/>
        <v>0</v>
      </c>
      <c r="AK40" s="266">
        <f t="shared" ca="1" si="44"/>
        <v>0</v>
      </c>
      <c r="AL40" s="266">
        <f t="shared" ca="1" si="45"/>
        <v>0</v>
      </c>
      <c r="AM40" s="266">
        <f t="shared" ca="1" si="45"/>
        <v>0</v>
      </c>
      <c r="AN40" s="266">
        <f t="shared" ca="1" si="45"/>
        <v>0</v>
      </c>
      <c r="AO40" s="266">
        <f t="shared" ca="1" si="45"/>
        <v>0</v>
      </c>
      <c r="AP40" s="266">
        <f t="shared" ca="1" si="45"/>
        <v>0</v>
      </c>
      <c r="AQ40" s="266">
        <f t="shared" ca="1" si="45"/>
        <v>0</v>
      </c>
      <c r="AR40" s="266">
        <f t="shared" ca="1" si="45"/>
        <v>0</v>
      </c>
      <c r="AS40" s="266">
        <f t="shared" ca="1" si="45"/>
        <v>0</v>
      </c>
      <c r="AT40" s="266">
        <f t="shared" ca="1" si="45"/>
        <v>0</v>
      </c>
      <c r="AU40" s="266">
        <f t="shared" ca="1" si="45"/>
        <v>0</v>
      </c>
      <c r="AV40" s="266">
        <f t="shared" ca="1" si="46"/>
        <v>0</v>
      </c>
      <c r="AW40" s="266">
        <f t="shared" ca="1" si="46"/>
        <v>0</v>
      </c>
      <c r="AX40" s="266">
        <f t="shared" ca="1" si="46"/>
        <v>0</v>
      </c>
      <c r="AY40" s="266">
        <f t="shared" ca="1" si="46"/>
        <v>0</v>
      </c>
      <c r="AZ40" s="266">
        <f t="shared" ca="1" si="46"/>
        <v>0</v>
      </c>
      <c r="BA40" s="266">
        <f t="shared" ca="1" si="46"/>
        <v>0</v>
      </c>
      <c r="BB40" s="266">
        <f t="shared" ca="1" si="46"/>
        <v>0</v>
      </c>
      <c r="BC40" s="266">
        <f t="shared" ca="1" si="46"/>
        <v>0</v>
      </c>
      <c r="BD40" s="266">
        <f t="shared" ca="1" si="46"/>
        <v>0</v>
      </c>
      <c r="BE40" s="266">
        <f t="shared" ca="1" si="46"/>
        <v>0</v>
      </c>
      <c r="BF40" s="266">
        <f t="shared" ca="1" si="47"/>
        <v>0</v>
      </c>
      <c r="BG40" s="266">
        <f t="shared" ca="1" si="47"/>
        <v>0</v>
      </c>
      <c r="BH40" s="266">
        <f t="shared" ca="1" si="47"/>
        <v>0</v>
      </c>
      <c r="BI40" s="266">
        <f t="shared" ca="1" si="47"/>
        <v>0</v>
      </c>
      <c r="BJ40" s="266">
        <f t="shared" ca="1" si="47"/>
        <v>0</v>
      </c>
      <c r="BK40" s="266">
        <f t="shared" ca="1" si="47"/>
        <v>0</v>
      </c>
      <c r="BL40" s="266">
        <f t="shared" ca="1" si="47"/>
        <v>0</v>
      </c>
      <c r="BM40" s="266">
        <f t="shared" ca="1" si="47"/>
        <v>0</v>
      </c>
      <c r="BN40" s="266">
        <f t="shared" ca="1" si="47"/>
        <v>0</v>
      </c>
      <c r="BO40" s="266">
        <f t="shared" ca="1" si="47"/>
        <v>0</v>
      </c>
      <c r="BP40" s="266">
        <f t="shared" ca="1" si="48"/>
        <v>0</v>
      </c>
      <c r="BQ40" s="266">
        <f t="shared" ca="1" si="48"/>
        <v>0</v>
      </c>
      <c r="BR40" s="266">
        <f t="shared" ca="1" si="48"/>
        <v>0</v>
      </c>
      <c r="BS40" s="266">
        <f t="shared" ca="1" si="48"/>
        <v>0</v>
      </c>
      <c r="BT40" s="266">
        <f t="shared" ca="1" si="48"/>
        <v>0</v>
      </c>
      <c r="BU40" s="266">
        <f t="shared" ca="1" si="48"/>
        <v>0</v>
      </c>
      <c r="BV40" s="266">
        <f t="shared" ca="1" si="48"/>
        <v>0</v>
      </c>
      <c r="BW40" s="266">
        <f t="shared" ca="1" si="48"/>
        <v>0</v>
      </c>
      <c r="BX40" s="266">
        <f t="shared" ca="1" si="48"/>
        <v>0</v>
      </c>
      <c r="BY40" s="266">
        <f t="shared" ca="1" si="48"/>
        <v>0</v>
      </c>
      <c r="BZ40" s="266">
        <f t="shared" ca="1" si="49"/>
        <v>0</v>
      </c>
      <c r="CA40" s="266">
        <f t="shared" ca="1" si="49"/>
        <v>0</v>
      </c>
      <c r="CB40" s="266">
        <f t="shared" ca="1" si="49"/>
        <v>0</v>
      </c>
      <c r="CC40" s="266">
        <f t="shared" ca="1" si="49"/>
        <v>0</v>
      </c>
      <c r="CD40" s="266">
        <f t="shared" ca="1" si="49"/>
        <v>0</v>
      </c>
      <c r="CE40" s="266">
        <f t="shared" ca="1" si="49"/>
        <v>0</v>
      </c>
      <c r="CF40" s="266">
        <f t="shared" ca="1" si="49"/>
        <v>0</v>
      </c>
      <c r="CG40" s="266">
        <f t="shared" ca="1" si="49"/>
        <v>0</v>
      </c>
      <c r="CH40" s="266">
        <f t="shared" ca="1" si="49"/>
        <v>0</v>
      </c>
      <c r="CI40" s="266">
        <f t="shared" ca="1" si="49"/>
        <v>0</v>
      </c>
      <c r="CJ40" s="266">
        <f t="shared" ca="1" si="50"/>
        <v>0</v>
      </c>
      <c r="CK40" s="266">
        <f t="shared" ca="1" si="50"/>
        <v>0</v>
      </c>
      <c r="CL40" s="266">
        <f t="shared" ca="1" si="50"/>
        <v>0</v>
      </c>
      <c r="CM40" s="266">
        <f t="shared" ca="1" si="50"/>
        <v>0</v>
      </c>
      <c r="CN40" s="266">
        <f t="shared" ca="1" si="50"/>
        <v>0</v>
      </c>
      <c r="CO40" s="266">
        <f t="shared" ca="1" si="50"/>
        <v>0</v>
      </c>
      <c r="CP40" s="266">
        <f t="shared" ca="1" si="50"/>
        <v>0</v>
      </c>
      <c r="CQ40" s="266">
        <f t="shared" ca="1" si="50"/>
        <v>0</v>
      </c>
      <c r="CR40" s="266">
        <f t="shared" ca="1" si="50"/>
        <v>0</v>
      </c>
      <c r="CS40" s="266">
        <f t="shared" ca="1" si="50"/>
        <v>0</v>
      </c>
      <c r="CT40" s="266">
        <f t="shared" ca="1" si="51"/>
        <v>0</v>
      </c>
      <c r="CU40" s="266">
        <f t="shared" ca="1" si="51"/>
        <v>0</v>
      </c>
      <c r="CV40" s="266">
        <f t="shared" ca="1" si="51"/>
        <v>0</v>
      </c>
      <c r="CW40" s="266">
        <f t="shared" ca="1" si="51"/>
        <v>0</v>
      </c>
      <c r="CX40" s="266">
        <f t="shared" ca="1" si="51"/>
        <v>0</v>
      </c>
      <c r="CY40" s="266">
        <f t="shared" ca="1" si="51"/>
        <v>0</v>
      </c>
      <c r="CZ40" s="266">
        <f t="shared" ca="1" si="51"/>
        <v>0</v>
      </c>
      <c r="DA40" s="266">
        <f t="shared" ca="1" si="51"/>
        <v>0</v>
      </c>
      <c r="DB40" s="266">
        <f t="shared" ca="1" si="51"/>
        <v>0</v>
      </c>
      <c r="DC40" s="266">
        <f t="shared" ca="1" si="51"/>
        <v>0</v>
      </c>
      <c r="DE40" s="118" t="str">
        <f t="shared" ca="1" si="25"/>
        <v>D.3.7.</v>
      </c>
      <c r="DF40">
        <v>1</v>
      </c>
      <c r="DG40">
        <f t="shared" ca="1" si="52"/>
        <v>21</v>
      </c>
      <c r="DH40">
        <v>0</v>
      </c>
    </row>
    <row r="41" spans="1:112" hidden="1">
      <c r="A41" s="68">
        <v>29</v>
      </c>
      <c r="B41" s="262" t="str">
        <f t="shared" ca="1" si="12"/>
        <v>D.3.8.</v>
      </c>
      <c r="C41" s="263" t="str">
        <f t="shared" ca="1" si="13"/>
        <v>Veikla</v>
      </c>
      <c r="D41" s="268"/>
      <c r="E41" s="264">
        <f t="shared" ca="1" si="14"/>
        <v>0.21</v>
      </c>
      <c r="F41" s="265">
        <f ca="1">H41+NPV(FD,I41:INDEX(I41:DC41,PAL))</f>
        <v>0</v>
      </c>
      <c r="G41" s="258">
        <f ca="1">SUMIF($H$5:$DC$5,"&lt;="&amp;PAL,$H41:$DC41)</f>
        <v>0</v>
      </c>
      <c r="H41" s="266">
        <f t="shared" ca="1" si="42"/>
        <v>0</v>
      </c>
      <c r="I41" s="266">
        <f t="shared" ca="1" si="42"/>
        <v>0</v>
      </c>
      <c r="J41" s="266">
        <f t="shared" ca="1" si="42"/>
        <v>0</v>
      </c>
      <c r="K41" s="266">
        <f t="shared" ca="1" si="42"/>
        <v>0</v>
      </c>
      <c r="L41" s="266">
        <f t="shared" ca="1" si="42"/>
        <v>0</v>
      </c>
      <c r="M41" s="266">
        <f t="shared" ca="1" si="42"/>
        <v>0</v>
      </c>
      <c r="N41" s="266">
        <f t="shared" ca="1" si="42"/>
        <v>0</v>
      </c>
      <c r="O41" s="266">
        <f t="shared" ca="1" si="42"/>
        <v>0</v>
      </c>
      <c r="P41" s="266">
        <f t="shared" ca="1" si="42"/>
        <v>0</v>
      </c>
      <c r="Q41" s="266">
        <f t="shared" ca="1" si="42"/>
        <v>0</v>
      </c>
      <c r="R41" s="266">
        <f t="shared" ca="1" si="43"/>
        <v>0</v>
      </c>
      <c r="S41" s="266">
        <f t="shared" ca="1" si="43"/>
        <v>0</v>
      </c>
      <c r="T41" s="266">
        <f t="shared" ca="1" si="43"/>
        <v>0</v>
      </c>
      <c r="U41" s="266">
        <f t="shared" ca="1" si="43"/>
        <v>0</v>
      </c>
      <c r="V41" s="266">
        <f t="shared" ca="1" si="43"/>
        <v>0</v>
      </c>
      <c r="W41" s="266">
        <f t="shared" ca="1" si="43"/>
        <v>0</v>
      </c>
      <c r="X41" s="266">
        <f t="shared" ca="1" si="43"/>
        <v>0</v>
      </c>
      <c r="Y41" s="266">
        <f t="shared" ca="1" si="43"/>
        <v>0</v>
      </c>
      <c r="Z41" s="266">
        <f t="shared" ca="1" si="43"/>
        <v>0</v>
      </c>
      <c r="AA41" s="266">
        <f t="shared" ca="1" si="43"/>
        <v>0</v>
      </c>
      <c r="AB41" s="266">
        <f t="shared" ca="1" si="44"/>
        <v>0</v>
      </c>
      <c r="AC41" s="266">
        <f t="shared" ca="1" si="44"/>
        <v>0</v>
      </c>
      <c r="AD41" s="266">
        <f t="shared" ca="1" si="44"/>
        <v>0</v>
      </c>
      <c r="AE41" s="266">
        <f t="shared" ca="1" si="44"/>
        <v>0</v>
      </c>
      <c r="AF41" s="266">
        <f t="shared" ca="1" si="44"/>
        <v>0</v>
      </c>
      <c r="AG41" s="266">
        <f t="shared" ca="1" si="44"/>
        <v>0</v>
      </c>
      <c r="AH41" s="266">
        <f t="shared" ca="1" si="44"/>
        <v>0</v>
      </c>
      <c r="AI41" s="266">
        <f t="shared" ca="1" si="44"/>
        <v>0</v>
      </c>
      <c r="AJ41" s="266">
        <f t="shared" ca="1" si="44"/>
        <v>0</v>
      </c>
      <c r="AK41" s="266">
        <f t="shared" ca="1" si="44"/>
        <v>0</v>
      </c>
      <c r="AL41" s="266">
        <f t="shared" ca="1" si="45"/>
        <v>0</v>
      </c>
      <c r="AM41" s="266">
        <f t="shared" ca="1" si="45"/>
        <v>0</v>
      </c>
      <c r="AN41" s="266">
        <f t="shared" ca="1" si="45"/>
        <v>0</v>
      </c>
      <c r="AO41" s="266">
        <f t="shared" ca="1" si="45"/>
        <v>0</v>
      </c>
      <c r="AP41" s="266">
        <f t="shared" ca="1" si="45"/>
        <v>0</v>
      </c>
      <c r="AQ41" s="266">
        <f t="shared" ca="1" si="45"/>
        <v>0</v>
      </c>
      <c r="AR41" s="266">
        <f t="shared" ca="1" si="45"/>
        <v>0</v>
      </c>
      <c r="AS41" s="266">
        <f t="shared" ca="1" si="45"/>
        <v>0</v>
      </c>
      <c r="AT41" s="266">
        <f t="shared" ca="1" si="45"/>
        <v>0</v>
      </c>
      <c r="AU41" s="266">
        <f t="shared" ca="1" si="45"/>
        <v>0</v>
      </c>
      <c r="AV41" s="266">
        <f t="shared" ca="1" si="46"/>
        <v>0</v>
      </c>
      <c r="AW41" s="266">
        <f t="shared" ca="1" si="46"/>
        <v>0</v>
      </c>
      <c r="AX41" s="266">
        <f t="shared" ca="1" si="46"/>
        <v>0</v>
      </c>
      <c r="AY41" s="266">
        <f t="shared" ca="1" si="46"/>
        <v>0</v>
      </c>
      <c r="AZ41" s="266">
        <f t="shared" ca="1" si="46"/>
        <v>0</v>
      </c>
      <c r="BA41" s="266">
        <f t="shared" ca="1" si="46"/>
        <v>0</v>
      </c>
      <c r="BB41" s="266">
        <f t="shared" ca="1" si="46"/>
        <v>0</v>
      </c>
      <c r="BC41" s="266">
        <f t="shared" ca="1" si="46"/>
        <v>0</v>
      </c>
      <c r="BD41" s="266">
        <f t="shared" ca="1" si="46"/>
        <v>0</v>
      </c>
      <c r="BE41" s="266">
        <f t="shared" ca="1" si="46"/>
        <v>0</v>
      </c>
      <c r="BF41" s="266">
        <f t="shared" ca="1" si="47"/>
        <v>0</v>
      </c>
      <c r="BG41" s="266">
        <f t="shared" ca="1" si="47"/>
        <v>0</v>
      </c>
      <c r="BH41" s="266">
        <f t="shared" ca="1" si="47"/>
        <v>0</v>
      </c>
      <c r="BI41" s="266">
        <f t="shared" ca="1" si="47"/>
        <v>0</v>
      </c>
      <c r="BJ41" s="266">
        <f t="shared" ca="1" si="47"/>
        <v>0</v>
      </c>
      <c r="BK41" s="266">
        <f t="shared" ca="1" si="47"/>
        <v>0</v>
      </c>
      <c r="BL41" s="266">
        <f t="shared" ca="1" si="47"/>
        <v>0</v>
      </c>
      <c r="BM41" s="266">
        <f t="shared" ca="1" si="47"/>
        <v>0</v>
      </c>
      <c r="BN41" s="266">
        <f t="shared" ca="1" si="47"/>
        <v>0</v>
      </c>
      <c r="BO41" s="266">
        <f t="shared" ca="1" si="47"/>
        <v>0</v>
      </c>
      <c r="BP41" s="266">
        <f t="shared" ca="1" si="48"/>
        <v>0</v>
      </c>
      <c r="BQ41" s="266">
        <f t="shared" ca="1" si="48"/>
        <v>0</v>
      </c>
      <c r="BR41" s="266">
        <f t="shared" ca="1" si="48"/>
        <v>0</v>
      </c>
      <c r="BS41" s="266">
        <f t="shared" ca="1" si="48"/>
        <v>0</v>
      </c>
      <c r="BT41" s="266">
        <f t="shared" ca="1" si="48"/>
        <v>0</v>
      </c>
      <c r="BU41" s="266">
        <f t="shared" ca="1" si="48"/>
        <v>0</v>
      </c>
      <c r="BV41" s="266">
        <f t="shared" ca="1" si="48"/>
        <v>0</v>
      </c>
      <c r="BW41" s="266">
        <f t="shared" ca="1" si="48"/>
        <v>0</v>
      </c>
      <c r="BX41" s="266">
        <f t="shared" ca="1" si="48"/>
        <v>0</v>
      </c>
      <c r="BY41" s="266">
        <f t="shared" ca="1" si="48"/>
        <v>0</v>
      </c>
      <c r="BZ41" s="266">
        <f t="shared" ca="1" si="49"/>
        <v>0</v>
      </c>
      <c r="CA41" s="266">
        <f t="shared" ca="1" si="49"/>
        <v>0</v>
      </c>
      <c r="CB41" s="266">
        <f t="shared" ca="1" si="49"/>
        <v>0</v>
      </c>
      <c r="CC41" s="266">
        <f t="shared" ca="1" si="49"/>
        <v>0</v>
      </c>
      <c r="CD41" s="266">
        <f t="shared" ca="1" si="49"/>
        <v>0</v>
      </c>
      <c r="CE41" s="266">
        <f t="shared" ca="1" si="49"/>
        <v>0</v>
      </c>
      <c r="CF41" s="266">
        <f t="shared" ca="1" si="49"/>
        <v>0</v>
      </c>
      <c r="CG41" s="266">
        <f t="shared" ca="1" si="49"/>
        <v>0</v>
      </c>
      <c r="CH41" s="266">
        <f t="shared" ca="1" si="49"/>
        <v>0</v>
      </c>
      <c r="CI41" s="266">
        <f t="shared" ca="1" si="49"/>
        <v>0</v>
      </c>
      <c r="CJ41" s="266">
        <f t="shared" ca="1" si="50"/>
        <v>0</v>
      </c>
      <c r="CK41" s="266">
        <f t="shared" ca="1" si="50"/>
        <v>0</v>
      </c>
      <c r="CL41" s="266">
        <f t="shared" ca="1" si="50"/>
        <v>0</v>
      </c>
      <c r="CM41" s="266">
        <f t="shared" ca="1" si="50"/>
        <v>0</v>
      </c>
      <c r="CN41" s="266">
        <f t="shared" ca="1" si="50"/>
        <v>0</v>
      </c>
      <c r="CO41" s="266">
        <f t="shared" ca="1" si="50"/>
        <v>0</v>
      </c>
      <c r="CP41" s="266">
        <f t="shared" ca="1" si="50"/>
        <v>0</v>
      </c>
      <c r="CQ41" s="266">
        <f t="shared" ca="1" si="50"/>
        <v>0</v>
      </c>
      <c r="CR41" s="266">
        <f t="shared" ca="1" si="50"/>
        <v>0</v>
      </c>
      <c r="CS41" s="266">
        <f t="shared" ca="1" si="50"/>
        <v>0</v>
      </c>
      <c r="CT41" s="266">
        <f t="shared" ca="1" si="51"/>
        <v>0</v>
      </c>
      <c r="CU41" s="266">
        <f t="shared" ca="1" si="51"/>
        <v>0</v>
      </c>
      <c r="CV41" s="266">
        <f t="shared" ca="1" si="51"/>
        <v>0</v>
      </c>
      <c r="CW41" s="266">
        <f t="shared" ca="1" si="51"/>
        <v>0</v>
      </c>
      <c r="CX41" s="266">
        <f t="shared" ca="1" si="51"/>
        <v>0</v>
      </c>
      <c r="CY41" s="266">
        <f t="shared" ca="1" si="51"/>
        <v>0</v>
      </c>
      <c r="CZ41" s="266">
        <f t="shared" ca="1" si="51"/>
        <v>0</v>
      </c>
      <c r="DA41" s="266">
        <f t="shared" ca="1" si="51"/>
        <v>0</v>
      </c>
      <c r="DB41" s="266">
        <f t="shared" ca="1" si="51"/>
        <v>0</v>
      </c>
      <c r="DC41" s="266">
        <f t="shared" ca="1" si="51"/>
        <v>0</v>
      </c>
      <c r="DE41" s="118" t="str">
        <f t="shared" ca="1" si="25"/>
        <v>D.3.8.</v>
      </c>
      <c r="DF41">
        <v>1</v>
      </c>
      <c r="DG41">
        <f t="shared" ca="1" si="52"/>
        <v>21</v>
      </c>
      <c r="DH41">
        <v>0</v>
      </c>
    </row>
    <row r="42" spans="1:112" hidden="1">
      <c r="A42" s="68">
        <v>30</v>
      </c>
      <c r="B42" s="262" t="str">
        <f t="shared" ca="1" si="12"/>
        <v>D.3.9.</v>
      </c>
      <c r="C42" s="263" t="str">
        <f t="shared" ca="1" si="13"/>
        <v>Reinvesticijos (po priemonės įgyvendinimo)</v>
      </c>
      <c r="D42" s="268"/>
      <c r="E42" s="264">
        <f t="shared" ca="1" si="14"/>
        <v>0.21</v>
      </c>
      <c r="F42" s="265">
        <f ca="1">H42+NPV(FD,I42:INDEX(I42:DC42,PAL))</f>
        <v>0</v>
      </c>
      <c r="G42" s="258">
        <f ca="1">SUMIF($H$5:$DC$5,"&lt;="&amp;PAL,$H42:$DC42)</f>
        <v>0</v>
      </c>
      <c r="H42" s="266">
        <f t="shared" ca="1" si="42"/>
        <v>0</v>
      </c>
      <c r="I42" s="266">
        <f t="shared" ca="1" si="42"/>
        <v>0</v>
      </c>
      <c r="J42" s="266">
        <f t="shared" ca="1" si="42"/>
        <v>0</v>
      </c>
      <c r="K42" s="266">
        <f t="shared" ca="1" si="42"/>
        <v>0</v>
      </c>
      <c r="L42" s="266">
        <f t="shared" ca="1" si="42"/>
        <v>0</v>
      </c>
      <c r="M42" s="266">
        <f t="shared" ca="1" si="42"/>
        <v>0</v>
      </c>
      <c r="N42" s="266">
        <f t="shared" ca="1" si="42"/>
        <v>0</v>
      </c>
      <c r="O42" s="266">
        <f t="shared" ca="1" si="42"/>
        <v>0</v>
      </c>
      <c r="P42" s="266">
        <f t="shared" ca="1" si="42"/>
        <v>0</v>
      </c>
      <c r="Q42" s="266">
        <f t="shared" ca="1" si="42"/>
        <v>0</v>
      </c>
      <c r="R42" s="266">
        <f t="shared" ca="1" si="43"/>
        <v>0</v>
      </c>
      <c r="S42" s="266">
        <f t="shared" ca="1" si="43"/>
        <v>0</v>
      </c>
      <c r="T42" s="266">
        <f t="shared" ca="1" si="43"/>
        <v>0</v>
      </c>
      <c r="U42" s="266">
        <f t="shared" ca="1" si="43"/>
        <v>0</v>
      </c>
      <c r="V42" s="266">
        <f t="shared" ca="1" si="43"/>
        <v>0</v>
      </c>
      <c r="W42" s="266">
        <f t="shared" ca="1" si="43"/>
        <v>0</v>
      </c>
      <c r="X42" s="266">
        <f t="shared" ca="1" si="43"/>
        <v>0</v>
      </c>
      <c r="Y42" s="266">
        <f t="shared" ca="1" si="43"/>
        <v>0</v>
      </c>
      <c r="Z42" s="266">
        <f t="shared" ca="1" si="43"/>
        <v>0</v>
      </c>
      <c r="AA42" s="266">
        <f t="shared" ca="1" si="43"/>
        <v>0</v>
      </c>
      <c r="AB42" s="266">
        <f t="shared" ca="1" si="44"/>
        <v>0</v>
      </c>
      <c r="AC42" s="266">
        <f t="shared" ca="1" si="44"/>
        <v>0</v>
      </c>
      <c r="AD42" s="266">
        <f t="shared" ca="1" si="44"/>
        <v>0</v>
      </c>
      <c r="AE42" s="266">
        <f t="shared" ca="1" si="44"/>
        <v>0</v>
      </c>
      <c r="AF42" s="266">
        <f t="shared" ca="1" si="44"/>
        <v>0</v>
      </c>
      <c r="AG42" s="266">
        <f t="shared" ca="1" si="44"/>
        <v>0</v>
      </c>
      <c r="AH42" s="266">
        <f t="shared" ca="1" si="44"/>
        <v>0</v>
      </c>
      <c r="AI42" s="266">
        <f t="shared" ca="1" si="44"/>
        <v>0</v>
      </c>
      <c r="AJ42" s="266">
        <f t="shared" ca="1" si="44"/>
        <v>0</v>
      </c>
      <c r="AK42" s="266">
        <f t="shared" ca="1" si="44"/>
        <v>0</v>
      </c>
      <c r="AL42" s="266">
        <f t="shared" ca="1" si="45"/>
        <v>0</v>
      </c>
      <c r="AM42" s="266">
        <f t="shared" ca="1" si="45"/>
        <v>0</v>
      </c>
      <c r="AN42" s="266">
        <f t="shared" ca="1" si="45"/>
        <v>0</v>
      </c>
      <c r="AO42" s="266">
        <f t="shared" ca="1" si="45"/>
        <v>0</v>
      </c>
      <c r="AP42" s="266">
        <f t="shared" ca="1" si="45"/>
        <v>0</v>
      </c>
      <c r="AQ42" s="266">
        <f t="shared" ca="1" si="45"/>
        <v>0</v>
      </c>
      <c r="AR42" s="266">
        <f t="shared" ca="1" si="45"/>
        <v>0</v>
      </c>
      <c r="AS42" s="266">
        <f t="shared" ca="1" si="45"/>
        <v>0</v>
      </c>
      <c r="AT42" s="266">
        <f t="shared" ca="1" si="45"/>
        <v>0</v>
      </c>
      <c r="AU42" s="266">
        <f t="shared" ca="1" si="45"/>
        <v>0</v>
      </c>
      <c r="AV42" s="266">
        <f t="shared" ca="1" si="46"/>
        <v>0</v>
      </c>
      <c r="AW42" s="266">
        <f t="shared" ca="1" si="46"/>
        <v>0</v>
      </c>
      <c r="AX42" s="266">
        <f t="shared" ca="1" si="46"/>
        <v>0</v>
      </c>
      <c r="AY42" s="266">
        <f t="shared" ca="1" si="46"/>
        <v>0</v>
      </c>
      <c r="AZ42" s="266">
        <f t="shared" ca="1" si="46"/>
        <v>0</v>
      </c>
      <c r="BA42" s="266">
        <f t="shared" ca="1" si="46"/>
        <v>0</v>
      </c>
      <c r="BB42" s="266">
        <f t="shared" ca="1" si="46"/>
        <v>0</v>
      </c>
      <c r="BC42" s="266">
        <f t="shared" ca="1" si="46"/>
        <v>0</v>
      </c>
      <c r="BD42" s="266">
        <f t="shared" ca="1" si="46"/>
        <v>0</v>
      </c>
      <c r="BE42" s="266">
        <f t="shared" ca="1" si="46"/>
        <v>0</v>
      </c>
      <c r="BF42" s="266">
        <f t="shared" ca="1" si="47"/>
        <v>0</v>
      </c>
      <c r="BG42" s="266">
        <f t="shared" ca="1" si="47"/>
        <v>0</v>
      </c>
      <c r="BH42" s="266">
        <f t="shared" ca="1" si="47"/>
        <v>0</v>
      </c>
      <c r="BI42" s="266">
        <f t="shared" ca="1" si="47"/>
        <v>0</v>
      </c>
      <c r="BJ42" s="266">
        <f t="shared" ca="1" si="47"/>
        <v>0</v>
      </c>
      <c r="BK42" s="266">
        <f t="shared" ca="1" si="47"/>
        <v>0</v>
      </c>
      <c r="BL42" s="266">
        <f t="shared" ca="1" si="47"/>
        <v>0</v>
      </c>
      <c r="BM42" s="266">
        <f t="shared" ca="1" si="47"/>
        <v>0</v>
      </c>
      <c r="BN42" s="266">
        <f t="shared" ca="1" si="47"/>
        <v>0</v>
      </c>
      <c r="BO42" s="266">
        <f t="shared" ca="1" si="47"/>
        <v>0</v>
      </c>
      <c r="BP42" s="266">
        <f t="shared" ca="1" si="48"/>
        <v>0</v>
      </c>
      <c r="BQ42" s="266">
        <f t="shared" ca="1" si="48"/>
        <v>0</v>
      </c>
      <c r="BR42" s="266">
        <f t="shared" ca="1" si="48"/>
        <v>0</v>
      </c>
      <c r="BS42" s="266">
        <f t="shared" ca="1" si="48"/>
        <v>0</v>
      </c>
      <c r="BT42" s="266">
        <f t="shared" ca="1" si="48"/>
        <v>0</v>
      </c>
      <c r="BU42" s="266">
        <f t="shared" ca="1" si="48"/>
        <v>0</v>
      </c>
      <c r="BV42" s="266">
        <f t="shared" ca="1" si="48"/>
        <v>0</v>
      </c>
      <c r="BW42" s="266">
        <f t="shared" ca="1" si="48"/>
        <v>0</v>
      </c>
      <c r="BX42" s="266">
        <f t="shared" ca="1" si="48"/>
        <v>0</v>
      </c>
      <c r="BY42" s="266">
        <f t="shared" ca="1" si="48"/>
        <v>0</v>
      </c>
      <c r="BZ42" s="266">
        <f t="shared" ca="1" si="49"/>
        <v>0</v>
      </c>
      <c r="CA42" s="266">
        <f t="shared" ca="1" si="49"/>
        <v>0</v>
      </c>
      <c r="CB42" s="266">
        <f t="shared" ca="1" si="49"/>
        <v>0</v>
      </c>
      <c r="CC42" s="266">
        <f t="shared" ca="1" si="49"/>
        <v>0</v>
      </c>
      <c r="CD42" s="266">
        <f t="shared" ca="1" si="49"/>
        <v>0</v>
      </c>
      <c r="CE42" s="266">
        <f t="shared" ca="1" si="49"/>
        <v>0</v>
      </c>
      <c r="CF42" s="266">
        <f t="shared" ca="1" si="49"/>
        <v>0</v>
      </c>
      <c r="CG42" s="266">
        <f t="shared" ca="1" si="49"/>
        <v>0</v>
      </c>
      <c r="CH42" s="266">
        <f t="shared" ca="1" si="49"/>
        <v>0</v>
      </c>
      <c r="CI42" s="266">
        <f t="shared" ca="1" si="49"/>
        <v>0</v>
      </c>
      <c r="CJ42" s="266">
        <f t="shared" ca="1" si="50"/>
        <v>0</v>
      </c>
      <c r="CK42" s="266">
        <f t="shared" ca="1" si="50"/>
        <v>0</v>
      </c>
      <c r="CL42" s="266">
        <f t="shared" ca="1" si="50"/>
        <v>0</v>
      </c>
      <c r="CM42" s="266">
        <f t="shared" ca="1" si="50"/>
        <v>0</v>
      </c>
      <c r="CN42" s="266">
        <f t="shared" ca="1" si="50"/>
        <v>0</v>
      </c>
      <c r="CO42" s="266">
        <f t="shared" ca="1" si="50"/>
        <v>0</v>
      </c>
      <c r="CP42" s="266">
        <f t="shared" ca="1" si="50"/>
        <v>0</v>
      </c>
      <c r="CQ42" s="266">
        <f t="shared" ca="1" si="50"/>
        <v>0</v>
      </c>
      <c r="CR42" s="266">
        <f t="shared" ca="1" si="50"/>
        <v>0</v>
      </c>
      <c r="CS42" s="266">
        <f t="shared" ca="1" si="50"/>
        <v>0</v>
      </c>
      <c r="CT42" s="266">
        <f t="shared" ca="1" si="51"/>
        <v>0</v>
      </c>
      <c r="CU42" s="266">
        <f t="shared" ca="1" si="51"/>
        <v>0</v>
      </c>
      <c r="CV42" s="266">
        <f t="shared" ca="1" si="51"/>
        <v>0</v>
      </c>
      <c r="CW42" s="266">
        <f t="shared" ca="1" si="51"/>
        <v>0</v>
      </c>
      <c r="CX42" s="266">
        <f t="shared" ca="1" si="51"/>
        <v>0</v>
      </c>
      <c r="CY42" s="266">
        <f t="shared" ca="1" si="51"/>
        <v>0</v>
      </c>
      <c r="CZ42" s="266">
        <f t="shared" ca="1" si="51"/>
        <v>0</v>
      </c>
      <c r="DA42" s="266">
        <f t="shared" ca="1" si="51"/>
        <v>0</v>
      </c>
      <c r="DB42" s="266">
        <f t="shared" ca="1" si="51"/>
        <v>0</v>
      </c>
      <c r="DC42" s="266">
        <f t="shared" ca="1" si="51"/>
        <v>0</v>
      </c>
      <c r="DE42" s="118" t="str">
        <f t="shared" ca="1" si="25"/>
        <v>D.3.9.</v>
      </c>
      <c r="DF42">
        <v>1</v>
      </c>
      <c r="DG42">
        <f t="shared" ca="1" si="52"/>
        <v>21</v>
      </c>
      <c r="DH42">
        <v>0</v>
      </c>
    </row>
    <row r="43" spans="1:112" hidden="1">
      <c r="A43" s="68">
        <v>31</v>
      </c>
      <c r="B43" s="262" t="str">
        <f t="shared" ca="1" si="12"/>
        <v>D.3.L.</v>
      </c>
      <c r="C43" s="263" t="str">
        <f t="shared" ca="1" si="13"/>
        <v>Likutinė vertė</v>
      </c>
      <c r="D43" s="268"/>
      <c r="E43" s="264">
        <f t="shared" ca="1" si="14"/>
        <v>0.21</v>
      </c>
      <c r="F43" s="265">
        <f ca="1">H43+NPV(FD,I43:INDEX(I43:DC43,PAL))</f>
        <v>0</v>
      </c>
      <c r="G43" s="258">
        <f ca="1">SUMIF($H$5:$DC$5,"&lt;="&amp;PAL,$H43:$DC43)</f>
        <v>0</v>
      </c>
      <c r="H43" s="266">
        <f t="shared" ca="1" si="42"/>
        <v>0</v>
      </c>
      <c r="I43" s="266">
        <f t="shared" ca="1" si="42"/>
        <v>0</v>
      </c>
      <c r="J43" s="266">
        <f t="shared" ca="1" si="42"/>
        <v>0</v>
      </c>
      <c r="K43" s="266">
        <f t="shared" ca="1" si="42"/>
        <v>0</v>
      </c>
      <c r="L43" s="266">
        <f t="shared" ca="1" si="42"/>
        <v>0</v>
      </c>
      <c r="M43" s="266">
        <f t="shared" ca="1" si="42"/>
        <v>0</v>
      </c>
      <c r="N43" s="266">
        <f t="shared" ca="1" si="42"/>
        <v>0</v>
      </c>
      <c r="O43" s="266">
        <f t="shared" ca="1" si="42"/>
        <v>0</v>
      </c>
      <c r="P43" s="266">
        <f t="shared" ca="1" si="42"/>
        <v>0</v>
      </c>
      <c r="Q43" s="266">
        <f t="shared" ca="1" si="42"/>
        <v>0</v>
      </c>
      <c r="R43" s="266">
        <f t="shared" ca="1" si="43"/>
        <v>0</v>
      </c>
      <c r="S43" s="266">
        <f t="shared" ca="1" si="43"/>
        <v>0</v>
      </c>
      <c r="T43" s="266">
        <f t="shared" ca="1" si="43"/>
        <v>0</v>
      </c>
      <c r="U43" s="266">
        <f t="shared" ca="1" si="43"/>
        <v>0</v>
      </c>
      <c r="V43" s="266">
        <f t="shared" ca="1" si="43"/>
        <v>0</v>
      </c>
      <c r="W43" s="266">
        <f t="shared" ca="1" si="43"/>
        <v>0</v>
      </c>
      <c r="X43" s="266">
        <f t="shared" ca="1" si="43"/>
        <v>0</v>
      </c>
      <c r="Y43" s="266">
        <f t="shared" ca="1" si="43"/>
        <v>0</v>
      </c>
      <c r="Z43" s="266">
        <f t="shared" ca="1" si="43"/>
        <v>0</v>
      </c>
      <c r="AA43" s="266">
        <f t="shared" ca="1" si="43"/>
        <v>0</v>
      </c>
      <c r="AB43" s="266">
        <f t="shared" ca="1" si="44"/>
        <v>0</v>
      </c>
      <c r="AC43" s="266">
        <f t="shared" ca="1" si="44"/>
        <v>0</v>
      </c>
      <c r="AD43" s="266">
        <f t="shared" ca="1" si="44"/>
        <v>0</v>
      </c>
      <c r="AE43" s="266">
        <f t="shared" ca="1" si="44"/>
        <v>0</v>
      </c>
      <c r="AF43" s="266">
        <f t="shared" ca="1" si="44"/>
        <v>0</v>
      </c>
      <c r="AG43" s="266">
        <f t="shared" ca="1" si="44"/>
        <v>0</v>
      </c>
      <c r="AH43" s="266">
        <f t="shared" ca="1" si="44"/>
        <v>0</v>
      </c>
      <c r="AI43" s="266">
        <f t="shared" ca="1" si="44"/>
        <v>0</v>
      </c>
      <c r="AJ43" s="266">
        <f t="shared" ca="1" si="44"/>
        <v>0</v>
      </c>
      <c r="AK43" s="266">
        <f t="shared" ca="1" si="44"/>
        <v>0</v>
      </c>
      <c r="AL43" s="266">
        <f t="shared" ca="1" si="45"/>
        <v>0</v>
      </c>
      <c r="AM43" s="266">
        <f t="shared" ca="1" si="45"/>
        <v>0</v>
      </c>
      <c r="AN43" s="266">
        <f t="shared" ca="1" si="45"/>
        <v>0</v>
      </c>
      <c r="AO43" s="266">
        <f t="shared" ca="1" si="45"/>
        <v>0</v>
      </c>
      <c r="AP43" s="266">
        <f t="shared" ca="1" si="45"/>
        <v>0</v>
      </c>
      <c r="AQ43" s="266">
        <f t="shared" ca="1" si="45"/>
        <v>0</v>
      </c>
      <c r="AR43" s="266">
        <f t="shared" ca="1" si="45"/>
        <v>0</v>
      </c>
      <c r="AS43" s="266">
        <f t="shared" ca="1" si="45"/>
        <v>0</v>
      </c>
      <c r="AT43" s="266">
        <f t="shared" ca="1" si="45"/>
        <v>0</v>
      </c>
      <c r="AU43" s="266">
        <f t="shared" ca="1" si="45"/>
        <v>0</v>
      </c>
      <c r="AV43" s="266">
        <f t="shared" ca="1" si="46"/>
        <v>0</v>
      </c>
      <c r="AW43" s="266">
        <f t="shared" ca="1" si="46"/>
        <v>0</v>
      </c>
      <c r="AX43" s="266">
        <f t="shared" ca="1" si="46"/>
        <v>0</v>
      </c>
      <c r="AY43" s="266">
        <f t="shared" ca="1" si="46"/>
        <v>0</v>
      </c>
      <c r="AZ43" s="266">
        <f t="shared" ca="1" si="46"/>
        <v>0</v>
      </c>
      <c r="BA43" s="266">
        <f t="shared" ca="1" si="46"/>
        <v>0</v>
      </c>
      <c r="BB43" s="266">
        <f t="shared" ca="1" si="46"/>
        <v>0</v>
      </c>
      <c r="BC43" s="266">
        <f t="shared" ca="1" si="46"/>
        <v>0</v>
      </c>
      <c r="BD43" s="266">
        <f t="shared" ca="1" si="46"/>
        <v>0</v>
      </c>
      <c r="BE43" s="266">
        <f t="shared" ca="1" si="46"/>
        <v>0</v>
      </c>
      <c r="BF43" s="266">
        <f t="shared" ca="1" si="47"/>
        <v>0</v>
      </c>
      <c r="BG43" s="266">
        <f t="shared" ca="1" si="47"/>
        <v>0</v>
      </c>
      <c r="BH43" s="266">
        <f t="shared" ca="1" si="47"/>
        <v>0</v>
      </c>
      <c r="BI43" s="266">
        <f t="shared" ca="1" si="47"/>
        <v>0</v>
      </c>
      <c r="BJ43" s="266">
        <f t="shared" ca="1" si="47"/>
        <v>0</v>
      </c>
      <c r="BK43" s="266">
        <f t="shared" ca="1" si="47"/>
        <v>0</v>
      </c>
      <c r="BL43" s="266">
        <f t="shared" ca="1" si="47"/>
        <v>0</v>
      </c>
      <c r="BM43" s="266">
        <f t="shared" ca="1" si="47"/>
        <v>0</v>
      </c>
      <c r="BN43" s="266">
        <f t="shared" ca="1" si="47"/>
        <v>0</v>
      </c>
      <c r="BO43" s="266">
        <f t="shared" ca="1" si="47"/>
        <v>0</v>
      </c>
      <c r="BP43" s="266">
        <f t="shared" ca="1" si="48"/>
        <v>0</v>
      </c>
      <c r="BQ43" s="266">
        <f t="shared" ca="1" si="48"/>
        <v>0</v>
      </c>
      <c r="BR43" s="266">
        <f t="shared" ca="1" si="48"/>
        <v>0</v>
      </c>
      <c r="BS43" s="266">
        <f t="shared" ca="1" si="48"/>
        <v>0</v>
      </c>
      <c r="BT43" s="266">
        <f t="shared" ca="1" si="48"/>
        <v>0</v>
      </c>
      <c r="BU43" s="266">
        <f t="shared" ca="1" si="48"/>
        <v>0</v>
      </c>
      <c r="BV43" s="266">
        <f t="shared" ca="1" si="48"/>
        <v>0</v>
      </c>
      <c r="BW43" s="266">
        <f t="shared" ca="1" si="48"/>
        <v>0</v>
      </c>
      <c r="BX43" s="266">
        <f t="shared" ca="1" si="48"/>
        <v>0</v>
      </c>
      <c r="BY43" s="266">
        <f t="shared" ca="1" si="48"/>
        <v>0</v>
      </c>
      <c r="BZ43" s="266">
        <f t="shared" ca="1" si="49"/>
        <v>0</v>
      </c>
      <c r="CA43" s="266">
        <f t="shared" ca="1" si="49"/>
        <v>0</v>
      </c>
      <c r="CB43" s="266">
        <f t="shared" ca="1" si="49"/>
        <v>0</v>
      </c>
      <c r="CC43" s="266">
        <f t="shared" ca="1" si="49"/>
        <v>0</v>
      </c>
      <c r="CD43" s="266">
        <f t="shared" ca="1" si="49"/>
        <v>0</v>
      </c>
      <c r="CE43" s="266">
        <f t="shared" ca="1" si="49"/>
        <v>0</v>
      </c>
      <c r="CF43" s="266">
        <f t="shared" ca="1" si="49"/>
        <v>0</v>
      </c>
      <c r="CG43" s="266">
        <f t="shared" ca="1" si="49"/>
        <v>0</v>
      </c>
      <c r="CH43" s="266">
        <f t="shared" ca="1" si="49"/>
        <v>0</v>
      </c>
      <c r="CI43" s="266">
        <f t="shared" ca="1" si="49"/>
        <v>0</v>
      </c>
      <c r="CJ43" s="266">
        <f t="shared" ca="1" si="50"/>
        <v>0</v>
      </c>
      <c r="CK43" s="266">
        <f t="shared" ca="1" si="50"/>
        <v>0</v>
      </c>
      <c r="CL43" s="266">
        <f t="shared" ca="1" si="50"/>
        <v>0</v>
      </c>
      <c r="CM43" s="266">
        <f t="shared" ca="1" si="50"/>
        <v>0</v>
      </c>
      <c r="CN43" s="266">
        <f t="shared" ca="1" si="50"/>
        <v>0</v>
      </c>
      <c r="CO43" s="266">
        <f t="shared" ca="1" si="50"/>
        <v>0</v>
      </c>
      <c r="CP43" s="266">
        <f t="shared" ca="1" si="50"/>
        <v>0</v>
      </c>
      <c r="CQ43" s="266">
        <f t="shared" ca="1" si="50"/>
        <v>0</v>
      </c>
      <c r="CR43" s="266">
        <f t="shared" ca="1" si="50"/>
        <v>0</v>
      </c>
      <c r="CS43" s="266">
        <f t="shared" ca="1" si="50"/>
        <v>0</v>
      </c>
      <c r="CT43" s="266">
        <f t="shared" ca="1" si="51"/>
        <v>0</v>
      </c>
      <c r="CU43" s="266">
        <f t="shared" ca="1" si="51"/>
        <v>0</v>
      </c>
      <c r="CV43" s="266">
        <f t="shared" ca="1" si="51"/>
        <v>0</v>
      </c>
      <c r="CW43" s="266">
        <f t="shared" ca="1" si="51"/>
        <v>0</v>
      </c>
      <c r="CX43" s="266">
        <f t="shared" ca="1" si="51"/>
        <v>0</v>
      </c>
      <c r="CY43" s="266">
        <f t="shared" ca="1" si="51"/>
        <v>0</v>
      </c>
      <c r="CZ43" s="266">
        <f t="shared" ca="1" si="51"/>
        <v>0</v>
      </c>
      <c r="DA43" s="266">
        <f t="shared" ca="1" si="51"/>
        <v>0</v>
      </c>
      <c r="DB43" s="266">
        <f t="shared" ca="1" si="51"/>
        <v>0</v>
      </c>
      <c r="DC43" s="266">
        <f t="shared" ca="1" si="51"/>
        <v>0</v>
      </c>
      <c r="DE43" s="118" t="str">
        <f t="shared" ca="1" si="25"/>
        <v>D.3.L.</v>
      </c>
      <c r="DF43">
        <v>1</v>
      </c>
      <c r="DG43">
        <f t="shared" ca="1" si="52"/>
        <v>21</v>
      </c>
      <c r="DH43">
        <f ca="1">DG43/(100+DG43)</f>
        <v>0.17355371900826447</v>
      </c>
    </row>
    <row r="44" spans="1:112" hidden="1">
      <c r="A44" s="68">
        <v>32</v>
      </c>
      <c r="B44" s="262" t="str">
        <f t="shared" ref="B44:B75" ca="1" si="53">OFFSET(INDIRECT("'"&amp;Opt_alt&amp;"'!B12"),$A44,0)</f>
        <v>E.</v>
      </c>
      <c r="C44" s="269" t="str">
        <f t="shared" ref="C44:C75" ca="1" si="54">IF(OFFSET(INDIRECT("'"&amp;Opt_alt&amp;"'!C12"),$A44,0)="","",OFFSET(INDIRECT("'"&amp;Opt_alt&amp;"'!C12"),$A44,0))</f>
        <v>INVESTICINĖS VEIKLOS</v>
      </c>
      <c r="D44" s="249"/>
      <c r="E44" s="270" t="str">
        <f t="shared" ref="E44:E75" ca="1" si="55">IF(OFFSET(INDIRECT("'"&amp;Opt_alt&amp;"'!E12"),$A44,0)="","",OFFSET(INDIRECT("'"&amp;Opt_alt&amp;"'!E12"),$A44,0))</f>
        <v/>
      </c>
      <c r="F44" s="257">
        <f ca="1">F45+F56+F67</f>
        <v>166652167.91543761</v>
      </c>
      <c r="G44" s="258">
        <f ca="1">SUMIF($H$5:$DC$5,"&lt;="&amp;PAL,$H44:$DC44)</f>
        <v>184560640.59999999</v>
      </c>
      <c r="H44" s="271">
        <f ca="1">H45+H56+H67</f>
        <v>28839240.600000001</v>
      </c>
      <c r="I44" s="271">
        <f t="shared" ref="I44:BT44" ca="1" si="56">I45+I56+I67</f>
        <v>34361700</v>
      </c>
      <c r="J44" s="271">
        <f t="shared" ca="1" si="56"/>
        <v>28774075</v>
      </c>
      <c r="K44" s="271">
        <f t="shared" ca="1" si="56"/>
        <v>27127275</v>
      </c>
      <c r="L44" s="271">
        <f t="shared" ca="1" si="56"/>
        <v>24380550</v>
      </c>
      <c r="M44" s="271">
        <f t="shared" ca="1" si="56"/>
        <v>23679000</v>
      </c>
      <c r="N44" s="271">
        <f t="shared" ca="1" si="56"/>
        <v>17398800</v>
      </c>
      <c r="O44" s="271">
        <f t="shared" ca="1" si="56"/>
        <v>0</v>
      </c>
      <c r="P44" s="271">
        <f t="shared" ca="1" si="56"/>
        <v>0</v>
      </c>
      <c r="Q44" s="271">
        <f t="shared" ca="1" si="56"/>
        <v>0</v>
      </c>
      <c r="R44" s="271">
        <f t="shared" ca="1" si="56"/>
        <v>0</v>
      </c>
      <c r="S44" s="271">
        <f t="shared" ca="1" si="56"/>
        <v>0</v>
      </c>
      <c r="T44" s="271">
        <f t="shared" ca="1" si="56"/>
        <v>0</v>
      </c>
      <c r="U44" s="271">
        <f t="shared" ca="1" si="56"/>
        <v>0</v>
      </c>
      <c r="V44" s="271">
        <f t="shared" ca="1" si="56"/>
        <v>0</v>
      </c>
      <c r="W44" s="271">
        <f t="shared" ca="1" si="56"/>
        <v>0</v>
      </c>
      <c r="X44" s="271">
        <f t="shared" ca="1" si="56"/>
        <v>0</v>
      </c>
      <c r="Y44" s="271">
        <f t="shared" ca="1" si="56"/>
        <v>0</v>
      </c>
      <c r="Z44" s="271">
        <f t="shared" ca="1" si="56"/>
        <v>0</v>
      </c>
      <c r="AA44" s="271">
        <f t="shared" ca="1" si="56"/>
        <v>0</v>
      </c>
      <c r="AB44" s="271">
        <f t="shared" ca="1" si="56"/>
        <v>0</v>
      </c>
      <c r="AC44" s="271">
        <f t="shared" ca="1" si="56"/>
        <v>0</v>
      </c>
      <c r="AD44" s="271">
        <f t="shared" ca="1" si="56"/>
        <v>0</v>
      </c>
      <c r="AE44" s="271">
        <f t="shared" ca="1" si="56"/>
        <v>0</v>
      </c>
      <c r="AF44" s="271">
        <f t="shared" ca="1" si="56"/>
        <v>0</v>
      </c>
      <c r="AG44" s="271">
        <f t="shared" ca="1" si="56"/>
        <v>0</v>
      </c>
      <c r="AH44" s="271">
        <f t="shared" ca="1" si="56"/>
        <v>0</v>
      </c>
      <c r="AI44" s="271">
        <f t="shared" ca="1" si="56"/>
        <v>0</v>
      </c>
      <c r="AJ44" s="271">
        <f t="shared" ca="1" si="56"/>
        <v>0</v>
      </c>
      <c r="AK44" s="271">
        <f t="shared" ca="1" si="56"/>
        <v>0</v>
      </c>
      <c r="AL44" s="271">
        <f t="shared" ca="1" si="56"/>
        <v>0</v>
      </c>
      <c r="AM44" s="271">
        <f t="shared" ca="1" si="56"/>
        <v>0</v>
      </c>
      <c r="AN44" s="271">
        <f t="shared" ca="1" si="56"/>
        <v>0</v>
      </c>
      <c r="AO44" s="271">
        <f t="shared" ca="1" si="56"/>
        <v>0</v>
      </c>
      <c r="AP44" s="271">
        <f t="shared" ca="1" si="56"/>
        <v>0</v>
      </c>
      <c r="AQ44" s="271">
        <f t="shared" ca="1" si="56"/>
        <v>0</v>
      </c>
      <c r="AR44" s="271">
        <f t="shared" ca="1" si="56"/>
        <v>0</v>
      </c>
      <c r="AS44" s="271">
        <f t="shared" ca="1" si="56"/>
        <v>0</v>
      </c>
      <c r="AT44" s="271">
        <f t="shared" ca="1" si="56"/>
        <v>0</v>
      </c>
      <c r="AU44" s="271">
        <f t="shared" ca="1" si="56"/>
        <v>0</v>
      </c>
      <c r="AV44" s="271">
        <f t="shared" ca="1" si="56"/>
        <v>0</v>
      </c>
      <c r="AW44" s="271">
        <f t="shared" ca="1" si="56"/>
        <v>0</v>
      </c>
      <c r="AX44" s="271">
        <f t="shared" ca="1" si="56"/>
        <v>0</v>
      </c>
      <c r="AY44" s="271">
        <f t="shared" ca="1" si="56"/>
        <v>0</v>
      </c>
      <c r="AZ44" s="271">
        <f t="shared" ca="1" si="56"/>
        <v>0</v>
      </c>
      <c r="BA44" s="271">
        <f t="shared" ca="1" si="56"/>
        <v>0</v>
      </c>
      <c r="BB44" s="271">
        <f t="shared" ca="1" si="56"/>
        <v>0</v>
      </c>
      <c r="BC44" s="271">
        <f t="shared" ca="1" si="56"/>
        <v>0</v>
      </c>
      <c r="BD44" s="271">
        <f t="shared" ca="1" si="56"/>
        <v>0</v>
      </c>
      <c r="BE44" s="271">
        <f t="shared" ca="1" si="56"/>
        <v>0</v>
      </c>
      <c r="BF44" s="271">
        <f t="shared" ca="1" si="56"/>
        <v>0</v>
      </c>
      <c r="BG44" s="271">
        <f t="shared" ca="1" si="56"/>
        <v>0</v>
      </c>
      <c r="BH44" s="271">
        <f t="shared" ca="1" si="56"/>
        <v>0</v>
      </c>
      <c r="BI44" s="271">
        <f t="shared" ca="1" si="56"/>
        <v>0</v>
      </c>
      <c r="BJ44" s="271">
        <f t="shared" ca="1" si="56"/>
        <v>0</v>
      </c>
      <c r="BK44" s="271">
        <f t="shared" ca="1" si="56"/>
        <v>0</v>
      </c>
      <c r="BL44" s="271">
        <f t="shared" ca="1" si="56"/>
        <v>0</v>
      </c>
      <c r="BM44" s="271">
        <f t="shared" ca="1" si="56"/>
        <v>0</v>
      </c>
      <c r="BN44" s="271">
        <f t="shared" ca="1" si="56"/>
        <v>0</v>
      </c>
      <c r="BO44" s="271">
        <f t="shared" ca="1" si="56"/>
        <v>0</v>
      </c>
      <c r="BP44" s="271">
        <f t="shared" ca="1" si="56"/>
        <v>0</v>
      </c>
      <c r="BQ44" s="271">
        <f t="shared" ca="1" si="56"/>
        <v>0</v>
      </c>
      <c r="BR44" s="271">
        <f t="shared" ca="1" si="56"/>
        <v>0</v>
      </c>
      <c r="BS44" s="271">
        <f t="shared" ca="1" si="56"/>
        <v>0</v>
      </c>
      <c r="BT44" s="271">
        <f t="shared" ca="1" si="56"/>
        <v>0</v>
      </c>
      <c r="BU44" s="271">
        <f t="shared" ref="BU44:DC44" ca="1" si="57">BU45+BU56+BU67</f>
        <v>0</v>
      </c>
      <c r="BV44" s="271">
        <f t="shared" ca="1" si="57"/>
        <v>0</v>
      </c>
      <c r="BW44" s="271">
        <f t="shared" ca="1" si="57"/>
        <v>0</v>
      </c>
      <c r="BX44" s="271">
        <f t="shared" ca="1" si="57"/>
        <v>0</v>
      </c>
      <c r="BY44" s="271">
        <f t="shared" ca="1" si="57"/>
        <v>0</v>
      </c>
      <c r="BZ44" s="271">
        <f t="shared" ca="1" si="57"/>
        <v>0</v>
      </c>
      <c r="CA44" s="271">
        <f t="shared" ca="1" si="57"/>
        <v>0</v>
      </c>
      <c r="CB44" s="271">
        <f t="shared" ca="1" si="57"/>
        <v>0</v>
      </c>
      <c r="CC44" s="271">
        <f t="shared" ca="1" si="57"/>
        <v>0</v>
      </c>
      <c r="CD44" s="271">
        <f t="shared" ca="1" si="57"/>
        <v>0</v>
      </c>
      <c r="CE44" s="271">
        <f t="shared" ca="1" si="57"/>
        <v>0</v>
      </c>
      <c r="CF44" s="271">
        <f t="shared" ca="1" si="57"/>
        <v>0</v>
      </c>
      <c r="CG44" s="271">
        <f t="shared" ca="1" si="57"/>
        <v>0</v>
      </c>
      <c r="CH44" s="271">
        <f t="shared" ca="1" si="57"/>
        <v>0</v>
      </c>
      <c r="CI44" s="271">
        <f t="shared" ca="1" si="57"/>
        <v>0</v>
      </c>
      <c r="CJ44" s="271">
        <f t="shared" ca="1" si="57"/>
        <v>0</v>
      </c>
      <c r="CK44" s="271">
        <f t="shared" ca="1" si="57"/>
        <v>0</v>
      </c>
      <c r="CL44" s="271">
        <f t="shared" ca="1" si="57"/>
        <v>0</v>
      </c>
      <c r="CM44" s="271">
        <f t="shared" ca="1" si="57"/>
        <v>0</v>
      </c>
      <c r="CN44" s="271">
        <f t="shared" ca="1" si="57"/>
        <v>0</v>
      </c>
      <c r="CO44" s="271">
        <f t="shared" ca="1" si="57"/>
        <v>0</v>
      </c>
      <c r="CP44" s="271">
        <f t="shared" ca="1" si="57"/>
        <v>0</v>
      </c>
      <c r="CQ44" s="271">
        <f t="shared" ca="1" si="57"/>
        <v>0</v>
      </c>
      <c r="CR44" s="271">
        <f t="shared" ca="1" si="57"/>
        <v>0</v>
      </c>
      <c r="CS44" s="271">
        <f t="shared" ca="1" si="57"/>
        <v>0</v>
      </c>
      <c r="CT44" s="271">
        <f t="shared" ca="1" si="57"/>
        <v>0</v>
      </c>
      <c r="CU44" s="271">
        <f t="shared" ca="1" si="57"/>
        <v>0</v>
      </c>
      <c r="CV44" s="271">
        <f t="shared" ca="1" si="57"/>
        <v>0</v>
      </c>
      <c r="CW44" s="271">
        <f t="shared" ca="1" si="57"/>
        <v>0</v>
      </c>
      <c r="CX44" s="271">
        <f t="shared" ca="1" si="57"/>
        <v>0</v>
      </c>
      <c r="CY44" s="271">
        <f t="shared" ca="1" si="57"/>
        <v>0</v>
      </c>
      <c r="CZ44" s="271">
        <f t="shared" ca="1" si="57"/>
        <v>0</v>
      </c>
      <c r="DA44" s="271">
        <f t="shared" ca="1" si="57"/>
        <v>0</v>
      </c>
      <c r="DB44" s="271">
        <f t="shared" ca="1" si="57"/>
        <v>0</v>
      </c>
      <c r="DC44" s="271">
        <f t="shared" ca="1" si="57"/>
        <v>0</v>
      </c>
      <c r="DE44" s="118"/>
      <c r="DF44">
        <v>1</v>
      </c>
    </row>
    <row r="45" spans="1:112" hidden="1">
      <c r="A45" s="68">
        <v>33</v>
      </c>
      <c r="B45" s="262" t="str">
        <f t="shared" ca="1" si="53"/>
        <v>E.1.</v>
      </c>
      <c r="C45" s="269" t="str">
        <f t="shared" ca="1" si="54"/>
        <v>Infrastruktūros vystymas</v>
      </c>
      <c r="D45" s="249"/>
      <c r="E45" s="270" t="str">
        <f t="shared" ca="1" si="55"/>
        <v/>
      </c>
      <c r="F45" s="257">
        <f ca="1">SUM(F46:F53)+F54</f>
        <v>166652167.91543761</v>
      </c>
      <c r="G45" s="258">
        <f ca="1">SUMIF($H$5:$DC$5,"&lt;="&amp;PAL,$H45:$DC45)</f>
        <v>184560640.59999999</v>
      </c>
      <c r="H45" s="271">
        <f ca="1">SUM(H46:H54)</f>
        <v>28839240.600000001</v>
      </c>
      <c r="I45" s="271">
        <f t="shared" ref="I45:BT45" ca="1" si="58">SUM(I46:I54)</f>
        <v>34361700</v>
      </c>
      <c r="J45" s="271">
        <f t="shared" ca="1" si="58"/>
        <v>28774075</v>
      </c>
      <c r="K45" s="271">
        <f t="shared" ca="1" si="58"/>
        <v>27127275</v>
      </c>
      <c r="L45" s="271">
        <f t="shared" ca="1" si="58"/>
        <v>24380550</v>
      </c>
      <c r="M45" s="271">
        <f t="shared" ca="1" si="58"/>
        <v>23679000</v>
      </c>
      <c r="N45" s="271">
        <f t="shared" ca="1" si="58"/>
        <v>17398800</v>
      </c>
      <c r="O45" s="271">
        <f t="shared" ca="1" si="58"/>
        <v>0</v>
      </c>
      <c r="P45" s="271">
        <f t="shared" ca="1" si="58"/>
        <v>0</v>
      </c>
      <c r="Q45" s="271">
        <f t="shared" ca="1" si="58"/>
        <v>0</v>
      </c>
      <c r="R45" s="271">
        <f t="shared" ca="1" si="58"/>
        <v>0</v>
      </c>
      <c r="S45" s="271">
        <f t="shared" ca="1" si="58"/>
        <v>0</v>
      </c>
      <c r="T45" s="271">
        <f t="shared" ca="1" si="58"/>
        <v>0</v>
      </c>
      <c r="U45" s="271">
        <f t="shared" ca="1" si="58"/>
        <v>0</v>
      </c>
      <c r="V45" s="271">
        <f t="shared" ca="1" si="58"/>
        <v>0</v>
      </c>
      <c r="W45" s="271">
        <f t="shared" ca="1" si="58"/>
        <v>0</v>
      </c>
      <c r="X45" s="271">
        <f t="shared" ca="1" si="58"/>
        <v>0</v>
      </c>
      <c r="Y45" s="271">
        <f t="shared" ca="1" si="58"/>
        <v>0</v>
      </c>
      <c r="Z45" s="271">
        <f t="shared" ca="1" si="58"/>
        <v>0</v>
      </c>
      <c r="AA45" s="271">
        <f t="shared" ca="1" si="58"/>
        <v>0</v>
      </c>
      <c r="AB45" s="271">
        <f t="shared" ca="1" si="58"/>
        <v>0</v>
      </c>
      <c r="AC45" s="271">
        <f t="shared" ca="1" si="58"/>
        <v>0</v>
      </c>
      <c r="AD45" s="271">
        <f t="shared" ca="1" si="58"/>
        <v>0</v>
      </c>
      <c r="AE45" s="271">
        <f t="shared" ca="1" si="58"/>
        <v>0</v>
      </c>
      <c r="AF45" s="271">
        <f t="shared" ca="1" si="58"/>
        <v>0</v>
      </c>
      <c r="AG45" s="271">
        <f t="shared" ca="1" si="58"/>
        <v>0</v>
      </c>
      <c r="AH45" s="271">
        <f t="shared" ca="1" si="58"/>
        <v>0</v>
      </c>
      <c r="AI45" s="271">
        <f t="shared" ca="1" si="58"/>
        <v>0</v>
      </c>
      <c r="AJ45" s="271">
        <f t="shared" ca="1" si="58"/>
        <v>0</v>
      </c>
      <c r="AK45" s="271">
        <f t="shared" ca="1" si="58"/>
        <v>0</v>
      </c>
      <c r="AL45" s="271">
        <f t="shared" ca="1" si="58"/>
        <v>0</v>
      </c>
      <c r="AM45" s="271">
        <f t="shared" ca="1" si="58"/>
        <v>0</v>
      </c>
      <c r="AN45" s="271">
        <f t="shared" ca="1" si="58"/>
        <v>0</v>
      </c>
      <c r="AO45" s="271">
        <f t="shared" ca="1" si="58"/>
        <v>0</v>
      </c>
      <c r="AP45" s="271">
        <f t="shared" ca="1" si="58"/>
        <v>0</v>
      </c>
      <c r="AQ45" s="271">
        <f t="shared" ca="1" si="58"/>
        <v>0</v>
      </c>
      <c r="AR45" s="271">
        <f t="shared" ca="1" si="58"/>
        <v>0</v>
      </c>
      <c r="AS45" s="271">
        <f t="shared" ca="1" si="58"/>
        <v>0</v>
      </c>
      <c r="AT45" s="271">
        <f t="shared" ca="1" si="58"/>
        <v>0</v>
      </c>
      <c r="AU45" s="271">
        <f t="shared" ca="1" si="58"/>
        <v>0</v>
      </c>
      <c r="AV45" s="271">
        <f t="shared" ca="1" si="58"/>
        <v>0</v>
      </c>
      <c r="AW45" s="271">
        <f t="shared" ca="1" si="58"/>
        <v>0</v>
      </c>
      <c r="AX45" s="271">
        <f t="shared" ca="1" si="58"/>
        <v>0</v>
      </c>
      <c r="AY45" s="271">
        <f t="shared" ca="1" si="58"/>
        <v>0</v>
      </c>
      <c r="AZ45" s="271">
        <f t="shared" ca="1" si="58"/>
        <v>0</v>
      </c>
      <c r="BA45" s="271">
        <f t="shared" ca="1" si="58"/>
        <v>0</v>
      </c>
      <c r="BB45" s="271">
        <f t="shared" ca="1" si="58"/>
        <v>0</v>
      </c>
      <c r="BC45" s="271">
        <f t="shared" ca="1" si="58"/>
        <v>0</v>
      </c>
      <c r="BD45" s="271">
        <f t="shared" ca="1" si="58"/>
        <v>0</v>
      </c>
      <c r="BE45" s="271">
        <f t="shared" ca="1" si="58"/>
        <v>0</v>
      </c>
      <c r="BF45" s="271">
        <f t="shared" ca="1" si="58"/>
        <v>0</v>
      </c>
      <c r="BG45" s="271">
        <f t="shared" ca="1" si="58"/>
        <v>0</v>
      </c>
      <c r="BH45" s="271">
        <f t="shared" ca="1" si="58"/>
        <v>0</v>
      </c>
      <c r="BI45" s="271">
        <f t="shared" ca="1" si="58"/>
        <v>0</v>
      </c>
      <c r="BJ45" s="271">
        <f t="shared" ca="1" si="58"/>
        <v>0</v>
      </c>
      <c r="BK45" s="271">
        <f t="shared" ca="1" si="58"/>
        <v>0</v>
      </c>
      <c r="BL45" s="271">
        <f t="shared" ca="1" si="58"/>
        <v>0</v>
      </c>
      <c r="BM45" s="271">
        <f t="shared" ca="1" si="58"/>
        <v>0</v>
      </c>
      <c r="BN45" s="271">
        <f t="shared" ca="1" si="58"/>
        <v>0</v>
      </c>
      <c r="BO45" s="271">
        <f t="shared" ca="1" si="58"/>
        <v>0</v>
      </c>
      <c r="BP45" s="271">
        <f t="shared" ca="1" si="58"/>
        <v>0</v>
      </c>
      <c r="BQ45" s="271">
        <f t="shared" ca="1" si="58"/>
        <v>0</v>
      </c>
      <c r="BR45" s="271">
        <f t="shared" ca="1" si="58"/>
        <v>0</v>
      </c>
      <c r="BS45" s="271">
        <f t="shared" ca="1" si="58"/>
        <v>0</v>
      </c>
      <c r="BT45" s="271">
        <f t="shared" ca="1" si="58"/>
        <v>0</v>
      </c>
      <c r="BU45" s="271">
        <f t="shared" ref="BU45:DC45" ca="1" si="59">SUM(BU46:BU54)</f>
        <v>0</v>
      </c>
      <c r="BV45" s="271">
        <f t="shared" ca="1" si="59"/>
        <v>0</v>
      </c>
      <c r="BW45" s="271">
        <f t="shared" ca="1" si="59"/>
        <v>0</v>
      </c>
      <c r="BX45" s="271">
        <f t="shared" ca="1" si="59"/>
        <v>0</v>
      </c>
      <c r="BY45" s="271">
        <f t="shared" ca="1" si="59"/>
        <v>0</v>
      </c>
      <c r="BZ45" s="271">
        <f t="shared" ca="1" si="59"/>
        <v>0</v>
      </c>
      <c r="CA45" s="271">
        <f t="shared" ca="1" si="59"/>
        <v>0</v>
      </c>
      <c r="CB45" s="271">
        <f t="shared" ca="1" si="59"/>
        <v>0</v>
      </c>
      <c r="CC45" s="271">
        <f t="shared" ca="1" si="59"/>
        <v>0</v>
      </c>
      <c r="CD45" s="271">
        <f t="shared" ca="1" si="59"/>
        <v>0</v>
      </c>
      <c r="CE45" s="271">
        <f t="shared" ca="1" si="59"/>
        <v>0</v>
      </c>
      <c r="CF45" s="271">
        <f t="shared" ca="1" si="59"/>
        <v>0</v>
      </c>
      <c r="CG45" s="271">
        <f t="shared" ca="1" si="59"/>
        <v>0</v>
      </c>
      <c r="CH45" s="271">
        <f t="shared" ca="1" si="59"/>
        <v>0</v>
      </c>
      <c r="CI45" s="271">
        <f t="shared" ca="1" si="59"/>
        <v>0</v>
      </c>
      <c r="CJ45" s="271">
        <f t="shared" ca="1" si="59"/>
        <v>0</v>
      </c>
      <c r="CK45" s="271">
        <f t="shared" ca="1" si="59"/>
        <v>0</v>
      </c>
      <c r="CL45" s="271">
        <f t="shared" ca="1" si="59"/>
        <v>0</v>
      </c>
      <c r="CM45" s="271">
        <f t="shared" ca="1" si="59"/>
        <v>0</v>
      </c>
      <c r="CN45" s="271">
        <f t="shared" ca="1" si="59"/>
        <v>0</v>
      </c>
      <c r="CO45" s="271">
        <f t="shared" ca="1" si="59"/>
        <v>0</v>
      </c>
      <c r="CP45" s="271">
        <f t="shared" ca="1" si="59"/>
        <v>0</v>
      </c>
      <c r="CQ45" s="271">
        <f t="shared" ca="1" si="59"/>
        <v>0</v>
      </c>
      <c r="CR45" s="271">
        <f t="shared" ca="1" si="59"/>
        <v>0</v>
      </c>
      <c r="CS45" s="271">
        <f t="shared" ca="1" si="59"/>
        <v>0</v>
      </c>
      <c r="CT45" s="271">
        <f t="shared" ca="1" si="59"/>
        <v>0</v>
      </c>
      <c r="CU45" s="271">
        <f t="shared" ca="1" si="59"/>
        <v>0</v>
      </c>
      <c r="CV45" s="271">
        <f t="shared" ca="1" si="59"/>
        <v>0</v>
      </c>
      <c r="CW45" s="271">
        <f t="shared" ca="1" si="59"/>
        <v>0</v>
      </c>
      <c r="CX45" s="271">
        <f t="shared" ca="1" si="59"/>
        <v>0</v>
      </c>
      <c r="CY45" s="271">
        <f t="shared" ca="1" si="59"/>
        <v>0</v>
      </c>
      <c r="CZ45" s="271">
        <f t="shared" ca="1" si="59"/>
        <v>0</v>
      </c>
      <c r="DA45" s="271">
        <f t="shared" ca="1" si="59"/>
        <v>0</v>
      </c>
      <c r="DB45" s="271">
        <f t="shared" ca="1" si="59"/>
        <v>0</v>
      </c>
      <c r="DC45" s="271">
        <f t="shared" ca="1" si="59"/>
        <v>0</v>
      </c>
      <c r="DE45" s="118"/>
      <c r="DF45">
        <v>1</v>
      </c>
    </row>
    <row r="46" spans="1:112" ht="29" hidden="1">
      <c r="A46" s="68">
        <v>34</v>
      </c>
      <c r="B46" s="262" t="str">
        <f t="shared" ca="1" si="53"/>
        <v>E.1.1.</v>
      </c>
      <c r="C46" s="263" t="str">
        <f t="shared" ca="1" si="54"/>
        <v>Dviračių ir pėsčiųjų infrastruktūros vystymas šalia valstybinės reikšmės kelių Vidurio ir vakarų Lietuvoje (ERPF)</v>
      </c>
      <c r="D46" s="267"/>
      <c r="E46" s="264">
        <f t="shared" ca="1" si="55"/>
        <v>0.21</v>
      </c>
      <c r="F46" s="265">
        <f ca="1">H46+NPV(FD,I46:INDEX(I46:DC46,PAL))</f>
        <v>47834939.294720076</v>
      </c>
      <c r="G46" s="258">
        <f ca="1">SUMIF($H$5:$DC$5,"&lt;="&amp;PAL,$H46:$DC46)</f>
        <v>50183744</v>
      </c>
      <c r="H46" s="266">
        <f ca="1">OFFSET(INDIRECT("'"&amp;Opt_alt&amp;"'!H12"),$A46,H$5)*$DF46</f>
        <v>8705994</v>
      </c>
      <c r="I46" s="266">
        <f t="shared" ref="H46:Q55" ca="1" si="60">OFFSET(INDIRECT("'"&amp;Opt_alt&amp;"'!H12"),$A46,I$5)*$DF46</f>
        <v>24408700</v>
      </c>
      <c r="J46" s="266">
        <f t="shared" ca="1" si="60"/>
        <v>13631050</v>
      </c>
      <c r="K46" s="266">
        <f t="shared" ca="1" si="60"/>
        <v>3438000</v>
      </c>
      <c r="L46" s="266">
        <f t="shared" ca="1" si="60"/>
        <v>0</v>
      </c>
      <c r="M46" s="266">
        <f t="shared" ca="1" si="60"/>
        <v>0</v>
      </c>
      <c r="N46" s="266">
        <f t="shared" ca="1" si="60"/>
        <v>0</v>
      </c>
      <c r="O46" s="266">
        <f t="shared" ca="1" si="60"/>
        <v>0</v>
      </c>
      <c r="P46" s="266">
        <f t="shared" ca="1" si="60"/>
        <v>0</v>
      </c>
      <c r="Q46" s="266">
        <f t="shared" ca="1" si="60"/>
        <v>0</v>
      </c>
      <c r="R46" s="266">
        <f t="shared" ref="R46:AA55" ca="1" si="61">OFFSET(INDIRECT("'"&amp;Opt_alt&amp;"'!H12"),$A46,R$5)*$DF46</f>
        <v>0</v>
      </c>
      <c r="S46" s="266">
        <f t="shared" ca="1" si="61"/>
        <v>0</v>
      </c>
      <c r="T46" s="266">
        <f t="shared" ca="1" si="61"/>
        <v>0</v>
      </c>
      <c r="U46" s="266">
        <f t="shared" ca="1" si="61"/>
        <v>0</v>
      </c>
      <c r="V46" s="266">
        <f t="shared" ca="1" si="61"/>
        <v>0</v>
      </c>
      <c r="W46" s="266">
        <f t="shared" ca="1" si="61"/>
        <v>0</v>
      </c>
      <c r="X46" s="266">
        <f t="shared" ca="1" si="61"/>
        <v>0</v>
      </c>
      <c r="Y46" s="266">
        <f t="shared" ca="1" si="61"/>
        <v>0</v>
      </c>
      <c r="Z46" s="266">
        <f t="shared" ca="1" si="61"/>
        <v>0</v>
      </c>
      <c r="AA46" s="266">
        <f t="shared" ca="1" si="61"/>
        <v>0</v>
      </c>
      <c r="AB46" s="266">
        <f t="shared" ref="AB46:AK55" ca="1" si="62">OFFSET(INDIRECT("'"&amp;Opt_alt&amp;"'!H12"),$A46,AB$5)*$DF46</f>
        <v>0</v>
      </c>
      <c r="AC46" s="266">
        <f t="shared" ca="1" si="62"/>
        <v>0</v>
      </c>
      <c r="AD46" s="266">
        <f t="shared" ca="1" si="62"/>
        <v>0</v>
      </c>
      <c r="AE46" s="266">
        <f t="shared" ca="1" si="62"/>
        <v>0</v>
      </c>
      <c r="AF46" s="266">
        <f t="shared" ca="1" si="62"/>
        <v>0</v>
      </c>
      <c r="AG46" s="266">
        <f t="shared" ca="1" si="62"/>
        <v>0</v>
      </c>
      <c r="AH46" s="266">
        <f t="shared" ca="1" si="62"/>
        <v>0</v>
      </c>
      <c r="AI46" s="266">
        <f t="shared" ca="1" si="62"/>
        <v>0</v>
      </c>
      <c r="AJ46" s="266">
        <f t="shared" ca="1" si="62"/>
        <v>0</v>
      </c>
      <c r="AK46" s="266">
        <f t="shared" ca="1" si="62"/>
        <v>0</v>
      </c>
      <c r="AL46" s="266">
        <f t="shared" ref="AL46:AU55" ca="1" si="63">OFFSET(INDIRECT("'"&amp;Opt_alt&amp;"'!H12"),$A46,AL$5)*$DF46</f>
        <v>0</v>
      </c>
      <c r="AM46" s="266">
        <f t="shared" ca="1" si="63"/>
        <v>0</v>
      </c>
      <c r="AN46" s="266">
        <f t="shared" ca="1" si="63"/>
        <v>0</v>
      </c>
      <c r="AO46" s="266">
        <f t="shared" ca="1" si="63"/>
        <v>0</v>
      </c>
      <c r="AP46" s="266">
        <f t="shared" ca="1" si="63"/>
        <v>0</v>
      </c>
      <c r="AQ46" s="266">
        <f t="shared" ca="1" si="63"/>
        <v>0</v>
      </c>
      <c r="AR46" s="266">
        <f t="shared" ca="1" si="63"/>
        <v>0</v>
      </c>
      <c r="AS46" s="266">
        <f t="shared" ca="1" si="63"/>
        <v>0</v>
      </c>
      <c r="AT46" s="266">
        <f t="shared" ca="1" si="63"/>
        <v>0</v>
      </c>
      <c r="AU46" s="266">
        <f t="shared" ca="1" si="63"/>
        <v>0</v>
      </c>
      <c r="AV46" s="266">
        <f t="shared" ref="AV46:BE55" ca="1" si="64">OFFSET(INDIRECT("'"&amp;Opt_alt&amp;"'!H12"),$A46,AV$5)*$DF46</f>
        <v>0</v>
      </c>
      <c r="AW46" s="266">
        <f t="shared" ca="1" si="64"/>
        <v>0</v>
      </c>
      <c r="AX46" s="266">
        <f t="shared" ca="1" si="64"/>
        <v>0</v>
      </c>
      <c r="AY46" s="266">
        <f t="shared" ca="1" si="64"/>
        <v>0</v>
      </c>
      <c r="AZ46" s="266">
        <f t="shared" ca="1" si="64"/>
        <v>0</v>
      </c>
      <c r="BA46" s="266">
        <f t="shared" ca="1" si="64"/>
        <v>0</v>
      </c>
      <c r="BB46" s="266">
        <f t="shared" ca="1" si="64"/>
        <v>0</v>
      </c>
      <c r="BC46" s="266">
        <f t="shared" ca="1" si="64"/>
        <v>0</v>
      </c>
      <c r="BD46" s="266">
        <f t="shared" ca="1" si="64"/>
        <v>0</v>
      </c>
      <c r="BE46" s="266">
        <f t="shared" ca="1" si="64"/>
        <v>0</v>
      </c>
      <c r="BF46" s="266">
        <f t="shared" ref="BF46:BO55" ca="1" si="65">OFFSET(INDIRECT("'"&amp;Opt_alt&amp;"'!H12"),$A46,BF$5)*$DF46</f>
        <v>0</v>
      </c>
      <c r="BG46" s="266">
        <f t="shared" ca="1" si="65"/>
        <v>0</v>
      </c>
      <c r="BH46" s="266">
        <f t="shared" ca="1" si="65"/>
        <v>0</v>
      </c>
      <c r="BI46" s="266">
        <f t="shared" ca="1" si="65"/>
        <v>0</v>
      </c>
      <c r="BJ46" s="266">
        <f t="shared" ca="1" si="65"/>
        <v>0</v>
      </c>
      <c r="BK46" s="266">
        <f t="shared" ca="1" si="65"/>
        <v>0</v>
      </c>
      <c r="BL46" s="266">
        <f t="shared" ca="1" si="65"/>
        <v>0</v>
      </c>
      <c r="BM46" s="266">
        <f t="shared" ca="1" si="65"/>
        <v>0</v>
      </c>
      <c r="BN46" s="266">
        <f t="shared" ca="1" si="65"/>
        <v>0</v>
      </c>
      <c r="BO46" s="266">
        <f t="shared" ca="1" si="65"/>
        <v>0</v>
      </c>
      <c r="BP46" s="266">
        <f t="shared" ref="BP46:BY55" ca="1" si="66">OFFSET(INDIRECT("'"&amp;Opt_alt&amp;"'!H12"),$A46,BP$5)*$DF46</f>
        <v>0</v>
      </c>
      <c r="BQ46" s="266">
        <f t="shared" ca="1" si="66"/>
        <v>0</v>
      </c>
      <c r="BR46" s="266">
        <f t="shared" ca="1" si="66"/>
        <v>0</v>
      </c>
      <c r="BS46" s="266">
        <f t="shared" ca="1" si="66"/>
        <v>0</v>
      </c>
      <c r="BT46" s="266">
        <f t="shared" ca="1" si="66"/>
        <v>0</v>
      </c>
      <c r="BU46" s="266">
        <f t="shared" ca="1" si="66"/>
        <v>0</v>
      </c>
      <c r="BV46" s="266">
        <f t="shared" ca="1" si="66"/>
        <v>0</v>
      </c>
      <c r="BW46" s="266">
        <f t="shared" ca="1" si="66"/>
        <v>0</v>
      </c>
      <c r="BX46" s="266">
        <f t="shared" ca="1" si="66"/>
        <v>0</v>
      </c>
      <c r="BY46" s="266">
        <f t="shared" ca="1" si="66"/>
        <v>0</v>
      </c>
      <c r="BZ46" s="266">
        <f t="shared" ref="BZ46:CI55" ca="1" si="67">OFFSET(INDIRECT("'"&amp;Opt_alt&amp;"'!H12"),$A46,BZ$5)*$DF46</f>
        <v>0</v>
      </c>
      <c r="CA46" s="266">
        <f t="shared" ca="1" si="67"/>
        <v>0</v>
      </c>
      <c r="CB46" s="266">
        <f t="shared" ca="1" si="67"/>
        <v>0</v>
      </c>
      <c r="CC46" s="266">
        <f t="shared" ca="1" si="67"/>
        <v>0</v>
      </c>
      <c r="CD46" s="266">
        <f t="shared" ca="1" si="67"/>
        <v>0</v>
      </c>
      <c r="CE46" s="266">
        <f t="shared" ca="1" si="67"/>
        <v>0</v>
      </c>
      <c r="CF46" s="266">
        <f t="shared" ca="1" si="67"/>
        <v>0</v>
      </c>
      <c r="CG46" s="266">
        <f t="shared" ca="1" si="67"/>
        <v>0</v>
      </c>
      <c r="CH46" s="266">
        <f t="shared" ca="1" si="67"/>
        <v>0</v>
      </c>
      <c r="CI46" s="266">
        <f t="shared" ca="1" si="67"/>
        <v>0</v>
      </c>
      <c r="CJ46" s="266">
        <f t="shared" ref="CJ46:CS55" ca="1" si="68">OFFSET(INDIRECT("'"&amp;Opt_alt&amp;"'!H12"),$A46,CJ$5)*$DF46</f>
        <v>0</v>
      </c>
      <c r="CK46" s="266">
        <f t="shared" ca="1" si="68"/>
        <v>0</v>
      </c>
      <c r="CL46" s="266">
        <f t="shared" ca="1" si="68"/>
        <v>0</v>
      </c>
      <c r="CM46" s="266">
        <f t="shared" ca="1" si="68"/>
        <v>0</v>
      </c>
      <c r="CN46" s="266">
        <f t="shared" ca="1" si="68"/>
        <v>0</v>
      </c>
      <c r="CO46" s="266">
        <f t="shared" ca="1" si="68"/>
        <v>0</v>
      </c>
      <c r="CP46" s="266">
        <f t="shared" ca="1" si="68"/>
        <v>0</v>
      </c>
      <c r="CQ46" s="266">
        <f t="shared" ca="1" si="68"/>
        <v>0</v>
      </c>
      <c r="CR46" s="266">
        <f t="shared" ca="1" si="68"/>
        <v>0</v>
      </c>
      <c r="CS46" s="266">
        <f t="shared" ca="1" si="68"/>
        <v>0</v>
      </c>
      <c r="CT46" s="266">
        <f t="shared" ref="CT46:DC55" ca="1" si="69">OFFSET(INDIRECT("'"&amp;Opt_alt&amp;"'!H12"),$A46,CT$5)*$DF46</f>
        <v>0</v>
      </c>
      <c r="CU46" s="266">
        <f t="shared" ca="1" si="69"/>
        <v>0</v>
      </c>
      <c r="CV46" s="266">
        <f t="shared" ca="1" si="69"/>
        <v>0</v>
      </c>
      <c r="CW46" s="266">
        <f t="shared" ca="1" si="69"/>
        <v>0</v>
      </c>
      <c r="CX46" s="266">
        <f t="shared" ca="1" si="69"/>
        <v>0</v>
      </c>
      <c r="CY46" s="266">
        <f t="shared" ca="1" si="69"/>
        <v>0</v>
      </c>
      <c r="CZ46" s="266">
        <f t="shared" ca="1" si="69"/>
        <v>0</v>
      </c>
      <c r="DA46" s="266">
        <f t="shared" ca="1" si="69"/>
        <v>0</v>
      </c>
      <c r="DB46" s="266">
        <f t="shared" ca="1" si="69"/>
        <v>0</v>
      </c>
      <c r="DC46" s="266">
        <f t="shared" ca="1" si="69"/>
        <v>0</v>
      </c>
      <c r="DE46" s="118" t="str">
        <f t="shared" ca="1" si="25"/>
        <v>E.1.1.</v>
      </c>
      <c r="DF46">
        <v>1</v>
      </c>
      <c r="DG46">
        <f t="shared" ref="DG46:DG55" ca="1" si="70">OFFSET(INDIRECT("'"&amp;Opt_alt&amp;"'!H12"),$A46,DG$5)</f>
        <v>21</v>
      </c>
      <c r="DH46">
        <v>0</v>
      </c>
    </row>
    <row r="47" spans="1:112" hidden="1">
      <c r="A47" s="68">
        <v>35</v>
      </c>
      <c r="B47" s="262" t="str">
        <f t="shared" ca="1" si="53"/>
        <v>E.1.2.</v>
      </c>
      <c r="C47" s="263" t="str">
        <f t="shared" ca="1" si="54"/>
        <v>Dviračių ir pėsčiųjų infrastruktūros vystymas šalia valstybinės reikšmės kelių (KPPP)</v>
      </c>
      <c r="D47" s="267"/>
      <c r="E47" s="264">
        <f t="shared" ca="1" si="55"/>
        <v>0.21</v>
      </c>
      <c r="F47" s="265">
        <f ca="1">H47+NPV(FD,I47:INDEX(I47:DC47,PAL))</f>
        <v>118817228.62071753</v>
      </c>
      <c r="G47" s="258">
        <f ca="1">SUMIF($H$5:$DC$5,"&lt;="&amp;PAL,$H47:$DC47)</f>
        <v>134376896.59999999</v>
      </c>
      <c r="H47" s="266">
        <f t="shared" ca="1" si="60"/>
        <v>20133246.600000001</v>
      </c>
      <c r="I47" s="266">
        <f t="shared" ca="1" si="60"/>
        <v>9953000</v>
      </c>
      <c r="J47" s="266">
        <f t="shared" ca="1" si="60"/>
        <v>15143025</v>
      </c>
      <c r="K47" s="266">
        <f t="shared" ca="1" si="60"/>
        <v>23689275</v>
      </c>
      <c r="L47" s="266">
        <f t="shared" ca="1" si="60"/>
        <v>24380550</v>
      </c>
      <c r="M47" s="266">
        <f t="shared" ca="1" si="60"/>
        <v>23679000</v>
      </c>
      <c r="N47" s="266">
        <f t="shared" ca="1" si="60"/>
        <v>17398800</v>
      </c>
      <c r="O47" s="266">
        <f t="shared" ca="1" si="60"/>
        <v>0</v>
      </c>
      <c r="P47" s="266">
        <f t="shared" ca="1" si="60"/>
        <v>0</v>
      </c>
      <c r="Q47" s="266">
        <f t="shared" ca="1" si="60"/>
        <v>0</v>
      </c>
      <c r="R47" s="266">
        <f t="shared" ca="1" si="61"/>
        <v>0</v>
      </c>
      <c r="S47" s="266">
        <f t="shared" ca="1" si="61"/>
        <v>0</v>
      </c>
      <c r="T47" s="266">
        <f t="shared" ca="1" si="61"/>
        <v>0</v>
      </c>
      <c r="U47" s="266">
        <f t="shared" ca="1" si="61"/>
        <v>0</v>
      </c>
      <c r="V47" s="266">
        <f t="shared" ca="1" si="61"/>
        <v>0</v>
      </c>
      <c r="W47" s="266">
        <f t="shared" ca="1" si="61"/>
        <v>0</v>
      </c>
      <c r="X47" s="266">
        <f t="shared" ca="1" si="61"/>
        <v>0</v>
      </c>
      <c r="Y47" s="266">
        <f t="shared" ca="1" si="61"/>
        <v>0</v>
      </c>
      <c r="Z47" s="266">
        <f t="shared" ca="1" si="61"/>
        <v>0</v>
      </c>
      <c r="AA47" s="266">
        <f t="shared" ca="1" si="61"/>
        <v>0</v>
      </c>
      <c r="AB47" s="266">
        <f t="shared" ca="1" si="62"/>
        <v>0</v>
      </c>
      <c r="AC47" s="266">
        <f t="shared" ca="1" si="62"/>
        <v>0</v>
      </c>
      <c r="AD47" s="266">
        <f t="shared" ca="1" si="62"/>
        <v>0</v>
      </c>
      <c r="AE47" s="266">
        <f t="shared" ca="1" si="62"/>
        <v>0</v>
      </c>
      <c r="AF47" s="266">
        <f t="shared" ca="1" si="62"/>
        <v>0</v>
      </c>
      <c r="AG47" s="266">
        <f t="shared" ca="1" si="62"/>
        <v>0</v>
      </c>
      <c r="AH47" s="266">
        <f t="shared" ca="1" si="62"/>
        <v>0</v>
      </c>
      <c r="AI47" s="266">
        <f t="shared" ca="1" si="62"/>
        <v>0</v>
      </c>
      <c r="AJ47" s="266">
        <f t="shared" ca="1" si="62"/>
        <v>0</v>
      </c>
      <c r="AK47" s="266">
        <f t="shared" ca="1" si="62"/>
        <v>0</v>
      </c>
      <c r="AL47" s="266">
        <f t="shared" ca="1" si="63"/>
        <v>0</v>
      </c>
      <c r="AM47" s="266">
        <f t="shared" ca="1" si="63"/>
        <v>0</v>
      </c>
      <c r="AN47" s="266">
        <f t="shared" ca="1" si="63"/>
        <v>0</v>
      </c>
      <c r="AO47" s="266">
        <f t="shared" ca="1" si="63"/>
        <v>0</v>
      </c>
      <c r="AP47" s="266">
        <f t="shared" ca="1" si="63"/>
        <v>0</v>
      </c>
      <c r="AQ47" s="266">
        <f t="shared" ca="1" si="63"/>
        <v>0</v>
      </c>
      <c r="AR47" s="266">
        <f t="shared" ca="1" si="63"/>
        <v>0</v>
      </c>
      <c r="AS47" s="266">
        <f t="shared" ca="1" si="63"/>
        <v>0</v>
      </c>
      <c r="AT47" s="266">
        <f t="shared" ca="1" si="63"/>
        <v>0</v>
      </c>
      <c r="AU47" s="266">
        <f t="shared" ca="1" si="63"/>
        <v>0</v>
      </c>
      <c r="AV47" s="266">
        <f t="shared" ca="1" si="64"/>
        <v>0</v>
      </c>
      <c r="AW47" s="266">
        <f t="shared" ca="1" si="64"/>
        <v>0</v>
      </c>
      <c r="AX47" s="266">
        <f t="shared" ca="1" si="64"/>
        <v>0</v>
      </c>
      <c r="AY47" s="266">
        <f t="shared" ca="1" si="64"/>
        <v>0</v>
      </c>
      <c r="AZ47" s="266">
        <f t="shared" ca="1" si="64"/>
        <v>0</v>
      </c>
      <c r="BA47" s="266">
        <f t="shared" ca="1" si="64"/>
        <v>0</v>
      </c>
      <c r="BB47" s="266">
        <f t="shared" ca="1" si="64"/>
        <v>0</v>
      </c>
      <c r="BC47" s="266">
        <f t="shared" ca="1" si="64"/>
        <v>0</v>
      </c>
      <c r="BD47" s="266">
        <f t="shared" ca="1" si="64"/>
        <v>0</v>
      </c>
      <c r="BE47" s="266">
        <f t="shared" ca="1" si="64"/>
        <v>0</v>
      </c>
      <c r="BF47" s="266">
        <f t="shared" ca="1" si="65"/>
        <v>0</v>
      </c>
      <c r="BG47" s="266">
        <f t="shared" ca="1" si="65"/>
        <v>0</v>
      </c>
      <c r="BH47" s="266">
        <f t="shared" ca="1" si="65"/>
        <v>0</v>
      </c>
      <c r="BI47" s="266">
        <f t="shared" ca="1" si="65"/>
        <v>0</v>
      </c>
      <c r="BJ47" s="266">
        <f t="shared" ca="1" si="65"/>
        <v>0</v>
      </c>
      <c r="BK47" s="266">
        <f t="shared" ca="1" si="65"/>
        <v>0</v>
      </c>
      <c r="BL47" s="266">
        <f t="shared" ca="1" si="65"/>
        <v>0</v>
      </c>
      <c r="BM47" s="266">
        <f t="shared" ca="1" si="65"/>
        <v>0</v>
      </c>
      <c r="BN47" s="266">
        <f t="shared" ca="1" si="65"/>
        <v>0</v>
      </c>
      <c r="BO47" s="266">
        <f t="shared" ca="1" si="65"/>
        <v>0</v>
      </c>
      <c r="BP47" s="266">
        <f t="shared" ca="1" si="66"/>
        <v>0</v>
      </c>
      <c r="BQ47" s="266">
        <f t="shared" ca="1" si="66"/>
        <v>0</v>
      </c>
      <c r="BR47" s="266">
        <f t="shared" ca="1" si="66"/>
        <v>0</v>
      </c>
      <c r="BS47" s="266">
        <f t="shared" ca="1" si="66"/>
        <v>0</v>
      </c>
      <c r="BT47" s="266">
        <f t="shared" ca="1" si="66"/>
        <v>0</v>
      </c>
      <c r="BU47" s="266">
        <f t="shared" ca="1" si="66"/>
        <v>0</v>
      </c>
      <c r="BV47" s="266">
        <f t="shared" ca="1" si="66"/>
        <v>0</v>
      </c>
      <c r="BW47" s="266">
        <f t="shared" ca="1" si="66"/>
        <v>0</v>
      </c>
      <c r="BX47" s="266">
        <f t="shared" ca="1" si="66"/>
        <v>0</v>
      </c>
      <c r="BY47" s="266">
        <f t="shared" ca="1" si="66"/>
        <v>0</v>
      </c>
      <c r="BZ47" s="266">
        <f t="shared" ca="1" si="67"/>
        <v>0</v>
      </c>
      <c r="CA47" s="266">
        <f t="shared" ca="1" si="67"/>
        <v>0</v>
      </c>
      <c r="CB47" s="266">
        <f t="shared" ca="1" si="67"/>
        <v>0</v>
      </c>
      <c r="CC47" s="266">
        <f t="shared" ca="1" si="67"/>
        <v>0</v>
      </c>
      <c r="CD47" s="266">
        <f t="shared" ca="1" si="67"/>
        <v>0</v>
      </c>
      <c r="CE47" s="266">
        <f t="shared" ca="1" si="67"/>
        <v>0</v>
      </c>
      <c r="CF47" s="266">
        <f t="shared" ca="1" si="67"/>
        <v>0</v>
      </c>
      <c r="CG47" s="266">
        <f t="shared" ca="1" si="67"/>
        <v>0</v>
      </c>
      <c r="CH47" s="266">
        <f t="shared" ca="1" si="67"/>
        <v>0</v>
      </c>
      <c r="CI47" s="266">
        <f t="shared" ca="1" si="67"/>
        <v>0</v>
      </c>
      <c r="CJ47" s="266">
        <f t="shared" ca="1" si="68"/>
        <v>0</v>
      </c>
      <c r="CK47" s="266">
        <f t="shared" ca="1" si="68"/>
        <v>0</v>
      </c>
      <c r="CL47" s="266">
        <f t="shared" ca="1" si="68"/>
        <v>0</v>
      </c>
      <c r="CM47" s="266">
        <f t="shared" ca="1" si="68"/>
        <v>0</v>
      </c>
      <c r="CN47" s="266">
        <f t="shared" ca="1" si="68"/>
        <v>0</v>
      </c>
      <c r="CO47" s="266">
        <f t="shared" ca="1" si="68"/>
        <v>0</v>
      </c>
      <c r="CP47" s="266">
        <f t="shared" ca="1" si="68"/>
        <v>0</v>
      </c>
      <c r="CQ47" s="266">
        <f t="shared" ca="1" si="68"/>
        <v>0</v>
      </c>
      <c r="CR47" s="266">
        <f t="shared" ca="1" si="68"/>
        <v>0</v>
      </c>
      <c r="CS47" s="266">
        <f t="shared" ca="1" si="68"/>
        <v>0</v>
      </c>
      <c r="CT47" s="266">
        <f t="shared" ca="1" si="69"/>
        <v>0</v>
      </c>
      <c r="CU47" s="266">
        <f t="shared" ca="1" si="69"/>
        <v>0</v>
      </c>
      <c r="CV47" s="266">
        <f t="shared" ca="1" si="69"/>
        <v>0</v>
      </c>
      <c r="CW47" s="266">
        <f t="shared" ca="1" si="69"/>
        <v>0</v>
      </c>
      <c r="CX47" s="266">
        <f t="shared" ca="1" si="69"/>
        <v>0</v>
      </c>
      <c r="CY47" s="266">
        <f t="shared" ca="1" si="69"/>
        <v>0</v>
      </c>
      <c r="CZ47" s="266">
        <f t="shared" ca="1" si="69"/>
        <v>0</v>
      </c>
      <c r="DA47" s="266">
        <f t="shared" ca="1" si="69"/>
        <v>0</v>
      </c>
      <c r="DB47" s="266">
        <f t="shared" ca="1" si="69"/>
        <v>0</v>
      </c>
      <c r="DC47" s="266">
        <f t="shared" ca="1" si="69"/>
        <v>0</v>
      </c>
      <c r="DE47" s="118" t="str">
        <f t="shared" ca="1" si="25"/>
        <v>E.1.2.</v>
      </c>
      <c r="DF47">
        <v>1</v>
      </c>
      <c r="DG47">
        <f t="shared" ca="1" si="70"/>
        <v>21</v>
      </c>
      <c r="DH47">
        <v>0</v>
      </c>
    </row>
    <row r="48" spans="1:112" hidden="1">
      <c r="A48" s="68">
        <v>36</v>
      </c>
      <c r="B48" s="262" t="str">
        <f t="shared" ca="1" si="53"/>
        <v>E.1.3.</v>
      </c>
      <c r="C48" s="263" t="str">
        <f t="shared" ca="1" si="54"/>
        <v>Veikla</v>
      </c>
      <c r="D48" s="267"/>
      <c r="E48" s="264">
        <f t="shared" ca="1" si="55"/>
        <v>0.21</v>
      </c>
      <c r="F48" s="265">
        <f ca="1">H48+NPV(FD,I48:INDEX(I48:DC48,PAL))</f>
        <v>0</v>
      </c>
      <c r="G48" s="258">
        <f ca="1">SUMIF($H$5:$DC$5,"&lt;="&amp;PAL,$H48:$DC48)</f>
        <v>0</v>
      </c>
      <c r="H48" s="266">
        <f t="shared" ca="1" si="60"/>
        <v>0</v>
      </c>
      <c r="I48" s="266">
        <f t="shared" ca="1" si="60"/>
        <v>0</v>
      </c>
      <c r="J48" s="266">
        <f t="shared" ca="1" si="60"/>
        <v>0</v>
      </c>
      <c r="K48" s="266">
        <f t="shared" ca="1" si="60"/>
        <v>0</v>
      </c>
      <c r="L48" s="266">
        <f t="shared" ca="1" si="60"/>
        <v>0</v>
      </c>
      <c r="M48" s="266">
        <f t="shared" ca="1" si="60"/>
        <v>0</v>
      </c>
      <c r="N48" s="266">
        <f t="shared" ca="1" si="60"/>
        <v>0</v>
      </c>
      <c r="O48" s="266">
        <f t="shared" ca="1" si="60"/>
        <v>0</v>
      </c>
      <c r="P48" s="266">
        <f t="shared" ca="1" si="60"/>
        <v>0</v>
      </c>
      <c r="Q48" s="266">
        <f t="shared" ca="1" si="60"/>
        <v>0</v>
      </c>
      <c r="R48" s="266">
        <f t="shared" ca="1" si="61"/>
        <v>0</v>
      </c>
      <c r="S48" s="266">
        <f t="shared" ca="1" si="61"/>
        <v>0</v>
      </c>
      <c r="T48" s="266">
        <f t="shared" ca="1" si="61"/>
        <v>0</v>
      </c>
      <c r="U48" s="266">
        <f t="shared" ca="1" si="61"/>
        <v>0</v>
      </c>
      <c r="V48" s="266">
        <f t="shared" ca="1" si="61"/>
        <v>0</v>
      </c>
      <c r="W48" s="266">
        <f t="shared" ca="1" si="61"/>
        <v>0</v>
      </c>
      <c r="X48" s="266">
        <f t="shared" ca="1" si="61"/>
        <v>0</v>
      </c>
      <c r="Y48" s="266">
        <f t="shared" ca="1" si="61"/>
        <v>0</v>
      </c>
      <c r="Z48" s="266">
        <f t="shared" ca="1" si="61"/>
        <v>0</v>
      </c>
      <c r="AA48" s="266">
        <f t="shared" ca="1" si="61"/>
        <v>0</v>
      </c>
      <c r="AB48" s="266">
        <f t="shared" ca="1" si="62"/>
        <v>0</v>
      </c>
      <c r="AC48" s="266">
        <f t="shared" ca="1" si="62"/>
        <v>0</v>
      </c>
      <c r="AD48" s="266">
        <f t="shared" ca="1" si="62"/>
        <v>0</v>
      </c>
      <c r="AE48" s="266">
        <f t="shared" ca="1" si="62"/>
        <v>0</v>
      </c>
      <c r="AF48" s="266">
        <f t="shared" ca="1" si="62"/>
        <v>0</v>
      </c>
      <c r="AG48" s="266">
        <f t="shared" ca="1" si="62"/>
        <v>0</v>
      </c>
      <c r="AH48" s="266">
        <f t="shared" ca="1" si="62"/>
        <v>0</v>
      </c>
      <c r="AI48" s="266">
        <f t="shared" ca="1" si="62"/>
        <v>0</v>
      </c>
      <c r="AJ48" s="266">
        <f t="shared" ca="1" si="62"/>
        <v>0</v>
      </c>
      <c r="AK48" s="266">
        <f t="shared" ca="1" si="62"/>
        <v>0</v>
      </c>
      <c r="AL48" s="266">
        <f t="shared" ca="1" si="63"/>
        <v>0</v>
      </c>
      <c r="AM48" s="266">
        <f t="shared" ca="1" si="63"/>
        <v>0</v>
      </c>
      <c r="AN48" s="266">
        <f t="shared" ca="1" si="63"/>
        <v>0</v>
      </c>
      <c r="AO48" s="266">
        <f t="shared" ca="1" si="63"/>
        <v>0</v>
      </c>
      <c r="AP48" s="266">
        <f t="shared" ca="1" si="63"/>
        <v>0</v>
      </c>
      <c r="AQ48" s="266">
        <f t="shared" ca="1" si="63"/>
        <v>0</v>
      </c>
      <c r="AR48" s="266">
        <f t="shared" ca="1" si="63"/>
        <v>0</v>
      </c>
      <c r="AS48" s="266">
        <f t="shared" ca="1" si="63"/>
        <v>0</v>
      </c>
      <c r="AT48" s="266">
        <f t="shared" ca="1" si="63"/>
        <v>0</v>
      </c>
      <c r="AU48" s="266">
        <f t="shared" ca="1" si="63"/>
        <v>0</v>
      </c>
      <c r="AV48" s="266">
        <f t="shared" ca="1" si="64"/>
        <v>0</v>
      </c>
      <c r="AW48" s="266">
        <f t="shared" ca="1" si="64"/>
        <v>0</v>
      </c>
      <c r="AX48" s="266">
        <f t="shared" ca="1" si="64"/>
        <v>0</v>
      </c>
      <c r="AY48" s="266">
        <f t="shared" ca="1" si="64"/>
        <v>0</v>
      </c>
      <c r="AZ48" s="266">
        <f t="shared" ca="1" si="64"/>
        <v>0</v>
      </c>
      <c r="BA48" s="266">
        <f t="shared" ca="1" si="64"/>
        <v>0</v>
      </c>
      <c r="BB48" s="266">
        <f t="shared" ca="1" si="64"/>
        <v>0</v>
      </c>
      <c r="BC48" s="266">
        <f t="shared" ca="1" si="64"/>
        <v>0</v>
      </c>
      <c r="BD48" s="266">
        <f t="shared" ca="1" si="64"/>
        <v>0</v>
      </c>
      <c r="BE48" s="266">
        <f t="shared" ca="1" si="64"/>
        <v>0</v>
      </c>
      <c r="BF48" s="266">
        <f t="shared" ca="1" si="65"/>
        <v>0</v>
      </c>
      <c r="BG48" s="266">
        <f t="shared" ca="1" si="65"/>
        <v>0</v>
      </c>
      <c r="BH48" s="266">
        <f t="shared" ca="1" si="65"/>
        <v>0</v>
      </c>
      <c r="BI48" s="266">
        <f t="shared" ca="1" si="65"/>
        <v>0</v>
      </c>
      <c r="BJ48" s="266">
        <f t="shared" ca="1" si="65"/>
        <v>0</v>
      </c>
      <c r="BK48" s="266">
        <f t="shared" ca="1" si="65"/>
        <v>0</v>
      </c>
      <c r="BL48" s="266">
        <f t="shared" ca="1" si="65"/>
        <v>0</v>
      </c>
      <c r="BM48" s="266">
        <f t="shared" ca="1" si="65"/>
        <v>0</v>
      </c>
      <c r="BN48" s="266">
        <f t="shared" ca="1" si="65"/>
        <v>0</v>
      </c>
      <c r="BO48" s="266">
        <f t="shared" ca="1" si="65"/>
        <v>0</v>
      </c>
      <c r="BP48" s="266">
        <f t="shared" ca="1" si="66"/>
        <v>0</v>
      </c>
      <c r="BQ48" s="266">
        <f t="shared" ca="1" si="66"/>
        <v>0</v>
      </c>
      <c r="BR48" s="266">
        <f t="shared" ca="1" si="66"/>
        <v>0</v>
      </c>
      <c r="BS48" s="266">
        <f t="shared" ca="1" si="66"/>
        <v>0</v>
      </c>
      <c r="BT48" s="266">
        <f t="shared" ca="1" si="66"/>
        <v>0</v>
      </c>
      <c r="BU48" s="266">
        <f t="shared" ca="1" si="66"/>
        <v>0</v>
      </c>
      <c r="BV48" s="266">
        <f t="shared" ca="1" si="66"/>
        <v>0</v>
      </c>
      <c r="BW48" s="266">
        <f t="shared" ca="1" si="66"/>
        <v>0</v>
      </c>
      <c r="BX48" s="266">
        <f t="shared" ca="1" si="66"/>
        <v>0</v>
      </c>
      <c r="BY48" s="266">
        <f t="shared" ca="1" si="66"/>
        <v>0</v>
      </c>
      <c r="BZ48" s="266">
        <f t="shared" ca="1" si="67"/>
        <v>0</v>
      </c>
      <c r="CA48" s="266">
        <f t="shared" ca="1" si="67"/>
        <v>0</v>
      </c>
      <c r="CB48" s="266">
        <f t="shared" ca="1" si="67"/>
        <v>0</v>
      </c>
      <c r="CC48" s="266">
        <f t="shared" ca="1" si="67"/>
        <v>0</v>
      </c>
      <c r="CD48" s="266">
        <f t="shared" ca="1" si="67"/>
        <v>0</v>
      </c>
      <c r="CE48" s="266">
        <f t="shared" ca="1" si="67"/>
        <v>0</v>
      </c>
      <c r="CF48" s="266">
        <f t="shared" ca="1" si="67"/>
        <v>0</v>
      </c>
      <c r="CG48" s="266">
        <f t="shared" ca="1" si="67"/>
        <v>0</v>
      </c>
      <c r="CH48" s="266">
        <f t="shared" ca="1" si="67"/>
        <v>0</v>
      </c>
      <c r="CI48" s="266">
        <f t="shared" ca="1" si="67"/>
        <v>0</v>
      </c>
      <c r="CJ48" s="266">
        <f t="shared" ca="1" si="68"/>
        <v>0</v>
      </c>
      <c r="CK48" s="266">
        <f t="shared" ca="1" si="68"/>
        <v>0</v>
      </c>
      <c r="CL48" s="266">
        <f t="shared" ca="1" si="68"/>
        <v>0</v>
      </c>
      <c r="CM48" s="266">
        <f t="shared" ca="1" si="68"/>
        <v>0</v>
      </c>
      <c r="CN48" s="266">
        <f t="shared" ca="1" si="68"/>
        <v>0</v>
      </c>
      <c r="CO48" s="266">
        <f t="shared" ca="1" si="68"/>
        <v>0</v>
      </c>
      <c r="CP48" s="266">
        <f t="shared" ca="1" si="68"/>
        <v>0</v>
      </c>
      <c r="CQ48" s="266">
        <f t="shared" ca="1" si="68"/>
        <v>0</v>
      </c>
      <c r="CR48" s="266">
        <f t="shared" ca="1" si="68"/>
        <v>0</v>
      </c>
      <c r="CS48" s="266">
        <f t="shared" ca="1" si="68"/>
        <v>0</v>
      </c>
      <c r="CT48" s="266">
        <f t="shared" ca="1" si="69"/>
        <v>0</v>
      </c>
      <c r="CU48" s="266">
        <f t="shared" ca="1" si="69"/>
        <v>0</v>
      </c>
      <c r="CV48" s="266">
        <f t="shared" ca="1" si="69"/>
        <v>0</v>
      </c>
      <c r="CW48" s="266">
        <f t="shared" ca="1" si="69"/>
        <v>0</v>
      </c>
      <c r="CX48" s="266">
        <f t="shared" ca="1" si="69"/>
        <v>0</v>
      </c>
      <c r="CY48" s="266">
        <f t="shared" ca="1" si="69"/>
        <v>0</v>
      </c>
      <c r="CZ48" s="266">
        <f t="shared" ca="1" si="69"/>
        <v>0</v>
      </c>
      <c r="DA48" s="266">
        <f t="shared" ca="1" si="69"/>
        <v>0</v>
      </c>
      <c r="DB48" s="266">
        <f t="shared" ca="1" si="69"/>
        <v>0</v>
      </c>
      <c r="DC48" s="266">
        <f t="shared" ca="1" si="69"/>
        <v>0</v>
      </c>
      <c r="DE48" s="118" t="str">
        <f t="shared" ca="1" si="25"/>
        <v>E.1.3.</v>
      </c>
      <c r="DF48">
        <v>1</v>
      </c>
      <c r="DG48">
        <f t="shared" ca="1" si="70"/>
        <v>21</v>
      </c>
      <c r="DH48">
        <v>0</v>
      </c>
    </row>
    <row r="49" spans="1:112" hidden="1">
      <c r="A49" s="68">
        <v>37</v>
      </c>
      <c r="B49" s="262" t="str">
        <f t="shared" ca="1" si="53"/>
        <v>E.1.4.</v>
      </c>
      <c r="C49" s="263" t="str">
        <f t="shared" ca="1" si="54"/>
        <v>Veikla</v>
      </c>
      <c r="D49" s="267"/>
      <c r="E49" s="264">
        <f t="shared" ca="1" si="55"/>
        <v>0.21</v>
      </c>
      <c r="F49" s="265">
        <f ca="1">H49+NPV(FD,I49:INDEX(I49:DC49,PAL))</f>
        <v>0</v>
      </c>
      <c r="G49" s="258">
        <f ca="1">SUMIF($H$5:$DC$5,"&lt;="&amp;PAL,$H49:$DC49)</f>
        <v>0</v>
      </c>
      <c r="H49" s="266">
        <f t="shared" ca="1" si="60"/>
        <v>0</v>
      </c>
      <c r="I49" s="266">
        <f t="shared" ca="1" si="60"/>
        <v>0</v>
      </c>
      <c r="J49" s="266">
        <f t="shared" ca="1" si="60"/>
        <v>0</v>
      </c>
      <c r="K49" s="266">
        <f t="shared" ca="1" si="60"/>
        <v>0</v>
      </c>
      <c r="L49" s="266">
        <f t="shared" ca="1" si="60"/>
        <v>0</v>
      </c>
      <c r="M49" s="266">
        <f t="shared" ca="1" si="60"/>
        <v>0</v>
      </c>
      <c r="N49" s="266">
        <f t="shared" ca="1" si="60"/>
        <v>0</v>
      </c>
      <c r="O49" s="266">
        <f t="shared" ca="1" si="60"/>
        <v>0</v>
      </c>
      <c r="P49" s="266">
        <f t="shared" ca="1" si="60"/>
        <v>0</v>
      </c>
      <c r="Q49" s="266">
        <f t="shared" ca="1" si="60"/>
        <v>0</v>
      </c>
      <c r="R49" s="266">
        <f t="shared" ca="1" si="61"/>
        <v>0</v>
      </c>
      <c r="S49" s="266">
        <f t="shared" ca="1" si="61"/>
        <v>0</v>
      </c>
      <c r="T49" s="266">
        <f t="shared" ca="1" si="61"/>
        <v>0</v>
      </c>
      <c r="U49" s="266">
        <f t="shared" ca="1" si="61"/>
        <v>0</v>
      </c>
      <c r="V49" s="266">
        <f t="shared" ca="1" si="61"/>
        <v>0</v>
      </c>
      <c r="W49" s="266">
        <f t="shared" ca="1" si="61"/>
        <v>0</v>
      </c>
      <c r="X49" s="266">
        <f t="shared" ca="1" si="61"/>
        <v>0</v>
      </c>
      <c r="Y49" s="266">
        <f t="shared" ca="1" si="61"/>
        <v>0</v>
      </c>
      <c r="Z49" s="266">
        <f t="shared" ca="1" si="61"/>
        <v>0</v>
      </c>
      <c r="AA49" s="266">
        <f t="shared" ca="1" si="61"/>
        <v>0</v>
      </c>
      <c r="AB49" s="266">
        <f t="shared" ca="1" si="62"/>
        <v>0</v>
      </c>
      <c r="AC49" s="266">
        <f t="shared" ca="1" si="62"/>
        <v>0</v>
      </c>
      <c r="AD49" s="266">
        <f t="shared" ca="1" si="62"/>
        <v>0</v>
      </c>
      <c r="AE49" s="266">
        <f t="shared" ca="1" si="62"/>
        <v>0</v>
      </c>
      <c r="AF49" s="266">
        <f t="shared" ca="1" si="62"/>
        <v>0</v>
      </c>
      <c r="AG49" s="266">
        <f t="shared" ca="1" si="62"/>
        <v>0</v>
      </c>
      <c r="AH49" s="266">
        <f t="shared" ca="1" si="62"/>
        <v>0</v>
      </c>
      <c r="AI49" s="266">
        <f t="shared" ca="1" si="62"/>
        <v>0</v>
      </c>
      <c r="AJ49" s="266">
        <f t="shared" ca="1" si="62"/>
        <v>0</v>
      </c>
      <c r="AK49" s="266">
        <f t="shared" ca="1" si="62"/>
        <v>0</v>
      </c>
      <c r="AL49" s="266">
        <f t="shared" ca="1" si="63"/>
        <v>0</v>
      </c>
      <c r="AM49" s="266">
        <f t="shared" ca="1" si="63"/>
        <v>0</v>
      </c>
      <c r="AN49" s="266">
        <f t="shared" ca="1" si="63"/>
        <v>0</v>
      </c>
      <c r="AO49" s="266">
        <f t="shared" ca="1" si="63"/>
        <v>0</v>
      </c>
      <c r="AP49" s="266">
        <f t="shared" ca="1" si="63"/>
        <v>0</v>
      </c>
      <c r="AQ49" s="266">
        <f t="shared" ca="1" si="63"/>
        <v>0</v>
      </c>
      <c r="AR49" s="266">
        <f t="shared" ca="1" si="63"/>
        <v>0</v>
      </c>
      <c r="AS49" s="266">
        <f t="shared" ca="1" si="63"/>
        <v>0</v>
      </c>
      <c r="AT49" s="266">
        <f t="shared" ca="1" si="63"/>
        <v>0</v>
      </c>
      <c r="AU49" s="266">
        <f t="shared" ca="1" si="63"/>
        <v>0</v>
      </c>
      <c r="AV49" s="266">
        <f t="shared" ca="1" si="64"/>
        <v>0</v>
      </c>
      <c r="AW49" s="266">
        <f t="shared" ca="1" si="64"/>
        <v>0</v>
      </c>
      <c r="AX49" s="266">
        <f t="shared" ca="1" si="64"/>
        <v>0</v>
      </c>
      <c r="AY49" s="266">
        <f t="shared" ca="1" si="64"/>
        <v>0</v>
      </c>
      <c r="AZ49" s="266">
        <f t="shared" ca="1" si="64"/>
        <v>0</v>
      </c>
      <c r="BA49" s="266">
        <f t="shared" ca="1" si="64"/>
        <v>0</v>
      </c>
      <c r="BB49" s="266">
        <f t="shared" ca="1" si="64"/>
        <v>0</v>
      </c>
      <c r="BC49" s="266">
        <f t="shared" ca="1" si="64"/>
        <v>0</v>
      </c>
      <c r="BD49" s="266">
        <f t="shared" ca="1" si="64"/>
        <v>0</v>
      </c>
      <c r="BE49" s="266">
        <f t="shared" ca="1" si="64"/>
        <v>0</v>
      </c>
      <c r="BF49" s="266">
        <f t="shared" ca="1" si="65"/>
        <v>0</v>
      </c>
      <c r="BG49" s="266">
        <f t="shared" ca="1" si="65"/>
        <v>0</v>
      </c>
      <c r="BH49" s="266">
        <f t="shared" ca="1" si="65"/>
        <v>0</v>
      </c>
      <c r="BI49" s="266">
        <f t="shared" ca="1" si="65"/>
        <v>0</v>
      </c>
      <c r="BJ49" s="266">
        <f t="shared" ca="1" si="65"/>
        <v>0</v>
      </c>
      <c r="BK49" s="266">
        <f t="shared" ca="1" si="65"/>
        <v>0</v>
      </c>
      <c r="BL49" s="266">
        <f t="shared" ca="1" si="65"/>
        <v>0</v>
      </c>
      <c r="BM49" s="266">
        <f t="shared" ca="1" si="65"/>
        <v>0</v>
      </c>
      <c r="BN49" s="266">
        <f t="shared" ca="1" si="65"/>
        <v>0</v>
      </c>
      <c r="BO49" s="266">
        <f t="shared" ca="1" si="65"/>
        <v>0</v>
      </c>
      <c r="BP49" s="266">
        <f t="shared" ca="1" si="66"/>
        <v>0</v>
      </c>
      <c r="BQ49" s="266">
        <f t="shared" ca="1" si="66"/>
        <v>0</v>
      </c>
      <c r="BR49" s="266">
        <f t="shared" ca="1" si="66"/>
        <v>0</v>
      </c>
      <c r="BS49" s="266">
        <f t="shared" ca="1" si="66"/>
        <v>0</v>
      </c>
      <c r="BT49" s="266">
        <f t="shared" ca="1" si="66"/>
        <v>0</v>
      </c>
      <c r="BU49" s="266">
        <f t="shared" ca="1" si="66"/>
        <v>0</v>
      </c>
      <c r="BV49" s="266">
        <f t="shared" ca="1" si="66"/>
        <v>0</v>
      </c>
      <c r="BW49" s="266">
        <f t="shared" ca="1" si="66"/>
        <v>0</v>
      </c>
      <c r="BX49" s="266">
        <f t="shared" ca="1" si="66"/>
        <v>0</v>
      </c>
      <c r="BY49" s="266">
        <f t="shared" ca="1" si="66"/>
        <v>0</v>
      </c>
      <c r="BZ49" s="266">
        <f t="shared" ca="1" si="67"/>
        <v>0</v>
      </c>
      <c r="CA49" s="266">
        <f t="shared" ca="1" si="67"/>
        <v>0</v>
      </c>
      <c r="CB49" s="266">
        <f t="shared" ca="1" si="67"/>
        <v>0</v>
      </c>
      <c r="CC49" s="266">
        <f t="shared" ca="1" si="67"/>
        <v>0</v>
      </c>
      <c r="CD49" s="266">
        <f t="shared" ca="1" si="67"/>
        <v>0</v>
      </c>
      <c r="CE49" s="266">
        <f t="shared" ca="1" si="67"/>
        <v>0</v>
      </c>
      <c r="CF49" s="266">
        <f t="shared" ca="1" si="67"/>
        <v>0</v>
      </c>
      <c r="CG49" s="266">
        <f t="shared" ca="1" si="67"/>
        <v>0</v>
      </c>
      <c r="CH49" s="266">
        <f t="shared" ca="1" si="67"/>
        <v>0</v>
      </c>
      <c r="CI49" s="266">
        <f t="shared" ca="1" si="67"/>
        <v>0</v>
      </c>
      <c r="CJ49" s="266">
        <f t="shared" ca="1" si="68"/>
        <v>0</v>
      </c>
      <c r="CK49" s="266">
        <f t="shared" ca="1" si="68"/>
        <v>0</v>
      </c>
      <c r="CL49" s="266">
        <f t="shared" ca="1" si="68"/>
        <v>0</v>
      </c>
      <c r="CM49" s="266">
        <f t="shared" ca="1" si="68"/>
        <v>0</v>
      </c>
      <c r="CN49" s="266">
        <f t="shared" ca="1" si="68"/>
        <v>0</v>
      </c>
      <c r="CO49" s="266">
        <f t="shared" ca="1" si="68"/>
        <v>0</v>
      </c>
      <c r="CP49" s="266">
        <f t="shared" ca="1" si="68"/>
        <v>0</v>
      </c>
      <c r="CQ49" s="266">
        <f t="shared" ca="1" si="68"/>
        <v>0</v>
      </c>
      <c r="CR49" s="266">
        <f t="shared" ca="1" si="68"/>
        <v>0</v>
      </c>
      <c r="CS49" s="266">
        <f t="shared" ca="1" si="68"/>
        <v>0</v>
      </c>
      <c r="CT49" s="266">
        <f t="shared" ca="1" si="69"/>
        <v>0</v>
      </c>
      <c r="CU49" s="266">
        <f t="shared" ca="1" si="69"/>
        <v>0</v>
      </c>
      <c r="CV49" s="266">
        <f t="shared" ca="1" si="69"/>
        <v>0</v>
      </c>
      <c r="CW49" s="266">
        <f t="shared" ca="1" si="69"/>
        <v>0</v>
      </c>
      <c r="CX49" s="266">
        <f t="shared" ca="1" si="69"/>
        <v>0</v>
      </c>
      <c r="CY49" s="266">
        <f t="shared" ca="1" si="69"/>
        <v>0</v>
      </c>
      <c r="CZ49" s="266">
        <f t="shared" ca="1" si="69"/>
        <v>0</v>
      </c>
      <c r="DA49" s="266">
        <f t="shared" ca="1" si="69"/>
        <v>0</v>
      </c>
      <c r="DB49" s="266">
        <f t="shared" ca="1" si="69"/>
        <v>0</v>
      </c>
      <c r="DC49" s="266">
        <f t="shared" ca="1" si="69"/>
        <v>0</v>
      </c>
      <c r="DE49" s="118" t="str">
        <f t="shared" ca="1" si="25"/>
        <v>E.1.4.</v>
      </c>
      <c r="DF49">
        <v>1</v>
      </c>
      <c r="DG49">
        <f t="shared" ca="1" si="70"/>
        <v>21</v>
      </c>
      <c r="DH49">
        <v>0</v>
      </c>
    </row>
    <row r="50" spans="1:112" hidden="1">
      <c r="A50" s="68">
        <v>38</v>
      </c>
      <c r="B50" s="262" t="str">
        <f t="shared" ca="1" si="53"/>
        <v>E.1.5.</v>
      </c>
      <c r="C50" s="263" t="str">
        <f t="shared" ca="1" si="54"/>
        <v>Veikla</v>
      </c>
      <c r="D50" s="267"/>
      <c r="E50" s="264">
        <f t="shared" ca="1" si="55"/>
        <v>0.21</v>
      </c>
      <c r="F50" s="265">
        <f ca="1">H50+NPV(FD,I50:INDEX(I50:DC50,PAL))</f>
        <v>0</v>
      </c>
      <c r="G50" s="258">
        <f ca="1">SUMIF($H$5:$DC$5,"&lt;="&amp;PAL,$H50:$DC50)</f>
        <v>0</v>
      </c>
      <c r="H50" s="266">
        <f t="shared" ca="1" si="60"/>
        <v>0</v>
      </c>
      <c r="I50" s="266">
        <f t="shared" ca="1" si="60"/>
        <v>0</v>
      </c>
      <c r="J50" s="266">
        <f t="shared" ca="1" si="60"/>
        <v>0</v>
      </c>
      <c r="K50" s="266">
        <f t="shared" ca="1" si="60"/>
        <v>0</v>
      </c>
      <c r="L50" s="266">
        <f t="shared" ca="1" si="60"/>
        <v>0</v>
      </c>
      <c r="M50" s="266">
        <f t="shared" ca="1" si="60"/>
        <v>0</v>
      </c>
      <c r="N50" s="266">
        <f t="shared" ca="1" si="60"/>
        <v>0</v>
      </c>
      <c r="O50" s="266">
        <f t="shared" ca="1" si="60"/>
        <v>0</v>
      </c>
      <c r="P50" s="266">
        <f t="shared" ca="1" si="60"/>
        <v>0</v>
      </c>
      <c r="Q50" s="266">
        <f t="shared" ca="1" si="60"/>
        <v>0</v>
      </c>
      <c r="R50" s="266">
        <f t="shared" ca="1" si="61"/>
        <v>0</v>
      </c>
      <c r="S50" s="266">
        <f t="shared" ca="1" si="61"/>
        <v>0</v>
      </c>
      <c r="T50" s="266">
        <f t="shared" ca="1" si="61"/>
        <v>0</v>
      </c>
      <c r="U50" s="266">
        <f t="shared" ca="1" si="61"/>
        <v>0</v>
      </c>
      <c r="V50" s="266">
        <f t="shared" ca="1" si="61"/>
        <v>0</v>
      </c>
      <c r="W50" s="266">
        <f t="shared" ca="1" si="61"/>
        <v>0</v>
      </c>
      <c r="X50" s="266">
        <f t="shared" ca="1" si="61"/>
        <v>0</v>
      </c>
      <c r="Y50" s="266">
        <f t="shared" ca="1" si="61"/>
        <v>0</v>
      </c>
      <c r="Z50" s="266">
        <f t="shared" ca="1" si="61"/>
        <v>0</v>
      </c>
      <c r="AA50" s="266">
        <f t="shared" ca="1" si="61"/>
        <v>0</v>
      </c>
      <c r="AB50" s="266">
        <f t="shared" ca="1" si="62"/>
        <v>0</v>
      </c>
      <c r="AC50" s="266">
        <f t="shared" ca="1" si="62"/>
        <v>0</v>
      </c>
      <c r="AD50" s="266">
        <f t="shared" ca="1" si="62"/>
        <v>0</v>
      </c>
      <c r="AE50" s="266">
        <f t="shared" ca="1" si="62"/>
        <v>0</v>
      </c>
      <c r="AF50" s="266">
        <f t="shared" ca="1" si="62"/>
        <v>0</v>
      </c>
      <c r="AG50" s="266">
        <f t="shared" ca="1" si="62"/>
        <v>0</v>
      </c>
      <c r="AH50" s="266">
        <f t="shared" ca="1" si="62"/>
        <v>0</v>
      </c>
      <c r="AI50" s="266">
        <f t="shared" ca="1" si="62"/>
        <v>0</v>
      </c>
      <c r="AJ50" s="266">
        <f t="shared" ca="1" si="62"/>
        <v>0</v>
      </c>
      <c r="AK50" s="266">
        <f t="shared" ca="1" si="62"/>
        <v>0</v>
      </c>
      <c r="AL50" s="266">
        <f t="shared" ca="1" si="63"/>
        <v>0</v>
      </c>
      <c r="AM50" s="266">
        <f t="shared" ca="1" si="63"/>
        <v>0</v>
      </c>
      <c r="AN50" s="266">
        <f t="shared" ca="1" si="63"/>
        <v>0</v>
      </c>
      <c r="AO50" s="266">
        <f t="shared" ca="1" si="63"/>
        <v>0</v>
      </c>
      <c r="AP50" s="266">
        <f t="shared" ca="1" si="63"/>
        <v>0</v>
      </c>
      <c r="AQ50" s="266">
        <f t="shared" ca="1" si="63"/>
        <v>0</v>
      </c>
      <c r="AR50" s="266">
        <f t="shared" ca="1" si="63"/>
        <v>0</v>
      </c>
      <c r="AS50" s="266">
        <f t="shared" ca="1" si="63"/>
        <v>0</v>
      </c>
      <c r="AT50" s="266">
        <f t="shared" ca="1" si="63"/>
        <v>0</v>
      </c>
      <c r="AU50" s="266">
        <f t="shared" ca="1" si="63"/>
        <v>0</v>
      </c>
      <c r="AV50" s="266">
        <f t="shared" ca="1" si="64"/>
        <v>0</v>
      </c>
      <c r="AW50" s="266">
        <f t="shared" ca="1" si="64"/>
        <v>0</v>
      </c>
      <c r="AX50" s="266">
        <f t="shared" ca="1" si="64"/>
        <v>0</v>
      </c>
      <c r="AY50" s="266">
        <f t="shared" ca="1" si="64"/>
        <v>0</v>
      </c>
      <c r="AZ50" s="266">
        <f t="shared" ca="1" si="64"/>
        <v>0</v>
      </c>
      <c r="BA50" s="266">
        <f t="shared" ca="1" si="64"/>
        <v>0</v>
      </c>
      <c r="BB50" s="266">
        <f t="shared" ca="1" si="64"/>
        <v>0</v>
      </c>
      <c r="BC50" s="266">
        <f t="shared" ca="1" si="64"/>
        <v>0</v>
      </c>
      <c r="BD50" s="266">
        <f t="shared" ca="1" si="64"/>
        <v>0</v>
      </c>
      <c r="BE50" s="266">
        <f t="shared" ca="1" si="64"/>
        <v>0</v>
      </c>
      <c r="BF50" s="266">
        <f t="shared" ca="1" si="65"/>
        <v>0</v>
      </c>
      <c r="BG50" s="266">
        <f t="shared" ca="1" si="65"/>
        <v>0</v>
      </c>
      <c r="BH50" s="266">
        <f t="shared" ca="1" si="65"/>
        <v>0</v>
      </c>
      <c r="BI50" s="266">
        <f t="shared" ca="1" si="65"/>
        <v>0</v>
      </c>
      <c r="BJ50" s="266">
        <f t="shared" ca="1" si="65"/>
        <v>0</v>
      </c>
      <c r="BK50" s="266">
        <f t="shared" ca="1" si="65"/>
        <v>0</v>
      </c>
      <c r="BL50" s="266">
        <f t="shared" ca="1" si="65"/>
        <v>0</v>
      </c>
      <c r="BM50" s="266">
        <f t="shared" ca="1" si="65"/>
        <v>0</v>
      </c>
      <c r="BN50" s="266">
        <f t="shared" ca="1" si="65"/>
        <v>0</v>
      </c>
      <c r="BO50" s="266">
        <f t="shared" ca="1" si="65"/>
        <v>0</v>
      </c>
      <c r="BP50" s="266">
        <f t="shared" ca="1" si="66"/>
        <v>0</v>
      </c>
      <c r="BQ50" s="266">
        <f t="shared" ca="1" si="66"/>
        <v>0</v>
      </c>
      <c r="BR50" s="266">
        <f t="shared" ca="1" si="66"/>
        <v>0</v>
      </c>
      <c r="BS50" s="266">
        <f t="shared" ca="1" si="66"/>
        <v>0</v>
      </c>
      <c r="BT50" s="266">
        <f t="shared" ca="1" si="66"/>
        <v>0</v>
      </c>
      <c r="BU50" s="266">
        <f t="shared" ca="1" si="66"/>
        <v>0</v>
      </c>
      <c r="BV50" s="266">
        <f t="shared" ca="1" si="66"/>
        <v>0</v>
      </c>
      <c r="BW50" s="266">
        <f t="shared" ca="1" si="66"/>
        <v>0</v>
      </c>
      <c r="BX50" s="266">
        <f t="shared" ca="1" si="66"/>
        <v>0</v>
      </c>
      <c r="BY50" s="266">
        <f t="shared" ca="1" si="66"/>
        <v>0</v>
      </c>
      <c r="BZ50" s="266">
        <f t="shared" ca="1" si="67"/>
        <v>0</v>
      </c>
      <c r="CA50" s="266">
        <f t="shared" ca="1" si="67"/>
        <v>0</v>
      </c>
      <c r="CB50" s="266">
        <f t="shared" ca="1" si="67"/>
        <v>0</v>
      </c>
      <c r="CC50" s="266">
        <f t="shared" ca="1" si="67"/>
        <v>0</v>
      </c>
      <c r="CD50" s="266">
        <f t="shared" ca="1" si="67"/>
        <v>0</v>
      </c>
      <c r="CE50" s="266">
        <f t="shared" ca="1" si="67"/>
        <v>0</v>
      </c>
      <c r="CF50" s="266">
        <f t="shared" ca="1" si="67"/>
        <v>0</v>
      </c>
      <c r="CG50" s="266">
        <f t="shared" ca="1" si="67"/>
        <v>0</v>
      </c>
      <c r="CH50" s="266">
        <f t="shared" ca="1" si="67"/>
        <v>0</v>
      </c>
      <c r="CI50" s="266">
        <f t="shared" ca="1" si="67"/>
        <v>0</v>
      </c>
      <c r="CJ50" s="266">
        <f t="shared" ca="1" si="68"/>
        <v>0</v>
      </c>
      <c r="CK50" s="266">
        <f t="shared" ca="1" si="68"/>
        <v>0</v>
      </c>
      <c r="CL50" s="266">
        <f t="shared" ca="1" si="68"/>
        <v>0</v>
      </c>
      <c r="CM50" s="266">
        <f t="shared" ca="1" si="68"/>
        <v>0</v>
      </c>
      <c r="CN50" s="266">
        <f t="shared" ca="1" si="68"/>
        <v>0</v>
      </c>
      <c r="CO50" s="266">
        <f t="shared" ca="1" si="68"/>
        <v>0</v>
      </c>
      <c r="CP50" s="266">
        <f t="shared" ca="1" si="68"/>
        <v>0</v>
      </c>
      <c r="CQ50" s="266">
        <f t="shared" ca="1" si="68"/>
        <v>0</v>
      </c>
      <c r="CR50" s="266">
        <f t="shared" ca="1" si="68"/>
        <v>0</v>
      </c>
      <c r="CS50" s="266">
        <f t="shared" ca="1" si="68"/>
        <v>0</v>
      </c>
      <c r="CT50" s="266">
        <f t="shared" ca="1" si="69"/>
        <v>0</v>
      </c>
      <c r="CU50" s="266">
        <f t="shared" ca="1" si="69"/>
        <v>0</v>
      </c>
      <c r="CV50" s="266">
        <f t="shared" ca="1" si="69"/>
        <v>0</v>
      </c>
      <c r="CW50" s="266">
        <f t="shared" ca="1" si="69"/>
        <v>0</v>
      </c>
      <c r="CX50" s="266">
        <f t="shared" ca="1" si="69"/>
        <v>0</v>
      </c>
      <c r="CY50" s="266">
        <f t="shared" ca="1" si="69"/>
        <v>0</v>
      </c>
      <c r="CZ50" s="266">
        <f t="shared" ca="1" si="69"/>
        <v>0</v>
      </c>
      <c r="DA50" s="266">
        <f t="shared" ca="1" si="69"/>
        <v>0</v>
      </c>
      <c r="DB50" s="266">
        <f t="shared" ca="1" si="69"/>
        <v>0</v>
      </c>
      <c r="DC50" s="266">
        <f t="shared" ca="1" si="69"/>
        <v>0</v>
      </c>
      <c r="DE50" s="118" t="str">
        <f t="shared" ca="1" si="25"/>
        <v>E.1.5.</v>
      </c>
      <c r="DF50">
        <v>1</v>
      </c>
      <c r="DG50">
        <f t="shared" ca="1" si="70"/>
        <v>21</v>
      </c>
      <c r="DH50">
        <v>0</v>
      </c>
    </row>
    <row r="51" spans="1:112" hidden="1">
      <c r="A51" s="68">
        <v>39</v>
      </c>
      <c r="B51" s="262" t="str">
        <f t="shared" ca="1" si="53"/>
        <v>E.1.6.</v>
      </c>
      <c r="C51" s="263" t="str">
        <f t="shared" ca="1" si="54"/>
        <v>Veikla</v>
      </c>
      <c r="D51" s="267"/>
      <c r="E51" s="264">
        <f t="shared" ca="1" si="55"/>
        <v>0.21</v>
      </c>
      <c r="F51" s="265">
        <f ca="1">H51+NPV(FD,I51:INDEX(I51:DC51,PAL))</f>
        <v>0</v>
      </c>
      <c r="G51" s="258">
        <f ca="1">SUMIF($H$5:$DC$5,"&lt;="&amp;PAL,$H51:$DC51)</f>
        <v>0</v>
      </c>
      <c r="H51" s="266">
        <f t="shared" ca="1" si="60"/>
        <v>0</v>
      </c>
      <c r="I51" s="266">
        <f t="shared" ca="1" si="60"/>
        <v>0</v>
      </c>
      <c r="J51" s="266">
        <f t="shared" ca="1" si="60"/>
        <v>0</v>
      </c>
      <c r="K51" s="266">
        <f t="shared" ca="1" si="60"/>
        <v>0</v>
      </c>
      <c r="L51" s="266">
        <f t="shared" ca="1" si="60"/>
        <v>0</v>
      </c>
      <c r="M51" s="266">
        <f t="shared" ca="1" si="60"/>
        <v>0</v>
      </c>
      <c r="N51" s="266">
        <f t="shared" ca="1" si="60"/>
        <v>0</v>
      </c>
      <c r="O51" s="266">
        <f t="shared" ca="1" si="60"/>
        <v>0</v>
      </c>
      <c r="P51" s="266">
        <f t="shared" ca="1" si="60"/>
        <v>0</v>
      </c>
      <c r="Q51" s="266">
        <f t="shared" ca="1" si="60"/>
        <v>0</v>
      </c>
      <c r="R51" s="266">
        <f t="shared" ca="1" si="61"/>
        <v>0</v>
      </c>
      <c r="S51" s="266">
        <f t="shared" ca="1" si="61"/>
        <v>0</v>
      </c>
      <c r="T51" s="266">
        <f t="shared" ca="1" si="61"/>
        <v>0</v>
      </c>
      <c r="U51" s="266">
        <f t="shared" ca="1" si="61"/>
        <v>0</v>
      </c>
      <c r="V51" s="266">
        <f t="shared" ca="1" si="61"/>
        <v>0</v>
      </c>
      <c r="W51" s="266">
        <f t="shared" ca="1" si="61"/>
        <v>0</v>
      </c>
      <c r="X51" s="266">
        <f t="shared" ca="1" si="61"/>
        <v>0</v>
      </c>
      <c r="Y51" s="266">
        <f t="shared" ca="1" si="61"/>
        <v>0</v>
      </c>
      <c r="Z51" s="266">
        <f t="shared" ca="1" si="61"/>
        <v>0</v>
      </c>
      <c r="AA51" s="266">
        <f t="shared" ca="1" si="61"/>
        <v>0</v>
      </c>
      <c r="AB51" s="266">
        <f t="shared" ca="1" si="62"/>
        <v>0</v>
      </c>
      <c r="AC51" s="266">
        <f t="shared" ca="1" si="62"/>
        <v>0</v>
      </c>
      <c r="AD51" s="266">
        <f t="shared" ca="1" si="62"/>
        <v>0</v>
      </c>
      <c r="AE51" s="266">
        <f t="shared" ca="1" si="62"/>
        <v>0</v>
      </c>
      <c r="AF51" s="266">
        <f t="shared" ca="1" si="62"/>
        <v>0</v>
      </c>
      <c r="AG51" s="266">
        <f t="shared" ca="1" si="62"/>
        <v>0</v>
      </c>
      <c r="AH51" s="266">
        <f t="shared" ca="1" si="62"/>
        <v>0</v>
      </c>
      <c r="AI51" s="266">
        <f t="shared" ca="1" si="62"/>
        <v>0</v>
      </c>
      <c r="AJ51" s="266">
        <f t="shared" ca="1" si="62"/>
        <v>0</v>
      </c>
      <c r="AK51" s="266">
        <f t="shared" ca="1" si="62"/>
        <v>0</v>
      </c>
      <c r="AL51" s="266">
        <f t="shared" ca="1" si="63"/>
        <v>0</v>
      </c>
      <c r="AM51" s="266">
        <f t="shared" ca="1" si="63"/>
        <v>0</v>
      </c>
      <c r="AN51" s="266">
        <f t="shared" ca="1" si="63"/>
        <v>0</v>
      </c>
      <c r="AO51" s="266">
        <f t="shared" ca="1" si="63"/>
        <v>0</v>
      </c>
      <c r="AP51" s="266">
        <f t="shared" ca="1" si="63"/>
        <v>0</v>
      </c>
      <c r="AQ51" s="266">
        <f t="shared" ca="1" si="63"/>
        <v>0</v>
      </c>
      <c r="AR51" s="266">
        <f t="shared" ca="1" si="63"/>
        <v>0</v>
      </c>
      <c r="AS51" s="266">
        <f t="shared" ca="1" si="63"/>
        <v>0</v>
      </c>
      <c r="AT51" s="266">
        <f t="shared" ca="1" si="63"/>
        <v>0</v>
      </c>
      <c r="AU51" s="266">
        <f t="shared" ca="1" si="63"/>
        <v>0</v>
      </c>
      <c r="AV51" s="266">
        <f t="shared" ca="1" si="64"/>
        <v>0</v>
      </c>
      <c r="AW51" s="266">
        <f t="shared" ca="1" si="64"/>
        <v>0</v>
      </c>
      <c r="AX51" s="266">
        <f t="shared" ca="1" si="64"/>
        <v>0</v>
      </c>
      <c r="AY51" s="266">
        <f t="shared" ca="1" si="64"/>
        <v>0</v>
      </c>
      <c r="AZ51" s="266">
        <f t="shared" ca="1" si="64"/>
        <v>0</v>
      </c>
      <c r="BA51" s="266">
        <f t="shared" ca="1" si="64"/>
        <v>0</v>
      </c>
      <c r="BB51" s="266">
        <f t="shared" ca="1" si="64"/>
        <v>0</v>
      </c>
      <c r="BC51" s="266">
        <f t="shared" ca="1" si="64"/>
        <v>0</v>
      </c>
      <c r="BD51" s="266">
        <f t="shared" ca="1" si="64"/>
        <v>0</v>
      </c>
      <c r="BE51" s="266">
        <f t="shared" ca="1" si="64"/>
        <v>0</v>
      </c>
      <c r="BF51" s="266">
        <f t="shared" ca="1" si="65"/>
        <v>0</v>
      </c>
      <c r="BG51" s="266">
        <f t="shared" ca="1" si="65"/>
        <v>0</v>
      </c>
      <c r="BH51" s="266">
        <f t="shared" ca="1" si="65"/>
        <v>0</v>
      </c>
      <c r="BI51" s="266">
        <f t="shared" ca="1" si="65"/>
        <v>0</v>
      </c>
      <c r="BJ51" s="266">
        <f t="shared" ca="1" si="65"/>
        <v>0</v>
      </c>
      <c r="BK51" s="266">
        <f t="shared" ca="1" si="65"/>
        <v>0</v>
      </c>
      <c r="BL51" s="266">
        <f t="shared" ca="1" si="65"/>
        <v>0</v>
      </c>
      <c r="BM51" s="266">
        <f t="shared" ca="1" si="65"/>
        <v>0</v>
      </c>
      <c r="BN51" s="266">
        <f t="shared" ca="1" si="65"/>
        <v>0</v>
      </c>
      <c r="BO51" s="266">
        <f t="shared" ca="1" si="65"/>
        <v>0</v>
      </c>
      <c r="BP51" s="266">
        <f t="shared" ca="1" si="66"/>
        <v>0</v>
      </c>
      <c r="BQ51" s="266">
        <f t="shared" ca="1" si="66"/>
        <v>0</v>
      </c>
      <c r="BR51" s="266">
        <f t="shared" ca="1" si="66"/>
        <v>0</v>
      </c>
      <c r="BS51" s="266">
        <f t="shared" ca="1" si="66"/>
        <v>0</v>
      </c>
      <c r="BT51" s="266">
        <f t="shared" ca="1" si="66"/>
        <v>0</v>
      </c>
      <c r="BU51" s="266">
        <f t="shared" ca="1" si="66"/>
        <v>0</v>
      </c>
      <c r="BV51" s="266">
        <f t="shared" ca="1" si="66"/>
        <v>0</v>
      </c>
      <c r="BW51" s="266">
        <f t="shared" ca="1" si="66"/>
        <v>0</v>
      </c>
      <c r="BX51" s="266">
        <f t="shared" ca="1" si="66"/>
        <v>0</v>
      </c>
      <c r="BY51" s="266">
        <f t="shared" ca="1" si="66"/>
        <v>0</v>
      </c>
      <c r="BZ51" s="266">
        <f t="shared" ca="1" si="67"/>
        <v>0</v>
      </c>
      <c r="CA51" s="266">
        <f t="shared" ca="1" si="67"/>
        <v>0</v>
      </c>
      <c r="CB51" s="266">
        <f t="shared" ca="1" si="67"/>
        <v>0</v>
      </c>
      <c r="CC51" s="266">
        <f t="shared" ca="1" si="67"/>
        <v>0</v>
      </c>
      <c r="CD51" s="266">
        <f t="shared" ca="1" si="67"/>
        <v>0</v>
      </c>
      <c r="CE51" s="266">
        <f t="shared" ca="1" si="67"/>
        <v>0</v>
      </c>
      <c r="CF51" s="266">
        <f t="shared" ca="1" si="67"/>
        <v>0</v>
      </c>
      <c r="CG51" s="266">
        <f t="shared" ca="1" si="67"/>
        <v>0</v>
      </c>
      <c r="CH51" s="266">
        <f t="shared" ca="1" si="67"/>
        <v>0</v>
      </c>
      <c r="CI51" s="266">
        <f t="shared" ca="1" si="67"/>
        <v>0</v>
      </c>
      <c r="CJ51" s="266">
        <f t="shared" ca="1" si="68"/>
        <v>0</v>
      </c>
      <c r="CK51" s="266">
        <f t="shared" ca="1" si="68"/>
        <v>0</v>
      </c>
      <c r="CL51" s="266">
        <f t="shared" ca="1" si="68"/>
        <v>0</v>
      </c>
      <c r="CM51" s="266">
        <f t="shared" ca="1" si="68"/>
        <v>0</v>
      </c>
      <c r="CN51" s="266">
        <f t="shared" ca="1" si="68"/>
        <v>0</v>
      </c>
      <c r="CO51" s="266">
        <f t="shared" ca="1" si="68"/>
        <v>0</v>
      </c>
      <c r="CP51" s="266">
        <f t="shared" ca="1" si="68"/>
        <v>0</v>
      </c>
      <c r="CQ51" s="266">
        <f t="shared" ca="1" si="68"/>
        <v>0</v>
      </c>
      <c r="CR51" s="266">
        <f t="shared" ca="1" si="68"/>
        <v>0</v>
      </c>
      <c r="CS51" s="266">
        <f t="shared" ca="1" si="68"/>
        <v>0</v>
      </c>
      <c r="CT51" s="266">
        <f t="shared" ca="1" si="69"/>
        <v>0</v>
      </c>
      <c r="CU51" s="266">
        <f t="shared" ca="1" si="69"/>
        <v>0</v>
      </c>
      <c r="CV51" s="266">
        <f t="shared" ca="1" si="69"/>
        <v>0</v>
      </c>
      <c r="CW51" s="266">
        <f t="shared" ca="1" si="69"/>
        <v>0</v>
      </c>
      <c r="CX51" s="266">
        <f t="shared" ca="1" si="69"/>
        <v>0</v>
      </c>
      <c r="CY51" s="266">
        <f t="shared" ca="1" si="69"/>
        <v>0</v>
      </c>
      <c r="CZ51" s="266">
        <f t="shared" ca="1" si="69"/>
        <v>0</v>
      </c>
      <c r="DA51" s="266">
        <f t="shared" ca="1" si="69"/>
        <v>0</v>
      </c>
      <c r="DB51" s="266">
        <f t="shared" ca="1" si="69"/>
        <v>0</v>
      </c>
      <c r="DC51" s="266">
        <f t="shared" ca="1" si="69"/>
        <v>0</v>
      </c>
      <c r="DE51" s="118" t="str">
        <f t="shared" ca="1" si="25"/>
        <v>E.1.6.</v>
      </c>
      <c r="DF51">
        <v>1</v>
      </c>
      <c r="DG51">
        <f t="shared" ca="1" si="70"/>
        <v>21</v>
      </c>
      <c r="DH51">
        <v>0</v>
      </c>
    </row>
    <row r="52" spans="1:112" hidden="1">
      <c r="A52" s="68">
        <v>40</v>
      </c>
      <c r="B52" s="262" t="str">
        <f t="shared" ca="1" si="53"/>
        <v>E.1.7.</v>
      </c>
      <c r="C52" s="263" t="str">
        <f t="shared" ca="1" si="54"/>
        <v>Veikla</v>
      </c>
      <c r="D52" s="267"/>
      <c r="E52" s="264">
        <f t="shared" ca="1" si="55"/>
        <v>0.21</v>
      </c>
      <c r="F52" s="265">
        <f ca="1">H52+NPV(FD,I52:INDEX(I52:DC52,PAL))</f>
        <v>0</v>
      </c>
      <c r="G52" s="258">
        <f ca="1">SUMIF($H$5:$DC$5,"&lt;="&amp;PAL,$H52:$DC52)</f>
        <v>0</v>
      </c>
      <c r="H52" s="266">
        <f t="shared" ca="1" si="60"/>
        <v>0</v>
      </c>
      <c r="I52" s="266">
        <f t="shared" ca="1" si="60"/>
        <v>0</v>
      </c>
      <c r="J52" s="266">
        <f t="shared" ca="1" si="60"/>
        <v>0</v>
      </c>
      <c r="K52" s="266">
        <f t="shared" ca="1" si="60"/>
        <v>0</v>
      </c>
      <c r="L52" s="266">
        <f t="shared" ca="1" si="60"/>
        <v>0</v>
      </c>
      <c r="M52" s="266">
        <f t="shared" ca="1" si="60"/>
        <v>0</v>
      </c>
      <c r="N52" s="266">
        <f t="shared" ca="1" si="60"/>
        <v>0</v>
      </c>
      <c r="O52" s="266">
        <f t="shared" ca="1" si="60"/>
        <v>0</v>
      </c>
      <c r="P52" s="266">
        <f t="shared" ca="1" si="60"/>
        <v>0</v>
      </c>
      <c r="Q52" s="266">
        <f t="shared" ca="1" si="60"/>
        <v>0</v>
      </c>
      <c r="R52" s="266">
        <f t="shared" ca="1" si="61"/>
        <v>0</v>
      </c>
      <c r="S52" s="266">
        <f t="shared" ca="1" si="61"/>
        <v>0</v>
      </c>
      <c r="T52" s="266">
        <f t="shared" ca="1" si="61"/>
        <v>0</v>
      </c>
      <c r="U52" s="266">
        <f t="shared" ca="1" si="61"/>
        <v>0</v>
      </c>
      <c r="V52" s="266">
        <f t="shared" ca="1" si="61"/>
        <v>0</v>
      </c>
      <c r="W52" s="266">
        <f t="shared" ca="1" si="61"/>
        <v>0</v>
      </c>
      <c r="X52" s="266">
        <f t="shared" ca="1" si="61"/>
        <v>0</v>
      </c>
      <c r="Y52" s="266">
        <f t="shared" ca="1" si="61"/>
        <v>0</v>
      </c>
      <c r="Z52" s="266">
        <f t="shared" ca="1" si="61"/>
        <v>0</v>
      </c>
      <c r="AA52" s="266">
        <f t="shared" ca="1" si="61"/>
        <v>0</v>
      </c>
      <c r="AB52" s="266">
        <f t="shared" ca="1" si="62"/>
        <v>0</v>
      </c>
      <c r="AC52" s="266">
        <f t="shared" ca="1" si="62"/>
        <v>0</v>
      </c>
      <c r="AD52" s="266">
        <f t="shared" ca="1" si="62"/>
        <v>0</v>
      </c>
      <c r="AE52" s="266">
        <f t="shared" ca="1" si="62"/>
        <v>0</v>
      </c>
      <c r="AF52" s="266">
        <f t="shared" ca="1" si="62"/>
        <v>0</v>
      </c>
      <c r="AG52" s="266">
        <f t="shared" ca="1" si="62"/>
        <v>0</v>
      </c>
      <c r="AH52" s="266">
        <f t="shared" ca="1" si="62"/>
        <v>0</v>
      </c>
      <c r="AI52" s="266">
        <f t="shared" ca="1" si="62"/>
        <v>0</v>
      </c>
      <c r="AJ52" s="266">
        <f t="shared" ca="1" si="62"/>
        <v>0</v>
      </c>
      <c r="AK52" s="266">
        <f t="shared" ca="1" si="62"/>
        <v>0</v>
      </c>
      <c r="AL52" s="266">
        <f t="shared" ca="1" si="63"/>
        <v>0</v>
      </c>
      <c r="AM52" s="266">
        <f t="shared" ca="1" si="63"/>
        <v>0</v>
      </c>
      <c r="AN52" s="266">
        <f t="shared" ca="1" si="63"/>
        <v>0</v>
      </c>
      <c r="AO52" s="266">
        <f t="shared" ca="1" si="63"/>
        <v>0</v>
      </c>
      <c r="AP52" s="266">
        <f t="shared" ca="1" si="63"/>
        <v>0</v>
      </c>
      <c r="AQ52" s="266">
        <f t="shared" ca="1" si="63"/>
        <v>0</v>
      </c>
      <c r="AR52" s="266">
        <f t="shared" ca="1" si="63"/>
        <v>0</v>
      </c>
      <c r="AS52" s="266">
        <f t="shared" ca="1" si="63"/>
        <v>0</v>
      </c>
      <c r="AT52" s="266">
        <f t="shared" ca="1" si="63"/>
        <v>0</v>
      </c>
      <c r="AU52" s="266">
        <f t="shared" ca="1" si="63"/>
        <v>0</v>
      </c>
      <c r="AV52" s="266">
        <f t="shared" ca="1" si="64"/>
        <v>0</v>
      </c>
      <c r="AW52" s="266">
        <f t="shared" ca="1" si="64"/>
        <v>0</v>
      </c>
      <c r="AX52" s="266">
        <f t="shared" ca="1" si="64"/>
        <v>0</v>
      </c>
      <c r="AY52" s="266">
        <f t="shared" ca="1" si="64"/>
        <v>0</v>
      </c>
      <c r="AZ52" s="266">
        <f t="shared" ca="1" si="64"/>
        <v>0</v>
      </c>
      <c r="BA52" s="266">
        <f t="shared" ca="1" si="64"/>
        <v>0</v>
      </c>
      <c r="BB52" s="266">
        <f t="shared" ca="1" si="64"/>
        <v>0</v>
      </c>
      <c r="BC52" s="266">
        <f t="shared" ca="1" si="64"/>
        <v>0</v>
      </c>
      <c r="BD52" s="266">
        <f t="shared" ca="1" si="64"/>
        <v>0</v>
      </c>
      <c r="BE52" s="266">
        <f t="shared" ca="1" si="64"/>
        <v>0</v>
      </c>
      <c r="BF52" s="266">
        <f t="shared" ca="1" si="65"/>
        <v>0</v>
      </c>
      <c r="BG52" s="266">
        <f t="shared" ca="1" si="65"/>
        <v>0</v>
      </c>
      <c r="BH52" s="266">
        <f t="shared" ca="1" si="65"/>
        <v>0</v>
      </c>
      <c r="BI52" s="266">
        <f t="shared" ca="1" si="65"/>
        <v>0</v>
      </c>
      <c r="BJ52" s="266">
        <f t="shared" ca="1" si="65"/>
        <v>0</v>
      </c>
      <c r="BK52" s="266">
        <f t="shared" ca="1" si="65"/>
        <v>0</v>
      </c>
      <c r="BL52" s="266">
        <f t="shared" ca="1" si="65"/>
        <v>0</v>
      </c>
      <c r="BM52" s="266">
        <f t="shared" ca="1" si="65"/>
        <v>0</v>
      </c>
      <c r="BN52" s="266">
        <f t="shared" ca="1" si="65"/>
        <v>0</v>
      </c>
      <c r="BO52" s="266">
        <f t="shared" ca="1" si="65"/>
        <v>0</v>
      </c>
      <c r="BP52" s="266">
        <f t="shared" ca="1" si="66"/>
        <v>0</v>
      </c>
      <c r="BQ52" s="266">
        <f t="shared" ca="1" si="66"/>
        <v>0</v>
      </c>
      <c r="BR52" s="266">
        <f t="shared" ca="1" si="66"/>
        <v>0</v>
      </c>
      <c r="BS52" s="266">
        <f t="shared" ca="1" si="66"/>
        <v>0</v>
      </c>
      <c r="BT52" s="266">
        <f t="shared" ca="1" si="66"/>
        <v>0</v>
      </c>
      <c r="BU52" s="266">
        <f t="shared" ca="1" si="66"/>
        <v>0</v>
      </c>
      <c r="BV52" s="266">
        <f t="shared" ca="1" si="66"/>
        <v>0</v>
      </c>
      <c r="BW52" s="266">
        <f t="shared" ca="1" si="66"/>
        <v>0</v>
      </c>
      <c r="BX52" s="266">
        <f t="shared" ca="1" si="66"/>
        <v>0</v>
      </c>
      <c r="BY52" s="266">
        <f t="shared" ca="1" si="66"/>
        <v>0</v>
      </c>
      <c r="BZ52" s="266">
        <f t="shared" ca="1" si="67"/>
        <v>0</v>
      </c>
      <c r="CA52" s="266">
        <f t="shared" ca="1" si="67"/>
        <v>0</v>
      </c>
      <c r="CB52" s="266">
        <f t="shared" ca="1" si="67"/>
        <v>0</v>
      </c>
      <c r="CC52" s="266">
        <f t="shared" ca="1" si="67"/>
        <v>0</v>
      </c>
      <c r="CD52" s="266">
        <f t="shared" ca="1" si="67"/>
        <v>0</v>
      </c>
      <c r="CE52" s="266">
        <f t="shared" ca="1" si="67"/>
        <v>0</v>
      </c>
      <c r="CF52" s="266">
        <f t="shared" ca="1" si="67"/>
        <v>0</v>
      </c>
      <c r="CG52" s="266">
        <f t="shared" ca="1" si="67"/>
        <v>0</v>
      </c>
      <c r="CH52" s="266">
        <f t="shared" ca="1" si="67"/>
        <v>0</v>
      </c>
      <c r="CI52" s="266">
        <f t="shared" ca="1" si="67"/>
        <v>0</v>
      </c>
      <c r="CJ52" s="266">
        <f t="shared" ca="1" si="68"/>
        <v>0</v>
      </c>
      <c r="CK52" s="266">
        <f t="shared" ca="1" si="68"/>
        <v>0</v>
      </c>
      <c r="CL52" s="266">
        <f t="shared" ca="1" si="68"/>
        <v>0</v>
      </c>
      <c r="CM52" s="266">
        <f t="shared" ca="1" si="68"/>
        <v>0</v>
      </c>
      <c r="CN52" s="266">
        <f t="shared" ca="1" si="68"/>
        <v>0</v>
      </c>
      <c r="CO52" s="266">
        <f t="shared" ca="1" si="68"/>
        <v>0</v>
      </c>
      <c r="CP52" s="266">
        <f t="shared" ca="1" si="68"/>
        <v>0</v>
      </c>
      <c r="CQ52" s="266">
        <f t="shared" ca="1" si="68"/>
        <v>0</v>
      </c>
      <c r="CR52" s="266">
        <f t="shared" ca="1" si="68"/>
        <v>0</v>
      </c>
      <c r="CS52" s="266">
        <f t="shared" ca="1" si="68"/>
        <v>0</v>
      </c>
      <c r="CT52" s="266">
        <f t="shared" ca="1" si="69"/>
        <v>0</v>
      </c>
      <c r="CU52" s="266">
        <f t="shared" ca="1" si="69"/>
        <v>0</v>
      </c>
      <c r="CV52" s="266">
        <f t="shared" ca="1" si="69"/>
        <v>0</v>
      </c>
      <c r="CW52" s="266">
        <f t="shared" ca="1" si="69"/>
        <v>0</v>
      </c>
      <c r="CX52" s="266">
        <f t="shared" ca="1" si="69"/>
        <v>0</v>
      </c>
      <c r="CY52" s="266">
        <f t="shared" ca="1" si="69"/>
        <v>0</v>
      </c>
      <c r="CZ52" s="266">
        <f t="shared" ca="1" si="69"/>
        <v>0</v>
      </c>
      <c r="DA52" s="266">
        <f t="shared" ca="1" si="69"/>
        <v>0</v>
      </c>
      <c r="DB52" s="266">
        <f t="shared" ca="1" si="69"/>
        <v>0</v>
      </c>
      <c r="DC52" s="266">
        <f t="shared" ca="1" si="69"/>
        <v>0</v>
      </c>
      <c r="DE52" s="118" t="str">
        <f t="shared" ca="1" si="25"/>
        <v>E.1.7.</v>
      </c>
      <c r="DF52">
        <v>1</v>
      </c>
      <c r="DG52">
        <f t="shared" ca="1" si="70"/>
        <v>21</v>
      </c>
      <c r="DH52">
        <v>0</v>
      </c>
    </row>
    <row r="53" spans="1:112" hidden="1">
      <c r="A53" s="68">
        <v>41</v>
      </c>
      <c r="B53" s="262" t="str">
        <f t="shared" ca="1" si="53"/>
        <v>E.1.8.</v>
      </c>
      <c r="C53" s="263" t="str">
        <f t="shared" ca="1" si="54"/>
        <v>Veikla</v>
      </c>
      <c r="D53" s="267"/>
      <c r="E53" s="264">
        <f t="shared" ca="1" si="55"/>
        <v>0.21</v>
      </c>
      <c r="F53" s="265">
        <f ca="1">H53+NPV(FD,I53:INDEX(I53:DC53,PAL))</f>
        <v>0</v>
      </c>
      <c r="G53" s="258">
        <f ca="1">SUMIF($H$5:$DC$5,"&lt;="&amp;PAL,$H53:$DC53)</f>
        <v>0</v>
      </c>
      <c r="H53" s="266">
        <f t="shared" ca="1" si="60"/>
        <v>0</v>
      </c>
      <c r="I53" s="266">
        <f t="shared" ca="1" si="60"/>
        <v>0</v>
      </c>
      <c r="J53" s="266">
        <f t="shared" ca="1" si="60"/>
        <v>0</v>
      </c>
      <c r="K53" s="266">
        <f t="shared" ca="1" si="60"/>
        <v>0</v>
      </c>
      <c r="L53" s="266">
        <f t="shared" ca="1" si="60"/>
        <v>0</v>
      </c>
      <c r="M53" s="266">
        <f t="shared" ca="1" si="60"/>
        <v>0</v>
      </c>
      <c r="N53" s="266">
        <f t="shared" ca="1" si="60"/>
        <v>0</v>
      </c>
      <c r="O53" s="266">
        <f t="shared" ca="1" si="60"/>
        <v>0</v>
      </c>
      <c r="P53" s="266">
        <f t="shared" ca="1" si="60"/>
        <v>0</v>
      </c>
      <c r="Q53" s="266">
        <f t="shared" ca="1" si="60"/>
        <v>0</v>
      </c>
      <c r="R53" s="266">
        <f t="shared" ca="1" si="61"/>
        <v>0</v>
      </c>
      <c r="S53" s="266">
        <f t="shared" ca="1" si="61"/>
        <v>0</v>
      </c>
      <c r="T53" s="266">
        <f t="shared" ca="1" si="61"/>
        <v>0</v>
      </c>
      <c r="U53" s="266">
        <f t="shared" ca="1" si="61"/>
        <v>0</v>
      </c>
      <c r="V53" s="266">
        <f t="shared" ca="1" si="61"/>
        <v>0</v>
      </c>
      <c r="W53" s="266">
        <f t="shared" ca="1" si="61"/>
        <v>0</v>
      </c>
      <c r="X53" s="266">
        <f t="shared" ca="1" si="61"/>
        <v>0</v>
      </c>
      <c r="Y53" s="266">
        <f t="shared" ca="1" si="61"/>
        <v>0</v>
      </c>
      <c r="Z53" s="266">
        <f t="shared" ca="1" si="61"/>
        <v>0</v>
      </c>
      <c r="AA53" s="266">
        <f t="shared" ca="1" si="61"/>
        <v>0</v>
      </c>
      <c r="AB53" s="266">
        <f t="shared" ca="1" si="62"/>
        <v>0</v>
      </c>
      <c r="AC53" s="266">
        <f t="shared" ca="1" si="62"/>
        <v>0</v>
      </c>
      <c r="AD53" s="266">
        <f t="shared" ca="1" si="62"/>
        <v>0</v>
      </c>
      <c r="AE53" s="266">
        <f t="shared" ca="1" si="62"/>
        <v>0</v>
      </c>
      <c r="AF53" s="266">
        <f t="shared" ca="1" si="62"/>
        <v>0</v>
      </c>
      <c r="AG53" s="266">
        <f t="shared" ca="1" si="62"/>
        <v>0</v>
      </c>
      <c r="AH53" s="266">
        <f t="shared" ca="1" si="62"/>
        <v>0</v>
      </c>
      <c r="AI53" s="266">
        <f t="shared" ca="1" si="62"/>
        <v>0</v>
      </c>
      <c r="AJ53" s="266">
        <f t="shared" ca="1" si="62"/>
        <v>0</v>
      </c>
      <c r="AK53" s="266">
        <f t="shared" ca="1" si="62"/>
        <v>0</v>
      </c>
      <c r="AL53" s="266">
        <f t="shared" ca="1" si="63"/>
        <v>0</v>
      </c>
      <c r="AM53" s="266">
        <f t="shared" ca="1" si="63"/>
        <v>0</v>
      </c>
      <c r="AN53" s="266">
        <f t="shared" ca="1" si="63"/>
        <v>0</v>
      </c>
      <c r="AO53" s="266">
        <f t="shared" ca="1" si="63"/>
        <v>0</v>
      </c>
      <c r="AP53" s="266">
        <f t="shared" ca="1" si="63"/>
        <v>0</v>
      </c>
      <c r="AQ53" s="266">
        <f t="shared" ca="1" si="63"/>
        <v>0</v>
      </c>
      <c r="AR53" s="266">
        <f t="shared" ca="1" si="63"/>
        <v>0</v>
      </c>
      <c r="AS53" s="266">
        <f t="shared" ca="1" si="63"/>
        <v>0</v>
      </c>
      <c r="AT53" s="266">
        <f t="shared" ca="1" si="63"/>
        <v>0</v>
      </c>
      <c r="AU53" s="266">
        <f t="shared" ca="1" si="63"/>
        <v>0</v>
      </c>
      <c r="AV53" s="266">
        <f t="shared" ca="1" si="64"/>
        <v>0</v>
      </c>
      <c r="AW53" s="266">
        <f t="shared" ca="1" si="64"/>
        <v>0</v>
      </c>
      <c r="AX53" s="266">
        <f t="shared" ca="1" si="64"/>
        <v>0</v>
      </c>
      <c r="AY53" s="266">
        <f t="shared" ca="1" si="64"/>
        <v>0</v>
      </c>
      <c r="AZ53" s="266">
        <f t="shared" ca="1" si="64"/>
        <v>0</v>
      </c>
      <c r="BA53" s="266">
        <f t="shared" ca="1" si="64"/>
        <v>0</v>
      </c>
      <c r="BB53" s="266">
        <f t="shared" ca="1" si="64"/>
        <v>0</v>
      </c>
      <c r="BC53" s="266">
        <f t="shared" ca="1" si="64"/>
        <v>0</v>
      </c>
      <c r="BD53" s="266">
        <f t="shared" ca="1" si="64"/>
        <v>0</v>
      </c>
      <c r="BE53" s="266">
        <f t="shared" ca="1" si="64"/>
        <v>0</v>
      </c>
      <c r="BF53" s="266">
        <f t="shared" ca="1" si="65"/>
        <v>0</v>
      </c>
      <c r="BG53" s="266">
        <f t="shared" ca="1" si="65"/>
        <v>0</v>
      </c>
      <c r="BH53" s="266">
        <f t="shared" ca="1" si="65"/>
        <v>0</v>
      </c>
      <c r="BI53" s="266">
        <f t="shared" ca="1" si="65"/>
        <v>0</v>
      </c>
      <c r="BJ53" s="266">
        <f t="shared" ca="1" si="65"/>
        <v>0</v>
      </c>
      <c r="BK53" s="266">
        <f t="shared" ca="1" si="65"/>
        <v>0</v>
      </c>
      <c r="BL53" s="266">
        <f t="shared" ca="1" si="65"/>
        <v>0</v>
      </c>
      <c r="BM53" s="266">
        <f t="shared" ca="1" si="65"/>
        <v>0</v>
      </c>
      <c r="BN53" s="266">
        <f t="shared" ca="1" si="65"/>
        <v>0</v>
      </c>
      <c r="BO53" s="266">
        <f t="shared" ca="1" si="65"/>
        <v>0</v>
      </c>
      <c r="BP53" s="266">
        <f t="shared" ca="1" si="66"/>
        <v>0</v>
      </c>
      <c r="BQ53" s="266">
        <f t="shared" ca="1" si="66"/>
        <v>0</v>
      </c>
      <c r="BR53" s="266">
        <f t="shared" ca="1" si="66"/>
        <v>0</v>
      </c>
      <c r="BS53" s="266">
        <f t="shared" ca="1" si="66"/>
        <v>0</v>
      </c>
      <c r="BT53" s="266">
        <f t="shared" ca="1" si="66"/>
        <v>0</v>
      </c>
      <c r="BU53" s="266">
        <f t="shared" ca="1" si="66"/>
        <v>0</v>
      </c>
      <c r="BV53" s="266">
        <f t="shared" ca="1" si="66"/>
        <v>0</v>
      </c>
      <c r="BW53" s="266">
        <f t="shared" ca="1" si="66"/>
        <v>0</v>
      </c>
      <c r="BX53" s="266">
        <f t="shared" ca="1" si="66"/>
        <v>0</v>
      </c>
      <c r="BY53" s="266">
        <f t="shared" ca="1" si="66"/>
        <v>0</v>
      </c>
      <c r="BZ53" s="266">
        <f t="shared" ca="1" si="67"/>
        <v>0</v>
      </c>
      <c r="CA53" s="266">
        <f t="shared" ca="1" si="67"/>
        <v>0</v>
      </c>
      <c r="CB53" s="266">
        <f t="shared" ca="1" si="67"/>
        <v>0</v>
      </c>
      <c r="CC53" s="266">
        <f t="shared" ca="1" si="67"/>
        <v>0</v>
      </c>
      <c r="CD53" s="266">
        <f t="shared" ca="1" si="67"/>
        <v>0</v>
      </c>
      <c r="CE53" s="266">
        <f t="shared" ca="1" si="67"/>
        <v>0</v>
      </c>
      <c r="CF53" s="266">
        <f t="shared" ca="1" si="67"/>
        <v>0</v>
      </c>
      <c r="CG53" s="266">
        <f t="shared" ca="1" si="67"/>
        <v>0</v>
      </c>
      <c r="CH53" s="266">
        <f t="shared" ca="1" si="67"/>
        <v>0</v>
      </c>
      <c r="CI53" s="266">
        <f t="shared" ca="1" si="67"/>
        <v>0</v>
      </c>
      <c r="CJ53" s="266">
        <f t="shared" ca="1" si="68"/>
        <v>0</v>
      </c>
      <c r="CK53" s="266">
        <f t="shared" ca="1" si="68"/>
        <v>0</v>
      </c>
      <c r="CL53" s="266">
        <f t="shared" ca="1" si="68"/>
        <v>0</v>
      </c>
      <c r="CM53" s="266">
        <f t="shared" ca="1" si="68"/>
        <v>0</v>
      </c>
      <c r="CN53" s="266">
        <f t="shared" ca="1" si="68"/>
        <v>0</v>
      </c>
      <c r="CO53" s="266">
        <f t="shared" ca="1" si="68"/>
        <v>0</v>
      </c>
      <c r="CP53" s="266">
        <f t="shared" ca="1" si="68"/>
        <v>0</v>
      </c>
      <c r="CQ53" s="266">
        <f t="shared" ca="1" si="68"/>
        <v>0</v>
      </c>
      <c r="CR53" s="266">
        <f t="shared" ca="1" si="68"/>
        <v>0</v>
      </c>
      <c r="CS53" s="266">
        <f t="shared" ca="1" si="68"/>
        <v>0</v>
      </c>
      <c r="CT53" s="266">
        <f t="shared" ca="1" si="69"/>
        <v>0</v>
      </c>
      <c r="CU53" s="266">
        <f t="shared" ca="1" si="69"/>
        <v>0</v>
      </c>
      <c r="CV53" s="266">
        <f t="shared" ca="1" si="69"/>
        <v>0</v>
      </c>
      <c r="CW53" s="266">
        <f t="shared" ca="1" si="69"/>
        <v>0</v>
      </c>
      <c r="CX53" s="266">
        <f t="shared" ca="1" si="69"/>
        <v>0</v>
      </c>
      <c r="CY53" s="266">
        <f t="shared" ca="1" si="69"/>
        <v>0</v>
      </c>
      <c r="CZ53" s="266">
        <f t="shared" ca="1" si="69"/>
        <v>0</v>
      </c>
      <c r="DA53" s="266">
        <f t="shared" ca="1" si="69"/>
        <v>0</v>
      </c>
      <c r="DB53" s="266">
        <f t="shared" ca="1" si="69"/>
        <v>0</v>
      </c>
      <c r="DC53" s="266">
        <f t="shared" ca="1" si="69"/>
        <v>0</v>
      </c>
      <c r="DE53" s="118" t="str">
        <f t="shared" ca="1" si="25"/>
        <v>E.1.8.</v>
      </c>
      <c r="DF53">
        <v>1</v>
      </c>
      <c r="DG53">
        <f t="shared" ca="1" si="70"/>
        <v>21</v>
      </c>
      <c r="DH53">
        <v>0</v>
      </c>
    </row>
    <row r="54" spans="1:112" hidden="1">
      <c r="A54" s="68">
        <v>42</v>
      </c>
      <c r="B54" s="262" t="str">
        <f t="shared" ca="1" si="53"/>
        <v>E.1.9.</v>
      </c>
      <c r="C54" s="263" t="str">
        <f t="shared" ca="1" si="54"/>
        <v>Reinvesticijos (po priemonės įgyvendinimo)</v>
      </c>
      <c r="D54" s="180"/>
      <c r="E54" s="264">
        <f t="shared" ca="1" si="55"/>
        <v>0.21</v>
      </c>
      <c r="F54" s="265">
        <f ca="1">H54+NPV(FD,I54:INDEX(I54:DC54,PAL))</f>
        <v>0</v>
      </c>
      <c r="G54" s="258">
        <f ca="1">SUMIF($H$5:$DC$5,"&lt;="&amp;PAL,$H54:$DC54)</f>
        <v>0</v>
      </c>
      <c r="H54" s="266">
        <f t="shared" ca="1" si="60"/>
        <v>0</v>
      </c>
      <c r="I54" s="266">
        <f t="shared" ca="1" si="60"/>
        <v>0</v>
      </c>
      <c r="J54" s="266">
        <f t="shared" ca="1" si="60"/>
        <v>0</v>
      </c>
      <c r="K54" s="266">
        <f t="shared" ca="1" si="60"/>
        <v>0</v>
      </c>
      <c r="L54" s="266">
        <f t="shared" ca="1" si="60"/>
        <v>0</v>
      </c>
      <c r="M54" s="266">
        <f t="shared" ca="1" si="60"/>
        <v>0</v>
      </c>
      <c r="N54" s="266">
        <f t="shared" ca="1" si="60"/>
        <v>0</v>
      </c>
      <c r="O54" s="266">
        <f t="shared" ca="1" si="60"/>
        <v>0</v>
      </c>
      <c r="P54" s="266">
        <f t="shared" ca="1" si="60"/>
        <v>0</v>
      </c>
      <c r="Q54" s="266">
        <f t="shared" ca="1" si="60"/>
        <v>0</v>
      </c>
      <c r="R54" s="266">
        <f t="shared" ca="1" si="61"/>
        <v>0</v>
      </c>
      <c r="S54" s="266">
        <f t="shared" ca="1" si="61"/>
        <v>0</v>
      </c>
      <c r="T54" s="266">
        <f t="shared" ca="1" si="61"/>
        <v>0</v>
      </c>
      <c r="U54" s="266">
        <f t="shared" ca="1" si="61"/>
        <v>0</v>
      </c>
      <c r="V54" s="266">
        <f t="shared" ca="1" si="61"/>
        <v>0</v>
      </c>
      <c r="W54" s="266">
        <f t="shared" ca="1" si="61"/>
        <v>0</v>
      </c>
      <c r="X54" s="266">
        <f t="shared" ca="1" si="61"/>
        <v>0</v>
      </c>
      <c r="Y54" s="266">
        <f t="shared" ca="1" si="61"/>
        <v>0</v>
      </c>
      <c r="Z54" s="266">
        <f t="shared" ca="1" si="61"/>
        <v>0</v>
      </c>
      <c r="AA54" s="266">
        <f t="shared" ca="1" si="61"/>
        <v>0</v>
      </c>
      <c r="AB54" s="266">
        <f t="shared" ca="1" si="62"/>
        <v>0</v>
      </c>
      <c r="AC54" s="266">
        <f t="shared" ca="1" si="62"/>
        <v>0</v>
      </c>
      <c r="AD54" s="266">
        <f t="shared" ca="1" si="62"/>
        <v>0</v>
      </c>
      <c r="AE54" s="266">
        <f t="shared" ca="1" si="62"/>
        <v>0</v>
      </c>
      <c r="AF54" s="266">
        <f t="shared" ca="1" si="62"/>
        <v>0</v>
      </c>
      <c r="AG54" s="266">
        <f t="shared" ca="1" si="62"/>
        <v>0</v>
      </c>
      <c r="AH54" s="266">
        <f t="shared" ca="1" si="62"/>
        <v>0</v>
      </c>
      <c r="AI54" s="266">
        <f t="shared" ca="1" si="62"/>
        <v>0</v>
      </c>
      <c r="AJ54" s="266">
        <f t="shared" ca="1" si="62"/>
        <v>0</v>
      </c>
      <c r="AK54" s="266">
        <f t="shared" ca="1" si="62"/>
        <v>0</v>
      </c>
      <c r="AL54" s="266">
        <f t="shared" ca="1" si="63"/>
        <v>0</v>
      </c>
      <c r="AM54" s="266">
        <f t="shared" ca="1" si="63"/>
        <v>0</v>
      </c>
      <c r="AN54" s="266">
        <f t="shared" ca="1" si="63"/>
        <v>0</v>
      </c>
      <c r="AO54" s="266">
        <f t="shared" ca="1" si="63"/>
        <v>0</v>
      </c>
      <c r="AP54" s="266">
        <f t="shared" ca="1" si="63"/>
        <v>0</v>
      </c>
      <c r="AQ54" s="266">
        <f t="shared" ca="1" si="63"/>
        <v>0</v>
      </c>
      <c r="AR54" s="266">
        <f t="shared" ca="1" si="63"/>
        <v>0</v>
      </c>
      <c r="AS54" s="266">
        <f t="shared" ca="1" si="63"/>
        <v>0</v>
      </c>
      <c r="AT54" s="266">
        <f t="shared" ca="1" si="63"/>
        <v>0</v>
      </c>
      <c r="AU54" s="266">
        <f t="shared" ca="1" si="63"/>
        <v>0</v>
      </c>
      <c r="AV54" s="266">
        <f t="shared" ca="1" si="64"/>
        <v>0</v>
      </c>
      <c r="AW54" s="266">
        <f t="shared" ca="1" si="64"/>
        <v>0</v>
      </c>
      <c r="AX54" s="266">
        <f t="shared" ca="1" si="64"/>
        <v>0</v>
      </c>
      <c r="AY54" s="266">
        <f t="shared" ca="1" si="64"/>
        <v>0</v>
      </c>
      <c r="AZ54" s="266">
        <f t="shared" ca="1" si="64"/>
        <v>0</v>
      </c>
      <c r="BA54" s="266">
        <f t="shared" ca="1" si="64"/>
        <v>0</v>
      </c>
      <c r="BB54" s="266">
        <f t="shared" ca="1" si="64"/>
        <v>0</v>
      </c>
      <c r="BC54" s="266">
        <f t="shared" ca="1" si="64"/>
        <v>0</v>
      </c>
      <c r="BD54" s="266">
        <f t="shared" ca="1" si="64"/>
        <v>0</v>
      </c>
      <c r="BE54" s="266">
        <f t="shared" ca="1" si="64"/>
        <v>0</v>
      </c>
      <c r="BF54" s="266">
        <f t="shared" ca="1" si="65"/>
        <v>0</v>
      </c>
      <c r="BG54" s="266">
        <f t="shared" ca="1" si="65"/>
        <v>0</v>
      </c>
      <c r="BH54" s="266">
        <f t="shared" ca="1" si="65"/>
        <v>0</v>
      </c>
      <c r="BI54" s="266">
        <f t="shared" ca="1" si="65"/>
        <v>0</v>
      </c>
      <c r="BJ54" s="266">
        <f t="shared" ca="1" si="65"/>
        <v>0</v>
      </c>
      <c r="BK54" s="266">
        <f t="shared" ca="1" si="65"/>
        <v>0</v>
      </c>
      <c r="BL54" s="266">
        <f t="shared" ca="1" si="65"/>
        <v>0</v>
      </c>
      <c r="BM54" s="266">
        <f t="shared" ca="1" si="65"/>
        <v>0</v>
      </c>
      <c r="BN54" s="266">
        <f t="shared" ca="1" si="65"/>
        <v>0</v>
      </c>
      <c r="BO54" s="266">
        <f t="shared" ca="1" si="65"/>
        <v>0</v>
      </c>
      <c r="BP54" s="266">
        <f t="shared" ca="1" si="66"/>
        <v>0</v>
      </c>
      <c r="BQ54" s="266">
        <f t="shared" ca="1" si="66"/>
        <v>0</v>
      </c>
      <c r="BR54" s="266">
        <f t="shared" ca="1" si="66"/>
        <v>0</v>
      </c>
      <c r="BS54" s="266">
        <f t="shared" ca="1" si="66"/>
        <v>0</v>
      </c>
      <c r="BT54" s="266">
        <f t="shared" ca="1" si="66"/>
        <v>0</v>
      </c>
      <c r="BU54" s="266">
        <f t="shared" ca="1" si="66"/>
        <v>0</v>
      </c>
      <c r="BV54" s="266">
        <f t="shared" ca="1" si="66"/>
        <v>0</v>
      </c>
      <c r="BW54" s="266">
        <f t="shared" ca="1" si="66"/>
        <v>0</v>
      </c>
      <c r="BX54" s="266">
        <f t="shared" ca="1" si="66"/>
        <v>0</v>
      </c>
      <c r="BY54" s="266">
        <f t="shared" ca="1" si="66"/>
        <v>0</v>
      </c>
      <c r="BZ54" s="266">
        <f t="shared" ca="1" si="67"/>
        <v>0</v>
      </c>
      <c r="CA54" s="266">
        <f t="shared" ca="1" si="67"/>
        <v>0</v>
      </c>
      <c r="CB54" s="266">
        <f t="shared" ca="1" si="67"/>
        <v>0</v>
      </c>
      <c r="CC54" s="266">
        <f t="shared" ca="1" si="67"/>
        <v>0</v>
      </c>
      <c r="CD54" s="266">
        <f t="shared" ca="1" si="67"/>
        <v>0</v>
      </c>
      <c r="CE54" s="266">
        <f t="shared" ca="1" si="67"/>
        <v>0</v>
      </c>
      <c r="CF54" s="266">
        <f t="shared" ca="1" si="67"/>
        <v>0</v>
      </c>
      <c r="CG54" s="266">
        <f t="shared" ca="1" si="67"/>
        <v>0</v>
      </c>
      <c r="CH54" s="266">
        <f t="shared" ca="1" si="67"/>
        <v>0</v>
      </c>
      <c r="CI54" s="266">
        <f t="shared" ca="1" si="67"/>
        <v>0</v>
      </c>
      <c r="CJ54" s="266">
        <f t="shared" ca="1" si="68"/>
        <v>0</v>
      </c>
      <c r="CK54" s="266">
        <f t="shared" ca="1" si="68"/>
        <v>0</v>
      </c>
      <c r="CL54" s="266">
        <f t="shared" ca="1" si="68"/>
        <v>0</v>
      </c>
      <c r="CM54" s="266">
        <f t="shared" ca="1" si="68"/>
        <v>0</v>
      </c>
      <c r="CN54" s="266">
        <f t="shared" ca="1" si="68"/>
        <v>0</v>
      </c>
      <c r="CO54" s="266">
        <f t="shared" ca="1" si="68"/>
        <v>0</v>
      </c>
      <c r="CP54" s="266">
        <f t="shared" ca="1" si="68"/>
        <v>0</v>
      </c>
      <c r="CQ54" s="266">
        <f t="shared" ca="1" si="68"/>
        <v>0</v>
      </c>
      <c r="CR54" s="266">
        <f t="shared" ca="1" si="68"/>
        <v>0</v>
      </c>
      <c r="CS54" s="266">
        <f t="shared" ca="1" si="68"/>
        <v>0</v>
      </c>
      <c r="CT54" s="266">
        <f t="shared" ca="1" si="69"/>
        <v>0</v>
      </c>
      <c r="CU54" s="266">
        <f t="shared" ca="1" si="69"/>
        <v>0</v>
      </c>
      <c r="CV54" s="266">
        <f t="shared" ca="1" si="69"/>
        <v>0</v>
      </c>
      <c r="CW54" s="266">
        <f t="shared" ca="1" si="69"/>
        <v>0</v>
      </c>
      <c r="CX54" s="266">
        <f t="shared" ca="1" si="69"/>
        <v>0</v>
      </c>
      <c r="CY54" s="266">
        <f t="shared" ca="1" si="69"/>
        <v>0</v>
      </c>
      <c r="CZ54" s="266">
        <f t="shared" ca="1" si="69"/>
        <v>0</v>
      </c>
      <c r="DA54" s="266">
        <f t="shared" ca="1" si="69"/>
        <v>0</v>
      </c>
      <c r="DB54" s="266">
        <f t="shared" ca="1" si="69"/>
        <v>0</v>
      </c>
      <c r="DC54" s="266">
        <f t="shared" ca="1" si="69"/>
        <v>0</v>
      </c>
      <c r="DE54" s="118" t="str">
        <f t="shared" ca="1" si="25"/>
        <v>E.1.9.</v>
      </c>
      <c r="DF54">
        <v>1</v>
      </c>
      <c r="DG54">
        <f t="shared" ca="1" si="70"/>
        <v>21</v>
      </c>
      <c r="DH54">
        <v>0</v>
      </c>
    </row>
    <row r="55" spans="1:112" hidden="1">
      <c r="A55" s="68">
        <v>43</v>
      </c>
      <c r="B55" s="262" t="str">
        <f t="shared" ca="1" si="53"/>
        <v>E.1.L.</v>
      </c>
      <c r="C55" s="263" t="str">
        <f t="shared" ca="1" si="54"/>
        <v>Likutinė vertė</v>
      </c>
      <c r="D55" s="180"/>
      <c r="E55" s="264">
        <f t="shared" ca="1" si="55"/>
        <v>0.21</v>
      </c>
      <c r="F55" s="265">
        <f ca="1">H55+NPV(FD,I55:INDEX(I55:DC55,PAL))</f>
        <v>20145089.060814101</v>
      </c>
      <c r="G55" s="258">
        <f ca="1">SUMIF($H$5:$DC$5,"&lt;="&amp;PAL,$H55:$DC55)</f>
        <v>53703510.319368064</v>
      </c>
      <c r="H55" s="266">
        <f t="shared" ca="1" si="60"/>
        <v>0</v>
      </c>
      <c r="I55" s="266">
        <f t="shared" ca="1" si="60"/>
        <v>0</v>
      </c>
      <c r="J55" s="266">
        <f t="shared" ca="1" si="60"/>
        <v>0</v>
      </c>
      <c r="K55" s="266">
        <f t="shared" ca="1" si="60"/>
        <v>0</v>
      </c>
      <c r="L55" s="266">
        <f t="shared" ca="1" si="60"/>
        <v>0</v>
      </c>
      <c r="M55" s="266">
        <f t="shared" ca="1" si="60"/>
        <v>0</v>
      </c>
      <c r="N55" s="266">
        <f t="shared" ca="1" si="60"/>
        <v>0</v>
      </c>
      <c r="O55" s="266">
        <f t="shared" ca="1" si="60"/>
        <v>0</v>
      </c>
      <c r="P55" s="266">
        <f t="shared" ca="1" si="60"/>
        <v>0</v>
      </c>
      <c r="Q55" s="266">
        <f t="shared" ca="1" si="60"/>
        <v>0</v>
      </c>
      <c r="R55" s="266">
        <f t="shared" ca="1" si="61"/>
        <v>0</v>
      </c>
      <c r="S55" s="266">
        <f t="shared" ca="1" si="61"/>
        <v>0</v>
      </c>
      <c r="T55" s="266">
        <f t="shared" ca="1" si="61"/>
        <v>0</v>
      </c>
      <c r="U55" s="266">
        <f t="shared" ca="1" si="61"/>
        <v>0</v>
      </c>
      <c r="V55" s="266">
        <f t="shared" ca="1" si="61"/>
        <v>0</v>
      </c>
      <c r="W55" s="266">
        <f t="shared" ca="1" si="61"/>
        <v>0</v>
      </c>
      <c r="X55" s="266">
        <f t="shared" ca="1" si="61"/>
        <v>0</v>
      </c>
      <c r="Y55" s="266">
        <f t="shared" ca="1" si="61"/>
        <v>0</v>
      </c>
      <c r="Z55" s="266">
        <f t="shared" ca="1" si="61"/>
        <v>0</v>
      </c>
      <c r="AA55" s="266">
        <f t="shared" ca="1" si="61"/>
        <v>0</v>
      </c>
      <c r="AB55" s="266">
        <f t="shared" ca="1" si="62"/>
        <v>0</v>
      </c>
      <c r="AC55" s="266">
        <f t="shared" ca="1" si="62"/>
        <v>0</v>
      </c>
      <c r="AD55" s="266">
        <f t="shared" ca="1" si="62"/>
        <v>0</v>
      </c>
      <c r="AE55" s="266">
        <f t="shared" ca="1" si="62"/>
        <v>0</v>
      </c>
      <c r="AF55" s="266">
        <f t="shared" ca="1" si="62"/>
        <v>0</v>
      </c>
      <c r="AG55" s="266">
        <f t="shared" ca="1" si="62"/>
        <v>53703510.319368064</v>
      </c>
      <c r="AH55" s="266">
        <f t="shared" ca="1" si="62"/>
        <v>0</v>
      </c>
      <c r="AI55" s="266">
        <f t="shared" ca="1" si="62"/>
        <v>0</v>
      </c>
      <c r="AJ55" s="266">
        <f t="shared" ca="1" si="62"/>
        <v>0</v>
      </c>
      <c r="AK55" s="266">
        <f t="shared" ca="1" si="62"/>
        <v>0</v>
      </c>
      <c r="AL55" s="266">
        <f t="shared" ca="1" si="63"/>
        <v>0</v>
      </c>
      <c r="AM55" s="266">
        <f t="shared" ca="1" si="63"/>
        <v>0</v>
      </c>
      <c r="AN55" s="266">
        <f t="shared" ca="1" si="63"/>
        <v>0</v>
      </c>
      <c r="AO55" s="266">
        <f t="shared" ca="1" si="63"/>
        <v>0</v>
      </c>
      <c r="AP55" s="266">
        <f t="shared" ca="1" si="63"/>
        <v>0</v>
      </c>
      <c r="AQ55" s="266">
        <f t="shared" ca="1" si="63"/>
        <v>0</v>
      </c>
      <c r="AR55" s="266">
        <f t="shared" ca="1" si="63"/>
        <v>0</v>
      </c>
      <c r="AS55" s="266">
        <f t="shared" ca="1" si="63"/>
        <v>0</v>
      </c>
      <c r="AT55" s="266">
        <f t="shared" ca="1" si="63"/>
        <v>0</v>
      </c>
      <c r="AU55" s="266">
        <f t="shared" ca="1" si="63"/>
        <v>0</v>
      </c>
      <c r="AV55" s="266">
        <f t="shared" ca="1" si="64"/>
        <v>0</v>
      </c>
      <c r="AW55" s="266">
        <f t="shared" ca="1" si="64"/>
        <v>0</v>
      </c>
      <c r="AX55" s="266">
        <f t="shared" ca="1" si="64"/>
        <v>0</v>
      </c>
      <c r="AY55" s="266">
        <f t="shared" ca="1" si="64"/>
        <v>0</v>
      </c>
      <c r="AZ55" s="266">
        <f t="shared" ca="1" si="64"/>
        <v>0</v>
      </c>
      <c r="BA55" s="266">
        <f t="shared" ca="1" si="64"/>
        <v>0</v>
      </c>
      <c r="BB55" s="266">
        <f t="shared" ca="1" si="64"/>
        <v>0</v>
      </c>
      <c r="BC55" s="266">
        <f t="shared" ca="1" si="64"/>
        <v>0</v>
      </c>
      <c r="BD55" s="266">
        <f t="shared" ca="1" si="64"/>
        <v>0</v>
      </c>
      <c r="BE55" s="266">
        <f t="shared" ca="1" si="64"/>
        <v>0</v>
      </c>
      <c r="BF55" s="266">
        <f t="shared" ca="1" si="65"/>
        <v>0</v>
      </c>
      <c r="BG55" s="266">
        <f t="shared" ca="1" si="65"/>
        <v>0</v>
      </c>
      <c r="BH55" s="266">
        <f t="shared" ca="1" si="65"/>
        <v>0</v>
      </c>
      <c r="BI55" s="266">
        <f t="shared" ca="1" si="65"/>
        <v>0</v>
      </c>
      <c r="BJ55" s="266">
        <f t="shared" ca="1" si="65"/>
        <v>0</v>
      </c>
      <c r="BK55" s="266">
        <f t="shared" ca="1" si="65"/>
        <v>0</v>
      </c>
      <c r="BL55" s="266">
        <f t="shared" ca="1" si="65"/>
        <v>0</v>
      </c>
      <c r="BM55" s="266">
        <f t="shared" ca="1" si="65"/>
        <v>0</v>
      </c>
      <c r="BN55" s="266">
        <f t="shared" ca="1" si="65"/>
        <v>0</v>
      </c>
      <c r="BO55" s="266">
        <f t="shared" ca="1" si="65"/>
        <v>0</v>
      </c>
      <c r="BP55" s="266">
        <f t="shared" ca="1" si="66"/>
        <v>0</v>
      </c>
      <c r="BQ55" s="266">
        <f t="shared" ca="1" si="66"/>
        <v>0</v>
      </c>
      <c r="BR55" s="266">
        <f t="shared" ca="1" si="66"/>
        <v>0</v>
      </c>
      <c r="BS55" s="266">
        <f t="shared" ca="1" si="66"/>
        <v>0</v>
      </c>
      <c r="BT55" s="266">
        <f t="shared" ca="1" si="66"/>
        <v>0</v>
      </c>
      <c r="BU55" s="266">
        <f t="shared" ca="1" si="66"/>
        <v>0</v>
      </c>
      <c r="BV55" s="266">
        <f t="shared" ca="1" si="66"/>
        <v>0</v>
      </c>
      <c r="BW55" s="266">
        <f t="shared" ca="1" si="66"/>
        <v>0</v>
      </c>
      <c r="BX55" s="266">
        <f t="shared" ca="1" si="66"/>
        <v>0</v>
      </c>
      <c r="BY55" s="266">
        <f t="shared" ca="1" si="66"/>
        <v>0</v>
      </c>
      <c r="BZ55" s="266">
        <f t="shared" ca="1" si="67"/>
        <v>0</v>
      </c>
      <c r="CA55" s="266">
        <f t="shared" ca="1" si="67"/>
        <v>0</v>
      </c>
      <c r="CB55" s="266">
        <f t="shared" ca="1" si="67"/>
        <v>0</v>
      </c>
      <c r="CC55" s="266">
        <f t="shared" ca="1" si="67"/>
        <v>0</v>
      </c>
      <c r="CD55" s="266">
        <f t="shared" ca="1" si="67"/>
        <v>0</v>
      </c>
      <c r="CE55" s="266">
        <f t="shared" ca="1" si="67"/>
        <v>0</v>
      </c>
      <c r="CF55" s="266">
        <f t="shared" ca="1" si="67"/>
        <v>0</v>
      </c>
      <c r="CG55" s="266">
        <f t="shared" ca="1" si="67"/>
        <v>0</v>
      </c>
      <c r="CH55" s="266">
        <f t="shared" ca="1" si="67"/>
        <v>0</v>
      </c>
      <c r="CI55" s="266">
        <f t="shared" ca="1" si="67"/>
        <v>0</v>
      </c>
      <c r="CJ55" s="266">
        <f t="shared" ca="1" si="68"/>
        <v>0</v>
      </c>
      <c r="CK55" s="266">
        <f t="shared" ca="1" si="68"/>
        <v>0</v>
      </c>
      <c r="CL55" s="266">
        <f t="shared" ca="1" si="68"/>
        <v>0</v>
      </c>
      <c r="CM55" s="266">
        <f t="shared" ca="1" si="68"/>
        <v>0</v>
      </c>
      <c r="CN55" s="266">
        <f t="shared" ca="1" si="68"/>
        <v>0</v>
      </c>
      <c r="CO55" s="266">
        <f t="shared" ca="1" si="68"/>
        <v>0</v>
      </c>
      <c r="CP55" s="266">
        <f t="shared" ca="1" si="68"/>
        <v>0</v>
      </c>
      <c r="CQ55" s="266">
        <f t="shared" ca="1" si="68"/>
        <v>0</v>
      </c>
      <c r="CR55" s="266">
        <f t="shared" ca="1" si="68"/>
        <v>0</v>
      </c>
      <c r="CS55" s="266">
        <f t="shared" ca="1" si="68"/>
        <v>0</v>
      </c>
      <c r="CT55" s="266">
        <f t="shared" ca="1" si="69"/>
        <v>0</v>
      </c>
      <c r="CU55" s="266">
        <f t="shared" ca="1" si="69"/>
        <v>0</v>
      </c>
      <c r="CV55" s="266">
        <f t="shared" ca="1" si="69"/>
        <v>0</v>
      </c>
      <c r="CW55" s="266">
        <f t="shared" ca="1" si="69"/>
        <v>0</v>
      </c>
      <c r="CX55" s="266">
        <f t="shared" ca="1" si="69"/>
        <v>0</v>
      </c>
      <c r="CY55" s="266">
        <f t="shared" ca="1" si="69"/>
        <v>0</v>
      </c>
      <c r="CZ55" s="266">
        <f t="shared" ca="1" si="69"/>
        <v>0</v>
      </c>
      <c r="DA55" s="266">
        <f t="shared" ca="1" si="69"/>
        <v>0</v>
      </c>
      <c r="DB55" s="266">
        <f t="shared" ca="1" si="69"/>
        <v>0</v>
      </c>
      <c r="DC55" s="266">
        <f t="shared" ca="1" si="69"/>
        <v>0</v>
      </c>
      <c r="DE55" s="118" t="str">
        <f t="shared" ca="1" si="25"/>
        <v>E.1.L.</v>
      </c>
      <c r="DF55">
        <v>1</v>
      </c>
      <c r="DG55">
        <f t="shared" ca="1" si="70"/>
        <v>21</v>
      </c>
      <c r="DH55">
        <f ca="1">DG55/(100+DG55)</f>
        <v>0.17355371900826447</v>
      </c>
    </row>
    <row r="56" spans="1:112" hidden="1">
      <c r="A56" s="68">
        <v>44</v>
      </c>
      <c r="B56" s="262" t="str">
        <f t="shared" ca="1" si="53"/>
        <v>E.2.</v>
      </c>
      <c r="C56" s="269" t="str">
        <f t="shared" ca="1" si="54"/>
        <v>Paslaugų teikimas</v>
      </c>
      <c r="D56" s="249"/>
      <c r="E56" s="270" t="str">
        <f t="shared" ca="1" si="55"/>
        <v/>
      </c>
      <c r="F56" s="257">
        <f ca="1">SUM(F57:F64)+F65</f>
        <v>0</v>
      </c>
      <c r="G56" s="258">
        <f ca="1">SUMIF($H$5:$DC$5,"&lt;="&amp;PAL,$H56:$DC56)</f>
        <v>0</v>
      </c>
      <c r="H56" s="271">
        <f ca="1">SUM(H57:H65)</f>
        <v>0</v>
      </c>
      <c r="I56" s="271">
        <f t="shared" ref="I56:BT56" ca="1" si="71">SUM(I57:I65)</f>
        <v>0</v>
      </c>
      <c r="J56" s="271">
        <f t="shared" ca="1" si="71"/>
        <v>0</v>
      </c>
      <c r="K56" s="271">
        <f t="shared" ca="1" si="71"/>
        <v>0</v>
      </c>
      <c r="L56" s="271">
        <f t="shared" ca="1" si="71"/>
        <v>0</v>
      </c>
      <c r="M56" s="271">
        <f t="shared" ca="1" si="71"/>
        <v>0</v>
      </c>
      <c r="N56" s="271">
        <f t="shared" ca="1" si="71"/>
        <v>0</v>
      </c>
      <c r="O56" s="271">
        <f t="shared" ca="1" si="71"/>
        <v>0</v>
      </c>
      <c r="P56" s="271">
        <f t="shared" ca="1" si="71"/>
        <v>0</v>
      </c>
      <c r="Q56" s="271">
        <f t="shared" ca="1" si="71"/>
        <v>0</v>
      </c>
      <c r="R56" s="271">
        <f t="shared" ca="1" si="71"/>
        <v>0</v>
      </c>
      <c r="S56" s="271">
        <f t="shared" ca="1" si="71"/>
        <v>0</v>
      </c>
      <c r="T56" s="271">
        <f t="shared" ca="1" si="71"/>
        <v>0</v>
      </c>
      <c r="U56" s="271">
        <f t="shared" ca="1" si="71"/>
        <v>0</v>
      </c>
      <c r="V56" s="271">
        <f t="shared" ca="1" si="71"/>
        <v>0</v>
      </c>
      <c r="W56" s="271">
        <f t="shared" ca="1" si="71"/>
        <v>0</v>
      </c>
      <c r="X56" s="271">
        <f t="shared" ca="1" si="71"/>
        <v>0</v>
      </c>
      <c r="Y56" s="271">
        <f t="shared" ca="1" si="71"/>
        <v>0</v>
      </c>
      <c r="Z56" s="271">
        <f t="shared" ca="1" si="71"/>
        <v>0</v>
      </c>
      <c r="AA56" s="271">
        <f t="shared" ca="1" si="71"/>
        <v>0</v>
      </c>
      <c r="AB56" s="271">
        <f t="shared" ca="1" si="71"/>
        <v>0</v>
      </c>
      <c r="AC56" s="271">
        <f t="shared" ca="1" si="71"/>
        <v>0</v>
      </c>
      <c r="AD56" s="271">
        <f t="shared" ca="1" si="71"/>
        <v>0</v>
      </c>
      <c r="AE56" s="271">
        <f t="shared" ca="1" si="71"/>
        <v>0</v>
      </c>
      <c r="AF56" s="271">
        <f t="shared" ca="1" si="71"/>
        <v>0</v>
      </c>
      <c r="AG56" s="271">
        <f t="shared" ca="1" si="71"/>
        <v>0</v>
      </c>
      <c r="AH56" s="271">
        <f t="shared" ca="1" si="71"/>
        <v>0</v>
      </c>
      <c r="AI56" s="271">
        <f t="shared" ca="1" si="71"/>
        <v>0</v>
      </c>
      <c r="AJ56" s="271">
        <f t="shared" ca="1" si="71"/>
        <v>0</v>
      </c>
      <c r="AK56" s="271">
        <f t="shared" ca="1" si="71"/>
        <v>0</v>
      </c>
      <c r="AL56" s="271">
        <f t="shared" ca="1" si="71"/>
        <v>0</v>
      </c>
      <c r="AM56" s="271">
        <f t="shared" ca="1" si="71"/>
        <v>0</v>
      </c>
      <c r="AN56" s="271">
        <f t="shared" ca="1" si="71"/>
        <v>0</v>
      </c>
      <c r="AO56" s="271">
        <f t="shared" ca="1" si="71"/>
        <v>0</v>
      </c>
      <c r="AP56" s="271">
        <f t="shared" ca="1" si="71"/>
        <v>0</v>
      </c>
      <c r="AQ56" s="271">
        <f t="shared" ca="1" si="71"/>
        <v>0</v>
      </c>
      <c r="AR56" s="271">
        <f t="shared" ca="1" si="71"/>
        <v>0</v>
      </c>
      <c r="AS56" s="271">
        <f t="shared" ca="1" si="71"/>
        <v>0</v>
      </c>
      <c r="AT56" s="271">
        <f t="shared" ca="1" si="71"/>
        <v>0</v>
      </c>
      <c r="AU56" s="271">
        <f t="shared" ca="1" si="71"/>
        <v>0</v>
      </c>
      <c r="AV56" s="271">
        <f t="shared" ca="1" si="71"/>
        <v>0</v>
      </c>
      <c r="AW56" s="271">
        <f t="shared" ca="1" si="71"/>
        <v>0</v>
      </c>
      <c r="AX56" s="271">
        <f t="shared" ca="1" si="71"/>
        <v>0</v>
      </c>
      <c r="AY56" s="271">
        <f t="shared" ca="1" si="71"/>
        <v>0</v>
      </c>
      <c r="AZ56" s="271">
        <f t="shared" ca="1" si="71"/>
        <v>0</v>
      </c>
      <c r="BA56" s="271">
        <f t="shared" ca="1" si="71"/>
        <v>0</v>
      </c>
      <c r="BB56" s="271">
        <f t="shared" ca="1" si="71"/>
        <v>0</v>
      </c>
      <c r="BC56" s="271">
        <f t="shared" ca="1" si="71"/>
        <v>0</v>
      </c>
      <c r="BD56" s="271">
        <f t="shared" ca="1" si="71"/>
        <v>0</v>
      </c>
      <c r="BE56" s="271">
        <f t="shared" ca="1" si="71"/>
        <v>0</v>
      </c>
      <c r="BF56" s="271">
        <f t="shared" ca="1" si="71"/>
        <v>0</v>
      </c>
      <c r="BG56" s="271">
        <f t="shared" ca="1" si="71"/>
        <v>0</v>
      </c>
      <c r="BH56" s="271">
        <f t="shared" ca="1" si="71"/>
        <v>0</v>
      </c>
      <c r="BI56" s="271">
        <f t="shared" ca="1" si="71"/>
        <v>0</v>
      </c>
      <c r="BJ56" s="271">
        <f t="shared" ca="1" si="71"/>
        <v>0</v>
      </c>
      <c r="BK56" s="271">
        <f t="shared" ca="1" si="71"/>
        <v>0</v>
      </c>
      <c r="BL56" s="271">
        <f t="shared" ca="1" si="71"/>
        <v>0</v>
      </c>
      <c r="BM56" s="271">
        <f t="shared" ca="1" si="71"/>
        <v>0</v>
      </c>
      <c r="BN56" s="271">
        <f t="shared" ca="1" si="71"/>
        <v>0</v>
      </c>
      <c r="BO56" s="271">
        <f t="shared" ca="1" si="71"/>
        <v>0</v>
      </c>
      <c r="BP56" s="271">
        <f t="shared" ca="1" si="71"/>
        <v>0</v>
      </c>
      <c r="BQ56" s="271">
        <f t="shared" ca="1" si="71"/>
        <v>0</v>
      </c>
      <c r="BR56" s="271">
        <f t="shared" ca="1" si="71"/>
        <v>0</v>
      </c>
      <c r="BS56" s="271">
        <f t="shared" ca="1" si="71"/>
        <v>0</v>
      </c>
      <c r="BT56" s="271">
        <f t="shared" ca="1" si="71"/>
        <v>0</v>
      </c>
      <c r="BU56" s="271">
        <f t="shared" ref="BU56:DC56" ca="1" si="72">SUM(BU57:BU65)</f>
        <v>0</v>
      </c>
      <c r="BV56" s="271">
        <f t="shared" ca="1" si="72"/>
        <v>0</v>
      </c>
      <c r="BW56" s="271">
        <f t="shared" ca="1" si="72"/>
        <v>0</v>
      </c>
      <c r="BX56" s="271">
        <f t="shared" ca="1" si="72"/>
        <v>0</v>
      </c>
      <c r="BY56" s="271">
        <f t="shared" ca="1" si="72"/>
        <v>0</v>
      </c>
      <c r="BZ56" s="271">
        <f t="shared" ca="1" si="72"/>
        <v>0</v>
      </c>
      <c r="CA56" s="271">
        <f t="shared" ca="1" si="72"/>
        <v>0</v>
      </c>
      <c r="CB56" s="271">
        <f t="shared" ca="1" si="72"/>
        <v>0</v>
      </c>
      <c r="CC56" s="271">
        <f t="shared" ca="1" si="72"/>
        <v>0</v>
      </c>
      <c r="CD56" s="271">
        <f t="shared" ca="1" si="72"/>
        <v>0</v>
      </c>
      <c r="CE56" s="271">
        <f t="shared" ca="1" si="72"/>
        <v>0</v>
      </c>
      <c r="CF56" s="271">
        <f t="shared" ca="1" si="72"/>
        <v>0</v>
      </c>
      <c r="CG56" s="271">
        <f t="shared" ca="1" si="72"/>
        <v>0</v>
      </c>
      <c r="CH56" s="271">
        <f t="shared" ca="1" si="72"/>
        <v>0</v>
      </c>
      <c r="CI56" s="271">
        <f t="shared" ca="1" si="72"/>
        <v>0</v>
      </c>
      <c r="CJ56" s="271">
        <f t="shared" ca="1" si="72"/>
        <v>0</v>
      </c>
      <c r="CK56" s="271">
        <f t="shared" ca="1" si="72"/>
        <v>0</v>
      </c>
      <c r="CL56" s="271">
        <f t="shared" ca="1" si="72"/>
        <v>0</v>
      </c>
      <c r="CM56" s="271">
        <f t="shared" ca="1" si="72"/>
        <v>0</v>
      </c>
      <c r="CN56" s="271">
        <f t="shared" ca="1" si="72"/>
        <v>0</v>
      </c>
      <c r="CO56" s="271">
        <f t="shared" ca="1" si="72"/>
        <v>0</v>
      </c>
      <c r="CP56" s="271">
        <f t="shared" ca="1" si="72"/>
        <v>0</v>
      </c>
      <c r="CQ56" s="271">
        <f t="shared" ca="1" si="72"/>
        <v>0</v>
      </c>
      <c r="CR56" s="271">
        <f t="shared" ca="1" si="72"/>
        <v>0</v>
      </c>
      <c r="CS56" s="271">
        <f t="shared" ca="1" si="72"/>
        <v>0</v>
      </c>
      <c r="CT56" s="271">
        <f t="shared" ca="1" si="72"/>
        <v>0</v>
      </c>
      <c r="CU56" s="271">
        <f t="shared" ca="1" si="72"/>
        <v>0</v>
      </c>
      <c r="CV56" s="271">
        <f t="shared" ca="1" si="72"/>
        <v>0</v>
      </c>
      <c r="CW56" s="271">
        <f t="shared" ca="1" si="72"/>
        <v>0</v>
      </c>
      <c r="CX56" s="271">
        <f t="shared" ca="1" si="72"/>
        <v>0</v>
      </c>
      <c r="CY56" s="271">
        <f t="shared" ca="1" si="72"/>
        <v>0</v>
      </c>
      <c r="CZ56" s="271">
        <f t="shared" ca="1" si="72"/>
        <v>0</v>
      </c>
      <c r="DA56" s="271">
        <f t="shared" ca="1" si="72"/>
        <v>0</v>
      </c>
      <c r="DB56" s="271">
        <f t="shared" ca="1" si="72"/>
        <v>0</v>
      </c>
      <c r="DC56" s="271">
        <f t="shared" ca="1" si="72"/>
        <v>0</v>
      </c>
      <c r="DE56" s="118"/>
      <c r="DF56">
        <v>1</v>
      </c>
    </row>
    <row r="57" spans="1:112" hidden="1">
      <c r="A57" s="68">
        <v>45</v>
      </c>
      <c r="B57" s="262" t="str">
        <f t="shared" ca="1" si="53"/>
        <v>E.2.1.</v>
      </c>
      <c r="C57" s="263" t="str">
        <f t="shared" ca="1" si="54"/>
        <v>Veikla</v>
      </c>
      <c r="D57" s="267"/>
      <c r="E57" s="264">
        <f t="shared" ca="1" si="55"/>
        <v>0.21</v>
      </c>
      <c r="F57" s="265">
        <f ca="1">H57+NPV(FD,I57:INDEX(I57:DC57,PAL))</f>
        <v>0</v>
      </c>
      <c r="G57" s="258">
        <f ca="1">SUMIF($H$5:$DC$5,"&lt;="&amp;PAL,$H57:$DC57)</f>
        <v>0</v>
      </c>
      <c r="H57" s="266">
        <f t="shared" ref="H57:Q66" ca="1" si="73">OFFSET(INDIRECT("'"&amp;Opt_alt&amp;"'!H12"),$A57,H$5)*$DF57</f>
        <v>0</v>
      </c>
      <c r="I57" s="266">
        <f t="shared" ca="1" si="73"/>
        <v>0</v>
      </c>
      <c r="J57" s="266">
        <f t="shared" ca="1" si="73"/>
        <v>0</v>
      </c>
      <c r="K57" s="266">
        <f t="shared" ca="1" si="73"/>
        <v>0</v>
      </c>
      <c r="L57" s="266">
        <f t="shared" ca="1" si="73"/>
        <v>0</v>
      </c>
      <c r="M57" s="266">
        <f t="shared" ca="1" si="73"/>
        <v>0</v>
      </c>
      <c r="N57" s="266">
        <f t="shared" ca="1" si="73"/>
        <v>0</v>
      </c>
      <c r="O57" s="266">
        <f t="shared" ca="1" si="73"/>
        <v>0</v>
      </c>
      <c r="P57" s="266">
        <f t="shared" ca="1" si="73"/>
        <v>0</v>
      </c>
      <c r="Q57" s="266">
        <f t="shared" ca="1" si="73"/>
        <v>0</v>
      </c>
      <c r="R57" s="266">
        <f t="shared" ref="R57:AA66" ca="1" si="74">OFFSET(INDIRECT("'"&amp;Opt_alt&amp;"'!H12"),$A57,R$5)*$DF57</f>
        <v>0</v>
      </c>
      <c r="S57" s="266">
        <f t="shared" ca="1" si="74"/>
        <v>0</v>
      </c>
      <c r="T57" s="266">
        <f t="shared" ca="1" si="74"/>
        <v>0</v>
      </c>
      <c r="U57" s="266">
        <f t="shared" ca="1" si="74"/>
        <v>0</v>
      </c>
      <c r="V57" s="266">
        <f t="shared" ca="1" si="74"/>
        <v>0</v>
      </c>
      <c r="W57" s="266">
        <f t="shared" ca="1" si="74"/>
        <v>0</v>
      </c>
      <c r="X57" s="266">
        <f t="shared" ca="1" si="74"/>
        <v>0</v>
      </c>
      <c r="Y57" s="266">
        <f t="shared" ca="1" si="74"/>
        <v>0</v>
      </c>
      <c r="Z57" s="266">
        <f t="shared" ca="1" si="74"/>
        <v>0</v>
      </c>
      <c r="AA57" s="266">
        <f t="shared" ca="1" si="74"/>
        <v>0</v>
      </c>
      <c r="AB57" s="266">
        <f t="shared" ref="AB57:AK66" ca="1" si="75">OFFSET(INDIRECT("'"&amp;Opt_alt&amp;"'!H12"),$A57,AB$5)*$DF57</f>
        <v>0</v>
      </c>
      <c r="AC57" s="266">
        <f t="shared" ca="1" si="75"/>
        <v>0</v>
      </c>
      <c r="AD57" s="266">
        <f t="shared" ca="1" si="75"/>
        <v>0</v>
      </c>
      <c r="AE57" s="266">
        <f t="shared" ca="1" si="75"/>
        <v>0</v>
      </c>
      <c r="AF57" s="266">
        <f t="shared" ca="1" si="75"/>
        <v>0</v>
      </c>
      <c r="AG57" s="266">
        <f t="shared" ca="1" si="75"/>
        <v>0</v>
      </c>
      <c r="AH57" s="266">
        <f t="shared" ca="1" si="75"/>
        <v>0</v>
      </c>
      <c r="AI57" s="266">
        <f t="shared" ca="1" si="75"/>
        <v>0</v>
      </c>
      <c r="AJ57" s="266">
        <f t="shared" ca="1" si="75"/>
        <v>0</v>
      </c>
      <c r="AK57" s="266">
        <f t="shared" ca="1" si="75"/>
        <v>0</v>
      </c>
      <c r="AL57" s="266">
        <f t="shared" ref="AL57:AU66" ca="1" si="76">OFFSET(INDIRECT("'"&amp;Opt_alt&amp;"'!H12"),$A57,AL$5)*$DF57</f>
        <v>0</v>
      </c>
      <c r="AM57" s="266">
        <f t="shared" ca="1" si="76"/>
        <v>0</v>
      </c>
      <c r="AN57" s="266">
        <f t="shared" ca="1" si="76"/>
        <v>0</v>
      </c>
      <c r="AO57" s="266">
        <f t="shared" ca="1" si="76"/>
        <v>0</v>
      </c>
      <c r="AP57" s="266">
        <f t="shared" ca="1" si="76"/>
        <v>0</v>
      </c>
      <c r="AQ57" s="266">
        <f t="shared" ca="1" si="76"/>
        <v>0</v>
      </c>
      <c r="AR57" s="266">
        <f t="shared" ca="1" si="76"/>
        <v>0</v>
      </c>
      <c r="AS57" s="266">
        <f t="shared" ca="1" si="76"/>
        <v>0</v>
      </c>
      <c r="AT57" s="266">
        <f t="shared" ca="1" si="76"/>
        <v>0</v>
      </c>
      <c r="AU57" s="266">
        <f t="shared" ca="1" si="76"/>
        <v>0</v>
      </c>
      <c r="AV57" s="266">
        <f t="shared" ref="AV57:BE66" ca="1" si="77">OFFSET(INDIRECT("'"&amp;Opt_alt&amp;"'!H12"),$A57,AV$5)*$DF57</f>
        <v>0</v>
      </c>
      <c r="AW57" s="266">
        <f t="shared" ca="1" si="77"/>
        <v>0</v>
      </c>
      <c r="AX57" s="266">
        <f t="shared" ca="1" si="77"/>
        <v>0</v>
      </c>
      <c r="AY57" s="266">
        <f t="shared" ca="1" si="77"/>
        <v>0</v>
      </c>
      <c r="AZ57" s="266">
        <f t="shared" ca="1" si="77"/>
        <v>0</v>
      </c>
      <c r="BA57" s="266">
        <f t="shared" ca="1" si="77"/>
        <v>0</v>
      </c>
      <c r="BB57" s="266">
        <f t="shared" ca="1" si="77"/>
        <v>0</v>
      </c>
      <c r="BC57" s="266">
        <f t="shared" ca="1" si="77"/>
        <v>0</v>
      </c>
      <c r="BD57" s="266">
        <f t="shared" ca="1" si="77"/>
        <v>0</v>
      </c>
      <c r="BE57" s="266">
        <f t="shared" ca="1" si="77"/>
        <v>0</v>
      </c>
      <c r="BF57" s="266">
        <f t="shared" ref="BF57:BO66" ca="1" si="78">OFFSET(INDIRECT("'"&amp;Opt_alt&amp;"'!H12"),$A57,BF$5)*$DF57</f>
        <v>0</v>
      </c>
      <c r="BG57" s="266">
        <f t="shared" ca="1" si="78"/>
        <v>0</v>
      </c>
      <c r="BH57" s="266">
        <f t="shared" ca="1" si="78"/>
        <v>0</v>
      </c>
      <c r="BI57" s="266">
        <f t="shared" ca="1" si="78"/>
        <v>0</v>
      </c>
      <c r="BJ57" s="266">
        <f t="shared" ca="1" si="78"/>
        <v>0</v>
      </c>
      <c r="BK57" s="266">
        <f t="shared" ca="1" si="78"/>
        <v>0</v>
      </c>
      <c r="BL57" s="266">
        <f t="shared" ca="1" si="78"/>
        <v>0</v>
      </c>
      <c r="BM57" s="266">
        <f t="shared" ca="1" si="78"/>
        <v>0</v>
      </c>
      <c r="BN57" s="266">
        <f t="shared" ca="1" si="78"/>
        <v>0</v>
      </c>
      <c r="BO57" s="266">
        <f t="shared" ca="1" si="78"/>
        <v>0</v>
      </c>
      <c r="BP57" s="266">
        <f t="shared" ref="BP57:BY66" ca="1" si="79">OFFSET(INDIRECT("'"&amp;Opt_alt&amp;"'!H12"),$A57,BP$5)*$DF57</f>
        <v>0</v>
      </c>
      <c r="BQ57" s="266">
        <f t="shared" ca="1" si="79"/>
        <v>0</v>
      </c>
      <c r="BR57" s="266">
        <f t="shared" ca="1" si="79"/>
        <v>0</v>
      </c>
      <c r="BS57" s="266">
        <f t="shared" ca="1" si="79"/>
        <v>0</v>
      </c>
      <c r="BT57" s="266">
        <f t="shared" ca="1" si="79"/>
        <v>0</v>
      </c>
      <c r="BU57" s="266">
        <f t="shared" ca="1" si="79"/>
        <v>0</v>
      </c>
      <c r="BV57" s="266">
        <f t="shared" ca="1" si="79"/>
        <v>0</v>
      </c>
      <c r="BW57" s="266">
        <f t="shared" ca="1" si="79"/>
        <v>0</v>
      </c>
      <c r="BX57" s="266">
        <f t="shared" ca="1" si="79"/>
        <v>0</v>
      </c>
      <c r="BY57" s="266">
        <f t="shared" ca="1" si="79"/>
        <v>0</v>
      </c>
      <c r="BZ57" s="266">
        <f t="shared" ref="BZ57:CI66" ca="1" si="80">OFFSET(INDIRECT("'"&amp;Opt_alt&amp;"'!H12"),$A57,BZ$5)*$DF57</f>
        <v>0</v>
      </c>
      <c r="CA57" s="266">
        <f t="shared" ca="1" si="80"/>
        <v>0</v>
      </c>
      <c r="CB57" s="266">
        <f t="shared" ca="1" si="80"/>
        <v>0</v>
      </c>
      <c r="CC57" s="266">
        <f t="shared" ca="1" si="80"/>
        <v>0</v>
      </c>
      <c r="CD57" s="266">
        <f t="shared" ca="1" si="80"/>
        <v>0</v>
      </c>
      <c r="CE57" s="266">
        <f t="shared" ca="1" si="80"/>
        <v>0</v>
      </c>
      <c r="CF57" s="266">
        <f t="shared" ca="1" si="80"/>
        <v>0</v>
      </c>
      <c r="CG57" s="266">
        <f t="shared" ca="1" si="80"/>
        <v>0</v>
      </c>
      <c r="CH57" s="266">
        <f t="shared" ca="1" si="80"/>
        <v>0</v>
      </c>
      <c r="CI57" s="266">
        <f t="shared" ca="1" si="80"/>
        <v>0</v>
      </c>
      <c r="CJ57" s="266">
        <f t="shared" ref="CJ57:CS66" ca="1" si="81">OFFSET(INDIRECT("'"&amp;Opt_alt&amp;"'!H12"),$A57,CJ$5)*$DF57</f>
        <v>0</v>
      </c>
      <c r="CK57" s="266">
        <f t="shared" ca="1" si="81"/>
        <v>0</v>
      </c>
      <c r="CL57" s="266">
        <f t="shared" ca="1" si="81"/>
        <v>0</v>
      </c>
      <c r="CM57" s="266">
        <f t="shared" ca="1" si="81"/>
        <v>0</v>
      </c>
      <c r="CN57" s="266">
        <f t="shared" ca="1" si="81"/>
        <v>0</v>
      </c>
      <c r="CO57" s="266">
        <f t="shared" ca="1" si="81"/>
        <v>0</v>
      </c>
      <c r="CP57" s="266">
        <f t="shared" ca="1" si="81"/>
        <v>0</v>
      </c>
      <c r="CQ57" s="266">
        <f t="shared" ca="1" si="81"/>
        <v>0</v>
      </c>
      <c r="CR57" s="266">
        <f t="shared" ca="1" si="81"/>
        <v>0</v>
      </c>
      <c r="CS57" s="266">
        <f t="shared" ca="1" si="81"/>
        <v>0</v>
      </c>
      <c r="CT57" s="266">
        <f t="shared" ref="CT57:DC66" ca="1" si="82">OFFSET(INDIRECT("'"&amp;Opt_alt&amp;"'!H12"),$A57,CT$5)*$DF57</f>
        <v>0</v>
      </c>
      <c r="CU57" s="266">
        <f t="shared" ca="1" si="82"/>
        <v>0</v>
      </c>
      <c r="CV57" s="266">
        <f t="shared" ca="1" si="82"/>
        <v>0</v>
      </c>
      <c r="CW57" s="266">
        <f t="shared" ca="1" si="82"/>
        <v>0</v>
      </c>
      <c r="CX57" s="266">
        <f t="shared" ca="1" si="82"/>
        <v>0</v>
      </c>
      <c r="CY57" s="266">
        <f t="shared" ca="1" si="82"/>
        <v>0</v>
      </c>
      <c r="CZ57" s="266">
        <f t="shared" ca="1" si="82"/>
        <v>0</v>
      </c>
      <c r="DA57" s="266">
        <f t="shared" ca="1" si="82"/>
        <v>0</v>
      </c>
      <c r="DB57" s="266">
        <f t="shared" ca="1" si="82"/>
        <v>0</v>
      </c>
      <c r="DC57" s="266">
        <f t="shared" ca="1" si="82"/>
        <v>0</v>
      </c>
      <c r="DE57" s="118" t="str">
        <f t="shared" ca="1" si="25"/>
        <v>E.2.1.</v>
      </c>
      <c r="DF57">
        <v>1</v>
      </c>
      <c r="DG57">
        <f t="shared" ref="DG57:DG66" ca="1" si="83">OFFSET(INDIRECT("'"&amp;Opt_alt&amp;"'!H12"),$A57,DG$5)</f>
        <v>21</v>
      </c>
      <c r="DH57">
        <v>0</v>
      </c>
    </row>
    <row r="58" spans="1:112" hidden="1">
      <c r="A58" s="68">
        <v>46</v>
      </c>
      <c r="B58" s="262" t="str">
        <f t="shared" ca="1" si="53"/>
        <v>E.2.2.</v>
      </c>
      <c r="C58" s="263" t="str">
        <f t="shared" ca="1" si="54"/>
        <v>Veikla</v>
      </c>
      <c r="D58" s="267"/>
      <c r="E58" s="264">
        <f t="shared" ca="1" si="55"/>
        <v>0.21</v>
      </c>
      <c r="F58" s="265">
        <f ca="1">H58+NPV(FD,I58:INDEX(I58:DC58,PAL))</f>
        <v>0</v>
      </c>
      <c r="G58" s="258">
        <f ca="1">SUMIF($H$5:$DC$5,"&lt;="&amp;PAL,$H58:$DC58)</f>
        <v>0</v>
      </c>
      <c r="H58" s="266">
        <f t="shared" ca="1" si="73"/>
        <v>0</v>
      </c>
      <c r="I58" s="266">
        <f t="shared" ca="1" si="73"/>
        <v>0</v>
      </c>
      <c r="J58" s="266">
        <f t="shared" ca="1" si="73"/>
        <v>0</v>
      </c>
      <c r="K58" s="266">
        <f t="shared" ca="1" si="73"/>
        <v>0</v>
      </c>
      <c r="L58" s="266">
        <f t="shared" ca="1" si="73"/>
        <v>0</v>
      </c>
      <c r="M58" s="266">
        <f t="shared" ca="1" si="73"/>
        <v>0</v>
      </c>
      <c r="N58" s="266">
        <f t="shared" ca="1" si="73"/>
        <v>0</v>
      </c>
      <c r="O58" s="266">
        <f t="shared" ca="1" si="73"/>
        <v>0</v>
      </c>
      <c r="P58" s="266">
        <f t="shared" ca="1" si="73"/>
        <v>0</v>
      </c>
      <c r="Q58" s="266">
        <f t="shared" ca="1" si="73"/>
        <v>0</v>
      </c>
      <c r="R58" s="266">
        <f t="shared" ca="1" si="74"/>
        <v>0</v>
      </c>
      <c r="S58" s="266">
        <f t="shared" ca="1" si="74"/>
        <v>0</v>
      </c>
      <c r="T58" s="266">
        <f t="shared" ca="1" si="74"/>
        <v>0</v>
      </c>
      <c r="U58" s="266">
        <f t="shared" ca="1" si="74"/>
        <v>0</v>
      </c>
      <c r="V58" s="266">
        <f t="shared" ca="1" si="74"/>
        <v>0</v>
      </c>
      <c r="W58" s="266">
        <f t="shared" ca="1" si="74"/>
        <v>0</v>
      </c>
      <c r="X58" s="266">
        <f t="shared" ca="1" si="74"/>
        <v>0</v>
      </c>
      <c r="Y58" s="266">
        <f t="shared" ca="1" si="74"/>
        <v>0</v>
      </c>
      <c r="Z58" s="266">
        <f t="shared" ca="1" si="74"/>
        <v>0</v>
      </c>
      <c r="AA58" s="266">
        <f t="shared" ca="1" si="74"/>
        <v>0</v>
      </c>
      <c r="AB58" s="266">
        <f t="shared" ca="1" si="75"/>
        <v>0</v>
      </c>
      <c r="AC58" s="266">
        <f t="shared" ca="1" si="75"/>
        <v>0</v>
      </c>
      <c r="AD58" s="266">
        <f t="shared" ca="1" si="75"/>
        <v>0</v>
      </c>
      <c r="AE58" s="266">
        <f t="shared" ca="1" si="75"/>
        <v>0</v>
      </c>
      <c r="AF58" s="266">
        <f t="shared" ca="1" si="75"/>
        <v>0</v>
      </c>
      <c r="AG58" s="266">
        <f t="shared" ca="1" si="75"/>
        <v>0</v>
      </c>
      <c r="AH58" s="266">
        <f t="shared" ca="1" si="75"/>
        <v>0</v>
      </c>
      <c r="AI58" s="266">
        <f t="shared" ca="1" si="75"/>
        <v>0</v>
      </c>
      <c r="AJ58" s="266">
        <f t="shared" ca="1" si="75"/>
        <v>0</v>
      </c>
      <c r="AK58" s="266">
        <f t="shared" ca="1" si="75"/>
        <v>0</v>
      </c>
      <c r="AL58" s="266">
        <f t="shared" ca="1" si="76"/>
        <v>0</v>
      </c>
      <c r="AM58" s="266">
        <f t="shared" ca="1" si="76"/>
        <v>0</v>
      </c>
      <c r="AN58" s="266">
        <f t="shared" ca="1" si="76"/>
        <v>0</v>
      </c>
      <c r="AO58" s="266">
        <f t="shared" ca="1" si="76"/>
        <v>0</v>
      </c>
      <c r="AP58" s="266">
        <f t="shared" ca="1" si="76"/>
        <v>0</v>
      </c>
      <c r="AQ58" s="266">
        <f t="shared" ca="1" si="76"/>
        <v>0</v>
      </c>
      <c r="AR58" s="266">
        <f t="shared" ca="1" si="76"/>
        <v>0</v>
      </c>
      <c r="AS58" s="266">
        <f t="shared" ca="1" si="76"/>
        <v>0</v>
      </c>
      <c r="AT58" s="266">
        <f t="shared" ca="1" si="76"/>
        <v>0</v>
      </c>
      <c r="AU58" s="266">
        <f t="shared" ca="1" si="76"/>
        <v>0</v>
      </c>
      <c r="AV58" s="266">
        <f t="shared" ca="1" si="77"/>
        <v>0</v>
      </c>
      <c r="AW58" s="266">
        <f t="shared" ca="1" si="77"/>
        <v>0</v>
      </c>
      <c r="AX58" s="266">
        <f t="shared" ca="1" si="77"/>
        <v>0</v>
      </c>
      <c r="AY58" s="266">
        <f t="shared" ca="1" si="77"/>
        <v>0</v>
      </c>
      <c r="AZ58" s="266">
        <f t="shared" ca="1" si="77"/>
        <v>0</v>
      </c>
      <c r="BA58" s="266">
        <f t="shared" ca="1" si="77"/>
        <v>0</v>
      </c>
      <c r="BB58" s="266">
        <f t="shared" ca="1" si="77"/>
        <v>0</v>
      </c>
      <c r="BC58" s="266">
        <f t="shared" ca="1" si="77"/>
        <v>0</v>
      </c>
      <c r="BD58" s="266">
        <f t="shared" ca="1" si="77"/>
        <v>0</v>
      </c>
      <c r="BE58" s="266">
        <f t="shared" ca="1" si="77"/>
        <v>0</v>
      </c>
      <c r="BF58" s="266">
        <f t="shared" ca="1" si="78"/>
        <v>0</v>
      </c>
      <c r="BG58" s="266">
        <f t="shared" ca="1" si="78"/>
        <v>0</v>
      </c>
      <c r="BH58" s="266">
        <f t="shared" ca="1" si="78"/>
        <v>0</v>
      </c>
      <c r="BI58" s="266">
        <f t="shared" ca="1" si="78"/>
        <v>0</v>
      </c>
      <c r="BJ58" s="266">
        <f t="shared" ca="1" si="78"/>
        <v>0</v>
      </c>
      <c r="BK58" s="266">
        <f t="shared" ca="1" si="78"/>
        <v>0</v>
      </c>
      <c r="BL58" s="266">
        <f t="shared" ca="1" si="78"/>
        <v>0</v>
      </c>
      <c r="BM58" s="266">
        <f t="shared" ca="1" si="78"/>
        <v>0</v>
      </c>
      <c r="BN58" s="266">
        <f t="shared" ca="1" si="78"/>
        <v>0</v>
      </c>
      <c r="BO58" s="266">
        <f t="shared" ca="1" si="78"/>
        <v>0</v>
      </c>
      <c r="BP58" s="266">
        <f t="shared" ca="1" si="79"/>
        <v>0</v>
      </c>
      <c r="BQ58" s="266">
        <f t="shared" ca="1" si="79"/>
        <v>0</v>
      </c>
      <c r="BR58" s="266">
        <f t="shared" ca="1" si="79"/>
        <v>0</v>
      </c>
      <c r="BS58" s="266">
        <f t="shared" ca="1" si="79"/>
        <v>0</v>
      </c>
      <c r="BT58" s="266">
        <f t="shared" ca="1" si="79"/>
        <v>0</v>
      </c>
      <c r="BU58" s="266">
        <f t="shared" ca="1" si="79"/>
        <v>0</v>
      </c>
      <c r="BV58" s="266">
        <f t="shared" ca="1" si="79"/>
        <v>0</v>
      </c>
      <c r="BW58" s="266">
        <f t="shared" ca="1" si="79"/>
        <v>0</v>
      </c>
      <c r="BX58" s="266">
        <f t="shared" ca="1" si="79"/>
        <v>0</v>
      </c>
      <c r="BY58" s="266">
        <f t="shared" ca="1" si="79"/>
        <v>0</v>
      </c>
      <c r="BZ58" s="266">
        <f t="shared" ca="1" si="80"/>
        <v>0</v>
      </c>
      <c r="CA58" s="266">
        <f t="shared" ca="1" si="80"/>
        <v>0</v>
      </c>
      <c r="CB58" s="266">
        <f t="shared" ca="1" si="80"/>
        <v>0</v>
      </c>
      <c r="CC58" s="266">
        <f t="shared" ca="1" si="80"/>
        <v>0</v>
      </c>
      <c r="CD58" s="266">
        <f t="shared" ca="1" si="80"/>
        <v>0</v>
      </c>
      <c r="CE58" s="266">
        <f t="shared" ca="1" si="80"/>
        <v>0</v>
      </c>
      <c r="CF58" s="266">
        <f t="shared" ca="1" si="80"/>
        <v>0</v>
      </c>
      <c r="CG58" s="266">
        <f t="shared" ca="1" si="80"/>
        <v>0</v>
      </c>
      <c r="CH58" s="266">
        <f t="shared" ca="1" si="80"/>
        <v>0</v>
      </c>
      <c r="CI58" s="266">
        <f t="shared" ca="1" si="80"/>
        <v>0</v>
      </c>
      <c r="CJ58" s="266">
        <f t="shared" ca="1" si="81"/>
        <v>0</v>
      </c>
      <c r="CK58" s="266">
        <f t="shared" ca="1" si="81"/>
        <v>0</v>
      </c>
      <c r="CL58" s="266">
        <f t="shared" ca="1" si="81"/>
        <v>0</v>
      </c>
      <c r="CM58" s="266">
        <f t="shared" ca="1" si="81"/>
        <v>0</v>
      </c>
      <c r="CN58" s="266">
        <f t="shared" ca="1" si="81"/>
        <v>0</v>
      </c>
      <c r="CO58" s="266">
        <f t="shared" ca="1" si="81"/>
        <v>0</v>
      </c>
      <c r="CP58" s="266">
        <f t="shared" ca="1" si="81"/>
        <v>0</v>
      </c>
      <c r="CQ58" s="266">
        <f t="shared" ca="1" si="81"/>
        <v>0</v>
      </c>
      <c r="CR58" s="266">
        <f t="shared" ca="1" si="81"/>
        <v>0</v>
      </c>
      <c r="CS58" s="266">
        <f t="shared" ca="1" si="81"/>
        <v>0</v>
      </c>
      <c r="CT58" s="266">
        <f t="shared" ca="1" si="82"/>
        <v>0</v>
      </c>
      <c r="CU58" s="266">
        <f t="shared" ca="1" si="82"/>
        <v>0</v>
      </c>
      <c r="CV58" s="266">
        <f t="shared" ca="1" si="82"/>
        <v>0</v>
      </c>
      <c r="CW58" s="266">
        <f t="shared" ca="1" si="82"/>
        <v>0</v>
      </c>
      <c r="CX58" s="266">
        <f t="shared" ca="1" si="82"/>
        <v>0</v>
      </c>
      <c r="CY58" s="266">
        <f t="shared" ca="1" si="82"/>
        <v>0</v>
      </c>
      <c r="CZ58" s="266">
        <f t="shared" ca="1" si="82"/>
        <v>0</v>
      </c>
      <c r="DA58" s="266">
        <f t="shared" ca="1" si="82"/>
        <v>0</v>
      </c>
      <c r="DB58" s="266">
        <f t="shared" ca="1" si="82"/>
        <v>0</v>
      </c>
      <c r="DC58" s="266">
        <f t="shared" ca="1" si="82"/>
        <v>0</v>
      </c>
      <c r="DE58" s="118" t="str">
        <f t="shared" ca="1" si="25"/>
        <v>E.2.2.</v>
      </c>
      <c r="DF58">
        <v>1</v>
      </c>
      <c r="DG58">
        <f t="shared" ca="1" si="83"/>
        <v>21</v>
      </c>
      <c r="DH58">
        <v>0</v>
      </c>
    </row>
    <row r="59" spans="1:112" hidden="1">
      <c r="A59" s="68">
        <v>47</v>
      </c>
      <c r="B59" s="262" t="str">
        <f t="shared" ca="1" si="53"/>
        <v>E.2.3.</v>
      </c>
      <c r="C59" s="263" t="str">
        <f t="shared" ca="1" si="54"/>
        <v>Veikla</v>
      </c>
      <c r="D59" s="267"/>
      <c r="E59" s="264">
        <f t="shared" ca="1" si="55"/>
        <v>0.21</v>
      </c>
      <c r="F59" s="265">
        <f ca="1">H59+NPV(FD,I59:INDEX(I59:DC59,PAL))</f>
        <v>0</v>
      </c>
      <c r="G59" s="258">
        <f ca="1">SUMIF($H$5:$DC$5,"&lt;="&amp;PAL,$H59:$DC59)</f>
        <v>0</v>
      </c>
      <c r="H59" s="266">
        <f t="shared" ca="1" si="73"/>
        <v>0</v>
      </c>
      <c r="I59" s="266">
        <f t="shared" ca="1" si="73"/>
        <v>0</v>
      </c>
      <c r="J59" s="266">
        <f t="shared" ca="1" si="73"/>
        <v>0</v>
      </c>
      <c r="K59" s="266">
        <f t="shared" ca="1" si="73"/>
        <v>0</v>
      </c>
      <c r="L59" s="266">
        <f t="shared" ca="1" si="73"/>
        <v>0</v>
      </c>
      <c r="M59" s="266">
        <f t="shared" ca="1" si="73"/>
        <v>0</v>
      </c>
      <c r="N59" s="266">
        <f t="shared" ca="1" si="73"/>
        <v>0</v>
      </c>
      <c r="O59" s="266">
        <f t="shared" ca="1" si="73"/>
        <v>0</v>
      </c>
      <c r="P59" s="266">
        <f t="shared" ca="1" si="73"/>
        <v>0</v>
      </c>
      <c r="Q59" s="266">
        <f t="shared" ca="1" si="73"/>
        <v>0</v>
      </c>
      <c r="R59" s="266">
        <f t="shared" ca="1" si="74"/>
        <v>0</v>
      </c>
      <c r="S59" s="266">
        <f t="shared" ca="1" si="74"/>
        <v>0</v>
      </c>
      <c r="T59" s="266">
        <f t="shared" ca="1" si="74"/>
        <v>0</v>
      </c>
      <c r="U59" s="266">
        <f t="shared" ca="1" si="74"/>
        <v>0</v>
      </c>
      <c r="V59" s="266">
        <f t="shared" ca="1" si="74"/>
        <v>0</v>
      </c>
      <c r="W59" s="266">
        <f t="shared" ca="1" si="74"/>
        <v>0</v>
      </c>
      <c r="X59" s="266">
        <f t="shared" ca="1" si="74"/>
        <v>0</v>
      </c>
      <c r="Y59" s="266">
        <f t="shared" ca="1" si="74"/>
        <v>0</v>
      </c>
      <c r="Z59" s="266">
        <f t="shared" ca="1" si="74"/>
        <v>0</v>
      </c>
      <c r="AA59" s="266">
        <f t="shared" ca="1" si="74"/>
        <v>0</v>
      </c>
      <c r="AB59" s="266">
        <f t="shared" ca="1" si="75"/>
        <v>0</v>
      </c>
      <c r="AC59" s="266">
        <f t="shared" ca="1" si="75"/>
        <v>0</v>
      </c>
      <c r="AD59" s="266">
        <f t="shared" ca="1" si="75"/>
        <v>0</v>
      </c>
      <c r="AE59" s="266">
        <f t="shared" ca="1" si="75"/>
        <v>0</v>
      </c>
      <c r="AF59" s="266">
        <f t="shared" ca="1" si="75"/>
        <v>0</v>
      </c>
      <c r="AG59" s="266">
        <f t="shared" ca="1" si="75"/>
        <v>0</v>
      </c>
      <c r="AH59" s="266">
        <f t="shared" ca="1" si="75"/>
        <v>0</v>
      </c>
      <c r="AI59" s="266">
        <f t="shared" ca="1" si="75"/>
        <v>0</v>
      </c>
      <c r="AJ59" s="266">
        <f t="shared" ca="1" si="75"/>
        <v>0</v>
      </c>
      <c r="AK59" s="266">
        <f t="shared" ca="1" si="75"/>
        <v>0</v>
      </c>
      <c r="AL59" s="266">
        <f t="shared" ca="1" si="76"/>
        <v>0</v>
      </c>
      <c r="AM59" s="266">
        <f t="shared" ca="1" si="76"/>
        <v>0</v>
      </c>
      <c r="AN59" s="266">
        <f t="shared" ca="1" si="76"/>
        <v>0</v>
      </c>
      <c r="AO59" s="266">
        <f t="shared" ca="1" si="76"/>
        <v>0</v>
      </c>
      <c r="AP59" s="266">
        <f t="shared" ca="1" si="76"/>
        <v>0</v>
      </c>
      <c r="AQ59" s="266">
        <f t="shared" ca="1" si="76"/>
        <v>0</v>
      </c>
      <c r="AR59" s="266">
        <f t="shared" ca="1" si="76"/>
        <v>0</v>
      </c>
      <c r="AS59" s="266">
        <f t="shared" ca="1" si="76"/>
        <v>0</v>
      </c>
      <c r="AT59" s="266">
        <f t="shared" ca="1" si="76"/>
        <v>0</v>
      </c>
      <c r="AU59" s="266">
        <f t="shared" ca="1" si="76"/>
        <v>0</v>
      </c>
      <c r="AV59" s="266">
        <f t="shared" ca="1" si="77"/>
        <v>0</v>
      </c>
      <c r="AW59" s="266">
        <f t="shared" ca="1" si="77"/>
        <v>0</v>
      </c>
      <c r="AX59" s="266">
        <f t="shared" ca="1" si="77"/>
        <v>0</v>
      </c>
      <c r="AY59" s="266">
        <f t="shared" ca="1" si="77"/>
        <v>0</v>
      </c>
      <c r="AZ59" s="266">
        <f t="shared" ca="1" si="77"/>
        <v>0</v>
      </c>
      <c r="BA59" s="266">
        <f t="shared" ca="1" si="77"/>
        <v>0</v>
      </c>
      <c r="BB59" s="266">
        <f t="shared" ca="1" si="77"/>
        <v>0</v>
      </c>
      <c r="BC59" s="266">
        <f t="shared" ca="1" si="77"/>
        <v>0</v>
      </c>
      <c r="BD59" s="266">
        <f t="shared" ca="1" si="77"/>
        <v>0</v>
      </c>
      <c r="BE59" s="266">
        <f t="shared" ca="1" si="77"/>
        <v>0</v>
      </c>
      <c r="BF59" s="266">
        <f t="shared" ca="1" si="78"/>
        <v>0</v>
      </c>
      <c r="BG59" s="266">
        <f t="shared" ca="1" si="78"/>
        <v>0</v>
      </c>
      <c r="BH59" s="266">
        <f t="shared" ca="1" si="78"/>
        <v>0</v>
      </c>
      <c r="BI59" s="266">
        <f t="shared" ca="1" si="78"/>
        <v>0</v>
      </c>
      <c r="BJ59" s="266">
        <f t="shared" ca="1" si="78"/>
        <v>0</v>
      </c>
      <c r="BK59" s="266">
        <f t="shared" ca="1" si="78"/>
        <v>0</v>
      </c>
      <c r="BL59" s="266">
        <f t="shared" ca="1" si="78"/>
        <v>0</v>
      </c>
      <c r="BM59" s="266">
        <f t="shared" ca="1" si="78"/>
        <v>0</v>
      </c>
      <c r="BN59" s="266">
        <f t="shared" ca="1" si="78"/>
        <v>0</v>
      </c>
      <c r="BO59" s="266">
        <f t="shared" ca="1" si="78"/>
        <v>0</v>
      </c>
      <c r="BP59" s="266">
        <f t="shared" ca="1" si="79"/>
        <v>0</v>
      </c>
      <c r="BQ59" s="266">
        <f t="shared" ca="1" si="79"/>
        <v>0</v>
      </c>
      <c r="BR59" s="266">
        <f t="shared" ca="1" si="79"/>
        <v>0</v>
      </c>
      <c r="BS59" s="266">
        <f t="shared" ca="1" si="79"/>
        <v>0</v>
      </c>
      <c r="BT59" s="266">
        <f t="shared" ca="1" si="79"/>
        <v>0</v>
      </c>
      <c r="BU59" s="266">
        <f t="shared" ca="1" si="79"/>
        <v>0</v>
      </c>
      <c r="BV59" s="266">
        <f t="shared" ca="1" si="79"/>
        <v>0</v>
      </c>
      <c r="BW59" s="266">
        <f t="shared" ca="1" si="79"/>
        <v>0</v>
      </c>
      <c r="BX59" s="266">
        <f t="shared" ca="1" si="79"/>
        <v>0</v>
      </c>
      <c r="BY59" s="266">
        <f t="shared" ca="1" si="79"/>
        <v>0</v>
      </c>
      <c r="BZ59" s="266">
        <f t="shared" ca="1" si="80"/>
        <v>0</v>
      </c>
      <c r="CA59" s="266">
        <f t="shared" ca="1" si="80"/>
        <v>0</v>
      </c>
      <c r="CB59" s="266">
        <f t="shared" ca="1" si="80"/>
        <v>0</v>
      </c>
      <c r="CC59" s="266">
        <f t="shared" ca="1" si="80"/>
        <v>0</v>
      </c>
      <c r="CD59" s="266">
        <f t="shared" ca="1" si="80"/>
        <v>0</v>
      </c>
      <c r="CE59" s="266">
        <f t="shared" ca="1" si="80"/>
        <v>0</v>
      </c>
      <c r="CF59" s="266">
        <f t="shared" ca="1" si="80"/>
        <v>0</v>
      </c>
      <c r="CG59" s="266">
        <f t="shared" ca="1" si="80"/>
        <v>0</v>
      </c>
      <c r="CH59" s="266">
        <f t="shared" ca="1" si="80"/>
        <v>0</v>
      </c>
      <c r="CI59" s="266">
        <f t="shared" ca="1" si="80"/>
        <v>0</v>
      </c>
      <c r="CJ59" s="266">
        <f t="shared" ca="1" si="81"/>
        <v>0</v>
      </c>
      <c r="CK59" s="266">
        <f t="shared" ca="1" si="81"/>
        <v>0</v>
      </c>
      <c r="CL59" s="266">
        <f t="shared" ca="1" si="81"/>
        <v>0</v>
      </c>
      <c r="CM59" s="266">
        <f t="shared" ca="1" si="81"/>
        <v>0</v>
      </c>
      <c r="CN59" s="266">
        <f t="shared" ca="1" si="81"/>
        <v>0</v>
      </c>
      <c r="CO59" s="266">
        <f t="shared" ca="1" si="81"/>
        <v>0</v>
      </c>
      <c r="CP59" s="266">
        <f t="shared" ca="1" si="81"/>
        <v>0</v>
      </c>
      <c r="CQ59" s="266">
        <f t="shared" ca="1" si="81"/>
        <v>0</v>
      </c>
      <c r="CR59" s="266">
        <f t="shared" ca="1" si="81"/>
        <v>0</v>
      </c>
      <c r="CS59" s="266">
        <f t="shared" ca="1" si="81"/>
        <v>0</v>
      </c>
      <c r="CT59" s="266">
        <f t="shared" ca="1" si="82"/>
        <v>0</v>
      </c>
      <c r="CU59" s="266">
        <f t="shared" ca="1" si="82"/>
        <v>0</v>
      </c>
      <c r="CV59" s="266">
        <f t="shared" ca="1" si="82"/>
        <v>0</v>
      </c>
      <c r="CW59" s="266">
        <f t="shared" ca="1" si="82"/>
        <v>0</v>
      </c>
      <c r="CX59" s="266">
        <f t="shared" ca="1" si="82"/>
        <v>0</v>
      </c>
      <c r="CY59" s="266">
        <f t="shared" ca="1" si="82"/>
        <v>0</v>
      </c>
      <c r="CZ59" s="266">
        <f t="shared" ca="1" si="82"/>
        <v>0</v>
      </c>
      <c r="DA59" s="266">
        <f t="shared" ca="1" si="82"/>
        <v>0</v>
      </c>
      <c r="DB59" s="266">
        <f t="shared" ca="1" si="82"/>
        <v>0</v>
      </c>
      <c r="DC59" s="266">
        <f t="shared" ca="1" si="82"/>
        <v>0</v>
      </c>
      <c r="DE59" s="118" t="str">
        <f t="shared" ca="1" si="25"/>
        <v>E.2.3.</v>
      </c>
      <c r="DF59">
        <v>1</v>
      </c>
      <c r="DG59">
        <f t="shared" ca="1" si="83"/>
        <v>21</v>
      </c>
      <c r="DH59">
        <v>0</v>
      </c>
    </row>
    <row r="60" spans="1:112" hidden="1">
      <c r="A60" s="68">
        <v>48</v>
      </c>
      <c r="B60" s="262" t="str">
        <f t="shared" ca="1" si="53"/>
        <v>E.2.4.</v>
      </c>
      <c r="C60" s="263" t="str">
        <f t="shared" ca="1" si="54"/>
        <v>Veikla</v>
      </c>
      <c r="D60" s="267"/>
      <c r="E60" s="264">
        <f t="shared" ca="1" si="55"/>
        <v>0.21</v>
      </c>
      <c r="F60" s="265">
        <f ca="1">H60+NPV(FD,I60:INDEX(I60:DC60,PAL))</f>
        <v>0</v>
      </c>
      <c r="G60" s="258">
        <f ca="1">SUMIF($H$5:$DC$5,"&lt;="&amp;PAL,$H60:$DC60)</f>
        <v>0</v>
      </c>
      <c r="H60" s="266">
        <f t="shared" ca="1" si="73"/>
        <v>0</v>
      </c>
      <c r="I60" s="266">
        <f t="shared" ca="1" si="73"/>
        <v>0</v>
      </c>
      <c r="J60" s="266">
        <f t="shared" ca="1" si="73"/>
        <v>0</v>
      </c>
      <c r="K60" s="266">
        <f t="shared" ca="1" si="73"/>
        <v>0</v>
      </c>
      <c r="L60" s="266">
        <f t="shared" ca="1" si="73"/>
        <v>0</v>
      </c>
      <c r="M60" s="266">
        <f t="shared" ca="1" si="73"/>
        <v>0</v>
      </c>
      <c r="N60" s="266">
        <f t="shared" ca="1" si="73"/>
        <v>0</v>
      </c>
      <c r="O60" s="266">
        <f t="shared" ca="1" si="73"/>
        <v>0</v>
      </c>
      <c r="P60" s="266">
        <f t="shared" ca="1" si="73"/>
        <v>0</v>
      </c>
      <c r="Q60" s="266">
        <f t="shared" ca="1" si="73"/>
        <v>0</v>
      </c>
      <c r="R60" s="266">
        <f t="shared" ca="1" si="74"/>
        <v>0</v>
      </c>
      <c r="S60" s="266">
        <f t="shared" ca="1" si="74"/>
        <v>0</v>
      </c>
      <c r="T60" s="266">
        <f t="shared" ca="1" si="74"/>
        <v>0</v>
      </c>
      <c r="U60" s="266">
        <f t="shared" ca="1" si="74"/>
        <v>0</v>
      </c>
      <c r="V60" s="266">
        <f t="shared" ca="1" si="74"/>
        <v>0</v>
      </c>
      <c r="W60" s="266">
        <f t="shared" ca="1" si="74"/>
        <v>0</v>
      </c>
      <c r="X60" s="266">
        <f t="shared" ca="1" si="74"/>
        <v>0</v>
      </c>
      <c r="Y60" s="266">
        <f t="shared" ca="1" si="74"/>
        <v>0</v>
      </c>
      <c r="Z60" s="266">
        <f t="shared" ca="1" si="74"/>
        <v>0</v>
      </c>
      <c r="AA60" s="266">
        <f t="shared" ca="1" si="74"/>
        <v>0</v>
      </c>
      <c r="AB60" s="266">
        <f t="shared" ca="1" si="75"/>
        <v>0</v>
      </c>
      <c r="AC60" s="266">
        <f t="shared" ca="1" si="75"/>
        <v>0</v>
      </c>
      <c r="AD60" s="266">
        <f t="shared" ca="1" si="75"/>
        <v>0</v>
      </c>
      <c r="AE60" s="266">
        <f t="shared" ca="1" si="75"/>
        <v>0</v>
      </c>
      <c r="AF60" s="266">
        <f t="shared" ca="1" si="75"/>
        <v>0</v>
      </c>
      <c r="AG60" s="266">
        <f t="shared" ca="1" si="75"/>
        <v>0</v>
      </c>
      <c r="AH60" s="266">
        <f t="shared" ca="1" si="75"/>
        <v>0</v>
      </c>
      <c r="AI60" s="266">
        <f t="shared" ca="1" si="75"/>
        <v>0</v>
      </c>
      <c r="AJ60" s="266">
        <f t="shared" ca="1" si="75"/>
        <v>0</v>
      </c>
      <c r="AK60" s="266">
        <f t="shared" ca="1" si="75"/>
        <v>0</v>
      </c>
      <c r="AL60" s="266">
        <f t="shared" ca="1" si="76"/>
        <v>0</v>
      </c>
      <c r="AM60" s="266">
        <f t="shared" ca="1" si="76"/>
        <v>0</v>
      </c>
      <c r="AN60" s="266">
        <f t="shared" ca="1" si="76"/>
        <v>0</v>
      </c>
      <c r="AO60" s="266">
        <f t="shared" ca="1" si="76"/>
        <v>0</v>
      </c>
      <c r="AP60" s="266">
        <f t="shared" ca="1" si="76"/>
        <v>0</v>
      </c>
      <c r="AQ60" s="266">
        <f t="shared" ca="1" si="76"/>
        <v>0</v>
      </c>
      <c r="AR60" s="266">
        <f t="shared" ca="1" si="76"/>
        <v>0</v>
      </c>
      <c r="AS60" s="266">
        <f t="shared" ca="1" si="76"/>
        <v>0</v>
      </c>
      <c r="AT60" s="266">
        <f t="shared" ca="1" si="76"/>
        <v>0</v>
      </c>
      <c r="AU60" s="266">
        <f t="shared" ca="1" si="76"/>
        <v>0</v>
      </c>
      <c r="AV60" s="266">
        <f t="shared" ca="1" si="77"/>
        <v>0</v>
      </c>
      <c r="AW60" s="266">
        <f t="shared" ca="1" si="77"/>
        <v>0</v>
      </c>
      <c r="AX60" s="266">
        <f t="shared" ca="1" si="77"/>
        <v>0</v>
      </c>
      <c r="AY60" s="266">
        <f t="shared" ca="1" si="77"/>
        <v>0</v>
      </c>
      <c r="AZ60" s="266">
        <f t="shared" ca="1" si="77"/>
        <v>0</v>
      </c>
      <c r="BA60" s="266">
        <f t="shared" ca="1" si="77"/>
        <v>0</v>
      </c>
      <c r="BB60" s="266">
        <f t="shared" ca="1" si="77"/>
        <v>0</v>
      </c>
      <c r="BC60" s="266">
        <f t="shared" ca="1" si="77"/>
        <v>0</v>
      </c>
      <c r="BD60" s="266">
        <f t="shared" ca="1" si="77"/>
        <v>0</v>
      </c>
      <c r="BE60" s="266">
        <f t="shared" ca="1" si="77"/>
        <v>0</v>
      </c>
      <c r="BF60" s="266">
        <f t="shared" ca="1" si="78"/>
        <v>0</v>
      </c>
      <c r="BG60" s="266">
        <f t="shared" ca="1" si="78"/>
        <v>0</v>
      </c>
      <c r="BH60" s="266">
        <f t="shared" ca="1" si="78"/>
        <v>0</v>
      </c>
      <c r="BI60" s="266">
        <f t="shared" ca="1" si="78"/>
        <v>0</v>
      </c>
      <c r="BJ60" s="266">
        <f t="shared" ca="1" si="78"/>
        <v>0</v>
      </c>
      <c r="BK60" s="266">
        <f t="shared" ca="1" si="78"/>
        <v>0</v>
      </c>
      <c r="BL60" s="266">
        <f t="shared" ca="1" si="78"/>
        <v>0</v>
      </c>
      <c r="BM60" s="266">
        <f t="shared" ca="1" si="78"/>
        <v>0</v>
      </c>
      <c r="BN60" s="266">
        <f t="shared" ca="1" si="78"/>
        <v>0</v>
      </c>
      <c r="BO60" s="266">
        <f t="shared" ca="1" si="78"/>
        <v>0</v>
      </c>
      <c r="BP60" s="266">
        <f t="shared" ca="1" si="79"/>
        <v>0</v>
      </c>
      <c r="BQ60" s="266">
        <f t="shared" ca="1" si="79"/>
        <v>0</v>
      </c>
      <c r="BR60" s="266">
        <f t="shared" ca="1" si="79"/>
        <v>0</v>
      </c>
      <c r="BS60" s="266">
        <f t="shared" ca="1" si="79"/>
        <v>0</v>
      </c>
      <c r="BT60" s="266">
        <f t="shared" ca="1" si="79"/>
        <v>0</v>
      </c>
      <c r="BU60" s="266">
        <f t="shared" ca="1" si="79"/>
        <v>0</v>
      </c>
      <c r="BV60" s="266">
        <f t="shared" ca="1" si="79"/>
        <v>0</v>
      </c>
      <c r="BW60" s="266">
        <f t="shared" ca="1" si="79"/>
        <v>0</v>
      </c>
      <c r="BX60" s="266">
        <f t="shared" ca="1" si="79"/>
        <v>0</v>
      </c>
      <c r="BY60" s="266">
        <f t="shared" ca="1" si="79"/>
        <v>0</v>
      </c>
      <c r="BZ60" s="266">
        <f t="shared" ca="1" si="80"/>
        <v>0</v>
      </c>
      <c r="CA60" s="266">
        <f t="shared" ca="1" si="80"/>
        <v>0</v>
      </c>
      <c r="CB60" s="266">
        <f t="shared" ca="1" si="80"/>
        <v>0</v>
      </c>
      <c r="CC60" s="266">
        <f t="shared" ca="1" si="80"/>
        <v>0</v>
      </c>
      <c r="CD60" s="266">
        <f t="shared" ca="1" si="80"/>
        <v>0</v>
      </c>
      <c r="CE60" s="266">
        <f t="shared" ca="1" si="80"/>
        <v>0</v>
      </c>
      <c r="CF60" s="266">
        <f t="shared" ca="1" si="80"/>
        <v>0</v>
      </c>
      <c r="CG60" s="266">
        <f t="shared" ca="1" si="80"/>
        <v>0</v>
      </c>
      <c r="CH60" s="266">
        <f t="shared" ca="1" si="80"/>
        <v>0</v>
      </c>
      <c r="CI60" s="266">
        <f t="shared" ca="1" si="80"/>
        <v>0</v>
      </c>
      <c r="CJ60" s="266">
        <f t="shared" ca="1" si="81"/>
        <v>0</v>
      </c>
      <c r="CK60" s="266">
        <f t="shared" ca="1" si="81"/>
        <v>0</v>
      </c>
      <c r="CL60" s="266">
        <f t="shared" ca="1" si="81"/>
        <v>0</v>
      </c>
      <c r="CM60" s="266">
        <f t="shared" ca="1" si="81"/>
        <v>0</v>
      </c>
      <c r="CN60" s="266">
        <f t="shared" ca="1" si="81"/>
        <v>0</v>
      </c>
      <c r="CO60" s="266">
        <f t="shared" ca="1" si="81"/>
        <v>0</v>
      </c>
      <c r="CP60" s="266">
        <f t="shared" ca="1" si="81"/>
        <v>0</v>
      </c>
      <c r="CQ60" s="266">
        <f t="shared" ca="1" si="81"/>
        <v>0</v>
      </c>
      <c r="CR60" s="266">
        <f t="shared" ca="1" si="81"/>
        <v>0</v>
      </c>
      <c r="CS60" s="266">
        <f t="shared" ca="1" si="81"/>
        <v>0</v>
      </c>
      <c r="CT60" s="266">
        <f t="shared" ca="1" si="82"/>
        <v>0</v>
      </c>
      <c r="CU60" s="266">
        <f t="shared" ca="1" si="82"/>
        <v>0</v>
      </c>
      <c r="CV60" s="266">
        <f t="shared" ca="1" si="82"/>
        <v>0</v>
      </c>
      <c r="CW60" s="266">
        <f t="shared" ca="1" si="82"/>
        <v>0</v>
      </c>
      <c r="CX60" s="266">
        <f t="shared" ca="1" si="82"/>
        <v>0</v>
      </c>
      <c r="CY60" s="266">
        <f t="shared" ca="1" si="82"/>
        <v>0</v>
      </c>
      <c r="CZ60" s="266">
        <f t="shared" ca="1" si="82"/>
        <v>0</v>
      </c>
      <c r="DA60" s="266">
        <f t="shared" ca="1" si="82"/>
        <v>0</v>
      </c>
      <c r="DB60" s="266">
        <f t="shared" ca="1" si="82"/>
        <v>0</v>
      </c>
      <c r="DC60" s="266">
        <f t="shared" ca="1" si="82"/>
        <v>0</v>
      </c>
      <c r="DE60" s="118" t="str">
        <f t="shared" ca="1" si="25"/>
        <v>E.2.4.</v>
      </c>
      <c r="DF60">
        <v>1</v>
      </c>
      <c r="DG60">
        <f t="shared" ca="1" si="83"/>
        <v>21</v>
      </c>
      <c r="DH60">
        <v>0</v>
      </c>
    </row>
    <row r="61" spans="1:112" hidden="1">
      <c r="A61" s="68">
        <v>49</v>
      </c>
      <c r="B61" s="262" t="str">
        <f t="shared" ca="1" si="53"/>
        <v>E.2.5.</v>
      </c>
      <c r="C61" s="263" t="str">
        <f t="shared" ca="1" si="54"/>
        <v>Veikla</v>
      </c>
      <c r="D61" s="267"/>
      <c r="E61" s="264">
        <f t="shared" ca="1" si="55"/>
        <v>0.21</v>
      </c>
      <c r="F61" s="265">
        <f ca="1">H61+NPV(FD,I61:INDEX(I61:DC61,PAL))</f>
        <v>0</v>
      </c>
      <c r="G61" s="258">
        <f ca="1">SUMIF($H$5:$DC$5,"&lt;="&amp;PAL,$H61:$DC61)</f>
        <v>0</v>
      </c>
      <c r="H61" s="266">
        <f t="shared" ca="1" si="73"/>
        <v>0</v>
      </c>
      <c r="I61" s="266">
        <f t="shared" ca="1" si="73"/>
        <v>0</v>
      </c>
      <c r="J61" s="266">
        <f t="shared" ca="1" si="73"/>
        <v>0</v>
      </c>
      <c r="K61" s="266">
        <f t="shared" ca="1" si="73"/>
        <v>0</v>
      </c>
      <c r="L61" s="266">
        <f t="shared" ca="1" si="73"/>
        <v>0</v>
      </c>
      <c r="M61" s="266">
        <f t="shared" ca="1" si="73"/>
        <v>0</v>
      </c>
      <c r="N61" s="266">
        <f t="shared" ca="1" si="73"/>
        <v>0</v>
      </c>
      <c r="O61" s="266">
        <f t="shared" ca="1" si="73"/>
        <v>0</v>
      </c>
      <c r="P61" s="266">
        <f t="shared" ca="1" si="73"/>
        <v>0</v>
      </c>
      <c r="Q61" s="266">
        <f t="shared" ca="1" si="73"/>
        <v>0</v>
      </c>
      <c r="R61" s="266">
        <f t="shared" ca="1" si="74"/>
        <v>0</v>
      </c>
      <c r="S61" s="266">
        <f t="shared" ca="1" si="74"/>
        <v>0</v>
      </c>
      <c r="T61" s="266">
        <f t="shared" ca="1" si="74"/>
        <v>0</v>
      </c>
      <c r="U61" s="266">
        <f t="shared" ca="1" si="74"/>
        <v>0</v>
      </c>
      <c r="V61" s="266">
        <f t="shared" ca="1" si="74"/>
        <v>0</v>
      </c>
      <c r="W61" s="266">
        <f t="shared" ca="1" si="74"/>
        <v>0</v>
      </c>
      <c r="X61" s="266">
        <f t="shared" ca="1" si="74"/>
        <v>0</v>
      </c>
      <c r="Y61" s="266">
        <f t="shared" ca="1" si="74"/>
        <v>0</v>
      </c>
      <c r="Z61" s="266">
        <f t="shared" ca="1" si="74"/>
        <v>0</v>
      </c>
      <c r="AA61" s="266">
        <f t="shared" ca="1" si="74"/>
        <v>0</v>
      </c>
      <c r="AB61" s="266">
        <f t="shared" ca="1" si="75"/>
        <v>0</v>
      </c>
      <c r="AC61" s="266">
        <f t="shared" ca="1" si="75"/>
        <v>0</v>
      </c>
      <c r="AD61" s="266">
        <f t="shared" ca="1" si="75"/>
        <v>0</v>
      </c>
      <c r="AE61" s="266">
        <f t="shared" ca="1" si="75"/>
        <v>0</v>
      </c>
      <c r="AF61" s="266">
        <f t="shared" ca="1" si="75"/>
        <v>0</v>
      </c>
      <c r="AG61" s="266">
        <f t="shared" ca="1" si="75"/>
        <v>0</v>
      </c>
      <c r="AH61" s="266">
        <f t="shared" ca="1" si="75"/>
        <v>0</v>
      </c>
      <c r="AI61" s="266">
        <f t="shared" ca="1" si="75"/>
        <v>0</v>
      </c>
      <c r="AJ61" s="266">
        <f t="shared" ca="1" si="75"/>
        <v>0</v>
      </c>
      <c r="AK61" s="266">
        <f t="shared" ca="1" si="75"/>
        <v>0</v>
      </c>
      <c r="AL61" s="266">
        <f t="shared" ca="1" si="76"/>
        <v>0</v>
      </c>
      <c r="AM61" s="266">
        <f t="shared" ca="1" si="76"/>
        <v>0</v>
      </c>
      <c r="AN61" s="266">
        <f t="shared" ca="1" si="76"/>
        <v>0</v>
      </c>
      <c r="AO61" s="266">
        <f t="shared" ca="1" si="76"/>
        <v>0</v>
      </c>
      <c r="AP61" s="266">
        <f t="shared" ca="1" si="76"/>
        <v>0</v>
      </c>
      <c r="AQ61" s="266">
        <f t="shared" ca="1" si="76"/>
        <v>0</v>
      </c>
      <c r="AR61" s="266">
        <f t="shared" ca="1" si="76"/>
        <v>0</v>
      </c>
      <c r="AS61" s="266">
        <f t="shared" ca="1" si="76"/>
        <v>0</v>
      </c>
      <c r="AT61" s="266">
        <f t="shared" ca="1" si="76"/>
        <v>0</v>
      </c>
      <c r="AU61" s="266">
        <f t="shared" ca="1" si="76"/>
        <v>0</v>
      </c>
      <c r="AV61" s="266">
        <f t="shared" ca="1" si="77"/>
        <v>0</v>
      </c>
      <c r="AW61" s="266">
        <f t="shared" ca="1" si="77"/>
        <v>0</v>
      </c>
      <c r="AX61" s="266">
        <f t="shared" ca="1" si="77"/>
        <v>0</v>
      </c>
      <c r="AY61" s="266">
        <f t="shared" ca="1" si="77"/>
        <v>0</v>
      </c>
      <c r="AZ61" s="266">
        <f t="shared" ca="1" si="77"/>
        <v>0</v>
      </c>
      <c r="BA61" s="266">
        <f t="shared" ca="1" si="77"/>
        <v>0</v>
      </c>
      <c r="BB61" s="266">
        <f t="shared" ca="1" si="77"/>
        <v>0</v>
      </c>
      <c r="BC61" s="266">
        <f t="shared" ca="1" si="77"/>
        <v>0</v>
      </c>
      <c r="BD61" s="266">
        <f t="shared" ca="1" si="77"/>
        <v>0</v>
      </c>
      <c r="BE61" s="266">
        <f t="shared" ca="1" si="77"/>
        <v>0</v>
      </c>
      <c r="BF61" s="266">
        <f t="shared" ca="1" si="78"/>
        <v>0</v>
      </c>
      <c r="BG61" s="266">
        <f t="shared" ca="1" si="78"/>
        <v>0</v>
      </c>
      <c r="BH61" s="266">
        <f t="shared" ca="1" si="78"/>
        <v>0</v>
      </c>
      <c r="BI61" s="266">
        <f t="shared" ca="1" si="78"/>
        <v>0</v>
      </c>
      <c r="BJ61" s="266">
        <f t="shared" ca="1" si="78"/>
        <v>0</v>
      </c>
      <c r="BK61" s="266">
        <f t="shared" ca="1" si="78"/>
        <v>0</v>
      </c>
      <c r="BL61" s="266">
        <f t="shared" ca="1" si="78"/>
        <v>0</v>
      </c>
      <c r="BM61" s="266">
        <f t="shared" ca="1" si="78"/>
        <v>0</v>
      </c>
      <c r="BN61" s="266">
        <f t="shared" ca="1" si="78"/>
        <v>0</v>
      </c>
      <c r="BO61" s="266">
        <f t="shared" ca="1" si="78"/>
        <v>0</v>
      </c>
      <c r="BP61" s="266">
        <f t="shared" ca="1" si="79"/>
        <v>0</v>
      </c>
      <c r="BQ61" s="266">
        <f t="shared" ca="1" si="79"/>
        <v>0</v>
      </c>
      <c r="BR61" s="266">
        <f t="shared" ca="1" si="79"/>
        <v>0</v>
      </c>
      <c r="BS61" s="266">
        <f t="shared" ca="1" si="79"/>
        <v>0</v>
      </c>
      <c r="BT61" s="266">
        <f t="shared" ca="1" si="79"/>
        <v>0</v>
      </c>
      <c r="BU61" s="266">
        <f t="shared" ca="1" si="79"/>
        <v>0</v>
      </c>
      <c r="BV61" s="266">
        <f t="shared" ca="1" si="79"/>
        <v>0</v>
      </c>
      <c r="BW61" s="266">
        <f t="shared" ca="1" si="79"/>
        <v>0</v>
      </c>
      <c r="BX61" s="266">
        <f t="shared" ca="1" si="79"/>
        <v>0</v>
      </c>
      <c r="BY61" s="266">
        <f t="shared" ca="1" si="79"/>
        <v>0</v>
      </c>
      <c r="BZ61" s="266">
        <f t="shared" ca="1" si="80"/>
        <v>0</v>
      </c>
      <c r="CA61" s="266">
        <f t="shared" ca="1" si="80"/>
        <v>0</v>
      </c>
      <c r="CB61" s="266">
        <f t="shared" ca="1" si="80"/>
        <v>0</v>
      </c>
      <c r="CC61" s="266">
        <f t="shared" ca="1" si="80"/>
        <v>0</v>
      </c>
      <c r="CD61" s="266">
        <f t="shared" ca="1" si="80"/>
        <v>0</v>
      </c>
      <c r="CE61" s="266">
        <f t="shared" ca="1" si="80"/>
        <v>0</v>
      </c>
      <c r="CF61" s="266">
        <f t="shared" ca="1" si="80"/>
        <v>0</v>
      </c>
      <c r="CG61" s="266">
        <f t="shared" ca="1" si="80"/>
        <v>0</v>
      </c>
      <c r="CH61" s="266">
        <f t="shared" ca="1" si="80"/>
        <v>0</v>
      </c>
      <c r="CI61" s="266">
        <f t="shared" ca="1" si="80"/>
        <v>0</v>
      </c>
      <c r="CJ61" s="266">
        <f t="shared" ca="1" si="81"/>
        <v>0</v>
      </c>
      <c r="CK61" s="266">
        <f t="shared" ca="1" si="81"/>
        <v>0</v>
      </c>
      <c r="CL61" s="266">
        <f t="shared" ca="1" si="81"/>
        <v>0</v>
      </c>
      <c r="CM61" s="266">
        <f t="shared" ca="1" si="81"/>
        <v>0</v>
      </c>
      <c r="CN61" s="266">
        <f t="shared" ca="1" si="81"/>
        <v>0</v>
      </c>
      <c r="CO61" s="266">
        <f t="shared" ca="1" si="81"/>
        <v>0</v>
      </c>
      <c r="CP61" s="266">
        <f t="shared" ca="1" si="81"/>
        <v>0</v>
      </c>
      <c r="CQ61" s="266">
        <f t="shared" ca="1" si="81"/>
        <v>0</v>
      </c>
      <c r="CR61" s="266">
        <f t="shared" ca="1" si="81"/>
        <v>0</v>
      </c>
      <c r="CS61" s="266">
        <f t="shared" ca="1" si="81"/>
        <v>0</v>
      </c>
      <c r="CT61" s="266">
        <f t="shared" ca="1" si="82"/>
        <v>0</v>
      </c>
      <c r="CU61" s="266">
        <f t="shared" ca="1" si="82"/>
        <v>0</v>
      </c>
      <c r="CV61" s="266">
        <f t="shared" ca="1" si="82"/>
        <v>0</v>
      </c>
      <c r="CW61" s="266">
        <f t="shared" ca="1" si="82"/>
        <v>0</v>
      </c>
      <c r="CX61" s="266">
        <f t="shared" ca="1" si="82"/>
        <v>0</v>
      </c>
      <c r="CY61" s="266">
        <f t="shared" ca="1" si="82"/>
        <v>0</v>
      </c>
      <c r="CZ61" s="266">
        <f t="shared" ca="1" si="82"/>
        <v>0</v>
      </c>
      <c r="DA61" s="266">
        <f t="shared" ca="1" si="82"/>
        <v>0</v>
      </c>
      <c r="DB61" s="266">
        <f t="shared" ca="1" si="82"/>
        <v>0</v>
      </c>
      <c r="DC61" s="266">
        <f t="shared" ca="1" si="82"/>
        <v>0</v>
      </c>
      <c r="DE61" s="118" t="str">
        <f t="shared" ca="1" si="25"/>
        <v>E.2.5.</v>
      </c>
      <c r="DF61">
        <v>1</v>
      </c>
      <c r="DG61">
        <f t="shared" ca="1" si="83"/>
        <v>21</v>
      </c>
      <c r="DH61">
        <v>0</v>
      </c>
    </row>
    <row r="62" spans="1:112" hidden="1">
      <c r="A62" s="68">
        <v>50</v>
      </c>
      <c r="B62" s="262" t="str">
        <f t="shared" ca="1" si="53"/>
        <v>E.2.6.</v>
      </c>
      <c r="C62" s="263" t="str">
        <f t="shared" ca="1" si="54"/>
        <v>Veikla</v>
      </c>
      <c r="D62" s="267"/>
      <c r="E62" s="264">
        <f t="shared" ca="1" si="55"/>
        <v>0.21</v>
      </c>
      <c r="F62" s="265">
        <f ca="1">H62+NPV(FD,I62:INDEX(I62:DC62,PAL))</f>
        <v>0</v>
      </c>
      <c r="G62" s="258">
        <f ca="1">SUMIF($H$5:$DC$5,"&lt;="&amp;PAL,$H62:$DC62)</f>
        <v>0</v>
      </c>
      <c r="H62" s="266">
        <f t="shared" ca="1" si="73"/>
        <v>0</v>
      </c>
      <c r="I62" s="266">
        <f t="shared" ca="1" si="73"/>
        <v>0</v>
      </c>
      <c r="J62" s="266">
        <f t="shared" ca="1" si="73"/>
        <v>0</v>
      </c>
      <c r="K62" s="266">
        <f t="shared" ca="1" si="73"/>
        <v>0</v>
      </c>
      <c r="L62" s="266">
        <f t="shared" ca="1" si="73"/>
        <v>0</v>
      </c>
      <c r="M62" s="266">
        <f t="shared" ca="1" si="73"/>
        <v>0</v>
      </c>
      <c r="N62" s="266">
        <f t="shared" ca="1" si="73"/>
        <v>0</v>
      </c>
      <c r="O62" s="266">
        <f t="shared" ca="1" si="73"/>
        <v>0</v>
      </c>
      <c r="P62" s="266">
        <f t="shared" ca="1" si="73"/>
        <v>0</v>
      </c>
      <c r="Q62" s="266">
        <f t="shared" ca="1" si="73"/>
        <v>0</v>
      </c>
      <c r="R62" s="266">
        <f t="shared" ca="1" si="74"/>
        <v>0</v>
      </c>
      <c r="S62" s="266">
        <f t="shared" ca="1" si="74"/>
        <v>0</v>
      </c>
      <c r="T62" s="266">
        <f t="shared" ca="1" si="74"/>
        <v>0</v>
      </c>
      <c r="U62" s="266">
        <f t="shared" ca="1" si="74"/>
        <v>0</v>
      </c>
      <c r="V62" s="266">
        <f t="shared" ca="1" si="74"/>
        <v>0</v>
      </c>
      <c r="W62" s="266">
        <f t="shared" ca="1" si="74"/>
        <v>0</v>
      </c>
      <c r="X62" s="266">
        <f t="shared" ca="1" si="74"/>
        <v>0</v>
      </c>
      <c r="Y62" s="266">
        <f t="shared" ca="1" si="74"/>
        <v>0</v>
      </c>
      <c r="Z62" s="266">
        <f t="shared" ca="1" si="74"/>
        <v>0</v>
      </c>
      <c r="AA62" s="266">
        <f t="shared" ca="1" si="74"/>
        <v>0</v>
      </c>
      <c r="AB62" s="266">
        <f t="shared" ca="1" si="75"/>
        <v>0</v>
      </c>
      <c r="AC62" s="266">
        <f t="shared" ca="1" si="75"/>
        <v>0</v>
      </c>
      <c r="AD62" s="266">
        <f t="shared" ca="1" si="75"/>
        <v>0</v>
      </c>
      <c r="AE62" s="266">
        <f t="shared" ca="1" si="75"/>
        <v>0</v>
      </c>
      <c r="AF62" s="266">
        <f t="shared" ca="1" si="75"/>
        <v>0</v>
      </c>
      <c r="AG62" s="266">
        <f t="shared" ca="1" si="75"/>
        <v>0</v>
      </c>
      <c r="AH62" s="266">
        <f t="shared" ca="1" si="75"/>
        <v>0</v>
      </c>
      <c r="AI62" s="266">
        <f t="shared" ca="1" si="75"/>
        <v>0</v>
      </c>
      <c r="AJ62" s="266">
        <f t="shared" ca="1" si="75"/>
        <v>0</v>
      </c>
      <c r="AK62" s="266">
        <f t="shared" ca="1" si="75"/>
        <v>0</v>
      </c>
      <c r="AL62" s="266">
        <f t="shared" ca="1" si="76"/>
        <v>0</v>
      </c>
      <c r="AM62" s="266">
        <f t="shared" ca="1" si="76"/>
        <v>0</v>
      </c>
      <c r="AN62" s="266">
        <f t="shared" ca="1" si="76"/>
        <v>0</v>
      </c>
      <c r="AO62" s="266">
        <f t="shared" ca="1" si="76"/>
        <v>0</v>
      </c>
      <c r="AP62" s="266">
        <f t="shared" ca="1" si="76"/>
        <v>0</v>
      </c>
      <c r="AQ62" s="266">
        <f t="shared" ca="1" si="76"/>
        <v>0</v>
      </c>
      <c r="AR62" s="266">
        <f t="shared" ca="1" si="76"/>
        <v>0</v>
      </c>
      <c r="AS62" s="266">
        <f t="shared" ca="1" si="76"/>
        <v>0</v>
      </c>
      <c r="AT62" s="266">
        <f t="shared" ca="1" si="76"/>
        <v>0</v>
      </c>
      <c r="AU62" s="266">
        <f t="shared" ca="1" si="76"/>
        <v>0</v>
      </c>
      <c r="AV62" s="266">
        <f t="shared" ca="1" si="77"/>
        <v>0</v>
      </c>
      <c r="AW62" s="266">
        <f t="shared" ca="1" si="77"/>
        <v>0</v>
      </c>
      <c r="AX62" s="266">
        <f t="shared" ca="1" si="77"/>
        <v>0</v>
      </c>
      <c r="AY62" s="266">
        <f t="shared" ca="1" si="77"/>
        <v>0</v>
      </c>
      <c r="AZ62" s="266">
        <f t="shared" ca="1" si="77"/>
        <v>0</v>
      </c>
      <c r="BA62" s="266">
        <f t="shared" ca="1" si="77"/>
        <v>0</v>
      </c>
      <c r="BB62" s="266">
        <f t="shared" ca="1" si="77"/>
        <v>0</v>
      </c>
      <c r="BC62" s="266">
        <f t="shared" ca="1" si="77"/>
        <v>0</v>
      </c>
      <c r="BD62" s="266">
        <f t="shared" ca="1" si="77"/>
        <v>0</v>
      </c>
      <c r="BE62" s="266">
        <f t="shared" ca="1" si="77"/>
        <v>0</v>
      </c>
      <c r="BF62" s="266">
        <f t="shared" ca="1" si="78"/>
        <v>0</v>
      </c>
      <c r="BG62" s="266">
        <f t="shared" ca="1" si="78"/>
        <v>0</v>
      </c>
      <c r="BH62" s="266">
        <f t="shared" ca="1" si="78"/>
        <v>0</v>
      </c>
      <c r="BI62" s="266">
        <f t="shared" ca="1" si="78"/>
        <v>0</v>
      </c>
      <c r="BJ62" s="266">
        <f t="shared" ca="1" si="78"/>
        <v>0</v>
      </c>
      <c r="BK62" s="266">
        <f t="shared" ca="1" si="78"/>
        <v>0</v>
      </c>
      <c r="BL62" s="266">
        <f t="shared" ca="1" si="78"/>
        <v>0</v>
      </c>
      <c r="BM62" s="266">
        <f t="shared" ca="1" si="78"/>
        <v>0</v>
      </c>
      <c r="BN62" s="266">
        <f t="shared" ca="1" si="78"/>
        <v>0</v>
      </c>
      <c r="BO62" s="266">
        <f t="shared" ca="1" si="78"/>
        <v>0</v>
      </c>
      <c r="BP62" s="266">
        <f t="shared" ca="1" si="79"/>
        <v>0</v>
      </c>
      <c r="BQ62" s="266">
        <f t="shared" ca="1" si="79"/>
        <v>0</v>
      </c>
      <c r="BR62" s="266">
        <f t="shared" ca="1" si="79"/>
        <v>0</v>
      </c>
      <c r="BS62" s="266">
        <f t="shared" ca="1" si="79"/>
        <v>0</v>
      </c>
      <c r="BT62" s="266">
        <f t="shared" ca="1" si="79"/>
        <v>0</v>
      </c>
      <c r="BU62" s="266">
        <f t="shared" ca="1" si="79"/>
        <v>0</v>
      </c>
      <c r="BV62" s="266">
        <f t="shared" ca="1" si="79"/>
        <v>0</v>
      </c>
      <c r="BW62" s="266">
        <f t="shared" ca="1" si="79"/>
        <v>0</v>
      </c>
      <c r="BX62" s="266">
        <f t="shared" ca="1" si="79"/>
        <v>0</v>
      </c>
      <c r="BY62" s="266">
        <f t="shared" ca="1" si="79"/>
        <v>0</v>
      </c>
      <c r="BZ62" s="266">
        <f t="shared" ca="1" si="80"/>
        <v>0</v>
      </c>
      <c r="CA62" s="266">
        <f t="shared" ca="1" si="80"/>
        <v>0</v>
      </c>
      <c r="CB62" s="266">
        <f t="shared" ca="1" si="80"/>
        <v>0</v>
      </c>
      <c r="CC62" s="266">
        <f t="shared" ca="1" si="80"/>
        <v>0</v>
      </c>
      <c r="CD62" s="266">
        <f t="shared" ca="1" si="80"/>
        <v>0</v>
      </c>
      <c r="CE62" s="266">
        <f t="shared" ca="1" si="80"/>
        <v>0</v>
      </c>
      <c r="CF62" s="266">
        <f t="shared" ca="1" si="80"/>
        <v>0</v>
      </c>
      <c r="CG62" s="266">
        <f t="shared" ca="1" si="80"/>
        <v>0</v>
      </c>
      <c r="CH62" s="266">
        <f t="shared" ca="1" si="80"/>
        <v>0</v>
      </c>
      <c r="CI62" s="266">
        <f t="shared" ca="1" si="80"/>
        <v>0</v>
      </c>
      <c r="CJ62" s="266">
        <f t="shared" ca="1" si="81"/>
        <v>0</v>
      </c>
      <c r="CK62" s="266">
        <f t="shared" ca="1" si="81"/>
        <v>0</v>
      </c>
      <c r="CL62" s="266">
        <f t="shared" ca="1" si="81"/>
        <v>0</v>
      </c>
      <c r="CM62" s="266">
        <f t="shared" ca="1" si="81"/>
        <v>0</v>
      </c>
      <c r="CN62" s="266">
        <f t="shared" ca="1" si="81"/>
        <v>0</v>
      </c>
      <c r="CO62" s="266">
        <f t="shared" ca="1" si="81"/>
        <v>0</v>
      </c>
      <c r="CP62" s="266">
        <f t="shared" ca="1" si="81"/>
        <v>0</v>
      </c>
      <c r="CQ62" s="266">
        <f t="shared" ca="1" si="81"/>
        <v>0</v>
      </c>
      <c r="CR62" s="266">
        <f t="shared" ca="1" si="81"/>
        <v>0</v>
      </c>
      <c r="CS62" s="266">
        <f t="shared" ca="1" si="81"/>
        <v>0</v>
      </c>
      <c r="CT62" s="266">
        <f t="shared" ca="1" si="82"/>
        <v>0</v>
      </c>
      <c r="CU62" s="266">
        <f t="shared" ca="1" si="82"/>
        <v>0</v>
      </c>
      <c r="CV62" s="266">
        <f t="shared" ca="1" si="82"/>
        <v>0</v>
      </c>
      <c r="CW62" s="266">
        <f t="shared" ca="1" si="82"/>
        <v>0</v>
      </c>
      <c r="CX62" s="266">
        <f t="shared" ca="1" si="82"/>
        <v>0</v>
      </c>
      <c r="CY62" s="266">
        <f t="shared" ca="1" si="82"/>
        <v>0</v>
      </c>
      <c r="CZ62" s="266">
        <f t="shared" ca="1" si="82"/>
        <v>0</v>
      </c>
      <c r="DA62" s="266">
        <f t="shared" ca="1" si="82"/>
        <v>0</v>
      </c>
      <c r="DB62" s="266">
        <f t="shared" ca="1" si="82"/>
        <v>0</v>
      </c>
      <c r="DC62" s="266">
        <f t="shared" ca="1" si="82"/>
        <v>0</v>
      </c>
      <c r="DE62" s="118" t="str">
        <f t="shared" ca="1" si="25"/>
        <v>E.2.6.</v>
      </c>
      <c r="DF62">
        <v>1</v>
      </c>
      <c r="DG62">
        <f t="shared" ca="1" si="83"/>
        <v>21</v>
      </c>
      <c r="DH62">
        <v>0</v>
      </c>
    </row>
    <row r="63" spans="1:112" hidden="1">
      <c r="A63" s="68">
        <v>51</v>
      </c>
      <c r="B63" s="262" t="str">
        <f t="shared" ca="1" si="53"/>
        <v>E.2.7.</v>
      </c>
      <c r="C63" s="263" t="str">
        <f t="shared" ca="1" si="54"/>
        <v>Veikla</v>
      </c>
      <c r="D63" s="267"/>
      <c r="E63" s="264">
        <f t="shared" ca="1" si="55"/>
        <v>0.21</v>
      </c>
      <c r="F63" s="265">
        <f ca="1">H63+NPV(FD,I63:INDEX(I63:DC63,PAL))</f>
        <v>0</v>
      </c>
      <c r="G63" s="258">
        <f ca="1">SUMIF($H$5:$DC$5,"&lt;="&amp;PAL,$H63:$DC63)</f>
        <v>0</v>
      </c>
      <c r="H63" s="266">
        <f t="shared" ca="1" si="73"/>
        <v>0</v>
      </c>
      <c r="I63" s="266">
        <f t="shared" ca="1" si="73"/>
        <v>0</v>
      </c>
      <c r="J63" s="266">
        <f t="shared" ca="1" si="73"/>
        <v>0</v>
      </c>
      <c r="K63" s="266">
        <f t="shared" ca="1" si="73"/>
        <v>0</v>
      </c>
      <c r="L63" s="266">
        <f t="shared" ca="1" si="73"/>
        <v>0</v>
      </c>
      <c r="M63" s="266">
        <f t="shared" ca="1" si="73"/>
        <v>0</v>
      </c>
      <c r="N63" s="266">
        <f t="shared" ca="1" si="73"/>
        <v>0</v>
      </c>
      <c r="O63" s="266">
        <f t="shared" ca="1" si="73"/>
        <v>0</v>
      </c>
      <c r="P63" s="266">
        <f t="shared" ca="1" si="73"/>
        <v>0</v>
      </c>
      <c r="Q63" s="266">
        <f t="shared" ca="1" si="73"/>
        <v>0</v>
      </c>
      <c r="R63" s="266">
        <f t="shared" ca="1" si="74"/>
        <v>0</v>
      </c>
      <c r="S63" s="266">
        <f t="shared" ca="1" si="74"/>
        <v>0</v>
      </c>
      <c r="T63" s="266">
        <f t="shared" ca="1" si="74"/>
        <v>0</v>
      </c>
      <c r="U63" s="266">
        <f t="shared" ca="1" si="74"/>
        <v>0</v>
      </c>
      <c r="V63" s="266">
        <f t="shared" ca="1" si="74"/>
        <v>0</v>
      </c>
      <c r="W63" s="266">
        <f t="shared" ca="1" si="74"/>
        <v>0</v>
      </c>
      <c r="X63" s="266">
        <f t="shared" ca="1" si="74"/>
        <v>0</v>
      </c>
      <c r="Y63" s="266">
        <f t="shared" ca="1" si="74"/>
        <v>0</v>
      </c>
      <c r="Z63" s="266">
        <f t="shared" ca="1" si="74"/>
        <v>0</v>
      </c>
      <c r="AA63" s="266">
        <f t="shared" ca="1" si="74"/>
        <v>0</v>
      </c>
      <c r="AB63" s="266">
        <f t="shared" ca="1" si="75"/>
        <v>0</v>
      </c>
      <c r="AC63" s="266">
        <f t="shared" ca="1" si="75"/>
        <v>0</v>
      </c>
      <c r="AD63" s="266">
        <f t="shared" ca="1" si="75"/>
        <v>0</v>
      </c>
      <c r="AE63" s="266">
        <f t="shared" ca="1" si="75"/>
        <v>0</v>
      </c>
      <c r="AF63" s="266">
        <f t="shared" ca="1" si="75"/>
        <v>0</v>
      </c>
      <c r="AG63" s="266">
        <f t="shared" ca="1" si="75"/>
        <v>0</v>
      </c>
      <c r="AH63" s="266">
        <f t="shared" ca="1" si="75"/>
        <v>0</v>
      </c>
      <c r="AI63" s="266">
        <f t="shared" ca="1" si="75"/>
        <v>0</v>
      </c>
      <c r="AJ63" s="266">
        <f t="shared" ca="1" si="75"/>
        <v>0</v>
      </c>
      <c r="AK63" s="266">
        <f t="shared" ca="1" si="75"/>
        <v>0</v>
      </c>
      <c r="AL63" s="266">
        <f t="shared" ca="1" si="76"/>
        <v>0</v>
      </c>
      <c r="AM63" s="266">
        <f t="shared" ca="1" si="76"/>
        <v>0</v>
      </c>
      <c r="AN63" s="266">
        <f t="shared" ca="1" si="76"/>
        <v>0</v>
      </c>
      <c r="AO63" s="266">
        <f t="shared" ca="1" si="76"/>
        <v>0</v>
      </c>
      <c r="AP63" s="266">
        <f t="shared" ca="1" si="76"/>
        <v>0</v>
      </c>
      <c r="AQ63" s="266">
        <f t="shared" ca="1" si="76"/>
        <v>0</v>
      </c>
      <c r="AR63" s="266">
        <f t="shared" ca="1" si="76"/>
        <v>0</v>
      </c>
      <c r="AS63" s="266">
        <f t="shared" ca="1" si="76"/>
        <v>0</v>
      </c>
      <c r="AT63" s="266">
        <f t="shared" ca="1" si="76"/>
        <v>0</v>
      </c>
      <c r="AU63" s="266">
        <f t="shared" ca="1" si="76"/>
        <v>0</v>
      </c>
      <c r="AV63" s="266">
        <f t="shared" ca="1" si="77"/>
        <v>0</v>
      </c>
      <c r="AW63" s="266">
        <f t="shared" ca="1" si="77"/>
        <v>0</v>
      </c>
      <c r="AX63" s="266">
        <f t="shared" ca="1" si="77"/>
        <v>0</v>
      </c>
      <c r="AY63" s="266">
        <f t="shared" ca="1" si="77"/>
        <v>0</v>
      </c>
      <c r="AZ63" s="266">
        <f t="shared" ca="1" si="77"/>
        <v>0</v>
      </c>
      <c r="BA63" s="266">
        <f t="shared" ca="1" si="77"/>
        <v>0</v>
      </c>
      <c r="BB63" s="266">
        <f t="shared" ca="1" si="77"/>
        <v>0</v>
      </c>
      <c r="BC63" s="266">
        <f t="shared" ca="1" si="77"/>
        <v>0</v>
      </c>
      <c r="BD63" s="266">
        <f t="shared" ca="1" si="77"/>
        <v>0</v>
      </c>
      <c r="BE63" s="266">
        <f t="shared" ca="1" si="77"/>
        <v>0</v>
      </c>
      <c r="BF63" s="266">
        <f t="shared" ca="1" si="78"/>
        <v>0</v>
      </c>
      <c r="BG63" s="266">
        <f t="shared" ca="1" si="78"/>
        <v>0</v>
      </c>
      <c r="BH63" s="266">
        <f t="shared" ca="1" si="78"/>
        <v>0</v>
      </c>
      <c r="BI63" s="266">
        <f t="shared" ca="1" si="78"/>
        <v>0</v>
      </c>
      <c r="BJ63" s="266">
        <f t="shared" ca="1" si="78"/>
        <v>0</v>
      </c>
      <c r="BK63" s="266">
        <f t="shared" ca="1" si="78"/>
        <v>0</v>
      </c>
      <c r="BL63" s="266">
        <f t="shared" ca="1" si="78"/>
        <v>0</v>
      </c>
      <c r="BM63" s="266">
        <f t="shared" ca="1" si="78"/>
        <v>0</v>
      </c>
      <c r="BN63" s="266">
        <f t="shared" ca="1" si="78"/>
        <v>0</v>
      </c>
      <c r="BO63" s="266">
        <f t="shared" ca="1" si="78"/>
        <v>0</v>
      </c>
      <c r="BP63" s="266">
        <f t="shared" ca="1" si="79"/>
        <v>0</v>
      </c>
      <c r="BQ63" s="266">
        <f t="shared" ca="1" si="79"/>
        <v>0</v>
      </c>
      <c r="BR63" s="266">
        <f t="shared" ca="1" si="79"/>
        <v>0</v>
      </c>
      <c r="BS63" s="266">
        <f t="shared" ca="1" si="79"/>
        <v>0</v>
      </c>
      <c r="BT63" s="266">
        <f t="shared" ca="1" si="79"/>
        <v>0</v>
      </c>
      <c r="BU63" s="266">
        <f t="shared" ca="1" si="79"/>
        <v>0</v>
      </c>
      <c r="BV63" s="266">
        <f t="shared" ca="1" si="79"/>
        <v>0</v>
      </c>
      <c r="BW63" s="266">
        <f t="shared" ca="1" si="79"/>
        <v>0</v>
      </c>
      <c r="BX63" s="266">
        <f t="shared" ca="1" si="79"/>
        <v>0</v>
      </c>
      <c r="BY63" s="266">
        <f t="shared" ca="1" si="79"/>
        <v>0</v>
      </c>
      <c r="BZ63" s="266">
        <f t="shared" ca="1" si="80"/>
        <v>0</v>
      </c>
      <c r="CA63" s="266">
        <f t="shared" ca="1" si="80"/>
        <v>0</v>
      </c>
      <c r="CB63" s="266">
        <f t="shared" ca="1" si="80"/>
        <v>0</v>
      </c>
      <c r="CC63" s="266">
        <f t="shared" ca="1" si="80"/>
        <v>0</v>
      </c>
      <c r="CD63" s="266">
        <f t="shared" ca="1" si="80"/>
        <v>0</v>
      </c>
      <c r="CE63" s="266">
        <f t="shared" ca="1" si="80"/>
        <v>0</v>
      </c>
      <c r="CF63" s="266">
        <f t="shared" ca="1" si="80"/>
        <v>0</v>
      </c>
      <c r="CG63" s="266">
        <f t="shared" ca="1" si="80"/>
        <v>0</v>
      </c>
      <c r="CH63" s="266">
        <f t="shared" ca="1" si="80"/>
        <v>0</v>
      </c>
      <c r="CI63" s="266">
        <f t="shared" ca="1" si="80"/>
        <v>0</v>
      </c>
      <c r="CJ63" s="266">
        <f t="shared" ca="1" si="81"/>
        <v>0</v>
      </c>
      <c r="CK63" s="266">
        <f t="shared" ca="1" si="81"/>
        <v>0</v>
      </c>
      <c r="CL63" s="266">
        <f t="shared" ca="1" si="81"/>
        <v>0</v>
      </c>
      <c r="CM63" s="266">
        <f t="shared" ca="1" si="81"/>
        <v>0</v>
      </c>
      <c r="CN63" s="266">
        <f t="shared" ca="1" si="81"/>
        <v>0</v>
      </c>
      <c r="CO63" s="266">
        <f t="shared" ca="1" si="81"/>
        <v>0</v>
      </c>
      <c r="CP63" s="266">
        <f t="shared" ca="1" si="81"/>
        <v>0</v>
      </c>
      <c r="CQ63" s="266">
        <f t="shared" ca="1" si="81"/>
        <v>0</v>
      </c>
      <c r="CR63" s="266">
        <f t="shared" ca="1" si="81"/>
        <v>0</v>
      </c>
      <c r="CS63" s="266">
        <f t="shared" ca="1" si="81"/>
        <v>0</v>
      </c>
      <c r="CT63" s="266">
        <f t="shared" ca="1" si="82"/>
        <v>0</v>
      </c>
      <c r="CU63" s="266">
        <f t="shared" ca="1" si="82"/>
        <v>0</v>
      </c>
      <c r="CV63" s="266">
        <f t="shared" ca="1" si="82"/>
        <v>0</v>
      </c>
      <c r="CW63" s="266">
        <f t="shared" ca="1" si="82"/>
        <v>0</v>
      </c>
      <c r="CX63" s="266">
        <f t="shared" ca="1" si="82"/>
        <v>0</v>
      </c>
      <c r="CY63" s="266">
        <f t="shared" ca="1" si="82"/>
        <v>0</v>
      </c>
      <c r="CZ63" s="266">
        <f t="shared" ca="1" si="82"/>
        <v>0</v>
      </c>
      <c r="DA63" s="266">
        <f t="shared" ca="1" si="82"/>
        <v>0</v>
      </c>
      <c r="DB63" s="266">
        <f t="shared" ca="1" si="82"/>
        <v>0</v>
      </c>
      <c r="DC63" s="266">
        <f t="shared" ca="1" si="82"/>
        <v>0</v>
      </c>
      <c r="DE63" s="118" t="str">
        <f t="shared" ca="1" si="25"/>
        <v>E.2.7.</v>
      </c>
      <c r="DF63">
        <v>1</v>
      </c>
      <c r="DG63">
        <f t="shared" ca="1" si="83"/>
        <v>21</v>
      </c>
      <c r="DH63">
        <v>0</v>
      </c>
    </row>
    <row r="64" spans="1:112" hidden="1">
      <c r="A64" s="68">
        <v>52</v>
      </c>
      <c r="B64" s="262" t="str">
        <f t="shared" ca="1" si="53"/>
        <v>E.2.8.</v>
      </c>
      <c r="C64" s="263" t="str">
        <f t="shared" ca="1" si="54"/>
        <v>Veikla</v>
      </c>
      <c r="D64" s="267"/>
      <c r="E64" s="264">
        <f t="shared" ca="1" si="55"/>
        <v>0.21</v>
      </c>
      <c r="F64" s="265">
        <f ca="1">H64+NPV(FD,I64:INDEX(I64:DC64,PAL))</f>
        <v>0</v>
      </c>
      <c r="G64" s="258">
        <f ca="1">SUMIF($H$5:$DC$5,"&lt;="&amp;PAL,$H64:$DC64)</f>
        <v>0</v>
      </c>
      <c r="H64" s="266">
        <f t="shared" ca="1" si="73"/>
        <v>0</v>
      </c>
      <c r="I64" s="266">
        <f t="shared" ca="1" si="73"/>
        <v>0</v>
      </c>
      <c r="J64" s="266">
        <f t="shared" ca="1" si="73"/>
        <v>0</v>
      </c>
      <c r="K64" s="266">
        <f t="shared" ca="1" si="73"/>
        <v>0</v>
      </c>
      <c r="L64" s="266">
        <f t="shared" ca="1" si="73"/>
        <v>0</v>
      </c>
      <c r="M64" s="266">
        <f t="shared" ca="1" si="73"/>
        <v>0</v>
      </c>
      <c r="N64" s="266">
        <f t="shared" ca="1" si="73"/>
        <v>0</v>
      </c>
      <c r="O64" s="266">
        <f t="shared" ca="1" si="73"/>
        <v>0</v>
      </c>
      <c r="P64" s="266">
        <f t="shared" ca="1" si="73"/>
        <v>0</v>
      </c>
      <c r="Q64" s="266">
        <f t="shared" ca="1" si="73"/>
        <v>0</v>
      </c>
      <c r="R64" s="266">
        <f t="shared" ca="1" si="74"/>
        <v>0</v>
      </c>
      <c r="S64" s="266">
        <f t="shared" ca="1" si="74"/>
        <v>0</v>
      </c>
      <c r="T64" s="266">
        <f t="shared" ca="1" si="74"/>
        <v>0</v>
      </c>
      <c r="U64" s="266">
        <f t="shared" ca="1" si="74"/>
        <v>0</v>
      </c>
      <c r="V64" s="266">
        <f t="shared" ca="1" si="74"/>
        <v>0</v>
      </c>
      <c r="W64" s="266">
        <f t="shared" ca="1" si="74"/>
        <v>0</v>
      </c>
      <c r="X64" s="266">
        <f t="shared" ca="1" si="74"/>
        <v>0</v>
      </c>
      <c r="Y64" s="266">
        <f t="shared" ca="1" si="74"/>
        <v>0</v>
      </c>
      <c r="Z64" s="266">
        <f t="shared" ca="1" si="74"/>
        <v>0</v>
      </c>
      <c r="AA64" s="266">
        <f t="shared" ca="1" si="74"/>
        <v>0</v>
      </c>
      <c r="AB64" s="266">
        <f t="shared" ca="1" si="75"/>
        <v>0</v>
      </c>
      <c r="AC64" s="266">
        <f t="shared" ca="1" si="75"/>
        <v>0</v>
      </c>
      <c r="AD64" s="266">
        <f t="shared" ca="1" si="75"/>
        <v>0</v>
      </c>
      <c r="AE64" s="266">
        <f t="shared" ca="1" si="75"/>
        <v>0</v>
      </c>
      <c r="AF64" s="266">
        <f t="shared" ca="1" si="75"/>
        <v>0</v>
      </c>
      <c r="AG64" s="266">
        <f t="shared" ca="1" si="75"/>
        <v>0</v>
      </c>
      <c r="AH64" s="266">
        <f t="shared" ca="1" si="75"/>
        <v>0</v>
      </c>
      <c r="AI64" s="266">
        <f t="shared" ca="1" si="75"/>
        <v>0</v>
      </c>
      <c r="AJ64" s="266">
        <f t="shared" ca="1" si="75"/>
        <v>0</v>
      </c>
      <c r="AK64" s="266">
        <f t="shared" ca="1" si="75"/>
        <v>0</v>
      </c>
      <c r="AL64" s="266">
        <f t="shared" ca="1" si="76"/>
        <v>0</v>
      </c>
      <c r="AM64" s="266">
        <f t="shared" ca="1" si="76"/>
        <v>0</v>
      </c>
      <c r="AN64" s="266">
        <f t="shared" ca="1" si="76"/>
        <v>0</v>
      </c>
      <c r="AO64" s="266">
        <f t="shared" ca="1" si="76"/>
        <v>0</v>
      </c>
      <c r="AP64" s="266">
        <f t="shared" ca="1" si="76"/>
        <v>0</v>
      </c>
      <c r="AQ64" s="266">
        <f t="shared" ca="1" si="76"/>
        <v>0</v>
      </c>
      <c r="AR64" s="266">
        <f t="shared" ca="1" si="76"/>
        <v>0</v>
      </c>
      <c r="AS64" s="266">
        <f t="shared" ca="1" si="76"/>
        <v>0</v>
      </c>
      <c r="AT64" s="266">
        <f t="shared" ca="1" si="76"/>
        <v>0</v>
      </c>
      <c r="AU64" s="266">
        <f t="shared" ca="1" si="76"/>
        <v>0</v>
      </c>
      <c r="AV64" s="266">
        <f t="shared" ca="1" si="77"/>
        <v>0</v>
      </c>
      <c r="AW64" s="266">
        <f t="shared" ca="1" si="77"/>
        <v>0</v>
      </c>
      <c r="AX64" s="266">
        <f t="shared" ca="1" si="77"/>
        <v>0</v>
      </c>
      <c r="AY64" s="266">
        <f t="shared" ca="1" si="77"/>
        <v>0</v>
      </c>
      <c r="AZ64" s="266">
        <f t="shared" ca="1" si="77"/>
        <v>0</v>
      </c>
      <c r="BA64" s="266">
        <f t="shared" ca="1" si="77"/>
        <v>0</v>
      </c>
      <c r="BB64" s="266">
        <f t="shared" ca="1" si="77"/>
        <v>0</v>
      </c>
      <c r="BC64" s="266">
        <f t="shared" ca="1" si="77"/>
        <v>0</v>
      </c>
      <c r="BD64" s="266">
        <f t="shared" ca="1" si="77"/>
        <v>0</v>
      </c>
      <c r="BE64" s="266">
        <f t="shared" ca="1" si="77"/>
        <v>0</v>
      </c>
      <c r="BF64" s="266">
        <f t="shared" ca="1" si="78"/>
        <v>0</v>
      </c>
      <c r="BG64" s="266">
        <f t="shared" ca="1" si="78"/>
        <v>0</v>
      </c>
      <c r="BH64" s="266">
        <f t="shared" ca="1" si="78"/>
        <v>0</v>
      </c>
      <c r="BI64" s="266">
        <f t="shared" ca="1" si="78"/>
        <v>0</v>
      </c>
      <c r="BJ64" s="266">
        <f t="shared" ca="1" si="78"/>
        <v>0</v>
      </c>
      <c r="BK64" s="266">
        <f t="shared" ca="1" si="78"/>
        <v>0</v>
      </c>
      <c r="BL64" s="266">
        <f t="shared" ca="1" si="78"/>
        <v>0</v>
      </c>
      <c r="BM64" s="266">
        <f t="shared" ca="1" si="78"/>
        <v>0</v>
      </c>
      <c r="BN64" s="266">
        <f t="shared" ca="1" si="78"/>
        <v>0</v>
      </c>
      <c r="BO64" s="266">
        <f t="shared" ca="1" si="78"/>
        <v>0</v>
      </c>
      <c r="BP64" s="266">
        <f t="shared" ca="1" si="79"/>
        <v>0</v>
      </c>
      <c r="BQ64" s="266">
        <f t="shared" ca="1" si="79"/>
        <v>0</v>
      </c>
      <c r="BR64" s="266">
        <f t="shared" ca="1" si="79"/>
        <v>0</v>
      </c>
      <c r="BS64" s="266">
        <f t="shared" ca="1" si="79"/>
        <v>0</v>
      </c>
      <c r="BT64" s="266">
        <f t="shared" ca="1" si="79"/>
        <v>0</v>
      </c>
      <c r="BU64" s="266">
        <f t="shared" ca="1" si="79"/>
        <v>0</v>
      </c>
      <c r="BV64" s="266">
        <f t="shared" ca="1" si="79"/>
        <v>0</v>
      </c>
      <c r="BW64" s="266">
        <f t="shared" ca="1" si="79"/>
        <v>0</v>
      </c>
      <c r="BX64" s="266">
        <f t="shared" ca="1" si="79"/>
        <v>0</v>
      </c>
      <c r="BY64" s="266">
        <f t="shared" ca="1" si="79"/>
        <v>0</v>
      </c>
      <c r="BZ64" s="266">
        <f t="shared" ca="1" si="80"/>
        <v>0</v>
      </c>
      <c r="CA64" s="266">
        <f t="shared" ca="1" si="80"/>
        <v>0</v>
      </c>
      <c r="CB64" s="266">
        <f t="shared" ca="1" si="80"/>
        <v>0</v>
      </c>
      <c r="CC64" s="266">
        <f t="shared" ca="1" si="80"/>
        <v>0</v>
      </c>
      <c r="CD64" s="266">
        <f t="shared" ca="1" si="80"/>
        <v>0</v>
      </c>
      <c r="CE64" s="266">
        <f t="shared" ca="1" si="80"/>
        <v>0</v>
      </c>
      <c r="CF64" s="266">
        <f t="shared" ca="1" si="80"/>
        <v>0</v>
      </c>
      <c r="CG64" s="266">
        <f t="shared" ca="1" si="80"/>
        <v>0</v>
      </c>
      <c r="CH64" s="266">
        <f t="shared" ca="1" si="80"/>
        <v>0</v>
      </c>
      <c r="CI64" s="266">
        <f t="shared" ca="1" si="80"/>
        <v>0</v>
      </c>
      <c r="CJ64" s="266">
        <f t="shared" ca="1" si="81"/>
        <v>0</v>
      </c>
      <c r="CK64" s="266">
        <f t="shared" ca="1" si="81"/>
        <v>0</v>
      </c>
      <c r="CL64" s="266">
        <f t="shared" ca="1" si="81"/>
        <v>0</v>
      </c>
      <c r="CM64" s="266">
        <f t="shared" ca="1" si="81"/>
        <v>0</v>
      </c>
      <c r="CN64" s="266">
        <f t="shared" ca="1" si="81"/>
        <v>0</v>
      </c>
      <c r="CO64" s="266">
        <f t="shared" ca="1" si="81"/>
        <v>0</v>
      </c>
      <c r="CP64" s="266">
        <f t="shared" ca="1" si="81"/>
        <v>0</v>
      </c>
      <c r="CQ64" s="266">
        <f t="shared" ca="1" si="81"/>
        <v>0</v>
      </c>
      <c r="CR64" s="266">
        <f t="shared" ca="1" si="81"/>
        <v>0</v>
      </c>
      <c r="CS64" s="266">
        <f t="shared" ca="1" si="81"/>
        <v>0</v>
      </c>
      <c r="CT64" s="266">
        <f t="shared" ca="1" si="82"/>
        <v>0</v>
      </c>
      <c r="CU64" s="266">
        <f t="shared" ca="1" si="82"/>
        <v>0</v>
      </c>
      <c r="CV64" s="266">
        <f t="shared" ca="1" si="82"/>
        <v>0</v>
      </c>
      <c r="CW64" s="266">
        <f t="shared" ca="1" si="82"/>
        <v>0</v>
      </c>
      <c r="CX64" s="266">
        <f t="shared" ca="1" si="82"/>
        <v>0</v>
      </c>
      <c r="CY64" s="266">
        <f t="shared" ca="1" si="82"/>
        <v>0</v>
      </c>
      <c r="CZ64" s="266">
        <f t="shared" ca="1" si="82"/>
        <v>0</v>
      </c>
      <c r="DA64" s="266">
        <f t="shared" ca="1" si="82"/>
        <v>0</v>
      </c>
      <c r="DB64" s="266">
        <f t="shared" ca="1" si="82"/>
        <v>0</v>
      </c>
      <c r="DC64" s="266">
        <f t="shared" ca="1" si="82"/>
        <v>0</v>
      </c>
      <c r="DE64" s="118" t="str">
        <f t="shared" ca="1" si="25"/>
        <v>E.2.8.</v>
      </c>
      <c r="DF64">
        <v>1</v>
      </c>
      <c r="DG64">
        <f t="shared" ca="1" si="83"/>
        <v>21</v>
      </c>
      <c r="DH64">
        <v>0</v>
      </c>
    </row>
    <row r="65" spans="1:112" hidden="1">
      <c r="A65" s="68">
        <v>53</v>
      </c>
      <c r="B65" s="262" t="str">
        <f t="shared" ca="1" si="53"/>
        <v>E.2.9.</v>
      </c>
      <c r="C65" s="263" t="str">
        <f t="shared" ca="1" si="54"/>
        <v>Reinvesticijos (po priemonės įgyvendinimo)</v>
      </c>
      <c r="D65" s="180"/>
      <c r="E65" s="264">
        <f t="shared" ca="1" si="55"/>
        <v>0.21</v>
      </c>
      <c r="F65" s="265">
        <f ca="1">H65+NPV(FD,I65:INDEX(I65:DC65,PAL))</f>
        <v>0</v>
      </c>
      <c r="G65" s="258">
        <f ca="1">SUMIF($H$5:$DC$5,"&lt;="&amp;PAL,$H65:$DC65)</f>
        <v>0</v>
      </c>
      <c r="H65" s="266">
        <f t="shared" ca="1" si="73"/>
        <v>0</v>
      </c>
      <c r="I65" s="266">
        <f t="shared" ca="1" si="73"/>
        <v>0</v>
      </c>
      <c r="J65" s="266">
        <f t="shared" ca="1" si="73"/>
        <v>0</v>
      </c>
      <c r="K65" s="266">
        <f t="shared" ca="1" si="73"/>
        <v>0</v>
      </c>
      <c r="L65" s="266">
        <f t="shared" ca="1" si="73"/>
        <v>0</v>
      </c>
      <c r="M65" s="266">
        <f t="shared" ca="1" si="73"/>
        <v>0</v>
      </c>
      <c r="N65" s="266">
        <f t="shared" ca="1" si="73"/>
        <v>0</v>
      </c>
      <c r="O65" s="266">
        <f t="shared" ca="1" si="73"/>
        <v>0</v>
      </c>
      <c r="P65" s="266">
        <f t="shared" ca="1" si="73"/>
        <v>0</v>
      </c>
      <c r="Q65" s="266">
        <f t="shared" ca="1" si="73"/>
        <v>0</v>
      </c>
      <c r="R65" s="266">
        <f t="shared" ca="1" si="74"/>
        <v>0</v>
      </c>
      <c r="S65" s="266">
        <f t="shared" ca="1" si="74"/>
        <v>0</v>
      </c>
      <c r="T65" s="266">
        <f t="shared" ca="1" si="74"/>
        <v>0</v>
      </c>
      <c r="U65" s="266">
        <f t="shared" ca="1" si="74"/>
        <v>0</v>
      </c>
      <c r="V65" s="266">
        <f t="shared" ca="1" si="74"/>
        <v>0</v>
      </c>
      <c r="W65" s="266">
        <f t="shared" ca="1" si="74"/>
        <v>0</v>
      </c>
      <c r="X65" s="266">
        <f t="shared" ca="1" si="74"/>
        <v>0</v>
      </c>
      <c r="Y65" s="266">
        <f t="shared" ca="1" si="74"/>
        <v>0</v>
      </c>
      <c r="Z65" s="266">
        <f t="shared" ca="1" si="74"/>
        <v>0</v>
      </c>
      <c r="AA65" s="266">
        <f t="shared" ca="1" si="74"/>
        <v>0</v>
      </c>
      <c r="AB65" s="266">
        <f t="shared" ca="1" si="75"/>
        <v>0</v>
      </c>
      <c r="AC65" s="266">
        <f t="shared" ca="1" si="75"/>
        <v>0</v>
      </c>
      <c r="AD65" s="266">
        <f t="shared" ca="1" si="75"/>
        <v>0</v>
      </c>
      <c r="AE65" s="266">
        <f t="shared" ca="1" si="75"/>
        <v>0</v>
      </c>
      <c r="AF65" s="266">
        <f t="shared" ca="1" si="75"/>
        <v>0</v>
      </c>
      <c r="AG65" s="266">
        <f t="shared" ca="1" si="75"/>
        <v>0</v>
      </c>
      <c r="AH65" s="266">
        <f t="shared" ca="1" si="75"/>
        <v>0</v>
      </c>
      <c r="AI65" s="266">
        <f t="shared" ca="1" si="75"/>
        <v>0</v>
      </c>
      <c r="AJ65" s="266">
        <f t="shared" ca="1" si="75"/>
        <v>0</v>
      </c>
      <c r="AK65" s="266">
        <f t="shared" ca="1" si="75"/>
        <v>0</v>
      </c>
      <c r="AL65" s="266">
        <f t="shared" ca="1" si="76"/>
        <v>0</v>
      </c>
      <c r="AM65" s="266">
        <f t="shared" ca="1" si="76"/>
        <v>0</v>
      </c>
      <c r="AN65" s="266">
        <f t="shared" ca="1" si="76"/>
        <v>0</v>
      </c>
      <c r="AO65" s="266">
        <f t="shared" ca="1" si="76"/>
        <v>0</v>
      </c>
      <c r="AP65" s="266">
        <f t="shared" ca="1" si="76"/>
        <v>0</v>
      </c>
      <c r="AQ65" s="266">
        <f t="shared" ca="1" si="76"/>
        <v>0</v>
      </c>
      <c r="AR65" s="266">
        <f t="shared" ca="1" si="76"/>
        <v>0</v>
      </c>
      <c r="AS65" s="266">
        <f t="shared" ca="1" si="76"/>
        <v>0</v>
      </c>
      <c r="AT65" s="266">
        <f t="shared" ca="1" si="76"/>
        <v>0</v>
      </c>
      <c r="AU65" s="266">
        <f t="shared" ca="1" si="76"/>
        <v>0</v>
      </c>
      <c r="AV65" s="266">
        <f t="shared" ca="1" si="77"/>
        <v>0</v>
      </c>
      <c r="AW65" s="266">
        <f t="shared" ca="1" si="77"/>
        <v>0</v>
      </c>
      <c r="AX65" s="266">
        <f t="shared" ca="1" si="77"/>
        <v>0</v>
      </c>
      <c r="AY65" s="266">
        <f t="shared" ca="1" si="77"/>
        <v>0</v>
      </c>
      <c r="AZ65" s="266">
        <f t="shared" ca="1" si="77"/>
        <v>0</v>
      </c>
      <c r="BA65" s="266">
        <f t="shared" ca="1" si="77"/>
        <v>0</v>
      </c>
      <c r="BB65" s="266">
        <f t="shared" ca="1" si="77"/>
        <v>0</v>
      </c>
      <c r="BC65" s="266">
        <f t="shared" ca="1" si="77"/>
        <v>0</v>
      </c>
      <c r="BD65" s="266">
        <f t="shared" ca="1" si="77"/>
        <v>0</v>
      </c>
      <c r="BE65" s="266">
        <f t="shared" ca="1" si="77"/>
        <v>0</v>
      </c>
      <c r="BF65" s="266">
        <f t="shared" ca="1" si="78"/>
        <v>0</v>
      </c>
      <c r="BG65" s="266">
        <f t="shared" ca="1" si="78"/>
        <v>0</v>
      </c>
      <c r="BH65" s="266">
        <f t="shared" ca="1" si="78"/>
        <v>0</v>
      </c>
      <c r="BI65" s="266">
        <f t="shared" ca="1" si="78"/>
        <v>0</v>
      </c>
      <c r="BJ65" s="266">
        <f t="shared" ca="1" si="78"/>
        <v>0</v>
      </c>
      <c r="BK65" s="266">
        <f t="shared" ca="1" si="78"/>
        <v>0</v>
      </c>
      <c r="BL65" s="266">
        <f t="shared" ca="1" si="78"/>
        <v>0</v>
      </c>
      <c r="BM65" s="266">
        <f t="shared" ca="1" si="78"/>
        <v>0</v>
      </c>
      <c r="BN65" s="266">
        <f t="shared" ca="1" si="78"/>
        <v>0</v>
      </c>
      <c r="BO65" s="266">
        <f t="shared" ca="1" si="78"/>
        <v>0</v>
      </c>
      <c r="BP65" s="266">
        <f t="shared" ca="1" si="79"/>
        <v>0</v>
      </c>
      <c r="BQ65" s="266">
        <f t="shared" ca="1" si="79"/>
        <v>0</v>
      </c>
      <c r="BR65" s="266">
        <f t="shared" ca="1" si="79"/>
        <v>0</v>
      </c>
      <c r="BS65" s="266">
        <f t="shared" ca="1" si="79"/>
        <v>0</v>
      </c>
      <c r="BT65" s="266">
        <f t="shared" ca="1" si="79"/>
        <v>0</v>
      </c>
      <c r="BU65" s="266">
        <f t="shared" ca="1" si="79"/>
        <v>0</v>
      </c>
      <c r="BV65" s="266">
        <f t="shared" ca="1" si="79"/>
        <v>0</v>
      </c>
      <c r="BW65" s="266">
        <f t="shared" ca="1" si="79"/>
        <v>0</v>
      </c>
      <c r="BX65" s="266">
        <f t="shared" ca="1" si="79"/>
        <v>0</v>
      </c>
      <c r="BY65" s="266">
        <f t="shared" ca="1" si="79"/>
        <v>0</v>
      </c>
      <c r="BZ65" s="266">
        <f t="shared" ca="1" si="80"/>
        <v>0</v>
      </c>
      <c r="CA65" s="266">
        <f t="shared" ca="1" si="80"/>
        <v>0</v>
      </c>
      <c r="CB65" s="266">
        <f t="shared" ca="1" si="80"/>
        <v>0</v>
      </c>
      <c r="CC65" s="266">
        <f t="shared" ca="1" si="80"/>
        <v>0</v>
      </c>
      <c r="CD65" s="266">
        <f t="shared" ca="1" si="80"/>
        <v>0</v>
      </c>
      <c r="CE65" s="266">
        <f t="shared" ca="1" si="80"/>
        <v>0</v>
      </c>
      <c r="CF65" s="266">
        <f t="shared" ca="1" si="80"/>
        <v>0</v>
      </c>
      <c r="CG65" s="266">
        <f t="shared" ca="1" si="80"/>
        <v>0</v>
      </c>
      <c r="CH65" s="266">
        <f t="shared" ca="1" si="80"/>
        <v>0</v>
      </c>
      <c r="CI65" s="266">
        <f t="shared" ca="1" si="80"/>
        <v>0</v>
      </c>
      <c r="CJ65" s="266">
        <f t="shared" ca="1" si="81"/>
        <v>0</v>
      </c>
      <c r="CK65" s="266">
        <f t="shared" ca="1" si="81"/>
        <v>0</v>
      </c>
      <c r="CL65" s="266">
        <f t="shared" ca="1" si="81"/>
        <v>0</v>
      </c>
      <c r="CM65" s="266">
        <f t="shared" ca="1" si="81"/>
        <v>0</v>
      </c>
      <c r="CN65" s="266">
        <f t="shared" ca="1" si="81"/>
        <v>0</v>
      </c>
      <c r="CO65" s="266">
        <f t="shared" ca="1" si="81"/>
        <v>0</v>
      </c>
      <c r="CP65" s="266">
        <f t="shared" ca="1" si="81"/>
        <v>0</v>
      </c>
      <c r="CQ65" s="266">
        <f t="shared" ca="1" si="81"/>
        <v>0</v>
      </c>
      <c r="CR65" s="266">
        <f t="shared" ca="1" si="81"/>
        <v>0</v>
      </c>
      <c r="CS65" s="266">
        <f t="shared" ca="1" si="81"/>
        <v>0</v>
      </c>
      <c r="CT65" s="266">
        <f t="shared" ca="1" si="82"/>
        <v>0</v>
      </c>
      <c r="CU65" s="266">
        <f t="shared" ca="1" si="82"/>
        <v>0</v>
      </c>
      <c r="CV65" s="266">
        <f t="shared" ca="1" si="82"/>
        <v>0</v>
      </c>
      <c r="CW65" s="266">
        <f t="shared" ca="1" si="82"/>
        <v>0</v>
      </c>
      <c r="CX65" s="266">
        <f t="shared" ca="1" si="82"/>
        <v>0</v>
      </c>
      <c r="CY65" s="266">
        <f t="shared" ca="1" si="82"/>
        <v>0</v>
      </c>
      <c r="CZ65" s="266">
        <f t="shared" ca="1" si="82"/>
        <v>0</v>
      </c>
      <c r="DA65" s="266">
        <f t="shared" ca="1" si="82"/>
        <v>0</v>
      </c>
      <c r="DB65" s="266">
        <f t="shared" ca="1" si="82"/>
        <v>0</v>
      </c>
      <c r="DC65" s="266">
        <f t="shared" ca="1" si="82"/>
        <v>0</v>
      </c>
      <c r="DE65" s="118" t="str">
        <f t="shared" ca="1" si="25"/>
        <v>E.2.9.</v>
      </c>
      <c r="DF65">
        <v>1</v>
      </c>
      <c r="DG65">
        <f t="shared" ca="1" si="83"/>
        <v>21</v>
      </c>
      <c r="DH65">
        <v>0</v>
      </c>
    </row>
    <row r="66" spans="1:112" hidden="1">
      <c r="A66" s="68">
        <v>54</v>
      </c>
      <c r="B66" s="262" t="str">
        <f t="shared" ca="1" si="53"/>
        <v>E.2.L.</v>
      </c>
      <c r="C66" s="263" t="str">
        <f t="shared" ca="1" si="54"/>
        <v>Likutinė vertė</v>
      </c>
      <c r="D66" s="180"/>
      <c r="E66" s="264">
        <f t="shared" ca="1" si="55"/>
        <v>0.21</v>
      </c>
      <c r="F66" s="265">
        <f ca="1">H66+NPV(FD,I66:INDEX(I66:DC66,PAL))</f>
        <v>0</v>
      </c>
      <c r="G66" s="258">
        <f ca="1">SUMIF($H$5:$DC$5,"&lt;="&amp;PAL,$H66:$DC66)</f>
        <v>0</v>
      </c>
      <c r="H66" s="266">
        <f t="shared" ca="1" si="73"/>
        <v>0</v>
      </c>
      <c r="I66" s="266">
        <f t="shared" ca="1" si="73"/>
        <v>0</v>
      </c>
      <c r="J66" s="266">
        <f t="shared" ca="1" si="73"/>
        <v>0</v>
      </c>
      <c r="K66" s="266">
        <f t="shared" ca="1" si="73"/>
        <v>0</v>
      </c>
      <c r="L66" s="266">
        <f t="shared" ca="1" si="73"/>
        <v>0</v>
      </c>
      <c r="M66" s="266">
        <f t="shared" ca="1" si="73"/>
        <v>0</v>
      </c>
      <c r="N66" s="266">
        <f t="shared" ca="1" si="73"/>
        <v>0</v>
      </c>
      <c r="O66" s="266">
        <f t="shared" ca="1" si="73"/>
        <v>0</v>
      </c>
      <c r="P66" s="266">
        <f t="shared" ca="1" si="73"/>
        <v>0</v>
      </c>
      <c r="Q66" s="266">
        <f t="shared" ca="1" si="73"/>
        <v>0</v>
      </c>
      <c r="R66" s="266">
        <f t="shared" ca="1" si="74"/>
        <v>0</v>
      </c>
      <c r="S66" s="266">
        <f t="shared" ca="1" si="74"/>
        <v>0</v>
      </c>
      <c r="T66" s="266">
        <f t="shared" ca="1" si="74"/>
        <v>0</v>
      </c>
      <c r="U66" s="266">
        <f t="shared" ca="1" si="74"/>
        <v>0</v>
      </c>
      <c r="V66" s="266">
        <f t="shared" ca="1" si="74"/>
        <v>0</v>
      </c>
      <c r="W66" s="266">
        <f t="shared" ca="1" si="74"/>
        <v>0</v>
      </c>
      <c r="X66" s="266">
        <f t="shared" ca="1" si="74"/>
        <v>0</v>
      </c>
      <c r="Y66" s="266">
        <f t="shared" ca="1" si="74"/>
        <v>0</v>
      </c>
      <c r="Z66" s="266">
        <f t="shared" ca="1" si="74"/>
        <v>0</v>
      </c>
      <c r="AA66" s="266">
        <f t="shared" ca="1" si="74"/>
        <v>0</v>
      </c>
      <c r="AB66" s="266">
        <f t="shared" ca="1" si="75"/>
        <v>0</v>
      </c>
      <c r="AC66" s="266">
        <f t="shared" ca="1" si="75"/>
        <v>0</v>
      </c>
      <c r="AD66" s="266">
        <f t="shared" ca="1" si="75"/>
        <v>0</v>
      </c>
      <c r="AE66" s="266">
        <f t="shared" ca="1" si="75"/>
        <v>0</v>
      </c>
      <c r="AF66" s="266">
        <f t="shared" ca="1" si="75"/>
        <v>0</v>
      </c>
      <c r="AG66" s="266">
        <f t="shared" ca="1" si="75"/>
        <v>0</v>
      </c>
      <c r="AH66" s="266">
        <f t="shared" ca="1" si="75"/>
        <v>0</v>
      </c>
      <c r="AI66" s="266">
        <f t="shared" ca="1" si="75"/>
        <v>0</v>
      </c>
      <c r="AJ66" s="266">
        <f t="shared" ca="1" si="75"/>
        <v>0</v>
      </c>
      <c r="AK66" s="266">
        <f t="shared" ca="1" si="75"/>
        <v>0</v>
      </c>
      <c r="AL66" s="266">
        <f t="shared" ca="1" si="76"/>
        <v>0</v>
      </c>
      <c r="AM66" s="266">
        <f t="shared" ca="1" si="76"/>
        <v>0</v>
      </c>
      <c r="AN66" s="266">
        <f t="shared" ca="1" si="76"/>
        <v>0</v>
      </c>
      <c r="AO66" s="266">
        <f t="shared" ca="1" si="76"/>
        <v>0</v>
      </c>
      <c r="AP66" s="266">
        <f t="shared" ca="1" si="76"/>
        <v>0</v>
      </c>
      <c r="AQ66" s="266">
        <f t="shared" ca="1" si="76"/>
        <v>0</v>
      </c>
      <c r="AR66" s="266">
        <f t="shared" ca="1" si="76"/>
        <v>0</v>
      </c>
      <c r="AS66" s="266">
        <f t="shared" ca="1" si="76"/>
        <v>0</v>
      </c>
      <c r="AT66" s="266">
        <f t="shared" ca="1" si="76"/>
        <v>0</v>
      </c>
      <c r="AU66" s="266">
        <f t="shared" ca="1" si="76"/>
        <v>0</v>
      </c>
      <c r="AV66" s="266">
        <f t="shared" ca="1" si="77"/>
        <v>0</v>
      </c>
      <c r="AW66" s="266">
        <f t="shared" ca="1" si="77"/>
        <v>0</v>
      </c>
      <c r="AX66" s="266">
        <f t="shared" ca="1" si="77"/>
        <v>0</v>
      </c>
      <c r="AY66" s="266">
        <f t="shared" ca="1" si="77"/>
        <v>0</v>
      </c>
      <c r="AZ66" s="266">
        <f t="shared" ca="1" si="77"/>
        <v>0</v>
      </c>
      <c r="BA66" s="266">
        <f t="shared" ca="1" si="77"/>
        <v>0</v>
      </c>
      <c r="BB66" s="266">
        <f t="shared" ca="1" si="77"/>
        <v>0</v>
      </c>
      <c r="BC66" s="266">
        <f t="shared" ca="1" si="77"/>
        <v>0</v>
      </c>
      <c r="BD66" s="266">
        <f t="shared" ca="1" si="77"/>
        <v>0</v>
      </c>
      <c r="BE66" s="266">
        <f t="shared" ca="1" si="77"/>
        <v>0</v>
      </c>
      <c r="BF66" s="266">
        <f t="shared" ca="1" si="78"/>
        <v>0</v>
      </c>
      <c r="BG66" s="266">
        <f t="shared" ca="1" si="78"/>
        <v>0</v>
      </c>
      <c r="BH66" s="266">
        <f t="shared" ca="1" si="78"/>
        <v>0</v>
      </c>
      <c r="BI66" s="266">
        <f t="shared" ca="1" si="78"/>
        <v>0</v>
      </c>
      <c r="BJ66" s="266">
        <f t="shared" ca="1" si="78"/>
        <v>0</v>
      </c>
      <c r="BK66" s="266">
        <f t="shared" ca="1" si="78"/>
        <v>0</v>
      </c>
      <c r="BL66" s="266">
        <f t="shared" ca="1" si="78"/>
        <v>0</v>
      </c>
      <c r="BM66" s="266">
        <f t="shared" ca="1" si="78"/>
        <v>0</v>
      </c>
      <c r="BN66" s="266">
        <f t="shared" ca="1" si="78"/>
        <v>0</v>
      </c>
      <c r="BO66" s="266">
        <f t="shared" ca="1" si="78"/>
        <v>0</v>
      </c>
      <c r="BP66" s="266">
        <f t="shared" ca="1" si="79"/>
        <v>0</v>
      </c>
      <c r="BQ66" s="266">
        <f t="shared" ca="1" si="79"/>
        <v>0</v>
      </c>
      <c r="BR66" s="266">
        <f t="shared" ca="1" si="79"/>
        <v>0</v>
      </c>
      <c r="BS66" s="266">
        <f t="shared" ca="1" si="79"/>
        <v>0</v>
      </c>
      <c r="BT66" s="266">
        <f t="shared" ca="1" si="79"/>
        <v>0</v>
      </c>
      <c r="BU66" s="266">
        <f t="shared" ca="1" si="79"/>
        <v>0</v>
      </c>
      <c r="BV66" s="266">
        <f t="shared" ca="1" si="79"/>
        <v>0</v>
      </c>
      <c r="BW66" s="266">
        <f t="shared" ca="1" si="79"/>
        <v>0</v>
      </c>
      <c r="BX66" s="266">
        <f t="shared" ca="1" si="79"/>
        <v>0</v>
      </c>
      <c r="BY66" s="266">
        <f t="shared" ca="1" si="79"/>
        <v>0</v>
      </c>
      <c r="BZ66" s="266">
        <f t="shared" ca="1" si="80"/>
        <v>0</v>
      </c>
      <c r="CA66" s="266">
        <f t="shared" ca="1" si="80"/>
        <v>0</v>
      </c>
      <c r="CB66" s="266">
        <f t="shared" ca="1" si="80"/>
        <v>0</v>
      </c>
      <c r="CC66" s="266">
        <f t="shared" ca="1" si="80"/>
        <v>0</v>
      </c>
      <c r="CD66" s="266">
        <f t="shared" ca="1" si="80"/>
        <v>0</v>
      </c>
      <c r="CE66" s="266">
        <f t="shared" ca="1" si="80"/>
        <v>0</v>
      </c>
      <c r="CF66" s="266">
        <f t="shared" ca="1" si="80"/>
        <v>0</v>
      </c>
      <c r="CG66" s="266">
        <f t="shared" ca="1" si="80"/>
        <v>0</v>
      </c>
      <c r="CH66" s="266">
        <f t="shared" ca="1" si="80"/>
        <v>0</v>
      </c>
      <c r="CI66" s="266">
        <f t="shared" ca="1" si="80"/>
        <v>0</v>
      </c>
      <c r="CJ66" s="266">
        <f t="shared" ca="1" si="81"/>
        <v>0</v>
      </c>
      <c r="CK66" s="266">
        <f t="shared" ca="1" si="81"/>
        <v>0</v>
      </c>
      <c r="CL66" s="266">
        <f t="shared" ca="1" si="81"/>
        <v>0</v>
      </c>
      <c r="CM66" s="266">
        <f t="shared" ca="1" si="81"/>
        <v>0</v>
      </c>
      <c r="CN66" s="266">
        <f t="shared" ca="1" si="81"/>
        <v>0</v>
      </c>
      <c r="CO66" s="266">
        <f t="shared" ca="1" si="81"/>
        <v>0</v>
      </c>
      <c r="CP66" s="266">
        <f t="shared" ca="1" si="81"/>
        <v>0</v>
      </c>
      <c r="CQ66" s="266">
        <f t="shared" ca="1" si="81"/>
        <v>0</v>
      </c>
      <c r="CR66" s="266">
        <f t="shared" ca="1" si="81"/>
        <v>0</v>
      </c>
      <c r="CS66" s="266">
        <f t="shared" ca="1" si="81"/>
        <v>0</v>
      </c>
      <c r="CT66" s="266">
        <f t="shared" ca="1" si="82"/>
        <v>0</v>
      </c>
      <c r="CU66" s="266">
        <f t="shared" ca="1" si="82"/>
        <v>0</v>
      </c>
      <c r="CV66" s="266">
        <f t="shared" ca="1" si="82"/>
        <v>0</v>
      </c>
      <c r="CW66" s="266">
        <f t="shared" ca="1" si="82"/>
        <v>0</v>
      </c>
      <c r="CX66" s="266">
        <f t="shared" ca="1" si="82"/>
        <v>0</v>
      </c>
      <c r="CY66" s="266">
        <f t="shared" ca="1" si="82"/>
        <v>0</v>
      </c>
      <c r="CZ66" s="266">
        <f t="shared" ca="1" si="82"/>
        <v>0</v>
      </c>
      <c r="DA66" s="266">
        <f t="shared" ca="1" si="82"/>
        <v>0</v>
      </c>
      <c r="DB66" s="266">
        <f t="shared" ca="1" si="82"/>
        <v>0</v>
      </c>
      <c r="DC66" s="266">
        <f t="shared" ca="1" si="82"/>
        <v>0</v>
      </c>
      <c r="DE66" s="118" t="str">
        <f t="shared" ca="1" si="25"/>
        <v>E.2.L.</v>
      </c>
      <c r="DF66">
        <v>1</v>
      </c>
      <c r="DG66">
        <f t="shared" ca="1" si="83"/>
        <v>21</v>
      </c>
      <c r="DH66">
        <f ca="1">DG66/(100+DG66)</f>
        <v>0.17355371900826447</v>
      </c>
    </row>
    <row r="67" spans="1:112" hidden="1">
      <c r="A67" s="68">
        <v>55</v>
      </c>
      <c r="B67" s="262" t="str">
        <f t="shared" ca="1" si="53"/>
        <v>E.3.</v>
      </c>
      <c r="C67" s="269" t="str">
        <f t="shared" ca="1" si="54"/>
        <v>Investicijos į žinias ir žmogiškuosius išteklius</v>
      </c>
      <c r="D67" s="249"/>
      <c r="E67" s="270" t="str">
        <f t="shared" ca="1" si="55"/>
        <v/>
      </c>
      <c r="F67" s="257">
        <f ca="1">SUM(F68:F75)+F76</f>
        <v>0</v>
      </c>
      <c r="G67" s="258">
        <f ca="1">SUMIF($H$5:$DC$5,"&lt;="&amp;PAL,$H67:$DC67)</f>
        <v>0</v>
      </c>
      <c r="H67" s="271">
        <f ca="1">SUM(H68:H76)</f>
        <v>0</v>
      </c>
      <c r="I67" s="271">
        <f t="shared" ref="I67:BT67" ca="1" si="84">SUM(I68:I76)</f>
        <v>0</v>
      </c>
      <c r="J67" s="271">
        <f t="shared" ca="1" si="84"/>
        <v>0</v>
      </c>
      <c r="K67" s="271">
        <f t="shared" ca="1" si="84"/>
        <v>0</v>
      </c>
      <c r="L67" s="271">
        <f t="shared" ca="1" si="84"/>
        <v>0</v>
      </c>
      <c r="M67" s="271">
        <f t="shared" ca="1" si="84"/>
        <v>0</v>
      </c>
      <c r="N67" s="271">
        <f t="shared" ca="1" si="84"/>
        <v>0</v>
      </c>
      <c r="O67" s="271">
        <f t="shared" ca="1" si="84"/>
        <v>0</v>
      </c>
      <c r="P67" s="271">
        <f t="shared" ca="1" si="84"/>
        <v>0</v>
      </c>
      <c r="Q67" s="271">
        <f t="shared" ca="1" si="84"/>
        <v>0</v>
      </c>
      <c r="R67" s="271">
        <f t="shared" ca="1" si="84"/>
        <v>0</v>
      </c>
      <c r="S67" s="271">
        <f t="shared" ca="1" si="84"/>
        <v>0</v>
      </c>
      <c r="T67" s="271">
        <f t="shared" ca="1" si="84"/>
        <v>0</v>
      </c>
      <c r="U67" s="271">
        <f t="shared" ca="1" si="84"/>
        <v>0</v>
      </c>
      <c r="V67" s="271">
        <f t="shared" ca="1" si="84"/>
        <v>0</v>
      </c>
      <c r="W67" s="271">
        <f t="shared" ca="1" si="84"/>
        <v>0</v>
      </c>
      <c r="X67" s="271">
        <f t="shared" ca="1" si="84"/>
        <v>0</v>
      </c>
      <c r="Y67" s="271">
        <f t="shared" ca="1" si="84"/>
        <v>0</v>
      </c>
      <c r="Z67" s="271">
        <f t="shared" ca="1" si="84"/>
        <v>0</v>
      </c>
      <c r="AA67" s="271">
        <f t="shared" ca="1" si="84"/>
        <v>0</v>
      </c>
      <c r="AB67" s="271">
        <f t="shared" ca="1" si="84"/>
        <v>0</v>
      </c>
      <c r="AC67" s="271">
        <f t="shared" ca="1" si="84"/>
        <v>0</v>
      </c>
      <c r="AD67" s="271">
        <f t="shared" ca="1" si="84"/>
        <v>0</v>
      </c>
      <c r="AE67" s="271">
        <f t="shared" ca="1" si="84"/>
        <v>0</v>
      </c>
      <c r="AF67" s="271">
        <f t="shared" ca="1" si="84"/>
        <v>0</v>
      </c>
      <c r="AG67" s="271">
        <f t="shared" ca="1" si="84"/>
        <v>0</v>
      </c>
      <c r="AH67" s="271">
        <f t="shared" ca="1" si="84"/>
        <v>0</v>
      </c>
      <c r="AI67" s="271">
        <f t="shared" ca="1" si="84"/>
        <v>0</v>
      </c>
      <c r="AJ67" s="271">
        <f t="shared" ca="1" si="84"/>
        <v>0</v>
      </c>
      <c r="AK67" s="271">
        <f t="shared" ca="1" si="84"/>
        <v>0</v>
      </c>
      <c r="AL67" s="271">
        <f t="shared" ca="1" si="84"/>
        <v>0</v>
      </c>
      <c r="AM67" s="271">
        <f t="shared" ca="1" si="84"/>
        <v>0</v>
      </c>
      <c r="AN67" s="271">
        <f t="shared" ca="1" si="84"/>
        <v>0</v>
      </c>
      <c r="AO67" s="271">
        <f t="shared" ca="1" si="84"/>
        <v>0</v>
      </c>
      <c r="AP67" s="271">
        <f t="shared" ca="1" si="84"/>
        <v>0</v>
      </c>
      <c r="AQ67" s="271">
        <f t="shared" ca="1" si="84"/>
        <v>0</v>
      </c>
      <c r="AR67" s="271">
        <f t="shared" ca="1" si="84"/>
        <v>0</v>
      </c>
      <c r="AS67" s="271">
        <f t="shared" ca="1" si="84"/>
        <v>0</v>
      </c>
      <c r="AT67" s="271">
        <f t="shared" ca="1" si="84"/>
        <v>0</v>
      </c>
      <c r="AU67" s="271">
        <f t="shared" ca="1" si="84"/>
        <v>0</v>
      </c>
      <c r="AV67" s="271">
        <f t="shared" ca="1" si="84"/>
        <v>0</v>
      </c>
      <c r="AW67" s="271">
        <f t="shared" ca="1" si="84"/>
        <v>0</v>
      </c>
      <c r="AX67" s="271">
        <f t="shared" ca="1" si="84"/>
        <v>0</v>
      </c>
      <c r="AY67" s="271">
        <f t="shared" ca="1" si="84"/>
        <v>0</v>
      </c>
      <c r="AZ67" s="271">
        <f t="shared" ca="1" si="84"/>
        <v>0</v>
      </c>
      <c r="BA67" s="271">
        <f t="shared" ca="1" si="84"/>
        <v>0</v>
      </c>
      <c r="BB67" s="271">
        <f t="shared" ca="1" si="84"/>
        <v>0</v>
      </c>
      <c r="BC67" s="271">
        <f t="shared" ca="1" si="84"/>
        <v>0</v>
      </c>
      <c r="BD67" s="271">
        <f t="shared" ca="1" si="84"/>
        <v>0</v>
      </c>
      <c r="BE67" s="271">
        <f t="shared" ca="1" si="84"/>
        <v>0</v>
      </c>
      <c r="BF67" s="271">
        <f t="shared" ca="1" si="84"/>
        <v>0</v>
      </c>
      <c r="BG67" s="271">
        <f t="shared" ca="1" si="84"/>
        <v>0</v>
      </c>
      <c r="BH67" s="271">
        <f t="shared" ca="1" si="84"/>
        <v>0</v>
      </c>
      <c r="BI67" s="271">
        <f t="shared" ca="1" si="84"/>
        <v>0</v>
      </c>
      <c r="BJ67" s="271">
        <f t="shared" ca="1" si="84"/>
        <v>0</v>
      </c>
      <c r="BK67" s="271">
        <f t="shared" ca="1" si="84"/>
        <v>0</v>
      </c>
      <c r="BL67" s="271">
        <f t="shared" ca="1" si="84"/>
        <v>0</v>
      </c>
      <c r="BM67" s="271">
        <f t="shared" ca="1" si="84"/>
        <v>0</v>
      </c>
      <c r="BN67" s="271">
        <f t="shared" ca="1" si="84"/>
        <v>0</v>
      </c>
      <c r="BO67" s="271">
        <f t="shared" ca="1" si="84"/>
        <v>0</v>
      </c>
      <c r="BP67" s="271">
        <f t="shared" ca="1" si="84"/>
        <v>0</v>
      </c>
      <c r="BQ67" s="271">
        <f t="shared" ca="1" si="84"/>
        <v>0</v>
      </c>
      <c r="BR67" s="271">
        <f t="shared" ca="1" si="84"/>
        <v>0</v>
      </c>
      <c r="BS67" s="271">
        <f t="shared" ca="1" si="84"/>
        <v>0</v>
      </c>
      <c r="BT67" s="271">
        <f t="shared" ca="1" si="84"/>
        <v>0</v>
      </c>
      <c r="BU67" s="271">
        <f t="shared" ref="BU67:DC67" ca="1" si="85">SUM(BU68:BU76)</f>
        <v>0</v>
      </c>
      <c r="BV67" s="271">
        <f t="shared" ca="1" si="85"/>
        <v>0</v>
      </c>
      <c r="BW67" s="271">
        <f t="shared" ca="1" si="85"/>
        <v>0</v>
      </c>
      <c r="BX67" s="271">
        <f t="shared" ca="1" si="85"/>
        <v>0</v>
      </c>
      <c r="BY67" s="271">
        <f t="shared" ca="1" si="85"/>
        <v>0</v>
      </c>
      <c r="BZ67" s="271">
        <f t="shared" ca="1" si="85"/>
        <v>0</v>
      </c>
      <c r="CA67" s="271">
        <f t="shared" ca="1" si="85"/>
        <v>0</v>
      </c>
      <c r="CB67" s="271">
        <f t="shared" ca="1" si="85"/>
        <v>0</v>
      </c>
      <c r="CC67" s="271">
        <f t="shared" ca="1" si="85"/>
        <v>0</v>
      </c>
      <c r="CD67" s="271">
        <f t="shared" ca="1" si="85"/>
        <v>0</v>
      </c>
      <c r="CE67" s="271">
        <f t="shared" ca="1" si="85"/>
        <v>0</v>
      </c>
      <c r="CF67" s="271">
        <f t="shared" ca="1" si="85"/>
        <v>0</v>
      </c>
      <c r="CG67" s="271">
        <f t="shared" ca="1" si="85"/>
        <v>0</v>
      </c>
      <c r="CH67" s="271">
        <f t="shared" ca="1" si="85"/>
        <v>0</v>
      </c>
      <c r="CI67" s="271">
        <f t="shared" ca="1" si="85"/>
        <v>0</v>
      </c>
      <c r="CJ67" s="271">
        <f t="shared" ca="1" si="85"/>
        <v>0</v>
      </c>
      <c r="CK67" s="271">
        <f t="shared" ca="1" si="85"/>
        <v>0</v>
      </c>
      <c r="CL67" s="271">
        <f t="shared" ca="1" si="85"/>
        <v>0</v>
      </c>
      <c r="CM67" s="271">
        <f t="shared" ca="1" si="85"/>
        <v>0</v>
      </c>
      <c r="CN67" s="271">
        <f t="shared" ca="1" si="85"/>
        <v>0</v>
      </c>
      <c r="CO67" s="271">
        <f t="shared" ca="1" si="85"/>
        <v>0</v>
      </c>
      <c r="CP67" s="271">
        <f t="shared" ca="1" si="85"/>
        <v>0</v>
      </c>
      <c r="CQ67" s="271">
        <f t="shared" ca="1" si="85"/>
        <v>0</v>
      </c>
      <c r="CR67" s="271">
        <f t="shared" ca="1" si="85"/>
        <v>0</v>
      </c>
      <c r="CS67" s="271">
        <f t="shared" ca="1" si="85"/>
        <v>0</v>
      </c>
      <c r="CT67" s="271">
        <f t="shared" ca="1" si="85"/>
        <v>0</v>
      </c>
      <c r="CU67" s="271">
        <f t="shared" ca="1" si="85"/>
        <v>0</v>
      </c>
      <c r="CV67" s="271">
        <f t="shared" ca="1" si="85"/>
        <v>0</v>
      </c>
      <c r="CW67" s="271">
        <f t="shared" ca="1" si="85"/>
        <v>0</v>
      </c>
      <c r="CX67" s="271">
        <f t="shared" ca="1" si="85"/>
        <v>0</v>
      </c>
      <c r="CY67" s="271">
        <f t="shared" ca="1" si="85"/>
        <v>0</v>
      </c>
      <c r="CZ67" s="271">
        <f t="shared" ca="1" si="85"/>
        <v>0</v>
      </c>
      <c r="DA67" s="271">
        <f t="shared" ca="1" si="85"/>
        <v>0</v>
      </c>
      <c r="DB67" s="271">
        <f t="shared" ca="1" si="85"/>
        <v>0</v>
      </c>
      <c r="DC67" s="271">
        <f t="shared" ca="1" si="85"/>
        <v>0</v>
      </c>
      <c r="DE67" s="118"/>
      <c r="DF67">
        <v>1</v>
      </c>
    </row>
    <row r="68" spans="1:112" hidden="1">
      <c r="A68" s="68">
        <v>56</v>
      </c>
      <c r="B68" s="262" t="str">
        <f t="shared" ca="1" si="53"/>
        <v>E.3.1.</v>
      </c>
      <c r="C68" s="263" t="str">
        <f t="shared" ca="1" si="54"/>
        <v>Veikla</v>
      </c>
      <c r="D68" s="267"/>
      <c r="E68" s="264">
        <f t="shared" ca="1" si="55"/>
        <v>0.21</v>
      </c>
      <c r="F68" s="265">
        <f ca="1">H68+NPV(FD,I68:INDEX(I68:DC68,PAL))</f>
        <v>0</v>
      </c>
      <c r="G68" s="258">
        <f ca="1">SUMIF($H$5:$DC$5,"&lt;="&amp;PAL,$H68:$DC68)</f>
        <v>0</v>
      </c>
      <c r="H68" s="266">
        <f t="shared" ref="H68:Q77" ca="1" si="86">OFFSET(INDIRECT("'"&amp;Opt_alt&amp;"'!H12"),$A68,H$5)*$DF68</f>
        <v>0</v>
      </c>
      <c r="I68" s="266">
        <f t="shared" ca="1" si="86"/>
        <v>0</v>
      </c>
      <c r="J68" s="266">
        <f t="shared" ca="1" si="86"/>
        <v>0</v>
      </c>
      <c r="K68" s="266">
        <f t="shared" ca="1" si="86"/>
        <v>0</v>
      </c>
      <c r="L68" s="266">
        <f t="shared" ca="1" si="86"/>
        <v>0</v>
      </c>
      <c r="M68" s="266">
        <f t="shared" ca="1" si="86"/>
        <v>0</v>
      </c>
      <c r="N68" s="266">
        <f t="shared" ca="1" si="86"/>
        <v>0</v>
      </c>
      <c r="O68" s="266">
        <f t="shared" ca="1" si="86"/>
        <v>0</v>
      </c>
      <c r="P68" s="266">
        <f t="shared" ca="1" si="86"/>
        <v>0</v>
      </c>
      <c r="Q68" s="266">
        <f t="shared" ca="1" si="86"/>
        <v>0</v>
      </c>
      <c r="R68" s="266">
        <f t="shared" ref="R68:AA77" ca="1" si="87">OFFSET(INDIRECT("'"&amp;Opt_alt&amp;"'!H12"),$A68,R$5)*$DF68</f>
        <v>0</v>
      </c>
      <c r="S68" s="266">
        <f t="shared" ca="1" si="87"/>
        <v>0</v>
      </c>
      <c r="T68" s="266">
        <f t="shared" ca="1" si="87"/>
        <v>0</v>
      </c>
      <c r="U68" s="266">
        <f t="shared" ca="1" si="87"/>
        <v>0</v>
      </c>
      <c r="V68" s="266">
        <f t="shared" ca="1" si="87"/>
        <v>0</v>
      </c>
      <c r="W68" s="266">
        <f t="shared" ca="1" si="87"/>
        <v>0</v>
      </c>
      <c r="X68" s="266">
        <f t="shared" ca="1" si="87"/>
        <v>0</v>
      </c>
      <c r="Y68" s="266">
        <f t="shared" ca="1" si="87"/>
        <v>0</v>
      </c>
      <c r="Z68" s="266">
        <f t="shared" ca="1" si="87"/>
        <v>0</v>
      </c>
      <c r="AA68" s="266">
        <f t="shared" ca="1" si="87"/>
        <v>0</v>
      </c>
      <c r="AB68" s="266">
        <f t="shared" ref="AB68:AK77" ca="1" si="88">OFFSET(INDIRECT("'"&amp;Opt_alt&amp;"'!H12"),$A68,AB$5)*$DF68</f>
        <v>0</v>
      </c>
      <c r="AC68" s="266">
        <f t="shared" ca="1" si="88"/>
        <v>0</v>
      </c>
      <c r="AD68" s="266">
        <f t="shared" ca="1" si="88"/>
        <v>0</v>
      </c>
      <c r="AE68" s="266">
        <f t="shared" ca="1" si="88"/>
        <v>0</v>
      </c>
      <c r="AF68" s="266">
        <f t="shared" ca="1" si="88"/>
        <v>0</v>
      </c>
      <c r="AG68" s="266">
        <f t="shared" ca="1" si="88"/>
        <v>0</v>
      </c>
      <c r="AH68" s="266">
        <f t="shared" ca="1" si="88"/>
        <v>0</v>
      </c>
      <c r="AI68" s="266">
        <f t="shared" ca="1" si="88"/>
        <v>0</v>
      </c>
      <c r="AJ68" s="266">
        <f t="shared" ca="1" si="88"/>
        <v>0</v>
      </c>
      <c r="AK68" s="266">
        <f t="shared" ca="1" si="88"/>
        <v>0</v>
      </c>
      <c r="AL68" s="266">
        <f t="shared" ref="AL68:AU77" ca="1" si="89">OFFSET(INDIRECT("'"&amp;Opt_alt&amp;"'!H12"),$A68,AL$5)*$DF68</f>
        <v>0</v>
      </c>
      <c r="AM68" s="266">
        <f t="shared" ca="1" si="89"/>
        <v>0</v>
      </c>
      <c r="AN68" s="266">
        <f t="shared" ca="1" si="89"/>
        <v>0</v>
      </c>
      <c r="AO68" s="266">
        <f t="shared" ca="1" si="89"/>
        <v>0</v>
      </c>
      <c r="AP68" s="266">
        <f t="shared" ca="1" si="89"/>
        <v>0</v>
      </c>
      <c r="AQ68" s="266">
        <f t="shared" ca="1" si="89"/>
        <v>0</v>
      </c>
      <c r="AR68" s="266">
        <f t="shared" ca="1" si="89"/>
        <v>0</v>
      </c>
      <c r="AS68" s="266">
        <f t="shared" ca="1" si="89"/>
        <v>0</v>
      </c>
      <c r="AT68" s="266">
        <f t="shared" ca="1" si="89"/>
        <v>0</v>
      </c>
      <c r="AU68" s="266">
        <f t="shared" ca="1" si="89"/>
        <v>0</v>
      </c>
      <c r="AV68" s="266">
        <f t="shared" ref="AV68:BE77" ca="1" si="90">OFFSET(INDIRECT("'"&amp;Opt_alt&amp;"'!H12"),$A68,AV$5)*$DF68</f>
        <v>0</v>
      </c>
      <c r="AW68" s="266">
        <f t="shared" ca="1" si="90"/>
        <v>0</v>
      </c>
      <c r="AX68" s="266">
        <f t="shared" ca="1" si="90"/>
        <v>0</v>
      </c>
      <c r="AY68" s="266">
        <f t="shared" ca="1" si="90"/>
        <v>0</v>
      </c>
      <c r="AZ68" s="266">
        <f t="shared" ca="1" si="90"/>
        <v>0</v>
      </c>
      <c r="BA68" s="266">
        <f t="shared" ca="1" si="90"/>
        <v>0</v>
      </c>
      <c r="BB68" s="266">
        <f t="shared" ca="1" si="90"/>
        <v>0</v>
      </c>
      <c r="BC68" s="266">
        <f t="shared" ca="1" si="90"/>
        <v>0</v>
      </c>
      <c r="BD68" s="266">
        <f t="shared" ca="1" si="90"/>
        <v>0</v>
      </c>
      <c r="BE68" s="266">
        <f t="shared" ca="1" si="90"/>
        <v>0</v>
      </c>
      <c r="BF68" s="266">
        <f t="shared" ref="BF68:BO77" ca="1" si="91">OFFSET(INDIRECT("'"&amp;Opt_alt&amp;"'!H12"),$A68,BF$5)*$DF68</f>
        <v>0</v>
      </c>
      <c r="BG68" s="266">
        <f t="shared" ca="1" si="91"/>
        <v>0</v>
      </c>
      <c r="BH68" s="266">
        <f t="shared" ca="1" si="91"/>
        <v>0</v>
      </c>
      <c r="BI68" s="266">
        <f t="shared" ca="1" si="91"/>
        <v>0</v>
      </c>
      <c r="BJ68" s="266">
        <f t="shared" ca="1" si="91"/>
        <v>0</v>
      </c>
      <c r="BK68" s="266">
        <f t="shared" ca="1" si="91"/>
        <v>0</v>
      </c>
      <c r="BL68" s="266">
        <f t="shared" ca="1" si="91"/>
        <v>0</v>
      </c>
      <c r="BM68" s="266">
        <f t="shared" ca="1" si="91"/>
        <v>0</v>
      </c>
      <c r="BN68" s="266">
        <f t="shared" ca="1" si="91"/>
        <v>0</v>
      </c>
      <c r="BO68" s="266">
        <f t="shared" ca="1" si="91"/>
        <v>0</v>
      </c>
      <c r="BP68" s="266">
        <f t="shared" ref="BP68:BY77" ca="1" si="92">OFFSET(INDIRECT("'"&amp;Opt_alt&amp;"'!H12"),$A68,BP$5)*$DF68</f>
        <v>0</v>
      </c>
      <c r="BQ68" s="266">
        <f t="shared" ca="1" si="92"/>
        <v>0</v>
      </c>
      <c r="BR68" s="266">
        <f t="shared" ca="1" si="92"/>
        <v>0</v>
      </c>
      <c r="BS68" s="266">
        <f t="shared" ca="1" si="92"/>
        <v>0</v>
      </c>
      <c r="BT68" s="266">
        <f t="shared" ca="1" si="92"/>
        <v>0</v>
      </c>
      <c r="BU68" s="266">
        <f t="shared" ca="1" si="92"/>
        <v>0</v>
      </c>
      <c r="BV68" s="266">
        <f t="shared" ca="1" si="92"/>
        <v>0</v>
      </c>
      <c r="BW68" s="266">
        <f t="shared" ca="1" si="92"/>
        <v>0</v>
      </c>
      <c r="BX68" s="266">
        <f t="shared" ca="1" si="92"/>
        <v>0</v>
      </c>
      <c r="BY68" s="266">
        <f t="shared" ca="1" si="92"/>
        <v>0</v>
      </c>
      <c r="BZ68" s="266">
        <f t="shared" ref="BZ68:CI77" ca="1" si="93">OFFSET(INDIRECT("'"&amp;Opt_alt&amp;"'!H12"),$A68,BZ$5)*$DF68</f>
        <v>0</v>
      </c>
      <c r="CA68" s="266">
        <f t="shared" ca="1" si="93"/>
        <v>0</v>
      </c>
      <c r="CB68" s="266">
        <f t="shared" ca="1" si="93"/>
        <v>0</v>
      </c>
      <c r="CC68" s="266">
        <f t="shared" ca="1" si="93"/>
        <v>0</v>
      </c>
      <c r="CD68" s="266">
        <f t="shared" ca="1" si="93"/>
        <v>0</v>
      </c>
      <c r="CE68" s="266">
        <f t="shared" ca="1" si="93"/>
        <v>0</v>
      </c>
      <c r="CF68" s="266">
        <f t="shared" ca="1" si="93"/>
        <v>0</v>
      </c>
      <c r="CG68" s="266">
        <f t="shared" ca="1" si="93"/>
        <v>0</v>
      </c>
      <c r="CH68" s="266">
        <f t="shared" ca="1" si="93"/>
        <v>0</v>
      </c>
      <c r="CI68" s="266">
        <f t="shared" ca="1" si="93"/>
        <v>0</v>
      </c>
      <c r="CJ68" s="266">
        <f t="shared" ref="CJ68:CS77" ca="1" si="94">OFFSET(INDIRECT("'"&amp;Opt_alt&amp;"'!H12"),$A68,CJ$5)*$DF68</f>
        <v>0</v>
      </c>
      <c r="CK68" s="266">
        <f t="shared" ca="1" si="94"/>
        <v>0</v>
      </c>
      <c r="CL68" s="266">
        <f t="shared" ca="1" si="94"/>
        <v>0</v>
      </c>
      <c r="CM68" s="266">
        <f t="shared" ca="1" si="94"/>
        <v>0</v>
      </c>
      <c r="CN68" s="266">
        <f t="shared" ca="1" si="94"/>
        <v>0</v>
      </c>
      <c r="CO68" s="266">
        <f t="shared" ca="1" si="94"/>
        <v>0</v>
      </c>
      <c r="CP68" s="266">
        <f t="shared" ca="1" si="94"/>
        <v>0</v>
      </c>
      <c r="CQ68" s="266">
        <f t="shared" ca="1" si="94"/>
        <v>0</v>
      </c>
      <c r="CR68" s="266">
        <f t="shared" ca="1" si="94"/>
        <v>0</v>
      </c>
      <c r="CS68" s="266">
        <f t="shared" ca="1" si="94"/>
        <v>0</v>
      </c>
      <c r="CT68" s="266">
        <f t="shared" ref="CT68:DC77" ca="1" si="95">OFFSET(INDIRECT("'"&amp;Opt_alt&amp;"'!H12"),$A68,CT$5)*$DF68</f>
        <v>0</v>
      </c>
      <c r="CU68" s="266">
        <f t="shared" ca="1" si="95"/>
        <v>0</v>
      </c>
      <c r="CV68" s="266">
        <f t="shared" ca="1" si="95"/>
        <v>0</v>
      </c>
      <c r="CW68" s="266">
        <f t="shared" ca="1" si="95"/>
        <v>0</v>
      </c>
      <c r="CX68" s="266">
        <f t="shared" ca="1" si="95"/>
        <v>0</v>
      </c>
      <c r="CY68" s="266">
        <f t="shared" ca="1" si="95"/>
        <v>0</v>
      </c>
      <c r="CZ68" s="266">
        <f t="shared" ca="1" si="95"/>
        <v>0</v>
      </c>
      <c r="DA68" s="266">
        <f t="shared" ca="1" si="95"/>
        <v>0</v>
      </c>
      <c r="DB68" s="266">
        <f t="shared" ca="1" si="95"/>
        <v>0</v>
      </c>
      <c r="DC68" s="266">
        <f t="shared" ca="1" si="95"/>
        <v>0</v>
      </c>
      <c r="DE68" s="118" t="str">
        <f t="shared" ca="1" si="25"/>
        <v>E.3.1.</v>
      </c>
      <c r="DF68">
        <v>1</v>
      </c>
      <c r="DG68">
        <f t="shared" ref="DG68:DG77" ca="1" si="96">OFFSET(INDIRECT("'"&amp;Opt_alt&amp;"'!H12"),$A68,DG$5)</f>
        <v>21</v>
      </c>
      <c r="DH68">
        <v>0</v>
      </c>
    </row>
    <row r="69" spans="1:112" hidden="1">
      <c r="A69" s="68">
        <v>57</v>
      </c>
      <c r="B69" s="262" t="str">
        <f t="shared" ca="1" si="53"/>
        <v>E.3.2.</v>
      </c>
      <c r="C69" s="263" t="str">
        <f t="shared" ca="1" si="54"/>
        <v>Veikla</v>
      </c>
      <c r="D69" s="267"/>
      <c r="E69" s="264">
        <f t="shared" ca="1" si="55"/>
        <v>0.21</v>
      </c>
      <c r="F69" s="265">
        <f ca="1">H69+NPV(FD,I69:INDEX(I69:DC69,PAL))</f>
        <v>0</v>
      </c>
      <c r="G69" s="258">
        <f ca="1">SUMIF($H$5:$DC$5,"&lt;="&amp;PAL,$H69:$DC69)</f>
        <v>0</v>
      </c>
      <c r="H69" s="266">
        <f t="shared" ca="1" si="86"/>
        <v>0</v>
      </c>
      <c r="I69" s="266">
        <f t="shared" ca="1" si="86"/>
        <v>0</v>
      </c>
      <c r="J69" s="266">
        <f t="shared" ca="1" si="86"/>
        <v>0</v>
      </c>
      <c r="K69" s="266">
        <f t="shared" ca="1" si="86"/>
        <v>0</v>
      </c>
      <c r="L69" s="266">
        <f t="shared" ca="1" si="86"/>
        <v>0</v>
      </c>
      <c r="M69" s="266">
        <f t="shared" ca="1" si="86"/>
        <v>0</v>
      </c>
      <c r="N69" s="266">
        <f t="shared" ca="1" si="86"/>
        <v>0</v>
      </c>
      <c r="O69" s="266">
        <f t="shared" ca="1" si="86"/>
        <v>0</v>
      </c>
      <c r="P69" s="266">
        <f t="shared" ca="1" si="86"/>
        <v>0</v>
      </c>
      <c r="Q69" s="266">
        <f t="shared" ca="1" si="86"/>
        <v>0</v>
      </c>
      <c r="R69" s="266">
        <f t="shared" ca="1" si="87"/>
        <v>0</v>
      </c>
      <c r="S69" s="266">
        <f t="shared" ca="1" si="87"/>
        <v>0</v>
      </c>
      <c r="T69" s="266">
        <f t="shared" ca="1" si="87"/>
        <v>0</v>
      </c>
      <c r="U69" s="266">
        <f t="shared" ca="1" si="87"/>
        <v>0</v>
      </c>
      <c r="V69" s="266">
        <f t="shared" ca="1" si="87"/>
        <v>0</v>
      </c>
      <c r="W69" s="266">
        <f t="shared" ca="1" si="87"/>
        <v>0</v>
      </c>
      <c r="X69" s="266">
        <f t="shared" ca="1" si="87"/>
        <v>0</v>
      </c>
      <c r="Y69" s="266">
        <f t="shared" ca="1" si="87"/>
        <v>0</v>
      </c>
      <c r="Z69" s="266">
        <f t="shared" ca="1" si="87"/>
        <v>0</v>
      </c>
      <c r="AA69" s="266">
        <f t="shared" ca="1" si="87"/>
        <v>0</v>
      </c>
      <c r="AB69" s="266">
        <f t="shared" ca="1" si="88"/>
        <v>0</v>
      </c>
      <c r="AC69" s="266">
        <f t="shared" ca="1" si="88"/>
        <v>0</v>
      </c>
      <c r="AD69" s="266">
        <f t="shared" ca="1" si="88"/>
        <v>0</v>
      </c>
      <c r="AE69" s="266">
        <f t="shared" ca="1" si="88"/>
        <v>0</v>
      </c>
      <c r="AF69" s="266">
        <f t="shared" ca="1" si="88"/>
        <v>0</v>
      </c>
      <c r="AG69" s="266">
        <f t="shared" ca="1" si="88"/>
        <v>0</v>
      </c>
      <c r="AH69" s="266">
        <f t="shared" ca="1" si="88"/>
        <v>0</v>
      </c>
      <c r="AI69" s="266">
        <f t="shared" ca="1" si="88"/>
        <v>0</v>
      </c>
      <c r="AJ69" s="266">
        <f t="shared" ca="1" si="88"/>
        <v>0</v>
      </c>
      <c r="AK69" s="266">
        <f t="shared" ca="1" si="88"/>
        <v>0</v>
      </c>
      <c r="AL69" s="266">
        <f t="shared" ca="1" si="89"/>
        <v>0</v>
      </c>
      <c r="AM69" s="266">
        <f t="shared" ca="1" si="89"/>
        <v>0</v>
      </c>
      <c r="AN69" s="266">
        <f t="shared" ca="1" si="89"/>
        <v>0</v>
      </c>
      <c r="AO69" s="266">
        <f t="shared" ca="1" si="89"/>
        <v>0</v>
      </c>
      <c r="AP69" s="266">
        <f t="shared" ca="1" si="89"/>
        <v>0</v>
      </c>
      <c r="AQ69" s="266">
        <f t="shared" ca="1" si="89"/>
        <v>0</v>
      </c>
      <c r="AR69" s="266">
        <f t="shared" ca="1" si="89"/>
        <v>0</v>
      </c>
      <c r="AS69" s="266">
        <f t="shared" ca="1" si="89"/>
        <v>0</v>
      </c>
      <c r="AT69" s="266">
        <f t="shared" ca="1" si="89"/>
        <v>0</v>
      </c>
      <c r="AU69" s="266">
        <f t="shared" ca="1" si="89"/>
        <v>0</v>
      </c>
      <c r="AV69" s="266">
        <f t="shared" ca="1" si="90"/>
        <v>0</v>
      </c>
      <c r="AW69" s="266">
        <f t="shared" ca="1" si="90"/>
        <v>0</v>
      </c>
      <c r="AX69" s="266">
        <f t="shared" ca="1" si="90"/>
        <v>0</v>
      </c>
      <c r="AY69" s="266">
        <f t="shared" ca="1" si="90"/>
        <v>0</v>
      </c>
      <c r="AZ69" s="266">
        <f t="shared" ca="1" si="90"/>
        <v>0</v>
      </c>
      <c r="BA69" s="266">
        <f t="shared" ca="1" si="90"/>
        <v>0</v>
      </c>
      <c r="BB69" s="266">
        <f t="shared" ca="1" si="90"/>
        <v>0</v>
      </c>
      <c r="BC69" s="266">
        <f t="shared" ca="1" si="90"/>
        <v>0</v>
      </c>
      <c r="BD69" s="266">
        <f t="shared" ca="1" si="90"/>
        <v>0</v>
      </c>
      <c r="BE69" s="266">
        <f t="shared" ca="1" si="90"/>
        <v>0</v>
      </c>
      <c r="BF69" s="266">
        <f t="shared" ca="1" si="91"/>
        <v>0</v>
      </c>
      <c r="BG69" s="266">
        <f t="shared" ca="1" si="91"/>
        <v>0</v>
      </c>
      <c r="BH69" s="266">
        <f t="shared" ca="1" si="91"/>
        <v>0</v>
      </c>
      <c r="BI69" s="266">
        <f t="shared" ca="1" si="91"/>
        <v>0</v>
      </c>
      <c r="BJ69" s="266">
        <f t="shared" ca="1" si="91"/>
        <v>0</v>
      </c>
      <c r="BK69" s="266">
        <f t="shared" ca="1" si="91"/>
        <v>0</v>
      </c>
      <c r="BL69" s="266">
        <f t="shared" ca="1" si="91"/>
        <v>0</v>
      </c>
      <c r="BM69" s="266">
        <f t="shared" ca="1" si="91"/>
        <v>0</v>
      </c>
      <c r="BN69" s="266">
        <f t="shared" ca="1" si="91"/>
        <v>0</v>
      </c>
      <c r="BO69" s="266">
        <f t="shared" ca="1" si="91"/>
        <v>0</v>
      </c>
      <c r="BP69" s="266">
        <f t="shared" ca="1" si="92"/>
        <v>0</v>
      </c>
      <c r="BQ69" s="266">
        <f t="shared" ca="1" si="92"/>
        <v>0</v>
      </c>
      <c r="BR69" s="266">
        <f t="shared" ca="1" si="92"/>
        <v>0</v>
      </c>
      <c r="BS69" s="266">
        <f t="shared" ca="1" si="92"/>
        <v>0</v>
      </c>
      <c r="BT69" s="266">
        <f t="shared" ca="1" si="92"/>
        <v>0</v>
      </c>
      <c r="BU69" s="266">
        <f t="shared" ca="1" si="92"/>
        <v>0</v>
      </c>
      <c r="BV69" s="266">
        <f t="shared" ca="1" si="92"/>
        <v>0</v>
      </c>
      <c r="BW69" s="266">
        <f t="shared" ca="1" si="92"/>
        <v>0</v>
      </c>
      <c r="BX69" s="266">
        <f t="shared" ca="1" si="92"/>
        <v>0</v>
      </c>
      <c r="BY69" s="266">
        <f t="shared" ca="1" si="92"/>
        <v>0</v>
      </c>
      <c r="BZ69" s="266">
        <f t="shared" ca="1" si="93"/>
        <v>0</v>
      </c>
      <c r="CA69" s="266">
        <f t="shared" ca="1" si="93"/>
        <v>0</v>
      </c>
      <c r="CB69" s="266">
        <f t="shared" ca="1" si="93"/>
        <v>0</v>
      </c>
      <c r="CC69" s="266">
        <f t="shared" ca="1" si="93"/>
        <v>0</v>
      </c>
      <c r="CD69" s="266">
        <f t="shared" ca="1" si="93"/>
        <v>0</v>
      </c>
      <c r="CE69" s="266">
        <f t="shared" ca="1" si="93"/>
        <v>0</v>
      </c>
      <c r="CF69" s="266">
        <f t="shared" ca="1" si="93"/>
        <v>0</v>
      </c>
      <c r="CG69" s="266">
        <f t="shared" ca="1" si="93"/>
        <v>0</v>
      </c>
      <c r="CH69" s="266">
        <f t="shared" ca="1" si="93"/>
        <v>0</v>
      </c>
      <c r="CI69" s="266">
        <f t="shared" ca="1" si="93"/>
        <v>0</v>
      </c>
      <c r="CJ69" s="266">
        <f t="shared" ca="1" si="94"/>
        <v>0</v>
      </c>
      <c r="CK69" s="266">
        <f t="shared" ca="1" si="94"/>
        <v>0</v>
      </c>
      <c r="CL69" s="266">
        <f t="shared" ca="1" si="94"/>
        <v>0</v>
      </c>
      <c r="CM69" s="266">
        <f t="shared" ca="1" si="94"/>
        <v>0</v>
      </c>
      <c r="CN69" s="266">
        <f t="shared" ca="1" si="94"/>
        <v>0</v>
      </c>
      <c r="CO69" s="266">
        <f t="shared" ca="1" si="94"/>
        <v>0</v>
      </c>
      <c r="CP69" s="266">
        <f t="shared" ca="1" si="94"/>
        <v>0</v>
      </c>
      <c r="CQ69" s="266">
        <f t="shared" ca="1" si="94"/>
        <v>0</v>
      </c>
      <c r="CR69" s="266">
        <f t="shared" ca="1" si="94"/>
        <v>0</v>
      </c>
      <c r="CS69" s="266">
        <f t="shared" ca="1" si="94"/>
        <v>0</v>
      </c>
      <c r="CT69" s="266">
        <f t="shared" ca="1" si="95"/>
        <v>0</v>
      </c>
      <c r="CU69" s="266">
        <f t="shared" ca="1" si="95"/>
        <v>0</v>
      </c>
      <c r="CV69" s="266">
        <f t="shared" ca="1" si="95"/>
        <v>0</v>
      </c>
      <c r="CW69" s="266">
        <f t="shared" ca="1" si="95"/>
        <v>0</v>
      </c>
      <c r="CX69" s="266">
        <f t="shared" ca="1" si="95"/>
        <v>0</v>
      </c>
      <c r="CY69" s="266">
        <f t="shared" ca="1" si="95"/>
        <v>0</v>
      </c>
      <c r="CZ69" s="266">
        <f t="shared" ca="1" si="95"/>
        <v>0</v>
      </c>
      <c r="DA69" s="266">
        <f t="shared" ca="1" si="95"/>
        <v>0</v>
      </c>
      <c r="DB69" s="266">
        <f t="shared" ca="1" si="95"/>
        <v>0</v>
      </c>
      <c r="DC69" s="266">
        <f t="shared" ca="1" si="95"/>
        <v>0</v>
      </c>
      <c r="DE69" s="118" t="str">
        <f t="shared" ca="1" si="25"/>
        <v>E.3.2.</v>
      </c>
      <c r="DF69">
        <v>1</v>
      </c>
      <c r="DG69">
        <f t="shared" ca="1" si="96"/>
        <v>21</v>
      </c>
      <c r="DH69">
        <v>0</v>
      </c>
    </row>
    <row r="70" spans="1:112" hidden="1">
      <c r="A70" s="68">
        <v>58</v>
      </c>
      <c r="B70" s="262" t="str">
        <f t="shared" ca="1" si="53"/>
        <v>E.3.3.</v>
      </c>
      <c r="C70" s="263" t="str">
        <f t="shared" ca="1" si="54"/>
        <v>Veikla</v>
      </c>
      <c r="D70" s="267"/>
      <c r="E70" s="264">
        <f t="shared" ca="1" si="55"/>
        <v>0.21</v>
      </c>
      <c r="F70" s="265">
        <f ca="1">H70+NPV(FD,I70:INDEX(I70:DC70,PAL))</f>
        <v>0</v>
      </c>
      <c r="G70" s="258">
        <f ca="1">SUMIF($H$5:$DC$5,"&lt;="&amp;PAL,$H70:$DC70)</f>
        <v>0</v>
      </c>
      <c r="H70" s="266">
        <f t="shared" ca="1" si="86"/>
        <v>0</v>
      </c>
      <c r="I70" s="266">
        <f t="shared" ca="1" si="86"/>
        <v>0</v>
      </c>
      <c r="J70" s="266">
        <f t="shared" ca="1" si="86"/>
        <v>0</v>
      </c>
      <c r="K70" s="266">
        <f t="shared" ca="1" si="86"/>
        <v>0</v>
      </c>
      <c r="L70" s="266">
        <f t="shared" ca="1" si="86"/>
        <v>0</v>
      </c>
      <c r="M70" s="266">
        <f t="shared" ca="1" si="86"/>
        <v>0</v>
      </c>
      <c r="N70" s="266">
        <f t="shared" ca="1" si="86"/>
        <v>0</v>
      </c>
      <c r="O70" s="266">
        <f t="shared" ca="1" si="86"/>
        <v>0</v>
      </c>
      <c r="P70" s="266">
        <f t="shared" ca="1" si="86"/>
        <v>0</v>
      </c>
      <c r="Q70" s="266">
        <f t="shared" ca="1" si="86"/>
        <v>0</v>
      </c>
      <c r="R70" s="266">
        <f t="shared" ca="1" si="87"/>
        <v>0</v>
      </c>
      <c r="S70" s="266">
        <f t="shared" ca="1" si="87"/>
        <v>0</v>
      </c>
      <c r="T70" s="266">
        <f t="shared" ca="1" si="87"/>
        <v>0</v>
      </c>
      <c r="U70" s="266">
        <f t="shared" ca="1" si="87"/>
        <v>0</v>
      </c>
      <c r="V70" s="266">
        <f t="shared" ca="1" si="87"/>
        <v>0</v>
      </c>
      <c r="W70" s="266">
        <f t="shared" ca="1" si="87"/>
        <v>0</v>
      </c>
      <c r="X70" s="266">
        <f t="shared" ca="1" si="87"/>
        <v>0</v>
      </c>
      <c r="Y70" s="266">
        <f t="shared" ca="1" si="87"/>
        <v>0</v>
      </c>
      <c r="Z70" s="266">
        <f t="shared" ca="1" si="87"/>
        <v>0</v>
      </c>
      <c r="AA70" s="266">
        <f t="shared" ca="1" si="87"/>
        <v>0</v>
      </c>
      <c r="AB70" s="266">
        <f t="shared" ca="1" si="88"/>
        <v>0</v>
      </c>
      <c r="AC70" s="266">
        <f t="shared" ca="1" si="88"/>
        <v>0</v>
      </c>
      <c r="AD70" s="266">
        <f t="shared" ca="1" si="88"/>
        <v>0</v>
      </c>
      <c r="AE70" s="266">
        <f t="shared" ca="1" si="88"/>
        <v>0</v>
      </c>
      <c r="AF70" s="266">
        <f t="shared" ca="1" si="88"/>
        <v>0</v>
      </c>
      <c r="AG70" s="266">
        <f t="shared" ca="1" si="88"/>
        <v>0</v>
      </c>
      <c r="AH70" s="266">
        <f t="shared" ca="1" si="88"/>
        <v>0</v>
      </c>
      <c r="AI70" s="266">
        <f t="shared" ca="1" si="88"/>
        <v>0</v>
      </c>
      <c r="AJ70" s="266">
        <f t="shared" ca="1" si="88"/>
        <v>0</v>
      </c>
      <c r="AK70" s="266">
        <f t="shared" ca="1" si="88"/>
        <v>0</v>
      </c>
      <c r="AL70" s="266">
        <f t="shared" ca="1" si="89"/>
        <v>0</v>
      </c>
      <c r="AM70" s="266">
        <f t="shared" ca="1" si="89"/>
        <v>0</v>
      </c>
      <c r="AN70" s="266">
        <f t="shared" ca="1" si="89"/>
        <v>0</v>
      </c>
      <c r="AO70" s="266">
        <f t="shared" ca="1" si="89"/>
        <v>0</v>
      </c>
      <c r="AP70" s="266">
        <f t="shared" ca="1" si="89"/>
        <v>0</v>
      </c>
      <c r="AQ70" s="266">
        <f t="shared" ca="1" si="89"/>
        <v>0</v>
      </c>
      <c r="AR70" s="266">
        <f t="shared" ca="1" si="89"/>
        <v>0</v>
      </c>
      <c r="AS70" s="266">
        <f t="shared" ca="1" si="89"/>
        <v>0</v>
      </c>
      <c r="AT70" s="266">
        <f t="shared" ca="1" si="89"/>
        <v>0</v>
      </c>
      <c r="AU70" s="266">
        <f t="shared" ca="1" si="89"/>
        <v>0</v>
      </c>
      <c r="AV70" s="266">
        <f t="shared" ca="1" si="90"/>
        <v>0</v>
      </c>
      <c r="AW70" s="266">
        <f t="shared" ca="1" si="90"/>
        <v>0</v>
      </c>
      <c r="AX70" s="266">
        <f t="shared" ca="1" si="90"/>
        <v>0</v>
      </c>
      <c r="AY70" s="266">
        <f t="shared" ca="1" si="90"/>
        <v>0</v>
      </c>
      <c r="AZ70" s="266">
        <f t="shared" ca="1" si="90"/>
        <v>0</v>
      </c>
      <c r="BA70" s="266">
        <f t="shared" ca="1" si="90"/>
        <v>0</v>
      </c>
      <c r="BB70" s="266">
        <f t="shared" ca="1" si="90"/>
        <v>0</v>
      </c>
      <c r="BC70" s="266">
        <f t="shared" ca="1" si="90"/>
        <v>0</v>
      </c>
      <c r="BD70" s="266">
        <f t="shared" ca="1" si="90"/>
        <v>0</v>
      </c>
      <c r="BE70" s="266">
        <f t="shared" ca="1" si="90"/>
        <v>0</v>
      </c>
      <c r="BF70" s="266">
        <f t="shared" ca="1" si="91"/>
        <v>0</v>
      </c>
      <c r="BG70" s="266">
        <f t="shared" ca="1" si="91"/>
        <v>0</v>
      </c>
      <c r="BH70" s="266">
        <f t="shared" ca="1" si="91"/>
        <v>0</v>
      </c>
      <c r="BI70" s="266">
        <f t="shared" ca="1" si="91"/>
        <v>0</v>
      </c>
      <c r="BJ70" s="266">
        <f t="shared" ca="1" si="91"/>
        <v>0</v>
      </c>
      <c r="BK70" s="266">
        <f t="shared" ca="1" si="91"/>
        <v>0</v>
      </c>
      <c r="BL70" s="266">
        <f t="shared" ca="1" si="91"/>
        <v>0</v>
      </c>
      <c r="BM70" s="266">
        <f t="shared" ca="1" si="91"/>
        <v>0</v>
      </c>
      <c r="BN70" s="266">
        <f t="shared" ca="1" si="91"/>
        <v>0</v>
      </c>
      <c r="BO70" s="266">
        <f t="shared" ca="1" si="91"/>
        <v>0</v>
      </c>
      <c r="BP70" s="266">
        <f t="shared" ca="1" si="92"/>
        <v>0</v>
      </c>
      <c r="BQ70" s="266">
        <f t="shared" ca="1" si="92"/>
        <v>0</v>
      </c>
      <c r="BR70" s="266">
        <f t="shared" ca="1" si="92"/>
        <v>0</v>
      </c>
      <c r="BS70" s="266">
        <f t="shared" ca="1" si="92"/>
        <v>0</v>
      </c>
      <c r="BT70" s="266">
        <f t="shared" ca="1" si="92"/>
        <v>0</v>
      </c>
      <c r="BU70" s="266">
        <f t="shared" ca="1" si="92"/>
        <v>0</v>
      </c>
      <c r="BV70" s="266">
        <f t="shared" ca="1" si="92"/>
        <v>0</v>
      </c>
      <c r="BW70" s="266">
        <f t="shared" ca="1" si="92"/>
        <v>0</v>
      </c>
      <c r="BX70" s="266">
        <f t="shared" ca="1" si="92"/>
        <v>0</v>
      </c>
      <c r="BY70" s="266">
        <f t="shared" ca="1" si="92"/>
        <v>0</v>
      </c>
      <c r="BZ70" s="266">
        <f t="shared" ca="1" si="93"/>
        <v>0</v>
      </c>
      <c r="CA70" s="266">
        <f t="shared" ca="1" si="93"/>
        <v>0</v>
      </c>
      <c r="CB70" s="266">
        <f t="shared" ca="1" si="93"/>
        <v>0</v>
      </c>
      <c r="CC70" s="266">
        <f t="shared" ca="1" si="93"/>
        <v>0</v>
      </c>
      <c r="CD70" s="266">
        <f t="shared" ca="1" si="93"/>
        <v>0</v>
      </c>
      <c r="CE70" s="266">
        <f t="shared" ca="1" si="93"/>
        <v>0</v>
      </c>
      <c r="CF70" s="266">
        <f t="shared" ca="1" si="93"/>
        <v>0</v>
      </c>
      <c r="CG70" s="266">
        <f t="shared" ca="1" si="93"/>
        <v>0</v>
      </c>
      <c r="CH70" s="266">
        <f t="shared" ca="1" si="93"/>
        <v>0</v>
      </c>
      <c r="CI70" s="266">
        <f t="shared" ca="1" si="93"/>
        <v>0</v>
      </c>
      <c r="CJ70" s="266">
        <f t="shared" ca="1" si="94"/>
        <v>0</v>
      </c>
      <c r="CK70" s="266">
        <f t="shared" ca="1" si="94"/>
        <v>0</v>
      </c>
      <c r="CL70" s="266">
        <f t="shared" ca="1" si="94"/>
        <v>0</v>
      </c>
      <c r="CM70" s="266">
        <f t="shared" ca="1" si="94"/>
        <v>0</v>
      </c>
      <c r="CN70" s="266">
        <f t="shared" ca="1" si="94"/>
        <v>0</v>
      </c>
      <c r="CO70" s="266">
        <f t="shared" ca="1" si="94"/>
        <v>0</v>
      </c>
      <c r="CP70" s="266">
        <f t="shared" ca="1" si="94"/>
        <v>0</v>
      </c>
      <c r="CQ70" s="266">
        <f t="shared" ca="1" si="94"/>
        <v>0</v>
      </c>
      <c r="CR70" s="266">
        <f t="shared" ca="1" si="94"/>
        <v>0</v>
      </c>
      <c r="CS70" s="266">
        <f t="shared" ca="1" si="94"/>
        <v>0</v>
      </c>
      <c r="CT70" s="266">
        <f t="shared" ca="1" si="95"/>
        <v>0</v>
      </c>
      <c r="CU70" s="266">
        <f t="shared" ca="1" si="95"/>
        <v>0</v>
      </c>
      <c r="CV70" s="266">
        <f t="shared" ca="1" si="95"/>
        <v>0</v>
      </c>
      <c r="CW70" s="266">
        <f t="shared" ca="1" si="95"/>
        <v>0</v>
      </c>
      <c r="CX70" s="266">
        <f t="shared" ca="1" si="95"/>
        <v>0</v>
      </c>
      <c r="CY70" s="266">
        <f t="shared" ca="1" si="95"/>
        <v>0</v>
      </c>
      <c r="CZ70" s="266">
        <f t="shared" ca="1" si="95"/>
        <v>0</v>
      </c>
      <c r="DA70" s="266">
        <f t="shared" ca="1" si="95"/>
        <v>0</v>
      </c>
      <c r="DB70" s="266">
        <f t="shared" ca="1" si="95"/>
        <v>0</v>
      </c>
      <c r="DC70" s="266">
        <f t="shared" ca="1" si="95"/>
        <v>0</v>
      </c>
      <c r="DE70" s="118" t="str">
        <f t="shared" ca="1" si="25"/>
        <v>E.3.3.</v>
      </c>
      <c r="DF70">
        <v>1</v>
      </c>
      <c r="DG70">
        <f t="shared" ca="1" si="96"/>
        <v>21</v>
      </c>
      <c r="DH70">
        <v>0</v>
      </c>
    </row>
    <row r="71" spans="1:112" hidden="1">
      <c r="A71" s="68">
        <v>59</v>
      </c>
      <c r="B71" s="262" t="str">
        <f t="shared" ca="1" si="53"/>
        <v>E.3.4.</v>
      </c>
      <c r="C71" s="263" t="str">
        <f t="shared" ca="1" si="54"/>
        <v>Veikla</v>
      </c>
      <c r="D71" s="267"/>
      <c r="E71" s="264">
        <f t="shared" ca="1" si="55"/>
        <v>0.21</v>
      </c>
      <c r="F71" s="265">
        <f ca="1">H71+NPV(FD,I71:INDEX(I71:DC71,PAL))</f>
        <v>0</v>
      </c>
      <c r="G71" s="258">
        <f ca="1">SUMIF($H$5:$DC$5,"&lt;="&amp;PAL,$H71:$DC71)</f>
        <v>0</v>
      </c>
      <c r="H71" s="266">
        <f t="shared" ca="1" si="86"/>
        <v>0</v>
      </c>
      <c r="I71" s="266">
        <f t="shared" ca="1" si="86"/>
        <v>0</v>
      </c>
      <c r="J71" s="266">
        <f t="shared" ca="1" si="86"/>
        <v>0</v>
      </c>
      <c r="K71" s="266">
        <f t="shared" ca="1" si="86"/>
        <v>0</v>
      </c>
      <c r="L71" s="266">
        <f t="shared" ca="1" si="86"/>
        <v>0</v>
      </c>
      <c r="M71" s="266">
        <f t="shared" ca="1" si="86"/>
        <v>0</v>
      </c>
      <c r="N71" s="266">
        <f t="shared" ca="1" si="86"/>
        <v>0</v>
      </c>
      <c r="O71" s="266">
        <f t="shared" ca="1" si="86"/>
        <v>0</v>
      </c>
      <c r="P71" s="266">
        <f t="shared" ca="1" si="86"/>
        <v>0</v>
      </c>
      <c r="Q71" s="266">
        <f t="shared" ca="1" si="86"/>
        <v>0</v>
      </c>
      <c r="R71" s="266">
        <f t="shared" ca="1" si="87"/>
        <v>0</v>
      </c>
      <c r="S71" s="266">
        <f t="shared" ca="1" si="87"/>
        <v>0</v>
      </c>
      <c r="T71" s="266">
        <f t="shared" ca="1" si="87"/>
        <v>0</v>
      </c>
      <c r="U71" s="266">
        <f t="shared" ca="1" si="87"/>
        <v>0</v>
      </c>
      <c r="V71" s="266">
        <f t="shared" ca="1" si="87"/>
        <v>0</v>
      </c>
      <c r="W71" s="266">
        <f t="shared" ca="1" si="87"/>
        <v>0</v>
      </c>
      <c r="X71" s="266">
        <f t="shared" ca="1" si="87"/>
        <v>0</v>
      </c>
      <c r="Y71" s="266">
        <f t="shared" ca="1" si="87"/>
        <v>0</v>
      </c>
      <c r="Z71" s="266">
        <f t="shared" ca="1" si="87"/>
        <v>0</v>
      </c>
      <c r="AA71" s="266">
        <f t="shared" ca="1" si="87"/>
        <v>0</v>
      </c>
      <c r="AB71" s="266">
        <f t="shared" ca="1" si="88"/>
        <v>0</v>
      </c>
      <c r="AC71" s="266">
        <f t="shared" ca="1" si="88"/>
        <v>0</v>
      </c>
      <c r="AD71" s="266">
        <f t="shared" ca="1" si="88"/>
        <v>0</v>
      </c>
      <c r="AE71" s="266">
        <f t="shared" ca="1" si="88"/>
        <v>0</v>
      </c>
      <c r="AF71" s="266">
        <f t="shared" ca="1" si="88"/>
        <v>0</v>
      </c>
      <c r="AG71" s="266">
        <f t="shared" ca="1" si="88"/>
        <v>0</v>
      </c>
      <c r="AH71" s="266">
        <f t="shared" ca="1" si="88"/>
        <v>0</v>
      </c>
      <c r="AI71" s="266">
        <f t="shared" ca="1" si="88"/>
        <v>0</v>
      </c>
      <c r="AJ71" s="266">
        <f t="shared" ca="1" si="88"/>
        <v>0</v>
      </c>
      <c r="AK71" s="266">
        <f t="shared" ca="1" si="88"/>
        <v>0</v>
      </c>
      <c r="AL71" s="266">
        <f t="shared" ca="1" si="89"/>
        <v>0</v>
      </c>
      <c r="AM71" s="266">
        <f t="shared" ca="1" si="89"/>
        <v>0</v>
      </c>
      <c r="AN71" s="266">
        <f t="shared" ca="1" si="89"/>
        <v>0</v>
      </c>
      <c r="AO71" s="266">
        <f t="shared" ca="1" si="89"/>
        <v>0</v>
      </c>
      <c r="AP71" s="266">
        <f t="shared" ca="1" si="89"/>
        <v>0</v>
      </c>
      <c r="AQ71" s="266">
        <f t="shared" ca="1" si="89"/>
        <v>0</v>
      </c>
      <c r="AR71" s="266">
        <f t="shared" ca="1" si="89"/>
        <v>0</v>
      </c>
      <c r="AS71" s="266">
        <f t="shared" ca="1" si="89"/>
        <v>0</v>
      </c>
      <c r="AT71" s="266">
        <f t="shared" ca="1" si="89"/>
        <v>0</v>
      </c>
      <c r="AU71" s="266">
        <f t="shared" ca="1" si="89"/>
        <v>0</v>
      </c>
      <c r="AV71" s="266">
        <f t="shared" ca="1" si="90"/>
        <v>0</v>
      </c>
      <c r="AW71" s="266">
        <f t="shared" ca="1" si="90"/>
        <v>0</v>
      </c>
      <c r="AX71" s="266">
        <f t="shared" ca="1" si="90"/>
        <v>0</v>
      </c>
      <c r="AY71" s="266">
        <f t="shared" ca="1" si="90"/>
        <v>0</v>
      </c>
      <c r="AZ71" s="266">
        <f t="shared" ca="1" si="90"/>
        <v>0</v>
      </c>
      <c r="BA71" s="266">
        <f t="shared" ca="1" si="90"/>
        <v>0</v>
      </c>
      <c r="BB71" s="266">
        <f t="shared" ca="1" si="90"/>
        <v>0</v>
      </c>
      <c r="BC71" s="266">
        <f t="shared" ca="1" si="90"/>
        <v>0</v>
      </c>
      <c r="BD71" s="266">
        <f t="shared" ca="1" si="90"/>
        <v>0</v>
      </c>
      <c r="BE71" s="266">
        <f t="shared" ca="1" si="90"/>
        <v>0</v>
      </c>
      <c r="BF71" s="266">
        <f t="shared" ca="1" si="91"/>
        <v>0</v>
      </c>
      <c r="BG71" s="266">
        <f t="shared" ca="1" si="91"/>
        <v>0</v>
      </c>
      <c r="BH71" s="266">
        <f t="shared" ca="1" si="91"/>
        <v>0</v>
      </c>
      <c r="BI71" s="266">
        <f t="shared" ca="1" si="91"/>
        <v>0</v>
      </c>
      <c r="BJ71" s="266">
        <f t="shared" ca="1" si="91"/>
        <v>0</v>
      </c>
      <c r="BK71" s="266">
        <f t="shared" ca="1" si="91"/>
        <v>0</v>
      </c>
      <c r="BL71" s="266">
        <f t="shared" ca="1" si="91"/>
        <v>0</v>
      </c>
      <c r="BM71" s="266">
        <f t="shared" ca="1" si="91"/>
        <v>0</v>
      </c>
      <c r="BN71" s="266">
        <f t="shared" ca="1" si="91"/>
        <v>0</v>
      </c>
      <c r="BO71" s="266">
        <f t="shared" ca="1" si="91"/>
        <v>0</v>
      </c>
      <c r="BP71" s="266">
        <f t="shared" ca="1" si="92"/>
        <v>0</v>
      </c>
      <c r="BQ71" s="266">
        <f t="shared" ca="1" si="92"/>
        <v>0</v>
      </c>
      <c r="BR71" s="266">
        <f t="shared" ca="1" si="92"/>
        <v>0</v>
      </c>
      <c r="BS71" s="266">
        <f t="shared" ca="1" si="92"/>
        <v>0</v>
      </c>
      <c r="BT71" s="266">
        <f t="shared" ca="1" si="92"/>
        <v>0</v>
      </c>
      <c r="BU71" s="266">
        <f t="shared" ca="1" si="92"/>
        <v>0</v>
      </c>
      <c r="BV71" s="266">
        <f t="shared" ca="1" si="92"/>
        <v>0</v>
      </c>
      <c r="BW71" s="266">
        <f t="shared" ca="1" si="92"/>
        <v>0</v>
      </c>
      <c r="BX71" s="266">
        <f t="shared" ca="1" si="92"/>
        <v>0</v>
      </c>
      <c r="BY71" s="266">
        <f t="shared" ca="1" si="92"/>
        <v>0</v>
      </c>
      <c r="BZ71" s="266">
        <f t="shared" ca="1" si="93"/>
        <v>0</v>
      </c>
      <c r="CA71" s="266">
        <f t="shared" ca="1" si="93"/>
        <v>0</v>
      </c>
      <c r="CB71" s="266">
        <f t="shared" ca="1" si="93"/>
        <v>0</v>
      </c>
      <c r="CC71" s="266">
        <f t="shared" ca="1" si="93"/>
        <v>0</v>
      </c>
      <c r="CD71" s="266">
        <f t="shared" ca="1" si="93"/>
        <v>0</v>
      </c>
      <c r="CE71" s="266">
        <f t="shared" ca="1" si="93"/>
        <v>0</v>
      </c>
      <c r="CF71" s="266">
        <f t="shared" ca="1" si="93"/>
        <v>0</v>
      </c>
      <c r="CG71" s="266">
        <f t="shared" ca="1" si="93"/>
        <v>0</v>
      </c>
      <c r="CH71" s="266">
        <f t="shared" ca="1" si="93"/>
        <v>0</v>
      </c>
      <c r="CI71" s="266">
        <f t="shared" ca="1" si="93"/>
        <v>0</v>
      </c>
      <c r="CJ71" s="266">
        <f t="shared" ca="1" si="94"/>
        <v>0</v>
      </c>
      <c r="CK71" s="266">
        <f t="shared" ca="1" si="94"/>
        <v>0</v>
      </c>
      <c r="CL71" s="266">
        <f t="shared" ca="1" si="94"/>
        <v>0</v>
      </c>
      <c r="CM71" s="266">
        <f t="shared" ca="1" si="94"/>
        <v>0</v>
      </c>
      <c r="CN71" s="266">
        <f t="shared" ca="1" si="94"/>
        <v>0</v>
      </c>
      <c r="CO71" s="266">
        <f t="shared" ca="1" si="94"/>
        <v>0</v>
      </c>
      <c r="CP71" s="266">
        <f t="shared" ca="1" si="94"/>
        <v>0</v>
      </c>
      <c r="CQ71" s="266">
        <f t="shared" ca="1" si="94"/>
        <v>0</v>
      </c>
      <c r="CR71" s="266">
        <f t="shared" ca="1" si="94"/>
        <v>0</v>
      </c>
      <c r="CS71" s="266">
        <f t="shared" ca="1" si="94"/>
        <v>0</v>
      </c>
      <c r="CT71" s="266">
        <f t="shared" ca="1" si="95"/>
        <v>0</v>
      </c>
      <c r="CU71" s="266">
        <f t="shared" ca="1" si="95"/>
        <v>0</v>
      </c>
      <c r="CV71" s="266">
        <f t="shared" ca="1" si="95"/>
        <v>0</v>
      </c>
      <c r="CW71" s="266">
        <f t="shared" ca="1" si="95"/>
        <v>0</v>
      </c>
      <c r="CX71" s="266">
        <f t="shared" ca="1" si="95"/>
        <v>0</v>
      </c>
      <c r="CY71" s="266">
        <f t="shared" ca="1" si="95"/>
        <v>0</v>
      </c>
      <c r="CZ71" s="266">
        <f t="shared" ca="1" si="95"/>
        <v>0</v>
      </c>
      <c r="DA71" s="266">
        <f t="shared" ca="1" si="95"/>
        <v>0</v>
      </c>
      <c r="DB71" s="266">
        <f t="shared" ca="1" si="95"/>
        <v>0</v>
      </c>
      <c r="DC71" s="266">
        <f t="shared" ca="1" si="95"/>
        <v>0</v>
      </c>
      <c r="DE71" s="118" t="str">
        <f t="shared" ca="1" si="25"/>
        <v>E.3.4.</v>
      </c>
      <c r="DF71">
        <v>1</v>
      </c>
      <c r="DG71">
        <f t="shared" ca="1" si="96"/>
        <v>21</v>
      </c>
      <c r="DH71">
        <v>0</v>
      </c>
    </row>
    <row r="72" spans="1:112" hidden="1">
      <c r="A72" s="68">
        <v>60</v>
      </c>
      <c r="B72" s="262" t="str">
        <f t="shared" ca="1" si="53"/>
        <v>E.3.5.</v>
      </c>
      <c r="C72" s="263" t="str">
        <f t="shared" ca="1" si="54"/>
        <v>Veikla</v>
      </c>
      <c r="D72" s="267"/>
      <c r="E72" s="264">
        <f t="shared" ca="1" si="55"/>
        <v>0.21</v>
      </c>
      <c r="F72" s="265">
        <f ca="1">H72+NPV(FD,I72:INDEX(I72:DC72,PAL))</f>
        <v>0</v>
      </c>
      <c r="G72" s="258">
        <f ca="1">SUMIF($H$5:$DC$5,"&lt;="&amp;PAL,$H72:$DC72)</f>
        <v>0</v>
      </c>
      <c r="H72" s="266">
        <f t="shared" ca="1" si="86"/>
        <v>0</v>
      </c>
      <c r="I72" s="266">
        <f t="shared" ca="1" si="86"/>
        <v>0</v>
      </c>
      <c r="J72" s="266">
        <f t="shared" ca="1" si="86"/>
        <v>0</v>
      </c>
      <c r="K72" s="266">
        <f t="shared" ca="1" si="86"/>
        <v>0</v>
      </c>
      <c r="L72" s="266">
        <f t="shared" ca="1" si="86"/>
        <v>0</v>
      </c>
      <c r="M72" s="266">
        <f t="shared" ca="1" si="86"/>
        <v>0</v>
      </c>
      <c r="N72" s="266">
        <f t="shared" ca="1" si="86"/>
        <v>0</v>
      </c>
      <c r="O72" s="266">
        <f t="shared" ca="1" si="86"/>
        <v>0</v>
      </c>
      <c r="P72" s="266">
        <f t="shared" ca="1" si="86"/>
        <v>0</v>
      </c>
      <c r="Q72" s="266">
        <f t="shared" ca="1" si="86"/>
        <v>0</v>
      </c>
      <c r="R72" s="266">
        <f t="shared" ca="1" si="87"/>
        <v>0</v>
      </c>
      <c r="S72" s="266">
        <f t="shared" ca="1" si="87"/>
        <v>0</v>
      </c>
      <c r="T72" s="266">
        <f t="shared" ca="1" si="87"/>
        <v>0</v>
      </c>
      <c r="U72" s="266">
        <f t="shared" ca="1" si="87"/>
        <v>0</v>
      </c>
      <c r="V72" s="266">
        <f t="shared" ca="1" si="87"/>
        <v>0</v>
      </c>
      <c r="W72" s="266">
        <f t="shared" ca="1" si="87"/>
        <v>0</v>
      </c>
      <c r="X72" s="266">
        <f t="shared" ca="1" si="87"/>
        <v>0</v>
      </c>
      <c r="Y72" s="266">
        <f t="shared" ca="1" si="87"/>
        <v>0</v>
      </c>
      <c r="Z72" s="266">
        <f t="shared" ca="1" si="87"/>
        <v>0</v>
      </c>
      <c r="AA72" s="266">
        <f t="shared" ca="1" si="87"/>
        <v>0</v>
      </c>
      <c r="AB72" s="266">
        <f t="shared" ca="1" si="88"/>
        <v>0</v>
      </c>
      <c r="AC72" s="266">
        <f t="shared" ca="1" si="88"/>
        <v>0</v>
      </c>
      <c r="AD72" s="266">
        <f t="shared" ca="1" si="88"/>
        <v>0</v>
      </c>
      <c r="AE72" s="266">
        <f t="shared" ca="1" si="88"/>
        <v>0</v>
      </c>
      <c r="AF72" s="266">
        <f t="shared" ca="1" si="88"/>
        <v>0</v>
      </c>
      <c r="AG72" s="266">
        <f t="shared" ca="1" si="88"/>
        <v>0</v>
      </c>
      <c r="AH72" s="266">
        <f t="shared" ca="1" si="88"/>
        <v>0</v>
      </c>
      <c r="AI72" s="266">
        <f t="shared" ca="1" si="88"/>
        <v>0</v>
      </c>
      <c r="AJ72" s="266">
        <f t="shared" ca="1" si="88"/>
        <v>0</v>
      </c>
      <c r="AK72" s="266">
        <f t="shared" ca="1" si="88"/>
        <v>0</v>
      </c>
      <c r="AL72" s="266">
        <f t="shared" ca="1" si="89"/>
        <v>0</v>
      </c>
      <c r="AM72" s="266">
        <f t="shared" ca="1" si="89"/>
        <v>0</v>
      </c>
      <c r="AN72" s="266">
        <f t="shared" ca="1" si="89"/>
        <v>0</v>
      </c>
      <c r="AO72" s="266">
        <f t="shared" ca="1" si="89"/>
        <v>0</v>
      </c>
      <c r="AP72" s="266">
        <f t="shared" ca="1" si="89"/>
        <v>0</v>
      </c>
      <c r="AQ72" s="266">
        <f t="shared" ca="1" si="89"/>
        <v>0</v>
      </c>
      <c r="AR72" s="266">
        <f t="shared" ca="1" si="89"/>
        <v>0</v>
      </c>
      <c r="AS72" s="266">
        <f t="shared" ca="1" si="89"/>
        <v>0</v>
      </c>
      <c r="AT72" s="266">
        <f t="shared" ca="1" si="89"/>
        <v>0</v>
      </c>
      <c r="AU72" s="266">
        <f t="shared" ca="1" si="89"/>
        <v>0</v>
      </c>
      <c r="AV72" s="266">
        <f t="shared" ca="1" si="90"/>
        <v>0</v>
      </c>
      <c r="AW72" s="266">
        <f t="shared" ca="1" si="90"/>
        <v>0</v>
      </c>
      <c r="AX72" s="266">
        <f t="shared" ca="1" si="90"/>
        <v>0</v>
      </c>
      <c r="AY72" s="266">
        <f t="shared" ca="1" si="90"/>
        <v>0</v>
      </c>
      <c r="AZ72" s="266">
        <f t="shared" ca="1" si="90"/>
        <v>0</v>
      </c>
      <c r="BA72" s="266">
        <f t="shared" ca="1" si="90"/>
        <v>0</v>
      </c>
      <c r="BB72" s="266">
        <f t="shared" ca="1" si="90"/>
        <v>0</v>
      </c>
      <c r="BC72" s="266">
        <f t="shared" ca="1" si="90"/>
        <v>0</v>
      </c>
      <c r="BD72" s="266">
        <f t="shared" ca="1" si="90"/>
        <v>0</v>
      </c>
      <c r="BE72" s="266">
        <f t="shared" ca="1" si="90"/>
        <v>0</v>
      </c>
      <c r="BF72" s="266">
        <f t="shared" ca="1" si="91"/>
        <v>0</v>
      </c>
      <c r="BG72" s="266">
        <f t="shared" ca="1" si="91"/>
        <v>0</v>
      </c>
      <c r="BH72" s="266">
        <f t="shared" ca="1" si="91"/>
        <v>0</v>
      </c>
      <c r="BI72" s="266">
        <f t="shared" ca="1" si="91"/>
        <v>0</v>
      </c>
      <c r="BJ72" s="266">
        <f t="shared" ca="1" si="91"/>
        <v>0</v>
      </c>
      <c r="BK72" s="266">
        <f t="shared" ca="1" si="91"/>
        <v>0</v>
      </c>
      <c r="BL72" s="266">
        <f t="shared" ca="1" si="91"/>
        <v>0</v>
      </c>
      <c r="BM72" s="266">
        <f t="shared" ca="1" si="91"/>
        <v>0</v>
      </c>
      <c r="BN72" s="266">
        <f t="shared" ca="1" si="91"/>
        <v>0</v>
      </c>
      <c r="BO72" s="266">
        <f t="shared" ca="1" si="91"/>
        <v>0</v>
      </c>
      <c r="BP72" s="266">
        <f t="shared" ca="1" si="92"/>
        <v>0</v>
      </c>
      <c r="BQ72" s="266">
        <f t="shared" ca="1" si="92"/>
        <v>0</v>
      </c>
      <c r="BR72" s="266">
        <f t="shared" ca="1" si="92"/>
        <v>0</v>
      </c>
      <c r="BS72" s="266">
        <f t="shared" ca="1" si="92"/>
        <v>0</v>
      </c>
      <c r="BT72" s="266">
        <f t="shared" ca="1" si="92"/>
        <v>0</v>
      </c>
      <c r="BU72" s="266">
        <f t="shared" ca="1" si="92"/>
        <v>0</v>
      </c>
      <c r="BV72" s="266">
        <f t="shared" ca="1" si="92"/>
        <v>0</v>
      </c>
      <c r="BW72" s="266">
        <f t="shared" ca="1" si="92"/>
        <v>0</v>
      </c>
      <c r="BX72" s="266">
        <f t="shared" ca="1" si="92"/>
        <v>0</v>
      </c>
      <c r="BY72" s="266">
        <f t="shared" ca="1" si="92"/>
        <v>0</v>
      </c>
      <c r="BZ72" s="266">
        <f t="shared" ca="1" si="93"/>
        <v>0</v>
      </c>
      <c r="CA72" s="266">
        <f t="shared" ca="1" si="93"/>
        <v>0</v>
      </c>
      <c r="CB72" s="266">
        <f t="shared" ca="1" si="93"/>
        <v>0</v>
      </c>
      <c r="CC72" s="266">
        <f t="shared" ca="1" si="93"/>
        <v>0</v>
      </c>
      <c r="CD72" s="266">
        <f t="shared" ca="1" si="93"/>
        <v>0</v>
      </c>
      <c r="CE72" s="266">
        <f t="shared" ca="1" si="93"/>
        <v>0</v>
      </c>
      <c r="CF72" s="266">
        <f t="shared" ca="1" si="93"/>
        <v>0</v>
      </c>
      <c r="CG72" s="266">
        <f t="shared" ca="1" si="93"/>
        <v>0</v>
      </c>
      <c r="CH72" s="266">
        <f t="shared" ca="1" si="93"/>
        <v>0</v>
      </c>
      <c r="CI72" s="266">
        <f t="shared" ca="1" si="93"/>
        <v>0</v>
      </c>
      <c r="CJ72" s="266">
        <f t="shared" ca="1" si="94"/>
        <v>0</v>
      </c>
      <c r="CK72" s="266">
        <f t="shared" ca="1" si="94"/>
        <v>0</v>
      </c>
      <c r="CL72" s="266">
        <f t="shared" ca="1" si="94"/>
        <v>0</v>
      </c>
      <c r="CM72" s="266">
        <f t="shared" ca="1" si="94"/>
        <v>0</v>
      </c>
      <c r="CN72" s="266">
        <f t="shared" ca="1" si="94"/>
        <v>0</v>
      </c>
      <c r="CO72" s="266">
        <f t="shared" ca="1" si="94"/>
        <v>0</v>
      </c>
      <c r="CP72" s="266">
        <f t="shared" ca="1" si="94"/>
        <v>0</v>
      </c>
      <c r="CQ72" s="266">
        <f t="shared" ca="1" si="94"/>
        <v>0</v>
      </c>
      <c r="CR72" s="266">
        <f t="shared" ca="1" si="94"/>
        <v>0</v>
      </c>
      <c r="CS72" s="266">
        <f t="shared" ca="1" si="94"/>
        <v>0</v>
      </c>
      <c r="CT72" s="266">
        <f t="shared" ca="1" si="95"/>
        <v>0</v>
      </c>
      <c r="CU72" s="266">
        <f t="shared" ca="1" si="95"/>
        <v>0</v>
      </c>
      <c r="CV72" s="266">
        <f t="shared" ca="1" si="95"/>
        <v>0</v>
      </c>
      <c r="CW72" s="266">
        <f t="shared" ca="1" si="95"/>
        <v>0</v>
      </c>
      <c r="CX72" s="266">
        <f t="shared" ca="1" si="95"/>
        <v>0</v>
      </c>
      <c r="CY72" s="266">
        <f t="shared" ca="1" si="95"/>
        <v>0</v>
      </c>
      <c r="CZ72" s="266">
        <f t="shared" ca="1" si="95"/>
        <v>0</v>
      </c>
      <c r="DA72" s="266">
        <f t="shared" ca="1" si="95"/>
        <v>0</v>
      </c>
      <c r="DB72" s="266">
        <f t="shared" ca="1" si="95"/>
        <v>0</v>
      </c>
      <c r="DC72" s="266">
        <f t="shared" ca="1" si="95"/>
        <v>0</v>
      </c>
      <c r="DE72" s="118" t="str">
        <f t="shared" ca="1" si="25"/>
        <v>E.3.5.</v>
      </c>
      <c r="DF72">
        <v>1</v>
      </c>
      <c r="DG72">
        <f t="shared" ca="1" si="96"/>
        <v>21</v>
      </c>
      <c r="DH72">
        <v>0</v>
      </c>
    </row>
    <row r="73" spans="1:112" hidden="1">
      <c r="A73" s="68">
        <v>61</v>
      </c>
      <c r="B73" s="262" t="str">
        <f t="shared" ca="1" si="53"/>
        <v>E.3.6.</v>
      </c>
      <c r="C73" s="263" t="str">
        <f t="shared" ca="1" si="54"/>
        <v>Veikla</v>
      </c>
      <c r="D73" s="267"/>
      <c r="E73" s="264">
        <f t="shared" ca="1" si="55"/>
        <v>0.21</v>
      </c>
      <c r="F73" s="265">
        <f ca="1">H73+NPV(FD,I73:INDEX(I73:DC73,PAL))</f>
        <v>0</v>
      </c>
      <c r="G73" s="258">
        <f ca="1">SUMIF($H$5:$DC$5,"&lt;="&amp;PAL,$H73:$DC73)</f>
        <v>0</v>
      </c>
      <c r="H73" s="266">
        <f t="shared" ca="1" si="86"/>
        <v>0</v>
      </c>
      <c r="I73" s="266">
        <f t="shared" ca="1" si="86"/>
        <v>0</v>
      </c>
      <c r="J73" s="266">
        <f t="shared" ca="1" si="86"/>
        <v>0</v>
      </c>
      <c r="K73" s="266">
        <f t="shared" ca="1" si="86"/>
        <v>0</v>
      </c>
      <c r="L73" s="266">
        <f t="shared" ca="1" si="86"/>
        <v>0</v>
      </c>
      <c r="M73" s="266">
        <f t="shared" ca="1" si="86"/>
        <v>0</v>
      </c>
      <c r="N73" s="266">
        <f t="shared" ca="1" si="86"/>
        <v>0</v>
      </c>
      <c r="O73" s="266">
        <f t="shared" ca="1" si="86"/>
        <v>0</v>
      </c>
      <c r="P73" s="266">
        <f t="shared" ca="1" si="86"/>
        <v>0</v>
      </c>
      <c r="Q73" s="266">
        <f t="shared" ca="1" si="86"/>
        <v>0</v>
      </c>
      <c r="R73" s="266">
        <f t="shared" ca="1" si="87"/>
        <v>0</v>
      </c>
      <c r="S73" s="266">
        <f t="shared" ca="1" si="87"/>
        <v>0</v>
      </c>
      <c r="T73" s="266">
        <f t="shared" ca="1" si="87"/>
        <v>0</v>
      </c>
      <c r="U73" s="266">
        <f t="shared" ca="1" si="87"/>
        <v>0</v>
      </c>
      <c r="V73" s="266">
        <f t="shared" ca="1" si="87"/>
        <v>0</v>
      </c>
      <c r="W73" s="266">
        <f t="shared" ca="1" si="87"/>
        <v>0</v>
      </c>
      <c r="X73" s="266">
        <f t="shared" ca="1" si="87"/>
        <v>0</v>
      </c>
      <c r="Y73" s="266">
        <f t="shared" ca="1" si="87"/>
        <v>0</v>
      </c>
      <c r="Z73" s="266">
        <f t="shared" ca="1" si="87"/>
        <v>0</v>
      </c>
      <c r="AA73" s="266">
        <f t="shared" ca="1" si="87"/>
        <v>0</v>
      </c>
      <c r="AB73" s="266">
        <f t="shared" ca="1" si="88"/>
        <v>0</v>
      </c>
      <c r="AC73" s="266">
        <f t="shared" ca="1" si="88"/>
        <v>0</v>
      </c>
      <c r="AD73" s="266">
        <f t="shared" ca="1" si="88"/>
        <v>0</v>
      </c>
      <c r="AE73" s="266">
        <f t="shared" ca="1" si="88"/>
        <v>0</v>
      </c>
      <c r="AF73" s="266">
        <f t="shared" ca="1" si="88"/>
        <v>0</v>
      </c>
      <c r="AG73" s="266">
        <f t="shared" ca="1" si="88"/>
        <v>0</v>
      </c>
      <c r="AH73" s="266">
        <f t="shared" ca="1" si="88"/>
        <v>0</v>
      </c>
      <c r="AI73" s="266">
        <f t="shared" ca="1" si="88"/>
        <v>0</v>
      </c>
      <c r="AJ73" s="266">
        <f t="shared" ca="1" si="88"/>
        <v>0</v>
      </c>
      <c r="AK73" s="266">
        <f t="shared" ca="1" si="88"/>
        <v>0</v>
      </c>
      <c r="AL73" s="266">
        <f t="shared" ca="1" si="89"/>
        <v>0</v>
      </c>
      <c r="AM73" s="266">
        <f t="shared" ca="1" si="89"/>
        <v>0</v>
      </c>
      <c r="AN73" s="266">
        <f t="shared" ca="1" si="89"/>
        <v>0</v>
      </c>
      <c r="AO73" s="266">
        <f t="shared" ca="1" si="89"/>
        <v>0</v>
      </c>
      <c r="AP73" s="266">
        <f t="shared" ca="1" si="89"/>
        <v>0</v>
      </c>
      <c r="AQ73" s="266">
        <f t="shared" ca="1" si="89"/>
        <v>0</v>
      </c>
      <c r="AR73" s="266">
        <f t="shared" ca="1" si="89"/>
        <v>0</v>
      </c>
      <c r="AS73" s="266">
        <f t="shared" ca="1" si="89"/>
        <v>0</v>
      </c>
      <c r="AT73" s="266">
        <f t="shared" ca="1" si="89"/>
        <v>0</v>
      </c>
      <c r="AU73" s="266">
        <f t="shared" ca="1" si="89"/>
        <v>0</v>
      </c>
      <c r="AV73" s="266">
        <f t="shared" ca="1" si="90"/>
        <v>0</v>
      </c>
      <c r="AW73" s="266">
        <f t="shared" ca="1" si="90"/>
        <v>0</v>
      </c>
      <c r="AX73" s="266">
        <f t="shared" ca="1" si="90"/>
        <v>0</v>
      </c>
      <c r="AY73" s="266">
        <f t="shared" ca="1" si="90"/>
        <v>0</v>
      </c>
      <c r="AZ73" s="266">
        <f t="shared" ca="1" si="90"/>
        <v>0</v>
      </c>
      <c r="BA73" s="266">
        <f t="shared" ca="1" si="90"/>
        <v>0</v>
      </c>
      <c r="BB73" s="266">
        <f t="shared" ca="1" si="90"/>
        <v>0</v>
      </c>
      <c r="BC73" s="266">
        <f t="shared" ca="1" si="90"/>
        <v>0</v>
      </c>
      <c r="BD73" s="266">
        <f t="shared" ca="1" si="90"/>
        <v>0</v>
      </c>
      <c r="BE73" s="266">
        <f t="shared" ca="1" si="90"/>
        <v>0</v>
      </c>
      <c r="BF73" s="266">
        <f t="shared" ca="1" si="91"/>
        <v>0</v>
      </c>
      <c r="BG73" s="266">
        <f t="shared" ca="1" si="91"/>
        <v>0</v>
      </c>
      <c r="BH73" s="266">
        <f t="shared" ca="1" si="91"/>
        <v>0</v>
      </c>
      <c r="BI73" s="266">
        <f t="shared" ca="1" si="91"/>
        <v>0</v>
      </c>
      <c r="BJ73" s="266">
        <f t="shared" ca="1" si="91"/>
        <v>0</v>
      </c>
      <c r="BK73" s="266">
        <f t="shared" ca="1" si="91"/>
        <v>0</v>
      </c>
      <c r="BL73" s="266">
        <f t="shared" ca="1" si="91"/>
        <v>0</v>
      </c>
      <c r="BM73" s="266">
        <f t="shared" ca="1" si="91"/>
        <v>0</v>
      </c>
      <c r="BN73" s="266">
        <f t="shared" ca="1" si="91"/>
        <v>0</v>
      </c>
      <c r="BO73" s="266">
        <f t="shared" ca="1" si="91"/>
        <v>0</v>
      </c>
      <c r="BP73" s="266">
        <f t="shared" ca="1" si="92"/>
        <v>0</v>
      </c>
      <c r="BQ73" s="266">
        <f t="shared" ca="1" si="92"/>
        <v>0</v>
      </c>
      <c r="BR73" s="266">
        <f t="shared" ca="1" si="92"/>
        <v>0</v>
      </c>
      <c r="BS73" s="266">
        <f t="shared" ca="1" si="92"/>
        <v>0</v>
      </c>
      <c r="BT73" s="266">
        <f t="shared" ca="1" si="92"/>
        <v>0</v>
      </c>
      <c r="BU73" s="266">
        <f t="shared" ca="1" si="92"/>
        <v>0</v>
      </c>
      <c r="BV73" s="266">
        <f t="shared" ca="1" si="92"/>
        <v>0</v>
      </c>
      <c r="BW73" s="266">
        <f t="shared" ca="1" si="92"/>
        <v>0</v>
      </c>
      <c r="BX73" s="266">
        <f t="shared" ca="1" si="92"/>
        <v>0</v>
      </c>
      <c r="BY73" s="266">
        <f t="shared" ca="1" si="92"/>
        <v>0</v>
      </c>
      <c r="BZ73" s="266">
        <f t="shared" ca="1" si="93"/>
        <v>0</v>
      </c>
      <c r="CA73" s="266">
        <f t="shared" ca="1" si="93"/>
        <v>0</v>
      </c>
      <c r="CB73" s="266">
        <f t="shared" ca="1" si="93"/>
        <v>0</v>
      </c>
      <c r="CC73" s="266">
        <f t="shared" ca="1" si="93"/>
        <v>0</v>
      </c>
      <c r="CD73" s="266">
        <f t="shared" ca="1" si="93"/>
        <v>0</v>
      </c>
      <c r="CE73" s="266">
        <f t="shared" ca="1" si="93"/>
        <v>0</v>
      </c>
      <c r="CF73" s="266">
        <f t="shared" ca="1" si="93"/>
        <v>0</v>
      </c>
      <c r="CG73" s="266">
        <f t="shared" ca="1" si="93"/>
        <v>0</v>
      </c>
      <c r="CH73" s="266">
        <f t="shared" ca="1" si="93"/>
        <v>0</v>
      </c>
      <c r="CI73" s="266">
        <f t="shared" ca="1" si="93"/>
        <v>0</v>
      </c>
      <c r="CJ73" s="266">
        <f t="shared" ca="1" si="94"/>
        <v>0</v>
      </c>
      <c r="CK73" s="266">
        <f t="shared" ca="1" si="94"/>
        <v>0</v>
      </c>
      <c r="CL73" s="266">
        <f t="shared" ca="1" si="94"/>
        <v>0</v>
      </c>
      <c r="CM73" s="266">
        <f t="shared" ca="1" si="94"/>
        <v>0</v>
      </c>
      <c r="CN73" s="266">
        <f t="shared" ca="1" si="94"/>
        <v>0</v>
      </c>
      <c r="CO73" s="266">
        <f t="shared" ca="1" si="94"/>
        <v>0</v>
      </c>
      <c r="CP73" s="266">
        <f t="shared" ca="1" si="94"/>
        <v>0</v>
      </c>
      <c r="CQ73" s="266">
        <f t="shared" ca="1" si="94"/>
        <v>0</v>
      </c>
      <c r="CR73" s="266">
        <f t="shared" ca="1" si="94"/>
        <v>0</v>
      </c>
      <c r="CS73" s="266">
        <f t="shared" ca="1" si="94"/>
        <v>0</v>
      </c>
      <c r="CT73" s="266">
        <f t="shared" ca="1" si="95"/>
        <v>0</v>
      </c>
      <c r="CU73" s="266">
        <f t="shared" ca="1" si="95"/>
        <v>0</v>
      </c>
      <c r="CV73" s="266">
        <f t="shared" ca="1" si="95"/>
        <v>0</v>
      </c>
      <c r="CW73" s="266">
        <f t="shared" ca="1" si="95"/>
        <v>0</v>
      </c>
      <c r="CX73" s="266">
        <f t="shared" ca="1" si="95"/>
        <v>0</v>
      </c>
      <c r="CY73" s="266">
        <f t="shared" ca="1" si="95"/>
        <v>0</v>
      </c>
      <c r="CZ73" s="266">
        <f t="shared" ca="1" si="95"/>
        <v>0</v>
      </c>
      <c r="DA73" s="266">
        <f t="shared" ca="1" si="95"/>
        <v>0</v>
      </c>
      <c r="DB73" s="266">
        <f t="shared" ca="1" si="95"/>
        <v>0</v>
      </c>
      <c r="DC73" s="266">
        <f t="shared" ca="1" si="95"/>
        <v>0</v>
      </c>
      <c r="DE73" s="118" t="str">
        <f t="shared" ca="1" si="25"/>
        <v>E.3.6.</v>
      </c>
      <c r="DF73">
        <v>1</v>
      </c>
      <c r="DG73">
        <f t="shared" ca="1" si="96"/>
        <v>21</v>
      </c>
      <c r="DH73">
        <v>0</v>
      </c>
    </row>
    <row r="74" spans="1:112" hidden="1">
      <c r="A74" s="68">
        <v>62</v>
      </c>
      <c r="B74" s="262" t="str">
        <f t="shared" ca="1" si="53"/>
        <v>E.3.7.</v>
      </c>
      <c r="C74" s="263" t="str">
        <f t="shared" ca="1" si="54"/>
        <v>Veikla</v>
      </c>
      <c r="D74" s="267"/>
      <c r="E74" s="264">
        <f t="shared" ca="1" si="55"/>
        <v>0.21</v>
      </c>
      <c r="F74" s="265">
        <f ca="1">H74+NPV(FD,I74:INDEX(I74:DC74,PAL))</f>
        <v>0</v>
      </c>
      <c r="G74" s="258">
        <f ca="1">SUMIF($H$5:$DC$5,"&lt;="&amp;PAL,$H74:$DC74)</f>
        <v>0</v>
      </c>
      <c r="H74" s="266">
        <f t="shared" ca="1" si="86"/>
        <v>0</v>
      </c>
      <c r="I74" s="266">
        <f t="shared" ca="1" si="86"/>
        <v>0</v>
      </c>
      <c r="J74" s="266">
        <f t="shared" ca="1" si="86"/>
        <v>0</v>
      </c>
      <c r="K74" s="266">
        <f t="shared" ca="1" si="86"/>
        <v>0</v>
      </c>
      <c r="L74" s="266">
        <f t="shared" ca="1" si="86"/>
        <v>0</v>
      </c>
      <c r="M74" s="266">
        <f t="shared" ca="1" si="86"/>
        <v>0</v>
      </c>
      <c r="N74" s="266">
        <f t="shared" ca="1" si="86"/>
        <v>0</v>
      </c>
      <c r="O74" s="266">
        <f t="shared" ca="1" si="86"/>
        <v>0</v>
      </c>
      <c r="P74" s="266">
        <f t="shared" ca="1" si="86"/>
        <v>0</v>
      </c>
      <c r="Q74" s="266">
        <f t="shared" ca="1" si="86"/>
        <v>0</v>
      </c>
      <c r="R74" s="266">
        <f t="shared" ca="1" si="87"/>
        <v>0</v>
      </c>
      <c r="S74" s="266">
        <f t="shared" ca="1" si="87"/>
        <v>0</v>
      </c>
      <c r="T74" s="266">
        <f t="shared" ca="1" si="87"/>
        <v>0</v>
      </c>
      <c r="U74" s="266">
        <f t="shared" ca="1" si="87"/>
        <v>0</v>
      </c>
      <c r="V74" s="266">
        <f t="shared" ca="1" si="87"/>
        <v>0</v>
      </c>
      <c r="W74" s="266">
        <f t="shared" ca="1" si="87"/>
        <v>0</v>
      </c>
      <c r="X74" s="266">
        <f t="shared" ca="1" si="87"/>
        <v>0</v>
      </c>
      <c r="Y74" s="266">
        <f t="shared" ca="1" si="87"/>
        <v>0</v>
      </c>
      <c r="Z74" s="266">
        <f t="shared" ca="1" si="87"/>
        <v>0</v>
      </c>
      <c r="AA74" s="266">
        <f t="shared" ca="1" si="87"/>
        <v>0</v>
      </c>
      <c r="AB74" s="266">
        <f t="shared" ca="1" si="88"/>
        <v>0</v>
      </c>
      <c r="AC74" s="266">
        <f t="shared" ca="1" si="88"/>
        <v>0</v>
      </c>
      <c r="AD74" s="266">
        <f t="shared" ca="1" si="88"/>
        <v>0</v>
      </c>
      <c r="AE74" s="266">
        <f t="shared" ca="1" si="88"/>
        <v>0</v>
      </c>
      <c r="AF74" s="266">
        <f t="shared" ca="1" si="88"/>
        <v>0</v>
      </c>
      <c r="AG74" s="266">
        <f t="shared" ca="1" si="88"/>
        <v>0</v>
      </c>
      <c r="AH74" s="266">
        <f t="shared" ca="1" si="88"/>
        <v>0</v>
      </c>
      <c r="AI74" s="266">
        <f t="shared" ca="1" si="88"/>
        <v>0</v>
      </c>
      <c r="AJ74" s="266">
        <f t="shared" ca="1" si="88"/>
        <v>0</v>
      </c>
      <c r="AK74" s="266">
        <f t="shared" ca="1" si="88"/>
        <v>0</v>
      </c>
      <c r="AL74" s="266">
        <f t="shared" ca="1" si="89"/>
        <v>0</v>
      </c>
      <c r="AM74" s="266">
        <f t="shared" ca="1" si="89"/>
        <v>0</v>
      </c>
      <c r="AN74" s="266">
        <f t="shared" ca="1" si="89"/>
        <v>0</v>
      </c>
      <c r="AO74" s="266">
        <f t="shared" ca="1" si="89"/>
        <v>0</v>
      </c>
      <c r="AP74" s="266">
        <f t="shared" ca="1" si="89"/>
        <v>0</v>
      </c>
      <c r="AQ74" s="266">
        <f t="shared" ca="1" si="89"/>
        <v>0</v>
      </c>
      <c r="AR74" s="266">
        <f t="shared" ca="1" si="89"/>
        <v>0</v>
      </c>
      <c r="AS74" s="266">
        <f t="shared" ca="1" si="89"/>
        <v>0</v>
      </c>
      <c r="AT74" s="266">
        <f t="shared" ca="1" si="89"/>
        <v>0</v>
      </c>
      <c r="AU74" s="266">
        <f t="shared" ca="1" si="89"/>
        <v>0</v>
      </c>
      <c r="AV74" s="266">
        <f t="shared" ca="1" si="90"/>
        <v>0</v>
      </c>
      <c r="AW74" s="266">
        <f t="shared" ca="1" si="90"/>
        <v>0</v>
      </c>
      <c r="AX74" s="266">
        <f t="shared" ca="1" si="90"/>
        <v>0</v>
      </c>
      <c r="AY74" s="266">
        <f t="shared" ca="1" si="90"/>
        <v>0</v>
      </c>
      <c r="AZ74" s="266">
        <f t="shared" ca="1" si="90"/>
        <v>0</v>
      </c>
      <c r="BA74" s="266">
        <f t="shared" ca="1" si="90"/>
        <v>0</v>
      </c>
      <c r="BB74" s="266">
        <f t="shared" ca="1" si="90"/>
        <v>0</v>
      </c>
      <c r="BC74" s="266">
        <f t="shared" ca="1" si="90"/>
        <v>0</v>
      </c>
      <c r="BD74" s="266">
        <f t="shared" ca="1" si="90"/>
        <v>0</v>
      </c>
      <c r="BE74" s="266">
        <f t="shared" ca="1" si="90"/>
        <v>0</v>
      </c>
      <c r="BF74" s="266">
        <f t="shared" ca="1" si="91"/>
        <v>0</v>
      </c>
      <c r="BG74" s="266">
        <f t="shared" ca="1" si="91"/>
        <v>0</v>
      </c>
      <c r="BH74" s="266">
        <f t="shared" ca="1" si="91"/>
        <v>0</v>
      </c>
      <c r="BI74" s="266">
        <f t="shared" ca="1" si="91"/>
        <v>0</v>
      </c>
      <c r="BJ74" s="266">
        <f t="shared" ca="1" si="91"/>
        <v>0</v>
      </c>
      <c r="BK74" s="266">
        <f t="shared" ca="1" si="91"/>
        <v>0</v>
      </c>
      <c r="BL74" s="266">
        <f t="shared" ca="1" si="91"/>
        <v>0</v>
      </c>
      <c r="BM74" s="266">
        <f t="shared" ca="1" si="91"/>
        <v>0</v>
      </c>
      <c r="BN74" s="266">
        <f t="shared" ca="1" si="91"/>
        <v>0</v>
      </c>
      <c r="BO74" s="266">
        <f t="shared" ca="1" si="91"/>
        <v>0</v>
      </c>
      <c r="BP74" s="266">
        <f t="shared" ca="1" si="92"/>
        <v>0</v>
      </c>
      <c r="BQ74" s="266">
        <f t="shared" ca="1" si="92"/>
        <v>0</v>
      </c>
      <c r="BR74" s="266">
        <f t="shared" ca="1" si="92"/>
        <v>0</v>
      </c>
      <c r="BS74" s="266">
        <f t="shared" ca="1" si="92"/>
        <v>0</v>
      </c>
      <c r="BT74" s="266">
        <f t="shared" ca="1" si="92"/>
        <v>0</v>
      </c>
      <c r="BU74" s="266">
        <f t="shared" ca="1" si="92"/>
        <v>0</v>
      </c>
      <c r="BV74" s="266">
        <f t="shared" ca="1" si="92"/>
        <v>0</v>
      </c>
      <c r="BW74" s="266">
        <f t="shared" ca="1" si="92"/>
        <v>0</v>
      </c>
      <c r="BX74" s="266">
        <f t="shared" ca="1" si="92"/>
        <v>0</v>
      </c>
      <c r="BY74" s="266">
        <f t="shared" ca="1" si="92"/>
        <v>0</v>
      </c>
      <c r="BZ74" s="266">
        <f t="shared" ca="1" si="93"/>
        <v>0</v>
      </c>
      <c r="CA74" s="266">
        <f t="shared" ca="1" si="93"/>
        <v>0</v>
      </c>
      <c r="CB74" s="266">
        <f t="shared" ca="1" si="93"/>
        <v>0</v>
      </c>
      <c r="CC74" s="266">
        <f t="shared" ca="1" si="93"/>
        <v>0</v>
      </c>
      <c r="CD74" s="266">
        <f t="shared" ca="1" si="93"/>
        <v>0</v>
      </c>
      <c r="CE74" s="266">
        <f t="shared" ca="1" si="93"/>
        <v>0</v>
      </c>
      <c r="CF74" s="266">
        <f t="shared" ca="1" si="93"/>
        <v>0</v>
      </c>
      <c r="CG74" s="266">
        <f t="shared" ca="1" si="93"/>
        <v>0</v>
      </c>
      <c r="CH74" s="266">
        <f t="shared" ca="1" si="93"/>
        <v>0</v>
      </c>
      <c r="CI74" s="266">
        <f t="shared" ca="1" si="93"/>
        <v>0</v>
      </c>
      <c r="CJ74" s="266">
        <f t="shared" ca="1" si="94"/>
        <v>0</v>
      </c>
      <c r="CK74" s="266">
        <f t="shared" ca="1" si="94"/>
        <v>0</v>
      </c>
      <c r="CL74" s="266">
        <f t="shared" ca="1" si="94"/>
        <v>0</v>
      </c>
      <c r="CM74" s="266">
        <f t="shared" ca="1" si="94"/>
        <v>0</v>
      </c>
      <c r="CN74" s="266">
        <f t="shared" ca="1" si="94"/>
        <v>0</v>
      </c>
      <c r="CO74" s="266">
        <f t="shared" ca="1" si="94"/>
        <v>0</v>
      </c>
      <c r="CP74" s="266">
        <f t="shared" ca="1" si="94"/>
        <v>0</v>
      </c>
      <c r="CQ74" s="266">
        <f t="shared" ca="1" si="94"/>
        <v>0</v>
      </c>
      <c r="CR74" s="266">
        <f t="shared" ca="1" si="94"/>
        <v>0</v>
      </c>
      <c r="CS74" s="266">
        <f t="shared" ca="1" si="94"/>
        <v>0</v>
      </c>
      <c r="CT74" s="266">
        <f t="shared" ca="1" si="95"/>
        <v>0</v>
      </c>
      <c r="CU74" s="266">
        <f t="shared" ca="1" si="95"/>
        <v>0</v>
      </c>
      <c r="CV74" s="266">
        <f t="shared" ca="1" si="95"/>
        <v>0</v>
      </c>
      <c r="CW74" s="266">
        <f t="shared" ca="1" si="95"/>
        <v>0</v>
      </c>
      <c r="CX74" s="266">
        <f t="shared" ca="1" si="95"/>
        <v>0</v>
      </c>
      <c r="CY74" s="266">
        <f t="shared" ca="1" si="95"/>
        <v>0</v>
      </c>
      <c r="CZ74" s="266">
        <f t="shared" ca="1" si="95"/>
        <v>0</v>
      </c>
      <c r="DA74" s="266">
        <f t="shared" ca="1" si="95"/>
        <v>0</v>
      </c>
      <c r="DB74" s="266">
        <f t="shared" ca="1" si="95"/>
        <v>0</v>
      </c>
      <c r="DC74" s="266">
        <f t="shared" ca="1" si="95"/>
        <v>0</v>
      </c>
      <c r="DE74" s="118" t="str">
        <f t="shared" ca="1" si="25"/>
        <v>E.3.7.</v>
      </c>
      <c r="DF74">
        <v>1</v>
      </c>
      <c r="DG74">
        <f t="shared" ca="1" si="96"/>
        <v>21</v>
      </c>
      <c r="DH74">
        <v>0</v>
      </c>
    </row>
    <row r="75" spans="1:112" hidden="1">
      <c r="A75" s="68">
        <v>63</v>
      </c>
      <c r="B75" s="262" t="str">
        <f t="shared" ca="1" si="53"/>
        <v>E.3.8.</v>
      </c>
      <c r="C75" s="263" t="str">
        <f t="shared" ca="1" si="54"/>
        <v>Veikla</v>
      </c>
      <c r="D75" s="267"/>
      <c r="E75" s="264">
        <f t="shared" ca="1" si="55"/>
        <v>0.21</v>
      </c>
      <c r="F75" s="265">
        <f ca="1">H75+NPV(FD,I75:INDEX(I75:DC75,PAL))</f>
        <v>0</v>
      </c>
      <c r="G75" s="258">
        <f ca="1">SUMIF($H$5:$DC$5,"&lt;="&amp;PAL,$H75:$DC75)</f>
        <v>0</v>
      </c>
      <c r="H75" s="266">
        <f t="shared" ca="1" si="86"/>
        <v>0</v>
      </c>
      <c r="I75" s="266">
        <f t="shared" ca="1" si="86"/>
        <v>0</v>
      </c>
      <c r="J75" s="266">
        <f t="shared" ca="1" si="86"/>
        <v>0</v>
      </c>
      <c r="K75" s="266">
        <f t="shared" ca="1" si="86"/>
        <v>0</v>
      </c>
      <c r="L75" s="266">
        <f t="shared" ca="1" si="86"/>
        <v>0</v>
      </c>
      <c r="M75" s="266">
        <f t="shared" ca="1" si="86"/>
        <v>0</v>
      </c>
      <c r="N75" s="266">
        <f t="shared" ca="1" si="86"/>
        <v>0</v>
      </c>
      <c r="O75" s="266">
        <f t="shared" ca="1" si="86"/>
        <v>0</v>
      </c>
      <c r="P75" s="266">
        <f t="shared" ca="1" si="86"/>
        <v>0</v>
      </c>
      <c r="Q75" s="266">
        <f t="shared" ca="1" si="86"/>
        <v>0</v>
      </c>
      <c r="R75" s="266">
        <f t="shared" ca="1" si="87"/>
        <v>0</v>
      </c>
      <c r="S75" s="266">
        <f t="shared" ca="1" si="87"/>
        <v>0</v>
      </c>
      <c r="T75" s="266">
        <f t="shared" ca="1" si="87"/>
        <v>0</v>
      </c>
      <c r="U75" s="266">
        <f t="shared" ca="1" si="87"/>
        <v>0</v>
      </c>
      <c r="V75" s="266">
        <f t="shared" ca="1" si="87"/>
        <v>0</v>
      </c>
      <c r="W75" s="266">
        <f t="shared" ca="1" si="87"/>
        <v>0</v>
      </c>
      <c r="X75" s="266">
        <f t="shared" ca="1" si="87"/>
        <v>0</v>
      </c>
      <c r="Y75" s="266">
        <f t="shared" ca="1" si="87"/>
        <v>0</v>
      </c>
      <c r="Z75" s="266">
        <f t="shared" ca="1" si="87"/>
        <v>0</v>
      </c>
      <c r="AA75" s="266">
        <f t="shared" ca="1" si="87"/>
        <v>0</v>
      </c>
      <c r="AB75" s="266">
        <f t="shared" ca="1" si="88"/>
        <v>0</v>
      </c>
      <c r="AC75" s="266">
        <f t="shared" ca="1" si="88"/>
        <v>0</v>
      </c>
      <c r="AD75" s="266">
        <f t="shared" ca="1" si="88"/>
        <v>0</v>
      </c>
      <c r="AE75" s="266">
        <f t="shared" ca="1" si="88"/>
        <v>0</v>
      </c>
      <c r="AF75" s="266">
        <f t="shared" ca="1" si="88"/>
        <v>0</v>
      </c>
      <c r="AG75" s="266">
        <f t="shared" ca="1" si="88"/>
        <v>0</v>
      </c>
      <c r="AH75" s="266">
        <f t="shared" ca="1" si="88"/>
        <v>0</v>
      </c>
      <c r="AI75" s="266">
        <f t="shared" ca="1" si="88"/>
        <v>0</v>
      </c>
      <c r="AJ75" s="266">
        <f t="shared" ca="1" si="88"/>
        <v>0</v>
      </c>
      <c r="AK75" s="266">
        <f t="shared" ca="1" si="88"/>
        <v>0</v>
      </c>
      <c r="AL75" s="266">
        <f t="shared" ca="1" si="89"/>
        <v>0</v>
      </c>
      <c r="AM75" s="266">
        <f t="shared" ca="1" si="89"/>
        <v>0</v>
      </c>
      <c r="AN75" s="266">
        <f t="shared" ca="1" si="89"/>
        <v>0</v>
      </c>
      <c r="AO75" s="266">
        <f t="shared" ca="1" si="89"/>
        <v>0</v>
      </c>
      <c r="AP75" s="266">
        <f t="shared" ca="1" si="89"/>
        <v>0</v>
      </c>
      <c r="AQ75" s="266">
        <f t="shared" ca="1" si="89"/>
        <v>0</v>
      </c>
      <c r="AR75" s="266">
        <f t="shared" ca="1" si="89"/>
        <v>0</v>
      </c>
      <c r="AS75" s="266">
        <f t="shared" ca="1" si="89"/>
        <v>0</v>
      </c>
      <c r="AT75" s="266">
        <f t="shared" ca="1" si="89"/>
        <v>0</v>
      </c>
      <c r="AU75" s="266">
        <f t="shared" ca="1" si="89"/>
        <v>0</v>
      </c>
      <c r="AV75" s="266">
        <f t="shared" ca="1" si="90"/>
        <v>0</v>
      </c>
      <c r="AW75" s="266">
        <f t="shared" ca="1" si="90"/>
        <v>0</v>
      </c>
      <c r="AX75" s="266">
        <f t="shared" ca="1" si="90"/>
        <v>0</v>
      </c>
      <c r="AY75" s="266">
        <f t="shared" ca="1" si="90"/>
        <v>0</v>
      </c>
      <c r="AZ75" s="266">
        <f t="shared" ca="1" si="90"/>
        <v>0</v>
      </c>
      <c r="BA75" s="266">
        <f t="shared" ca="1" si="90"/>
        <v>0</v>
      </c>
      <c r="BB75" s="266">
        <f t="shared" ca="1" si="90"/>
        <v>0</v>
      </c>
      <c r="BC75" s="266">
        <f t="shared" ca="1" si="90"/>
        <v>0</v>
      </c>
      <c r="BD75" s="266">
        <f t="shared" ca="1" si="90"/>
        <v>0</v>
      </c>
      <c r="BE75" s="266">
        <f t="shared" ca="1" si="90"/>
        <v>0</v>
      </c>
      <c r="BF75" s="266">
        <f t="shared" ca="1" si="91"/>
        <v>0</v>
      </c>
      <c r="BG75" s="266">
        <f t="shared" ca="1" si="91"/>
        <v>0</v>
      </c>
      <c r="BH75" s="266">
        <f t="shared" ca="1" si="91"/>
        <v>0</v>
      </c>
      <c r="BI75" s="266">
        <f t="shared" ca="1" si="91"/>
        <v>0</v>
      </c>
      <c r="BJ75" s="266">
        <f t="shared" ca="1" si="91"/>
        <v>0</v>
      </c>
      <c r="BK75" s="266">
        <f t="shared" ca="1" si="91"/>
        <v>0</v>
      </c>
      <c r="BL75" s="266">
        <f t="shared" ca="1" si="91"/>
        <v>0</v>
      </c>
      <c r="BM75" s="266">
        <f t="shared" ca="1" si="91"/>
        <v>0</v>
      </c>
      <c r="BN75" s="266">
        <f t="shared" ca="1" si="91"/>
        <v>0</v>
      </c>
      <c r="BO75" s="266">
        <f t="shared" ca="1" si="91"/>
        <v>0</v>
      </c>
      <c r="BP75" s="266">
        <f t="shared" ca="1" si="92"/>
        <v>0</v>
      </c>
      <c r="BQ75" s="266">
        <f t="shared" ca="1" si="92"/>
        <v>0</v>
      </c>
      <c r="BR75" s="266">
        <f t="shared" ca="1" si="92"/>
        <v>0</v>
      </c>
      <c r="BS75" s="266">
        <f t="shared" ca="1" si="92"/>
        <v>0</v>
      </c>
      <c r="BT75" s="266">
        <f t="shared" ca="1" si="92"/>
        <v>0</v>
      </c>
      <c r="BU75" s="266">
        <f t="shared" ca="1" si="92"/>
        <v>0</v>
      </c>
      <c r="BV75" s="266">
        <f t="shared" ca="1" si="92"/>
        <v>0</v>
      </c>
      <c r="BW75" s="266">
        <f t="shared" ca="1" si="92"/>
        <v>0</v>
      </c>
      <c r="BX75" s="266">
        <f t="shared" ca="1" si="92"/>
        <v>0</v>
      </c>
      <c r="BY75" s="266">
        <f t="shared" ca="1" si="92"/>
        <v>0</v>
      </c>
      <c r="BZ75" s="266">
        <f t="shared" ca="1" si="93"/>
        <v>0</v>
      </c>
      <c r="CA75" s="266">
        <f t="shared" ca="1" si="93"/>
        <v>0</v>
      </c>
      <c r="CB75" s="266">
        <f t="shared" ca="1" si="93"/>
        <v>0</v>
      </c>
      <c r="CC75" s="266">
        <f t="shared" ca="1" si="93"/>
        <v>0</v>
      </c>
      <c r="CD75" s="266">
        <f t="shared" ca="1" si="93"/>
        <v>0</v>
      </c>
      <c r="CE75" s="266">
        <f t="shared" ca="1" si="93"/>
        <v>0</v>
      </c>
      <c r="CF75" s="266">
        <f t="shared" ca="1" si="93"/>
        <v>0</v>
      </c>
      <c r="CG75" s="266">
        <f t="shared" ca="1" si="93"/>
        <v>0</v>
      </c>
      <c r="CH75" s="266">
        <f t="shared" ca="1" si="93"/>
        <v>0</v>
      </c>
      <c r="CI75" s="266">
        <f t="shared" ca="1" si="93"/>
        <v>0</v>
      </c>
      <c r="CJ75" s="266">
        <f t="shared" ca="1" si="94"/>
        <v>0</v>
      </c>
      <c r="CK75" s="266">
        <f t="shared" ca="1" si="94"/>
        <v>0</v>
      </c>
      <c r="CL75" s="266">
        <f t="shared" ca="1" si="94"/>
        <v>0</v>
      </c>
      <c r="CM75" s="266">
        <f t="shared" ca="1" si="94"/>
        <v>0</v>
      </c>
      <c r="CN75" s="266">
        <f t="shared" ca="1" si="94"/>
        <v>0</v>
      </c>
      <c r="CO75" s="266">
        <f t="shared" ca="1" si="94"/>
        <v>0</v>
      </c>
      <c r="CP75" s="266">
        <f t="shared" ca="1" si="94"/>
        <v>0</v>
      </c>
      <c r="CQ75" s="266">
        <f t="shared" ca="1" si="94"/>
        <v>0</v>
      </c>
      <c r="CR75" s="266">
        <f t="shared" ca="1" si="94"/>
        <v>0</v>
      </c>
      <c r="CS75" s="266">
        <f t="shared" ca="1" si="94"/>
        <v>0</v>
      </c>
      <c r="CT75" s="266">
        <f t="shared" ca="1" si="95"/>
        <v>0</v>
      </c>
      <c r="CU75" s="266">
        <f t="shared" ca="1" si="95"/>
        <v>0</v>
      </c>
      <c r="CV75" s="266">
        <f t="shared" ca="1" si="95"/>
        <v>0</v>
      </c>
      <c r="CW75" s="266">
        <f t="shared" ca="1" si="95"/>
        <v>0</v>
      </c>
      <c r="CX75" s="266">
        <f t="shared" ca="1" si="95"/>
        <v>0</v>
      </c>
      <c r="CY75" s="266">
        <f t="shared" ca="1" si="95"/>
        <v>0</v>
      </c>
      <c r="CZ75" s="266">
        <f t="shared" ca="1" si="95"/>
        <v>0</v>
      </c>
      <c r="DA75" s="266">
        <f t="shared" ca="1" si="95"/>
        <v>0</v>
      </c>
      <c r="DB75" s="266">
        <f t="shared" ca="1" si="95"/>
        <v>0</v>
      </c>
      <c r="DC75" s="266">
        <f t="shared" ca="1" si="95"/>
        <v>0</v>
      </c>
      <c r="DE75" s="118" t="str">
        <f t="shared" ca="1" si="25"/>
        <v>E.3.8.</v>
      </c>
      <c r="DF75">
        <v>1</v>
      </c>
      <c r="DG75">
        <f t="shared" ca="1" si="96"/>
        <v>21</v>
      </c>
      <c r="DH75">
        <v>0</v>
      </c>
    </row>
    <row r="76" spans="1:112" hidden="1">
      <c r="A76" s="68">
        <v>64</v>
      </c>
      <c r="B76" s="262" t="str">
        <f t="shared" ref="B76:B107" ca="1" si="97">OFFSET(INDIRECT("'"&amp;Opt_alt&amp;"'!B12"),$A76,0)</f>
        <v>E.3.9.</v>
      </c>
      <c r="C76" s="263" t="str">
        <f t="shared" ref="C76:C107" ca="1" si="98">IF(OFFSET(INDIRECT("'"&amp;Opt_alt&amp;"'!C12"),$A76,0)="","",OFFSET(INDIRECT("'"&amp;Opt_alt&amp;"'!C12"),$A76,0))</f>
        <v>Reinvesticijos (po priemonės įgyvendinimo)</v>
      </c>
      <c r="D76" s="180"/>
      <c r="E76" s="264">
        <f t="shared" ref="E76:E107" ca="1" si="99">IF(OFFSET(INDIRECT("'"&amp;Opt_alt&amp;"'!E12"),$A76,0)="","",OFFSET(INDIRECT("'"&amp;Opt_alt&amp;"'!E12"),$A76,0))</f>
        <v>0.21</v>
      </c>
      <c r="F76" s="265">
        <f ca="1">H76+NPV(FD,I76:INDEX(I76:DC76,PAL))</f>
        <v>0</v>
      </c>
      <c r="G76" s="258">
        <f ca="1">SUMIF($H$5:$DC$5,"&lt;="&amp;PAL,$H76:$DC76)</f>
        <v>0</v>
      </c>
      <c r="H76" s="266">
        <f t="shared" ca="1" si="86"/>
        <v>0</v>
      </c>
      <c r="I76" s="266">
        <f t="shared" ca="1" si="86"/>
        <v>0</v>
      </c>
      <c r="J76" s="266">
        <f t="shared" ca="1" si="86"/>
        <v>0</v>
      </c>
      <c r="K76" s="266">
        <f t="shared" ca="1" si="86"/>
        <v>0</v>
      </c>
      <c r="L76" s="266">
        <f t="shared" ca="1" si="86"/>
        <v>0</v>
      </c>
      <c r="M76" s="266">
        <f t="shared" ca="1" si="86"/>
        <v>0</v>
      </c>
      <c r="N76" s="266">
        <f t="shared" ca="1" si="86"/>
        <v>0</v>
      </c>
      <c r="O76" s="266">
        <f t="shared" ca="1" si="86"/>
        <v>0</v>
      </c>
      <c r="P76" s="266">
        <f t="shared" ca="1" si="86"/>
        <v>0</v>
      </c>
      <c r="Q76" s="266">
        <f t="shared" ca="1" si="86"/>
        <v>0</v>
      </c>
      <c r="R76" s="266">
        <f t="shared" ca="1" si="87"/>
        <v>0</v>
      </c>
      <c r="S76" s="266">
        <f t="shared" ca="1" si="87"/>
        <v>0</v>
      </c>
      <c r="T76" s="266">
        <f t="shared" ca="1" si="87"/>
        <v>0</v>
      </c>
      <c r="U76" s="266">
        <f t="shared" ca="1" si="87"/>
        <v>0</v>
      </c>
      <c r="V76" s="266">
        <f t="shared" ca="1" si="87"/>
        <v>0</v>
      </c>
      <c r="W76" s="266">
        <f t="shared" ca="1" si="87"/>
        <v>0</v>
      </c>
      <c r="X76" s="266">
        <f t="shared" ca="1" si="87"/>
        <v>0</v>
      </c>
      <c r="Y76" s="266">
        <f t="shared" ca="1" si="87"/>
        <v>0</v>
      </c>
      <c r="Z76" s="266">
        <f t="shared" ca="1" si="87"/>
        <v>0</v>
      </c>
      <c r="AA76" s="266">
        <f t="shared" ca="1" si="87"/>
        <v>0</v>
      </c>
      <c r="AB76" s="266">
        <f t="shared" ca="1" si="88"/>
        <v>0</v>
      </c>
      <c r="AC76" s="266">
        <f t="shared" ca="1" si="88"/>
        <v>0</v>
      </c>
      <c r="AD76" s="266">
        <f t="shared" ca="1" si="88"/>
        <v>0</v>
      </c>
      <c r="AE76" s="266">
        <f t="shared" ca="1" si="88"/>
        <v>0</v>
      </c>
      <c r="AF76" s="266">
        <f t="shared" ca="1" si="88"/>
        <v>0</v>
      </c>
      <c r="AG76" s="266">
        <f t="shared" ca="1" si="88"/>
        <v>0</v>
      </c>
      <c r="AH76" s="266">
        <f t="shared" ca="1" si="88"/>
        <v>0</v>
      </c>
      <c r="AI76" s="266">
        <f t="shared" ca="1" si="88"/>
        <v>0</v>
      </c>
      <c r="AJ76" s="266">
        <f t="shared" ca="1" si="88"/>
        <v>0</v>
      </c>
      <c r="AK76" s="266">
        <f t="shared" ca="1" si="88"/>
        <v>0</v>
      </c>
      <c r="AL76" s="266">
        <f t="shared" ca="1" si="89"/>
        <v>0</v>
      </c>
      <c r="AM76" s="266">
        <f t="shared" ca="1" si="89"/>
        <v>0</v>
      </c>
      <c r="AN76" s="266">
        <f t="shared" ca="1" si="89"/>
        <v>0</v>
      </c>
      <c r="AO76" s="266">
        <f t="shared" ca="1" si="89"/>
        <v>0</v>
      </c>
      <c r="AP76" s="266">
        <f t="shared" ca="1" si="89"/>
        <v>0</v>
      </c>
      <c r="AQ76" s="266">
        <f t="shared" ca="1" si="89"/>
        <v>0</v>
      </c>
      <c r="AR76" s="266">
        <f t="shared" ca="1" si="89"/>
        <v>0</v>
      </c>
      <c r="AS76" s="266">
        <f t="shared" ca="1" si="89"/>
        <v>0</v>
      </c>
      <c r="AT76" s="266">
        <f t="shared" ca="1" si="89"/>
        <v>0</v>
      </c>
      <c r="AU76" s="266">
        <f t="shared" ca="1" si="89"/>
        <v>0</v>
      </c>
      <c r="AV76" s="266">
        <f t="shared" ca="1" si="90"/>
        <v>0</v>
      </c>
      <c r="AW76" s="266">
        <f t="shared" ca="1" si="90"/>
        <v>0</v>
      </c>
      <c r="AX76" s="266">
        <f t="shared" ca="1" si="90"/>
        <v>0</v>
      </c>
      <c r="AY76" s="266">
        <f t="shared" ca="1" si="90"/>
        <v>0</v>
      </c>
      <c r="AZ76" s="266">
        <f t="shared" ca="1" si="90"/>
        <v>0</v>
      </c>
      <c r="BA76" s="266">
        <f t="shared" ca="1" si="90"/>
        <v>0</v>
      </c>
      <c r="BB76" s="266">
        <f t="shared" ca="1" si="90"/>
        <v>0</v>
      </c>
      <c r="BC76" s="266">
        <f t="shared" ca="1" si="90"/>
        <v>0</v>
      </c>
      <c r="BD76" s="266">
        <f t="shared" ca="1" si="90"/>
        <v>0</v>
      </c>
      <c r="BE76" s="266">
        <f t="shared" ca="1" si="90"/>
        <v>0</v>
      </c>
      <c r="BF76" s="266">
        <f t="shared" ca="1" si="91"/>
        <v>0</v>
      </c>
      <c r="BG76" s="266">
        <f t="shared" ca="1" si="91"/>
        <v>0</v>
      </c>
      <c r="BH76" s="266">
        <f t="shared" ca="1" si="91"/>
        <v>0</v>
      </c>
      <c r="BI76" s="266">
        <f t="shared" ca="1" si="91"/>
        <v>0</v>
      </c>
      <c r="BJ76" s="266">
        <f t="shared" ca="1" si="91"/>
        <v>0</v>
      </c>
      <c r="BK76" s="266">
        <f t="shared" ca="1" si="91"/>
        <v>0</v>
      </c>
      <c r="BL76" s="266">
        <f t="shared" ca="1" si="91"/>
        <v>0</v>
      </c>
      <c r="BM76" s="266">
        <f t="shared" ca="1" si="91"/>
        <v>0</v>
      </c>
      <c r="BN76" s="266">
        <f t="shared" ca="1" si="91"/>
        <v>0</v>
      </c>
      <c r="BO76" s="266">
        <f t="shared" ca="1" si="91"/>
        <v>0</v>
      </c>
      <c r="BP76" s="266">
        <f t="shared" ca="1" si="92"/>
        <v>0</v>
      </c>
      <c r="BQ76" s="266">
        <f t="shared" ca="1" si="92"/>
        <v>0</v>
      </c>
      <c r="BR76" s="266">
        <f t="shared" ca="1" si="92"/>
        <v>0</v>
      </c>
      <c r="BS76" s="266">
        <f t="shared" ca="1" si="92"/>
        <v>0</v>
      </c>
      <c r="BT76" s="266">
        <f t="shared" ca="1" si="92"/>
        <v>0</v>
      </c>
      <c r="BU76" s="266">
        <f t="shared" ca="1" si="92"/>
        <v>0</v>
      </c>
      <c r="BV76" s="266">
        <f t="shared" ca="1" si="92"/>
        <v>0</v>
      </c>
      <c r="BW76" s="266">
        <f t="shared" ca="1" si="92"/>
        <v>0</v>
      </c>
      <c r="BX76" s="266">
        <f t="shared" ca="1" si="92"/>
        <v>0</v>
      </c>
      <c r="BY76" s="266">
        <f t="shared" ca="1" si="92"/>
        <v>0</v>
      </c>
      <c r="BZ76" s="266">
        <f t="shared" ca="1" si="93"/>
        <v>0</v>
      </c>
      <c r="CA76" s="266">
        <f t="shared" ca="1" si="93"/>
        <v>0</v>
      </c>
      <c r="CB76" s="266">
        <f t="shared" ca="1" si="93"/>
        <v>0</v>
      </c>
      <c r="CC76" s="266">
        <f t="shared" ca="1" si="93"/>
        <v>0</v>
      </c>
      <c r="CD76" s="266">
        <f t="shared" ca="1" si="93"/>
        <v>0</v>
      </c>
      <c r="CE76" s="266">
        <f t="shared" ca="1" si="93"/>
        <v>0</v>
      </c>
      <c r="CF76" s="266">
        <f t="shared" ca="1" si="93"/>
        <v>0</v>
      </c>
      <c r="CG76" s="266">
        <f t="shared" ca="1" si="93"/>
        <v>0</v>
      </c>
      <c r="CH76" s="266">
        <f t="shared" ca="1" si="93"/>
        <v>0</v>
      </c>
      <c r="CI76" s="266">
        <f t="shared" ca="1" si="93"/>
        <v>0</v>
      </c>
      <c r="CJ76" s="266">
        <f t="shared" ca="1" si="94"/>
        <v>0</v>
      </c>
      <c r="CK76" s="266">
        <f t="shared" ca="1" si="94"/>
        <v>0</v>
      </c>
      <c r="CL76" s="266">
        <f t="shared" ca="1" si="94"/>
        <v>0</v>
      </c>
      <c r="CM76" s="266">
        <f t="shared" ca="1" si="94"/>
        <v>0</v>
      </c>
      <c r="CN76" s="266">
        <f t="shared" ca="1" si="94"/>
        <v>0</v>
      </c>
      <c r="CO76" s="266">
        <f t="shared" ca="1" si="94"/>
        <v>0</v>
      </c>
      <c r="CP76" s="266">
        <f t="shared" ca="1" si="94"/>
        <v>0</v>
      </c>
      <c r="CQ76" s="266">
        <f t="shared" ca="1" si="94"/>
        <v>0</v>
      </c>
      <c r="CR76" s="266">
        <f t="shared" ca="1" si="94"/>
        <v>0</v>
      </c>
      <c r="CS76" s="266">
        <f t="shared" ca="1" si="94"/>
        <v>0</v>
      </c>
      <c r="CT76" s="266">
        <f t="shared" ca="1" si="95"/>
        <v>0</v>
      </c>
      <c r="CU76" s="266">
        <f t="shared" ca="1" si="95"/>
        <v>0</v>
      </c>
      <c r="CV76" s="266">
        <f t="shared" ca="1" si="95"/>
        <v>0</v>
      </c>
      <c r="CW76" s="266">
        <f t="shared" ca="1" si="95"/>
        <v>0</v>
      </c>
      <c r="CX76" s="266">
        <f t="shared" ca="1" si="95"/>
        <v>0</v>
      </c>
      <c r="CY76" s="266">
        <f t="shared" ca="1" si="95"/>
        <v>0</v>
      </c>
      <c r="CZ76" s="266">
        <f t="shared" ca="1" si="95"/>
        <v>0</v>
      </c>
      <c r="DA76" s="266">
        <f t="shared" ca="1" si="95"/>
        <v>0</v>
      </c>
      <c r="DB76" s="266">
        <f t="shared" ca="1" si="95"/>
        <v>0</v>
      </c>
      <c r="DC76" s="266">
        <f t="shared" ca="1" si="95"/>
        <v>0</v>
      </c>
      <c r="DE76" s="118" t="str">
        <f t="shared" ref="DE76:DE129" ca="1" si="100">OFFSET(INDIRECT("'"&amp;Opt_alt&amp;"'!B12"),$A76,0)</f>
        <v>E.3.9.</v>
      </c>
      <c r="DF76">
        <v>1</v>
      </c>
      <c r="DG76">
        <f t="shared" ca="1" si="96"/>
        <v>21</v>
      </c>
      <c r="DH76">
        <v>0</v>
      </c>
    </row>
    <row r="77" spans="1:112" hidden="1">
      <c r="A77" s="68">
        <v>65</v>
      </c>
      <c r="B77" s="262" t="str">
        <f t="shared" ca="1" si="97"/>
        <v>E.3.L.</v>
      </c>
      <c r="C77" s="263" t="str">
        <f t="shared" ca="1" si="98"/>
        <v>Likutinė vertė</v>
      </c>
      <c r="D77" s="180"/>
      <c r="E77" s="264">
        <f t="shared" ca="1" si="99"/>
        <v>0.21</v>
      </c>
      <c r="F77" s="265">
        <f ca="1">H77+NPV(FD,I77:INDEX(I77:DC77,PAL))</f>
        <v>0</v>
      </c>
      <c r="G77" s="258">
        <f ca="1">SUMIF($H$5:$DC$5,"&lt;="&amp;PAL,$H77:$DC77)</f>
        <v>0</v>
      </c>
      <c r="H77" s="266">
        <f t="shared" ca="1" si="86"/>
        <v>0</v>
      </c>
      <c r="I77" s="266">
        <f t="shared" ca="1" si="86"/>
        <v>0</v>
      </c>
      <c r="J77" s="266">
        <f t="shared" ca="1" si="86"/>
        <v>0</v>
      </c>
      <c r="K77" s="266">
        <f t="shared" ca="1" si="86"/>
        <v>0</v>
      </c>
      <c r="L77" s="266">
        <f t="shared" ca="1" si="86"/>
        <v>0</v>
      </c>
      <c r="M77" s="266">
        <f t="shared" ca="1" si="86"/>
        <v>0</v>
      </c>
      <c r="N77" s="266">
        <f t="shared" ca="1" si="86"/>
        <v>0</v>
      </c>
      <c r="O77" s="266">
        <f t="shared" ca="1" si="86"/>
        <v>0</v>
      </c>
      <c r="P77" s="266">
        <f t="shared" ca="1" si="86"/>
        <v>0</v>
      </c>
      <c r="Q77" s="266">
        <f t="shared" ca="1" si="86"/>
        <v>0</v>
      </c>
      <c r="R77" s="266">
        <f t="shared" ca="1" si="87"/>
        <v>0</v>
      </c>
      <c r="S77" s="266">
        <f t="shared" ca="1" si="87"/>
        <v>0</v>
      </c>
      <c r="T77" s="266">
        <f t="shared" ca="1" si="87"/>
        <v>0</v>
      </c>
      <c r="U77" s="266">
        <f t="shared" ca="1" si="87"/>
        <v>0</v>
      </c>
      <c r="V77" s="266">
        <f t="shared" ca="1" si="87"/>
        <v>0</v>
      </c>
      <c r="W77" s="266">
        <f t="shared" ca="1" si="87"/>
        <v>0</v>
      </c>
      <c r="X77" s="266">
        <f t="shared" ca="1" si="87"/>
        <v>0</v>
      </c>
      <c r="Y77" s="266">
        <f t="shared" ca="1" si="87"/>
        <v>0</v>
      </c>
      <c r="Z77" s="266">
        <f t="shared" ca="1" si="87"/>
        <v>0</v>
      </c>
      <c r="AA77" s="266">
        <f t="shared" ca="1" si="87"/>
        <v>0</v>
      </c>
      <c r="AB77" s="266">
        <f t="shared" ca="1" si="88"/>
        <v>0</v>
      </c>
      <c r="AC77" s="266">
        <f t="shared" ca="1" si="88"/>
        <v>0</v>
      </c>
      <c r="AD77" s="266">
        <f t="shared" ca="1" si="88"/>
        <v>0</v>
      </c>
      <c r="AE77" s="266">
        <f t="shared" ca="1" si="88"/>
        <v>0</v>
      </c>
      <c r="AF77" s="266">
        <f t="shared" ca="1" si="88"/>
        <v>0</v>
      </c>
      <c r="AG77" s="266">
        <f t="shared" ca="1" si="88"/>
        <v>0</v>
      </c>
      <c r="AH77" s="266">
        <f t="shared" ca="1" si="88"/>
        <v>0</v>
      </c>
      <c r="AI77" s="266">
        <f t="shared" ca="1" si="88"/>
        <v>0</v>
      </c>
      <c r="AJ77" s="266">
        <f t="shared" ca="1" si="88"/>
        <v>0</v>
      </c>
      <c r="AK77" s="266">
        <f t="shared" ca="1" si="88"/>
        <v>0</v>
      </c>
      <c r="AL77" s="266">
        <f t="shared" ca="1" si="89"/>
        <v>0</v>
      </c>
      <c r="AM77" s="266">
        <f t="shared" ca="1" si="89"/>
        <v>0</v>
      </c>
      <c r="AN77" s="266">
        <f t="shared" ca="1" si="89"/>
        <v>0</v>
      </c>
      <c r="AO77" s="266">
        <f t="shared" ca="1" si="89"/>
        <v>0</v>
      </c>
      <c r="AP77" s="266">
        <f t="shared" ca="1" si="89"/>
        <v>0</v>
      </c>
      <c r="AQ77" s="266">
        <f t="shared" ca="1" si="89"/>
        <v>0</v>
      </c>
      <c r="AR77" s="266">
        <f t="shared" ca="1" si="89"/>
        <v>0</v>
      </c>
      <c r="AS77" s="266">
        <f t="shared" ca="1" si="89"/>
        <v>0</v>
      </c>
      <c r="AT77" s="266">
        <f t="shared" ca="1" si="89"/>
        <v>0</v>
      </c>
      <c r="AU77" s="266">
        <f t="shared" ca="1" si="89"/>
        <v>0</v>
      </c>
      <c r="AV77" s="266">
        <f t="shared" ca="1" si="90"/>
        <v>0</v>
      </c>
      <c r="AW77" s="266">
        <f t="shared" ca="1" si="90"/>
        <v>0</v>
      </c>
      <c r="AX77" s="266">
        <f t="shared" ca="1" si="90"/>
        <v>0</v>
      </c>
      <c r="AY77" s="266">
        <f t="shared" ca="1" si="90"/>
        <v>0</v>
      </c>
      <c r="AZ77" s="266">
        <f t="shared" ca="1" si="90"/>
        <v>0</v>
      </c>
      <c r="BA77" s="266">
        <f t="shared" ca="1" si="90"/>
        <v>0</v>
      </c>
      <c r="BB77" s="266">
        <f t="shared" ca="1" si="90"/>
        <v>0</v>
      </c>
      <c r="BC77" s="266">
        <f t="shared" ca="1" si="90"/>
        <v>0</v>
      </c>
      <c r="BD77" s="266">
        <f t="shared" ca="1" si="90"/>
        <v>0</v>
      </c>
      <c r="BE77" s="266">
        <f t="shared" ca="1" si="90"/>
        <v>0</v>
      </c>
      <c r="BF77" s="266">
        <f t="shared" ca="1" si="91"/>
        <v>0</v>
      </c>
      <c r="BG77" s="266">
        <f t="shared" ca="1" si="91"/>
        <v>0</v>
      </c>
      <c r="BH77" s="266">
        <f t="shared" ca="1" si="91"/>
        <v>0</v>
      </c>
      <c r="BI77" s="266">
        <f t="shared" ca="1" si="91"/>
        <v>0</v>
      </c>
      <c r="BJ77" s="266">
        <f t="shared" ca="1" si="91"/>
        <v>0</v>
      </c>
      <c r="BK77" s="266">
        <f t="shared" ca="1" si="91"/>
        <v>0</v>
      </c>
      <c r="BL77" s="266">
        <f t="shared" ca="1" si="91"/>
        <v>0</v>
      </c>
      <c r="BM77" s="266">
        <f t="shared" ca="1" si="91"/>
        <v>0</v>
      </c>
      <c r="BN77" s="266">
        <f t="shared" ca="1" si="91"/>
        <v>0</v>
      </c>
      <c r="BO77" s="266">
        <f t="shared" ca="1" si="91"/>
        <v>0</v>
      </c>
      <c r="BP77" s="266">
        <f t="shared" ca="1" si="92"/>
        <v>0</v>
      </c>
      <c r="BQ77" s="266">
        <f t="shared" ca="1" si="92"/>
        <v>0</v>
      </c>
      <c r="BR77" s="266">
        <f t="shared" ca="1" si="92"/>
        <v>0</v>
      </c>
      <c r="BS77" s="266">
        <f t="shared" ca="1" si="92"/>
        <v>0</v>
      </c>
      <c r="BT77" s="266">
        <f t="shared" ca="1" si="92"/>
        <v>0</v>
      </c>
      <c r="BU77" s="266">
        <f t="shared" ca="1" si="92"/>
        <v>0</v>
      </c>
      <c r="BV77" s="266">
        <f t="shared" ca="1" si="92"/>
        <v>0</v>
      </c>
      <c r="BW77" s="266">
        <f t="shared" ca="1" si="92"/>
        <v>0</v>
      </c>
      <c r="BX77" s="266">
        <f t="shared" ca="1" si="92"/>
        <v>0</v>
      </c>
      <c r="BY77" s="266">
        <f t="shared" ca="1" si="92"/>
        <v>0</v>
      </c>
      <c r="BZ77" s="266">
        <f t="shared" ca="1" si="93"/>
        <v>0</v>
      </c>
      <c r="CA77" s="266">
        <f t="shared" ca="1" si="93"/>
        <v>0</v>
      </c>
      <c r="CB77" s="266">
        <f t="shared" ca="1" si="93"/>
        <v>0</v>
      </c>
      <c r="CC77" s="266">
        <f t="shared" ca="1" si="93"/>
        <v>0</v>
      </c>
      <c r="CD77" s="266">
        <f t="shared" ca="1" si="93"/>
        <v>0</v>
      </c>
      <c r="CE77" s="266">
        <f t="shared" ca="1" si="93"/>
        <v>0</v>
      </c>
      <c r="CF77" s="266">
        <f t="shared" ca="1" si="93"/>
        <v>0</v>
      </c>
      <c r="CG77" s="266">
        <f t="shared" ca="1" si="93"/>
        <v>0</v>
      </c>
      <c r="CH77" s="266">
        <f t="shared" ca="1" si="93"/>
        <v>0</v>
      </c>
      <c r="CI77" s="266">
        <f t="shared" ca="1" si="93"/>
        <v>0</v>
      </c>
      <c r="CJ77" s="266">
        <f t="shared" ca="1" si="94"/>
        <v>0</v>
      </c>
      <c r="CK77" s="266">
        <f t="shared" ca="1" si="94"/>
        <v>0</v>
      </c>
      <c r="CL77" s="266">
        <f t="shared" ca="1" si="94"/>
        <v>0</v>
      </c>
      <c r="CM77" s="266">
        <f t="shared" ca="1" si="94"/>
        <v>0</v>
      </c>
      <c r="CN77" s="266">
        <f t="shared" ca="1" si="94"/>
        <v>0</v>
      </c>
      <c r="CO77" s="266">
        <f t="shared" ca="1" si="94"/>
        <v>0</v>
      </c>
      <c r="CP77" s="266">
        <f t="shared" ca="1" si="94"/>
        <v>0</v>
      </c>
      <c r="CQ77" s="266">
        <f t="shared" ca="1" si="94"/>
        <v>0</v>
      </c>
      <c r="CR77" s="266">
        <f t="shared" ca="1" si="94"/>
        <v>0</v>
      </c>
      <c r="CS77" s="266">
        <f t="shared" ca="1" si="94"/>
        <v>0</v>
      </c>
      <c r="CT77" s="266">
        <f t="shared" ca="1" si="95"/>
        <v>0</v>
      </c>
      <c r="CU77" s="266">
        <f t="shared" ca="1" si="95"/>
        <v>0</v>
      </c>
      <c r="CV77" s="266">
        <f t="shared" ca="1" si="95"/>
        <v>0</v>
      </c>
      <c r="CW77" s="266">
        <f t="shared" ca="1" si="95"/>
        <v>0</v>
      </c>
      <c r="CX77" s="266">
        <f t="shared" ca="1" si="95"/>
        <v>0</v>
      </c>
      <c r="CY77" s="266">
        <f t="shared" ca="1" si="95"/>
        <v>0</v>
      </c>
      <c r="CZ77" s="266">
        <f t="shared" ca="1" si="95"/>
        <v>0</v>
      </c>
      <c r="DA77" s="266">
        <f t="shared" ca="1" si="95"/>
        <v>0</v>
      </c>
      <c r="DB77" s="266">
        <f t="shared" ca="1" si="95"/>
        <v>0</v>
      </c>
      <c r="DC77" s="266">
        <f t="shared" ca="1" si="95"/>
        <v>0</v>
      </c>
      <c r="DE77" s="118" t="str">
        <f t="shared" ca="1" si="100"/>
        <v>E.3.L.</v>
      </c>
      <c r="DF77">
        <v>1</v>
      </c>
      <c r="DG77">
        <f t="shared" ca="1" si="96"/>
        <v>21</v>
      </c>
      <c r="DH77">
        <f ca="1">DG77/(100+DG77)</f>
        <v>0.17355371900826447</v>
      </c>
    </row>
    <row r="78" spans="1:112" hidden="1">
      <c r="A78" s="68">
        <v>66</v>
      </c>
      <c r="B78" s="262" t="str">
        <f t="shared" ca="1" si="97"/>
        <v>F.</v>
      </c>
      <c r="C78" s="269" t="str">
        <f t="shared" ca="1" si="98"/>
        <v>KOMUNIKACINĖS VEIKLOS</v>
      </c>
      <c r="D78" s="72"/>
      <c r="E78" s="270" t="str">
        <f t="shared" ca="1" si="99"/>
        <v/>
      </c>
      <c r="F78" s="265">
        <f ca="1">SUM(F79:F87)</f>
        <v>0</v>
      </c>
      <c r="G78" s="258">
        <f ca="1">SUMIF($H$5:$DC$5,"&lt;="&amp;PAL,$H78:$DC78)</f>
        <v>0</v>
      </c>
      <c r="H78" s="271">
        <f ca="1">SUM(H79:H87)</f>
        <v>0</v>
      </c>
      <c r="I78" s="271">
        <f t="shared" ref="I78:BT78" ca="1" si="101">SUM(I79:I87)</f>
        <v>0</v>
      </c>
      <c r="J78" s="271">
        <f t="shared" ca="1" si="101"/>
        <v>0</v>
      </c>
      <c r="K78" s="271">
        <f t="shared" ca="1" si="101"/>
        <v>0</v>
      </c>
      <c r="L78" s="271">
        <f t="shared" ca="1" si="101"/>
        <v>0</v>
      </c>
      <c r="M78" s="271">
        <f t="shared" ca="1" si="101"/>
        <v>0</v>
      </c>
      <c r="N78" s="271">
        <f t="shared" ca="1" si="101"/>
        <v>0</v>
      </c>
      <c r="O78" s="271">
        <f t="shared" ca="1" si="101"/>
        <v>0</v>
      </c>
      <c r="P78" s="271">
        <f t="shared" ca="1" si="101"/>
        <v>0</v>
      </c>
      <c r="Q78" s="271">
        <f t="shared" ca="1" si="101"/>
        <v>0</v>
      </c>
      <c r="R78" s="271">
        <f t="shared" ca="1" si="101"/>
        <v>0</v>
      </c>
      <c r="S78" s="271">
        <f t="shared" ca="1" si="101"/>
        <v>0</v>
      </c>
      <c r="T78" s="271">
        <f t="shared" ca="1" si="101"/>
        <v>0</v>
      </c>
      <c r="U78" s="271">
        <f t="shared" ca="1" si="101"/>
        <v>0</v>
      </c>
      <c r="V78" s="271">
        <f t="shared" ca="1" si="101"/>
        <v>0</v>
      </c>
      <c r="W78" s="271">
        <f t="shared" ca="1" si="101"/>
        <v>0</v>
      </c>
      <c r="X78" s="271">
        <f t="shared" ca="1" si="101"/>
        <v>0</v>
      </c>
      <c r="Y78" s="271">
        <f t="shared" ca="1" si="101"/>
        <v>0</v>
      </c>
      <c r="Z78" s="271">
        <f t="shared" ca="1" si="101"/>
        <v>0</v>
      </c>
      <c r="AA78" s="271">
        <f t="shared" ca="1" si="101"/>
        <v>0</v>
      </c>
      <c r="AB78" s="271">
        <f t="shared" ca="1" si="101"/>
        <v>0</v>
      </c>
      <c r="AC78" s="271">
        <f t="shared" ca="1" si="101"/>
        <v>0</v>
      </c>
      <c r="AD78" s="271">
        <f t="shared" ca="1" si="101"/>
        <v>0</v>
      </c>
      <c r="AE78" s="271">
        <f t="shared" ca="1" si="101"/>
        <v>0</v>
      </c>
      <c r="AF78" s="271">
        <f t="shared" ca="1" si="101"/>
        <v>0</v>
      </c>
      <c r="AG78" s="271">
        <f t="shared" ca="1" si="101"/>
        <v>0</v>
      </c>
      <c r="AH78" s="271">
        <f t="shared" ca="1" si="101"/>
        <v>0</v>
      </c>
      <c r="AI78" s="271">
        <f t="shared" ca="1" si="101"/>
        <v>0</v>
      </c>
      <c r="AJ78" s="271">
        <f t="shared" ca="1" si="101"/>
        <v>0</v>
      </c>
      <c r="AK78" s="271">
        <f t="shared" ca="1" si="101"/>
        <v>0</v>
      </c>
      <c r="AL78" s="271">
        <f t="shared" ca="1" si="101"/>
        <v>0</v>
      </c>
      <c r="AM78" s="271">
        <f t="shared" ca="1" si="101"/>
        <v>0</v>
      </c>
      <c r="AN78" s="271">
        <f t="shared" ca="1" si="101"/>
        <v>0</v>
      </c>
      <c r="AO78" s="271">
        <f t="shared" ca="1" si="101"/>
        <v>0</v>
      </c>
      <c r="AP78" s="271">
        <f t="shared" ca="1" si="101"/>
        <v>0</v>
      </c>
      <c r="AQ78" s="271">
        <f t="shared" ca="1" si="101"/>
        <v>0</v>
      </c>
      <c r="AR78" s="271">
        <f t="shared" ca="1" si="101"/>
        <v>0</v>
      </c>
      <c r="AS78" s="271">
        <f t="shared" ca="1" si="101"/>
        <v>0</v>
      </c>
      <c r="AT78" s="271">
        <f t="shared" ca="1" si="101"/>
        <v>0</v>
      </c>
      <c r="AU78" s="271">
        <f t="shared" ca="1" si="101"/>
        <v>0</v>
      </c>
      <c r="AV78" s="271">
        <f t="shared" ca="1" si="101"/>
        <v>0</v>
      </c>
      <c r="AW78" s="271">
        <f t="shared" ca="1" si="101"/>
        <v>0</v>
      </c>
      <c r="AX78" s="271">
        <f t="shared" ca="1" si="101"/>
        <v>0</v>
      </c>
      <c r="AY78" s="271">
        <f t="shared" ca="1" si="101"/>
        <v>0</v>
      </c>
      <c r="AZ78" s="271">
        <f t="shared" ca="1" si="101"/>
        <v>0</v>
      </c>
      <c r="BA78" s="271">
        <f t="shared" ca="1" si="101"/>
        <v>0</v>
      </c>
      <c r="BB78" s="271">
        <f t="shared" ca="1" si="101"/>
        <v>0</v>
      </c>
      <c r="BC78" s="271">
        <f t="shared" ca="1" si="101"/>
        <v>0</v>
      </c>
      <c r="BD78" s="271">
        <f t="shared" ca="1" si="101"/>
        <v>0</v>
      </c>
      <c r="BE78" s="271">
        <f t="shared" ca="1" si="101"/>
        <v>0</v>
      </c>
      <c r="BF78" s="271">
        <f t="shared" ca="1" si="101"/>
        <v>0</v>
      </c>
      <c r="BG78" s="271">
        <f t="shared" ca="1" si="101"/>
        <v>0</v>
      </c>
      <c r="BH78" s="271">
        <f t="shared" ca="1" si="101"/>
        <v>0</v>
      </c>
      <c r="BI78" s="271">
        <f t="shared" ca="1" si="101"/>
        <v>0</v>
      </c>
      <c r="BJ78" s="271">
        <f t="shared" ca="1" si="101"/>
        <v>0</v>
      </c>
      <c r="BK78" s="271">
        <f t="shared" ca="1" si="101"/>
        <v>0</v>
      </c>
      <c r="BL78" s="271">
        <f t="shared" ca="1" si="101"/>
        <v>0</v>
      </c>
      <c r="BM78" s="271">
        <f t="shared" ca="1" si="101"/>
        <v>0</v>
      </c>
      <c r="BN78" s="271">
        <f t="shared" ca="1" si="101"/>
        <v>0</v>
      </c>
      <c r="BO78" s="271">
        <f t="shared" ca="1" si="101"/>
        <v>0</v>
      </c>
      <c r="BP78" s="271">
        <f t="shared" ca="1" si="101"/>
        <v>0</v>
      </c>
      <c r="BQ78" s="271">
        <f t="shared" ca="1" si="101"/>
        <v>0</v>
      </c>
      <c r="BR78" s="271">
        <f t="shared" ca="1" si="101"/>
        <v>0</v>
      </c>
      <c r="BS78" s="271">
        <f t="shared" ca="1" si="101"/>
        <v>0</v>
      </c>
      <c r="BT78" s="271">
        <f t="shared" ca="1" si="101"/>
        <v>0</v>
      </c>
      <c r="BU78" s="271">
        <f t="shared" ref="BU78:DC78" ca="1" si="102">SUM(BU79:BU87)</f>
        <v>0</v>
      </c>
      <c r="BV78" s="271">
        <f t="shared" ca="1" si="102"/>
        <v>0</v>
      </c>
      <c r="BW78" s="271">
        <f t="shared" ca="1" si="102"/>
        <v>0</v>
      </c>
      <c r="BX78" s="271">
        <f t="shared" ca="1" si="102"/>
        <v>0</v>
      </c>
      <c r="BY78" s="271">
        <f t="shared" ca="1" si="102"/>
        <v>0</v>
      </c>
      <c r="BZ78" s="271">
        <f t="shared" ca="1" si="102"/>
        <v>0</v>
      </c>
      <c r="CA78" s="271">
        <f t="shared" ca="1" si="102"/>
        <v>0</v>
      </c>
      <c r="CB78" s="271">
        <f t="shared" ca="1" si="102"/>
        <v>0</v>
      </c>
      <c r="CC78" s="271">
        <f t="shared" ca="1" si="102"/>
        <v>0</v>
      </c>
      <c r="CD78" s="271">
        <f t="shared" ca="1" si="102"/>
        <v>0</v>
      </c>
      <c r="CE78" s="271">
        <f t="shared" ca="1" si="102"/>
        <v>0</v>
      </c>
      <c r="CF78" s="271">
        <f t="shared" ca="1" si="102"/>
        <v>0</v>
      </c>
      <c r="CG78" s="271">
        <f t="shared" ca="1" si="102"/>
        <v>0</v>
      </c>
      <c r="CH78" s="271">
        <f t="shared" ca="1" si="102"/>
        <v>0</v>
      </c>
      <c r="CI78" s="271">
        <f t="shared" ca="1" si="102"/>
        <v>0</v>
      </c>
      <c r="CJ78" s="271">
        <f t="shared" ca="1" si="102"/>
        <v>0</v>
      </c>
      <c r="CK78" s="271">
        <f t="shared" ca="1" si="102"/>
        <v>0</v>
      </c>
      <c r="CL78" s="271">
        <f t="shared" ca="1" si="102"/>
        <v>0</v>
      </c>
      <c r="CM78" s="271">
        <f t="shared" ca="1" si="102"/>
        <v>0</v>
      </c>
      <c r="CN78" s="271">
        <f t="shared" ca="1" si="102"/>
        <v>0</v>
      </c>
      <c r="CO78" s="271">
        <f t="shared" ca="1" si="102"/>
        <v>0</v>
      </c>
      <c r="CP78" s="271">
        <f t="shared" ca="1" si="102"/>
        <v>0</v>
      </c>
      <c r="CQ78" s="271">
        <f t="shared" ca="1" si="102"/>
        <v>0</v>
      </c>
      <c r="CR78" s="271">
        <f t="shared" ca="1" si="102"/>
        <v>0</v>
      </c>
      <c r="CS78" s="271">
        <f t="shared" ca="1" si="102"/>
        <v>0</v>
      </c>
      <c r="CT78" s="271">
        <f t="shared" ca="1" si="102"/>
        <v>0</v>
      </c>
      <c r="CU78" s="271">
        <f t="shared" ca="1" si="102"/>
        <v>0</v>
      </c>
      <c r="CV78" s="271">
        <f t="shared" ca="1" si="102"/>
        <v>0</v>
      </c>
      <c r="CW78" s="271">
        <f t="shared" ca="1" si="102"/>
        <v>0</v>
      </c>
      <c r="CX78" s="271">
        <f t="shared" ca="1" si="102"/>
        <v>0</v>
      </c>
      <c r="CY78" s="271">
        <f t="shared" ca="1" si="102"/>
        <v>0</v>
      </c>
      <c r="CZ78" s="271">
        <f t="shared" ca="1" si="102"/>
        <v>0</v>
      </c>
      <c r="DA78" s="271">
        <f t="shared" ca="1" si="102"/>
        <v>0</v>
      </c>
      <c r="DB78" s="271">
        <f t="shared" ca="1" si="102"/>
        <v>0</v>
      </c>
      <c r="DC78" s="271">
        <f t="shared" ca="1" si="102"/>
        <v>0</v>
      </c>
      <c r="DE78" s="118"/>
      <c r="DF78">
        <v>1</v>
      </c>
    </row>
    <row r="79" spans="1:112" hidden="1">
      <c r="A79" s="68">
        <v>67</v>
      </c>
      <c r="B79" s="262" t="str">
        <f t="shared" ca="1" si="97"/>
        <v>F.1.</v>
      </c>
      <c r="C79" s="263" t="str">
        <f t="shared" ca="1" si="98"/>
        <v>Veikla</v>
      </c>
      <c r="D79" s="267"/>
      <c r="E79" s="264">
        <f t="shared" ca="1" si="99"/>
        <v>0.21</v>
      </c>
      <c r="F79" s="265">
        <f ca="1">H79+NPV(FD,I79:INDEX(I79:DC79,PAL))</f>
        <v>0</v>
      </c>
      <c r="G79" s="258">
        <f ca="1">SUMIF($H$5:$DC$5,"&lt;="&amp;PAL,$H79:$DC79)</f>
        <v>0</v>
      </c>
      <c r="H79" s="266">
        <f t="shared" ref="H79:Q87" ca="1" si="103">OFFSET(INDIRECT("'"&amp;Opt_alt&amp;"'!H12"),$A79,H$5)*$DF79</f>
        <v>0</v>
      </c>
      <c r="I79" s="266">
        <f t="shared" ca="1" si="103"/>
        <v>0</v>
      </c>
      <c r="J79" s="266">
        <f t="shared" ca="1" si="103"/>
        <v>0</v>
      </c>
      <c r="K79" s="266">
        <f t="shared" ca="1" si="103"/>
        <v>0</v>
      </c>
      <c r="L79" s="266">
        <f t="shared" ca="1" si="103"/>
        <v>0</v>
      </c>
      <c r="M79" s="266">
        <f t="shared" ca="1" si="103"/>
        <v>0</v>
      </c>
      <c r="N79" s="266">
        <f t="shared" ca="1" si="103"/>
        <v>0</v>
      </c>
      <c r="O79" s="266">
        <f t="shared" ca="1" si="103"/>
        <v>0</v>
      </c>
      <c r="P79" s="266">
        <f t="shared" ca="1" si="103"/>
        <v>0</v>
      </c>
      <c r="Q79" s="266">
        <f t="shared" ca="1" si="103"/>
        <v>0</v>
      </c>
      <c r="R79" s="266">
        <f t="shared" ref="R79:AA87" ca="1" si="104">OFFSET(INDIRECT("'"&amp;Opt_alt&amp;"'!H12"),$A79,R$5)*$DF79</f>
        <v>0</v>
      </c>
      <c r="S79" s="266">
        <f t="shared" ca="1" si="104"/>
        <v>0</v>
      </c>
      <c r="T79" s="266">
        <f t="shared" ca="1" si="104"/>
        <v>0</v>
      </c>
      <c r="U79" s="266">
        <f t="shared" ca="1" si="104"/>
        <v>0</v>
      </c>
      <c r="V79" s="266">
        <f t="shared" ca="1" si="104"/>
        <v>0</v>
      </c>
      <c r="W79" s="266">
        <f t="shared" ca="1" si="104"/>
        <v>0</v>
      </c>
      <c r="X79" s="266">
        <f t="shared" ca="1" si="104"/>
        <v>0</v>
      </c>
      <c r="Y79" s="266">
        <f t="shared" ca="1" si="104"/>
        <v>0</v>
      </c>
      <c r="Z79" s="266">
        <f t="shared" ca="1" si="104"/>
        <v>0</v>
      </c>
      <c r="AA79" s="266">
        <f t="shared" ca="1" si="104"/>
        <v>0</v>
      </c>
      <c r="AB79" s="266">
        <f t="shared" ref="AB79:AK87" ca="1" si="105">OFFSET(INDIRECT("'"&amp;Opt_alt&amp;"'!H12"),$A79,AB$5)*$DF79</f>
        <v>0</v>
      </c>
      <c r="AC79" s="266">
        <f t="shared" ca="1" si="105"/>
        <v>0</v>
      </c>
      <c r="AD79" s="266">
        <f t="shared" ca="1" si="105"/>
        <v>0</v>
      </c>
      <c r="AE79" s="266">
        <f t="shared" ca="1" si="105"/>
        <v>0</v>
      </c>
      <c r="AF79" s="266">
        <f t="shared" ca="1" si="105"/>
        <v>0</v>
      </c>
      <c r="AG79" s="266">
        <f t="shared" ca="1" si="105"/>
        <v>0</v>
      </c>
      <c r="AH79" s="266">
        <f t="shared" ca="1" si="105"/>
        <v>0</v>
      </c>
      <c r="AI79" s="266">
        <f t="shared" ca="1" si="105"/>
        <v>0</v>
      </c>
      <c r="AJ79" s="266">
        <f t="shared" ca="1" si="105"/>
        <v>0</v>
      </c>
      <c r="AK79" s="266">
        <f t="shared" ca="1" si="105"/>
        <v>0</v>
      </c>
      <c r="AL79" s="266">
        <f t="shared" ref="AL79:AU87" ca="1" si="106">OFFSET(INDIRECT("'"&amp;Opt_alt&amp;"'!H12"),$A79,AL$5)*$DF79</f>
        <v>0</v>
      </c>
      <c r="AM79" s="266">
        <f t="shared" ca="1" si="106"/>
        <v>0</v>
      </c>
      <c r="AN79" s="266">
        <f t="shared" ca="1" si="106"/>
        <v>0</v>
      </c>
      <c r="AO79" s="266">
        <f t="shared" ca="1" si="106"/>
        <v>0</v>
      </c>
      <c r="AP79" s="266">
        <f t="shared" ca="1" si="106"/>
        <v>0</v>
      </c>
      <c r="AQ79" s="266">
        <f t="shared" ca="1" si="106"/>
        <v>0</v>
      </c>
      <c r="AR79" s="266">
        <f t="shared" ca="1" si="106"/>
        <v>0</v>
      </c>
      <c r="AS79" s="266">
        <f t="shared" ca="1" si="106"/>
        <v>0</v>
      </c>
      <c r="AT79" s="266">
        <f t="shared" ca="1" si="106"/>
        <v>0</v>
      </c>
      <c r="AU79" s="266">
        <f t="shared" ca="1" si="106"/>
        <v>0</v>
      </c>
      <c r="AV79" s="266">
        <f t="shared" ref="AV79:BE87" ca="1" si="107">OFFSET(INDIRECT("'"&amp;Opt_alt&amp;"'!H12"),$A79,AV$5)*$DF79</f>
        <v>0</v>
      </c>
      <c r="AW79" s="266">
        <f t="shared" ca="1" si="107"/>
        <v>0</v>
      </c>
      <c r="AX79" s="266">
        <f t="shared" ca="1" si="107"/>
        <v>0</v>
      </c>
      <c r="AY79" s="266">
        <f t="shared" ca="1" si="107"/>
        <v>0</v>
      </c>
      <c r="AZ79" s="266">
        <f t="shared" ca="1" si="107"/>
        <v>0</v>
      </c>
      <c r="BA79" s="266">
        <f t="shared" ca="1" si="107"/>
        <v>0</v>
      </c>
      <c r="BB79" s="266">
        <f t="shared" ca="1" si="107"/>
        <v>0</v>
      </c>
      <c r="BC79" s="266">
        <f t="shared" ca="1" si="107"/>
        <v>0</v>
      </c>
      <c r="BD79" s="266">
        <f t="shared" ca="1" si="107"/>
        <v>0</v>
      </c>
      <c r="BE79" s="266">
        <f t="shared" ca="1" si="107"/>
        <v>0</v>
      </c>
      <c r="BF79" s="266">
        <f t="shared" ref="BF79:BO87" ca="1" si="108">OFFSET(INDIRECT("'"&amp;Opt_alt&amp;"'!H12"),$A79,BF$5)*$DF79</f>
        <v>0</v>
      </c>
      <c r="BG79" s="266">
        <f t="shared" ca="1" si="108"/>
        <v>0</v>
      </c>
      <c r="BH79" s="266">
        <f t="shared" ca="1" si="108"/>
        <v>0</v>
      </c>
      <c r="BI79" s="266">
        <f t="shared" ca="1" si="108"/>
        <v>0</v>
      </c>
      <c r="BJ79" s="266">
        <f t="shared" ca="1" si="108"/>
        <v>0</v>
      </c>
      <c r="BK79" s="266">
        <f t="shared" ca="1" si="108"/>
        <v>0</v>
      </c>
      <c r="BL79" s="266">
        <f t="shared" ca="1" si="108"/>
        <v>0</v>
      </c>
      <c r="BM79" s="266">
        <f t="shared" ca="1" si="108"/>
        <v>0</v>
      </c>
      <c r="BN79" s="266">
        <f t="shared" ca="1" si="108"/>
        <v>0</v>
      </c>
      <c r="BO79" s="266">
        <f t="shared" ca="1" si="108"/>
        <v>0</v>
      </c>
      <c r="BP79" s="266">
        <f t="shared" ref="BP79:BY87" ca="1" si="109">OFFSET(INDIRECT("'"&amp;Opt_alt&amp;"'!H12"),$A79,BP$5)*$DF79</f>
        <v>0</v>
      </c>
      <c r="BQ79" s="266">
        <f t="shared" ca="1" si="109"/>
        <v>0</v>
      </c>
      <c r="BR79" s="266">
        <f t="shared" ca="1" si="109"/>
        <v>0</v>
      </c>
      <c r="BS79" s="266">
        <f t="shared" ca="1" si="109"/>
        <v>0</v>
      </c>
      <c r="BT79" s="266">
        <f t="shared" ca="1" si="109"/>
        <v>0</v>
      </c>
      <c r="BU79" s="266">
        <f t="shared" ca="1" si="109"/>
        <v>0</v>
      </c>
      <c r="BV79" s="266">
        <f t="shared" ca="1" si="109"/>
        <v>0</v>
      </c>
      <c r="BW79" s="266">
        <f t="shared" ca="1" si="109"/>
        <v>0</v>
      </c>
      <c r="BX79" s="266">
        <f t="shared" ca="1" si="109"/>
        <v>0</v>
      </c>
      <c r="BY79" s="266">
        <f t="shared" ca="1" si="109"/>
        <v>0</v>
      </c>
      <c r="BZ79" s="266">
        <f t="shared" ref="BZ79:CI87" ca="1" si="110">OFFSET(INDIRECT("'"&amp;Opt_alt&amp;"'!H12"),$A79,BZ$5)*$DF79</f>
        <v>0</v>
      </c>
      <c r="CA79" s="266">
        <f t="shared" ca="1" si="110"/>
        <v>0</v>
      </c>
      <c r="CB79" s="266">
        <f t="shared" ca="1" si="110"/>
        <v>0</v>
      </c>
      <c r="CC79" s="266">
        <f t="shared" ca="1" si="110"/>
        <v>0</v>
      </c>
      <c r="CD79" s="266">
        <f t="shared" ca="1" si="110"/>
        <v>0</v>
      </c>
      <c r="CE79" s="266">
        <f t="shared" ca="1" si="110"/>
        <v>0</v>
      </c>
      <c r="CF79" s="266">
        <f t="shared" ca="1" si="110"/>
        <v>0</v>
      </c>
      <c r="CG79" s="266">
        <f t="shared" ca="1" si="110"/>
        <v>0</v>
      </c>
      <c r="CH79" s="266">
        <f t="shared" ca="1" si="110"/>
        <v>0</v>
      </c>
      <c r="CI79" s="266">
        <f t="shared" ca="1" si="110"/>
        <v>0</v>
      </c>
      <c r="CJ79" s="266">
        <f t="shared" ref="CJ79:CS87" ca="1" si="111">OFFSET(INDIRECT("'"&amp;Opt_alt&amp;"'!H12"),$A79,CJ$5)*$DF79</f>
        <v>0</v>
      </c>
      <c r="CK79" s="266">
        <f t="shared" ca="1" si="111"/>
        <v>0</v>
      </c>
      <c r="CL79" s="266">
        <f t="shared" ca="1" si="111"/>
        <v>0</v>
      </c>
      <c r="CM79" s="266">
        <f t="shared" ca="1" si="111"/>
        <v>0</v>
      </c>
      <c r="CN79" s="266">
        <f t="shared" ca="1" si="111"/>
        <v>0</v>
      </c>
      <c r="CO79" s="266">
        <f t="shared" ca="1" si="111"/>
        <v>0</v>
      </c>
      <c r="CP79" s="266">
        <f t="shared" ca="1" si="111"/>
        <v>0</v>
      </c>
      <c r="CQ79" s="266">
        <f t="shared" ca="1" si="111"/>
        <v>0</v>
      </c>
      <c r="CR79" s="266">
        <f t="shared" ca="1" si="111"/>
        <v>0</v>
      </c>
      <c r="CS79" s="266">
        <f t="shared" ca="1" si="111"/>
        <v>0</v>
      </c>
      <c r="CT79" s="266">
        <f t="shared" ref="CT79:DC87" ca="1" si="112">OFFSET(INDIRECT("'"&amp;Opt_alt&amp;"'!H12"),$A79,CT$5)*$DF79</f>
        <v>0</v>
      </c>
      <c r="CU79" s="266">
        <f t="shared" ca="1" si="112"/>
        <v>0</v>
      </c>
      <c r="CV79" s="266">
        <f t="shared" ca="1" si="112"/>
        <v>0</v>
      </c>
      <c r="CW79" s="266">
        <f t="shared" ca="1" si="112"/>
        <v>0</v>
      </c>
      <c r="CX79" s="266">
        <f t="shared" ca="1" si="112"/>
        <v>0</v>
      </c>
      <c r="CY79" s="266">
        <f t="shared" ca="1" si="112"/>
        <v>0</v>
      </c>
      <c r="CZ79" s="266">
        <f t="shared" ca="1" si="112"/>
        <v>0</v>
      </c>
      <c r="DA79" s="266">
        <f t="shared" ca="1" si="112"/>
        <v>0</v>
      </c>
      <c r="DB79" s="266">
        <f t="shared" ca="1" si="112"/>
        <v>0</v>
      </c>
      <c r="DC79" s="266">
        <f t="shared" ca="1" si="112"/>
        <v>0</v>
      </c>
      <c r="DE79" s="118" t="str">
        <f t="shared" ca="1" si="100"/>
        <v>F.1.</v>
      </c>
      <c r="DF79">
        <v>1</v>
      </c>
      <c r="DG79">
        <f t="shared" ref="DG79:DG88" ca="1" si="113">OFFSET(INDIRECT("'"&amp;Opt_alt&amp;"'!H12"),$A79,DG$5)</f>
        <v>21</v>
      </c>
      <c r="DH79">
        <v>0</v>
      </c>
    </row>
    <row r="80" spans="1:112" hidden="1">
      <c r="A80" s="68">
        <v>68</v>
      </c>
      <c r="B80" s="262" t="str">
        <f t="shared" ca="1" si="97"/>
        <v>F.2.</v>
      </c>
      <c r="C80" s="263" t="str">
        <f t="shared" ca="1" si="98"/>
        <v>Veikla</v>
      </c>
      <c r="D80" s="267"/>
      <c r="E80" s="264">
        <f t="shared" ca="1" si="99"/>
        <v>0.21</v>
      </c>
      <c r="F80" s="265">
        <f ca="1">H80+NPV(FD,I80:INDEX(I80:DC80,PAL))</f>
        <v>0</v>
      </c>
      <c r="G80" s="258">
        <f ca="1">SUMIF($H$5:$DC$5,"&lt;="&amp;PAL,$H80:$DC80)</f>
        <v>0</v>
      </c>
      <c r="H80" s="266">
        <f t="shared" ca="1" si="103"/>
        <v>0</v>
      </c>
      <c r="I80" s="266">
        <f t="shared" ca="1" si="103"/>
        <v>0</v>
      </c>
      <c r="J80" s="266">
        <f t="shared" ca="1" si="103"/>
        <v>0</v>
      </c>
      <c r="K80" s="266">
        <f t="shared" ca="1" si="103"/>
        <v>0</v>
      </c>
      <c r="L80" s="266">
        <f t="shared" ca="1" si="103"/>
        <v>0</v>
      </c>
      <c r="M80" s="266">
        <f t="shared" ca="1" si="103"/>
        <v>0</v>
      </c>
      <c r="N80" s="266">
        <f t="shared" ca="1" si="103"/>
        <v>0</v>
      </c>
      <c r="O80" s="266">
        <f t="shared" ca="1" si="103"/>
        <v>0</v>
      </c>
      <c r="P80" s="266">
        <f t="shared" ca="1" si="103"/>
        <v>0</v>
      </c>
      <c r="Q80" s="266">
        <f t="shared" ca="1" si="103"/>
        <v>0</v>
      </c>
      <c r="R80" s="266">
        <f t="shared" ca="1" si="104"/>
        <v>0</v>
      </c>
      <c r="S80" s="266">
        <f t="shared" ca="1" si="104"/>
        <v>0</v>
      </c>
      <c r="T80" s="266">
        <f t="shared" ca="1" si="104"/>
        <v>0</v>
      </c>
      <c r="U80" s="266">
        <f t="shared" ca="1" si="104"/>
        <v>0</v>
      </c>
      <c r="V80" s="266">
        <f t="shared" ca="1" si="104"/>
        <v>0</v>
      </c>
      <c r="W80" s="266">
        <f t="shared" ca="1" si="104"/>
        <v>0</v>
      </c>
      <c r="X80" s="266">
        <f t="shared" ca="1" si="104"/>
        <v>0</v>
      </c>
      <c r="Y80" s="266">
        <f t="shared" ca="1" si="104"/>
        <v>0</v>
      </c>
      <c r="Z80" s="266">
        <f t="shared" ca="1" si="104"/>
        <v>0</v>
      </c>
      <c r="AA80" s="266">
        <f t="shared" ca="1" si="104"/>
        <v>0</v>
      </c>
      <c r="AB80" s="266">
        <f t="shared" ca="1" si="105"/>
        <v>0</v>
      </c>
      <c r="AC80" s="266">
        <f t="shared" ca="1" si="105"/>
        <v>0</v>
      </c>
      <c r="AD80" s="266">
        <f t="shared" ca="1" si="105"/>
        <v>0</v>
      </c>
      <c r="AE80" s="266">
        <f t="shared" ca="1" si="105"/>
        <v>0</v>
      </c>
      <c r="AF80" s="266">
        <f t="shared" ca="1" si="105"/>
        <v>0</v>
      </c>
      <c r="AG80" s="266">
        <f t="shared" ca="1" si="105"/>
        <v>0</v>
      </c>
      <c r="AH80" s="266">
        <f t="shared" ca="1" si="105"/>
        <v>0</v>
      </c>
      <c r="AI80" s="266">
        <f t="shared" ca="1" si="105"/>
        <v>0</v>
      </c>
      <c r="AJ80" s="266">
        <f t="shared" ca="1" si="105"/>
        <v>0</v>
      </c>
      <c r="AK80" s="266">
        <f t="shared" ca="1" si="105"/>
        <v>0</v>
      </c>
      <c r="AL80" s="266">
        <f t="shared" ca="1" si="106"/>
        <v>0</v>
      </c>
      <c r="AM80" s="266">
        <f t="shared" ca="1" si="106"/>
        <v>0</v>
      </c>
      <c r="AN80" s="266">
        <f t="shared" ca="1" si="106"/>
        <v>0</v>
      </c>
      <c r="AO80" s="266">
        <f t="shared" ca="1" si="106"/>
        <v>0</v>
      </c>
      <c r="AP80" s="266">
        <f t="shared" ca="1" si="106"/>
        <v>0</v>
      </c>
      <c r="AQ80" s="266">
        <f t="shared" ca="1" si="106"/>
        <v>0</v>
      </c>
      <c r="AR80" s="266">
        <f t="shared" ca="1" si="106"/>
        <v>0</v>
      </c>
      <c r="AS80" s="266">
        <f t="shared" ca="1" si="106"/>
        <v>0</v>
      </c>
      <c r="AT80" s="266">
        <f t="shared" ca="1" si="106"/>
        <v>0</v>
      </c>
      <c r="AU80" s="266">
        <f t="shared" ca="1" si="106"/>
        <v>0</v>
      </c>
      <c r="AV80" s="266">
        <f t="shared" ca="1" si="107"/>
        <v>0</v>
      </c>
      <c r="AW80" s="266">
        <f t="shared" ca="1" si="107"/>
        <v>0</v>
      </c>
      <c r="AX80" s="266">
        <f t="shared" ca="1" si="107"/>
        <v>0</v>
      </c>
      <c r="AY80" s="266">
        <f t="shared" ca="1" si="107"/>
        <v>0</v>
      </c>
      <c r="AZ80" s="266">
        <f t="shared" ca="1" si="107"/>
        <v>0</v>
      </c>
      <c r="BA80" s="266">
        <f t="shared" ca="1" si="107"/>
        <v>0</v>
      </c>
      <c r="BB80" s="266">
        <f t="shared" ca="1" si="107"/>
        <v>0</v>
      </c>
      <c r="BC80" s="266">
        <f t="shared" ca="1" si="107"/>
        <v>0</v>
      </c>
      <c r="BD80" s="266">
        <f t="shared" ca="1" si="107"/>
        <v>0</v>
      </c>
      <c r="BE80" s="266">
        <f t="shared" ca="1" si="107"/>
        <v>0</v>
      </c>
      <c r="BF80" s="266">
        <f t="shared" ca="1" si="108"/>
        <v>0</v>
      </c>
      <c r="BG80" s="266">
        <f t="shared" ca="1" si="108"/>
        <v>0</v>
      </c>
      <c r="BH80" s="266">
        <f t="shared" ca="1" si="108"/>
        <v>0</v>
      </c>
      <c r="BI80" s="266">
        <f t="shared" ca="1" si="108"/>
        <v>0</v>
      </c>
      <c r="BJ80" s="266">
        <f t="shared" ca="1" si="108"/>
        <v>0</v>
      </c>
      <c r="BK80" s="266">
        <f t="shared" ca="1" si="108"/>
        <v>0</v>
      </c>
      <c r="BL80" s="266">
        <f t="shared" ca="1" si="108"/>
        <v>0</v>
      </c>
      <c r="BM80" s="266">
        <f t="shared" ca="1" si="108"/>
        <v>0</v>
      </c>
      <c r="BN80" s="266">
        <f t="shared" ca="1" si="108"/>
        <v>0</v>
      </c>
      <c r="BO80" s="266">
        <f t="shared" ca="1" si="108"/>
        <v>0</v>
      </c>
      <c r="BP80" s="266">
        <f t="shared" ca="1" si="109"/>
        <v>0</v>
      </c>
      <c r="BQ80" s="266">
        <f t="shared" ca="1" si="109"/>
        <v>0</v>
      </c>
      <c r="BR80" s="266">
        <f t="shared" ca="1" si="109"/>
        <v>0</v>
      </c>
      <c r="BS80" s="266">
        <f t="shared" ca="1" si="109"/>
        <v>0</v>
      </c>
      <c r="BT80" s="266">
        <f t="shared" ca="1" si="109"/>
        <v>0</v>
      </c>
      <c r="BU80" s="266">
        <f t="shared" ca="1" si="109"/>
        <v>0</v>
      </c>
      <c r="BV80" s="266">
        <f t="shared" ca="1" si="109"/>
        <v>0</v>
      </c>
      <c r="BW80" s="266">
        <f t="shared" ca="1" si="109"/>
        <v>0</v>
      </c>
      <c r="BX80" s="266">
        <f t="shared" ca="1" si="109"/>
        <v>0</v>
      </c>
      <c r="BY80" s="266">
        <f t="shared" ca="1" si="109"/>
        <v>0</v>
      </c>
      <c r="BZ80" s="266">
        <f t="shared" ca="1" si="110"/>
        <v>0</v>
      </c>
      <c r="CA80" s="266">
        <f t="shared" ca="1" si="110"/>
        <v>0</v>
      </c>
      <c r="CB80" s="266">
        <f t="shared" ca="1" si="110"/>
        <v>0</v>
      </c>
      <c r="CC80" s="266">
        <f t="shared" ca="1" si="110"/>
        <v>0</v>
      </c>
      <c r="CD80" s="266">
        <f t="shared" ca="1" si="110"/>
        <v>0</v>
      </c>
      <c r="CE80" s="266">
        <f t="shared" ca="1" si="110"/>
        <v>0</v>
      </c>
      <c r="CF80" s="266">
        <f t="shared" ca="1" si="110"/>
        <v>0</v>
      </c>
      <c r="CG80" s="266">
        <f t="shared" ca="1" si="110"/>
        <v>0</v>
      </c>
      <c r="CH80" s="266">
        <f t="shared" ca="1" si="110"/>
        <v>0</v>
      </c>
      <c r="CI80" s="266">
        <f t="shared" ca="1" si="110"/>
        <v>0</v>
      </c>
      <c r="CJ80" s="266">
        <f t="shared" ca="1" si="111"/>
        <v>0</v>
      </c>
      <c r="CK80" s="266">
        <f t="shared" ca="1" si="111"/>
        <v>0</v>
      </c>
      <c r="CL80" s="266">
        <f t="shared" ca="1" si="111"/>
        <v>0</v>
      </c>
      <c r="CM80" s="266">
        <f t="shared" ca="1" si="111"/>
        <v>0</v>
      </c>
      <c r="CN80" s="266">
        <f t="shared" ca="1" si="111"/>
        <v>0</v>
      </c>
      <c r="CO80" s="266">
        <f t="shared" ca="1" si="111"/>
        <v>0</v>
      </c>
      <c r="CP80" s="266">
        <f t="shared" ca="1" si="111"/>
        <v>0</v>
      </c>
      <c r="CQ80" s="266">
        <f t="shared" ca="1" si="111"/>
        <v>0</v>
      </c>
      <c r="CR80" s="266">
        <f t="shared" ca="1" si="111"/>
        <v>0</v>
      </c>
      <c r="CS80" s="266">
        <f t="shared" ca="1" si="111"/>
        <v>0</v>
      </c>
      <c r="CT80" s="266">
        <f t="shared" ca="1" si="112"/>
        <v>0</v>
      </c>
      <c r="CU80" s="266">
        <f t="shared" ca="1" si="112"/>
        <v>0</v>
      </c>
      <c r="CV80" s="266">
        <f t="shared" ca="1" si="112"/>
        <v>0</v>
      </c>
      <c r="CW80" s="266">
        <f t="shared" ca="1" si="112"/>
        <v>0</v>
      </c>
      <c r="CX80" s="266">
        <f t="shared" ca="1" si="112"/>
        <v>0</v>
      </c>
      <c r="CY80" s="266">
        <f t="shared" ca="1" si="112"/>
        <v>0</v>
      </c>
      <c r="CZ80" s="266">
        <f t="shared" ca="1" si="112"/>
        <v>0</v>
      </c>
      <c r="DA80" s="266">
        <f t="shared" ca="1" si="112"/>
        <v>0</v>
      </c>
      <c r="DB80" s="266">
        <f t="shared" ca="1" si="112"/>
        <v>0</v>
      </c>
      <c r="DC80" s="266">
        <f t="shared" ca="1" si="112"/>
        <v>0</v>
      </c>
      <c r="DE80" s="118" t="str">
        <f t="shared" ca="1" si="100"/>
        <v>F.2.</v>
      </c>
      <c r="DF80">
        <v>1</v>
      </c>
      <c r="DG80">
        <f t="shared" ca="1" si="113"/>
        <v>21</v>
      </c>
      <c r="DH80">
        <v>0</v>
      </c>
    </row>
    <row r="81" spans="1:112" hidden="1">
      <c r="A81" s="68">
        <v>69</v>
      </c>
      <c r="B81" s="262" t="str">
        <f t="shared" ca="1" si="97"/>
        <v>F.3.</v>
      </c>
      <c r="C81" s="263" t="str">
        <f t="shared" ca="1" si="98"/>
        <v>Veikla</v>
      </c>
      <c r="D81" s="267"/>
      <c r="E81" s="264">
        <f t="shared" ca="1" si="99"/>
        <v>0.21</v>
      </c>
      <c r="F81" s="265">
        <f ca="1">H81+NPV(FD,I81:INDEX(I81:DC81,PAL))</f>
        <v>0</v>
      </c>
      <c r="G81" s="258">
        <f ca="1">SUMIF($H$5:$DC$5,"&lt;="&amp;PAL,$H81:$DC81)</f>
        <v>0</v>
      </c>
      <c r="H81" s="266">
        <f t="shared" ca="1" si="103"/>
        <v>0</v>
      </c>
      <c r="I81" s="266">
        <f t="shared" ca="1" si="103"/>
        <v>0</v>
      </c>
      <c r="J81" s="266">
        <f t="shared" ca="1" si="103"/>
        <v>0</v>
      </c>
      <c r="K81" s="266">
        <f t="shared" ca="1" si="103"/>
        <v>0</v>
      </c>
      <c r="L81" s="266">
        <f t="shared" ca="1" si="103"/>
        <v>0</v>
      </c>
      <c r="M81" s="266">
        <f t="shared" ca="1" si="103"/>
        <v>0</v>
      </c>
      <c r="N81" s="266">
        <f t="shared" ca="1" si="103"/>
        <v>0</v>
      </c>
      <c r="O81" s="266">
        <f t="shared" ca="1" si="103"/>
        <v>0</v>
      </c>
      <c r="P81" s="266">
        <f t="shared" ca="1" si="103"/>
        <v>0</v>
      </c>
      <c r="Q81" s="266">
        <f t="shared" ca="1" si="103"/>
        <v>0</v>
      </c>
      <c r="R81" s="266">
        <f t="shared" ca="1" si="104"/>
        <v>0</v>
      </c>
      <c r="S81" s="266">
        <f t="shared" ca="1" si="104"/>
        <v>0</v>
      </c>
      <c r="T81" s="266">
        <f t="shared" ca="1" si="104"/>
        <v>0</v>
      </c>
      <c r="U81" s="266">
        <f t="shared" ca="1" si="104"/>
        <v>0</v>
      </c>
      <c r="V81" s="266">
        <f t="shared" ca="1" si="104"/>
        <v>0</v>
      </c>
      <c r="W81" s="266">
        <f t="shared" ca="1" si="104"/>
        <v>0</v>
      </c>
      <c r="X81" s="266">
        <f t="shared" ca="1" si="104"/>
        <v>0</v>
      </c>
      <c r="Y81" s="266">
        <f t="shared" ca="1" si="104"/>
        <v>0</v>
      </c>
      <c r="Z81" s="266">
        <f t="shared" ca="1" si="104"/>
        <v>0</v>
      </c>
      <c r="AA81" s="266">
        <f t="shared" ca="1" si="104"/>
        <v>0</v>
      </c>
      <c r="AB81" s="266">
        <f t="shared" ca="1" si="105"/>
        <v>0</v>
      </c>
      <c r="AC81" s="266">
        <f t="shared" ca="1" si="105"/>
        <v>0</v>
      </c>
      <c r="AD81" s="266">
        <f t="shared" ca="1" si="105"/>
        <v>0</v>
      </c>
      <c r="AE81" s="266">
        <f t="shared" ca="1" si="105"/>
        <v>0</v>
      </c>
      <c r="AF81" s="266">
        <f t="shared" ca="1" si="105"/>
        <v>0</v>
      </c>
      <c r="AG81" s="266">
        <f t="shared" ca="1" si="105"/>
        <v>0</v>
      </c>
      <c r="AH81" s="266">
        <f t="shared" ca="1" si="105"/>
        <v>0</v>
      </c>
      <c r="AI81" s="266">
        <f t="shared" ca="1" si="105"/>
        <v>0</v>
      </c>
      <c r="AJ81" s="266">
        <f t="shared" ca="1" si="105"/>
        <v>0</v>
      </c>
      <c r="AK81" s="266">
        <f t="shared" ca="1" si="105"/>
        <v>0</v>
      </c>
      <c r="AL81" s="266">
        <f t="shared" ca="1" si="106"/>
        <v>0</v>
      </c>
      <c r="AM81" s="266">
        <f t="shared" ca="1" si="106"/>
        <v>0</v>
      </c>
      <c r="AN81" s="266">
        <f t="shared" ca="1" si="106"/>
        <v>0</v>
      </c>
      <c r="AO81" s="266">
        <f t="shared" ca="1" si="106"/>
        <v>0</v>
      </c>
      <c r="AP81" s="266">
        <f t="shared" ca="1" si="106"/>
        <v>0</v>
      </c>
      <c r="AQ81" s="266">
        <f t="shared" ca="1" si="106"/>
        <v>0</v>
      </c>
      <c r="AR81" s="266">
        <f t="shared" ca="1" si="106"/>
        <v>0</v>
      </c>
      <c r="AS81" s="266">
        <f t="shared" ca="1" si="106"/>
        <v>0</v>
      </c>
      <c r="AT81" s="266">
        <f t="shared" ca="1" si="106"/>
        <v>0</v>
      </c>
      <c r="AU81" s="266">
        <f t="shared" ca="1" si="106"/>
        <v>0</v>
      </c>
      <c r="AV81" s="266">
        <f t="shared" ca="1" si="107"/>
        <v>0</v>
      </c>
      <c r="AW81" s="266">
        <f t="shared" ca="1" si="107"/>
        <v>0</v>
      </c>
      <c r="AX81" s="266">
        <f t="shared" ca="1" si="107"/>
        <v>0</v>
      </c>
      <c r="AY81" s="266">
        <f t="shared" ca="1" si="107"/>
        <v>0</v>
      </c>
      <c r="AZ81" s="266">
        <f t="shared" ca="1" si="107"/>
        <v>0</v>
      </c>
      <c r="BA81" s="266">
        <f t="shared" ca="1" si="107"/>
        <v>0</v>
      </c>
      <c r="BB81" s="266">
        <f t="shared" ca="1" si="107"/>
        <v>0</v>
      </c>
      <c r="BC81" s="266">
        <f t="shared" ca="1" si="107"/>
        <v>0</v>
      </c>
      <c r="BD81" s="266">
        <f t="shared" ca="1" si="107"/>
        <v>0</v>
      </c>
      <c r="BE81" s="266">
        <f t="shared" ca="1" si="107"/>
        <v>0</v>
      </c>
      <c r="BF81" s="266">
        <f t="shared" ca="1" si="108"/>
        <v>0</v>
      </c>
      <c r="BG81" s="266">
        <f t="shared" ca="1" si="108"/>
        <v>0</v>
      </c>
      <c r="BH81" s="266">
        <f t="shared" ca="1" si="108"/>
        <v>0</v>
      </c>
      <c r="BI81" s="266">
        <f t="shared" ca="1" si="108"/>
        <v>0</v>
      </c>
      <c r="BJ81" s="266">
        <f t="shared" ca="1" si="108"/>
        <v>0</v>
      </c>
      <c r="BK81" s="266">
        <f t="shared" ca="1" si="108"/>
        <v>0</v>
      </c>
      <c r="BL81" s="266">
        <f t="shared" ca="1" si="108"/>
        <v>0</v>
      </c>
      <c r="BM81" s="266">
        <f t="shared" ca="1" si="108"/>
        <v>0</v>
      </c>
      <c r="BN81" s="266">
        <f t="shared" ca="1" si="108"/>
        <v>0</v>
      </c>
      <c r="BO81" s="266">
        <f t="shared" ca="1" si="108"/>
        <v>0</v>
      </c>
      <c r="BP81" s="266">
        <f t="shared" ca="1" si="109"/>
        <v>0</v>
      </c>
      <c r="BQ81" s="266">
        <f t="shared" ca="1" si="109"/>
        <v>0</v>
      </c>
      <c r="BR81" s="266">
        <f t="shared" ca="1" si="109"/>
        <v>0</v>
      </c>
      <c r="BS81" s="266">
        <f t="shared" ca="1" si="109"/>
        <v>0</v>
      </c>
      <c r="BT81" s="266">
        <f t="shared" ca="1" si="109"/>
        <v>0</v>
      </c>
      <c r="BU81" s="266">
        <f t="shared" ca="1" si="109"/>
        <v>0</v>
      </c>
      <c r="BV81" s="266">
        <f t="shared" ca="1" si="109"/>
        <v>0</v>
      </c>
      <c r="BW81" s="266">
        <f t="shared" ca="1" si="109"/>
        <v>0</v>
      </c>
      <c r="BX81" s="266">
        <f t="shared" ca="1" si="109"/>
        <v>0</v>
      </c>
      <c r="BY81" s="266">
        <f t="shared" ca="1" si="109"/>
        <v>0</v>
      </c>
      <c r="BZ81" s="266">
        <f t="shared" ca="1" si="110"/>
        <v>0</v>
      </c>
      <c r="CA81" s="266">
        <f t="shared" ca="1" si="110"/>
        <v>0</v>
      </c>
      <c r="CB81" s="266">
        <f t="shared" ca="1" si="110"/>
        <v>0</v>
      </c>
      <c r="CC81" s="266">
        <f t="shared" ca="1" si="110"/>
        <v>0</v>
      </c>
      <c r="CD81" s="266">
        <f t="shared" ca="1" si="110"/>
        <v>0</v>
      </c>
      <c r="CE81" s="266">
        <f t="shared" ca="1" si="110"/>
        <v>0</v>
      </c>
      <c r="CF81" s="266">
        <f t="shared" ca="1" si="110"/>
        <v>0</v>
      </c>
      <c r="CG81" s="266">
        <f t="shared" ca="1" si="110"/>
        <v>0</v>
      </c>
      <c r="CH81" s="266">
        <f t="shared" ca="1" si="110"/>
        <v>0</v>
      </c>
      <c r="CI81" s="266">
        <f t="shared" ca="1" si="110"/>
        <v>0</v>
      </c>
      <c r="CJ81" s="266">
        <f t="shared" ca="1" si="111"/>
        <v>0</v>
      </c>
      <c r="CK81" s="266">
        <f t="shared" ca="1" si="111"/>
        <v>0</v>
      </c>
      <c r="CL81" s="266">
        <f t="shared" ca="1" si="111"/>
        <v>0</v>
      </c>
      <c r="CM81" s="266">
        <f t="shared" ca="1" si="111"/>
        <v>0</v>
      </c>
      <c r="CN81" s="266">
        <f t="shared" ca="1" si="111"/>
        <v>0</v>
      </c>
      <c r="CO81" s="266">
        <f t="shared" ca="1" si="111"/>
        <v>0</v>
      </c>
      <c r="CP81" s="266">
        <f t="shared" ca="1" si="111"/>
        <v>0</v>
      </c>
      <c r="CQ81" s="266">
        <f t="shared" ca="1" si="111"/>
        <v>0</v>
      </c>
      <c r="CR81" s="266">
        <f t="shared" ca="1" si="111"/>
        <v>0</v>
      </c>
      <c r="CS81" s="266">
        <f t="shared" ca="1" si="111"/>
        <v>0</v>
      </c>
      <c r="CT81" s="266">
        <f t="shared" ca="1" si="112"/>
        <v>0</v>
      </c>
      <c r="CU81" s="266">
        <f t="shared" ca="1" si="112"/>
        <v>0</v>
      </c>
      <c r="CV81" s="266">
        <f t="shared" ca="1" si="112"/>
        <v>0</v>
      </c>
      <c r="CW81" s="266">
        <f t="shared" ca="1" si="112"/>
        <v>0</v>
      </c>
      <c r="CX81" s="266">
        <f t="shared" ca="1" si="112"/>
        <v>0</v>
      </c>
      <c r="CY81" s="266">
        <f t="shared" ca="1" si="112"/>
        <v>0</v>
      </c>
      <c r="CZ81" s="266">
        <f t="shared" ca="1" si="112"/>
        <v>0</v>
      </c>
      <c r="DA81" s="266">
        <f t="shared" ca="1" si="112"/>
        <v>0</v>
      </c>
      <c r="DB81" s="266">
        <f t="shared" ca="1" si="112"/>
        <v>0</v>
      </c>
      <c r="DC81" s="266">
        <f t="shared" ca="1" si="112"/>
        <v>0</v>
      </c>
      <c r="DE81" s="118" t="str">
        <f t="shared" ca="1" si="100"/>
        <v>F.3.</v>
      </c>
      <c r="DF81">
        <v>1</v>
      </c>
      <c r="DG81">
        <f t="shared" ca="1" si="113"/>
        <v>21</v>
      </c>
      <c r="DH81">
        <v>0</v>
      </c>
    </row>
    <row r="82" spans="1:112" hidden="1">
      <c r="A82" s="68">
        <v>70</v>
      </c>
      <c r="B82" s="262" t="str">
        <f t="shared" ca="1" si="97"/>
        <v>F.4.</v>
      </c>
      <c r="C82" s="263" t="str">
        <f t="shared" ca="1" si="98"/>
        <v>Veikla</v>
      </c>
      <c r="D82" s="267"/>
      <c r="E82" s="264">
        <f t="shared" ca="1" si="99"/>
        <v>0.21</v>
      </c>
      <c r="F82" s="265">
        <f ca="1">H82+NPV(FD,I82:INDEX(I82:DC82,PAL))</f>
        <v>0</v>
      </c>
      <c r="G82" s="258">
        <f ca="1">SUMIF($H$5:$DC$5,"&lt;="&amp;PAL,$H82:$DC82)</f>
        <v>0</v>
      </c>
      <c r="H82" s="266">
        <f t="shared" ca="1" si="103"/>
        <v>0</v>
      </c>
      <c r="I82" s="266">
        <f t="shared" ca="1" si="103"/>
        <v>0</v>
      </c>
      <c r="J82" s="266">
        <f t="shared" ca="1" si="103"/>
        <v>0</v>
      </c>
      <c r="K82" s="266">
        <f t="shared" ca="1" si="103"/>
        <v>0</v>
      </c>
      <c r="L82" s="266">
        <f t="shared" ca="1" si="103"/>
        <v>0</v>
      </c>
      <c r="M82" s="266">
        <f t="shared" ca="1" si="103"/>
        <v>0</v>
      </c>
      <c r="N82" s="266">
        <f t="shared" ca="1" si="103"/>
        <v>0</v>
      </c>
      <c r="O82" s="266">
        <f t="shared" ca="1" si="103"/>
        <v>0</v>
      </c>
      <c r="P82" s="266">
        <f t="shared" ca="1" si="103"/>
        <v>0</v>
      </c>
      <c r="Q82" s="266">
        <f t="shared" ca="1" si="103"/>
        <v>0</v>
      </c>
      <c r="R82" s="266">
        <f t="shared" ca="1" si="104"/>
        <v>0</v>
      </c>
      <c r="S82" s="266">
        <f t="shared" ca="1" si="104"/>
        <v>0</v>
      </c>
      <c r="T82" s="266">
        <f t="shared" ca="1" si="104"/>
        <v>0</v>
      </c>
      <c r="U82" s="266">
        <f t="shared" ca="1" si="104"/>
        <v>0</v>
      </c>
      <c r="V82" s="266">
        <f t="shared" ca="1" si="104"/>
        <v>0</v>
      </c>
      <c r="W82" s="266">
        <f t="shared" ca="1" si="104"/>
        <v>0</v>
      </c>
      <c r="X82" s="266">
        <f t="shared" ca="1" si="104"/>
        <v>0</v>
      </c>
      <c r="Y82" s="266">
        <f t="shared" ca="1" si="104"/>
        <v>0</v>
      </c>
      <c r="Z82" s="266">
        <f t="shared" ca="1" si="104"/>
        <v>0</v>
      </c>
      <c r="AA82" s="266">
        <f t="shared" ca="1" si="104"/>
        <v>0</v>
      </c>
      <c r="AB82" s="266">
        <f t="shared" ca="1" si="105"/>
        <v>0</v>
      </c>
      <c r="AC82" s="266">
        <f t="shared" ca="1" si="105"/>
        <v>0</v>
      </c>
      <c r="AD82" s="266">
        <f t="shared" ca="1" si="105"/>
        <v>0</v>
      </c>
      <c r="AE82" s="266">
        <f t="shared" ca="1" si="105"/>
        <v>0</v>
      </c>
      <c r="AF82" s="266">
        <f t="shared" ca="1" si="105"/>
        <v>0</v>
      </c>
      <c r="AG82" s="266">
        <f t="shared" ca="1" si="105"/>
        <v>0</v>
      </c>
      <c r="AH82" s="266">
        <f t="shared" ca="1" si="105"/>
        <v>0</v>
      </c>
      <c r="AI82" s="266">
        <f t="shared" ca="1" si="105"/>
        <v>0</v>
      </c>
      <c r="AJ82" s="266">
        <f t="shared" ca="1" si="105"/>
        <v>0</v>
      </c>
      <c r="AK82" s="266">
        <f t="shared" ca="1" si="105"/>
        <v>0</v>
      </c>
      <c r="AL82" s="266">
        <f t="shared" ca="1" si="106"/>
        <v>0</v>
      </c>
      <c r="AM82" s="266">
        <f t="shared" ca="1" si="106"/>
        <v>0</v>
      </c>
      <c r="AN82" s="266">
        <f t="shared" ca="1" si="106"/>
        <v>0</v>
      </c>
      <c r="AO82" s="266">
        <f t="shared" ca="1" si="106"/>
        <v>0</v>
      </c>
      <c r="AP82" s="266">
        <f t="shared" ca="1" si="106"/>
        <v>0</v>
      </c>
      <c r="AQ82" s="266">
        <f t="shared" ca="1" si="106"/>
        <v>0</v>
      </c>
      <c r="AR82" s="266">
        <f t="shared" ca="1" si="106"/>
        <v>0</v>
      </c>
      <c r="AS82" s="266">
        <f t="shared" ca="1" si="106"/>
        <v>0</v>
      </c>
      <c r="AT82" s="266">
        <f t="shared" ca="1" si="106"/>
        <v>0</v>
      </c>
      <c r="AU82" s="266">
        <f t="shared" ca="1" si="106"/>
        <v>0</v>
      </c>
      <c r="AV82" s="266">
        <f t="shared" ca="1" si="107"/>
        <v>0</v>
      </c>
      <c r="AW82" s="266">
        <f t="shared" ca="1" si="107"/>
        <v>0</v>
      </c>
      <c r="AX82" s="266">
        <f t="shared" ca="1" si="107"/>
        <v>0</v>
      </c>
      <c r="AY82" s="266">
        <f t="shared" ca="1" si="107"/>
        <v>0</v>
      </c>
      <c r="AZ82" s="266">
        <f t="shared" ca="1" si="107"/>
        <v>0</v>
      </c>
      <c r="BA82" s="266">
        <f t="shared" ca="1" si="107"/>
        <v>0</v>
      </c>
      <c r="BB82" s="266">
        <f t="shared" ca="1" si="107"/>
        <v>0</v>
      </c>
      <c r="BC82" s="266">
        <f t="shared" ca="1" si="107"/>
        <v>0</v>
      </c>
      <c r="BD82" s="266">
        <f t="shared" ca="1" si="107"/>
        <v>0</v>
      </c>
      <c r="BE82" s="266">
        <f t="shared" ca="1" si="107"/>
        <v>0</v>
      </c>
      <c r="BF82" s="266">
        <f t="shared" ca="1" si="108"/>
        <v>0</v>
      </c>
      <c r="BG82" s="266">
        <f t="shared" ca="1" si="108"/>
        <v>0</v>
      </c>
      <c r="BH82" s="266">
        <f t="shared" ca="1" si="108"/>
        <v>0</v>
      </c>
      <c r="BI82" s="266">
        <f t="shared" ca="1" si="108"/>
        <v>0</v>
      </c>
      <c r="BJ82" s="266">
        <f t="shared" ca="1" si="108"/>
        <v>0</v>
      </c>
      <c r="BK82" s="266">
        <f t="shared" ca="1" si="108"/>
        <v>0</v>
      </c>
      <c r="BL82" s="266">
        <f t="shared" ca="1" si="108"/>
        <v>0</v>
      </c>
      <c r="BM82" s="266">
        <f t="shared" ca="1" si="108"/>
        <v>0</v>
      </c>
      <c r="BN82" s="266">
        <f t="shared" ca="1" si="108"/>
        <v>0</v>
      </c>
      <c r="BO82" s="266">
        <f t="shared" ca="1" si="108"/>
        <v>0</v>
      </c>
      <c r="BP82" s="266">
        <f t="shared" ca="1" si="109"/>
        <v>0</v>
      </c>
      <c r="BQ82" s="266">
        <f t="shared" ca="1" si="109"/>
        <v>0</v>
      </c>
      <c r="BR82" s="266">
        <f t="shared" ca="1" si="109"/>
        <v>0</v>
      </c>
      <c r="BS82" s="266">
        <f t="shared" ca="1" si="109"/>
        <v>0</v>
      </c>
      <c r="BT82" s="266">
        <f t="shared" ca="1" si="109"/>
        <v>0</v>
      </c>
      <c r="BU82" s="266">
        <f t="shared" ca="1" si="109"/>
        <v>0</v>
      </c>
      <c r="BV82" s="266">
        <f t="shared" ca="1" si="109"/>
        <v>0</v>
      </c>
      <c r="BW82" s="266">
        <f t="shared" ca="1" si="109"/>
        <v>0</v>
      </c>
      <c r="BX82" s="266">
        <f t="shared" ca="1" si="109"/>
        <v>0</v>
      </c>
      <c r="BY82" s="266">
        <f t="shared" ca="1" si="109"/>
        <v>0</v>
      </c>
      <c r="BZ82" s="266">
        <f t="shared" ca="1" si="110"/>
        <v>0</v>
      </c>
      <c r="CA82" s="266">
        <f t="shared" ca="1" si="110"/>
        <v>0</v>
      </c>
      <c r="CB82" s="266">
        <f t="shared" ca="1" si="110"/>
        <v>0</v>
      </c>
      <c r="CC82" s="266">
        <f t="shared" ca="1" si="110"/>
        <v>0</v>
      </c>
      <c r="CD82" s="266">
        <f t="shared" ca="1" si="110"/>
        <v>0</v>
      </c>
      <c r="CE82" s="266">
        <f t="shared" ca="1" si="110"/>
        <v>0</v>
      </c>
      <c r="CF82" s="266">
        <f t="shared" ca="1" si="110"/>
        <v>0</v>
      </c>
      <c r="CG82" s="266">
        <f t="shared" ca="1" si="110"/>
        <v>0</v>
      </c>
      <c r="CH82" s="266">
        <f t="shared" ca="1" si="110"/>
        <v>0</v>
      </c>
      <c r="CI82" s="266">
        <f t="shared" ca="1" si="110"/>
        <v>0</v>
      </c>
      <c r="CJ82" s="266">
        <f t="shared" ca="1" si="111"/>
        <v>0</v>
      </c>
      <c r="CK82" s="266">
        <f t="shared" ca="1" si="111"/>
        <v>0</v>
      </c>
      <c r="CL82" s="266">
        <f t="shared" ca="1" si="111"/>
        <v>0</v>
      </c>
      <c r="CM82" s="266">
        <f t="shared" ca="1" si="111"/>
        <v>0</v>
      </c>
      <c r="CN82" s="266">
        <f t="shared" ca="1" si="111"/>
        <v>0</v>
      </c>
      <c r="CO82" s="266">
        <f t="shared" ca="1" si="111"/>
        <v>0</v>
      </c>
      <c r="CP82" s="266">
        <f t="shared" ca="1" si="111"/>
        <v>0</v>
      </c>
      <c r="CQ82" s="266">
        <f t="shared" ca="1" si="111"/>
        <v>0</v>
      </c>
      <c r="CR82" s="266">
        <f t="shared" ca="1" si="111"/>
        <v>0</v>
      </c>
      <c r="CS82" s="266">
        <f t="shared" ca="1" si="111"/>
        <v>0</v>
      </c>
      <c r="CT82" s="266">
        <f t="shared" ca="1" si="112"/>
        <v>0</v>
      </c>
      <c r="CU82" s="266">
        <f t="shared" ca="1" si="112"/>
        <v>0</v>
      </c>
      <c r="CV82" s="266">
        <f t="shared" ca="1" si="112"/>
        <v>0</v>
      </c>
      <c r="CW82" s="266">
        <f t="shared" ca="1" si="112"/>
        <v>0</v>
      </c>
      <c r="CX82" s="266">
        <f t="shared" ca="1" si="112"/>
        <v>0</v>
      </c>
      <c r="CY82" s="266">
        <f t="shared" ca="1" si="112"/>
        <v>0</v>
      </c>
      <c r="CZ82" s="266">
        <f t="shared" ca="1" si="112"/>
        <v>0</v>
      </c>
      <c r="DA82" s="266">
        <f t="shared" ca="1" si="112"/>
        <v>0</v>
      </c>
      <c r="DB82" s="266">
        <f t="shared" ca="1" si="112"/>
        <v>0</v>
      </c>
      <c r="DC82" s="266">
        <f t="shared" ca="1" si="112"/>
        <v>0</v>
      </c>
      <c r="DE82" s="118" t="str">
        <f t="shared" ca="1" si="100"/>
        <v>F.4.</v>
      </c>
      <c r="DF82">
        <v>1</v>
      </c>
      <c r="DG82">
        <f t="shared" ca="1" si="113"/>
        <v>21</v>
      </c>
      <c r="DH82">
        <v>0</v>
      </c>
    </row>
    <row r="83" spans="1:112" hidden="1">
      <c r="A83" s="68">
        <v>71</v>
      </c>
      <c r="B83" s="262" t="str">
        <f t="shared" ca="1" si="97"/>
        <v>F.5.</v>
      </c>
      <c r="C83" s="263" t="str">
        <f t="shared" ca="1" si="98"/>
        <v>Veikla</v>
      </c>
      <c r="D83" s="267"/>
      <c r="E83" s="264">
        <f t="shared" ca="1" si="99"/>
        <v>0.21</v>
      </c>
      <c r="F83" s="265">
        <f ca="1">H83+NPV(FD,I83:INDEX(I83:DC83,PAL))</f>
        <v>0</v>
      </c>
      <c r="G83" s="258">
        <f ca="1">SUMIF($H$5:$DC$5,"&lt;="&amp;PAL,$H83:$DC83)</f>
        <v>0</v>
      </c>
      <c r="H83" s="266">
        <f t="shared" ca="1" si="103"/>
        <v>0</v>
      </c>
      <c r="I83" s="266">
        <f t="shared" ca="1" si="103"/>
        <v>0</v>
      </c>
      <c r="J83" s="266">
        <f t="shared" ca="1" si="103"/>
        <v>0</v>
      </c>
      <c r="K83" s="266">
        <f t="shared" ca="1" si="103"/>
        <v>0</v>
      </c>
      <c r="L83" s="266">
        <f t="shared" ca="1" si="103"/>
        <v>0</v>
      </c>
      <c r="M83" s="266">
        <f t="shared" ca="1" si="103"/>
        <v>0</v>
      </c>
      <c r="N83" s="266">
        <f t="shared" ca="1" si="103"/>
        <v>0</v>
      </c>
      <c r="O83" s="266">
        <f t="shared" ca="1" si="103"/>
        <v>0</v>
      </c>
      <c r="P83" s="266">
        <f t="shared" ca="1" si="103"/>
        <v>0</v>
      </c>
      <c r="Q83" s="266">
        <f t="shared" ca="1" si="103"/>
        <v>0</v>
      </c>
      <c r="R83" s="266">
        <f t="shared" ca="1" si="104"/>
        <v>0</v>
      </c>
      <c r="S83" s="266">
        <f t="shared" ca="1" si="104"/>
        <v>0</v>
      </c>
      <c r="T83" s="266">
        <f t="shared" ca="1" si="104"/>
        <v>0</v>
      </c>
      <c r="U83" s="266">
        <f t="shared" ca="1" si="104"/>
        <v>0</v>
      </c>
      <c r="V83" s="266">
        <f t="shared" ca="1" si="104"/>
        <v>0</v>
      </c>
      <c r="W83" s="266">
        <f t="shared" ca="1" si="104"/>
        <v>0</v>
      </c>
      <c r="X83" s="266">
        <f t="shared" ca="1" si="104"/>
        <v>0</v>
      </c>
      <c r="Y83" s="266">
        <f t="shared" ca="1" si="104"/>
        <v>0</v>
      </c>
      <c r="Z83" s="266">
        <f t="shared" ca="1" si="104"/>
        <v>0</v>
      </c>
      <c r="AA83" s="266">
        <f t="shared" ca="1" si="104"/>
        <v>0</v>
      </c>
      <c r="AB83" s="266">
        <f t="shared" ca="1" si="105"/>
        <v>0</v>
      </c>
      <c r="AC83" s="266">
        <f t="shared" ca="1" si="105"/>
        <v>0</v>
      </c>
      <c r="AD83" s="266">
        <f t="shared" ca="1" si="105"/>
        <v>0</v>
      </c>
      <c r="AE83" s="266">
        <f t="shared" ca="1" si="105"/>
        <v>0</v>
      </c>
      <c r="AF83" s="266">
        <f t="shared" ca="1" si="105"/>
        <v>0</v>
      </c>
      <c r="AG83" s="266">
        <f t="shared" ca="1" si="105"/>
        <v>0</v>
      </c>
      <c r="AH83" s="266">
        <f t="shared" ca="1" si="105"/>
        <v>0</v>
      </c>
      <c r="AI83" s="266">
        <f t="shared" ca="1" si="105"/>
        <v>0</v>
      </c>
      <c r="AJ83" s="266">
        <f t="shared" ca="1" si="105"/>
        <v>0</v>
      </c>
      <c r="AK83" s="266">
        <f t="shared" ca="1" si="105"/>
        <v>0</v>
      </c>
      <c r="AL83" s="266">
        <f t="shared" ca="1" si="106"/>
        <v>0</v>
      </c>
      <c r="AM83" s="266">
        <f t="shared" ca="1" si="106"/>
        <v>0</v>
      </c>
      <c r="AN83" s="266">
        <f t="shared" ca="1" si="106"/>
        <v>0</v>
      </c>
      <c r="AO83" s="266">
        <f t="shared" ca="1" si="106"/>
        <v>0</v>
      </c>
      <c r="AP83" s="266">
        <f t="shared" ca="1" si="106"/>
        <v>0</v>
      </c>
      <c r="AQ83" s="266">
        <f t="shared" ca="1" si="106"/>
        <v>0</v>
      </c>
      <c r="AR83" s="266">
        <f t="shared" ca="1" si="106"/>
        <v>0</v>
      </c>
      <c r="AS83" s="266">
        <f t="shared" ca="1" si="106"/>
        <v>0</v>
      </c>
      <c r="AT83" s="266">
        <f t="shared" ca="1" si="106"/>
        <v>0</v>
      </c>
      <c r="AU83" s="266">
        <f t="shared" ca="1" si="106"/>
        <v>0</v>
      </c>
      <c r="AV83" s="266">
        <f t="shared" ca="1" si="107"/>
        <v>0</v>
      </c>
      <c r="AW83" s="266">
        <f t="shared" ca="1" si="107"/>
        <v>0</v>
      </c>
      <c r="AX83" s="266">
        <f t="shared" ca="1" si="107"/>
        <v>0</v>
      </c>
      <c r="AY83" s="266">
        <f t="shared" ca="1" si="107"/>
        <v>0</v>
      </c>
      <c r="AZ83" s="266">
        <f t="shared" ca="1" si="107"/>
        <v>0</v>
      </c>
      <c r="BA83" s="266">
        <f t="shared" ca="1" si="107"/>
        <v>0</v>
      </c>
      <c r="BB83" s="266">
        <f t="shared" ca="1" si="107"/>
        <v>0</v>
      </c>
      <c r="BC83" s="266">
        <f t="shared" ca="1" si="107"/>
        <v>0</v>
      </c>
      <c r="BD83" s="266">
        <f t="shared" ca="1" si="107"/>
        <v>0</v>
      </c>
      <c r="BE83" s="266">
        <f t="shared" ca="1" si="107"/>
        <v>0</v>
      </c>
      <c r="BF83" s="266">
        <f t="shared" ca="1" si="108"/>
        <v>0</v>
      </c>
      <c r="BG83" s="266">
        <f t="shared" ca="1" si="108"/>
        <v>0</v>
      </c>
      <c r="BH83" s="266">
        <f t="shared" ca="1" si="108"/>
        <v>0</v>
      </c>
      <c r="BI83" s="266">
        <f t="shared" ca="1" si="108"/>
        <v>0</v>
      </c>
      <c r="BJ83" s="266">
        <f t="shared" ca="1" si="108"/>
        <v>0</v>
      </c>
      <c r="BK83" s="266">
        <f t="shared" ca="1" si="108"/>
        <v>0</v>
      </c>
      <c r="BL83" s="266">
        <f t="shared" ca="1" si="108"/>
        <v>0</v>
      </c>
      <c r="BM83" s="266">
        <f t="shared" ca="1" si="108"/>
        <v>0</v>
      </c>
      <c r="BN83" s="266">
        <f t="shared" ca="1" si="108"/>
        <v>0</v>
      </c>
      <c r="BO83" s="266">
        <f t="shared" ca="1" si="108"/>
        <v>0</v>
      </c>
      <c r="BP83" s="266">
        <f t="shared" ca="1" si="109"/>
        <v>0</v>
      </c>
      <c r="BQ83" s="266">
        <f t="shared" ca="1" si="109"/>
        <v>0</v>
      </c>
      <c r="BR83" s="266">
        <f t="shared" ca="1" si="109"/>
        <v>0</v>
      </c>
      <c r="BS83" s="266">
        <f t="shared" ca="1" si="109"/>
        <v>0</v>
      </c>
      <c r="BT83" s="266">
        <f t="shared" ca="1" si="109"/>
        <v>0</v>
      </c>
      <c r="BU83" s="266">
        <f t="shared" ca="1" si="109"/>
        <v>0</v>
      </c>
      <c r="BV83" s="266">
        <f t="shared" ca="1" si="109"/>
        <v>0</v>
      </c>
      <c r="BW83" s="266">
        <f t="shared" ca="1" si="109"/>
        <v>0</v>
      </c>
      <c r="BX83" s="266">
        <f t="shared" ca="1" si="109"/>
        <v>0</v>
      </c>
      <c r="BY83" s="266">
        <f t="shared" ca="1" si="109"/>
        <v>0</v>
      </c>
      <c r="BZ83" s="266">
        <f t="shared" ca="1" si="110"/>
        <v>0</v>
      </c>
      <c r="CA83" s="266">
        <f t="shared" ca="1" si="110"/>
        <v>0</v>
      </c>
      <c r="CB83" s="266">
        <f t="shared" ca="1" si="110"/>
        <v>0</v>
      </c>
      <c r="CC83" s="266">
        <f t="shared" ca="1" si="110"/>
        <v>0</v>
      </c>
      <c r="CD83" s="266">
        <f t="shared" ca="1" si="110"/>
        <v>0</v>
      </c>
      <c r="CE83" s="266">
        <f t="shared" ca="1" si="110"/>
        <v>0</v>
      </c>
      <c r="CF83" s="266">
        <f t="shared" ca="1" si="110"/>
        <v>0</v>
      </c>
      <c r="CG83" s="266">
        <f t="shared" ca="1" si="110"/>
        <v>0</v>
      </c>
      <c r="CH83" s="266">
        <f t="shared" ca="1" si="110"/>
        <v>0</v>
      </c>
      <c r="CI83" s="266">
        <f t="shared" ca="1" si="110"/>
        <v>0</v>
      </c>
      <c r="CJ83" s="266">
        <f t="shared" ca="1" si="111"/>
        <v>0</v>
      </c>
      <c r="CK83" s="266">
        <f t="shared" ca="1" si="111"/>
        <v>0</v>
      </c>
      <c r="CL83" s="266">
        <f t="shared" ca="1" si="111"/>
        <v>0</v>
      </c>
      <c r="CM83" s="266">
        <f t="shared" ca="1" si="111"/>
        <v>0</v>
      </c>
      <c r="CN83" s="266">
        <f t="shared" ca="1" si="111"/>
        <v>0</v>
      </c>
      <c r="CO83" s="266">
        <f t="shared" ca="1" si="111"/>
        <v>0</v>
      </c>
      <c r="CP83" s="266">
        <f t="shared" ca="1" si="111"/>
        <v>0</v>
      </c>
      <c r="CQ83" s="266">
        <f t="shared" ca="1" si="111"/>
        <v>0</v>
      </c>
      <c r="CR83" s="266">
        <f t="shared" ca="1" si="111"/>
        <v>0</v>
      </c>
      <c r="CS83" s="266">
        <f t="shared" ca="1" si="111"/>
        <v>0</v>
      </c>
      <c r="CT83" s="266">
        <f t="shared" ca="1" si="112"/>
        <v>0</v>
      </c>
      <c r="CU83" s="266">
        <f t="shared" ca="1" si="112"/>
        <v>0</v>
      </c>
      <c r="CV83" s="266">
        <f t="shared" ca="1" si="112"/>
        <v>0</v>
      </c>
      <c r="CW83" s="266">
        <f t="shared" ca="1" si="112"/>
        <v>0</v>
      </c>
      <c r="CX83" s="266">
        <f t="shared" ca="1" si="112"/>
        <v>0</v>
      </c>
      <c r="CY83" s="266">
        <f t="shared" ca="1" si="112"/>
        <v>0</v>
      </c>
      <c r="CZ83" s="266">
        <f t="shared" ca="1" si="112"/>
        <v>0</v>
      </c>
      <c r="DA83" s="266">
        <f t="shared" ca="1" si="112"/>
        <v>0</v>
      </c>
      <c r="DB83" s="266">
        <f t="shared" ca="1" si="112"/>
        <v>0</v>
      </c>
      <c r="DC83" s="266">
        <f t="shared" ca="1" si="112"/>
        <v>0</v>
      </c>
      <c r="DE83" s="118" t="str">
        <f t="shared" ca="1" si="100"/>
        <v>F.5.</v>
      </c>
      <c r="DF83">
        <v>1</v>
      </c>
      <c r="DG83">
        <f t="shared" ca="1" si="113"/>
        <v>21</v>
      </c>
      <c r="DH83">
        <v>0</v>
      </c>
    </row>
    <row r="84" spans="1:112" hidden="1">
      <c r="A84" s="68">
        <v>72</v>
      </c>
      <c r="B84" s="262" t="str">
        <f t="shared" ca="1" si="97"/>
        <v>F.6.</v>
      </c>
      <c r="C84" s="263" t="str">
        <f t="shared" ca="1" si="98"/>
        <v>Veikla</v>
      </c>
      <c r="D84" s="267"/>
      <c r="E84" s="264">
        <f t="shared" ca="1" si="99"/>
        <v>0.21</v>
      </c>
      <c r="F84" s="265">
        <f ca="1">H84+NPV(FD,I84:INDEX(I84:DC84,PAL))</f>
        <v>0</v>
      </c>
      <c r="G84" s="258">
        <f ca="1">SUMIF($H$5:$DC$5,"&lt;="&amp;PAL,$H84:$DC84)</f>
        <v>0</v>
      </c>
      <c r="H84" s="266">
        <f t="shared" ca="1" si="103"/>
        <v>0</v>
      </c>
      <c r="I84" s="266">
        <f t="shared" ca="1" si="103"/>
        <v>0</v>
      </c>
      <c r="J84" s="266">
        <f t="shared" ca="1" si="103"/>
        <v>0</v>
      </c>
      <c r="K84" s="266">
        <f t="shared" ca="1" si="103"/>
        <v>0</v>
      </c>
      <c r="L84" s="266">
        <f t="shared" ca="1" si="103"/>
        <v>0</v>
      </c>
      <c r="M84" s="266">
        <f t="shared" ca="1" si="103"/>
        <v>0</v>
      </c>
      <c r="N84" s="266">
        <f t="shared" ca="1" si="103"/>
        <v>0</v>
      </c>
      <c r="O84" s="266">
        <f t="shared" ca="1" si="103"/>
        <v>0</v>
      </c>
      <c r="P84" s="266">
        <f t="shared" ca="1" si="103"/>
        <v>0</v>
      </c>
      <c r="Q84" s="266">
        <f t="shared" ca="1" si="103"/>
        <v>0</v>
      </c>
      <c r="R84" s="266">
        <f t="shared" ca="1" si="104"/>
        <v>0</v>
      </c>
      <c r="S84" s="266">
        <f t="shared" ca="1" si="104"/>
        <v>0</v>
      </c>
      <c r="T84" s="266">
        <f t="shared" ca="1" si="104"/>
        <v>0</v>
      </c>
      <c r="U84" s="266">
        <f t="shared" ca="1" si="104"/>
        <v>0</v>
      </c>
      <c r="V84" s="266">
        <f t="shared" ca="1" si="104"/>
        <v>0</v>
      </c>
      <c r="W84" s="266">
        <f t="shared" ca="1" si="104"/>
        <v>0</v>
      </c>
      <c r="X84" s="266">
        <f t="shared" ca="1" si="104"/>
        <v>0</v>
      </c>
      <c r="Y84" s="266">
        <f t="shared" ca="1" si="104"/>
        <v>0</v>
      </c>
      <c r="Z84" s="266">
        <f t="shared" ca="1" si="104"/>
        <v>0</v>
      </c>
      <c r="AA84" s="266">
        <f t="shared" ca="1" si="104"/>
        <v>0</v>
      </c>
      <c r="AB84" s="266">
        <f t="shared" ca="1" si="105"/>
        <v>0</v>
      </c>
      <c r="AC84" s="266">
        <f t="shared" ca="1" si="105"/>
        <v>0</v>
      </c>
      <c r="AD84" s="266">
        <f t="shared" ca="1" si="105"/>
        <v>0</v>
      </c>
      <c r="AE84" s="266">
        <f t="shared" ca="1" si="105"/>
        <v>0</v>
      </c>
      <c r="AF84" s="266">
        <f t="shared" ca="1" si="105"/>
        <v>0</v>
      </c>
      <c r="AG84" s="266">
        <f t="shared" ca="1" si="105"/>
        <v>0</v>
      </c>
      <c r="AH84" s="266">
        <f t="shared" ca="1" si="105"/>
        <v>0</v>
      </c>
      <c r="AI84" s="266">
        <f t="shared" ca="1" si="105"/>
        <v>0</v>
      </c>
      <c r="AJ84" s="266">
        <f t="shared" ca="1" si="105"/>
        <v>0</v>
      </c>
      <c r="AK84" s="266">
        <f t="shared" ca="1" si="105"/>
        <v>0</v>
      </c>
      <c r="AL84" s="266">
        <f t="shared" ca="1" si="106"/>
        <v>0</v>
      </c>
      <c r="AM84" s="266">
        <f t="shared" ca="1" si="106"/>
        <v>0</v>
      </c>
      <c r="AN84" s="266">
        <f t="shared" ca="1" si="106"/>
        <v>0</v>
      </c>
      <c r="AO84" s="266">
        <f t="shared" ca="1" si="106"/>
        <v>0</v>
      </c>
      <c r="AP84" s="266">
        <f t="shared" ca="1" si="106"/>
        <v>0</v>
      </c>
      <c r="AQ84" s="266">
        <f t="shared" ca="1" si="106"/>
        <v>0</v>
      </c>
      <c r="AR84" s="266">
        <f t="shared" ca="1" si="106"/>
        <v>0</v>
      </c>
      <c r="AS84" s="266">
        <f t="shared" ca="1" si="106"/>
        <v>0</v>
      </c>
      <c r="AT84" s="266">
        <f t="shared" ca="1" si="106"/>
        <v>0</v>
      </c>
      <c r="AU84" s="266">
        <f t="shared" ca="1" si="106"/>
        <v>0</v>
      </c>
      <c r="AV84" s="266">
        <f t="shared" ca="1" si="107"/>
        <v>0</v>
      </c>
      <c r="AW84" s="266">
        <f t="shared" ca="1" si="107"/>
        <v>0</v>
      </c>
      <c r="AX84" s="266">
        <f t="shared" ca="1" si="107"/>
        <v>0</v>
      </c>
      <c r="AY84" s="266">
        <f t="shared" ca="1" si="107"/>
        <v>0</v>
      </c>
      <c r="AZ84" s="266">
        <f t="shared" ca="1" si="107"/>
        <v>0</v>
      </c>
      <c r="BA84" s="266">
        <f t="shared" ca="1" si="107"/>
        <v>0</v>
      </c>
      <c r="BB84" s="266">
        <f t="shared" ca="1" si="107"/>
        <v>0</v>
      </c>
      <c r="BC84" s="266">
        <f t="shared" ca="1" si="107"/>
        <v>0</v>
      </c>
      <c r="BD84" s="266">
        <f t="shared" ca="1" si="107"/>
        <v>0</v>
      </c>
      <c r="BE84" s="266">
        <f t="shared" ca="1" si="107"/>
        <v>0</v>
      </c>
      <c r="BF84" s="266">
        <f t="shared" ca="1" si="108"/>
        <v>0</v>
      </c>
      <c r="BG84" s="266">
        <f t="shared" ca="1" si="108"/>
        <v>0</v>
      </c>
      <c r="BH84" s="266">
        <f t="shared" ca="1" si="108"/>
        <v>0</v>
      </c>
      <c r="BI84" s="266">
        <f t="shared" ca="1" si="108"/>
        <v>0</v>
      </c>
      <c r="BJ84" s="266">
        <f t="shared" ca="1" si="108"/>
        <v>0</v>
      </c>
      <c r="BK84" s="266">
        <f t="shared" ca="1" si="108"/>
        <v>0</v>
      </c>
      <c r="BL84" s="266">
        <f t="shared" ca="1" si="108"/>
        <v>0</v>
      </c>
      <c r="BM84" s="266">
        <f t="shared" ca="1" si="108"/>
        <v>0</v>
      </c>
      <c r="BN84" s="266">
        <f t="shared" ca="1" si="108"/>
        <v>0</v>
      </c>
      <c r="BO84" s="266">
        <f t="shared" ca="1" si="108"/>
        <v>0</v>
      </c>
      <c r="BP84" s="266">
        <f t="shared" ca="1" si="109"/>
        <v>0</v>
      </c>
      <c r="BQ84" s="266">
        <f t="shared" ca="1" si="109"/>
        <v>0</v>
      </c>
      <c r="BR84" s="266">
        <f t="shared" ca="1" si="109"/>
        <v>0</v>
      </c>
      <c r="BS84" s="266">
        <f t="shared" ca="1" si="109"/>
        <v>0</v>
      </c>
      <c r="BT84" s="266">
        <f t="shared" ca="1" si="109"/>
        <v>0</v>
      </c>
      <c r="BU84" s="266">
        <f t="shared" ca="1" si="109"/>
        <v>0</v>
      </c>
      <c r="BV84" s="266">
        <f t="shared" ca="1" si="109"/>
        <v>0</v>
      </c>
      <c r="BW84" s="266">
        <f t="shared" ca="1" si="109"/>
        <v>0</v>
      </c>
      <c r="BX84" s="266">
        <f t="shared" ca="1" si="109"/>
        <v>0</v>
      </c>
      <c r="BY84" s="266">
        <f t="shared" ca="1" si="109"/>
        <v>0</v>
      </c>
      <c r="BZ84" s="266">
        <f t="shared" ca="1" si="110"/>
        <v>0</v>
      </c>
      <c r="CA84" s="266">
        <f t="shared" ca="1" si="110"/>
        <v>0</v>
      </c>
      <c r="CB84" s="266">
        <f t="shared" ca="1" si="110"/>
        <v>0</v>
      </c>
      <c r="CC84" s="266">
        <f t="shared" ca="1" si="110"/>
        <v>0</v>
      </c>
      <c r="CD84" s="266">
        <f t="shared" ca="1" si="110"/>
        <v>0</v>
      </c>
      <c r="CE84" s="266">
        <f t="shared" ca="1" si="110"/>
        <v>0</v>
      </c>
      <c r="CF84" s="266">
        <f t="shared" ca="1" si="110"/>
        <v>0</v>
      </c>
      <c r="CG84" s="266">
        <f t="shared" ca="1" si="110"/>
        <v>0</v>
      </c>
      <c r="CH84" s="266">
        <f t="shared" ca="1" si="110"/>
        <v>0</v>
      </c>
      <c r="CI84" s="266">
        <f t="shared" ca="1" si="110"/>
        <v>0</v>
      </c>
      <c r="CJ84" s="266">
        <f t="shared" ca="1" si="111"/>
        <v>0</v>
      </c>
      <c r="CK84" s="266">
        <f t="shared" ca="1" si="111"/>
        <v>0</v>
      </c>
      <c r="CL84" s="266">
        <f t="shared" ca="1" si="111"/>
        <v>0</v>
      </c>
      <c r="CM84" s="266">
        <f t="shared" ca="1" si="111"/>
        <v>0</v>
      </c>
      <c r="CN84" s="266">
        <f t="shared" ca="1" si="111"/>
        <v>0</v>
      </c>
      <c r="CO84" s="266">
        <f t="shared" ca="1" si="111"/>
        <v>0</v>
      </c>
      <c r="CP84" s="266">
        <f t="shared" ca="1" si="111"/>
        <v>0</v>
      </c>
      <c r="CQ84" s="266">
        <f t="shared" ca="1" si="111"/>
        <v>0</v>
      </c>
      <c r="CR84" s="266">
        <f t="shared" ca="1" si="111"/>
        <v>0</v>
      </c>
      <c r="CS84" s="266">
        <f t="shared" ca="1" si="111"/>
        <v>0</v>
      </c>
      <c r="CT84" s="266">
        <f t="shared" ca="1" si="112"/>
        <v>0</v>
      </c>
      <c r="CU84" s="266">
        <f t="shared" ca="1" si="112"/>
        <v>0</v>
      </c>
      <c r="CV84" s="266">
        <f t="shared" ca="1" si="112"/>
        <v>0</v>
      </c>
      <c r="CW84" s="266">
        <f t="shared" ca="1" si="112"/>
        <v>0</v>
      </c>
      <c r="CX84" s="266">
        <f t="shared" ca="1" si="112"/>
        <v>0</v>
      </c>
      <c r="CY84" s="266">
        <f t="shared" ca="1" si="112"/>
        <v>0</v>
      </c>
      <c r="CZ84" s="266">
        <f t="shared" ca="1" si="112"/>
        <v>0</v>
      </c>
      <c r="DA84" s="266">
        <f t="shared" ca="1" si="112"/>
        <v>0</v>
      </c>
      <c r="DB84" s="266">
        <f t="shared" ca="1" si="112"/>
        <v>0</v>
      </c>
      <c r="DC84" s="266">
        <f t="shared" ca="1" si="112"/>
        <v>0</v>
      </c>
      <c r="DE84" s="118" t="str">
        <f t="shared" ca="1" si="100"/>
        <v>F.6.</v>
      </c>
      <c r="DF84">
        <v>1</v>
      </c>
      <c r="DG84">
        <f t="shared" ca="1" si="113"/>
        <v>21</v>
      </c>
      <c r="DH84">
        <v>0</v>
      </c>
    </row>
    <row r="85" spans="1:112" hidden="1">
      <c r="A85" s="68">
        <v>73</v>
      </c>
      <c r="B85" s="262" t="str">
        <f t="shared" ca="1" si="97"/>
        <v>F.7.</v>
      </c>
      <c r="C85" s="263" t="str">
        <f t="shared" ca="1" si="98"/>
        <v>Veikla</v>
      </c>
      <c r="D85" s="267"/>
      <c r="E85" s="264">
        <f t="shared" ca="1" si="99"/>
        <v>0.21</v>
      </c>
      <c r="F85" s="265">
        <f ca="1">H85+NPV(FD,I85:INDEX(I85:DC85,PAL))</f>
        <v>0</v>
      </c>
      <c r="G85" s="258">
        <f ca="1">SUMIF($H$5:$DC$5,"&lt;="&amp;PAL,$H85:$DC85)</f>
        <v>0</v>
      </c>
      <c r="H85" s="266">
        <f t="shared" ca="1" si="103"/>
        <v>0</v>
      </c>
      <c r="I85" s="266">
        <f t="shared" ca="1" si="103"/>
        <v>0</v>
      </c>
      <c r="J85" s="266">
        <f t="shared" ca="1" si="103"/>
        <v>0</v>
      </c>
      <c r="K85" s="266">
        <f t="shared" ca="1" si="103"/>
        <v>0</v>
      </c>
      <c r="L85" s="266">
        <f t="shared" ca="1" si="103"/>
        <v>0</v>
      </c>
      <c r="M85" s="266">
        <f t="shared" ca="1" si="103"/>
        <v>0</v>
      </c>
      <c r="N85" s="266">
        <f t="shared" ca="1" si="103"/>
        <v>0</v>
      </c>
      <c r="O85" s="266">
        <f t="shared" ca="1" si="103"/>
        <v>0</v>
      </c>
      <c r="P85" s="266">
        <f t="shared" ca="1" si="103"/>
        <v>0</v>
      </c>
      <c r="Q85" s="266">
        <f t="shared" ca="1" si="103"/>
        <v>0</v>
      </c>
      <c r="R85" s="266">
        <f t="shared" ca="1" si="104"/>
        <v>0</v>
      </c>
      <c r="S85" s="266">
        <f t="shared" ca="1" si="104"/>
        <v>0</v>
      </c>
      <c r="T85" s="266">
        <f t="shared" ca="1" si="104"/>
        <v>0</v>
      </c>
      <c r="U85" s="266">
        <f t="shared" ca="1" si="104"/>
        <v>0</v>
      </c>
      <c r="V85" s="266">
        <f t="shared" ca="1" si="104"/>
        <v>0</v>
      </c>
      <c r="W85" s="266">
        <f t="shared" ca="1" si="104"/>
        <v>0</v>
      </c>
      <c r="X85" s="266">
        <f t="shared" ca="1" si="104"/>
        <v>0</v>
      </c>
      <c r="Y85" s="266">
        <f t="shared" ca="1" si="104"/>
        <v>0</v>
      </c>
      <c r="Z85" s="266">
        <f t="shared" ca="1" si="104"/>
        <v>0</v>
      </c>
      <c r="AA85" s="266">
        <f t="shared" ca="1" si="104"/>
        <v>0</v>
      </c>
      <c r="AB85" s="266">
        <f t="shared" ca="1" si="105"/>
        <v>0</v>
      </c>
      <c r="AC85" s="266">
        <f t="shared" ca="1" si="105"/>
        <v>0</v>
      </c>
      <c r="AD85" s="266">
        <f t="shared" ca="1" si="105"/>
        <v>0</v>
      </c>
      <c r="AE85" s="266">
        <f t="shared" ca="1" si="105"/>
        <v>0</v>
      </c>
      <c r="AF85" s="266">
        <f t="shared" ca="1" si="105"/>
        <v>0</v>
      </c>
      <c r="AG85" s="266">
        <f t="shared" ca="1" si="105"/>
        <v>0</v>
      </c>
      <c r="AH85" s="266">
        <f t="shared" ca="1" si="105"/>
        <v>0</v>
      </c>
      <c r="AI85" s="266">
        <f t="shared" ca="1" si="105"/>
        <v>0</v>
      </c>
      <c r="AJ85" s="266">
        <f t="shared" ca="1" si="105"/>
        <v>0</v>
      </c>
      <c r="AK85" s="266">
        <f t="shared" ca="1" si="105"/>
        <v>0</v>
      </c>
      <c r="AL85" s="266">
        <f t="shared" ca="1" si="106"/>
        <v>0</v>
      </c>
      <c r="AM85" s="266">
        <f t="shared" ca="1" si="106"/>
        <v>0</v>
      </c>
      <c r="AN85" s="266">
        <f t="shared" ca="1" si="106"/>
        <v>0</v>
      </c>
      <c r="AO85" s="266">
        <f t="shared" ca="1" si="106"/>
        <v>0</v>
      </c>
      <c r="AP85" s="266">
        <f t="shared" ca="1" si="106"/>
        <v>0</v>
      </c>
      <c r="AQ85" s="266">
        <f t="shared" ca="1" si="106"/>
        <v>0</v>
      </c>
      <c r="AR85" s="266">
        <f t="shared" ca="1" si="106"/>
        <v>0</v>
      </c>
      <c r="AS85" s="266">
        <f t="shared" ca="1" si="106"/>
        <v>0</v>
      </c>
      <c r="AT85" s="266">
        <f t="shared" ca="1" si="106"/>
        <v>0</v>
      </c>
      <c r="AU85" s="266">
        <f t="shared" ca="1" si="106"/>
        <v>0</v>
      </c>
      <c r="AV85" s="266">
        <f t="shared" ca="1" si="107"/>
        <v>0</v>
      </c>
      <c r="AW85" s="266">
        <f t="shared" ca="1" si="107"/>
        <v>0</v>
      </c>
      <c r="AX85" s="266">
        <f t="shared" ca="1" si="107"/>
        <v>0</v>
      </c>
      <c r="AY85" s="266">
        <f t="shared" ca="1" si="107"/>
        <v>0</v>
      </c>
      <c r="AZ85" s="266">
        <f t="shared" ca="1" si="107"/>
        <v>0</v>
      </c>
      <c r="BA85" s="266">
        <f t="shared" ca="1" si="107"/>
        <v>0</v>
      </c>
      <c r="BB85" s="266">
        <f t="shared" ca="1" si="107"/>
        <v>0</v>
      </c>
      <c r="BC85" s="266">
        <f t="shared" ca="1" si="107"/>
        <v>0</v>
      </c>
      <c r="BD85" s="266">
        <f t="shared" ca="1" si="107"/>
        <v>0</v>
      </c>
      <c r="BE85" s="266">
        <f t="shared" ca="1" si="107"/>
        <v>0</v>
      </c>
      <c r="BF85" s="266">
        <f t="shared" ca="1" si="108"/>
        <v>0</v>
      </c>
      <c r="BG85" s="266">
        <f t="shared" ca="1" si="108"/>
        <v>0</v>
      </c>
      <c r="BH85" s="266">
        <f t="shared" ca="1" si="108"/>
        <v>0</v>
      </c>
      <c r="BI85" s="266">
        <f t="shared" ca="1" si="108"/>
        <v>0</v>
      </c>
      <c r="BJ85" s="266">
        <f t="shared" ca="1" si="108"/>
        <v>0</v>
      </c>
      <c r="BK85" s="266">
        <f t="shared" ca="1" si="108"/>
        <v>0</v>
      </c>
      <c r="BL85" s="266">
        <f t="shared" ca="1" si="108"/>
        <v>0</v>
      </c>
      <c r="BM85" s="266">
        <f t="shared" ca="1" si="108"/>
        <v>0</v>
      </c>
      <c r="BN85" s="266">
        <f t="shared" ca="1" si="108"/>
        <v>0</v>
      </c>
      <c r="BO85" s="266">
        <f t="shared" ca="1" si="108"/>
        <v>0</v>
      </c>
      <c r="BP85" s="266">
        <f t="shared" ca="1" si="109"/>
        <v>0</v>
      </c>
      <c r="BQ85" s="266">
        <f t="shared" ca="1" si="109"/>
        <v>0</v>
      </c>
      <c r="BR85" s="266">
        <f t="shared" ca="1" si="109"/>
        <v>0</v>
      </c>
      <c r="BS85" s="266">
        <f t="shared" ca="1" si="109"/>
        <v>0</v>
      </c>
      <c r="BT85" s="266">
        <f t="shared" ca="1" si="109"/>
        <v>0</v>
      </c>
      <c r="BU85" s="266">
        <f t="shared" ca="1" si="109"/>
        <v>0</v>
      </c>
      <c r="BV85" s="266">
        <f t="shared" ca="1" si="109"/>
        <v>0</v>
      </c>
      <c r="BW85" s="266">
        <f t="shared" ca="1" si="109"/>
        <v>0</v>
      </c>
      <c r="BX85" s="266">
        <f t="shared" ca="1" si="109"/>
        <v>0</v>
      </c>
      <c r="BY85" s="266">
        <f t="shared" ca="1" si="109"/>
        <v>0</v>
      </c>
      <c r="BZ85" s="266">
        <f t="shared" ca="1" si="110"/>
        <v>0</v>
      </c>
      <c r="CA85" s="266">
        <f t="shared" ca="1" si="110"/>
        <v>0</v>
      </c>
      <c r="CB85" s="266">
        <f t="shared" ca="1" si="110"/>
        <v>0</v>
      </c>
      <c r="CC85" s="266">
        <f t="shared" ca="1" si="110"/>
        <v>0</v>
      </c>
      <c r="CD85" s="266">
        <f t="shared" ca="1" si="110"/>
        <v>0</v>
      </c>
      <c r="CE85" s="266">
        <f t="shared" ca="1" si="110"/>
        <v>0</v>
      </c>
      <c r="CF85" s="266">
        <f t="shared" ca="1" si="110"/>
        <v>0</v>
      </c>
      <c r="CG85" s="266">
        <f t="shared" ca="1" si="110"/>
        <v>0</v>
      </c>
      <c r="CH85" s="266">
        <f t="shared" ca="1" si="110"/>
        <v>0</v>
      </c>
      <c r="CI85" s="266">
        <f t="shared" ca="1" si="110"/>
        <v>0</v>
      </c>
      <c r="CJ85" s="266">
        <f t="shared" ca="1" si="111"/>
        <v>0</v>
      </c>
      <c r="CK85" s="266">
        <f t="shared" ca="1" si="111"/>
        <v>0</v>
      </c>
      <c r="CL85" s="266">
        <f t="shared" ca="1" si="111"/>
        <v>0</v>
      </c>
      <c r="CM85" s="266">
        <f t="shared" ca="1" si="111"/>
        <v>0</v>
      </c>
      <c r="CN85" s="266">
        <f t="shared" ca="1" si="111"/>
        <v>0</v>
      </c>
      <c r="CO85" s="266">
        <f t="shared" ca="1" si="111"/>
        <v>0</v>
      </c>
      <c r="CP85" s="266">
        <f t="shared" ca="1" si="111"/>
        <v>0</v>
      </c>
      <c r="CQ85" s="266">
        <f t="shared" ca="1" si="111"/>
        <v>0</v>
      </c>
      <c r="CR85" s="266">
        <f t="shared" ca="1" si="111"/>
        <v>0</v>
      </c>
      <c r="CS85" s="266">
        <f t="shared" ca="1" si="111"/>
        <v>0</v>
      </c>
      <c r="CT85" s="266">
        <f t="shared" ca="1" si="112"/>
        <v>0</v>
      </c>
      <c r="CU85" s="266">
        <f t="shared" ca="1" si="112"/>
        <v>0</v>
      </c>
      <c r="CV85" s="266">
        <f t="shared" ca="1" si="112"/>
        <v>0</v>
      </c>
      <c r="CW85" s="266">
        <f t="shared" ca="1" si="112"/>
        <v>0</v>
      </c>
      <c r="CX85" s="266">
        <f t="shared" ca="1" si="112"/>
        <v>0</v>
      </c>
      <c r="CY85" s="266">
        <f t="shared" ca="1" si="112"/>
        <v>0</v>
      </c>
      <c r="CZ85" s="266">
        <f t="shared" ca="1" si="112"/>
        <v>0</v>
      </c>
      <c r="DA85" s="266">
        <f t="shared" ca="1" si="112"/>
        <v>0</v>
      </c>
      <c r="DB85" s="266">
        <f t="shared" ca="1" si="112"/>
        <v>0</v>
      </c>
      <c r="DC85" s="266">
        <f t="shared" ca="1" si="112"/>
        <v>0</v>
      </c>
      <c r="DE85" s="118" t="str">
        <f t="shared" ca="1" si="100"/>
        <v>F.7.</v>
      </c>
      <c r="DF85">
        <v>1</v>
      </c>
      <c r="DG85">
        <f t="shared" ca="1" si="113"/>
        <v>21</v>
      </c>
      <c r="DH85">
        <v>0</v>
      </c>
    </row>
    <row r="86" spans="1:112" hidden="1">
      <c r="A86" s="68">
        <v>74</v>
      </c>
      <c r="B86" s="262" t="str">
        <f t="shared" ca="1" si="97"/>
        <v>F.8.</v>
      </c>
      <c r="C86" s="263" t="str">
        <f t="shared" ca="1" si="98"/>
        <v>Veikla</v>
      </c>
      <c r="D86" s="267"/>
      <c r="E86" s="264">
        <f t="shared" ca="1" si="99"/>
        <v>0.21</v>
      </c>
      <c r="F86" s="265">
        <f ca="1">H86+NPV(FD,I86:INDEX(I86:DC86,PAL))</f>
        <v>0</v>
      </c>
      <c r="G86" s="258">
        <f ca="1">SUMIF($H$5:$DC$5,"&lt;="&amp;PAL,$H86:$DC86)</f>
        <v>0</v>
      </c>
      <c r="H86" s="266">
        <f t="shared" ca="1" si="103"/>
        <v>0</v>
      </c>
      <c r="I86" s="266">
        <f t="shared" ca="1" si="103"/>
        <v>0</v>
      </c>
      <c r="J86" s="266">
        <f t="shared" ca="1" si="103"/>
        <v>0</v>
      </c>
      <c r="K86" s="266">
        <f t="shared" ca="1" si="103"/>
        <v>0</v>
      </c>
      <c r="L86" s="266">
        <f t="shared" ca="1" si="103"/>
        <v>0</v>
      </c>
      <c r="M86" s="266">
        <f t="shared" ca="1" si="103"/>
        <v>0</v>
      </c>
      <c r="N86" s="266">
        <f t="shared" ca="1" si="103"/>
        <v>0</v>
      </c>
      <c r="O86" s="266">
        <f t="shared" ca="1" si="103"/>
        <v>0</v>
      </c>
      <c r="P86" s="266">
        <f t="shared" ca="1" si="103"/>
        <v>0</v>
      </c>
      <c r="Q86" s="266">
        <f t="shared" ca="1" si="103"/>
        <v>0</v>
      </c>
      <c r="R86" s="266">
        <f t="shared" ca="1" si="104"/>
        <v>0</v>
      </c>
      <c r="S86" s="266">
        <f t="shared" ca="1" si="104"/>
        <v>0</v>
      </c>
      <c r="T86" s="266">
        <f t="shared" ca="1" si="104"/>
        <v>0</v>
      </c>
      <c r="U86" s="266">
        <f t="shared" ca="1" si="104"/>
        <v>0</v>
      </c>
      <c r="V86" s="266">
        <f t="shared" ca="1" si="104"/>
        <v>0</v>
      </c>
      <c r="W86" s="266">
        <f t="shared" ca="1" si="104"/>
        <v>0</v>
      </c>
      <c r="X86" s="266">
        <f t="shared" ca="1" si="104"/>
        <v>0</v>
      </c>
      <c r="Y86" s="266">
        <f t="shared" ca="1" si="104"/>
        <v>0</v>
      </c>
      <c r="Z86" s="266">
        <f t="shared" ca="1" si="104"/>
        <v>0</v>
      </c>
      <c r="AA86" s="266">
        <f t="shared" ca="1" si="104"/>
        <v>0</v>
      </c>
      <c r="AB86" s="266">
        <f t="shared" ca="1" si="105"/>
        <v>0</v>
      </c>
      <c r="AC86" s="266">
        <f t="shared" ca="1" si="105"/>
        <v>0</v>
      </c>
      <c r="AD86" s="266">
        <f t="shared" ca="1" si="105"/>
        <v>0</v>
      </c>
      <c r="AE86" s="266">
        <f t="shared" ca="1" si="105"/>
        <v>0</v>
      </c>
      <c r="AF86" s="266">
        <f t="shared" ca="1" si="105"/>
        <v>0</v>
      </c>
      <c r="AG86" s="266">
        <f t="shared" ca="1" si="105"/>
        <v>0</v>
      </c>
      <c r="AH86" s="266">
        <f t="shared" ca="1" si="105"/>
        <v>0</v>
      </c>
      <c r="AI86" s="266">
        <f t="shared" ca="1" si="105"/>
        <v>0</v>
      </c>
      <c r="AJ86" s="266">
        <f t="shared" ca="1" si="105"/>
        <v>0</v>
      </c>
      <c r="AK86" s="266">
        <f t="shared" ca="1" si="105"/>
        <v>0</v>
      </c>
      <c r="AL86" s="266">
        <f t="shared" ca="1" si="106"/>
        <v>0</v>
      </c>
      <c r="AM86" s="266">
        <f t="shared" ca="1" si="106"/>
        <v>0</v>
      </c>
      <c r="AN86" s="266">
        <f t="shared" ca="1" si="106"/>
        <v>0</v>
      </c>
      <c r="AO86" s="266">
        <f t="shared" ca="1" si="106"/>
        <v>0</v>
      </c>
      <c r="AP86" s="266">
        <f t="shared" ca="1" si="106"/>
        <v>0</v>
      </c>
      <c r="AQ86" s="266">
        <f t="shared" ca="1" si="106"/>
        <v>0</v>
      </c>
      <c r="AR86" s="266">
        <f t="shared" ca="1" si="106"/>
        <v>0</v>
      </c>
      <c r="AS86" s="266">
        <f t="shared" ca="1" si="106"/>
        <v>0</v>
      </c>
      <c r="AT86" s="266">
        <f t="shared" ca="1" si="106"/>
        <v>0</v>
      </c>
      <c r="AU86" s="266">
        <f t="shared" ca="1" si="106"/>
        <v>0</v>
      </c>
      <c r="AV86" s="266">
        <f t="shared" ca="1" si="107"/>
        <v>0</v>
      </c>
      <c r="AW86" s="266">
        <f t="shared" ca="1" si="107"/>
        <v>0</v>
      </c>
      <c r="AX86" s="266">
        <f t="shared" ca="1" si="107"/>
        <v>0</v>
      </c>
      <c r="AY86" s="266">
        <f t="shared" ca="1" si="107"/>
        <v>0</v>
      </c>
      <c r="AZ86" s="266">
        <f t="shared" ca="1" si="107"/>
        <v>0</v>
      </c>
      <c r="BA86" s="266">
        <f t="shared" ca="1" si="107"/>
        <v>0</v>
      </c>
      <c r="BB86" s="266">
        <f t="shared" ca="1" si="107"/>
        <v>0</v>
      </c>
      <c r="BC86" s="266">
        <f t="shared" ca="1" si="107"/>
        <v>0</v>
      </c>
      <c r="BD86" s="266">
        <f t="shared" ca="1" si="107"/>
        <v>0</v>
      </c>
      <c r="BE86" s="266">
        <f t="shared" ca="1" si="107"/>
        <v>0</v>
      </c>
      <c r="BF86" s="266">
        <f t="shared" ca="1" si="108"/>
        <v>0</v>
      </c>
      <c r="BG86" s="266">
        <f t="shared" ca="1" si="108"/>
        <v>0</v>
      </c>
      <c r="BH86" s="266">
        <f t="shared" ca="1" si="108"/>
        <v>0</v>
      </c>
      <c r="BI86" s="266">
        <f t="shared" ca="1" si="108"/>
        <v>0</v>
      </c>
      <c r="BJ86" s="266">
        <f t="shared" ca="1" si="108"/>
        <v>0</v>
      </c>
      <c r="BK86" s="266">
        <f t="shared" ca="1" si="108"/>
        <v>0</v>
      </c>
      <c r="BL86" s="266">
        <f t="shared" ca="1" si="108"/>
        <v>0</v>
      </c>
      <c r="BM86" s="266">
        <f t="shared" ca="1" si="108"/>
        <v>0</v>
      </c>
      <c r="BN86" s="266">
        <f t="shared" ca="1" si="108"/>
        <v>0</v>
      </c>
      <c r="BO86" s="266">
        <f t="shared" ca="1" si="108"/>
        <v>0</v>
      </c>
      <c r="BP86" s="266">
        <f t="shared" ca="1" si="109"/>
        <v>0</v>
      </c>
      <c r="BQ86" s="266">
        <f t="shared" ca="1" si="109"/>
        <v>0</v>
      </c>
      <c r="BR86" s="266">
        <f t="shared" ca="1" si="109"/>
        <v>0</v>
      </c>
      <c r="BS86" s="266">
        <f t="shared" ca="1" si="109"/>
        <v>0</v>
      </c>
      <c r="BT86" s="266">
        <f t="shared" ca="1" si="109"/>
        <v>0</v>
      </c>
      <c r="BU86" s="266">
        <f t="shared" ca="1" si="109"/>
        <v>0</v>
      </c>
      <c r="BV86" s="266">
        <f t="shared" ca="1" si="109"/>
        <v>0</v>
      </c>
      <c r="BW86" s="266">
        <f t="shared" ca="1" si="109"/>
        <v>0</v>
      </c>
      <c r="BX86" s="266">
        <f t="shared" ca="1" si="109"/>
        <v>0</v>
      </c>
      <c r="BY86" s="266">
        <f t="shared" ca="1" si="109"/>
        <v>0</v>
      </c>
      <c r="BZ86" s="266">
        <f t="shared" ca="1" si="110"/>
        <v>0</v>
      </c>
      <c r="CA86" s="266">
        <f t="shared" ca="1" si="110"/>
        <v>0</v>
      </c>
      <c r="CB86" s="266">
        <f t="shared" ca="1" si="110"/>
        <v>0</v>
      </c>
      <c r="CC86" s="266">
        <f t="shared" ca="1" si="110"/>
        <v>0</v>
      </c>
      <c r="CD86" s="266">
        <f t="shared" ca="1" si="110"/>
        <v>0</v>
      </c>
      <c r="CE86" s="266">
        <f t="shared" ca="1" si="110"/>
        <v>0</v>
      </c>
      <c r="CF86" s="266">
        <f t="shared" ca="1" si="110"/>
        <v>0</v>
      </c>
      <c r="CG86" s="266">
        <f t="shared" ca="1" si="110"/>
        <v>0</v>
      </c>
      <c r="CH86" s="266">
        <f t="shared" ca="1" si="110"/>
        <v>0</v>
      </c>
      <c r="CI86" s="266">
        <f t="shared" ca="1" si="110"/>
        <v>0</v>
      </c>
      <c r="CJ86" s="266">
        <f t="shared" ca="1" si="111"/>
        <v>0</v>
      </c>
      <c r="CK86" s="266">
        <f t="shared" ca="1" si="111"/>
        <v>0</v>
      </c>
      <c r="CL86" s="266">
        <f t="shared" ca="1" si="111"/>
        <v>0</v>
      </c>
      <c r="CM86" s="266">
        <f t="shared" ca="1" si="111"/>
        <v>0</v>
      </c>
      <c r="CN86" s="266">
        <f t="shared" ca="1" si="111"/>
        <v>0</v>
      </c>
      <c r="CO86" s="266">
        <f t="shared" ca="1" si="111"/>
        <v>0</v>
      </c>
      <c r="CP86" s="266">
        <f t="shared" ca="1" si="111"/>
        <v>0</v>
      </c>
      <c r="CQ86" s="266">
        <f t="shared" ca="1" si="111"/>
        <v>0</v>
      </c>
      <c r="CR86" s="266">
        <f t="shared" ca="1" si="111"/>
        <v>0</v>
      </c>
      <c r="CS86" s="266">
        <f t="shared" ca="1" si="111"/>
        <v>0</v>
      </c>
      <c r="CT86" s="266">
        <f t="shared" ca="1" si="112"/>
        <v>0</v>
      </c>
      <c r="CU86" s="266">
        <f t="shared" ca="1" si="112"/>
        <v>0</v>
      </c>
      <c r="CV86" s="266">
        <f t="shared" ca="1" si="112"/>
        <v>0</v>
      </c>
      <c r="CW86" s="266">
        <f t="shared" ca="1" si="112"/>
        <v>0</v>
      </c>
      <c r="CX86" s="266">
        <f t="shared" ca="1" si="112"/>
        <v>0</v>
      </c>
      <c r="CY86" s="266">
        <f t="shared" ca="1" si="112"/>
        <v>0</v>
      </c>
      <c r="CZ86" s="266">
        <f t="shared" ca="1" si="112"/>
        <v>0</v>
      </c>
      <c r="DA86" s="266">
        <f t="shared" ca="1" si="112"/>
        <v>0</v>
      </c>
      <c r="DB86" s="266">
        <f t="shared" ca="1" si="112"/>
        <v>0</v>
      </c>
      <c r="DC86" s="266">
        <f t="shared" ca="1" si="112"/>
        <v>0</v>
      </c>
      <c r="DE86" s="118" t="str">
        <f t="shared" ca="1" si="100"/>
        <v>F.8.</v>
      </c>
      <c r="DF86">
        <v>1</v>
      </c>
      <c r="DG86">
        <f t="shared" ca="1" si="113"/>
        <v>21</v>
      </c>
      <c r="DH86">
        <v>0</v>
      </c>
    </row>
    <row r="87" spans="1:112" hidden="1">
      <c r="A87" s="68">
        <v>75</v>
      </c>
      <c r="B87" s="262" t="str">
        <f t="shared" ca="1" si="97"/>
        <v>F.9.</v>
      </c>
      <c r="C87" s="263" t="str">
        <f t="shared" ca="1" si="98"/>
        <v>Reinvesticijos (po priemonės įgyvendinimo)</v>
      </c>
      <c r="D87" s="180"/>
      <c r="E87" s="264">
        <f t="shared" ca="1" si="99"/>
        <v>0.21</v>
      </c>
      <c r="F87" s="265">
        <f ca="1">H87+NPV(FD,I87:INDEX(I87:DC87,PAL))</f>
        <v>0</v>
      </c>
      <c r="G87" s="258">
        <f ca="1">SUMIF($H$5:$DC$5,"&lt;="&amp;PAL,$H87:$DC87)</f>
        <v>0</v>
      </c>
      <c r="H87" s="266">
        <f t="shared" ca="1" si="103"/>
        <v>0</v>
      </c>
      <c r="I87" s="266">
        <f t="shared" ca="1" si="103"/>
        <v>0</v>
      </c>
      <c r="J87" s="266">
        <f t="shared" ca="1" si="103"/>
        <v>0</v>
      </c>
      <c r="K87" s="266">
        <f t="shared" ca="1" si="103"/>
        <v>0</v>
      </c>
      <c r="L87" s="266">
        <f t="shared" ca="1" si="103"/>
        <v>0</v>
      </c>
      <c r="M87" s="266">
        <f t="shared" ca="1" si="103"/>
        <v>0</v>
      </c>
      <c r="N87" s="266">
        <f t="shared" ca="1" si="103"/>
        <v>0</v>
      </c>
      <c r="O87" s="266">
        <f t="shared" ca="1" si="103"/>
        <v>0</v>
      </c>
      <c r="P87" s="266">
        <f t="shared" ca="1" si="103"/>
        <v>0</v>
      </c>
      <c r="Q87" s="266">
        <f t="shared" ca="1" si="103"/>
        <v>0</v>
      </c>
      <c r="R87" s="266">
        <f t="shared" ca="1" si="104"/>
        <v>0</v>
      </c>
      <c r="S87" s="266">
        <f t="shared" ca="1" si="104"/>
        <v>0</v>
      </c>
      <c r="T87" s="266">
        <f t="shared" ca="1" si="104"/>
        <v>0</v>
      </c>
      <c r="U87" s="266">
        <f t="shared" ca="1" si="104"/>
        <v>0</v>
      </c>
      <c r="V87" s="266">
        <f t="shared" ca="1" si="104"/>
        <v>0</v>
      </c>
      <c r="W87" s="266">
        <f t="shared" ca="1" si="104"/>
        <v>0</v>
      </c>
      <c r="X87" s="266">
        <f t="shared" ca="1" si="104"/>
        <v>0</v>
      </c>
      <c r="Y87" s="266">
        <f t="shared" ca="1" si="104"/>
        <v>0</v>
      </c>
      <c r="Z87" s="266">
        <f t="shared" ca="1" si="104"/>
        <v>0</v>
      </c>
      <c r="AA87" s="266">
        <f t="shared" ca="1" si="104"/>
        <v>0</v>
      </c>
      <c r="AB87" s="266">
        <f t="shared" ca="1" si="105"/>
        <v>0</v>
      </c>
      <c r="AC87" s="266">
        <f t="shared" ca="1" si="105"/>
        <v>0</v>
      </c>
      <c r="AD87" s="266">
        <f t="shared" ca="1" si="105"/>
        <v>0</v>
      </c>
      <c r="AE87" s="266">
        <f t="shared" ca="1" si="105"/>
        <v>0</v>
      </c>
      <c r="AF87" s="266">
        <f t="shared" ca="1" si="105"/>
        <v>0</v>
      </c>
      <c r="AG87" s="266">
        <f t="shared" ca="1" si="105"/>
        <v>0</v>
      </c>
      <c r="AH87" s="266">
        <f t="shared" ca="1" si="105"/>
        <v>0</v>
      </c>
      <c r="AI87" s="266">
        <f t="shared" ca="1" si="105"/>
        <v>0</v>
      </c>
      <c r="AJ87" s="266">
        <f t="shared" ca="1" si="105"/>
        <v>0</v>
      </c>
      <c r="AK87" s="266">
        <f t="shared" ca="1" si="105"/>
        <v>0</v>
      </c>
      <c r="AL87" s="266">
        <f t="shared" ca="1" si="106"/>
        <v>0</v>
      </c>
      <c r="AM87" s="266">
        <f t="shared" ca="1" si="106"/>
        <v>0</v>
      </c>
      <c r="AN87" s="266">
        <f t="shared" ca="1" si="106"/>
        <v>0</v>
      </c>
      <c r="AO87" s="266">
        <f t="shared" ca="1" si="106"/>
        <v>0</v>
      </c>
      <c r="AP87" s="266">
        <f t="shared" ca="1" si="106"/>
        <v>0</v>
      </c>
      <c r="AQ87" s="266">
        <f t="shared" ca="1" si="106"/>
        <v>0</v>
      </c>
      <c r="AR87" s="266">
        <f t="shared" ca="1" si="106"/>
        <v>0</v>
      </c>
      <c r="AS87" s="266">
        <f t="shared" ca="1" si="106"/>
        <v>0</v>
      </c>
      <c r="AT87" s="266">
        <f t="shared" ca="1" si="106"/>
        <v>0</v>
      </c>
      <c r="AU87" s="266">
        <f t="shared" ca="1" si="106"/>
        <v>0</v>
      </c>
      <c r="AV87" s="266">
        <f t="shared" ca="1" si="107"/>
        <v>0</v>
      </c>
      <c r="AW87" s="266">
        <f t="shared" ca="1" si="107"/>
        <v>0</v>
      </c>
      <c r="AX87" s="266">
        <f t="shared" ca="1" si="107"/>
        <v>0</v>
      </c>
      <c r="AY87" s="266">
        <f t="shared" ca="1" si="107"/>
        <v>0</v>
      </c>
      <c r="AZ87" s="266">
        <f t="shared" ca="1" si="107"/>
        <v>0</v>
      </c>
      <c r="BA87" s="266">
        <f t="shared" ca="1" si="107"/>
        <v>0</v>
      </c>
      <c r="BB87" s="266">
        <f t="shared" ca="1" si="107"/>
        <v>0</v>
      </c>
      <c r="BC87" s="266">
        <f t="shared" ca="1" si="107"/>
        <v>0</v>
      </c>
      <c r="BD87" s="266">
        <f t="shared" ca="1" si="107"/>
        <v>0</v>
      </c>
      <c r="BE87" s="266">
        <f t="shared" ca="1" si="107"/>
        <v>0</v>
      </c>
      <c r="BF87" s="266">
        <f t="shared" ca="1" si="108"/>
        <v>0</v>
      </c>
      <c r="BG87" s="266">
        <f t="shared" ca="1" si="108"/>
        <v>0</v>
      </c>
      <c r="BH87" s="266">
        <f t="shared" ca="1" si="108"/>
        <v>0</v>
      </c>
      <c r="BI87" s="266">
        <f t="shared" ca="1" si="108"/>
        <v>0</v>
      </c>
      <c r="BJ87" s="266">
        <f t="shared" ca="1" si="108"/>
        <v>0</v>
      </c>
      <c r="BK87" s="266">
        <f t="shared" ca="1" si="108"/>
        <v>0</v>
      </c>
      <c r="BL87" s="266">
        <f t="shared" ca="1" si="108"/>
        <v>0</v>
      </c>
      <c r="BM87" s="266">
        <f t="shared" ca="1" si="108"/>
        <v>0</v>
      </c>
      <c r="BN87" s="266">
        <f t="shared" ca="1" si="108"/>
        <v>0</v>
      </c>
      <c r="BO87" s="266">
        <f t="shared" ca="1" si="108"/>
        <v>0</v>
      </c>
      <c r="BP87" s="266">
        <f t="shared" ca="1" si="109"/>
        <v>0</v>
      </c>
      <c r="BQ87" s="266">
        <f t="shared" ca="1" si="109"/>
        <v>0</v>
      </c>
      <c r="BR87" s="266">
        <f t="shared" ca="1" si="109"/>
        <v>0</v>
      </c>
      <c r="BS87" s="266">
        <f t="shared" ca="1" si="109"/>
        <v>0</v>
      </c>
      <c r="BT87" s="266">
        <f t="shared" ca="1" si="109"/>
        <v>0</v>
      </c>
      <c r="BU87" s="266">
        <f t="shared" ca="1" si="109"/>
        <v>0</v>
      </c>
      <c r="BV87" s="266">
        <f t="shared" ca="1" si="109"/>
        <v>0</v>
      </c>
      <c r="BW87" s="266">
        <f t="shared" ca="1" si="109"/>
        <v>0</v>
      </c>
      <c r="BX87" s="266">
        <f t="shared" ca="1" si="109"/>
        <v>0</v>
      </c>
      <c r="BY87" s="266">
        <f t="shared" ca="1" si="109"/>
        <v>0</v>
      </c>
      <c r="BZ87" s="266">
        <f t="shared" ca="1" si="110"/>
        <v>0</v>
      </c>
      <c r="CA87" s="266">
        <f t="shared" ca="1" si="110"/>
        <v>0</v>
      </c>
      <c r="CB87" s="266">
        <f t="shared" ca="1" si="110"/>
        <v>0</v>
      </c>
      <c r="CC87" s="266">
        <f t="shared" ca="1" si="110"/>
        <v>0</v>
      </c>
      <c r="CD87" s="266">
        <f t="shared" ca="1" si="110"/>
        <v>0</v>
      </c>
      <c r="CE87" s="266">
        <f t="shared" ca="1" si="110"/>
        <v>0</v>
      </c>
      <c r="CF87" s="266">
        <f t="shared" ca="1" si="110"/>
        <v>0</v>
      </c>
      <c r="CG87" s="266">
        <f t="shared" ca="1" si="110"/>
        <v>0</v>
      </c>
      <c r="CH87" s="266">
        <f t="shared" ca="1" si="110"/>
        <v>0</v>
      </c>
      <c r="CI87" s="266">
        <f t="shared" ca="1" si="110"/>
        <v>0</v>
      </c>
      <c r="CJ87" s="266">
        <f t="shared" ca="1" si="111"/>
        <v>0</v>
      </c>
      <c r="CK87" s="266">
        <f t="shared" ca="1" si="111"/>
        <v>0</v>
      </c>
      <c r="CL87" s="266">
        <f t="shared" ca="1" si="111"/>
        <v>0</v>
      </c>
      <c r="CM87" s="266">
        <f t="shared" ca="1" si="111"/>
        <v>0</v>
      </c>
      <c r="CN87" s="266">
        <f t="shared" ca="1" si="111"/>
        <v>0</v>
      </c>
      <c r="CO87" s="266">
        <f t="shared" ca="1" si="111"/>
        <v>0</v>
      </c>
      <c r="CP87" s="266">
        <f t="shared" ca="1" si="111"/>
        <v>0</v>
      </c>
      <c r="CQ87" s="266">
        <f t="shared" ca="1" si="111"/>
        <v>0</v>
      </c>
      <c r="CR87" s="266">
        <f t="shared" ca="1" si="111"/>
        <v>0</v>
      </c>
      <c r="CS87" s="266">
        <f t="shared" ca="1" si="111"/>
        <v>0</v>
      </c>
      <c r="CT87" s="266">
        <f t="shared" ca="1" si="112"/>
        <v>0</v>
      </c>
      <c r="CU87" s="266">
        <f t="shared" ca="1" si="112"/>
        <v>0</v>
      </c>
      <c r="CV87" s="266">
        <f t="shared" ca="1" si="112"/>
        <v>0</v>
      </c>
      <c r="CW87" s="266">
        <f t="shared" ca="1" si="112"/>
        <v>0</v>
      </c>
      <c r="CX87" s="266">
        <f t="shared" ca="1" si="112"/>
        <v>0</v>
      </c>
      <c r="CY87" s="266">
        <f t="shared" ca="1" si="112"/>
        <v>0</v>
      </c>
      <c r="CZ87" s="266">
        <f t="shared" ca="1" si="112"/>
        <v>0</v>
      </c>
      <c r="DA87" s="266">
        <f t="shared" ca="1" si="112"/>
        <v>0</v>
      </c>
      <c r="DB87" s="266">
        <f t="shared" ca="1" si="112"/>
        <v>0</v>
      </c>
      <c r="DC87" s="266">
        <f t="shared" ca="1" si="112"/>
        <v>0</v>
      </c>
      <c r="DE87" s="118" t="str">
        <f t="shared" ca="1" si="100"/>
        <v>F.9.</v>
      </c>
      <c r="DF87">
        <v>1</v>
      </c>
      <c r="DG87">
        <f t="shared" ca="1" si="113"/>
        <v>21</v>
      </c>
      <c r="DH87">
        <v>0</v>
      </c>
    </row>
    <row r="88" spans="1:112" hidden="1">
      <c r="A88" s="68">
        <v>76</v>
      </c>
      <c r="B88" s="262" t="str">
        <f t="shared" ca="1" si="97"/>
        <v>F.L.</v>
      </c>
      <c r="C88" s="263" t="str">
        <f t="shared" ca="1" si="98"/>
        <v>Likutinė vertė</v>
      </c>
      <c r="D88" s="180"/>
      <c r="E88" s="264">
        <f t="shared" ca="1" si="99"/>
        <v>0.21</v>
      </c>
      <c r="F88" s="265">
        <f ca="1">H88+NPV(FD,I88:INDEX(I88:DC88,PAL))</f>
        <v>0</v>
      </c>
      <c r="G88" s="258">
        <f ca="1">SUMIF($H$5:$DC$5,"&lt;="&amp;PAL,$H88:$DC88)</f>
        <v>0</v>
      </c>
      <c r="H88" s="266">
        <f t="shared" ref="H88:W88" ca="1" si="114">OFFSET(INDIRECT("'"&amp;Opt_alt&amp;"'!H12"),$A88,H$5)</f>
        <v>0</v>
      </c>
      <c r="I88" s="266">
        <f t="shared" ca="1" si="114"/>
        <v>0</v>
      </c>
      <c r="J88" s="266">
        <f t="shared" ca="1" si="114"/>
        <v>0</v>
      </c>
      <c r="K88" s="266">
        <f t="shared" ca="1" si="114"/>
        <v>0</v>
      </c>
      <c r="L88" s="266">
        <f t="shared" ca="1" si="114"/>
        <v>0</v>
      </c>
      <c r="M88" s="266">
        <f t="shared" ca="1" si="114"/>
        <v>0</v>
      </c>
      <c r="N88" s="266">
        <f t="shared" ca="1" si="114"/>
        <v>0</v>
      </c>
      <c r="O88" s="266">
        <f t="shared" ca="1" si="114"/>
        <v>0</v>
      </c>
      <c r="P88" s="266">
        <f t="shared" ca="1" si="114"/>
        <v>0</v>
      </c>
      <c r="Q88" s="266">
        <f t="shared" ca="1" si="114"/>
        <v>0</v>
      </c>
      <c r="R88" s="266">
        <f t="shared" ca="1" si="114"/>
        <v>0</v>
      </c>
      <c r="S88" s="266">
        <f t="shared" ca="1" si="114"/>
        <v>0</v>
      </c>
      <c r="T88" s="266">
        <f t="shared" ca="1" si="114"/>
        <v>0</v>
      </c>
      <c r="U88" s="266">
        <f t="shared" ca="1" si="114"/>
        <v>0</v>
      </c>
      <c r="V88" s="266">
        <f t="shared" ca="1" si="114"/>
        <v>0</v>
      </c>
      <c r="W88" s="266">
        <f t="shared" ca="1" si="114"/>
        <v>0</v>
      </c>
      <c r="X88" s="266">
        <f t="shared" ref="X88:CI88" ca="1" si="115">OFFSET(INDIRECT("'"&amp;Opt_alt&amp;"'!H12"),$A88,X$5)</f>
        <v>0</v>
      </c>
      <c r="Y88" s="266">
        <f t="shared" ca="1" si="115"/>
        <v>0</v>
      </c>
      <c r="Z88" s="266">
        <f t="shared" ca="1" si="115"/>
        <v>0</v>
      </c>
      <c r="AA88" s="266">
        <f t="shared" ca="1" si="115"/>
        <v>0</v>
      </c>
      <c r="AB88" s="266">
        <f t="shared" ca="1" si="115"/>
        <v>0</v>
      </c>
      <c r="AC88" s="266">
        <f t="shared" ca="1" si="115"/>
        <v>0</v>
      </c>
      <c r="AD88" s="266">
        <f t="shared" ca="1" si="115"/>
        <v>0</v>
      </c>
      <c r="AE88" s="266">
        <f t="shared" ca="1" si="115"/>
        <v>0</v>
      </c>
      <c r="AF88" s="266">
        <f t="shared" ca="1" si="115"/>
        <v>0</v>
      </c>
      <c r="AG88" s="266">
        <f t="shared" ca="1" si="115"/>
        <v>0</v>
      </c>
      <c r="AH88" s="266">
        <f t="shared" ca="1" si="115"/>
        <v>0</v>
      </c>
      <c r="AI88" s="266">
        <f t="shared" ca="1" si="115"/>
        <v>0</v>
      </c>
      <c r="AJ88" s="266">
        <f t="shared" ca="1" si="115"/>
        <v>0</v>
      </c>
      <c r="AK88" s="266">
        <f t="shared" ca="1" si="115"/>
        <v>0</v>
      </c>
      <c r="AL88" s="266">
        <f t="shared" ca="1" si="115"/>
        <v>0</v>
      </c>
      <c r="AM88" s="266">
        <f t="shared" ca="1" si="115"/>
        <v>0</v>
      </c>
      <c r="AN88" s="266">
        <f t="shared" ca="1" si="115"/>
        <v>0</v>
      </c>
      <c r="AO88" s="266">
        <f t="shared" ca="1" si="115"/>
        <v>0</v>
      </c>
      <c r="AP88" s="266">
        <f t="shared" ca="1" si="115"/>
        <v>0</v>
      </c>
      <c r="AQ88" s="266">
        <f t="shared" ca="1" si="115"/>
        <v>0</v>
      </c>
      <c r="AR88" s="266">
        <f t="shared" ca="1" si="115"/>
        <v>0</v>
      </c>
      <c r="AS88" s="266">
        <f t="shared" ca="1" si="115"/>
        <v>0</v>
      </c>
      <c r="AT88" s="266">
        <f t="shared" ca="1" si="115"/>
        <v>0</v>
      </c>
      <c r="AU88" s="266">
        <f t="shared" ca="1" si="115"/>
        <v>0</v>
      </c>
      <c r="AV88" s="266">
        <f t="shared" ca="1" si="115"/>
        <v>0</v>
      </c>
      <c r="AW88" s="266">
        <f t="shared" ca="1" si="115"/>
        <v>0</v>
      </c>
      <c r="AX88" s="266">
        <f t="shared" ca="1" si="115"/>
        <v>0</v>
      </c>
      <c r="AY88" s="266">
        <f t="shared" ca="1" si="115"/>
        <v>0</v>
      </c>
      <c r="AZ88" s="266">
        <f t="shared" ca="1" si="115"/>
        <v>0</v>
      </c>
      <c r="BA88" s="266">
        <f t="shared" ca="1" si="115"/>
        <v>0</v>
      </c>
      <c r="BB88" s="266">
        <f t="shared" ca="1" si="115"/>
        <v>0</v>
      </c>
      <c r="BC88" s="266">
        <f t="shared" ca="1" si="115"/>
        <v>0</v>
      </c>
      <c r="BD88" s="266">
        <f t="shared" ca="1" si="115"/>
        <v>0</v>
      </c>
      <c r="BE88" s="266">
        <f t="shared" ca="1" si="115"/>
        <v>0</v>
      </c>
      <c r="BF88" s="266">
        <f t="shared" ca="1" si="115"/>
        <v>0</v>
      </c>
      <c r="BG88" s="266">
        <f t="shared" ca="1" si="115"/>
        <v>0</v>
      </c>
      <c r="BH88" s="266">
        <f t="shared" ca="1" si="115"/>
        <v>0</v>
      </c>
      <c r="BI88" s="266">
        <f t="shared" ca="1" si="115"/>
        <v>0</v>
      </c>
      <c r="BJ88" s="266">
        <f t="shared" ca="1" si="115"/>
        <v>0</v>
      </c>
      <c r="BK88" s="266">
        <f t="shared" ca="1" si="115"/>
        <v>0</v>
      </c>
      <c r="BL88" s="266">
        <f t="shared" ca="1" si="115"/>
        <v>0</v>
      </c>
      <c r="BM88" s="266">
        <f t="shared" ca="1" si="115"/>
        <v>0</v>
      </c>
      <c r="BN88" s="266">
        <f t="shared" ca="1" si="115"/>
        <v>0</v>
      </c>
      <c r="BO88" s="266">
        <f t="shared" ca="1" si="115"/>
        <v>0</v>
      </c>
      <c r="BP88" s="266">
        <f t="shared" ca="1" si="115"/>
        <v>0</v>
      </c>
      <c r="BQ88" s="266">
        <f t="shared" ca="1" si="115"/>
        <v>0</v>
      </c>
      <c r="BR88" s="266">
        <f t="shared" ca="1" si="115"/>
        <v>0</v>
      </c>
      <c r="BS88" s="266">
        <f t="shared" ca="1" si="115"/>
        <v>0</v>
      </c>
      <c r="BT88" s="266">
        <f t="shared" ca="1" si="115"/>
        <v>0</v>
      </c>
      <c r="BU88" s="266">
        <f t="shared" ca="1" si="115"/>
        <v>0</v>
      </c>
      <c r="BV88" s="266">
        <f t="shared" ca="1" si="115"/>
        <v>0</v>
      </c>
      <c r="BW88" s="266">
        <f t="shared" ca="1" si="115"/>
        <v>0</v>
      </c>
      <c r="BX88" s="266">
        <f t="shared" ca="1" si="115"/>
        <v>0</v>
      </c>
      <c r="BY88" s="266">
        <f t="shared" ca="1" si="115"/>
        <v>0</v>
      </c>
      <c r="BZ88" s="266">
        <f t="shared" ca="1" si="115"/>
        <v>0</v>
      </c>
      <c r="CA88" s="266">
        <f t="shared" ca="1" si="115"/>
        <v>0</v>
      </c>
      <c r="CB88" s="266">
        <f t="shared" ca="1" si="115"/>
        <v>0</v>
      </c>
      <c r="CC88" s="266">
        <f t="shared" ca="1" si="115"/>
        <v>0</v>
      </c>
      <c r="CD88" s="266">
        <f t="shared" ca="1" si="115"/>
        <v>0</v>
      </c>
      <c r="CE88" s="266">
        <f t="shared" ca="1" si="115"/>
        <v>0</v>
      </c>
      <c r="CF88" s="266">
        <f t="shared" ca="1" si="115"/>
        <v>0</v>
      </c>
      <c r="CG88" s="266">
        <f t="shared" ca="1" si="115"/>
        <v>0</v>
      </c>
      <c r="CH88" s="266">
        <f t="shared" ca="1" si="115"/>
        <v>0</v>
      </c>
      <c r="CI88" s="266">
        <f t="shared" ca="1" si="115"/>
        <v>0</v>
      </c>
      <c r="CJ88" s="266">
        <f t="shared" ref="CJ88:DC88" ca="1" si="116">OFFSET(INDIRECT("'"&amp;Opt_alt&amp;"'!H12"),$A88,CJ$5)</f>
        <v>0</v>
      </c>
      <c r="CK88" s="266">
        <f t="shared" ca="1" si="116"/>
        <v>0</v>
      </c>
      <c r="CL88" s="266">
        <f t="shared" ca="1" si="116"/>
        <v>0</v>
      </c>
      <c r="CM88" s="266">
        <f t="shared" ca="1" si="116"/>
        <v>0</v>
      </c>
      <c r="CN88" s="266">
        <f t="shared" ca="1" si="116"/>
        <v>0</v>
      </c>
      <c r="CO88" s="266">
        <f t="shared" ca="1" si="116"/>
        <v>0</v>
      </c>
      <c r="CP88" s="266">
        <f t="shared" ca="1" si="116"/>
        <v>0</v>
      </c>
      <c r="CQ88" s="266">
        <f t="shared" ca="1" si="116"/>
        <v>0</v>
      </c>
      <c r="CR88" s="266">
        <f t="shared" ca="1" si="116"/>
        <v>0</v>
      </c>
      <c r="CS88" s="266">
        <f t="shared" ca="1" si="116"/>
        <v>0</v>
      </c>
      <c r="CT88" s="266">
        <f t="shared" ca="1" si="116"/>
        <v>0</v>
      </c>
      <c r="CU88" s="266">
        <f t="shared" ca="1" si="116"/>
        <v>0</v>
      </c>
      <c r="CV88" s="266">
        <f t="shared" ca="1" si="116"/>
        <v>0</v>
      </c>
      <c r="CW88" s="266">
        <f t="shared" ca="1" si="116"/>
        <v>0</v>
      </c>
      <c r="CX88" s="266">
        <f t="shared" ca="1" si="116"/>
        <v>0</v>
      </c>
      <c r="CY88" s="266">
        <f t="shared" ca="1" si="116"/>
        <v>0</v>
      </c>
      <c r="CZ88" s="266">
        <f t="shared" ca="1" si="116"/>
        <v>0</v>
      </c>
      <c r="DA88" s="266">
        <f t="shared" ca="1" si="116"/>
        <v>0</v>
      </c>
      <c r="DB88" s="266">
        <f t="shared" ca="1" si="116"/>
        <v>0</v>
      </c>
      <c r="DC88" s="266">
        <f t="shared" ca="1" si="116"/>
        <v>0</v>
      </c>
      <c r="DE88" s="118" t="str">
        <f t="shared" ca="1" si="100"/>
        <v>F.L.</v>
      </c>
      <c r="DF88">
        <v>1</v>
      </c>
      <c r="DG88">
        <f t="shared" ca="1" si="113"/>
        <v>21</v>
      </c>
      <c r="DH88">
        <f ca="1">DG88/(100+DG88)</f>
        <v>0.17355371900826447</v>
      </c>
    </row>
    <row r="89" spans="1:112" ht="29" hidden="1">
      <c r="A89" s="68">
        <v>77</v>
      </c>
      <c r="B89" s="262" t="str">
        <f t="shared" ca="1" si="97"/>
        <v>G.</v>
      </c>
      <c r="C89" s="269" t="str">
        <f t="shared" ca="1" si="98"/>
        <v>VEIKLOS IR PALAIKYMO (ATNAUJINIMO) SĄNAUDOS IR PRIVAČIOS INVESTICIJOS, IŠ VISO</v>
      </c>
      <c r="D89" s="6"/>
      <c r="E89" s="270" t="str">
        <f t="shared" ca="1" si="99"/>
        <v/>
      </c>
      <c r="F89" s="257">
        <f ca="1">SUM(F90:F99)</f>
        <v>27953213.483491629</v>
      </c>
      <c r="G89" s="260">
        <f ca="1">SUM(G90:G99)</f>
        <v>51641155.28332001</v>
      </c>
      <c r="H89" s="271">
        <f ca="1">SUM(H90:H99)</f>
        <v>0</v>
      </c>
      <c r="I89" s="271">
        <f t="shared" ref="I89:BT89" ca="1" si="117">SUM(I90:I99)</f>
        <v>189626.72535000005</v>
      </c>
      <c r="J89" s="271">
        <f t="shared" ca="1" si="117"/>
        <v>448805.68620000011</v>
      </c>
      <c r="K89" s="271">
        <f t="shared" ca="1" si="117"/>
        <v>682138.13889000029</v>
      </c>
      <c r="L89" s="271">
        <f t="shared" ca="1" si="117"/>
        <v>1063932.9997200002</v>
      </c>
      <c r="M89" s="271">
        <f t="shared" ca="1" si="117"/>
        <v>1173939.7524900003</v>
      </c>
      <c r="N89" s="271">
        <f t="shared" ca="1" si="117"/>
        <v>1418367.9283800004</v>
      </c>
      <c r="O89" s="271">
        <f t="shared" ca="1" si="117"/>
        <v>1576090.3702200006</v>
      </c>
      <c r="P89" s="271">
        <f t="shared" ca="1" si="117"/>
        <v>1576090.3702200004</v>
      </c>
      <c r="Q89" s="271">
        <f t="shared" ca="1" si="117"/>
        <v>1576090.3702200004</v>
      </c>
      <c r="R89" s="271">
        <f t="shared" ca="1" si="117"/>
        <v>1587649.7951700005</v>
      </c>
      <c r="S89" s="271">
        <f t="shared" ca="1" si="117"/>
        <v>1603449.0436200006</v>
      </c>
      <c r="T89" s="271">
        <f t="shared" ca="1" si="117"/>
        <v>1617672.7189500004</v>
      </c>
      <c r="U89" s="271">
        <f t="shared" ca="1" si="117"/>
        <v>1640946.4902600003</v>
      </c>
      <c r="V89" s="271">
        <f t="shared" ca="1" si="117"/>
        <v>1647652.3741500003</v>
      </c>
      <c r="W89" s="271">
        <f t="shared" ca="1" si="117"/>
        <v>1662552.4318800005</v>
      </c>
      <c r="X89" s="271">
        <f t="shared" ca="1" si="117"/>
        <v>1672167.0087600003</v>
      </c>
      <c r="Y89" s="271">
        <f t="shared" ca="1" si="117"/>
        <v>1672167.0087600003</v>
      </c>
      <c r="Z89" s="271">
        <f t="shared" ca="1" si="117"/>
        <v>1672167.0087600003</v>
      </c>
      <c r="AA89" s="271">
        <f t="shared" ca="1" si="117"/>
        <v>1672167.0087600003</v>
      </c>
      <c r="AB89" s="271">
        <f t="shared" ca="1" si="117"/>
        <v>1672167.0087600003</v>
      </c>
      <c r="AC89" s="271">
        <f t="shared" ca="1" si="117"/>
        <v>17126647.008760002</v>
      </c>
      <c r="AD89" s="271">
        <f t="shared" ca="1" si="117"/>
        <v>1672167.0087600003</v>
      </c>
      <c r="AE89" s="271">
        <f t="shared" ca="1" si="117"/>
        <v>1672167.0087600003</v>
      </c>
      <c r="AF89" s="271">
        <f t="shared" ca="1" si="117"/>
        <v>1672167.0087600003</v>
      </c>
      <c r="AG89" s="271">
        <f t="shared" ca="1" si="117"/>
        <v>1672167.0087600003</v>
      </c>
      <c r="AH89" s="271">
        <f t="shared" ca="1" si="117"/>
        <v>0</v>
      </c>
      <c r="AI89" s="271">
        <f t="shared" ca="1" si="117"/>
        <v>0</v>
      </c>
      <c r="AJ89" s="271">
        <f t="shared" ca="1" si="117"/>
        <v>0</v>
      </c>
      <c r="AK89" s="271">
        <f t="shared" ca="1" si="117"/>
        <v>0</v>
      </c>
      <c r="AL89" s="271">
        <f t="shared" ca="1" si="117"/>
        <v>0</v>
      </c>
      <c r="AM89" s="271">
        <f t="shared" ca="1" si="117"/>
        <v>0</v>
      </c>
      <c r="AN89" s="271">
        <f t="shared" ca="1" si="117"/>
        <v>0</v>
      </c>
      <c r="AO89" s="271">
        <f t="shared" ca="1" si="117"/>
        <v>0</v>
      </c>
      <c r="AP89" s="271">
        <f t="shared" ca="1" si="117"/>
        <v>0</v>
      </c>
      <c r="AQ89" s="271">
        <f t="shared" ca="1" si="117"/>
        <v>0</v>
      </c>
      <c r="AR89" s="271">
        <f t="shared" ca="1" si="117"/>
        <v>0</v>
      </c>
      <c r="AS89" s="271">
        <f t="shared" ca="1" si="117"/>
        <v>0</v>
      </c>
      <c r="AT89" s="271">
        <f t="shared" ca="1" si="117"/>
        <v>0</v>
      </c>
      <c r="AU89" s="271">
        <f t="shared" ca="1" si="117"/>
        <v>0</v>
      </c>
      <c r="AV89" s="271">
        <f t="shared" ca="1" si="117"/>
        <v>0</v>
      </c>
      <c r="AW89" s="271">
        <f t="shared" ca="1" si="117"/>
        <v>0</v>
      </c>
      <c r="AX89" s="271">
        <f t="shared" ca="1" si="117"/>
        <v>0</v>
      </c>
      <c r="AY89" s="271">
        <f t="shared" ca="1" si="117"/>
        <v>0</v>
      </c>
      <c r="AZ89" s="271">
        <f t="shared" ca="1" si="117"/>
        <v>0</v>
      </c>
      <c r="BA89" s="271">
        <f t="shared" ca="1" si="117"/>
        <v>0</v>
      </c>
      <c r="BB89" s="271">
        <f t="shared" ca="1" si="117"/>
        <v>0</v>
      </c>
      <c r="BC89" s="271">
        <f t="shared" ca="1" si="117"/>
        <v>0</v>
      </c>
      <c r="BD89" s="271">
        <f t="shared" ca="1" si="117"/>
        <v>0</v>
      </c>
      <c r="BE89" s="271">
        <f t="shared" ca="1" si="117"/>
        <v>0</v>
      </c>
      <c r="BF89" s="271">
        <f t="shared" ca="1" si="117"/>
        <v>0</v>
      </c>
      <c r="BG89" s="271">
        <f t="shared" ca="1" si="117"/>
        <v>0</v>
      </c>
      <c r="BH89" s="271">
        <f t="shared" ca="1" si="117"/>
        <v>0</v>
      </c>
      <c r="BI89" s="271">
        <f t="shared" ca="1" si="117"/>
        <v>0</v>
      </c>
      <c r="BJ89" s="271">
        <f t="shared" ca="1" si="117"/>
        <v>0</v>
      </c>
      <c r="BK89" s="271">
        <f t="shared" ca="1" si="117"/>
        <v>0</v>
      </c>
      <c r="BL89" s="271">
        <f t="shared" ca="1" si="117"/>
        <v>0</v>
      </c>
      <c r="BM89" s="271">
        <f t="shared" ca="1" si="117"/>
        <v>0</v>
      </c>
      <c r="BN89" s="271">
        <f t="shared" ca="1" si="117"/>
        <v>0</v>
      </c>
      <c r="BO89" s="271">
        <f t="shared" ca="1" si="117"/>
        <v>0</v>
      </c>
      <c r="BP89" s="271">
        <f t="shared" ca="1" si="117"/>
        <v>0</v>
      </c>
      <c r="BQ89" s="271">
        <f t="shared" ca="1" si="117"/>
        <v>0</v>
      </c>
      <c r="BR89" s="271">
        <f t="shared" ca="1" si="117"/>
        <v>0</v>
      </c>
      <c r="BS89" s="271">
        <f t="shared" ca="1" si="117"/>
        <v>0</v>
      </c>
      <c r="BT89" s="271">
        <f t="shared" ca="1" si="117"/>
        <v>0</v>
      </c>
      <c r="BU89" s="271">
        <f t="shared" ref="BU89:DC89" ca="1" si="118">SUM(BU90:BU99)</f>
        <v>0</v>
      </c>
      <c r="BV89" s="271">
        <f t="shared" ca="1" si="118"/>
        <v>0</v>
      </c>
      <c r="BW89" s="271">
        <f t="shared" ca="1" si="118"/>
        <v>0</v>
      </c>
      <c r="BX89" s="271">
        <f t="shared" ca="1" si="118"/>
        <v>0</v>
      </c>
      <c r="BY89" s="271">
        <f t="shared" ca="1" si="118"/>
        <v>0</v>
      </c>
      <c r="BZ89" s="271">
        <f t="shared" ca="1" si="118"/>
        <v>0</v>
      </c>
      <c r="CA89" s="271">
        <f t="shared" ca="1" si="118"/>
        <v>0</v>
      </c>
      <c r="CB89" s="271">
        <f t="shared" ca="1" si="118"/>
        <v>0</v>
      </c>
      <c r="CC89" s="271">
        <f t="shared" ca="1" si="118"/>
        <v>0</v>
      </c>
      <c r="CD89" s="271">
        <f t="shared" ca="1" si="118"/>
        <v>0</v>
      </c>
      <c r="CE89" s="271">
        <f t="shared" ca="1" si="118"/>
        <v>0</v>
      </c>
      <c r="CF89" s="271">
        <f t="shared" ca="1" si="118"/>
        <v>0</v>
      </c>
      <c r="CG89" s="271">
        <f t="shared" ca="1" si="118"/>
        <v>0</v>
      </c>
      <c r="CH89" s="271">
        <f t="shared" ca="1" si="118"/>
        <v>0</v>
      </c>
      <c r="CI89" s="271">
        <f t="shared" ca="1" si="118"/>
        <v>0</v>
      </c>
      <c r="CJ89" s="271">
        <f t="shared" ca="1" si="118"/>
        <v>0</v>
      </c>
      <c r="CK89" s="271">
        <f t="shared" ca="1" si="118"/>
        <v>0</v>
      </c>
      <c r="CL89" s="271">
        <f t="shared" ca="1" si="118"/>
        <v>0</v>
      </c>
      <c r="CM89" s="271">
        <f t="shared" ca="1" si="118"/>
        <v>0</v>
      </c>
      <c r="CN89" s="271">
        <f t="shared" ca="1" si="118"/>
        <v>0</v>
      </c>
      <c r="CO89" s="271">
        <f t="shared" ca="1" si="118"/>
        <v>0</v>
      </c>
      <c r="CP89" s="271">
        <f t="shared" ca="1" si="118"/>
        <v>0</v>
      </c>
      <c r="CQ89" s="271">
        <f t="shared" ca="1" si="118"/>
        <v>0</v>
      </c>
      <c r="CR89" s="271">
        <f t="shared" ca="1" si="118"/>
        <v>0</v>
      </c>
      <c r="CS89" s="271">
        <f t="shared" ca="1" si="118"/>
        <v>0</v>
      </c>
      <c r="CT89" s="271">
        <f t="shared" ca="1" si="118"/>
        <v>0</v>
      </c>
      <c r="CU89" s="271">
        <f t="shared" ca="1" si="118"/>
        <v>0</v>
      </c>
      <c r="CV89" s="271">
        <f t="shared" ca="1" si="118"/>
        <v>0</v>
      </c>
      <c r="CW89" s="271">
        <f t="shared" ca="1" si="118"/>
        <v>0</v>
      </c>
      <c r="CX89" s="271">
        <f t="shared" ca="1" si="118"/>
        <v>0</v>
      </c>
      <c r="CY89" s="271">
        <f t="shared" ca="1" si="118"/>
        <v>0</v>
      </c>
      <c r="CZ89" s="271">
        <f t="shared" ca="1" si="118"/>
        <v>0</v>
      </c>
      <c r="DA89" s="271">
        <f t="shared" ca="1" si="118"/>
        <v>0</v>
      </c>
      <c r="DB89" s="271">
        <f t="shared" ca="1" si="118"/>
        <v>0</v>
      </c>
      <c r="DC89" s="271">
        <f t="shared" ca="1" si="118"/>
        <v>0</v>
      </c>
      <c r="DE89" s="118"/>
      <c r="DF89">
        <v>1</v>
      </c>
    </row>
    <row r="90" spans="1:112" hidden="1">
      <c r="A90" s="68">
        <v>78</v>
      </c>
      <c r="B90" s="262" t="str">
        <f t="shared" ca="1" si="97"/>
        <v>G.1.</v>
      </c>
      <c r="C90" s="263" t="str">
        <f t="shared" ca="1" si="98"/>
        <v>Priežiūros išlaidos</v>
      </c>
      <c r="D90" s="180"/>
      <c r="E90" s="264">
        <f t="shared" ca="1" si="99"/>
        <v>0.21</v>
      </c>
      <c r="F90" s="265">
        <f ca="1">H90+NPV(FD,I90:INDEX(I90:DC90,PAL))</f>
        <v>27953213.483491629</v>
      </c>
      <c r="G90" s="258">
        <f ca="1">SUMIF($H$5:$DC$5,"&lt;="&amp;PAL,$H90:$DC90)</f>
        <v>51641155.28332001</v>
      </c>
      <c r="H90" s="266">
        <f t="shared" ref="H90:Q99" ca="1" si="119">OFFSET(INDIRECT("'"&amp;Opt_alt&amp;"'!H12"),$A90,H$5)*$DF90</f>
        <v>0</v>
      </c>
      <c r="I90" s="266">
        <f t="shared" ca="1" si="119"/>
        <v>189626.72535000005</v>
      </c>
      <c r="J90" s="266">
        <f t="shared" ca="1" si="119"/>
        <v>448805.68620000011</v>
      </c>
      <c r="K90" s="266">
        <f t="shared" ca="1" si="119"/>
        <v>682138.13889000029</v>
      </c>
      <c r="L90" s="266">
        <f t="shared" ca="1" si="119"/>
        <v>1063932.9997200002</v>
      </c>
      <c r="M90" s="266">
        <f t="shared" ca="1" si="119"/>
        <v>1173939.7524900003</v>
      </c>
      <c r="N90" s="266">
        <f t="shared" ca="1" si="119"/>
        <v>1418367.9283800004</v>
      </c>
      <c r="O90" s="266">
        <f t="shared" ca="1" si="119"/>
        <v>1576090.3702200006</v>
      </c>
      <c r="P90" s="266">
        <f t="shared" ca="1" si="119"/>
        <v>1576090.3702200004</v>
      </c>
      <c r="Q90" s="266">
        <f t="shared" ca="1" si="119"/>
        <v>1576090.3702200004</v>
      </c>
      <c r="R90" s="266">
        <f t="shared" ref="R90:AA99" ca="1" si="120">OFFSET(INDIRECT("'"&amp;Opt_alt&amp;"'!H12"),$A90,R$5)*$DF90</f>
        <v>1587649.7951700005</v>
      </c>
      <c r="S90" s="266">
        <f t="shared" ca="1" si="120"/>
        <v>1603449.0436200006</v>
      </c>
      <c r="T90" s="266">
        <f t="shared" ca="1" si="120"/>
        <v>1617672.7189500004</v>
      </c>
      <c r="U90" s="266">
        <f t="shared" ca="1" si="120"/>
        <v>1640946.4902600003</v>
      </c>
      <c r="V90" s="266">
        <f t="shared" ca="1" si="120"/>
        <v>1647652.3741500003</v>
      </c>
      <c r="W90" s="266">
        <f t="shared" ca="1" si="120"/>
        <v>1662552.4318800005</v>
      </c>
      <c r="X90" s="266">
        <f t="shared" ca="1" si="120"/>
        <v>1672167.0087600003</v>
      </c>
      <c r="Y90" s="266">
        <f t="shared" ca="1" si="120"/>
        <v>1672167.0087600003</v>
      </c>
      <c r="Z90" s="266">
        <f t="shared" ca="1" si="120"/>
        <v>1672167.0087600003</v>
      </c>
      <c r="AA90" s="266">
        <f t="shared" ca="1" si="120"/>
        <v>1672167.0087600003</v>
      </c>
      <c r="AB90" s="266">
        <f t="shared" ref="AB90:AK99" ca="1" si="121">OFFSET(INDIRECT("'"&amp;Opt_alt&amp;"'!H12"),$A90,AB$5)*$DF90</f>
        <v>1672167.0087600003</v>
      </c>
      <c r="AC90" s="266">
        <f t="shared" ca="1" si="121"/>
        <v>17126647.008760002</v>
      </c>
      <c r="AD90" s="266">
        <f t="shared" ca="1" si="121"/>
        <v>1672167.0087600003</v>
      </c>
      <c r="AE90" s="266">
        <f t="shared" ca="1" si="121"/>
        <v>1672167.0087600003</v>
      </c>
      <c r="AF90" s="266">
        <f t="shared" ca="1" si="121"/>
        <v>1672167.0087600003</v>
      </c>
      <c r="AG90" s="266">
        <f t="shared" ca="1" si="121"/>
        <v>1672167.0087600003</v>
      </c>
      <c r="AH90" s="266">
        <f t="shared" ca="1" si="121"/>
        <v>0</v>
      </c>
      <c r="AI90" s="266">
        <f t="shared" ca="1" si="121"/>
        <v>0</v>
      </c>
      <c r="AJ90" s="266">
        <f t="shared" ca="1" si="121"/>
        <v>0</v>
      </c>
      <c r="AK90" s="266">
        <f t="shared" ca="1" si="121"/>
        <v>0</v>
      </c>
      <c r="AL90" s="266">
        <f t="shared" ref="AL90:AU99" ca="1" si="122">OFFSET(INDIRECT("'"&amp;Opt_alt&amp;"'!H12"),$A90,AL$5)*$DF90</f>
        <v>0</v>
      </c>
      <c r="AM90" s="266">
        <f t="shared" ca="1" si="122"/>
        <v>0</v>
      </c>
      <c r="AN90" s="266">
        <f t="shared" ca="1" si="122"/>
        <v>0</v>
      </c>
      <c r="AO90" s="266">
        <f t="shared" ca="1" si="122"/>
        <v>0</v>
      </c>
      <c r="AP90" s="266">
        <f t="shared" ca="1" si="122"/>
        <v>0</v>
      </c>
      <c r="AQ90" s="266">
        <f t="shared" ca="1" si="122"/>
        <v>0</v>
      </c>
      <c r="AR90" s="266">
        <f t="shared" ca="1" si="122"/>
        <v>0</v>
      </c>
      <c r="AS90" s="266">
        <f t="shared" ca="1" si="122"/>
        <v>0</v>
      </c>
      <c r="AT90" s="266">
        <f t="shared" ca="1" si="122"/>
        <v>0</v>
      </c>
      <c r="AU90" s="266">
        <f t="shared" ca="1" si="122"/>
        <v>0</v>
      </c>
      <c r="AV90" s="266">
        <f t="shared" ref="AV90:BE99" ca="1" si="123">OFFSET(INDIRECT("'"&amp;Opt_alt&amp;"'!H12"),$A90,AV$5)*$DF90</f>
        <v>0</v>
      </c>
      <c r="AW90" s="266">
        <f t="shared" ca="1" si="123"/>
        <v>0</v>
      </c>
      <c r="AX90" s="266">
        <f t="shared" ca="1" si="123"/>
        <v>0</v>
      </c>
      <c r="AY90" s="266">
        <f t="shared" ca="1" si="123"/>
        <v>0</v>
      </c>
      <c r="AZ90" s="266">
        <f t="shared" ca="1" si="123"/>
        <v>0</v>
      </c>
      <c r="BA90" s="266">
        <f t="shared" ca="1" si="123"/>
        <v>0</v>
      </c>
      <c r="BB90" s="266">
        <f t="shared" ca="1" si="123"/>
        <v>0</v>
      </c>
      <c r="BC90" s="266">
        <f t="shared" ca="1" si="123"/>
        <v>0</v>
      </c>
      <c r="BD90" s="266">
        <f t="shared" ca="1" si="123"/>
        <v>0</v>
      </c>
      <c r="BE90" s="266">
        <f t="shared" ca="1" si="123"/>
        <v>0</v>
      </c>
      <c r="BF90" s="266">
        <f t="shared" ref="BF90:BO99" ca="1" si="124">OFFSET(INDIRECT("'"&amp;Opt_alt&amp;"'!H12"),$A90,BF$5)*$DF90</f>
        <v>0</v>
      </c>
      <c r="BG90" s="266">
        <f t="shared" ca="1" si="124"/>
        <v>0</v>
      </c>
      <c r="BH90" s="266">
        <f t="shared" ca="1" si="124"/>
        <v>0</v>
      </c>
      <c r="BI90" s="266">
        <f t="shared" ca="1" si="124"/>
        <v>0</v>
      </c>
      <c r="BJ90" s="266">
        <f t="shared" ca="1" si="124"/>
        <v>0</v>
      </c>
      <c r="BK90" s="266">
        <f t="shared" ca="1" si="124"/>
        <v>0</v>
      </c>
      <c r="BL90" s="266">
        <f t="shared" ca="1" si="124"/>
        <v>0</v>
      </c>
      <c r="BM90" s="266">
        <f t="shared" ca="1" si="124"/>
        <v>0</v>
      </c>
      <c r="BN90" s="266">
        <f t="shared" ca="1" si="124"/>
        <v>0</v>
      </c>
      <c r="BO90" s="266">
        <f t="shared" ca="1" si="124"/>
        <v>0</v>
      </c>
      <c r="BP90" s="266">
        <f t="shared" ref="BP90:BY99" ca="1" si="125">OFFSET(INDIRECT("'"&amp;Opt_alt&amp;"'!H12"),$A90,BP$5)*$DF90</f>
        <v>0</v>
      </c>
      <c r="BQ90" s="266">
        <f t="shared" ca="1" si="125"/>
        <v>0</v>
      </c>
      <c r="BR90" s="266">
        <f t="shared" ca="1" si="125"/>
        <v>0</v>
      </c>
      <c r="BS90" s="266">
        <f t="shared" ca="1" si="125"/>
        <v>0</v>
      </c>
      <c r="BT90" s="266">
        <f t="shared" ca="1" si="125"/>
        <v>0</v>
      </c>
      <c r="BU90" s="266">
        <f t="shared" ca="1" si="125"/>
        <v>0</v>
      </c>
      <c r="BV90" s="266">
        <f t="shared" ca="1" si="125"/>
        <v>0</v>
      </c>
      <c r="BW90" s="266">
        <f t="shared" ca="1" si="125"/>
        <v>0</v>
      </c>
      <c r="BX90" s="266">
        <f t="shared" ca="1" si="125"/>
        <v>0</v>
      </c>
      <c r="BY90" s="266">
        <f t="shared" ca="1" si="125"/>
        <v>0</v>
      </c>
      <c r="BZ90" s="266">
        <f t="shared" ref="BZ90:CI99" ca="1" si="126">OFFSET(INDIRECT("'"&amp;Opt_alt&amp;"'!H12"),$A90,BZ$5)*$DF90</f>
        <v>0</v>
      </c>
      <c r="CA90" s="266">
        <f t="shared" ca="1" si="126"/>
        <v>0</v>
      </c>
      <c r="CB90" s="266">
        <f t="shared" ca="1" si="126"/>
        <v>0</v>
      </c>
      <c r="CC90" s="266">
        <f t="shared" ca="1" si="126"/>
        <v>0</v>
      </c>
      <c r="CD90" s="266">
        <f t="shared" ca="1" si="126"/>
        <v>0</v>
      </c>
      <c r="CE90" s="266">
        <f t="shared" ca="1" si="126"/>
        <v>0</v>
      </c>
      <c r="CF90" s="266">
        <f t="shared" ca="1" si="126"/>
        <v>0</v>
      </c>
      <c r="CG90" s="266">
        <f t="shared" ca="1" si="126"/>
        <v>0</v>
      </c>
      <c r="CH90" s="266">
        <f t="shared" ca="1" si="126"/>
        <v>0</v>
      </c>
      <c r="CI90" s="266">
        <f t="shared" ca="1" si="126"/>
        <v>0</v>
      </c>
      <c r="CJ90" s="266">
        <f t="shared" ref="CJ90:CS99" ca="1" si="127">OFFSET(INDIRECT("'"&amp;Opt_alt&amp;"'!H12"),$A90,CJ$5)*$DF90</f>
        <v>0</v>
      </c>
      <c r="CK90" s="266">
        <f t="shared" ca="1" si="127"/>
        <v>0</v>
      </c>
      <c r="CL90" s="266">
        <f t="shared" ca="1" si="127"/>
        <v>0</v>
      </c>
      <c r="CM90" s="266">
        <f t="shared" ca="1" si="127"/>
        <v>0</v>
      </c>
      <c r="CN90" s="266">
        <f t="shared" ca="1" si="127"/>
        <v>0</v>
      </c>
      <c r="CO90" s="266">
        <f t="shared" ca="1" si="127"/>
        <v>0</v>
      </c>
      <c r="CP90" s="266">
        <f t="shared" ca="1" si="127"/>
        <v>0</v>
      </c>
      <c r="CQ90" s="266">
        <f t="shared" ca="1" si="127"/>
        <v>0</v>
      </c>
      <c r="CR90" s="266">
        <f t="shared" ca="1" si="127"/>
        <v>0</v>
      </c>
      <c r="CS90" s="266">
        <f t="shared" ca="1" si="127"/>
        <v>0</v>
      </c>
      <c r="CT90" s="266">
        <f t="shared" ref="CT90:DC99" ca="1" si="128">OFFSET(INDIRECT("'"&amp;Opt_alt&amp;"'!H12"),$A90,CT$5)*$DF90</f>
        <v>0</v>
      </c>
      <c r="CU90" s="266">
        <f t="shared" ca="1" si="128"/>
        <v>0</v>
      </c>
      <c r="CV90" s="266">
        <f t="shared" ca="1" si="128"/>
        <v>0</v>
      </c>
      <c r="CW90" s="266">
        <f t="shared" ca="1" si="128"/>
        <v>0</v>
      </c>
      <c r="CX90" s="266">
        <f t="shared" ca="1" si="128"/>
        <v>0</v>
      </c>
      <c r="CY90" s="266">
        <f t="shared" ca="1" si="128"/>
        <v>0</v>
      </c>
      <c r="CZ90" s="266">
        <f t="shared" ca="1" si="128"/>
        <v>0</v>
      </c>
      <c r="DA90" s="266">
        <f t="shared" ca="1" si="128"/>
        <v>0</v>
      </c>
      <c r="DB90" s="266">
        <f t="shared" ca="1" si="128"/>
        <v>0</v>
      </c>
      <c r="DC90" s="266">
        <f t="shared" ca="1" si="128"/>
        <v>0</v>
      </c>
      <c r="DE90" s="118" t="str">
        <f t="shared" ca="1" si="100"/>
        <v>G.1.</v>
      </c>
      <c r="DF90">
        <v>1</v>
      </c>
      <c r="DG90">
        <f t="shared" ref="DG90:DG99" ca="1" si="129">OFFSET(INDIRECT("'"&amp;Opt_alt&amp;"'!H12"),$A90,DG$5)</f>
        <v>21</v>
      </c>
    </row>
    <row r="91" spans="1:112" hidden="1">
      <c r="A91" s="68">
        <v>79</v>
      </c>
      <c r="B91" s="262" t="str">
        <f t="shared" ca="1" si="97"/>
        <v>G.2.</v>
      </c>
      <c r="C91" s="263" t="str">
        <f t="shared" ca="1" si="98"/>
        <v>Veiklos ir palaikymo (atnaujinimo) sąnaudos 2 (viešojo sektoriaus)</v>
      </c>
      <c r="D91" s="180"/>
      <c r="E91" s="264">
        <f t="shared" ca="1" si="99"/>
        <v>0.21</v>
      </c>
      <c r="F91" s="265">
        <f ca="1">H91+NPV(FD,I91:INDEX(I91:DC91,PAL))</f>
        <v>0</v>
      </c>
      <c r="G91" s="258">
        <f ca="1">SUMIF($H$5:$DC$5,"&lt;="&amp;PAL,$H91:$DC91)</f>
        <v>0</v>
      </c>
      <c r="H91" s="266">
        <f t="shared" ca="1" si="119"/>
        <v>0</v>
      </c>
      <c r="I91" s="266">
        <f t="shared" ca="1" si="119"/>
        <v>0</v>
      </c>
      <c r="J91" s="266">
        <f t="shared" ca="1" si="119"/>
        <v>0</v>
      </c>
      <c r="K91" s="266">
        <f t="shared" ca="1" si="119"/>
        <v>0</v>
      </c>
      <c r="L91" s="266">
        <f t="shared" ca="1" si="119"/>
        <v>0</v>
      </c>
      <c r="M91" s="266">
        <f t="shared" ca="1" si="119"/>
        <v>0</v>
      </c>
      <c r="N91" s="266">
        <f t="shared" ca="1" si="119"/>
        <v>0</v>
      </c>
      <c r="O91" s="266">
        <f t="shared" ca="1" si="119"/>
        <v>0</v>
      </c>
      <c r="P91" s="266">
        <f t="shared" ca="1" si="119"/>
        <v>0</v>
      </c>
      <c r="Q91" s="266">
        <f t="shared" ca="1" si="119"/>
        <v>0</v>
      </c>
      <c r="R91" s="266">
        <f t="shared" ca="1" si="120"/>
        <v>0</v>
      </c>
      <c r="S91" s="266">
        <f t="shared" ca="1" si="120"/>
        <v>0</v>
      </c>
      <c r="T91" s="266">
        <f t="shared" ca="1" si="120"/>
        <v>0</v>
      </c>
      <c r="U91" s="266">
        <f t="shared" ca="1" si="120"/>
        <v>0</v>
      </c>
      <c r="V91" s="266">
        <f t="shared" ca="1" si="120"/>
        <v>0</v>
      </c>
      <c r="W91" s="266">
        <f t="shared" ca="1" si="120"/>
        <v>0</v>
      </c>
      <c r="X91" s="266">
        <f t="shared" ca="1" si="120"/>
        <v>0</v>
      </c>
      <c r="Y91" s="266">
        <f t="shared" ca="1" si="120"/>
        <v>0</v>
      </c>
      <c r="Z91" s="266">
        <f t="shared" ca="1" si="120"/>
        <v>0</v>
      </c>
      <c r="AA91" s="266">
        <f t="shared" ca="1" si="120"/>
        <v>0</v>
      </c>
      <c r="AB91" s="266">
        <f t="shared" ca="1" si="121"/>
        <v>0</v>
      </c>
      <c r="AC91" s="266">
        <f t="shared" ca="1" si="121"/>
        <v>0</v>
      </c>
      <c r="AD91" s="266">
        <f t="shared" ca="1" si="121"/>
        <v>0</v>
      </c>
      <c r="AE91" s="266">
        <f t="shared" ca="1" si="121"/>
        <v>0</v>
      </c>
      <c r="AF91" s="266">
        <f t="shared" ca="1" si="121"/>
        <v>0</v>
      </c>
      <c r="AG91" s="266">
        <f t="shared" ca="1" si="121"/>
        <v>0</v>
      </c>
      <c r="AH91" s="266">
        <f t="shared" ca="1" si="121"/>
        <v>0</v>
      </c>
      <c r="AI91" s="266">
        <f t="shared" ca="1" si="121"/>
        <v>0</v>
      </c>
      <c r="AJ91" s="266">
        <f t="shared" ca="1" si="121"/>
        <v>0</v>
      </c>
      <c r="AK91" s="266">
        <f t="shared" ca="1" si="121"/>
        <v>0</v>
      </c>
      <c r="AL91" s="266">
        <f t="shared" ca="1" si="122"/>
        <v>0</v>
      </c>
      <c r="AM91" s="266">
        <f t="shared" ca="1" si="122"/>
        <v>0</v>
      </c>
      <c r="AN91" s="266">
        <f t="shared" ca="1" si="122"/>
        <v>0</v>
      </c>
      <c r="AO91" s="266">
        <f t="shared" ca="1" si="122"/>
        <v>0</v>
      </c>
      <c r="AP91" s="266">
        <f t="shared" ca="1" si="122"/>
        <v>0</v>
      </c>
      <c r="AQ91" s="266">
        <f t="shared" ca="1" si="122"/>
        <v>0</v>
      </c>
      <c r="AR91" s="266">
        <f t="shared" ca="1" si="122"/>
        <v>0</v>
      </c>
      <c r="AS91" s="266">
        <f t="shared" ca="1" si="122"/>
        <v>0</v>
      </c>
      <c r="AT91" s="266">
        <f t="shared" ca="1" si="122"/>
        <v>0</v>
      </c>
      <c r="AU91" s="266">
        <f t="shared" ca="1" si="122"/>
        <v>0</v>
      </c>
      <c r="AV91" s="266">
        <f t="shared" ca="1" si="123"/>
        <v>0</v>
      </c>
      <c r="AW91" s="266">
        <f t="shared" ca="1" si="123"/>
        <v>0</v>
      </c>
      <c r="AX91" s="266">
        <f t="shared" ca="1" si="123"/>
        <v>0</v>
      </c>
      <c r="AY91" s="266">
        <f t="shared" ca="1" si="123"/>
        <v>0</v>
      </c>
      <c r="AZ91" s="266">
        <f t="shared" ca="1" si="123"/>
        <v>0</v>
      </c>
      <c r="BA91" s="266">
        <f t="shared" ca="1" si="123"/>
        <v>0</v>
      </c>
      <c r="BB91" s="266">
        <f t="shared" ca="1" si="123"/>
        <v>0</v>
      </c>
      <c r="BC91" s="266">
        <f t="shared" ca="1" si="123"/>
        <v>0</v>
      </c>
      <c r="BD91" s="266">
        <f t="shared" ca="1" si="123"/>
        <v>0</v>
      </c>
      <c r="BE91" s="266">
        <f t="shared" ca="1" si="123"/>
        <v>0</v>
      </c>
      <c r="BF91" s="266">
        <f t="shared" ca="1" si="124"/>
        <v>0</v>
      </c>
      <c r="BG91" s="266">
        <f t="shared" ca="1" si="124"/>
        <v>0</v>
      </c>
      <c r="BH91" s="266">
        <f t="shared" ca="1" si="124"/>
        <v>0</v>
      </c>
      <c r="BI91" s="266">
        <f t="shared" ca="1" si="124"/>
        <v>0</v>
      </c>
      <c r="BJ91" s="266">
        <f t="shared" ca="1" si="124"/>
        <v>0</v>
      </c>
      <c r="BK91" s="266">
        <f t="shared" ca="1" si="124"/>
        <v>0</v>
      </c>
      <c r="BL91" s="266">
        <f t="shared" ca="1" si="124"/>
        <v>0</v>
      </c>
      <c r="BM91" s="266">
        <f t="shared" ca="1" si="124"/>
        <v>0</v>
      </c>
      <c r="BN91" s="266">
        <f t="shared" ca="1" si="124"/>
        <v>0</v>
      </c>
      <c r="BO91" s="266">
        <f t="shared" ca="1" si="124"/>
        <v>0</v>
      </c>
      <c r="BP91" s="266">
        <f t="shared" ca="1" si="125"/>
        <v>0</v>
      </c>
      <c r="BQ91" s="266">
        <f t="shared" ca="1" si="125"/>
        <v>0</v>
      </c>
      <c r="BR91" s="266">
        <f t="shared" ca="1" si="125"/>
        <v>0</v>
      </c>
      <c r="BS91" s="266">
        <f t="shared" ca="1" si="125"/>
        <v>0</v>
      </c>
      <c r="BT91" s="266">
        <f t="shared" ca="1" si="125"/>
        <v>0</v>
      </c>
      <c r="BU91" s="266">
        <f t="shared" ca="1" si="125"/>
        <v>0</v>
      </c>
      <c r="BV91" s="266">
        <f t="shared" ca="1" si="125"/>
        <v>0</v>
      </c>
      <c r="BW91" s="266">
        <f t="shared" ca="1" si="125"/>
        <v>0</v>
      </c>
      <c r="BX91" s="266">
        <f t="shared" ca="1" si="125"/>
        <v>0</v>
      </c>
      <c r="BY91" s="266">
        <f t="shared" ca="1" si="125"/>
        <v>0</v>
      </c>
      <c r="BZ91" s="266">
        <f t="shared" ca="1" si="126"/>
        <v>0</v>
      </c>
      <c r="CA91" s="266">
        <f t="shared" ca="1" si="126"/>
        <v>0</v>
      </c>
      <c r="CB91" s="266">
        <f t="shared" ca="1" si="126"/>
        <v>0</v>
      </c>
      <c r="CC91" s="266">
        <f t="shared" ca="1" si="126"/>
        <v>0</v>
      </c>
      <c r="CD91" s="266">
        <f t="shared" ca="1" si="126"/>
        <v>0</v>
      </c>
      <c r="CE91" s="266">
        <f t="shared" ca="1" si="126"/>
        <v>0</v>
      </c>
      <c r="CF91" s="266">
        <f t="shared" ca="1" si="126"/>
        <v>0</v>
      </c>
      <c r="CG91" s="266">
        <f t="shared" ca="1" si="126"/>
        <v>0</v>
      </c>
      <c r="CH91" s="266">
        <f t="shared" ca="1" si="126"/>
        <v>0</v>
      </c>
      <c r="CI91" s="266">
        <f t="shared" ca="1" si="126"/>
        <v>0</v>
      </c>
      <c r="CJ91" s="266">
        <f t="shared" ca="1" si="127"/>
        <v>0</v>
      </c>
      <c r="CK91" s="266">
        <f t="shared" ca="1" si="127"/>
        <v>0</v>
      </c>
      <c r="CL91" s="266">
        <f t="shared" ca="1" si="127"/>
        <v>0</v>
      </c>
      <c r="CM91" s="266">
        <f t="shared" ca="1" si="127"/>
        <v>0</v>
      </c>
      <c r="CN91" s="266">
        <f t="shared" ca="1" si="127"/>
        <v>0</v>
      </c>
      <c r="CO91" s="266">
        <f t="shared" ca="1" si="127"/>
        <v>0</v>
      </c>
      <c r="CP91" s="266">
        <f t="shared" ca="1" si="127"/>
        <v>0</v>
      </c>
      <c r="CQ91" s="266">
        <f t="shared" ca="1" si="127"/>
        <v>0</v>
      </c>
      <c r="CR91" s="266">
        <f t="shared" ca="1" si="127"/>
        <v>0</v>
      </c>
      <c r="CS91" s="266">
        <f t="shared" ca="1" si="127"/>
        <v>0</v>
      </c>
      <c r="CT91" s="266">
        <f t="shared" ca="1" si="128"/>
        <v>0</v>
      </c>
      <c r="CU91" s="266">
        <f t="shared" ca="1" si="128"/>
        <v>0</v>
      </c>
      <c r="CV91" s="266">
        <f t="shared" ca="1" si="128"/>
        <v>0</v>
      </c>
      <c r="CW91" s="266">
        <f t="shared" ca="1" si="128"/>
        <v>0</v>
      </c>
      <c r="CX91" s="266">
        <f t="shared" ca="1" si="128"/>
        <v>0</v>
      </c>
      <c r="CY91" s="266">
        <f t="shared" ca="1" si="128"/>
        <v>0</v>
      </c>
      <c r="CZ91" s="266">
        <f t="shared" ca="1" si="128"/>
        <v>0</v>
      </c>
      <c r="DA91" s="266">
        <f t="shared" ca="1" si="128"/>
        <v>0</v>
      </c>
      <c r="DB91" s="266">
        <f t="shared" ca="1" si="128"/>
        <v>0</v>
      </c>
      <c r="DC91" s="266">
        <f t="shared" ca="1" si="128"/>
        <v>0</v>
      </c>
      <c r="DE91" s="118" t="str">
        <f t="shared" ca="1" si="100"/>
        <v>G.2.</v>
      </c>
      <c r="DF91">
        <v>1</v>
      </c>
      <c r="DG91">
        <f t="shared" ca="1" si="129"/>
        <v>21</v>
      </c>
    </row>
    <row r="92" spans="1:112" hidden="1">
      <c r="A92" s="68">
        <v>80</v>
      </c>
      <c r="B92" s="262" t="str">
        <f t="shared" ca="1" si="97"/>
        <v>G.3.</v>
      </c>
      <c r="C92" s="263" t="str">
        <f t="shared" ca="1" si="98"/>
        <v>Veiklos ir palaikymo (atnaujinimo) sąnaudos 3 (viešojo sektoriaus)</v>
      </c>
      <c r="D92" s="180"/>
      <c r="E92" s="264">
        <f t="shared" ca="1" si="99"/>
        <v>0.21</v>
      </c>
      <c r="F92" s="265">
        <f ca="1">H92+NPV(FD,I92:INDEX(I92:DC92,PAL))</f>
        <v>0</v>
      </c>
      <c r="G92" s="258">
        <f ca="1">SUMIF($H$5:$DC$5,"&lt;="&amp;PAL,$H92:$DC92)</f>
        <v>0</v>
      </c>
      <c r="H92" s="266">
        <f t="shared" ca="1" si="119"/>
        <v>0</v>
      </c>
      <c r="I92" s="266">
        <f t="shared" ca="1" si="119"/>
        <v>0</v>
      </c>
      <c r="J92" s="266">
        <f t="shared" ca="1" si="119"/>
        <v>0</v>
      </c>
      <c r="K92" s="266">
        <f t="shared" ca="1" si="119"/>
        <v>0</v>
      </c>
      <c r="L92" s="266">
        <f t="shared" ca="1" si="119"/>
        <v>0</v>
      </c>
      <c r="M92" s="266">
        <f t="shared" ca="1" si="119"/>
        <v>0</v>
      </c>
      <c r="N92" s="266">
        <f t="shared" ca="1" si="119"/>
        <v>0</v>
      </c>
      <c r="O92" s="266">
        <f t="shared" ca="1" si="119"/>
        <v>0</v>
      </c>
      <c r="P92" s="266">
        <f t="shared" ca="1" si="119"/>
        <v>0</v>
      </c>
      <c r="Q92" s="266">
        <f t="shared" ca="1" si="119"/>
        <v>0</v>
      </c>
      <c r="R92" s="266">
        <f t="shared" ca="1" si="120"/>
        <v>0</v>
      </c>
      <c r="S92" s="266">
        <f t="shared" ca="1" si="120"/>
        <v>0</v>
      </c>
      <c r="T92" s="266">
        <f t="shared" ca="1" si="120"/>
        <v>0</v>
      </c>
      <c r="U92" s="266">
        <f t="shared" ca="1" si="120"/>
        <v>0</v>
      </c>
      <c r="V92" s="266">
        <f t="shared" ca="1" si="120"/>
        <v>0</v>
      </c>
      <c r="W92" s="266">
        <f t="shared" ca="1" si="120"/>
        <v>0</v>
      </c>
      <c r="X92" s="266">
        <f t="shared" ca="1" si="120"/>
        <v>0</v>
      </c>
      <c r="Y92" s="266">
        <f t="shared" ca="1" si="120"/>
        <v>0</v>
      </c>
      <c r="Z92" s="266">
        <f t="shared" ca="1" si="120"/>
        <v>0</v>
      </c>
      <c r="AA92" s="266">
        <f t="shared" ca="1" si="120"/>
        <v>0</v>
      </c>
      <c r="AB92" s="266">
        <f t="shared" ca="1" si="121"/>
        <v>0</v>
      </c>
      <c r="AC92" s="266">
        <f t="shared" ca="1" si="121"/>
        <v>0</v>
      </c>
      <c r="AD92" s="266">
        <f t="shared" ca="1" si="121"/>
        <v>0</v>
      </c>
      <c r="AE92" s="266">
        <f t="shared" ca="1" si="121"/>
        <v>0</v>
      </c>
      <c r="AF92" s="266">
        <f t="shared" ca="1" si="121"/>
        <v>0</v>
      </c>
      <c r="AG92" s="266">
        <f t="shared" ca="1" si="121"/>
        <v>0</v>
      </c>
      <c r="AH92" s="266">
        <f t="shared" ca="1" si="121"/>
        <v>0</v>
      </c>
      <c r="AI92" s="266">
        <f t="shared" ca="1" si="121"/>
        <v>0</v>
      </c>
      <c r="AJ92" s="266">
        <f t="shared" ca="1" si="121"/>
        <v>0</v>
      </c>
      <c r="AK92" s="266">
        <f t="shared" ca="1" si="121"/>
        <v>0</v>
      </c>
      <c r="AL92" s="266">
        <f t="shared" ca="1" si="122"/>
        <v>0</v>
      </c>
      <c r="AM92" s="266">
        <f t="shared" ca="1" si="122"/>
        <v>0</v>
      </c>
      <c r="AN92" s="266">
        <f t="shared" ca="1" si="122"/>
        <v>0</v>
      </c>
      <c r="AO92" s="266">
        <f t="shared" ca="1" si="122"/>
        <v>0</v>
      </c>
      <c r="AP92" s="266">
        <f t="shared" ca="1" si="122"/>
        <v>0</v>
      </c>
      <c r="AQ92" s="266">
        <f t="shared" ca="1" si="122"/>
        <v>0</v>
      </c>
      <c r="AR92" s="266">
        <f t="shared" ca="1" si="122"/>
        <v>0</v>
      </c>
      <c r="AS92" s="266">
        <f t="shared" ca="1" si="122"/>
        <v>0</v>
      </c>
      <c r="AT92" s="266">
        <f t="shared" ca="1" si="122"/>
        <v>0</v>
      </c>
      <c r="AU92" s="266">
        <f t="shared" ca="1" si="122"/>
        <v>0</v>
      </c>
      <c r="AV92" s="266">
        <f t="shared" ca="1" si="123"/>
        <v>0</v>
      </c>
      <c r="AW92" s="266">
        <f t="shared" ca="1" si="123"/>
        <v>0</v>
      </c>
      <c r="AX92" s="266">
        <f t="shared" ca="1" si="123"/>
        <v>0</v>
      </c>
      <c r="AY92" s="266">
        <f t="shared" ca="1" si="123"/>
        <v>0</v>
      </c>
      <c r="AZ92" s="266">
        <f t="shared" ca="1" si="123"/>
        <v>0</v>
      </c>
      <c r="BA92" s="266">
        <f t="shared" ca="1" si="123"/>
        <v>0</v>
      </c>
      <c r="BB92" s="266">
        <f t="shared" ca="1" si="123"/>
        <v>0</v>
      </c>
      <c r="BC92" s="266">
        <f t="shared" ca="1" si="123"/>
        <v>0</v>
      </c>
      <c r="BD92" s="266">
        <f t="shared" ca="1" si="123"/>
        <v>0</v>
      </c>
      <c r="BE92" s="266">
        <f t="shared" ca="1" si="123"/>
        <v>0</v>
      </c>
      <c r="BF92" s="266">
        <f t="shared" ca="1" si="124"/>
        <v>0</v>
      </c>
      <c r="BG92" s="266">
        <f t="shared" ca="1" si="124"/>
        <v>0</v>
      </c>
      <c r="BH92" s="266">
        <f t="shared" ca="1" si="124"/>
        <v>0</v>
      </c>
      <c r="BI92" s="266">
        <f t="shared" ca="1" si="124"/>
        <v>0</v>
      </c>
      <c r="BJ92" s="266">
        <f t="shared" ca="1" si="124"/>
        <v>0</v>
      </c>
      <c r="BK92" s="266">
        <f t="shared" ca="1" si="124"/>
        <v>0</v>
      </c>
      <c r="BL92" s="266">
        <f t="shared" ca="1" si="124"/>
        <v>0</v>
      </c>
      <c r="BM92" s="266">
        <f t="shared" ca="1" si="124"/>
        <v>0</v>
      </c>
      <c r="BN92" s="266">
        <f t="shared" ca="1" si="124"/>
        <v>0</v>
      </c>
      <c r="BO92" s="266">
        <f t="shared" ca="1" si="124"/>
        <v>0</v>
      </c>
      <c r="BP92" s="266">
        <f t="shared" ca="1" si="125"/>
        <v>0</v>
      </c>
      <c r="BQ92" s="266">
        <f t="shared" ca="1" si="125"/>
        <v>0</v>
      </c>
      <c r="BR92" s="266">
        <f t="shared" ca="1" si="125"/>
        <v>0</v>
      </c>
      <c r="BS92" s="266">
        <f t="shared" ca="1" si="125"/>
        <v>0</v>
      </c>
      <c r="BT92" s="266">
        <f t="shared" ca="1" si="125"/>
        <v>0</v>
      </c>
      <c r="BU92" s="266">
        <f t="shared" ca="1" si="125"/>
        <v>0</v>
      </c>
      <c r="BV92" s="266">
        <f t="shared" ca="1" si="125"/>
        <v>0</v>
      </c>
      <c r="BW92" s="266">
        <f t="shared" ca="1" si="125"/>
        <v>0</v>
      </c>
      <c r="BX92" s="266">
        <f t="shared" ca="1" si="125"/>
        <v>0</v>
      </c>
      <c r="BY92" s="266">
        <f t="shared" ca="1" si="125"/>
        <v>0</v>
      </c>
      <c r="BZ92" s="266">
        <f t="shared" ca="1" si="126"/>
        <v>0</v>
      </c>
      <c r="CA92" s="266">
        <f t="shared" ca="1" si="126"/>
        <v>0</v>
      </c>
      <c r="CB92" s="266">
        <f t="shared" ca="1" si="126"/>
        <v>0</v>
      </c>
      <c r="CC92" s="266">
        <f t="shared" ca="1" si="126"/>
        <v>0</v>
      </c>
      <c r="CD92" s="266">
        <f t="shared" ca="1" si="126"/>
        <v>0</v>
      </c>
      <c r="CE92" s="266">
        <f t="shared" ca="1" si="126"/>
        <v>0</v>
      </c>
      <c r="CF92" s="266">
        <f t="shared" ca="1" si="126"/>
        <v>0</v>
      </c>
      <c r="CG92" s="266">
        <f t="shared" ca="1" si="126"/>
        <v>0</v>
      </c>
      <c r="CH92" s="266">
        <f t="shared" ca="1" si="126"/>
        <v>0</v>
      </c>
      <c r="CI92" s="266">
        <f t="shared" ca="1" si="126"/>
        <v>0</v>
      </c>
      <c r="CJ92" s="266">
        <f t="shared" ca="1" si="127"/>
        <v>0</v>
      </c>
      <c r="CK92" s="266">
        <f t="shared" ca="1" si="127"/>
        <v>0</v>
      </c>
      <c r="CL92" s="266">
        <f t="shared" ca="1" si="127"/>
        <v>0</v>
      </c>
      <c r="CM92" s="266">
        <f t="shared" ca="1" si="127"/>
        <v>0</v>
      </c>
      <c r="CN92" s="266">
        <f t="shared" ca="1" si="127"/>
        <v>0</v>
      </c>
      <c r="CO92" s="266">
        <f t="shared" ca="1" si="127"/>
        <v>0</v>
      </c>
      <c r="CP92" s="266">
        <f t="shared" ca="1" si="127"/>
        <v>0</v>
      </c>
      <c r="CQ92" s="266">
        <f t="shared" ca="1" si="127"/>
        <v>0</v>
      </c>
      <c r="CR92" s="266">
        <f t="shared" ca="1" si="127"/>
        <v>0</v>
      </c>
      <c r="CS92" s="266">
        <f t="shared" ca="1" si="127"/>
        <v>0</v>
      </c>
      <c r="CT92" s="266">
        <f t="shared" ca="1" si="128"/>
        <v>0</v>
      </c>
      <c r="CU92" s="266">
        <f t="shared" ca="1" si="128"/>
        <v>0</v>
      </c>
      <c r="CV92" s="266">
        <f t="shared" ca="1" si="128"/>
        <v>0</v>
      </c>
      <c r="CW92" s="266">
        <f t="shared" ca="1" si="128"/>
        <v>0</v>
      </c>
      <c r="CX92" s="266">
        <f t="shared" ca="1" si="128"/>
        <v>0</v>
      </c>
      <c r="CY92" s="266">
        <f t="shared" ca="1" si="128"/>
        <v>0</v>
      </c>
      <c r="CZ92" s="266">
        <f t="shared" ca="1" si="128"/>
        <v>0</v>
      </c>
      <c r="DA92" s="266">
        <f t="shared" ca="1" si="128"/>
        <v>0</v>
      </c>
      <c r="DB92" s="266">
        <f t="shared" ca="1" si="128"/>
        <v>0</v>
      </c>
      <c r="DC92" s="266">
        <f t="shared" ca="1" si="128"/>
        <v>0</v>
      </c>
      <c r="DE92" s="118" t="str">
        <f t="shared" ca="1" si="100"/>
        <v>G.3.</v>
      </c>
      <c r="DF92">
        <v>1</v>
      </c>
      <c r="DG92">
        <f t="shared" ca="1" si="129"/>
        <v>21</v>
      </c>
    </row>
    <row r="93" spans="1:112" hidden="1">
      <c r="A93" s="68">
        <v>81</v>
      </c>
      <c r="B93" s="262" t="str">
        <f t="shared" ca="1" si="97"/>
        <v>G.4.</v>
      </c>
      <c r="C93" s="263" t="str">
        <f t="shared" ca="1" si="98"/>
        <v>Veiklos ir palaikymo (atnaujinimo) sąnaudos 4 (viešojo sektoriaus)</v>
      </c>
      <c r="D93" s="180"/>
      <c r="E93" s="264">
        <f t="shared" ca="1" si="99"/>
        <v>0.21</v>
      </c>
      <c r="F93" s="265">
        <f ca="1">H93+NPV(FD,I93:INDEX(I93:DC93,PAL))</f>
        <v>0</v>
      </c>
      <c r="G93" s="258">
        <f ca="1">SUMIF($H$5:$DC$5,"&lt;="&amp;PAL,$H93:$DC93)</f>
        <v>0</v>
      </c>
      <c r="H93" s="266">
        <f t="shared" ca="1" si="119"/>
        <v>0</v>
      </c>
      <c r="I93" s="266">
        <f t="shared" ca="1" si="119"/>
        <v>0</v>
      </c>
      <c r="J93" s="266">
        <f t="shared" ca="1" si="119"/>
        <v>0</v>
      </c>
      <c r="K93" s="266">
        <f t="shared" ca="1" si="119"/>
        <v>0</v>
      </c>
      <c r="L93" s="266">
        <f t="shared" ca="1" si="119"/>
        <v>0</v>
      </c>
      <c r="M93" s="266">
        <f t="shared" ca="1" si="119"/>
        <v>0</v>
      </c>
      <c r="N93" s="266">
        <f t="shared" ca="1" si="119"/>
        <v>0</v>
      </c>
      <c r="O93" s="266">
        <f t="shared" ca="1" si="119"/>
        <v>0</v>
      </c>
      <c r="P93" s="266">
        <f t="shared" ca="1" si="119"/>
        <v>0</v>
      </c>
      <c r="Q93" s="266">
        <f t="shared" ca="1" si="119"/>
        <v>0</v>
      </c>
      <c r="R93" s="266">
        <f t="shared" ca="1" si="120"/>
        <v>0</v>
      </c>
      <c r="S93" s="266">
        <f t="shared" ca="1" si="120"/>
        <v>0</v>
      </c>
      <c r="T93" s="266">
        <f t="shared" ca="1" si="120"/>
        <v>0</v>
      </c>
      <c r="U93" s="266">
        <f t="shared" ca="1" si="120"/>
        <v>0</v>
      </c>
      <c r="V93" s="266">
        <f t="shared" ca="1" si="120"/>
        <v>0</v>
      </c>
      <c r="W93" s="266">
        <f t="shared" ca="1" si="120"/>
        <v>0</v>
      </c>
      <c r="X93" s="266">
        <f t="shared" ca="1" si="120"/>
        <v>0</v>
      </c>
      <c r="Y93" s="266">
        <f t="shared" ca="1" si="120"/>
        <v>0</v>
      </c>
      <c r="Z93" s="266">
        <f t="shared" ca="1" si="120"/>
        <v>0</v>
      </c>
      <c r="AA93" s="266">
        <f t="shared" ca="1" si="120"/>
        <v>0</v>
      </c>
      <c r="AB93" s="266">
        <f t="shared" ca="1" si="121"/>
        <v>0</v>
      </c>
      <c r="AC93" s="266">
        <f t="shared" ca="1" si="121"/>
        <v>0</v>
      </c>
      <c r="AD93" s="266">
        <f t="shared" ca="1" si="121"/>
        <v>0</v>
      </c>
      <c r="AE93" s="266">
        <f t="shared" ca="1" si="121"/>
        <v>0</v>
      </c>
      <c r="AF93" s="266">
        <f t="shared" ca="1" si="121"/>
        <v>0</v>
      </c>
      <c r="AG93" s="266">
        <f t="shared" ca="1" si="121"/>
        <v>0</v>
      </c>
      <c r="AH93" s="266">
        <f t="shared" ca="1" si="121"/>
        <v>0</v>
      </c>
      <c r="AI93" s="266">
        <f t="shared" ca="1" si="121"/>
        <v>0</v>
      </c>
      <c r="AJ93" s="266">
        <f t="shared" ca="1" si="121"/>
        <v>0</v>
      </c>
      <c r="AK93" s="266">
        <f t="shared" ca="1" si="121"/>
        <v>0</v>
      </c>
      <c r="AL93" s="266">
        <f t="shared" ca="1" si="122"/>
        <v>0</v>
      </c>
      <c r="AM93" s="266">
        <f t="shared" ca="1" si="122"/>
        <v>0</v>
      </c>
      <c r="AN93" s="266">
        <f t="shared" ca="1" si="122"/>
        <v>0</v>
      </c>
      <c r="AO93" s="266">
        <f t="shared" ca="1" si="122"/>
        <v>0</v>
      </c>
      <c r="AP93" s="266">
        <f t="shared" ca="1" si="122"/>
        <v>0</v>
      </c>
      <c r="AQ93" s="266">
        <f t="shared" ca="1" si="122"/>
        <v>0</v>
      </c>
      <c r="AR93" s="266">
        <f t="shared" ca="1" si="122"/>
        <v>0</v>
      </c>
      <c r="AS93" s="266">
        <f t="shared" ca="1" si="122"/>
        <v>0</v>
      </c>
      <c r="AT93" s="266">
        <f t="shared" ca="1" si="122"/>
        <v>0</v>
      </c>
      <c r="AU93" s="266">
        <f t="shared" ca="1" si="122"/>
        <v>0</v>
      </c>
      <c r="AV93" s="266">
        <f t="shared" ca="1" si="123"/>
        <v>0</v>
      </c>
      <c r="AW93" s="266">
        <f t="shared" ca="1" si="123"/>
        <v>0</v>
      </c>
      <c r="AX93" s="266">
        <f t="shared" ca="1" si="123"/>
        <v>0</v>
      </c>
      <c r="AY93" s="266">
        <f t="shared" ca="1" si="123"/>
        <v>0</v>
      </c>
      <c r="AZ93" s="266">
        <f t="shared" ca="1" si="123"/>
        <v>0</v>
      </c>
      <c r="BA93" s="266">
        <f t="shared" ca="1" si="123"/>
        <v>0</v>
      </c>
      <c r="BB93" s="266">
        <f t="shared" ca="1" si="123"/>
        <v>0</v>
      </c>
      <c r="BC93" s="266">
        <f t="shared" ca="1" si="123"/>
        <v>0</v>
      </c>
      <c r="BD93" s="266">
        <f t="shared" ca="1" si="123"/>
        <v>0</v>
      </c>
      <c r="BE93" s="266">
        <f t="shared" ca="1" si="123"/>
        <v>0</v>
      </c>
      <c r="BF93" s="266">
        <f t="shared" ca="1" si="124"/>
        <v>0</v>
      </c>
      <c r="BG93" s="266">
        <f t="shared" ca="1" si="124"/>
        <v>0</v>
      </c>
      <c r="BH93" s="266">
        <f t="shared" ca="1" si="124"/>
        <v>0</v>
      </c>
      <c r="BI93" s="266">
        <f t="shared" ca="1" si="124"/>
        <v>0</v>
      </c>
      <c r="BJ93" s="266">
        <f t="shared" ca="1" si="124"/>
        <v>0</v>
      </c>
      <c r="BK93" s="266">
        <f t="shared" ca="1" si="124"/>
        <v>0</v>
      </c>
      <c r="BL93" s="266">
        <f t="shared" ca="1" si="124"/>
        <v>0</v>
      </c>
      <c r="BM93" s="266">
        <f t="shared" ca="1" si="124"/>
        <v>0</v>
      </c>
      <c r="BN93" s="266">
        <f t="shared" ca="1" si="124"/>
        <v>0</v>
      </c>
      <c r="BO93" s="266">
        <f t="shared" ca="1" si="124"/>
        <v>0</v>
      </c>
      <c r="BP93" s="266">
        <f t="shared" ca="1" si="125"/>
        <v>0</v>
      </c>
      <c r="BQ93" s="266">
        <f t="shared" ca="1" si="125"/>
        <v>0</v>
      </c>
      <c r="BR93" s="266">
        <f t="shared" ca="1" si="125"/>
        <v>0</v>
      </c>
      <c r="BS93" s="266">
        <f t="shared" ca="1" si="125"/>
        <v>0</v>
      </c>
      <c r="BT93" s="266">
        <f t="shared" ca="1" si="125"/>
        <v>0</v>
      </c>
      <c r="BU93" s="266">
        <f t="shared" ca="1" si="125"/>
        <v>0</v>
      </c>
      <c r="BV93" s="266">
        <f t="shared" ca="1" si="125"/>
        <v>0</v>
      </c>
      <c r="BW93" s="266">
        <f t="shared" ca="1" si="125"/>
        <v>0</v>
      </c>
      <c r="BX93" s="266">
        <f t="shared" ca="1" si="125"/>
        <v>0</v>
      </c>
      <c r="BY93" s="266">
        <f t="shared" ca="1" si="125"/>
        <v>0</v>
      </c>
      <c r="BZ93" s="266">
        <f t="shared" ca="1" si="126"/>
        <v>0</v>
      </c>
      <c r="CA93" s="266">
        <f t="shared" ca="1" si="126"/>
        <v>0</v>
      </c>
      <c r="CB93" s="266">
        <f t="shared" ca="1" si="126"/>
        <v>0</v>
      </c>
      <c r="CC93" s="266">
        <f t="shared" ca="1" si="126"/>
        <v>0</v>
      </c>
      <c r="CD93" s="266">
        <f t="shared" ca="1" si="126"/>
        <v>0</v>
      </c>
      <c r="CE93" s="266">
        <f t="shared" ca="1" si="126"/>
        <v>0</v>
      </c>
      <c r="CF93" s="266">
        <f t="shared" ca="1" si="126"/>
        <v>0</v>
      </c>
      <c r="CG93" s="266">
        <f t="shared" ca="1" si="126"/>
        <v>0</v>
      </c>
      <c r="CH93" s="266">
        <f t="shared" ca="1" si="126"/>
        <v>0</v>
      </c>
      <c r="CI93" s="266">
        <f t="shared" ca="1" si="126"/>
        <v>0</v>
      </c>
      <c r="CJ93" s="266">
        <f t="shared" ca="1" si="127"/>
        <v>0</v>
      </c>
      <c r="CK93" s="266">
        <f t="shared" ca="1" si="127"/>
        <v>0</v>
      </c>
      <c r="CL93" s="266">
        <f t="shared" ca="1" si="127"/>
        <v>0</v>
      </c>
      <c r="CM93" s="266">
        <f t="shared" ca="1" si="127"/>
        <v>0</v>
      </c>
      <c r="CN93" s="266">
        <f t="shared" ca="1" si="127"/>
        <v>0</v>
      </c>
      <c r="CO93" s="266">
        <f t="shared" ca="1" si="127"/>
        <v>0</v>
      </c>
      <c r="CP93" s="266">
        <f t="shared" ca="1" si="127"/>
        <v>0</v>
      </c>
      <c r="CQ93" s="266">
        <f t="shared" ca="1" si="127"/>
        <v>0</v>
      </c>
      <c r="CR93" s="266">
        <f t="shared" ca="1" si="127"/>
        <v>0</v>
      </c>
      <c r="CS93" s="266">
        <f t="shared" ca="1" si="127"/>
        <v>0</v>
      </c>
      <c r="CT93" s="266">
        <f t="shared" ca="1" si="128"/>
        <v>0</v>
      </c>
      <c r="CU93" s="266">
        <f t="shared" ca="1" si="128"/>
        <v>0</v>
      </c>
      <c r="CV93" s="266">
        <f t="shared" ca="1" si="128"/>
        <v>0</v>
      </c>
      <c r="CW93" s="266">
        <f t="shared" ca="1" si="128"/>
        <v>0</v>
      </c>
      <c r="CX93" s="266">
        <f t="shared" ca="1" si="128"/>
        <v>0</v>
      </c>
      <c r="CY93" s="266">
        <f t="shared" ca="1" si="128"/>
        <v>0</v>
      </c>
      <c r="CZ93" s="266">
        <f t="shared" ca="1" si="128"/>
        <v>0</v>
      </c>
      <c r="DA93" s="266">
        <f t="shared" ca="1" si="128"/>
        <v>0</v>
      </c>
      <c r="DB93" s="266">
        <f t="shared" ca="1" si="128"/>
        <v>0</v>
      </c>
      <c r="DC93" s="266">
        <f t="shared" ca="1" si="128"/>
        <v>0</v>
      </c>
      <c r="DE93" s="118" t="str">
        <f t="shared" ca="1" si="100"/>
        <v>G.4.</v>
      </c>
      <c r="DF93">
        <v>1</v>
      </c>
      <c r="DG93">
        <f t="shared" ca="1" si="129"/>
        <v>21</v>
      </c>
    </row>
    <row r="94" spans="1:112" hidden="1">
      <c r="A94" s="68">
        <v>82</v>
      </c>
      <c r="B94" s="262" t="str">
        <f t="shared" ca="1" si="97"/>
        <v>G.5.</v>
      </c>
      <c r="C94" s="263" t="str">
        <f t="shared" ca="1" si="98"/>
        <v>Veiklos ir palaikymo (atnaujinimo) sąnaudos 5 (viešojo sektoriaus)</v>
      </c>
      <c r="D94" s="180"/>
      <c r="E94" s="264">
        <f t="shared" ca="1" si="99"/>
        <v>0.21</v>
      </c>
      <c r="F94" s="265">
        <f ca="1">H94+NPV(FD,I94:INDEX(I94:DC94,PAL))</f>
        <v>0</v>
      </c>
      <c r="G94" s="258">
        <f ca="1">SUMIF($H$5:$DC$5,"&lt;="&amp;PAL,$H94:$DC94)</f>
        <v>0</v>
      </c>
      <c r="H94" s="266">
        <f t="shared" ca="1" si="119"/>
        <v>0</v>
      </c>
      <c r="I94" s="266">
        <f t="shared" ca="1" si="119"/>
        <v>0</v>
      </c>
      <c r="J94" s="266">
        <f t="shared" ca="1" si="119"/>
        <v>0</v>
      </c>
      <c r="K94" s="266">
        <f t="shared" ca="1" si="119"/>
        <v>0</v>
      </c>
      <c r="L94" s="266">
        <f t="shared" ca="1" si="119"/>
        <v>0</v>
      </c>
      <c r="M94" s="266">
        <f t="shared" ca="1" si="119"/>
        <v>0</v>
      </c>
      <c r="N94" s="266">
        <f t="shared" ca="1" si="119"/>
        <v>0</v>
      </c>
      <c r="O94" s="266">
        <f t="shared" ca="1" si="119"/>
        <v>0</v>
      </c>
      <c r="P94" s="266">
        <f t="shared" ca="1" si="119"/>
        <v>0</v>
      </c>
      <c r="Q94" s="266">
        <f t="shared" ca="1" si="119"/>
        <v>0</v>
      </c>
      <c r="R94" s="266">
        <f t="shared" ca="1" si="120"/>
        <v>0</v>
      </c>
      <c r="S94" s="266">
        <f t="shared" ca="1" si="120"/>
        <v>0</v>
      </c>
      <c r="T94" s="266">
        <f t="shared" ca="1" si="120"/>
        <v>0</v>
      </c>
      <c r="U94" s="266">
        <f t="shared" ca="1" si="120"/>
        <v>0</v>
      </c>
      <c r="V94" s="266">
        <f t="shared" ca="1" si="120"/>
        <v>0</v>
      </c>
      <c r="W94" s="266">
        <f t="shared" ca="1" si="120"/>
        <v>0</v>
      </c>
      <c r="X94" s="266">
        <f t="shared" ca="1" si="120"/>
        <v>0</v>
      </c>
      <c r="Y94" s="266">
        <f t="shared" ca="1" si="120"/>
        <v>0</v>
      </c>
      <c r="Z94" s="266">
        <f t="shared" ca="1" si="120"/>
        <v>0</v>
      </c>
      <c r="AA94" s="266">
        <f t="shared" ca="1" si="120"/>
        <v>0</v>
      </c>
      <c r="AB94" s="266">
        <f t="shared" ca="1" si="121"/>
        <v>0</v>
      </c>
      <c r="AC94" s="266">
        <f t="shared" ca="1" si="121"/>
        <v>0</v>
      </c>
      <c r="AD94" s="266">
        <f t="shared" ca="1" si="121"/>
        <v>0</v>
      </c>
      <c r="AE94" s="266">
        <f t="shared" ca="1" si="121"/>
        <v>0</v>
      </c>
      <c r="AF94" s="266">
        <f t="shared" ca="1" si="121"/>
        <v>0</v>
      </c>
      <c r="AG94" s="266">
        <f t="shared" ca="1" si="121"/>
        <v>0</v>
      </c>
      <c r="AH94" s="266">
        <f t="shared" ca="1" si="121"/>
        <v>0</v>
      </c>
      <c r="AI94" s="266">
        <f t="shared" ca="1" si="121"/>
        <v>0</v>
      </c>
      <c r="AJ94" s="266">
        <f t="shared" ca="1" si="121"/>
        <v>0</v>
      </c>
      <c r="AK94" s="266">
        <f t="shared" ca="1" si="121"/>
        <v>0</v>
      </c>
      <c r="AL94" s="266">
        <f t="shared" ca="1" si="122"/>
        <v>0</v>
      </c>
      <c r="AM94" s="266">
        <f t="shared" ca="1" si="122"/>
        <v>0</v>
      </c>
      <c r="AN94" s="266">
        <f t="shared" ca="1" si="122"/>
        <v>0</v>
      </c>
      <c r="AO94" s="266">
        <f t="shared" ca="1" si="122"/>
        <v>0</v>
      </c>
      <c r="AP94" s="266">
        <f t="shared" ca="1" si="122"/>
        <v>0</v>
      </c>
      <c r="AQ94" s="266">
        <f t="shared" ca="1" si="122"/>
        <v>0</v>
      </c>
      <c r="AR94" s="266">
        <f t="shared" ca="1" si="122"/>
        <v>0</v>
      </c>
      <c r="AS94" s="266">
        <f t="shared" ca="1" si="122"/>
        <v>0</v>
      </c>
      <c r="AT94" s="266">
        <f t="shared" ca="1" si="122"/>
        <v>0</v>
      </c>
      <c r="AU94" s="266">
        <f t="shared" ca="1" si="122"/>
        <v>0</v>
      </c>
      <c r="AV94" s="266">
        <f t="shared" ca="1" si="123"/>
        <v>0</v>
      </c>
      <c r="AW94" s="266">
        <f t="shared" ca="1" si="123"/>
        <v>0</v>
      </c>
      <c r="AX94" s="266">
        <f t="shared" ca="1" si="123"/>
        <v>0</v>
      </c>
      <c r="AY94" s="266">
        <f t="shared" ca="1" si="123"/>
        <v>0</v>
      </c>
      <c r="AZ94" s="266">
        <f t="shared" ca="1" si="123"/>
        <v>0</v>
      </c>
      <c r="BA94" s="266">
        <f t="shared" ca="1" si="123"/>
        <v>0</v>
      </c>
      <c r="BB94" s="266">
        <f t="shared" ca="1" si="123"/>
        <v>0</v>
      </c>
      <c r="BC94" s="266">
        <f t="shared" ca="1" si="123"/>
        <v>0</v>
      </c>
      <c r="BD94" s="266">
        <f t="shared" ca="1" si="123"/>
        <v>0</v>
      </c>
      <c r="BE94" s="266">
        <f t="shared" ca="1" si="123"/>
        <v>0</v>
      </c>
      <c r="BF94" s="266">
        <f t="shared" ca="1" si="124"/>
        <v>0</v>
      </c>
      <c r="BG94" s="266">
        <f t="shared" ca="1" si="124"/>
        <v>0</v>
      </c>
      <c r="BH94" s="266">
        <f t="shared" ca="1" si="124"/>
        <v>0</v>
      </c>
      <c r="BI94" s="266">
        <f t="shared" ca="1" si="124"/>
        <v>0</v>
      </c>
      <c r="BJ94" s="266">
        <f t="shared" ca="1" si="124"/>
        <v>0</v>
      </c>
      <c r="BK94" s="266">
        <f t="shared" ca="1" si="124"/>
        <v>0</v>
      </c>
      <c r="BL94" s="266">
        <f t="shared" ca="1" si="124"/>
        <v>0</v>
      </c>
      <c r="BM94" s="266">
        <f t="shared" ca="1" si="124"/>
        <v>0</v>
      </c>
      <c r="BN94" s="266">
        <f t="shared" ca="1" si="124"/>
        <v>0</v>
      </c>
      <c r="BO94" s="266">
        <f t="shared" ca="1" si="124"/>
        <v>0</v>
      </c>
      <c r="BP94" s="266">
        <f t="shared" ca="1" si="125"/>
        <v>0</v>
      </c>
      <c r="BQ94" s="266">
        <f t="shared" ca="1" si="125"/>
        <v>0</v>
      </c>
      <c r="BR94" s="266">
        <f t="shared" ca="1" si="125"/>
        <v>0</v>
      </c>
      <c r="BS94" s="266">
        <f t="shared" ca="1" si="125"/>
        <v>0</v>
      </c>
      <c r="BT94" s="266">
        <f t="shared" ca="1" si="125"/>
        <v>0</v>
      </c>
      <c r="BU94" s="266">
        <f t="shared" ca="1" si="125"/>
        <v>0</v>
      </c>
      <c r="BV94" s="266">
        <f t="shared" ca="1" si="125"/>
        <v>0</v>
      </c>
      <c r="BW94" s="266">
        <f t="shared" ca="1" si="125"/>
        <v>0</v>
      </c>
      <c r="BX94" s="266">
        <f t="shared" ca="1" si="125"/>
        <v>0</v>
      </c>
      <c r="BY94" s="266">
        <f t="shared" ca="1" si="125"/>
        <v>0</v>
      </c>
      <c r="BZ94" s="266">
        <f t="shared" ca="1" si="126"/>
        <v>0</v>
      </c>
      <c r="CA94" s="266">
        <f t="shared" ca="1" si="126"/>
        <v>0</v>
      </c>
      <c r="CB94" s="266">
        <f t="shared" ca="1" si="126"/>
        <v>0</v>
      </c>
      <c r="CC94" s="266">
        <f t="shared" ca="1" si="126"/>
        <v>0</v>
      </c>
      <c r="CD94" s="266">
        <f t="shared" ca="1" si="126"/>
        <v>0</v>
      </c>
      <c r="CE94" s="266">
        <f t="shared" ca="1" si="126"/>
        <v>0</v>
      </c>
      <c r="CF94" s="266">
        <f t="shared" ca="1" si="126"/>
        <v>0</v>
      </c>
      <c r="CG94" s="266">
        <f t="shared" ca="1" si="126"/>
        <v>0</v>
      </c>
      <c r="CH94" s="266">
        <f t="shared" ca="1" si="126"/>
        <v>0</v>
      </c>
      <c r="CI94" s="266">
        <f t="shared" ca="1" si="126"/>
        <v>0</v>
      </c>
      <c r="CJ94" s="266">
        <f t="shared" ca="1" si="127"/>
        <v>0</v>
      </c>
      <c r="CK94" s="266">
        <f t="shared" ca="1" si="127"/>
        <v>0</v>
      </c>
      <c r="CL94" s="266">
        <f t="shared" ca="1" si="127"/>
        <v>0</v>
      </c>
      <c r="CM94" s="266">
        <f t="shared" ca="1" si="127"/>
        <v>0</v>
      </c>
      <c r="CN94" s="266">
        <f t="shared" ca="1" si="127"/>
        <v>0</v>
      </c>
      <c r="CO94" s="266">
        <f t="shared" ca="1" si="127"/>
        <v>0</v>
      </c>
      <c r="CP94" s="266">
        <f t="shared" ca="1" si="127"/>
        <v>0</v>
      </c>
      <c r="CQ94" s="266">
        <f t="shared" ca="1" si="127"/>
        <v>0</v>
      </c>
      <c r="CR94" s="266">
        <f t="shared" ca="1" si="127"/>
        <v>0</v>
      </c>
      <c r="CS94" s="266">
        <f t="shared" ca="1" si="127"/>
        <v>0</v>
      </c>
      <c r="CT94" s="266">
        <f t="shared" ca="1" si="128"/>
        <v>0</v>
      </c>
      <c r="CU94" s="266">
        <f t="shared" ca="1" si="128"/>
        <v>0</v>
      </c>
      <c r="CV94" s="266">
        <f t="shared" ca="1" si="128"/>
        <v>0</v>
      </c>
      <c r="CW94" s="266">
        <f t="shared" ca="1" si="128"/>
        <v>0</v>
      </c>
      <c r="CX94" s="266">
        <f t="shared" ca="1" si="128"/>
        <v>0</v>
      </c>
      <c r="CY94" s="266">
        <f t="shared" ca="1" si="128"/>
        <v>0</v>
      </c>
      <c r="CZ94" s="266">
        <f t="shared" ca="1" si="128"/>
        <v>0</v>
      </c>
      <c r="DA94" s="266">
        <f t="shared" ca="1" si="128"/>
        <v>0</v>
      </c>
      <c r="DB94" s="266">
        <f t="shared" ca="1" si="128"/>
        <v>0</v>
      </c>
      <c r="DC94" s="266">
        <f t="shared" ca="1" si="128"/>
        <v>0</v>
      </c>
      <c r="DE94" s="118" t="str">
        <f t="shared" ca="1" si="100"/>
        <v>G.5.</v>
      </c>
      <c r="DF94">
        <v>1</v>
      </c>
      <c r="DG94">
        <f t="shared" ca="1" si="129"/>
        <v>21</v>
      </c>
    </row>
    <row r="95" spans="1:112" ht="15.75" hidden="1" customHeight="1">
      <c r="A95" s="68">
        <v>83</v>
      </c>
      <c r="B95" s="262" t="str">
        <f t="shared" ca="1" si="97"/>
        <v>G.6.</v>
      </c>
      <c r="C95" s="263" t="str">
        <f t="shared" ca="1" si="98"/>
        <v>Veiklos ir palaikymo (atnaujinimo) ir investicijų sąnaudos 1 (privataus ir NVO sektoriaus)</v>
      </c>
      <c r="D95" s="180"/>
      <c r="E95" s="264">
        <f t="shared" ca="1" si="99"/>
        <v>0.21</v>
      </c>
      <c r="F95" s="265">
        <f ca="1">H95+NPV(FD,I95:INDEX(I95:DC95,PAL))</f>
        <v>0</v>
      </c>
      <c r="G95" s="258">
        <f ca="1">SUMIF($H$5:$DC$5,"&lt;="&amp;PAL,$H95:$DC95)</f>
        <v>0</v>
      </c>
      <c r="H95" s="266">
        <f t="shared" ca="1" si="119"/>
        <v>0</v>
      </c>
      <c r="I95" s="266">
        <f t="shared" ca="1" si="119"/>
        <v>0</v>
      </c>
      <c r="J95" s="266">
        <f t="shared" ca="1" si="119"/>
        <v>0</v>
      </c>
      <c r="K95" s="266">
        <f t="shared" ca="1" si="119"/>
        <v>0</v>
      </c>
      <c r="L95" s="266">
        <f t="shared" ca="1" si="119"/>
        <v>0</v>
      </c>
      <c r="M95" s="266">
        <f t="shared" ca="1" si="119"/>
        <v>0</v>
      </c>
      <c r="N95" s="266">
        <f t="shared" ca="1" si="119"/>
        <v>0</v>
      </c>
      <c r="O95" s="266">
        <f t="shared" ca="1" si="119"/>
        <v>0</v>
      </c>
      <c r="P95" s="266">
        <f t="shared" ca="1" si="119"/>
        <v>0</v>
      </c>
      <c r="Q95" s="266">
        <f t="shared" ca="1" si="119"/>
        <v>0</v>
      </c>
      <c r="R95" s="266">
        <f t="shared" ca="1" si="120"/>
        <v>0</v>
      </c>
      <c r="S95" s="266">
        <f t="shared" ca="1" si="120"/>
        <v>0</v>
      </c>
      <c r="T95" s="266">
        <f t="shared" ca="1" si="120"/>
        <v>0</v>
      </c>
      <c r="U95" s="266">
        <f t="shared" ca="1" si="120"/>
        <v>0</v>
      </c>
      <c r="V95" s="266">
        <f t="shared" ca="1" si="120"/>
        <v>0</v>
      </c>
      <c r="W95" s="266">
        <f t="shared" ca="1" si="120"/>
        <v>0</v>
      </c>
      <c r="X95" s="266">
        <f t="shared" ca="1" si="120"/>
        <v>0</v>
      </c>
      <c r="Y95" s="266">
        <f t="shared" ca="1" si="120"/>
        <v>0</v>
      </c>
      <c r="Z95" s="266">
        <f t="shared" ca="1" si="120"/>
        <v>0</v>
      </c>
      <c r="AA95" s="266">
        <f t="shared" ca="1" si="120"/>
        <v>0</v>
      </c>
      <c r="AB95" s="266">
        <f t="shared" ca="1" si="121"/>
        <v>0</v>
      </c>
      <c r="AC95" s="266">
        <f t="shared" ca="1" si="121"/>
        <v>0</v>
      </c>
      <c r="AD95" s="266">
        <f t="shared" ca="1" si="121"/>
        <v>0</v>
      </c>
      <c r="AE95" s="266">
        <f t="shared" ca="1" si="121"/>
        <v>0</v>
      </c>
      <c r="AF95" s="266">
        <f t="shared" ca="1" si="121"/>
        <v>0</v>
      </c>
      <c r="AG95" s="266">
        <f t="shared" ca="1" si="121"/>
        <v>0</v>
      </c>
      <c r="AH95" s="266">
        <f t="shared" ca="1" si="121"/>
        <v>0</v>
      </c>
      <c r="AI95" s="266">
        <f t="shared" ca="1" si="121"/>
        <v>0</v>
      </c>
      <c r="AJ95" s="266">
        <f t="shared" ca="1" si="121"/>
        <v>0</v>
      </c>
      <c r="AK95" s="266">
        <f t="shared" ca="1" si="121"/>
        <v>0</v>
      </c>
      <c r="AL95" s="266">
        <f t="shared" ca="1" si="122"/>
        <v>0</v>
      </c>
      <c r="AM95" s="266">
        <f t="shared" ca="1" si="122"/>
        <v>0</v>
      </c>
      <c r="AN95" s="266">
        <f t="shared" ca="1" si="122"/>
        <v>0</v>
      </c>
      <c r="AO95" s="266">
        <f t="shared" ca="1" si="122"/>
        <v>0</v>
      </c>
      <c r="AP95" s="266">
        <f t="shared" ca="1" si="122"/>
        <v>0</v>
      </c>
      <c r="AQ95" s="266">
        <f t="shared" ca="1" si="122"/>
        <v>0</v>
      </c>
      <c r="AR95" s="266">
        <f t="shared" ca="1" si="122"/>
        <v>0</v>
      </c>
      <c r="AS95" s="266">
        <f t="shared" ca="1" si="122"/>
        <v>0</v>
      </c>
      <c r="AT95" s="266">
        <f t="shared" ca="1" si="122"/>
        <v>0</v>
      </c>
      <c r="AU95" s="266">
        <f t="shared" ca="1" si="122"/>
        <v>0</v>
      </c>
      <c r="AV95" s="266">
        <f t="shared" ca="1" si="123"/>
        <v>0</v>
      </c>
      <c r="AW95" s="266">
        <f t="shared" ca="1" si="123"/>
        <v>0</v>
      </c>
      <c r="AX95" s="266">
        <f t="shared" ca="1" si="123"/>
        <v>0</v>
      </c>
      <c r="AY95" s="266">
        <f t="shared" ca="1" si="123"/>
        <v>0</v>
      </c>
      <c r="AZ95" s="266">
        <f t="shared" ca="1" si="123"/>
        <v>0</v>
      </c>
      <c r="BA95" s="266">
        <f t="shared" ca="1" si="123"/>
        <v>0</v>
      </c>
      <c r="BB95" s="266">
        <f t="shared" ca="1" si="123"/>
        <v>0</v>
      </c>
      <c r="BC95" s="266">
        <f t="shared" ca="1" si="123"/>
        <v>0</v>
      </c>
      <c r="BD95" s="266">
        <f t="shared" ca="1" si="123"/>
        <v>0</v>
      </c>
      <c r="BE95" s="266">
        <f t="shared" ca="1" si="123"/>
        <v>0</v>
      </c>
      <c r="BF95" s="266">
        <f t="shared" ca="1" si="124"/>
        <v>0</v>
      </c>
      <c r="BG95" s="266">
        <f t="shared" ca="1" si="124"/>
        <v>0</v>
      </c>
      <c r="BH95" s="266">
        <f t="shared" ca="1" si="124"/>
        <v>0</v>
      </c>
      <c r="BI95" s="266">
        <f t="shared" ca="1" si="124"/>
        <v>0</v>
      </c>
      <c r="BJ95" s="266">
        <f t="shared" ca="1" si="124"/>
        <v>0</v>
      </c>
      <c r="BK95" s="266">
        <f t="shared" ca="1" si="124"/>
        <v>0</v>
      </c>
      <c r="BL95" s="266">
        <f t="shared" ca="1" si="124"/>
        <v>0</v>
      </c>
      <c r="BM95" s="266">
        <f t="shared" ca="1" si="124"/>
        <v>0</v>
      </c>
      <c r="BN95" s="266">
        <f t="shared" ca="1" si="124"/>
        <v>0</v>
      </c>
      <c r="BO95" s="266">
        <f t="shared" ca="1" si="124"/>
        <v>0</v>
      </c>
      <c r="BP95" s="266">
        <f t="shared" ca="1" si="125"/>
        <v>0</v>
      </c>
      <c r="BQ95" s="266">
        <f t="shared" ca="1" si="125"/>
        <v>0</v>
      </c>
      <c r="BR95" s="266">
        <f t="shared" ca="1" si="125"/>
        <v>0</v>
      </c>
      <c r="BS95" s="266">
        <f t="shared" ca="1" si="125"/>
        <v>0</v>
      </c>
      <c r="BT95" s="266">
        <f t="shared" ca="1" si="125"/>
        <v>0</v>
      </c>
      <c r="BU95" s="266">
        <f t="shared" ca="1" si="125"/>
        <v>0</v>
      </c>
      <c r="BV95" s="266">
        <f t="shared" ca="1" si="125"/>
        <v>0</v>
      </c>
      <c r="BW95" s="266">
        <f t="shared" ca="1" si="125"/>
        <v>0</v>
      </c>
      <c r="BX95" s="266">
        <f t="shared" ca="1" si="125"/>
        <v>0</v>
      </c>
      <c r="BY95" s="266">
        <f t="shared" ca="1" si="125"/>
        <v>0</v>
      </c>
      <c r="BZ95" s="266">
        <f t="shared" ca="1" si="126"/>
        <v>0</v>
      </c>
      <c r="CA95" s="266">
        <f t="shared" ca="1" si="126"/>
        <v>0</v>
      </c>
      <c r="CB95" s="266">
        <f t="shared" ca="1" si="126"/>
        <v>0</v>
      </c>
      <c r="CC95" s="266">
        <f t="shared" ca="1" si="126"/>
        <v>0</v>
      </c>
      <c r="CD95" s="266">
        <f t="shared" ca="1" si="126"/>
        <v>0</v>
      </c>
      <c r="CE95" s="266">
        <f t="shared" ca="1" si="126"/>
        <v>0</v>
      </c>
      <c r="CF95" s="266">
        <f t="shared" ca="1" si="126"/>
        <v>0</v>
      </c>
      <c r="CG95" s="266">
        <f t="shared" ca="1" si="126"/>
        <v>0</v>
      </c>
      <c r="CH95" s="266">
        <f t="shared" ca="1" si="126"/>
        <v>0</v>
      </c>
      <c r="CI95" s="266">
        <f t="shared" ca="1" si="126"/>
        <v>0</v>
      </c>
      <c r="CJ95" s="266">
        <f t="shared" ca="1" si="127"/>
        <v>0</v>
      </c>
      <c r="CK95" s="266">
        <f t="shared" ca="1" si="127"/>
        <v>0</v>
      </c>
      <c r="CL95" s="266">
        <f t="shared" ca="1" si="127"/>
        <v>0</v>
      </c>
      <c r="CM95" s="266">
        <f t="shared" ca="1" si="127"/>
        <v>0</v>
      </c>
      <c r="CN95" s="266">
        <f t="shared" ca="1" si="127"/>
        <v>0</v>
      </c>
      <c r="CO95" s="266">
        <f t="shared" ca="1" si="127"/>
        <v>0</v>
      </c>
      <c r="CP95" s="266">
        <f t="shared" ca="1" si="127"/>
        <v>0</v>
      </c>
      <c r="CQ95" s="266">
        <f t="shared" ca="1" si="127"/>
        <v>0</v>
      </c>
      <c r="CR95" s="266">
        <f t="shared" ca="1" si="127"/>
        <v>0</v>
      </c>
      <c r="CS95" s="266">
        <f t="shared" ca="1" si="127"/>
        <v>0</v>
      </c>
      <c r="CT95" s="266">
        <f t="shared" ca="1" si="128"/>
        <v>0</v>
      </c>
      <c r="CU95" s="266">
        <f t="shared" ca="1" si="128"/>
        <v>0</v>
      </c>
      <c r="CV95" s="266">
        <f t="shared" ca="1" si="128"/>
        <v>0</v>
      </c>
      <c r="CW95" s="266">
        <f t="shared" ca="1" si="128"/>
        <v>0</v>
      </c>
      <c r="CX95" s="266">
        <f t="shared" ca="1" si="128"/>
        <v>0</v>
      </c>
      <c r="CY95" s="266">
        <f t="shared" ca="1" si="128"/>
        <v>0</v>
      </c>
      <c r="CZ95" s="266">
        <f t="shared" ca="1" si="128"/>
        <v>0</v>
      </c>
      <c r="DA95" s="266">
        <f t="shared" ca="1" si="128"/>
        <v>0</v>
      </c>
      <c r="DB95" s="266">
        <f t="shared" ca="1" si="128"/>
        <v>0</v>
      </c>
      <c r="DC95" s="266">
        <f t="shared" ca="1" si="128"/>
        <v>0</v>
      </c>
      <c r="DE95" s="118" t="str">
        <f t="shared" ca="1" si="100"/>
        <v>G.6.</v>
      </c>
      <c r="DF95">
        <v>1</v>
      </c>
      <c r="DG95">
        <f t="shared" ca="1" si="129"/>
        <v>21</v>
      </c>
    </row>
    <row r="96" spans="1:112" ht="15.75" hidden="1" customHeight="1">
      <c r="A96" s="68">
        <v>84</v>
      </c>
      <c r="B96" s="262" t="str">
        <f t="shared" ca="1" si="97"/>
        <v>G.7.</v>
      </c>
      <c r="C96" s="263" t="str">
        <f t="shared" ca="1" si="98"/>
        <v>Veiklos ir palaikymo (atnaujinimo) ir investicijų sąnaudos 2 (privataus ir NVO sektoriaus)</v>
      </c>
      <c r="D96" s="180"/>
      <c r="E96" s="264">
        <f t="shared" ca="1" si="99"/>
        <v>0.21</v>
      </c>
      <c r="F96" s="265">
        <f ca="1">H96+NPV(FD,I96:INDEX(I96:DC96,PAL))</f>
        <v>0</v>
      </c>
      <c r="G96" s="258">
        <f ca="1">SUMIF($H$5:$DC$5,"&lt;="&amp;PAL,$H96:$DC96)</f>
        <v>0</v>
      </c>
      <c r="H96" s="266">
        <f t="shared" ca="1" si="119"/>
        <v>0</v>
      </c>
      <c r="I96" s="266">
        <f t="shared" ca="1" si="119"/>
        <v>0</v>
      </c>
      <c r="J96" s="266">
        <f t="shared" ca="1" si="119"/>
        <v>0</v>
      </c>
      <c r="K96" s="266">
        <f t="shared" ca="1" si="119"/>
        <v>0</v>
      </c>
      <c r="L96" s="266">
        <f t="shared" ca="1" si="119"/>
        <v>0</v>
      </c>
      <c r="M96" s="266">
        <f t="shared" ca="1" si="119"/>
        <v>0</v>
      </c>
      <c r="N96" s="266">
        <f t="shared" ca="1" si="119"/>
        <v>0</v>
      </c>
      <c r="O96" s="266">
        <f t="shared" ca="1" si="119"/>
        <v>0</v>
      </c>
      <c r="P96" s="266">
        <f t="shared" ca="1" si="119"/>
        <v>0</v>
      </c>
      <c r="Q96" s="266">
        <f t="shared" ca="1" si="119"/>
        <v>0</v>
      </c>
      <c r="R96" s="266">
        <f t="shared" ca="1" si="120"/>
        <v>0</v>
      </c>
      <c r="S96" s="266">
        <f t="shared" ca="1" si="120"/>
        <v>0</v>
      </c>
      <c r="T96" s="266">
        <f t="shared" ca="1" si="120"/>
        <v>0</v>
      </c>
      <c r="U96" s="266">
        <f t="shared" ca="1" si="120"/>
        <v>0</v>
      </c>
      <c r="V96" s="266">
        <f t="shared" ca="1" si="120"/>
        <v>0</v>
      </c>
      <c r="W96" s="266">
        <f t="shared" ca="1" si="120"/>
        <v>0</v>
      </c>
      <c r="X96" s="266">
        <f t="shared" ca="1" si="120"/>
        <v>0</v>
      </c>
      <c r="Y96" s="266">
        <f t="shared" ca="1" si="120"/>
        <v>0</v>
      </c>
      <c r="Z96" s="266">
        <f t="shared" ca="1" si="120"/>
        <v>0</v>
      </c>
      <c r="AA96" s="266">
        <f t="shared" ca="1" si="120"/>
        <v>0</v>
      </c>
      <c r="AB96" s="266">
        <f t="shared" ca="1" si="121"/>
        <v>0</v>
      </c>
      <c r="AC96" s="266">
        <f t="shared" ca="1" si="121"/>
        <v>0</v>
      </c>
      <c r="AD96" s="266">
        <f t="shared" ca="1" si="121"/>
        <v>0</v>
      </c>
      <c r="AE96" s="266">
        <f t="shared" ca="1" si="121"/>
        <v>0</v>
      </c>
      <c r="AF96" s="266">
        <f t="shared" ca="1" si="121"/>
        <v>0</v>
      </c>
      <c r="AG96" s="266">
        <f t="shared" ca="1" si="121"/>
        <v>0</v>
      </c>
      <c r="AH96" s="266">
        <f t="shared" ca="1" si="121"/>
        <v>0</v>
      </c>
      <c r="AI96" s="266">
        <f t="shared" ca="1" si="121"/>
        <v>0</v>
      </c>
      <c r="AJ96" s="266">
        <f t="shared" ca="1" si="121"/>
        <v>0</v>
      </c>
      <c r="AK96" s="266">
        <f t="shared" ca="1" si="121"/>
        <v>0</v>
      </c>
      <c r="AL96" s="266">
        <f t="shared" ca="1" si="122"/>
        <v>0</v>
      </c>
      <c r="AM96" s="266">
        <f t="shared" ca="1" si="122"/>
        <v>0</v>
      </c>
      <c r="AN96" s="266">
        <f t="shared" ca="1" si="122"/>
        <v>0</v>
      </c>
      <c r="AO96" s="266">
        <f t="shared" ca="1" si="122"/>
        <v>0</v>
      </c>
      <c r="AP96" s="266">
        <f t="shared" ca="1" si="122"/>
        <v>0</v>
      </c>
      <c r="AQ96" s="266">
        <f t="shared" ca="1" si="122"/>
        <v>0</v>
      </c>
      <c r="AR96" s="266">
        <f t="shared" ca="1" si="122"/>
        <v>0</v>
      </c>
      <c r="AS96" s="266">
        <f t="shared" ca="1" si="122"/>
        <v>0</v>
      </c>
      <c r="AT96" s="266">
        <f t="shared" ca="1" si="122"/>
        <v>0</v>
      </c>
      <c r="AU96" s="266">
        <f t="shared" ca="1" si="122"/>
        <v>0</v>
      </c>
      <c r="AV96" s="266">
        <f t="shared" ca="1" si="123"/>
        <v>0</v>
      </c>
      <c r="AW96" s="266">
        <f t="shared" ca="1" si="123"/>
        <v>0</v>
      </c>
      <c r="AX96" s="266">
        <f t="shared" ca="1" si="123"/>
        <v>0</v>
      </c>
      <c r="AY96" s="266">
        <f t="shared" ca="1" si="123"/>
        <v>0</v>
      </c>
      <c r="AZ96" s="266">
        <f t="shared" ca="1" si="123"/>
        <v>0</v>
      </c>
      <c r="BA96" s="266">
        <f t="shared" ca="1" si="123"/>
        <v>0</v>
      </c>
      <c r="BB96" s="266">
        <f t="shared" ca="1" si="123"/>
        <v>0</v>
      </c>
      <c r="BC96" s="266">
        <f t="shared" ca="1" si="123"/>
        <v>0</v>
      </c>
      <c r="BD96" s="266">
        <f t="shared" ca="1" si="123"/>
        <v>0</v>
      </c>
      <c r="BE96" s="266">
        <f t="shared" ca="1" si="123"/>
        <v>0</v>
      </c>
      <c r="BF96" s="266">
        <f t="shared" ca="1" si="124"/>
        <v>0</v>
      </c>
      <c r="BG96" s="266">
        <f t="shared" ca="1" si="124"/>
        <v>0</v>
      </c>
      <c r="BH96" s="266">
        <f t="shared" ca="1" si="124"/>
        <v>0</v>
      </c>
      <c r="BI96" s="266">
        <f t="shared" ca="1" si="124"/>
        <v>0</v>
      </c>
      <c r="BJ96" s="266">
        <f t="shared" ca="1" si="124"/>
        <v>0</v>
      </c>
      <c r="BK96" s="266">
        <f t="shared" ca="1" si="124"/>
        <v>0</v>
      </c>
      <c r="BL96" s="266">
        <f t="shared" ca="1" si="124"/>
        <v>0</v>
      </c>
      <c r="BM96" s="266">
        <f t="shared" ca="1" si="124"/>
        <v>0</v>
      </c>
      <c r="BN96" s="266">
        <f t="shared" ca="1" si="124"/>
        <v>0</v>
      </c>
      <c r="BO96" s="266">
        <f t="shared" ca="1" si="124"/>
        <v>0</v>
      </c>
      <c r="BP96" s="266">
        <f t="shared" ca="1" si="125"/>
        <v>0</v>
      </c>
      <c r="BQ96" s="266">
        <f t="shared" ca="1" si="125"/>
        <v>0</v>
      </c>
      <c r="BR96" s="266">
        <f t="shared" ca="1" si="125"/>
        <v>0</v>
      </c>
      <c r="BS96" s="266">
        <f t="shared" ca="1" si="125"/>
        <v>0</v>
      </c>
      <c r="BT96" s="266">
        <f t="shared" ca="1" si="125"/>
        <v>0</v>
      </c>
      <c r="BU96" s="266">
        <f t="shared" ca="1" si="125"/>
        <v>0</v>
      </c>
      <c r="BV96" s="266">
        <f t="shared" ca="1" si="125"/>
        <v>0</v>
      </c>
      <c r="BW96" s="266">
        <f t="shared" ca="1" si="125"/>
        <v>0</v>
      </c>
      <c r="BX96" s="266">
        <f t="shared" ca="1" si="125"/>
        <v>0</v>
      </c>
      <c r="BY96" s="266">
        <f t="shared" ca="1" si="125"/>
        <v>0</v>
      </c>
      <c r="BZ96" s="266">
        <f t="shared" ca="1" si="126"/>
        <v>0</v>
      </c>
      <c r="CA96" s="266">
        <f t="shared" ca="1" si="126"/>
        <v>0</v>
      </c>
      <c r="CB96" s="266">
        <f t="shared" ca="1" si="126"/>
        <v>0</v>
      </c>
      <c r="CC96" s="266">
        <f t="shared" ca="1" si="126"/>
        <v>0</v>
      </c>
      <c r="CD96" s="266">
        <f t="shared" ca="1" si="126"/>
        <v>0</v>
      </c>
      <c r="CE96" s="266">
        <f t="shared" ca="1" si="126"/>
        <v>0</v>
      </c>
      <c r="CF96" s="266">
        <f t="shared" ca="1" si="126"/>
        <v>0</v>
      </c>
      <c r="CG96" s="266">
        <f t="shared" ca="1" si="126"/>
        <v>0</v>
      </c>
      <c r="CH96" s="266">
        <f t="shared" ca="1" si="126"/>
        <v>0</v>
      </c>
      <c r="CI96" s="266">
        <f t="shared" ca="1" si="126"/>
        <v>0</v>
      </c>
      <c r="CJ96" s="266">
        <f t="shared" ca="1" si="127"/>
        <v>0</v>
      </c>
      <c r="CK96" s="266">
        <f t="shared" ca="1" si="127"/>
        <v>0</v>
      </c>
      <c r="CL96" s="266">
        <f t="shared" ca="1" si="127"/>
        <v>0</v>
      </c>
      <c r="CM96" s="266">
        <f t="shared" ca="1" si="127"/>
        <v>0</v>
      </c>
      <c r="CN96" s="266">
        <f t="shared" ca="1" si="127"/>
        <v>0</v>
      </c>
      <c r="CO96" s="266">
        <f t="shared" ca="1" si="127"/>
        <v>0</v>
      </c>
      <c r="CP96" s="266">
        <f t="shared" ca="1" si="127"/>
        <v>0</v>
      </c>
      <c r="CQ96" s="266">
        <f t="shared" ca="1" si="127"/>
        <v>0</v>
      </c>
      <c r="CR96" s="266">
        <f t="shared" ca="1" si="127"/>
        <v>0</v>
      </c>
      <c r="CS96" s="266">
        <f t="shared" ca="1" si="127"/>
        <v>0</v>
      </c>
      <c r="CT96" s="266">
        <f t="shared" ca="1" si="128"/>
        <v>0</v>
      </c>
      <c r="CU96" s="266">
        <f t="shared" ca="1" si="128"/>
        <v>0</v>
      </c>
      <c r="CV96" s="266">
        <f t="shared" ca="1" si="128"/>
        <v>0</v>
      </c>
      <c r="CW96" s="266">
        <f t="shared" ca="1" si="128"/>
        <v>0</v>
      </c>
      <c r="CX96" s="266">
        <f t="shared" ca="1" si="128"/>
        <v>0</v>
      </c>
      <c r="CY96" s="266">
        <f t="shared" ca="1" si="128"/>
        <v>0</v>
      </c>
      <c r="CZ96" s="266">
        <f t="shared" ca="1" si="128"/>
        <v>0</v>
      </c>
      <c r="DA96" s="266">
        <f t="shared" ca="1" si="128"/>
        <v>0</v>
      </c>
      <c r="DB96" s="266">
        <f t="shared" ca="1" si="128"/>
        <v>0</v>
      </c>
      <c r="DC96" s="266">
        <f t="shared" ca="1" si="128"/>
        <v>0</v>
      </c>
      <c r="DE96" s="118" t="str">
        <f t="shared" ca="1" si="100"/>
        <v>G.7.</v>
      </c>
      <c r="DF96">
        <v>1</v>
      </c>
      <c r="DG96">
        <f t="shared" ca="1" si="129"/>
        <v>21</v>
      </c>
    </row>
    <row r="97" spans="1:111" ht="15.75" hidden="1" customHeight="1">
      <c r="A97" s="68">
        <v>85</v>
      </c>
      <c r="B97" s="262" t="str">
        <f t="shared" ca="1" si="97"/>
        <v>G.8.</v>
      </c>
      <c r="C97" s="263" t="str">
        <f t="shared" ca="1" si="98"/>
        <v>Veiklos ir palaikymo (atnaujinimo) ir investicijų sąnaudos 3 (privataus ir NVO sektoriaus)</v>
      </c>
      <c r="D97" s="180"/>
      <c r="E97" s="264">
        <f t="shared" ca="1" si="99"/>
        <v>0.21</v>
      </c>
      <c r="F97" s="265">
        <f ca="1">H97+NPV(FD,I97:INDEX(I97:DC97,PAL))</f>
        <v>0</v>
      </c>
      <c r="G97" s="258">
        <f ca="1">SUMIF($H$5:$DC$5,"&lt;="&amp;PAL,$H97:$DC97)</f>
        <v>0</v>
      </c>
      <c r="H97" s="266">
        <f t="shared" ca="1" si="119"/>
        <v>0</v>
      </c>
      <c r="I97" s="266">
        <f t="shared" ca="1" si="119"/>
        <v>0</v>
      </c>
      <c r="J97" s="266">
        <f t="shared" ca="1" si="119"/>
        <v>0</v>
      </c>
      <c r="K97" s="266">
        <f t="shared" ca="1" si="119"/>
        <v>0</v>
      </c>
      <c r="L97" s="266">
        <f t="shared" ca="1" si="119"/>
        <v>0</v>
      </c>
      <c r="M97" s="266">
        <f t="shared" ca="1" si="119"/>
        <v>0</v>
      </c>
      <c r="N97" s="266">
        <f t="shared" ca="1" si="119"/>
        <v>0</v>
      </c>
      <c r="O97" s="266">
        <f t="shared" ca="1" si="119"/>
        <v>0</v>
      </c>
      <c r="P97" s="266">
        <f t="shared" ca="1" si="119"/>
        <v>0</v>
      </c>
      <c r="Q97" s="266">
        <f t="shared" ca="1" si="119"/>
        <v>0</v>
      </c>
      <c r="R97" s="266">
        <f t="shared" ca="1" si="120"/>
        <v>0</v>
      </c>
      <c r="S97" s="266">
        <f t="shared" ca="1" si="120"/>
        <v>0</v>
      </c>
      <c r="T97" s="266">
        <f t="shared" ca="1" si="120"/>
        <v>0</v>
      </c>
      <c r="U97" s="266">
        <f t="shared" ca="1" si="120"/>
        <v>0</v>
      </c>
      <c r="V97" s="266">
        <f t="shared" ca="1" si="120"/>
        <v>0</v>
      </c>
      <c r="W97" s="266">
        <f t="shared" ca="1" si="120"/>
        <v>0</v>
      </c>
      <c r="X97" s="266">
        <f t="shared" ca="1" si="120"/>
        <v>0</v>
      </c>
      <c r="Y97" s="266">
        <f t="shared" ca="1" si="120"/>
        <v>0</v>
      </c>
      <c r="Z97" s="266">
        <f t="shared" ca="1" si="120"/>
        <v>0</v>
      </c>
      <c r="AA97" s="266">
        <f t="shared" ca="1" si="120"/>
        <v>0</v>
      </c>
      <c r="AB97" s="266">
        <f t="shared" ca="1" si="121"/>
        <v>0</v>
      </c>
      <c r="AC97" s="266">
        <f t="shared" ca="1" si="121"/>
        <v>0</v>
      </c>
      <c r="AD97" s="266">
        <f t="shared" ca="1" si="121"/>
        <v>0</v>
      </c>
      <c r="AE97" s="266">
        <f t="shared" ca="1" si="121"/>
        <v>0</v>
      </c>
      <c r="AF97" s="266">
        <f t="shared" ca="1" si="121"/>
        <v>0</v>
      </c>
      <c r="AG97" s="266">
        <f t="shared" ca="1" si="121"/>
        <v>0</v>
      </c>
      <c r="AH97" s="266">
        <f t="shared" ca="1" si="121"/>
        <v>0</v>
      </c>
      <c r="AI97" s="266">
        <f t="shared" ca="1" si="121"/>
        <v>0</v>
      </c>
      <c r="AJ97" s="266">
        <f t="shared" ca="1" si="121"/>
        <v>0</v>
      </c>
      <c r="AK97" s="266">
        <f t="shared" ca="1" si="121"/>
        <v>0</v>
      </c>
      <c r="AL97" s="266">
        <f t="shared" ca="1" si="122"/>
        <v>0</v>
      </c>
      <c r="AM97" s="266">
        <f t="shared" ca="1" si="122"/>
        <v>0</v>
      </c>
      <c r="AN97" s="266">
        <f t="shared" ca="1" si="122"/>
        <v>0</v>
      </c>
      <c r="AO97" s="266">
        <f t="shared" ca="1" si="122"/>
        <v>0</v>
      </c>
      <c r="AP97" s="266">
        <f t="shared" ca="1" si="122"/>
        <v>0</v>
      </c>
      <c r="AQ97" s="266">
        <f t="shared" ca="1" si="122"/>
        <v>0</v>
      </c>
      <c r="AR97" s="266">
        <f t="shared" ca="1" si="122"/>
        <v>0</v>
      </c>
      <c r="AS97" s="266">
        <f t="shared" ca="1" si="122"/>
        <v>0</v>
      </c>
      <c r="AT97" s="266">
        <f t="shared" ca="1" si="122"/>
        <v>0</v>
      </c>
      <c r="AU97" s="266">
        <f t="shared" ca="1" si="122"/>
        <v>0</v>
      </c>
      <c r="AV97" s="266">
        <f t="shared" ca="1" si="123"/>
        <v>0</v>
      </c>
      <c r="AW97" s="266">
        <f t="shared" ca="1" si="123"/>
        <v>0</v>
      </c>
      <c r="AX97" s="266">
        <f t="shared" ca="1" si="123"/>
        <v>0</v>
      </c>
      <c r="AY97" s="266">
        <f t="shared" ca="1" si="123"/>
        <v>0</v>
      </c>
      <c r="AZ97" s="266">
        <f t="shared" ca="1" si="123"/>
        <v>0</v>
      </c>
      <c r="BA97" s="266">
        <f t="shared" ca="1" si="123"/>
        <v>0</v>
      </c>
      <c r="BB97" s="266">
        <f t="shared" ca="1" si="123"/>
        <v>0</v>
      </c>
      <c r="BC97" s="266">
        <f t="shared" ca="1" si="123"/>
        <v>0</v>
      </c>
      <c r="BD97" s="266">
        <f t="shared" ca="1" si="123"/>
        <v>0</v>
      </c>
      <c r="BE97" s="266">
        <f t="shared" ca="1" si="123"/>
        <v>0</v>
      </c>
      <c r="BF97" s="266">
        <f t="shared" ca="1" si="124"/>
        <v>0</v>
      </c>
      <c r="BG97" s="266">
        <f t="shared" ca="1" si="124"/>
        <v>0</v>
      </c>
      <c r="BH97" s="266">
        <f t="shared" ca="1" si="124"/>
        <v>0</v>
      </c>
      <c r="BI97" s="266">
        <f t="shared" ca="1" si="124"/>
        <v>0</v>
      </c>
      <c r="BJ97" s="266">
        <f t="shared" ca="1" si="124"/>
        <v>0</v>
      </c>
      <c r="BK97" s="266">
        <f t="shared" ca="1" si="124"/>
        <v>0</v>
      </c>
      <c r="BL97" s="266">
        <f t="shared" ca="1" si="124"/>
        <v>0</v>
      </c>
      <c r="BM97" s="266">
        <f t="shared" ca="1" si="124"/>
        <v>0</v>
      </c>
      <c r="BN97" s="266">
        <f t="shared" ca="1" si="124"/>
        <v>0</v>
      </c>
      <c r="BO97" s="266">
        <f t="shared" ca="1" si="124"/>
        <v>0</v>
      </c>
      <c r="BP97" s="266">
        <f t="shared" ca="1" si="125"/>
        <v>0</v>
      </c>
      <c r="BQ97" s="266">
        <f t="shared" ca="1" si="125"/>
        <v>0</v>
      </c>
      <c r="BR97" s="266">
        <f t="shared" ca="1" si="125"/>
        <v>0</v>
      </c>
      <c r="BS97" s="266">
        <f t="shared" ca="1" si="125"/>
        <v>0</v>
      </c>
      <c r="BT97" s="266">
        <f t="shared" ca="1" si="125"/>
        <v>0</v>
      </c>
      <c r="BU97" s="266">
        <f t="shared" ca="1" si="125"/>
        <v>0</v>
      </c>
      <c r="BV97" s="266">
        <f t="shared" ca="1" si="125"/>
        <v>0</v>
      </c>
      <c r="BW97" s="266">
        <f t="shared" ca="1" si="125"/>
        <v>0</v>
      </c>
      <c r="BX97" s="266">
        <f t="shared" ca="1" si="125"/>
        <v>0</v>
      </c>
      <c r="BY97" s="266">
        <f t="shared" ca="1" si="125"/>
        <v>0</v>
      </c>
      <c r="BZ97" s="266">
        <f t="shared" ca="1" si="126"/>
        <v>0</v>
      </c>
      <c r="CA97" s="266">
        <f t="shared" ca="1" si="126"/>
        <v>0</v>
      </c>
      <c r="CB97" s="266">
        <f t="shared" ca="1" si="126"/>
        <v>0</v>
      </c>
      <c r="CC97" s="266">
        <f t="shared" ca="1" si="126"/>
        <v>0</v>
      </c>
      <c r="CD97" s="266">
        <f t="shared" ca="1" si="126"/>
        <v>0</v>
      </c>
      <c r="CE97" s="266">
        <f t="shared" ca="1" si="126"/>
        <v>0</v>
      </c>
      <c r="CF97" s="266">
        <f t="shared" ca="1" si="126"/>
        <v>0</v>
      </c>
      <c r="CG97" s="266">
        <f t="shared" ca="1" si="126"/>
        <v>0</v>
      </c>
      <c r="CH97" s="266">
        <f t="shared" ca="1" si="126"/>
        <v>0</v>
      </c>
      <c r="CI97" s="266">
        <f t="shared" ca="1" si="126"/>
        <v>0</v>
      </c>
      <c r="CJ97" s="266">
        <f t="shared" ca="1" si="127"/>
        <v>0</v>
      </c>
      <c r="CK97" s="266">
        <f t="shared" ca="1" si="127"/>
        <v>0</v>
      </c>
      <c r="CL97" s="266">
        <f t="shared" ca="1" si="127"/>
        <v>0</v>
      </c>
      <c r="CM97" s="266">
        <f t="shared" ca="1" si="127"/>
        <v>0</v>
      </c>
      <c r="CN97" s="266">
        <f t="shared" ca="1" si="127"/>
        <v>0</v>
      </c>
      <c r="CO97" s="266">
        <f t="shared" ca="1" si="127"/>
        <v>0</v>
      </c>
      <c r="CP97" s="266">
        <f t="shared" ca="1" si="127"/>
        <v>0</v>
      </c>
      <c r="CQ97" s="266">
        <f t="shared" ca="1" si="127"/>
        <v>0</v>
      </c>
      <c r="CR97" s="266">
        <f t="shared" ca="1" si="127"/>
        <v>0</v>
      </c>
      <c r="CS97" s="266">
        <f t="shared" ca="1" si="127"/>
        <v>0</v>
      </c>
      <c r="CT97" s="266">
        <f t="shared" ca="1" si="128"/>
        <v>0</v>
      </c>
      <c r="CU97" s="266">
        <f t="shared" ca="1" si="128"/>
        <v>0</v>
      </c>
      <c r="CV97" s="266">
        <f t="shared" ca="1" si="128"/>
        <v>0</v>
      </c>
      <c r="CW97" s="266">
        <f t="shared" ca="1" si="128"/>
        <v>0</v>
      </c>
      <c r="CX97" s="266">
        <f t="shared" ca="1" si="128"/>
        <v>0</v>
      </c>
      <c r="CY97" s="266">
        <f t="shared" ca="1" si="128"/>
        <v>0</v>
      </c>
      <c r="CZ97" s="266">
        <f t="shared" ca="1" si="128"/>
        <v>0</v>
      </c>
      <c r="DA97" s="266">
        <f t="shared" ca="1" si="128"/>
        <v>0</v>
      </c>
      <c r="DB97" s="266">
        <f t="shared" ca="1" si="128"/>
        <v>0</v>
      </c>
      <c r="DC97" s="266">
        <f t="shared" ca="1" si="128"/>
        <v>0</v>
      </c>
      <c r="DE97" s="118" t="str">
        <f t="shared" ca="1" si="100"/>
        <v>G.8.</v>
      </c>
      <c r="DF97">
        <v>1</v>
      </c>
      <c r="DG97">
        <f t="shared" ca="1" si="129"/>
        <v>21</v>
      </c>
    </row>
    <row r="98" spans="1:111" ht="15.75" hidden="1" customHeight="1">
      <c r="A98" s="68">
        <v>86</v>
      </c>
      <c r="B98" s="262" t="str">
        <f t="shared" ca="1" si="97"/>
        <v>G.9.</v>
      </c>
      <c r="C98" s="263" t="str">
        <f t="shared" ca="1" si="98"/>
        <v>Veiklos ir palaikymo (atnaujinimo) ir investicijų sąnaudos 4 (privataus ir NVO sektoriaus)</v>
      </c>
      <c r="D98" s="180"/>
      <c r="E98" s="264">
        <f t="shared" ca="1" si="99"/>
        <v>0.21</v>
      </c>
      <c r="F98" s="265">
        <f ca="1">H98+NPV(FD,I98:INDEX(I98:DC98,PAL))</f>
        <v>0</v>
      </c>
      <c r="G98" s="258">
        <f ca="1">SUMIF($H$5:$DC$5,"&lt;="&amp;PAL,$H98:$DC98)</f>
        <v>0</v>
      </c>
      <c r="H98" s="266">
        <f t="shared" ca="1" si="119"/>
        <v>0</v>
      </c>
      <c r="I98" s="266">
        <f t="shared" ca="1" si="119"/>
        <v>0</v>
      </c>
      <c r="J98" s="266">
        <f t="shared" ca="1" si="119"/>
        <v>0</v>
      </c>
      <c r="K98" s="266">
        <f t="shared" ca="1" si="119"/>
        <v>0</v>
      </c>
      <c r="L98" s="266">
        <f t="shared" ca="1" si="119"/>
        <v>0</v>
      </c>
      <c r="M98" s="266">
        <f t="shared" ca="1" si="119"/>
        <v>0</v>
      </c>
      <c r="N98" s="266">
        <f t="shared" ca="1" si="119"/>
        <v>0</v>
      </c>
      <c r="O98" s="266">
        <f t="shared" ca="1" si="119"/>
        <v>0</v>
      </c>
      <c r="P98" s="266">
        <f t="shared" ca="1" si="119"/>
        <v>0</v>
      </c>
      <c r="Q98" s="266">
        <f t="shared" ca="1" si="119"/>
        <v>0</v>
      </c>
      <c r="R98" s="266">
        <f t="shared" ca="1" si="120"/>
        <v>0</v>
      </c>
      <c r="S98" s="266">
        <f t="shared" ca="1" si="120"/>
        <v>0</v>
      </c>
      <c r="T98" s="266">
        <f t="shared" ca="1" si="120"/>
        <v>0</v>
      </c>
      <c r="U98" s="266">
        <f t="shared" ca="1" si="120"/>
        <v>0</v>
      </c>
      <c r="V98" s="266">
        <f t="shared" ca="1" si="120"/>
        <v>0</v>
      </c>
      <c r="W98" s="266">
        <f t="shared" ca="1" si="120"/>
        <v>0</v>
      </c>
      <c r="X98" s="266">
        <f t="shared" ca="1" si="120"/>
        <v>0</v>
      </c>
      <c r="Y98" s="266">
        <f t="shared" ca="1" si="120"/>
        <v>0</v>
      </c>
      <c r="Z98" s="266">
        <f t="shared" ca="1" si="120"/>
        <v>0</v>
      </c>
      <c r="AA98" s="266">
        <f t="shared" ca="1" si="120"/>
        <v>0</v>
      </c>
      <c r="AB98" s="266">
        <f t="shared" ca="1" si="121"/>
        <v>0</v>
      </c>
      <c r="AC98" s="266">
        <f t="shared" ca="1" si="121"/>
        <v>0</v>
      </c>
      <c r="AD98" s="266">
        <f t="shared" ca="1" si="121"/>
        <v>0</v>
      </c>
      <c r="AE98" s="266">
        <f t="shared" ca="1" si="121"/>
        <v>0</v>
      </c>
      <c r="AF98" s="266">
        <f t="shared" ca="1" si="121"/>
        <v>0</v>
      </c>
      <c r="AG98" s="266">
        <f t="shared" ca="1" si="121"/>
        <v>0</v>
      </c>
      <c r="AH98" s="266">
        <f t="shared" ca="1" si="121"/>
        <v>0</v>
      </c>
      <c r="AI98" s="266">
        <f t="shared" ca="1" si="121"/>
        <v>0</v>
      </c>
      <c r="AJ98" s="266">
        <f t="shared" ca="1" si="121"/>
        <v>0</v>
      </c>
      <c r="AK98" s="266">
        <f t="shared" ca="1" si="121"/>
        <v>0</v>
      </c>
      <c r="AL98" s="266">
        <f t="shared" ca="1" si="122"/>
        <v>0</v>
      </c>
      <c r="AM98" s="266">
        <f t="shared" ca="1" si="122"/>
        <v>0</v>
      </c>
      <c r="AN98" s="266">
        <f t="shared" ca="1" si="122"/>
        <v>0</v>
      </c>
      <c r="AO98" s="266">
        <f t="shared" ca="1" si="122"/>
        <v>0</v>
      </c>
      <c r="AP98" s="266">
        <f t="shared" ca="1" si="122"/>
        <v>0</v>
      </c>
      <c r="AQ98" s="266">
        <f t="shared" ca="1" si="122"/>
        <v>0</v>
      </c>
      <c r="AR98" s="266">
        <f t="shared" ca="1" si="122"/>
        <v>0</v>
      </c>
      <c r="AS98" s="266">
        <f t="shared" ca="1" si="122"/>
        <v>0</v>
      </c>
      <c r="AT98" s="266">
        <f t="shared" ca="1" si="122"/>
        <v>0</v>
      </c>
      <c r="AU98" s="266">
        <f t="shared" ca="1" si="122"/>
        <v>0</v>
      </c>
      <c r="AV98" s="266">
        <f t="shared" ca="1" si="123"/>
        <v>0</v>
      </c>
      <c r="AW98" s="266">
        <f t="shared" ca="1" si="123"/>
        <v>0</v>
      </c>
      <c r="AX98" s="266">
        <f t="shared" ca="1" si="123"/>
        <v>0</v>
      </c>
      <c r="AY98" s="266">
        <f t="shared" ca="1" si="123"/>
        <v>0</v>
      </c>
      <c r="AZ98" s="266">
        <f t="shared" ca="1" si="123"/>
        <v>0</v>
      </c>
      <c r="BA98" s="266">
        <f t="shared" ca="1" si="123"/>
        <v>0</v>
      </c>
      <c r="BB98" s="266">
        <f t="shared" ca="1" si="123"/>
        <v>0</v>
      </c>
      <c r="BC98" s="266">
        <f t="shared" ca="1" si="123"/>
        <v>0</v>
      </c>
      <c r="BD98" s="266">
        <f t="shared" ca="1" si="123"/>
        <v>0</v>
      </c>
      <c r="BE98" s="266">
        <f t="shared" ca="1" si="123"/>
        <v>0</v>
      </c>
      <c r="BF98" s="266">
        <f t="shared" ca="1" si="124"/>
        <v>0</v>
      </c>
      <c r="BG98" s="266">
        <f t="shared" ca="1" si="124"/>
        <v>0</v>
      </c>
      <c r="BH98" s="266">
        <f t="shared" ca="1" si="124"/>
        <v>0</v>
      </c>
      <c r="BI98" s="266">
        <f t="shared" ca="1" si="124"/>
        <v>0</v>
      </c>
      <c r="BJ98" s="266">
        <f t="shared" ca="1" si="124"/>
        <v>0</v>
      </c>
      <c r="BK98" s="266">
        <f t="shared" ca="1" si="124"/>
        <v>0</v>
      </c>
      <c r="BL98" s="266">
        <f t="shared" ca="1" si="124"/>
        <v>0</v>
      </c>
      <c r="BM98" s="266">
        <f t="shared" ca="1" si="124"/>
        <v>0</v>
      </c>
      <c r="BN98" s="266">
        <f t="shared" ca="1" si="124"/>
        <v>0</v>
      </c>
      <c r="BO98" s="266">
        <f t="shared" ca="1" si="124"/>
        <v>0</v>
      </c>
      <c r="BP98" s="266">
        <f t="shared" ca="1" si="125"/>
        <v>0</v>
      </c>
      <c r="BQ98" s="266">
        <f t="shared" ca="1" si="125"/>
        <v>0</v>
      </c>
      <c r="BR98" s="266">
        <f t="shared" ca="1" si="125"/>
        <v>0</v>
      </c>
      <c r="BS98" s="266">
        <f t="shared" ca="1" si="125"/>
        <v>0</v>
      </c>
      <c r="BT98" s="266">
        <f t="shared" ca="1" si="125"/>
        <v>0</v>
      </c>
      <c r="BU98" s="266">
        <f t="shared" ca="1" si="125"/>
        <v>0</v>
      </c>
      <c r="BV98" s="266">
        <f t="shared" ca="1" si="125"/>
        <v>0</v>
      </c>
      <c r="BW98" s="266">
        <f t="shared" ca="1" si="125"/>
        <v>0</v>
      </c>
      <c r="BX98" s="266">
        <f t="shared" ca="1" si="125"/>
        <v>0</v>
      </c>
      <c r="BY98" s="266">
        <f t="shared" ca="1" si="125"/>
        <v>0</v>
      </c>
      <c r="BZ98" s="266">
        <f t="shared" ca="1" si="126"/>
        <v>0</v>
      </c>
      <c r="CA98" s="266">
        <f t="shared" ca="1" si="126"/>
        <v>0</v>
      </c>
      <c r="CB98" s="266">
        <f t="shared" ca="1" si="126"/>
        <v>0</v>
      </c>
      <c r="CC98" s="266">
        <f t="shared" ca="1" si="126"/>
        <v>0</v>
      </c>
      <c r="CD98" s="266">
        <f t="shared" ca="1" si="126"/>
        <v>0</v>
      </c>
      <c r="CE98" s="266">
        <f t="shared" ca="1" si="126"/>
        <v>0</v>
      </c>
      <c r="CF98" s="266">
        <f t="shared" ca="1" si="126"/>
        <v>0</v>
      </c>
      <c r="CG98" s="266">
        <f t="shared" ca="1" si="126"/>
        <v>0</v>
      </c>
      <c r="CH98" s="266">
        <f t="shared" ca="1" si="126"/>
        <v>0</v>
      </c>
      <c r="CI98" s="266">
        <f t="shared" ca="1" si="126"/>
        <v>0</v>
      </c>
      <c r="CJ98" s="266">
        <f t="shared" ca="1" si="127"/>
        <v>0</v>
      </c>
      <c r="CK98" s="266">
        <f t="shared" ca="1" si="127"/>
        <v>0</v>
      </c>
      <c r="CL98" s="266">
        <f t="shared" ca="1" si="127"/>
        <v>0</v>
      </c>
      <c r="CM98" s="266">
        <f t="shared" ca="1" si="127"/>
        <v>0</v>
      </c>
      <c r="CN98" s="266">
        <f t="shared" ca="1" si="127"/>
        <v>0</v>
      </c>
      <c r="CO98" s="266">
        <f t="shared" ca="1" si="127"/>
        <v>0</v>
      </c>
      <c r="CP98" s="266">
        <f t="shared" ca="1" si="127"/>
        <v>0</v>
      </c>
      <c r="CQ98" s="266">
        <f t="shared" ca="1" si="127"/>
        <v>0</v>
      </c>
      <c r="CR98" s="266">
        <f t="shared" ca="1" si="127"/>
        <v>0</v>
      </c>
      <c r="CS98" s="266">
        <f t="shared" ca="1" si="127"/>
        <v>0</v>
      </c>
      <c r="CT98" s="266">
        <f t="shared" ca="1" si="128"/>
        <v>0</v>
      </c>
      <c r="CU98" s="266">
        <f t="shared" ca="1" si="128"/>
        <v>0</v>
      </c>
      <c r="CV98" s="266">
        <f t="shared" ca="1" si="128"/>
        <v>0</v>
      </c>
      <c r="CW98" s="266">
        <f t="shared" ca="1" si="128"/>
        <v>0</v>
      </c>
      <c r="CX98" s="266">
        <f t="shared" ca="1" si="128"/>
        <v>0</v>
      </c>
      <c r="CY98" s="266">
        <f t="shared" ca="1" si="128"/>
        <v>0</v>
      </c>
      <c r="CZ98" s="266">
        <f t="shared" ca="1" si="128"/>
        <v>0</v>
      </c>
      <c r="DA98" s="266">
        <f t="shared" ca="1" si="128"/>
        <v>0</v>
      </c>
      <c r="DB98" s="266">
        <f t="shared" ca="1" si="128"/>
        <v>0</v>
      </c>
      <c r="DC98" s="266">
        <f t="shared" ca="1" si="128"/>
        <v>0</v>
      </c>
      <c r="DE98" s="118" t="str">
        <f t="shared" ca="1" si="100"/>
        <v>G.9.</v>
      </c>
      <c r="DF98">
        <v>1</v>
      </c>
      <c r="DG98">
        <f t="shared" ca="1" si="129"/>
        <v>21</v>
      </c>
    </row>
    <row r="99" spans="1:111" ht="15.75" hidden="1" customHeight="1">
      <c r="A99" s="68">
        <v>87</v>
      </c>
      <c r="B99" s="262" t="str">
        <f t="shared" ca="1" si="97"/>
        <v>G.10.</v>
      </c>
      <c r="C99" s="263" t="str">
        <f t="shared" ca="1" si="98"/>
        <v>Veiklos ir palaikymo (atnaujinimo) ir investicijų sąnaudos 5 (privataus ir NVO sektoriaus)</v>
      </c>
      <c r="D99" s="180"/>
      <c r="E99" s="264">
        <f t="shared" ca="1" si="99"/>
        <v>0.21</v>
      </c>
      <c r="F99" s="265">
        <f ca="1">H99+NPV(FD,I99:INDEX(I99:DC99,PAL))</f>
        <v>0</v>
      </c>
      <c r="G99" s="258">
        <f ca="1">SUMIF($H$5:$DC$5,"&lt;="&amp;PAL,$H99:$DC99)</f>
        <v>0</v>
      </c>
      <c r="H99" s="266">
        <f t="shared" ca="1" si="119"/>
        <v>0</v>
      </c>
      <c r="I99" s="266">
        <f t="shared" ca="1" si="119"/>
        <v>0</v>
      </c>
      <c r="J99" s="266">
        <f t="shared" ca="1" si="119"/>
        <v>0</v>
      </c>
      <c r="K99" s="266">
        <f t="shared" ca="1" si="119"/>
        <v>0</v>
      </c>
      <c r="L99" s="266">
        <f t="shared" ca="1" si="119"/>
        <v>0</v>
      </c>
      <c r="M99" s="266">
        <f t="shared" ca="1" si="119"/>
        <v>0</v>
      </c>
      <c r="N99" s="266">
        <f t="shared" ca="1" si="119"/>
        <v>0</v>
      </c>
      <c r="O99" s="266">
        <f t="shared" ca="1" si="119"/>
        <v>0</v>
      </c>
      <c r="P99" s="266">
        <f t="shared" ca="1" si="119"/>
        <v>0</v>
      </c>
      <c r="Q99" s="266">
        <f t="shared" ca="1" si="119"/>
        <v>0</v>
      </c>
      <c r="R99" s="266">
        <f t="shared" ca="1" si="120"/>
        <v>0</v>
      </c>
      <c r="S99" s="266">
        <f t="shared" ca="1" si="120"/>
        <v>0</v>
      </c>
      <c r="T99" s="266">
        <f t="shared" ca="1" si="120"/>
        <v>0</v>
      </c>
      <c r="U99" s="266">
        <f t="shared" ca="1" si="120"/>
        <v>0</v>
      </c>
      <c r="V99" s="266">
        <f t="shared" ca="1" si="120"/>
        <v>0</v>
      </c>
      <c r="W99" s="266">
        <f t="shared" ca="1" si="120"/>
        <v>0</v>
      </c>
      <c r="X99" s="266">
        <f t="shared" ca="1" si="120"/>
        <v>0</v>
      </c>
      <c r="Y99" s="266">
        <f t="shared" ca="1" si="120"/>
        <v>0</v>
      </c>
      <c r="Z99" s="266">
        <f t="shared" ca="1" si="120"/>
        <v>0</v>
      </c>
      <c r="AA99" s="266">
        <f t="shared" ca="1" si="120"/>
        <v>0</v>
      </c>
      <c r="AB99" s="266">
        <f t="shared" ca="1" si="121"/>
        <v>0</v>
      </c>
      <c r="AC99" s="266">
        <f t="shared" ca="1" si="121"/>
        <v>0</v>
      </c>
      <c r="AD99" s="266">
        <f t="shared" ca="1" si="121"/>
        <v>0</v>
      </c>
      <c r="AE99" s="266">
        <f t="shared" ca="1" si="121"/>
        <v>0</v>
      </c>
      <c r="AF99" s="266">
        <f t="shared" ca="1" si="121"/>
        <v>0</v>
      </c>
      <c r="AG99" s="266">
        <f t="shared" ca="1" si="121"/>
        <v>0</v>
      </c>
      <c r="AH99" s="266">
        <f t="shared" ca="1" si="121"/>
        <v>0</v>
      </c>
      <c r="AI99" s="266">
        <f t="shared" ca="1" si="121"/>
        <v>0</v>
      </c>
      <c r="AJ99" s="266">
        <f t="shared" ca="1" si="121"/>
        <v>0</v>
      </c>
      <c r="AK99" s="266">
        <f t="shared" ca="1" si="121"/>
        <v>0</v>
      </c>
      <c r="AL99" s="266">
        <f t="shared" ca="1" si="122"/>
        <v>0</v>
      </c>
      <c r="AM99" s="266">
        <f t="shared" ca="1" si="122"/>
        <v>0</v>
      </c>
      <c r="AN99" s="266">
        <f t="shared" ca="1" si="122"/>
        <v>0</v>
      </c>
      <c r="AO99" s="266">
        <f t="shared" ca="1" si="122"/>
        <v>0</v>
      </c>
      <c r="AP99" s="266">
        <f t="shared" ca="1" si="122"/>
        <v>0</v>
      </c>
      <c r="AQ99" s="266">
        <f t="shared" ca="1" si="122"/>
        <v>0</v>
      </c>
      <c r="AR99" s="266">
        <f t="shared" ca="1" si="122"/>
        <v>0</v>
      </c>
      <c r="AS99" s="266">
        <f t="shared" ca="1" si="122"/>
        <v>0</v>
      </c>
      <c r="AT99" s="266">
        <f t="shared" ca="1" si="122"/>
        <v>0</v>
      </c>
      <c r="AU99" s="266">
        <f t="shared" ca="1" si="122"/>
        <v>0</v>
      </c>
      <c r="AV99" s="266">
        <f t="shared" ca="1" si="123"/>
        <v>0</v>
      </c>
      <c r="AW99" s="266">
        <f t="shared" ca="1" si="123"/>
        <v>0</v>
      </c>
      <c r="AX99" s="266">
        <f t="shared" ca="1" si="123"/>
        <v>0</v>
      </c>
      <c r="AY99" s="266">
        <f t="shared" ca="1" si="123"/>
        <v>0</v>
      </c>
      <c r="AZ99" s="266">
        <f t="shared" ca="1" si="123"/>
        <v>0</v>
      </c>
      <c r="BA99" s="266">
        <f t="shared" ca="1" si="123"/>
        <v>0</v>
      </c>
      <c r="BB99" s="266">
        <f t="shared" ca="1" si="123"/>
        <v>0</v>
      </c>
      <c r="BC99" s="266">
        <f t="shared" ca="1" si="123"/>
        <v>0</v>
      </c>
      <c r="BD99" s="266">
        <f t="shared" ca="1" si="123"/>
        <v>0</v>
      </c>
      <c r="BE99" s="266">
        <f t="shared" ca="1" si="123"/>
        <v>0</v>
      </c>
      <c r="BF99" s="266">
        <f t="shared" ca="1" si="124"/>
        <v>0</v>
      </c>
      <c r="BG99" s="266">
        <f t="shared" ca="1" si="124"/>
        <v>0</v>
      </c>
      <c r="BH99" s="266">
        <f t="shared" ca="1" si="124"/>
        <v>0</v>
      </c>
      <c r="BI99" s="266">
        <f t="shared" ca="1" si="124"/>
        <v>0</v>
      </c>
      <c r="BJ99" s="266">
        <f t="shared" ca="1" si="124"/>
        <v>0</v>
      </c>
      <c r="BK99" s="266">
        <f t="shared" ca="1" si="124"/>
        <v>0</v>
      </c>
      <c r="BL99" s="266">
        <f t="shared" ca="1" si="124"/>
        <v>0</v>
      </c>
      <c r="BM99" s="266">
        <f t="shared" ca="1" si="124"/>
        <v>0</v>
      </c>
      <c r="BN99" s="266">
        <f t="shared" ca="1" si="124"/>
        <v>0</v>
      </c>
      <c r="BO99" s="266">
        <f t="shared" ca="1" si="124"/>
        <v>0</v>
      </c>
      <c r="BP99" s="266">
        <f t="shared" ca="1" si="125"/>
        <v>0</v>
      </c>
      <c r="BQ99" s="266">
        <f t="shared" ca="1" si="125"/>
        <v>0</v>
      </c>
      <c r="BR99" s="266">
        <f t="shared" ca="1" si="125"/>
        <v>0</v>
      </c>
      <c r="BS99" s="266">
        <f t="shared" ca="1" si="125"/>
        <v>0</v>
      </c>
      <c r="BT99" s="266">
        <f t="shared" ca="1" si="125"/>
        <v>0</v>
      </c>
      <c r="BU99" s="266">
        <f t="shared" ca="1" si="125"/>
        <v>0</v>
      </c>
      <c r="BV99" s="266">
        <f t="shared" ca="1" si="125"/>
        <v>0</v>
      </c>
      <c r="BW99" s="266">
        <f t="shared" ca="1" si="125"/>
        <v>0</v>
      </c>
      <c r="BX99" s="266">
        <f t="shared" ca="1" si="125"/>
        <v>0</v>
      </c>
      <c r="BY99" s="266">
        <f t="shared" ca="1" si="125"/>
        <v>0</v>
      </c>
      <c r="BZ99" s="266">
        <f t="shared" ca="1" si="126"/>
        <v>0</v>
      </c>
      <c r="CA99" s="266">
        <f t="shared" ca="1" si="126"/>
        <v>0</v>
      </c>
      <c r="CB99" s="266">
        <f t="shared" ca="1" si="126"/>
        <v>0</v>
      </c>
      <c r="CC99" s="266">
        <f t="shared" ca="1" si="126"/>
        <v>0</v>
      </c>
      <c r="CD99" s="266">
        <f t="shared" ca="1" si="126"/>
        <v>0</v>
      </c>
      <c r="CE99" s="266">
        <f t="shared" ca="1" si="126"/>
        <v>0</v>
      </c>
      <c r="CF99" s="266">
        <f t="shared" ca="1" si="126"/>
        <v>0</v>
      </c>
      <c r="CG99" s="266">
        <f t="shared" ca="1" si="126"/>
        <v>0</v>
      </c>
      <c r="CH99" s="266">
        <f t="shared" ca="1" si="126"/>
        <v>0</v>
      </c>
      <c r="CI99" s="266">
        <f t="shared" ca="1" si="126"/>
        <v>0</v>
      </c>
      <c r="CJ99" s="266">
        <f t="shared" ca="1" si="127"/>
        <v>0</v>
      </c>
      <c r="CK99" s="266">
        <f t="shared" ca="1" si="127"/>
        <v>0</v>
      </c>
      <c r="CL99" s="266">
        <f t="shared" ca="1" si="127"/>
        <v>0</v>
      </c>
      <c r="CM99" s="266">
        <f t="shared" ca="1" si="127"/>
        <v>0</v>
      </c>
      <c r="CN99" s="266">
        <f t="shared" ca="1" si="127"/>
        <v>0</v>
      </c>
      <c r="CO99" s="266">
        <f t="shared" ca="1" si="127"/>
        <v>0</v>
      </c>
      <c r="CP99" s="266">
        <f t="shared" ca="1" si="127"/>
        <v>0</v>
      </c>
      <c r="CQ99" s="266">
        <f t="shared" ca="1" si="127"/>
        <v>0</v>
      </c>
      <c r="CR99" s="266">
        <f t="shared" ca="1" si="127"/>
        <v>0</v>
      </c>
      <c r="CS99" s="266">
        <f t="shared" ca="1" si="127"/>
        <v>0</v>
      </c>
      <c r="CT99" s="266">
        <f t="shared" ca="1" si="128"/>
        <v>0</v>
      </c>
      <c r="CU99" s="266">
        <f t="shared" ca="1" si="128"/>
        <v>0</v>
      </c>
      <c r="CV99" s="266">
        <f t="shared" ca="1" si="128"/>
        <v>0</v>
      </c>
      <c r="CW99" s="266">
        <f t="shared" ca="1" si="128"/>
        <v>0</v>
      </c>
      <c r="CX99" s="266">
        <f t="shared" ca="1" si="128"/>
        <v>0</v>
      </c>
      <c r="CY99" s="266">
        <f t="shared" ca="1" si="128"/>
        <v>0</v>
      </c>
      <c r="CZ99" s="266">
        <f t="shared" ca="1" si="128"/>
        <v>0</v>
      </c>
      <c r="DA99" s="266">
        <f t="shared" ca="1" si="128"/>
        <v>0</v>
      </c>
      <c r="DB99" s="266">
        <f t="shared" ca="1" si="128"/>
        <v>0</v>
      </c>
      <c r="DC99" s="266">
        <f t="shared" ca="1" si="128"/>
        <v>0</v>
      </c>
      <c r="DE99" s="118" t="str">
        <f t="shared" ca="1" si="100"/>
        <v>G.10.</v>
      </c>
      <c r="DF99">
        <v>1</v>
      </c>
      <c r="DG99">
        <f t="shared" ca="1" si="129"/>
        <v>21</v>
      </c>
    </row>
    <row r="100" spans="1:111" hidden="1">
      <c r="A100" s="68">
        <v>88</v>
      </c>
      <c r="B100" s="262" t="str">
        <f t="shared" ca="1" si="97"/>
        <v>H.</v>
      </c>
      <c r="C100" s="269" t="str">
        <f t="shared" ca="1" si="98"/>
        <v>VEIKLOS PAJAMOS, IŠ VISO (išskyrus mokestines pajamas)</v>
      </c>
      <c r="D100" s="249"/>
      <c r="E100" s="270" t="str">
        <f t="shared" ca="1" si="99"/>
        <v/>
      </c>
      <c r="F100" s="257">
        <f ca="1">SUM(F101:F110)</f>
        <v>0</v>
      </c>
      <c r="G100" s="260">
        <f ca="1">SUM(G101:G110)</f>
        <v>0</v>
      </c>
      <c r="H100" s="271">
        <f ca="1">SUM(H101:H110)</f>
        <v>0</v>
      </c>
      <c r="I100" s="271">
        <f t="shared" ref="I100:BT100" ca="1" si="130">SUM(I101:I110)</f>
        <v>0</v>
      </c>
      <c r="J100" s="271">
        <f t="shared" ca="1" si="130"/>
        <v>0</v>
      </c>
      <c r="K100" s="271">
        <f t="shared" ca="1" si="130"/>
        <v>0</v>
      </c>
      <c r="L100" s="271">
        <f t="shared" ca="1" si="130"/>
        <v>0</v>
      </c>
      <c r="M100" s="271">
        <f t="shared" ca="1" si="130"/>
        <v>0</v>
      </c>
      <c r="N100" s="271">
        <f t="shared" ca="1" si="130"/>
        <v>0</v>
      </c>
      <c r="O100" s="271">
        <f t="shared" ca="1" si="130"/>
        <v>0</v>
      </c>
      <c r="P100" s="271">
        <f t="shared" ca="1" si="130"/>
        <v>0</v>
      </c>
      <c r="Q100" s="271">
        <f t="shared" ca="1" si="130"/>
        <v>0</v>
      </c>
      <c r="R100" s="271">
        <f t="shared" ca="1" si="130"/>
        <v>0</v>
      </c>
      <c r="S100" s="271">
        <f t="shared" ca="1" si="130"/>
        <v>0</v>
      </c>
      <c r="T100" s="271">
        <f t="shared" ca="1" si="130"/>
        <v>0</v>
      </c>
      <c r="U100" s="271">
        <f t="shared" ca="1" si="130"/>
        <v>0</v>
      </c>
      <c r="V100" s="271">
        <f t="shared" ca="1" si="130"/>
        <v>0</v>
      </c>
      <c r="W100" s="271">
        <f t="shared" ca="1" si="130"/>
        <v>0</v>
      </c>
      <c r="X100" s="271">
        <f t="shared" ca="1" si="130"/>
        <v>0</v>
      </c>
      <c r="Y100" s="271">
        <f t="shared" ca="1" si="130"/>
        <v>0</v>
      </c>
      <c r="Z100" s="271">
        <f t="shared" ca="1" si="130"/>
        <v>0</v>
      </c>
      <c r="AA100" s="271">
        <f t="shared" ca="1" si="130"/>
        <v>0</v>
      </c>
      <c r="AB100" s="271">
        <f t="shared" ca="1" si="130"/>
        <v>0</v>
      </c>
      <c r="AC100" s="271">
        <f t="shared" ca="1" si="130"/>
        <v>0</v>
      </c>
      <c r="AD100" s="271">
        <f t="shared" ca="1" si="130"/>
        <v>0</v>
      </c>
      <c r="AE100" s="271">
        <f t="shared" ca="1" si="130"/>
        <v>0</v>
      </c>
      <c r="AF100" s="271">
        <f t="shared" ca="1" si="130"/>
        <v>0</v>
      </c>
      <c r="AG100" s="271">
        <f t="shared" ca="1" si="130"/>
        <v>0</v>
      </c>
      <c r="AH100" s="271">
        <f t="shared" ca="1" si="130"/>
        <v>0</v>
      </c>
      <c r="AI100" s="271">
        <f t="shared" ca="1" si="130"/>
        <v>0</v>
      </c>
      <c r="AJ100" s="271">
        <f t="shared" ca="1" si="130"/>
        <v>0</v>
      </c>
      <c r="AK100" s="271">
        <f t="shared" ca="1" si="130"/>
        <v>0</v>
      </c>
      <c r="AL100" s="271">
        <f t="shared" ca="1" si="130"/>
        <v>0</v>
      </c>
      <c r="AM100" s="271">
        <f t="shared" ca="1" si="130"/>
        <v>0</v>
      </c>
      <c r="AN100" s="271">
        <f t="shared" ca="1" si="130"/>
        <v>0</v>
      </c>
      <c r="AO100" s="271">
        <f t="shared" ca="1" si="130"/>
        <v>0</v>
      </c>
      <c r="AP100" s="271">
        <f t="shared" ca="1" si="130"/>
        <v>0</v>
      </c>
      <c r="AQ100" s="271">
        <f t="shared" ca="1" si="130"/>
        <v>0</v>
      </c>
      <c r="AR100" s="271">
        <f t="shared" ca="1" si="130"/>
        <v>0</v>
      </c>
      <c r="AS100" s="271">
        <f t="shared" ca="1" si="130"/>
        <v>0</v>
      </c>
      <c r="AT100" s="271">
        <f t="shared" ca="1" si="130"/>
        <v>0</v>
      </c>
      <c r="AU100" s="271">
        <f t="shared" ca="1" si="130"/>
        <v>0</v>
      </c>
      <c r="AV100" s="271">
        <f t="shared" ca="1" si="130"/>
        <v>0</v>
      </c>
      <c r="AW100" s="271">
        <f t="shared" ca="1" si="130"/>
        <v>0</v>
      </c>
      <c r="AX100" s="271">
        <f t="shared" ca="1" si="130"/>
        <v>0</v>
      </c>
      <c r="AY100" s="271">
        <f t="shared" ca="1" si="130"/>
        <v>0</v>
      </c>
      <c r="AZ100" s="271">
        <f t="shared" ca="1" si="130"/>
        <v>0</v>
      </c>
      <c r="BA100" s="271">
        <f t="shared" ca="1" si="130"/>
        <v>0</v>
      </c>
      <c r="BB100" s="271">
        <f t="shared" ca="1" si="130"/>
        <v>0</v>
      </c>
      <c r="BC100" s="271">
        <f t="shared" ca="1" si="130"/>
        <v>0</v>
      </c>
      <c r="BD100" s="271">
        <f t="shared" ca="1" si="130"/>
        <v>0</v>
      </c>
      <c r="BE100" s="271">
        <f t="shared" ca="1" si="130"/>
        <v>0</v>
      </c>
      <c r="BF100" s="271">
        <f t="shared" ca="1" si="130"/>
        <v>0</v>
      </c>
      <c r="BG100" s="271">
        <f t="shared" ca="1" si="130"/>
        <v>0</v>
      </c>
      <c r="BH100" s="271">
        <f t="shared" ca="1" si="130"/>
        <v>0</v>
      </c>
      <c r="BI100" s="271">
        <f t="shared" ca="1" si="130"/>
        <v>0</v>
      </c>
      <c r="BJ100" s="271">
        <f t="shared" ca="1" si="130"/>
        <v>0</v>
      </c>
      <c r="BK100" s="271">
        <f t="shared" ca="1" si="130"/>
        <v>0</v>
      </c>
      <c r="BL100" s="271">
        <f t="shared" ca="1" si="130"/>
        <v>0</v>
      </c>
      <c r="BM100" s="271">
        <f t="shared" ca="1" si="130"/>
        <v>0</v>
      </c>
      <c r="BN100" s="271">
        <f t="shared" ca="1" si="130"/>
        <v>0</v>
      </c>
      <c r="BO100" s="271">
        <f t="shared" ca="1" si="130"/>
        <v>0</v>
      </c>
      <c r="BP100" s="271">
        <f t="shared" ca="1" si="130"/>
        <v>0</v>
      </c>
      <c r="BQ100" s="271">
        <f t="shared" ca="1" si="130"/>
        <v>0</v>
      </c>
      <c r="BR100" s="271">
        <f t="shared" ca="1" si="130"/>
        <v>0</v>
      </c>
      <c r="BS100" s="271">
        <f t="shared" ca="1" si="130"/>
        <v>0</v>
      </c>
      <c r="BT100" s="271">
        <f t="shared" ca="1" si="130"/>
        <v>0</v>
      </c>
      <c r="BU100" s="271">
        <f t="shared" ref="BU100:DC100" ca="1" si="131">SUM(BU101:BU110)</f>
        <v>0</v>
      </c>
      <c r="BV100" s="271">
        <f t="shared" ca="1" si="131"/>
        <v>0</v>
      </c>
      <c r="BW100" s="271">
        <f t="shared" ca="1" si="131"/>
        <v>0</v>
      </c>
      <c r="BX100" s="271">
        <f t="shared" ca="1" si="131"/>
        <v>0</v>
      </c>
      <c r="BY100" s="271">
        <f t="shared" ca="1" si="131"/>
        <v>0</v>
      </c>
      <c r="BZ100" s="271">
        <f t="shared" ca="1" si="131"/>
        <v>0</v>
      </c>
      <c r="CA100" s="271">
        <f t="shared" ca="1" si="131"/>
        <v>0</v>
      </c>
      <c r="CB100" s="271">
        <f t="shared" ca="1" si="131"/>
        <v>0</v>
      </c>
      <c r="CC100" s="271">
        <f t="shared" ca="1" si="131"/>
        <v>0</v>
      </c>
      <c r="CD100" s="271">
        <f t="shared" ca="1" si="131"/>
        <v>0</v>
      </c>
      <c r="CE100" s="271">
        <f t="shared" ca="1" si="131"/>
        <v>0</v>
      </c>
      <c r="CF100" s="271">
        <f t="shared" ca="1" si="131"/>
        <v>0</v>
      </c>
      <c r="CG100" s="271">
        <f t="shared" ca="1" si="131"/>
        <v>0</v>
      </c>
      <c r="CH100" s="271">
        <f t="shared" ca="1" si="131"/>
        <v>0</v>
      </c>
      <c r="CI100" s="271">
        <f t="shared" ca="1" si="131"/>
        <v>0</v>
      </c>
      <c r="CJ100" s="271">
        <f t="shared" ca="1" si="131"/>
        <v>0</v>
      </c>
      <c r="CK100" s="271">
        <f t="shared" ca="1" si="131"/>
        <v>0</v>
      </c>
      <c r="CL100" s="271">
        <f t="shared" ca="1" si="131"/>
        <v>0</v>
      </c>
      <c r="CM100" s="271">
        <f t="shared" ca="1" si="131"/>
        <v>0</v>
      </c>
      <c r="CN100" s="271">
        <f t="shared" ca="1" si="131"/>
        <v>0</v>
      </c>
      <c r="CO100" s="271">
        <f t="shared" ca="1" si="131"/>
        <v>0</v>
      </c>
      <c r="CP100" s="271">
        <f t="shared" ca="1" si="131"/>
        <v>0</v>
      </c>
      <c r="CQ100" s="271">
        <f t="shared" ca="1" si="131"/>
        <v>0</v>
      </c>
      <c r="CR100" s="271">
        <f t="shared" ca="1" si="131"/>
        <v>0</v>
      </c>
      <c r="CS100" s="271">
        <f t="shared" ca="1" si="131"/>
        <v>0</v>
      </c>
      <c r="CT100" s="271">
        <f t="shared" ca="1" si="131"/>
        <v>0</v>
      </c>
      <c r="CU100" s="271">
        <f t="shared" ca="1" si="131"/>
        <v>0</v>
      </c>
      <c r="CV100" s="271">
        <f t="shared" ca="1" si="131"/>
        <v>0</v>
      </c>
      <c r="CW100" s="271">
        <f t="shared" ca="1" si="131"/>
        <v>0</v>
      </c>
      <c r="CX100" s="271">
        <f t="shared" ca="1" si="131"/>
        <v>0</v>
      </c>
      <c r="CY100" s="271">
        <f t="shared" ca="1" si="131"/>
        <v>0</v>
      </c>
      <c r="CZ100" s="271">
        <f t="shared" ca="1" si="131"/>
        <v>0</v>
      </c>
      <c r="DA100" s="271">
        <f t="shared" ca="1" si="131"/>
        <v>0</v>
      </c>
      <c r="DB100" s="271">
        <f t="shared" ca="1" si="131"/>
        <v>0</v>
      </c>
      <c r="DC100" s="271">
        <f t="shared" ca="1" si="131"/>
        <v>0</v>
      </c>
      <c r="DE100" s="118"/>
      <c r="DF100">
        <v>1</v>
      </c>
    </row>
    <row r="101" spans="1:111" ht="14.25" hidden="1" customHeight="1">
      <c r="A101" s="68">
        <v>89</v>
      </c>
      <c r="B101" s="262" t="str">
        <f t="shared" ca="1" si="97"/>
        <v>H.1.</v>
      </c>
      <c r="C101" s="263" t="str">
        <f t="shared" ca="1" si="98"/>
        <v>Veiklos pajamos 1 (viešojo sektoriaus)</v>
      </c>
      <c r="D101" s="180"/>
      <c r="E101" s="264" t="str">
        <f t="shared" ca="1" si="99"/>
        <v>Be PVM</v>
      </c>
      <c r="F101" s="265">
        <f ca="1">H101+NPV(FD,I101:INDEX(I101:DC101,PAL))</f>
        <v>0</v>
      </c>
      <c r="G101" s="258">
        <f ca="1">SUMIF($H$5:$DC$5,"&lt;="&amp;PAL,$H101:$DC101)</f>
        <v>0</v>
      </c>
      <c r="H101" s="266">
        <f t="shared" ref="H101:Q111" ca="1" si="132">OFFSET(INDIRECT("'"&amp;Opt_alt&amp;"'!H12"),$A101,H$5)*$DF101</f>
        <v>0</v>
      </c>
      <c r="I101" s="266">
        <f t="shared" ca="1" si="132"/>
        <v>0</v>
      </c>
      <c r="J101" s="266">
        <f t="shared" ca="1" si="132"/>
        <v>0</v>
      </c>
      <c r="K101" s="266">
        <f t="shared" ca="1" si="132"/>
        <v>0</v>
      </c>
      <c r="L101" s="266">
        <f t="shared" ca="1" si="132"/>
        <v>0</v>
      </c>
      <c r="M101" s="266">
        <f t="shared" ca="1" si="132"/>
        <v>0</v>
      </c>
      <c r="N101" s="266">
        <f t="shared" ca="1" si="132"/>
        <v>0</v>
      </c>
      <c r="O101" s="266">
        <f t="shared" ca="1" si="132"/>
        <v>0</v>
      </c>
      <c r="P101" s="266">
        <f t="shared" ca="1" si="132"/>
        <v>0</v>
      </c>
      <c r="Q101" s="266">
        <f t="shared" ca="1" si="132"/>
        <v>0</v>
      </c>
      <c r="R101" s="266">
        <f t="shared" ref="R101:AA111" ca="1" si="133">OFFSET(INDIRECT("'"&amp;Opt_alt&amp;"'!H12"),$A101,R$5)*$DF101</f>
        <v>0</v>
      </c>
      <c r="S101" s="266">
        <f t="shared" ca="1" si="133"/>
        <v>0</v>
      </c>
      <c r="T101" s="266">
        <f t="shared" ca="1" si="133"/>
        <v>0</v>
      </c>
      <c r="U101" s="266">
        <f t="shared" ca="1" si="133"/>
        <v>0</v>
      </c>
      <c r="V101" s="266">
        <f t="shared" ca="1" si="133"/>
        <v>0</v>
      </c>
      <c r="W101" s="266">
        <f t="shared" ca="1" si="133"/>
        <v>0</v>
      </c>
      <c r="X101" s="266">
        <f t="shared" ca="1" si="133"/>
        <v>0</v>
      </c>
      <c r="Y101" s="266">
        <f t="shared" ca="1" si="133"/>
        <v>0</v>
      </c>
      <c r="Z101" s="266">
        <f t="shared" ca="1" si="133"/>
        <v>0</v>
      </c>
      <c r="AA101" s="266">
        <f t="shared" ca="1" si="133"/>
        <v>0</v>
      </c>
      <c r="AB101" s="266">
        <f t="shared" ref="AB101:AK111" ca="1" si="134">OFFSET(INDIRECT("'"&amp;Opt_alt&amp;"'!H12"),$A101,AB$5)*$DF101</f>
        <v>0</v>
      </c>
      <c r="AC101" s="266">
        <f t="shared" ca="1" si="134"/>
        <v>0</v>
      </c>
      <c r="AD101" s="266">
        <f t="shared" ca="1" si="134"/>
        <v>0</v>
      </c>
      <c r="AE101" s="266">
        <f t="shared" ca="1" si="134"/>
        <v>0</v>
      </c>
      <c r="AF101" s="266">
        <f t="shared" ca="1" si="134"/>
        <v>0</v>
      </c>
      <c r="AG101" s="266">
        <f t="shared" ca="1" si="134"/>
        <v>0</v>
      </c>
      <c r="AH101" s="266">
        <f t="shared" ca="1" si="134"/>
        <v>0</v>
      </c>
      <c r="AI101" s="266">
        <f t="shared" ca="1" si="134"/>
        <v>0</v>
      </c>
      <c r="AJ101" s="266">
        <f t="shared" ca="1" si="134"/>
        <v>0</v>
      </c>
      <c r="AK101" s="266">
        <f t="shared" ca="1" si="134"/>
        <v>0</v>
      </c>
      <c r="AL101" s="266">
        <f t="shared" ref="AL101:AU111" ca="1" si="135">OFFSET(INDIRECT("'"&amp;Opt_alt&amp;"'!H12"),$A101,AL$5)*$DF101</f>
        <v>0</v>
      </c>
      <c r="AM101" s="266">
        <f t="shared" ca="1" si="135"/>
        <v>0</v>
      </c>
      <c r="AN101" s="266">
        <f t="shared" ca="1" si="135"/>
        <v>0</v>
      </c>
      <c r="AO101" s="266">
        <f t="shared" ca="1" si="135"/>
        <v>0</v>
      </c>
      <c r="AP101" s="266">
        <f t="shared" ca="1" si="135"/>
        <v>0</v>
      </c>
      <c r="AQ101" s="266">
        <f t="shared" ca="1" si="135"/>
        <v>0</v>
      </c>
      <c r="AR101" s="266">
        <f t="shared" ca="1" si="135"/>
        <v>0</v>
      </c>
      <c r="AS101" s="266">
        <f t="shared" ca="1" si="135"/>
        <v>0</v>
      </c>
      <c r="AT101" s="266">
        <f t="shared" ca="1" si="135"/>
        <v>0</v>
      </c>
      <c r="AU101" s="266">
        <f t="shared" ca="1" si="135"/>
        <v>0</v>
      </c>
      <c r="AV101" s="266">
        <f t="shared" ref="AV101:BE111" ca="1" si="136">OFFSET(INDIRECT("'"&amp;Opt_alt&amp;"'!H12"),$A101,AV$5)*$DF101</f>
        <v>0</v>
      </c>
      <c r="AW101" s="266">
        <f t="shared" ca="1" si="136"/>
        <v>0</v>
      </c>
      <c r="AX101" s="266">
        <f t="shared" ca="1" si="136"/>
        <v>0</v>
      </c>
      <c r="AY101" s="266">
        <f t="shared" ca="1" si="136"/>
        <v>0</v>
      </c>
      <c r="AZ101" s="266">
        <f t="shared" ca="1" si="136"/>
        <v>0</v>
      </c>
      <c r="BA101" s="266">
        <f t="shared" ca="1" si="136"/>
        <v>0</v>
      </c>
      <c r="BB101" s="266">
        <f t="shared" ca="1" si="136"/>
        <v>0</v>
      </c>
      <c r="BC101" s="266">
        <f t="shared" ca="1" si="136"/>
        <v>0</v>
      </c>
      <c r="BD101" s="266">
        <f t="shared" ca="1" si="136"/>
        <v>0</v>
      </c>
      <c r="BE101" s="266">
        <f t="shared" ca="1" si="136"/>
        <v>0</v>
      </c>
      <c r="BF101" s="266">
        <f t="shared" ref="BF101:BO111" ca="1" si="137">OFFSET(INDIRECT("'"&amp;Opt_alt&amp;"'!H12"),$A101,BF$5)*$DF101</f>
        <v>0</v>
      </c>
      <c r="BG101" s="266">
        <f t="shared" ca="1" si="137"/>
        <v>0</v>
      </c>
      <c r="BH101" s="266">
        <f t="shared" ca="1" si="137"/>
        <v>0</v>
      </c>
      <c r="BI101" s="266">
        <f t="shared" ca="1" si="137"/>
        <v>0</v>
      </c>
      <c r="BJ101" s="266">
        <f t="shared" ca="1" si="137"/>
        <v>0</v>
      </c>
      <c r="BK101" s="266">
        <f t="shared" ca="1" si="137"/>
        <v>0</v>
      </c>
      <c r="BL101" s="266">
        <f t="shared" ca="1" si="137"/>
        <v>0</v>
      </c>
      <c r="BM101" s="266">
        <f t="shared" ca="1" si="137"/>
        <v>0</v>
      </c>
      <c r="BN101" s="266">
        <f t="shared" ca="1" si="137"/>
        <v>0</v>
      </c>
      <c r="BO101" s="266">
        <f t="shared" ca="1" si="137"/>
        <v>0</v>
      </c>
      <c r="BP101" s="266">
        <f t="shared" ref="BP101:BY111" ca="1" si="138">OFFSET(INDIRECT("'"&amp;Opt_alt&amp;"'!H12"),$A101,BP$5)*$DF101</f>
        <v>0</v>
      </c>
      <c r="BQ101" s="266">
        <f t="shared" ca="1" si="138"/>
        <v>0</v>
      </c>
      <c r="BR101" s="266">
        <f t="shared" ca="1" si="138"/>
        <v>0</v>
      </c>
      <c r="BS101" s="266">
        <f t="shared" ca="1" si="138"/>
        <v>0</v>
      </c>
      <c r="BT101" s="266">
        <f t="shared" ca="1" si="138"/>
        <v>0</v>
      </c>
      <c r="BU101" s="266">
        <f t="shared" ca="1" si="138"/>
        <v>0</v>
      </c>
      <c r="BV101" s="266">
        <f t="shared" ca="1" si="138"/>
        <v>0</v>
      </c>
      <c r="BW101" s="266">
        <f t="shared" ca="1" si="138"/>
        <v>0</v>
      </c>
      <c r="BX101" s="266">
        <f t="shared" ca="1" si="138"/>
        <v>0</v>
      </c>
      <c r="BY101" s="266">
        <f t="shared" ca="1" si="138"/>
        <v>0</v>
      </c>
      <c r="BZ101" s="266">
        <f t="shared" ref="BZ101:CI111" ca="1" si="139">OFFSET(INDIRECT("'"&amp;Opt_alt&amp;"'!H12"),$A101,BZ$5)*$DF101</f>
        <v>0</v>
      </c>
      <c r="CA101" s="266">
        <f t="shared" ca="1" si="139"/>
        <v>0</v>
      </c>
      <c r="CB101" s="266">
        <f t="shared" ca="1" si="139"/>
        <v>0</v>
      </c>
      <c r="CC101" s="266">
        <f t="shared" ca="1" si="139"/>
        <v>0</v>
      </c>
      <c r="CD101" s="266">
        <f t="shared" ca="1" si="139"/>
        <v>0</v>
      </c>
      <c r="CE101" s="266">
        <f t="shared" ca="1" si="139"/>
        <v>0</v>
      </c>
      <c r="CF101" s="266">
        <f t="shared" ca="1" si="139"/>
        <v>0</v>
      </c>
      <c r="CG101" s="266">
        <f t="shared" ca="1" si="139"/>
        <v>0</v>
      </c>
      <c r="CH101" s="266">
        <f t="shared" ca="1" si="139"/>
        <v>0</v>
      </c>
      <c r="CI101" s="266">
        <f t="shared" ca="1" si="139"/>
        <v>0</v>
      </c>
      <c r="CJ101" s="266">
        <f t="shared" ref="CJ101:CS111" ca="1" si="140">OFFSET(INDIRECT("'"&amp;Opt_alt&amp;"'!H12"),$A101,CJ$5)*$DF101</f>
        <v>0</v>
      </c>
      <c r="CK101" s="266">
        <f t="shared" ca="1" si="140"/>
        <v>0</v>
      </c>
      <c r="CL101" s="266">
        <f t="shared" ca="1" si="140"/>
        <v>0</v>
      </c>
      <c r="CM101" s="266">
        <f t="shared" ca="1" si="140"/>
        <v>0</v>
      </c>
      <c r="CN101" s="266">
        <f t="shared" ca="1" si="140"/>
        <v>0</v>
      </c>
      <c r="CO101" s="266">
        <f t="shared" ca="1" si="140"/>
        <v>0</v>
      </c>
      <c r="CP101" s="266">
        <f t="shared" ca="1" si="140"/>
        <v>0</v>
      </c>
      <c r="CQ101" s="266">
        <f t="shared" ca="1" si="140"/>
        <v>0</v>
      </c>
      <c r="CR101" s="266">
        <f t="shared" ca="1" si="140"/>
        <v>0</v>
      </c>
      <c r="CS101" s="266">
        <f t="shared" ca="1" si="140"/>
        <v>0</v>
      </c>
      <c r="CT101" s="266">
        <f t="shared" ref="CT101:DC111" ca="1" si="141">OFFSET(INDIRECT("'"&amp;Opt_alt&amp;"'!H12"),$A101,CT$5)*$DF101</f>
        <v>0</v>
      </c>
      <c r="CU101" s="266">
        <f t="shared" ca="1" si="141"/>
        <v>0</v>
      </c>
      <c r="CV101" s="266">
        <f t="shared" ca="1" si="141"/>
        <v>0</v>
      </c>
      <c r="CW101" s="266">
        <f t="shared" ca="1" si="141"/>
        <v>0</v>
      </c>
      <c r="CX101" s="266">
        <f t="shared" ca="1" si="141"/>
        <v>0</v>
      </c>
      <c r="CY101" s="266">
        <f t="shared" ca="1" si="141"/>
        <v>0</v>
      </c>
      <c r="CZ101" s="266">
        <f t="shared" ca="1" si="141"/>
        <v>0</v>
      </c>
      <c r="DA101" s="266">
        <f t="shared" ca="1" si="141"/>
        <v>0</v>
      </c>
      <c r="DB101" s="266">
        <f t="shared" ca="1" si="141"/>
        <v>0</v>
      </c>
      <c r="DC101" s="266">
        <f t="shared" ca="1" si="141"/>
        <v>0</v>
      </c>
      <c r="DE101" s="118" t="str">
        <f t="shared" ca="1" si="100"/>
        <v>H.1.</v>
      </c>
      <c r="DF101">
        <v>1</v>
      </c>
      <c r="DG101">
        <f t="shared" ref="DG101:DG110" ca="1" si="142">OFFSET(INDIRECT("'"&amp;Opt_alt&amp;"'!H12"),$A101,DG$5)</f>
        <v>0</v>
      </c>
    </row>
    <row r="102" spans="1:111" ht="14.25" hidden="1" customHeight="1">
      <c r="A102" s="68">
        <v>90</v>
      </c>
      <c r="B102" s="262" t="str">
        <f t="shared" ca="1" si="97"/>
        <v>H.2.</v>
      </c>
      <c r="C102" s="263" t="str">
        <f t="shared" ca="1" si="98"/>
        <v>Veiklos pajamos 2 (viešojo sektoriaus)</v>
      </c>
      <c r="D102" s="180"/>
      <c r="E102" s="264" t="str">
        <f t="shared" ca="1" si="99"/>
        <v>Be PVM</v>
      </c>
      <c r="F102" s="265">
        <f ca="1">H102+NPV(FD,I102:INDEX(I102:DC102,PAL))</f>
        <v>0</v>
      </c>
      <c r="G102" s="258">
        <f ca="1">SUMIF($H$5:$DC$5,"&lt;="&amp;PAL,$H102:$DC102)</f>
        <v>0</v>
      </c>
      <c r="H102" s="266">
        <f t="shared" ca="1" si="132"/>
        <v>0</v>
      </c>
      <c r="I102" s="266">
        <f t="shared" ca="1" si="132"/>
        <v>0</v>
      </c>
      <c r="J102" s="266">
        <f t="shared" ca="1" si="132"/>
        <v>0</v>
      </c>
      <c r="K102" s="266">
        <f t="shared" ca="1" si="132"/>
        <v>0</v>
      </c>
      <c r="L102" s="266">
        <f t="shared" ca="1" si="132"/>
        <v>0</v>
      </c>
      <c r="M102" s="266">
        <f t="shared" ca="1" si="132"/>
        <v>0</v>
      </c>
      <c r="N102" s="266">
        <f t="shared" ca="1" si="132"/>
        <v>0</v>
      </c>
      <c r="O102" s="266">
        <f t="shared" ca="1" si="132"/>
        <v>0</v>
      </c>
      <c r="P102" s="266">
        <f t="shared" ca="1" si="132"/>
        <v>0</v>
      </c>
      <c r="Q102" s="266">
        <f t="shared" ca="1" si="132"/>
        <v>0</v>
      </c>
      <c r="R102" s="266">
        <f t="shared" ca="1" si="133"/>
        <v>0</v>
      </c>
      <c r="S102" s="266">
        <f t="shared" ca="1" si="133"/>
        <v>0</v>
      </c>
      <c r="T102" s="266">
        <f t="shared" ca="1" si="133"/>
        <v>0</v>
      </c>
      <c r="U102" s="266">
        <f t="shared" ca="1" si="133"/>
        <v>0</v>
      </c>
      <c r="V102" s="266">
        <f t="shared" ca="1" si="133"/>
        <v>0</v>
      </c>
      <c r="W102" s="266">
        <f t="shared" ca="1" si="133"/>
        <v>0</v>
      </c>
      <c r="X102" s="266">
        <f t="shared" ca="1" si="133"/>
        <v>0</v>
      </c>
      <c r="Y102" s="266">
        <f t="shared" ca="1" si="133"/>
        <v>0</v>
      </c>
      <c r="Z102" s="266">
        <f t="shared" ca="1" si="133"/>
        <v>0</v>
      </c>
      <c r="AA102" s="266">
        <f t="shared" ca="1" si="133"/>
        <v>0</v>
      </c>
      <c r="AB102" s="266">
        <f t="shared" ca="1" si="134"/>
        <v>0</v>
      </c>
      <c r="AC102" s="266">
        <f t="shared" ca="1" si="134"/>
        <v>0</v>
      </c>
      <c r="AD102" s="266">
        <f t="shared" ca="1" si="134"/>
        <v>0</v>
      </c>
      <c r="AE102" s="266">
        <f t="shared" ca="1" si="134"/>
        <v>0</v>
      </c>
      <c r="AF102" s="266">
        <f t="shared" ca="1" si="134"/>
        <v>0</v>
      </c>
      <c r="AG102" s="266">
        <f t="shared" ca="1" si="134"/>
        <v>0</v>
      </c>
      <c r="AH102" s="266">
        <f t="shared" ca="1" si="134"/>
        <v>0</v>
      </c>
      <c r="AI102" s="266">
        <f t="shared" ca="1" si="134"/>
        <v>0</v>
      </c>
      <c r="AJ102" s="266">
        <f t="shared" ca="1" si="134"/>
        <v>0</v>
      </c>
      <c r="AK102" s="266">
        <f t="shared" ca="1" si="134"/>
        <v>0</v>
      </c>
      <c r="AL102" s="266">
        <f t="shared" ca="1" si="135"/>
        <v>0</v>
      </c>
      <c r="AM102" s="266">
        <f t="shared" ca="1" si="135"/>
        <v>0</v>
      </c>
      <c r="AN102" s="266">
        <f t="shared" ca="1" si="135"/>
        <v>0</v>
      </c>
      <c r="AO102" s="266">
        <f t="shared" ca="1" si="135"/>
        <v>0</v>
      </c>
      <c r="AP102" s="266">
        <f t="shared" ca="1" si="135"/>
        <v>0</v>
      </c>
      <c r="AQ102" s="266">
        <f t="shared" ca="1" si="135"/>
        <v>0</v>
      </c>
      <c r="AR102" s="266">
        <f t="shared" ca="1" si="135"/>
        <v>0</v>
      </c>
      <c r="AS102" s="266">
        <f t="shared" ca="1" si="135"/>
        <v>0</v>
      </c>
      <c r="AT102" s="266">
        <f t="shared" ca="1" si="135"/>
        <v>0</v>
      </c>
      <c r="AU102" s="266">
        <f t="shared" ca="1" si="135"/>
        <v>0</v>
      </c>
      <c r="AV102" s="266">
        <f t="shared" ca="1" si="136"/>
        <v>0</v>
      </c>
      <c r="AW102" s="266">
        <f t="shared" ca="1" si="136"/>
        <v>0</v>
      </c>
      <c r="AX102" s="266">
        <f t="shared" ca="1" si="136"/>
        <v>0</v>
      </c>
      <c r="AY102" s="266">
        <f t="shared" ca="1" si="136"/>
        <v>0</v>
      </c>
      <c r="AZ102" s="266">
        <f t="shared" ca="1" si="136"/>
        <v>0</v>
      </c>
      <c r="BA102" s="266">
        <f t="shared" ca="1" si="136"/>
        <v>0</v>
      </c>
      <c r="BB102" s="266">
        <f t="shared" ca="1" si="136"/>
        <v>0</v>
      </c>
      <c r="BC102" s="266">
        <f t="shared" ca="1" si="136"/>
        <v>0</v>
      </c>
      <c r="BD102" s="266">
        <f t="shared" ca="1" si="136"/>
        <v>0</v>
      </c>
      <c r="BE102" s="266">
        <f t="shared" ca="1" si="136"/>
        <v>0</v>
      </c>
      <c r="BF102" s="266">
        <f t="shared" ca="1" si="137"/>
        <v>0</v>
      </c>
      <c r="BG102" s="266">
        <f t="shared" ca="1" si="137"/>
        <v>0</v>
      </c>
      <c r="BH102" s="266">
        <f t="shared" ca="1" si="137"/>
        <v>0</v>
      </c>
      <c r="BI102" s="266">
        <f t="shared" ca="1" si="137"/>
        <v>0</v>
      </c>
      <c r="BJ102" s="266">
        <f t="shared" ca="1" si="137"/>
        <v>0</v>
      </c>
      <c r="BK102" s="266">
        <f t="shared" ca="1" si="137"/>
        <v>0</v>
      </c>
      <c r="BL102" s="266">
        <f t="shared" ca="1" si="137"/>
        <v>0</v>
      </c>
      <c r="BM102" s="266">
        <f t="shared" ca="1" si="137"/>
        <v>0</v>
      </c>
      <c r="BN102" s="266">
        <f t="shared" ca="1" si="137"/>
        <v>0</v>
      </c>
      <c r="BO102" s="266">
        <f t="shared" ca="1" si="137"/>
        <v>0</v>
      </c>
      <c r="BP102" s="266">
        <f t="shared" ca="1" si="138"/>
        <v>0</v>
      </c>
      <c r="BQ102" s="266">
        <f t="shared" ca="1" si="138"/>
        <v>0</v>
      </c>
      <c r="BR102" s="266">
        <f t="shared" ca="1" si="138"/>
        <v>0</v>
      </c>
      <c r="BS102" s="266">
        <f t="shared" ca="1" si="138"/>
        <v>0</v>
      </c>
      <c r="BT102" s="266">
        <f t="shared" ca="1" si="138"/>
        <v>0</v>
      </c>
      <c r="BU102" s="266">
        <f t="shared" ca="1" si="138"/>
        <v>0</v>
      </c>
      <c r="BV102" s="266">
        <f t="shared" ca="1" si="138"/>
        <v>0</v>
      </c>
      <c r="BW102" s="266">
        <f t="shared" ca="1" si="138"/>
        <v>0</v>
      </c>
      <c r="BX102" s="266">
        <f t="shared" ca="1" si="138"/>
        <v>0</v>
      </c>
      <c r="BY102" s="266">
        <f t="shared" ca="1" si="138"/>
        <v>0</v>
      </c>
      <c r="BZ102" s="266">
        <f t="shared" ca="1" si="139"/>
        <v>0</v>
      </c>
      <c r="CA102" s="266">
        <f t="shared" ca="1" si="139"/>
        <v>0</v>
      </c>
      <c r="CB102" s="266">
        <f t="shared" ca="1" si="139"/>
        <v>0</v>
      </c>
      <c r="CC102" s="266">
        <f t="shared" ca="1" si="139"/>
        <v>0</v>
      </c>
      <c r="CD102" s="266">
        <f t="shared" ca="1" si="139"/>
        <v>0</v>
      </c>
      <c r="CE102" s="266">
        <f t="shared" ca="1" si="139"/>
        <v>0</v>
      </c>
      <c r="CF102" s="266">
        <f t="shared" ca="1" si="139"/>
        <v>0</v>
      </c>
      <c r="CG102" s="266">
        <f t="shared" ca="1" si="139"/>
        <v>0</v>
      </c>
      <c r="CH102" s="266">
        <f t="shared" ca="1" si="139"/>
        <v>0</v>
      </c>
      <c r="CI102" s="266">
        <f t="shared" ca="1" si="139"/>
        <v>0</v>
      </c>
      <c r="CJ102" s="266">
        <f t="shared" ca="1" si="140"/>
        <v>0</v>
      </c>
      <c r="CK102" s="266">
        <f t="shared" ca="1" si="140"/>
        <v>0</v>
      </c>
      <c r="CL102" s="266">
        <f t="shared" ca="1" si="140"/>
        <v>0</v>
      </c>
      <c r="CM102" s="266">
        <f t="shared" ca="1" si="140"/>
        <v>0</v>
      </c>
      <c r="CN102" s="266">
        <f t="shared" ca="1" si="140"/>
        <v>0</v>
      </c>
      <c r="CO102" s="266">
        <f t="shared" ca="1" si="140"/>
        <v>0</v>
      </c>
      <c r="CP102" s="266">
        <f t="shared" ca="1" si="140"/>
        <v>0</v>
      </c>
      <c r="CQ102" s="266">
        <f t="shared" ca="1" si="140"/>
        <v>0</v>
      </c>
      <c r="CR102" s="266">
        <f t="shared" ca="1" si="140"/>
        <v>0</v>
      </c>
      <c r="CS102" s="266">
        <f t="shared" ca="1" si="140"/>
        <v>0</v>
      </c>
      <c r="CT102" s="266">
        <f t="shared" ca="1" si="141"/>
        <v>0</v>
      </c>
      <c r="CU102" s="266">
        <f t="shared" ca="1" si="141"/>
        <v>0</v>
      </c>
      <c r="CV102" s="266">
        <f t="shared" ca="1" si="141"/>
        <v>0</v>
      </c>
      <c r="CW102" s="266">
        <f t="shared" ca="1" si="141"/>
        <v>0</v>
      </c>
      <c r="CX102" s="266">
        <f t="shared" ca="1" si="141"/>
        <v>0</v>
      </c>
      <c r="CY102" s="266">
        <f t="shared" ca="1" si="141"/>
        <v>0</v>
      </c>
      <c r="CZ102" s="266">
        <f t="shared" ca="1" si="141"/>
        <v>0</v>
      </c>
      <c r="DA102" s="266">
        <f t="shared" ca="1" si="141"/>
        <v>0</v>
      </c>
      <c r="DB102" s="266">
        <f t="shared" ca="1" si="141"/>
        <v>0</v>
      </c>
      <c r="DC102" s="266">
        <f t="shared" ca="1" si="141"/>
        <v>0</v>
      </c>
      <c r="DE102" s="118" t="str">
        <f t="shared" ca="1" si="100"/>
        <v>H.2.</v>
      </c>
      <c r="DF102">
        <v>1</v>
      </c>
      <c r="DG102">
        <f t="shared" ca="1" si="142"/>
        <v>0</v>
      </c>
    </row>
    <row r="103" spans="1:111" ht="14.25" hidden="1" customHeight="1">
      <c r="A103" s="68">
        <v>91</v>
      </c>
      <c r="B103" s="262" t="str">
        <f t="shared" ca="1" si="97"/>
        <v>H.3.</v>
      </c>
      <c r="C103" s="263" t="str">
        <f t="shared" ca="1" si="98"/>
        <v>Veiklos pajamos 3 (viešojo sektoriaus)</v>
      </c>
      <c r="D103" s="180"/>
      <c r="E103" s="264" t="str">
        <f t="shared" ca="1" si="99"/>
        <v>Be PVM</v>
      </c>
      <c r="F103" s="265">
        <f ca="1">H103+NPV(FD,I103:INDEX(I103:DC103,PAL))</f>
        <v>0</v>
      </c>
      <c r="G103" s="258">
        <f ca="1">SUMIF($H$5:$DC$5,"&lt;="&amp;PAL,$H103:$DC103)</f>
        <v>0</v>
      </c>
      <c r="H103" s="266">
        <f t="shared" ca="1" si="132"/>
        <v>0</v>
      </c>
      <c r="I103" s="266">
        <f t="shared" ca="1" si="132"/>
        <v>0</v>
      </c>
      <c r="J103" s="266">
        <f t="shared" ca="1" si="132"/>
        <v>0</v>
      </c>
      <c r="K103" s="266">
        <f t="shared" ca="1" si="132"/>
        <v>0</v>
      </c>
      <c r="L103" s="266">
        <f t="shared" ca="1" si="132"/>
        <v>0</v>
      </c>
      <c r="M103" s="266">
        <f t="shared" ca="1" si="132"/>
        <v>0</v>
      </c>
      <c r="N103" s="266">
        <f t="shared" ca="1" si="132"/>
        <v>0</v>
      </c>
      <c r="O103" s="266">
        <f t="shared" ca="1" si="132"/>
        <v>0</v>
      </c>
      <c r="P103" s="266">
        <f t="shared" ca="1" si="132"/>
        <v>0</v>
      </c>
      <c r="Q103" s="266">
        <f t="shared" ca="1" si="132"/>
        <v>0</v>
      </c>
      <c r="R103" s="266">
        <f t="shared" ca="1" si="133"/>
        <v>0</v>
      </c>
      <c r="S103" s="266">
        <f t="shared" ca="1" si="133"/>
        <v>0</v>
      </c>
      <c r="T103" s="266">
        <f t="shared" ca="1" si="133"/>
        <v>0</v>
      </c>
      <c r="U103" s="266">
        <f t="shared" ca="1" si="133"/>
        <v>0</v>
      </c>
      <c r="V103" s="266">
        <f t="shared" ca="1" si="133"/>
        <v>0</v>
      </c>
      <c r="W103" s="266">
        <f t="shared" ca="1" si="133"/>
        <v>0</v>
      </c>
      <c r="X103" s="266">
        <f t="shared" ca="1" si="133"/>
        <v>0</v>
      </c>
      <c r="Y103" s="266">
        <f t="shared" ca="1" si="133"/>
        <v>0</v>
      </c>
      <c r="Z103" s="266">
        <f t="shared" ca="1" si="133"/>
        <v>0</v>
      </c>
      <c r="AA103" s="266">
        <f t="shared" ca="1" si="133"/>
        <v>0</v>
      </c>
      <c r="AB103" s="266">
        <f t="shared" ca="1" si="134"/>
        <v>0</v>
      </c>
      <c r="AC103" s="266">
        <f t="shared" ca="1" si="134"/>
        <v>0</v>
      </c>
      <c r="AD103" s="266">
        <f t="shared" ca="1" si="134"/>
        <v>0</v>
      </c>
      <c r="AE103" s="266">
        <f t="shared" ca="1" si="134"/>
        <v>0</v>
      </c>
      <c r="AF103" s="266">
        <f t="shared" ca="1" si="134"/>
        <v>0</v>
      </c>
      <c r="AG103" s="266">
        <f t="shared" ca="1" si="134"/>
        <v>0</v>
      </c>
      <c r="AH103" s="266">
        <f t="shared" ca="1" si="134"/>
        <v>0</v>
      </c>
      <c r="AI103" s="266">
        <f t="shared" ca="1" si="134"/>
        <v>0</v>
      </c>
      <c r="AJ103" s="266">
        <f t="shared" ca="1" si="134"/>
        <v>0</v>
      </c>
      <c r="AK103" s="266">
        <f t="shared" ca="1" si="134"/>
        <v>0</v>
      </c>
      <c r="AL103" s="266">
        <f t="shared" ca="1" si="135"/>
        <v>0</v>
      </c>
      <c r="AM103" s="266">
        <f t="shared" ca="1" si="135"/>
        <v>0</v>
      </c>
      <c r="AN103" s="266">
        <f t="shared" ca="1" si="135"/>
        <v>0</v>
      </c>
      <c r="AO103" s="266">
        <f t="shared" ca="1" si="135"/>
        <v>0</v>
      </c>
      <c r="AP103" s="266">
        <f t="shared" ca="1" si="135"/>
        <v>0</v>
      </c>
      <c r="AQ103" s="266">
        <f t="shared" ca="1" si="135"/>
        <v>0</v>
      </c>
      <c r="AR103" s="266">
        <f t="shared" ca="1" si="135"/>
        <v>0</v>
      </c>
      <c r="AS103" s="266">
        <f t="shared" ca="1" si="135"/>
        <v>0</v>
      </c>
      <c r="AT103" s="266">
        <f t="shared" ca="1" si="135"/>
        <v>0</v>
      </c>
      <c r="AU103" s="266">
        <f t="shared" ca="1" si="135"/>
        <v>0</v>
      </c>
      <c r="AV103" s="266">
        <f t="shared" ca="1" si="136"/>
        <v>0</v>
      </c>
      <c r="AW103" s="266">
        <f t="shared" ca="1" si="136"/>
        <v>0</v>
      </c>
      <c r="AX103" s="266">
        <f t="shared" ca="1" si="136"/>
        <v>0</v>
      </c>
      <c r="AY103" s="266">
        <f t="shared" ca="1" si="136"/>
        <v>0</v>
      </c>
      <c r="AZ103" s="266">
        <f t="shared" ca="1" si="136"/>
        <v>0</v>
      </c>
      <c r="BA103" s="266">
        <f t="shared" ca="1" si="136"/>
        <v>0</v>
      </c>
      <c r="BB103" s="266">
        <f t="shared" ca="1" si="136"/>
        <v>0</v>
      </c>
      <c r="BC103" s="266">
        <f t="shared" ca="1" si="136"/>
        <v>0</v>
      </c>
      <c r="BD103" s="266">
        <f t="shared" ca="1" si="136"/>
        <v>0</v>
      </c>
      <c r="BE103" s="266">
        <f t="shared" ca="1" si="136"/>
        <v>0</v>
      </c>
      <c r="BF103" s="266">
        <f t="shared" ca="1" si="137"/>
        <v>0</v>
      </c>
      <c r="BG103" s="266">
        <f t="shared" ca="1" si="137"/>
        <v>0</v>
      </c>
      <c r="BH103" s="266">
        <f t="shared" ca="1" si="137"/>
        <v>0</v>
      </c>
      <c r="BI103" s="266">
        <f t="shared" ca="1" si="137"/>
        <v>0</v>
      </c>
      <c r="BJ103" s="266">
        <f t="shared" ca="1" si="137"/>
        <v>0</v>
      </c>
      <c r="BK103" s="266">
        <f t="shared" ca="1" si="137"/>
        <v>0</v>
      </c>
      <c r="BL103" s="266">
        <f t="shared" ca="1" si="137"/>
        <v>0</v>
      </c>
      <c r="BM103" s="266">
        <f t="shared" ca="1" si="137"/>
        <v>0</v>
      </c>
      <c r="BN103" s="266">
        <f t="shared" ca="1" si="137"/>
        <v>0</v>
      </c>
      <c r="BO103" s="266">
        <f t="shared" ca="1" si="137"/>
        <v>0</v>
      </c>
      <c r="BP103" s="266">
        <f t="shared" ca="1" si="138"/>
        <v>0</v>
      </c>
      <c r="BQ103" s="266">
        <f t="shared" ca="1" si="138"/>
        <v>0</v>
      </c>
      <c r="BR103" s="266">
        <f t="shared" ca="1" si="138"/>
        <v>0</v>
      </c>
      <c r="BS103" s="266">
        <f t="shared" ca="1" si="138"/>
        <v>0</v>
      </c>
      <c r="BT103" s="266">
        <f t="shared" ca="1" si="138"/>
        <v>0</v>
      </c>
      <c r="BU103" s="266">
        <f t="shared" ca="1" si="138"/>
        <v>0</v>
      </c>
      <c r="BV103" s="266">
        <f t="shared" ca="1" si="138"/>
        <v>0</v>
      </c>
      <c r="BW103" s="266">
        <f t="shared" ca="1" si="138"/>
        <v>0</v>
      </c>
      <c r="BX103" s="266">
        <f t="shared" ca="1" si="138"/>
        <v>0</v>
      </c>
      <c r="BY103" s="266">
        <f t="shared" ca="1" si="138"/>
        <v>0</v>
      </c>
      <c r="BZ103" s="266">
        <f t="shared" ca="1" si="139"/>
        <v>0</v>
      </c>
      <c r="CA103" s="266">
        <f t="shared" ca="1" si="139"/>
        <v>0</v>
      </c>
      <c r="CB103" s="266">
        <f t="shared" ca="1" si="139"/>
        <v>0</v>
      </c>
      <c r="CC103" s="266">
        <f t="shared" ca="1" si="139"/>
        <v>0</v>
      </c>
      <c r="CD103" s="266">
        <f t="shared" ca="1" si="139"/>
        <v>0</v>
      </c>
      <c r="CE103" s="266">
        <f t="shared" ca="1" si="139"/>
        <v>0</v>
      </c>
      <c r="CF103" s="266">
        <f t="shared" ca="1" si="139"/>
        <v>0</v>
      </c>
      <c r="CG103" s="266">
        <f t="shared" ca="1" si="139"/>
        <v>0</v>
      </c>
      <c r="CH103" s="266">
        <f t="shared" ca="1" si="139"/>
        <v>0</v>
      </c>
      <c r="CI103" s="266">
        <f t="shared" ca="1" si="139"/>
        <v>0</v>
      </c>
      <c r="CJ103" s="266">
        <f t="shared" ca="1" si="140"/>
        <v>0</v>
      </c>
      <c r="CK103" s="266">
        <f t="shared" ca="1" si="140"/>
        <v>0</v>
      </c>
      <c r="CL103" s="266">
        <f t="shared" ca="1" si="140"/>
        <v>0</v>
      </c>
      <c r="CM103" s="266">
        <f t="shared" ca="1" si="140"/>
        <v>0</v>
      </c>
      <c r="CN103" s="266">
        <f t="shared" ca="1" si="140"/>
        <v>0</v>
      </c>
      <c r="CO103" s="266">
        <f t="shared" ca="1" si="140"/>
        <v>0</v>
      </c>
      <c r="CP103" s="266">
        <f t="shared" ca="1" si="140"/>
        <v>0</v>
      </c>
      <c r="CQ103" s="266">
        <f t="shared" ca="1" si="140"/>
        <v>0</v>
      </c>
      <c r="CR103" s="266">
        <f t="shared" ca="1" si="140"/>
        <v>0</v>
      </c>
      <c r="CS103" s="266">
        <f t="shared" ca="1" si="140"/>
        <v>0</v>
      </c>
      <c r="CT103" s="266">
        <f t="shared" ca="1" si="141"/>
        <v>0</v>
      </c>
      <c r="CU103" s="266">
        <f t="shared" ca="1" si="141"/>
        <v>0</v>
      </c>
      <c r="CV103" s="266">
        <f t="shared" ca="1" si="141"/>
        <v>0</v>
      </c>
      <c r="CW103" s="266">
        <f t="shared" ca="1" si="141"/>
        <v>0</v>
      </c>
      <c r="CX103" s="266">
        <f t="shared" ca="1" si="141"/>
        <v>0</v>
      </c>
      <c r="CY103" s="266">
        <f t="shared" ca="1" si="141"/>
        <v>0</v>
      </c>
      <c r="CZ103" s="266">
        <f t="shared" ca="1" si="141"/>
        <v>0</v>
      </c>
      <c r="DA103" s="266">
        <f t="shared" ca="1" si="141"/>
        <v>0</v>
      </c>
      <c r="DB103" s="266">
        <f t="shared" ca="1" si="141"/>
        <v>0</v>
      </c>
      <c r="DC103" s="266">
        <f t="shared" ca="1" si="141"/>
        <v>0</v>
      </c>
      <c r="DE103" s="118" t="str">
        <f t="shared" ca="1" si="100"/>
        <v>H.3.</v>
      </c>
      <c r="DF103">
        <v>1</v>
      </c>
      <c r="DG103">
        <f t="shared" ca="1" si="142"/>
        <v>0</v>
      </c>
    </row>
    <row r="104" spans="1:111" ht="14.25" hidden="1" customHeight="1">
      <c r="A104" s="68">
        <v>92</v>
      </c>
      <c r="B104" s="262" t="str">
        <f t="shared" ca="1" si="97"/>
        <v>H.4.</v>
      </c>
      <c r="C104" s="263" t="str">
        <f t="shared" ca="1" si="98"/>
        <v>Veiklos pajamos 4 (viešojo sektoriaus)</v>
      </c>
      <c r="D104" s="180"/>
      <c r="E104" s="264" t="str">
        <f t="shared" ca="1" si="99"/>
        <v>Be PVM</v>
      </c>
      <c r="F104" s="265">
        <f ca="1">H104+NPV(FD,I104:INDEX(I104:DC104,PAL))</f>
        <v>0</v>
      </c>
      <c r="G104" s="258">
        <f ca="1">SUMIF($H$5:$DC$5,"&lt;="&amp;PAL,$H104:$DC104)</f>
        <v>0</v>
      </c>
      <c r="H104" s="266">
        <f t="shared" ca="1" si="132"/>
        <v>0</v>
      </c>
      <c r="I104" s="266">
        <f t="shared" ca="1" si="132"/>
        <v>0</v>
      </c>
      <c r="J104" s="266">
        <f t="shared" ca="1" si="132"/>
        <v>0</v>
      </c>
      <c r="K104" s="266">
        <f t="shared" ca="1" si="132"/>
        <v>0</v>
      </c>
      <c r="L104" s="266">
        <f t="shared" ca="1" si="132"/>
        <v>0</v>
      </c>
      <c r="M104" s="266">
        <f t="shared" ca="1" si="132"/>
        <v>0</v>
      </c>
      <c r="N104" s="266">
        <f t="shared" ca="1" si="132"/>
        <v>0</v>
      </c>
      <c r="O104" s="266">
        <f t="shared" ca="1" si="132"/>
        <v>0</v>
      </c>
      <c r="P104" s="266">
        <f t="shared" ca="1" si="132"/>
        <v>0</v>
      </c>
      <c r="Q104" s="266">
        <f t="shared" ca="1" si="132"/>
        <v>0</v>
      </c>
      <c r="R104" s="266">
        <f t="shared" ca="1" si="133"/>
        <v>0</v>
      </c>
      <c r="S104" s="266">
        <f t="shared" ca="1" si="133"/>
        <v>0</v>
      </c>
      <c r="T104" s="266">
        <f t="shared" ca="1" si="133"/>
        <v>0</v>
      </c>
      <c r="U104" s="266">
        <f t="shared" ca="1" si="133"/>
        <v>0</v>
      </c>
      <c r="V104" s="266">
        <f t="shared" ca="1" si="133"/>
        <v>0</v>
      </c>
      <c r="W104" s="266">
        <f t="shared" ca="1" si="133"/>
        <v>0</v>
      </c>
      <c r="X104" s="266">
        <f t="shared" ca="1" si="133"/>
        <v>0</v>
      </c>
      <c r="Y104" s="266">
        <f t="shared" ca="1" si="133"/>
        <v>0</v>
      </c>
      <c r="Z104" s="266">
        <f t="shared" ca="1" si="133"/>
        <v>0</v>
      </c>
      <c r="AA104" s="266">
        <f t="shared" ca="1" si="133"/>
        <v>0</v>
      </c>
      <c r="AB104" s="266">
        <f t="shared" ca="1" si="134"/>
        <v>0</v>
      </c>
      <c r="AC104" s="266">
        <f t="shared" ca="1" si="134"/>
        <v>0</v>
      </c>
      <c r="AD104" s="266">
        <f t="shared" ca="1" si="134"/>
        <v>0</v>
      </c>
      <c r="AE104" s="266">
        <f t="shared" ca="1" si="134"/>
        <v>0</v>
      </c>
      <c r="AF104" s="266">
        <f t="shared" ca="1" si="134"/>
        <v>0</v>
      </c>
      <c r="AG104" s="266">
        <f t="shared" ca="1" si="134"/>
        <v>0</v>
      </c>
      <c r="AH104" s="266">
        <f t="shared" ca="1" si="134"/>
        <v>0</v>
      </c>
      <c r="AI104" s="266">
        <f t="shared" ca="1" si="134"/>
        <v>0</v>
      </c>
      <c r="AJ104" s="266">
        <f t="shared" ca="1" si="134"/>
        <v>0</v>
      </c>
      <c r="AK104" s="266">
        <f t="shared" ca="1" si="134"/>
        <v>0</v>
      </c>
      <c r="AL104" s="266">
        <f t="shared" ca="1" si="135"/>
        <v>0</v>
      </c>
      <c r="AM104" s="266">
        <f t="shared" ca="1" si="135"/>
        <v>0</v>
      </c>
      <c r="AN104" s="266">
        <f t="shared" ca="1" si="135"/>
        <v>0</v>
      </c>
      <c r="AO104" s="266">
        <f t="shared" ca="1" si="135"/>
        <v>0</v>
      </c>
      <c r="AP104" s="266">
        <f t="shared" ca="1" si="135"/>
        <v>0</v>
      </c>
      <c r="AQ104" s="266">
        <f t="shared" ca="1" si="135"/>
        <v>0</v>
      </c>
      <c r="AR104" s="266">
        <f t="shared" ca="1" si="135"/>
        <v>0</v>
      </c>
      <c r="AS104" s="266">
        <f t="shared" ca="1" si="135"/>
        <v>0</v>
      </c>
      <c r="AT104" s="266">
        <f t="shared" ca="1" si="135"/>
        <v>0</v>
      </c>
      <c r="AU104" s="266">
        <f t="shared" ca="1" si="135"/>
        <v>0</v>
      </c>
      <c r="AV104" s="266">
        <f t="shared" ca="1" si="136"/>
        <v>0</v>
      </c>
      <c r="AW104" s="266">
        <f t="shared" ca="1" si="136"/>
        <v>0</v>
      </c>
      <c r="AX104" s="266">
        <f t="shared" ca="1" si="136"/>
        <v>0</v>
      </c>
      <c r="AY104" s="266">
        <f t="shared" ca="1" si="136"/>
        <v>0</v>
      </c>
      <c r="AZ104" s="266">
        <f t="shared" ca="1" si="136"/>
        <v>0</v>
      </c>
      <c r="BA104" s="266">
        <f t="shared" ca="1" si="136"/>
        <v>0</v>
      </c>
      <c r="BB104" s="266">
        <f t="shared" ca="1" si="136"/>
        <v>0</v>
      </c>
      <c r="BC104" s="266">
        <f t="shared" ca="1" si="136"/>
        <v>0</v>
      </c>
      <c r="BD104" s="266">
        <f t="shared" ca="1" si="136"/>
        <v>0</v>
      </c>
      <c r="BE104" s="266">
        <f t="shared" ca="1" si="136"/>
        <v>0</v>
      </c>
      <c r="BF104" s="266">
        <f t="shared" ca="1" si="137"/>
        <v>0</v>
      </c>
      <c r="BG104" s="266">
        <f t="shared" ca="1" si="137"/>
        <v>0</v>
      </c>
      <c r="BH104" s="266">
        <f t="shared" ca="1" si="137"/>
        <v>0</v>
      </c>
      <c r="BI104" s="266">
        <f t="shared" ca="1" si="137"/>
        <v>0</v>
      </c>
      <c r="BJ104" s="266">
        <f t="shared" ca="1" si="137"/>
        <v>0</v>
      </c>
      <c r="BK104" s="266">
        <f t="shared" ca="1" si="137"/>
        <v>0</v>
      </c>
      <c r="BL104" s="266">
        <f t="shared" ca="1" si="137"/>
        <v>0</v>
      </c>
      <c r="BM104" s="266">
        <f t="shared" ca="1" si="137"/>
        <v>0</v>
      </c>
      <c r="BN104" s="266">
        <f t="shared" ca="1" si="137"/>
        <v>0</v>
      </c>
      <c r="BO104" s="266">
        <f t="shared" ca="1" si="137"/>
        <v>0</v>
      </c>
      <c r="BP104" s="266">
        <f t="shared" ca="1" si="138"/>
        <v>0</v>
      </c>
      <c r="BQ104" s="266">
        <f t="shared" ca="1" si="138"/>
        <v>0</v>
      </c>
      <c r="BR104" s="266">
        <f t="shared" ca="1" si="138"/>
        <v>0</v>
      </c>
      <c r="BS104" s="266">
        <f t="shared" ca="1" si="138"/>
        <v>0</v>
      </c>
      <c r="BT104" s="266">
        <f t="shared" ca="1" si="138"/>
        <v>0</v>
      </c>
      <c r="BU104" s="266">
        <f t="shared" ca="1" si="138"/>
        <v>0</v>
      </c>
      <c r="BV104" s="266">
        <f t="shared" ca="1" si="138"/>
        <v>0</v>
      </c>
      <c r="BW104" s="266">
        <f t="shared" ca="1" si="138"/>
        <v>0</v>
      </c>
      <c r="BX104" s="266">
        <f t="shared" ca="1" si="138"/>
        <v>0</v>
      </c>
      <c r="BY104" s="266">
        <f t="shared" ca="1" si="138"/>
        <v>0</v>
      </c>
      <c r="BZ104" s="266">
        <f t="shared" ca="1" si="139"/>
        <v>0</v>
      </c>
      <c r="CA104" s="266">
        <f t="shared" ca="1" si="139"/>
        <v>0</v>
      </c>
      <c r="CB104" s="266">
        <f t="shared" ca="1" si="139"/>
        <v>0</v>
      </c>
      <c r="CC104" s="266">
        <f t="shared" ca="1" si="139"/>
        <v>0</v>
      </c>
      <c r="CD104" s="266">
        <f t="shared" ca="1" si="139"/>
        <v>0</v>
      </c>
      <c r="CE104" s="266">
        <f t="shared" ca="1" si="139"/>
        <v>0</v>
      </c>
      <c r="CF104" s="266">
        <f t="shared" ca="1" si="139"/>
        <v>0</v>
      </c>
      <c r="CG104" s="266">
        <f t="shared" ca="1" si="139"/>
        <v>0</v>
      </c>
      <c r="CH104" s="266">
        <f t="shared" ca="1" si="139"/>
        <v>0</v>
      </c>
      <c r="CI104" s="266">
        <f t="shared" ca="1" si="139"/>
        <v>0</v>
      </c>
      <c r="CJ104" s="266">
        <f t="shared" ca="1" si="140"/>
        <v>0</v>
      </c>
      <c r="CK104" s="266">
        <f t="shared" ca="1" si="140"/>
        <v>0</v>
      </c>
      <c r="CL104" s="266">
        <f t="shared" ca="1" si="140"/>
        <v>0</v>
      </c>
      <c r="CM104" s="266">
        <f t="shared" ca="1" si="140"/>
        <v>0</v>
      </c>
      <c r="CN104" s="266">
        <f t="shared" ca="1" si="140"/>
        <v>0</v>
      </c>
      <c r="CO104" s="266">
        <f t="shared" ca="1" si="140"/>
        <v>0</v>
      </c>
      <c r="CP104" s="266">
        <f t="shared" ca="1" si="140"/>
        <v>0</v>
      </c>
      <c r="CQ104" s="266">
        <f t="shared" ca="1" si="140"/>
        <v>0</v>
      </c>
      <c r="CR104" s="266">
        <f t="shared" ca="1" si="140"/>
        <v>0</v>
      </c>
      <c r="CS104" s="266">
        <f t="shared" ca="1" si="140"/>
        <v>0</v>
      </c>
      <c r="CT104" s="266">
        <f t="shared" ca="1" si="141"/>
        <v>0</v>
      </c>
      <c r="CU104" s="266">
        <f t="shared" ca="1" si="141"/>
        <v>0</v>
      </c>
      <c r="CV104" s="266">
        <f t="shared" ca="1" si="141"/>
        <v>0</v>
      </c>
      <c r="CW104" s="266">
        <f t="shared" ca="1" si="141"/>
        <v>0</v>
      </c>
      <c r="CX104" s="266">
        <f t="shared" ca="1" si="141"/>
        <v>0</v>
      </c>
      <c r="CY104" s="266">
        <f t="shared" ca="1" si="141"/>
        <v>0</v>
      </c>
      <c r="CZ104" s="266">
        <f t="shared" ca="1" si="141"/>
        <v>0</v>
      </c>
      <c r="DA104" s="266">
        <f t="shared" ca="1" si="141"/>
        <v>0</v>
      </c>
      <c r="DB104" s="266">
        <f t="shared" ca="1" si="141"/>
        <v>0</v>
      </c>
      <c r="DC104" s="266">
        <f t="shared" ca="1" si="141"/>
        <v>0</v>
      </c>
      <c r="DE104" s="118" t="str">
        <f t="shared" ca="1" si="100"/>
        <v>H.4.</v>
      </c>
      <c r="DF104">
        <v>1</v>
      </c>
      <c r="DG104">
        <f t="shared" ca="1" si="142"/>
        <v>0</v>
      </c>
    </row>
    <row r="105" spans="1:111" ht="14.25" hidden="1" customHeight="1">
      <c r="A105" s="68">
        <v>93</v>
      </c>
      <c r="B105" s="262" t="str">
        <f t="shared" ca="1" si="97"/>
        <v>H.5.</v>
      </c>
      <c r="C105" s="263" t="str">
        <f t="shared" ca="1" si="98"/>
        <v>Veiklos pajamos 5 (viešojo sektoriaus)</v>
      </c>
      <c r="D105" s="180"/>
      <c r="E105" s="264" t="str">
        <f t="shared" ca="1" si="99"/>
        <v>Be PVM</v>
      </c>
      <c r="F105" s="265">
        <f ca="1">H105+NPV(FD,I105:INDEX(I105:DC105,PAL))</f>
        <v>0</v>
      </c>
      <c r="G105" s="258">
        <f ca="1">SUMIF($H$5:$DC$5,"&lt;="&amp;PAL,$H105:$DC105)</f>
        <v>0</v>
      </c>
      <c r="H105" s="266">
        <f t="shared" ca="1" si="132"/>
        <v>0</v>
      </c>
      <c r="I105" s="266">
        <f t="shared" ca="1" si="132"/>
        <v>0</v>
      </c>
      <c r="J105" s="266">
        <f t="shared" ca="1" si="132"/>
        <v>0</v>
      </c>
      <c r="K105" s="266">
        <f t="shared" ca="1" si="132"/>
        <v>0</v>
      </c>
      <c r="L105" s="266">
        <f t="shared" ca="1" si="132"/>
        <v>0</v>
      </c>
      <c r="M105" s="266">
        <f t="shared" ca="1" si="132"/>
        <v>0</v>
      </c>
      <c r="N105" s="266">
        <f t="shared" ca="1" si="132"/>
        <v>0</v>
      </c>
      <c r="O105" s="266">
        <f t="shared" ca="1" si="132"/>
        <v>0</v>
      </c>
      <c r="P105" s="266">
        <f t="shared" ca="1" si="132"/>
        <v>0</v>
      </c>
      <c r="Q105" s="266">
        <f t="shared" ca="1" si="132"/>
        <v>0</v>
      </c>
      <c r="R105" s="266">
        <f t="shared" ca="1" si="133"/>
        <v>0</v>
      </c>
      <c r="S105" s="266">
        <f t="shared" ca="1" si="133"/>
        <v>0</v>
      </c>
      <c r="T105" s="266">
        <f t="shared" ca="1" si="133"/>
        <v>0</v>
      </c>
      <c r="U105" s="266">
        <f t="shared" ca="1" si="133"/>
        <v>0</v>
      </c>
      <c r="V105" s="266">
        <f t="shared" ca="1" si="133"/>
        <v>0</v>
      </c>
      <c r="W105" s="266">
        <f t="shared" ca="1" si="133"/>
        <v>0</v>
      </c>
      <c r="X105" s="266">
        <f t="shared" ca="1" si="133"/>
        <v>0</v>
      </c>
      <c r="Y105" s="266">
        <f t="shared" ca="1" si="133"/>
        <v>0</v>
      </c>
      <c r="Z105" s="266">
        <f t="shared" ca="1" si="133"/>
        <v>0</v>
      </c>
      <c r="AA105" s="266">
        <f t="shared" ca="1" si="133"/>
        <v>0</v>
      </c>
      <c r="AB105" s="266">
        <f t="shared" ca="1" si="134"/>
        <v>0</v>
      </c>
      <c r="AC105" s="266">
        <f t="shared" ca="1" si="134"/>
        <v>0</v>
      </c>
      <c r="AD105" s="266">
        <f t="shared" ca="1" si="134"/>
        <v>0</v>
      </c>
      <c r="AE105" s="266">
        <f t="shared" ca="1" si="134"/>
        <v>0</v>
      </c>
      <c r="AF105" s="266">
        <f t="shared" ca="1" si="134"/>
        <v>0</v>
      </c>
      <c r="AG105" s="266">
        <f t="shared" ca="1" si="134"/>
        <v>0</v>
      </c>
      <c r="AH105" s="266">
        <f t="shared" ca="1" si="134"/>
        <v>0</v>
      </c>
      <c r="AI105" s="266">
        <f t="shared" ca="1" si="134"/>
        <v>0</v>
      </c>
      <c r="AJ105" s="266">
        <f t="shared" ca="1" si="134"/>
        <v>0</v>
      </c>
      <c r="AK105" s="266">
        <f t="shared" ca="1" si="134"/>
        <v>0</v>
      </c>
      <c r="AL105" s="266">
        <f t="shared" ca="1" si="135"/>
        <v>0</v>
      </c>
      <c r="AM105" s="266">
        <f t="shared" ca="1" si="135"/>
        <v>0</v>
      </c>
      <c r="AN105" s="266">
        <f t="shared" ca="1" si="135"/>
        <v>0</v>
      </c>
      <c r="AO105" s="266">
        <f t="shared" ca="1" si="135"/>
        <v>0</v>
      </c>
      <c r="AP105" s="266">
        <f t="shared" ca="1" si="135"/>
        <v>0</v>
      </c>
      <c r="AQ105" s="266">
        <f t="shared" ca="1" si="135"/>
        <v>0</v>
      </c>
      <c r="AR105" s="266">
        <f t="shared" ca="1" si="135"/>
        <v>0</v>
      </c>
      <c r="AS105" s="266">
        <f t="shared" ca="1" si="135"/>
        <v>0</v>
      </c>
      <c r="AT105" s="266">
        <f t="shared" ca="1" si="135"/>
        <v>0</v>
      </c>
      <c r="AU105" s="266">
        <f t="shared" ca="1" si="135"/>
        <v>0</v>
      </c>
      <c r="AV105" s="266">
        <f t="shared" ca="1" si="136"/>
        <v>0</v>
      </c>
      <c r="AW105" s="266">
        <f t="shared" ca="1" si="136"/>
        <v>0</v>
      </c>
      <c r="AX105" s="266">
        <f t="shared" ca="1" si="136"/>
        <v>0</v>
      </c>
      <c r="AY105" s="266">
        <f t="shared" ca="1" si="136"/>
        <v>0</v>
      </c>
      <c r="AZ105" s="266">
        <f t="shared" ca="1" si="136"/>
        <v>0</v>
      </c>
      <c r="BA105" s="266">
        <f t="shared" ca="1" si="136"/>
        <v>0</v>
      </c>
      <c r="BB105" s="266">
        <f t="shared" ca="1" si="136"/>
        <v>0</v>
      </c>
      <c r="BC105" s="266">
        <f t="shared" ca="1" si="136"/>
        <v>0</v>
      </c>
      <c r="BD105" s="266">
        <f t="shared" ca="1" si="136"/>
        <v>0</v>
      </c>
      <c r="BE105" s="266">
        <f t="shared" ca="1" si="136"/>
        <v>0</v>
      </c>
      <c r="BF105" s="266">
        <f t="shared" ca="1" si="137"/>
        <v>0</v>
      </c>
      <c r="BG105" s="266">
        <f t="shared" ca="1" si="137"/>
        <v>0</v>
      </c>
      <c r="BH105" s="266">
        <f t="shared" ca="1" si="137"/>
        <v>0</v>
      </c>
      <c r="BI105" s="266">
        <f t="shared" ca="1" si="137"/>
        <v>0</v>
      </c>
      <c r="BJ105" s="266">
        <f t="shared" ca="1" si="137"/>
        <v>0</v>
      </c>
      <c r="BK105" s="266">
        <f t="shared" ca="1" si="137"/>
        <v>0</v>
      </c>
      <c r="BL105" s="266">
        <f t="shared" ca="1" si="137"/>
        <v>0</v>
      </c>
      <c r="BM105" s="266">
        <f t="shared" ca="1" si="137"/>
        <v>0</v>
      </c>
      <c r="BN105" s="266">
        <f t="shared" ca="1" si="137"/>
        <v>0</v>
      </c>
      <c r="BO105" s="266">
        <f t="shared" ca="1" si="137"/>
        <v>0</v>
      </c>
      <c r="BP105" s="266">
        <f t="shared" ca="1" si="138"/>
        <v>0</v>
      </c>
      <c r="BQ105" s="266">
        <f t="shared" ca="1" si="138"/>
        <v>0</v>
      </c>
      <c r="BR105" s="266">
        <f t="shared" ca="1" si="138"/>
        <v>0</v>
      </c>
      <c r="BS105" s="266">
        <f t="shared" ca="1" si="138"/>
        <v>0</v>
      </c>
      <c r="BT105" s="266">
        <f t="shared" ca="1" si="138"/>
        <v>0</v>
      </c>
      <c r="BU105" s="266">
        <f t="shared" ca="1" si="138"/>
        <v>0</v>
      </c>
      <c r="BV105" s="266">
        <f t="shared" ca="1" si="138"/>
        <v>0</v>
      </c>
      <c r="BW105" s="266">
        <f t="shared" ca="1" si="138"/>
        <v>0</v>
      </c>
      <c r="BX105" s="266">
        <f t="shared" ca="1" si="138"/>
        <v>0</v>
      </c>
      <c r="BY105" s="266">
        <f t="shared" ca="1" si="138"/>
        <v>0</v>
      </c>
      <c r="BZ105" s="266">
        <f t="shared" ca="1" si="139"/>
        <v>0</v>
      </c>
      <c r="CA105" s="266">
        <f t="shared" ca="1" si="139"/>
        <v>0</v>
      </c>
      <c r="CB105" s="266">
        <f t="shared" ca="1" si="139"/>
        <v>0</v>
      </c>
      <c r="CC105" s="266">
        <f t="shared" ca="1" si="139"/>
        <v>0</v>
      </c>
      <c r="CD105" s="266">
        <f t="shared" ca="1" si="139"/>
        <v>0</v>
      </c>
      <c r="CE105" s="266">
        <f t="shared" ca="1" si="139"/>
        <v>0</v>
      </c>
      <c r="CF105" s="266">
        <f t="shared" ca="1" si="139"/>
        <v>0</v>
      </c>
      <c r="CG105" s="266">
        <f t="shared" ca="1" si="139"/>
        <v>0</v>
      </c>
      <c r="CH105" s="266">
        <f t="shared" ca="1" si="139"/>
        <v>0</v>
      </c>
      <c r="CI105" s="266">
        <f t="shared" ca="1" si="139"/>
        <v>0</v>
      </c>
      <c r="CJ105" s="266">
        <f t="shared" ca="1" si="140"/>
        <v>0</v>
      </c>
      <c r="CK105" s="266">
        <f t="shared" ca="1" si="140"/>
        <v>0</v>
      </c>
      <c r="CL105" s="266">
        <f t="shared" ca="1" si="140"/>
        <v>0</v>
      </c>
      <c r="CM105" s="266">
        <f t="shared" ca="1" si="140"/>
        <v>0</v>
      </c>
      <c r="CN105" s="266">
        <f t="shared" ca="1" si="140"/>
        <v>0</v>
      </c>
      <c r="CO105" s="266">
        <f t="shared" ca="1" si="140"/>
        <v>0</v>
      </c>
      <c r="CP105" s="266">
        <f t="shared" ca="1" si="140"/>
        <v>0</v>
      </c>
      <c r="CQ105" s="266">
        <f t="shared" ca="1" si="140"/>
        <v>0</v>
      </c>
      <c r="CR105" s="266">
        <f t="shared" ca="1" si="140"/>
        <v>0</v>
      </c>
      <c r="CS105" s="266">
        <f t="shared" ca="1" si="140"/>
        <v>0</v>
      </c>
      <c r="CT105" s="266">
        <f t="shared" ca="1" si="141"/>
        <v>0</v>
      </c>
      <c r="CU105" s="266">
        <f t="shared" ca="1" si="141"/>
        <v>0</v>
      </c>
      <c r="CV105" s="266">
        <f t="shared" ca="1" si="141"/>
        <v>0</v>
      </c>
      <c r="CW105" s="266">
        <f t="shared" ca="1" si="141"/>
        <v>0</v>
      </c>
      <c r="CX105" s="266">
        <f t="shared" ca="1" si="141"/>
        <v>0</v>
      </c>
      <c r="CY105" s="266">
        <f t="shared" ca="1" si="141"/>
        <v>0</v>
      </c>
      <c r="CZ105" s="266">
        <f t="shared" ca="1" si="141"/>
        <v>0</v>
      </c>
      <c r="DA105" s="266">
        <f t="shared" ca="1" si="141"/>
        <v>0</v>
      </c>
      <c r="DB105" s="266">
        <f t="shared" ca="1" si="141"/>
        <v>0</v>
      </c>
      <c r="DC105" s="266">
        <f t="shared" ca="1" si="141"/>
        <v>0</v>
      </c>
      <c r="DE105" s="118" t="str">
        <f t="shared" ca="1" si="100"/>
        <v>H.5.</v>
      </c>
      <c r="DF105">
        <v>1</v>
      </c>
      <c r="DG105">
        <f t="shared" ca="1" si="142"/>
        <v>0</v>
      </c>
    </row>
    <row r="106" spans="1:111" hidden="1">
      <c r="A106" s="68">
        <v>94</v>
      </c>
      <c r="B106" s="262" t="str">
        <f t="shared" ca="1" si="97"/>
        <v>H.6.</v>
      </c>
      <c r="C106" s="263" t="str">
        <f t="shared" ca="1" si="98"/>
        <v>Veiklos pajamos 1 (privataus ir NVO sektoriaus)</v>
      </c>
      <c r="D106" s="180"/>
      <c r="E106" s="264" t="str">
        <f t="shared" ca="1" si="99"/>
        <v/>
      </c>
      <c r="F106" s="265">
        <f ca="1">H106+NPV(FD,I106:INDEX(I106:DC106,PAL))</f>
        <v>0</v>
      </c>
      <c r="G106" s="258">
        <f ca="1">SUMIF($H$5:$DC$5,"&lt;="&amp;PAL,$H106:$DC106)</f>
        <v>0</v>
      </c>
      <c r="H106" s="266">
        <f t="shared" ca="1" si="132"/>
        <v>0</v>
      </c>
      <c r="I106" s="266">
        <f t="shared" ca="1" si="132"/>
        <v>0</v>
      </c>
      <c r="J106" s="266">
        <f t="shared" ca="1" si="132"/>
        <v>0</v>
      </c>
      <c r="K106" s="266">
        <f t="shared" ca="1" si="132"/>
        <v>0</v>
      </c>
      <c r="L106" s="266">
        <f t="shared" ca="1" si="132"/>
        <v>0</v>
      </c>
      <c r="M106" s="266">
        <f t="shared" ca="1" si="132"/>
        <v>0</v>
      </c>
      <c r="N106" s="266">
        <f t="shared" ca="1" si="132"/>
        <v>0</v>
      </c>
      <c r="O106" s="266">
        <f t="shared" ca="1" si="132"/>
        <v>0</v>
      </c>
      <c r="P106" s="266">
        <f t="shared" ca="1" si="132"/>
        <v>0</v>
      </c>
      <c r="Q106" s="266">
        <f t="shared" ca="1" si="132"/>
        <v>0</v>
      </c>
      <c r="R106" s="266">
        <f t="shared" ca="1" si="133"/>
        <v>0</v>
      </c>
      <c r="S106" s="266">
        <f t="shared" ca="1" si="133"/>
        <v>0</v>
      </c>
      <c r="T106" s="266">
        <f t="shared" ca="1" si="133"/>
        <v>0</v>
      </c>
      <c r="U106" s="266">
        <f t="shared" ca="1" si="133"/>
        <v>0</v>
      </c>
      <c r="V106" s="266">
        <f t="shared" ca="1" si="133"/>
        <v>0</v>
      </c>
      <c r="W106" s="266">
        <f t="shared" ca="1" si="133"/>
        <v>0</v>
      </c>
      <c r="X106" s="266">
        <f t="shared" ca="1" si="133"/>
        <v>0</v>
      </c>
      <c r="Y106" s="266">
        <f t="shared" ca="1" si="133"/>
        <v>0</v>
      </c>
      <c r="Z106" s="266">
        <f t="shared" ca="1" si="133"/>
        <v>0</v>
      </c>
      <c r="AA106" s="266">
        <f t="shared" ca="1" si="133"/>
        <v>0</v>
      </c>
      <c r="AB106" s="266">
        <f t="shared" ca="1" si="134"/>
        <v>0</v>
      </c>
      <c r="AC106" s="266">
        <f t="shared" ca="1" si="134"/>
        <v>0</v>
      </c>
      <c r="AD106" s="266">
        <f t="shared" ca="1" si="134"/>
        <v>0</v>
      </c>
      <c r="AE106" s="266">
        <f t="shared" ca="1" si="134"/>
        <v>0</v>
      </c>
      <c r="AF106" s="266">
        <f t="shared" ca="1" si="134"/>
        <v>0</v>
      </c>
      <c r="AG106" s="266">
        <f t="shared" ca="1" si="134"/>
        <v>0</v>
      </c>
      <c r="AH106" s="266">
        <f t="shared" ca="1" si="134"/>
        <v>0</v>
      </c>
      <c r="AI106" s="266">
        <f t="shared" ca="1" si="134"/>
        <v>0</v>
      </c>
      <c r="AJ106" s="266">
        <f t="shared" ca="1" si="134"/>
        <v>0</v>
      </c>
      <c r="AK106" s="266">
        <f t="shared" ca="1" si="134"/>
        <v>0</v>
      </c>
      <c r="AL106" s="266">
        <f t="shared" ca="1" si="135"/>
        <v>0</v>
      </c>
      <c r="AM106" s="266">
        <f t="shared" ca="1" si="135"/>
        <v>0</v>
      </c>
      <c r="AN106" s="266">
        <f t="shared" ca="1" si="135"/>
        <v>0</v>
      </c>
      <c r="AO106" s="266">
        <f t="shared" ca="1" si="135"/>
        <v>0</v>
      </c>
      <c r="AP106" s="266">
        <f t="shared" ca="1" si="135"/>
        <v>0</v>
      </c>
      <c r="AQ106" s="266">
        <f t="shared" ca="1" si="135"/>
        <v>0</v>
      </c>
      <c r="AR106" s="266">
        <f t="shared" ca="1" si="135"/>
        <v>0</v>
      </c>
      <c r="AS106" s="266">
        <f t="shared" ca="1" si="135"/>
        <v>0</v>
      </c>
      <c r="AT106" s="266">
        <f t="shared" ca="1" si="135"/>
        <v>0</v>
      </c>
      <c r="AU106" s="266">
        <f t="shared" ca="1" si="135"/>
        <v>0</v>
      </c>
      <c r="AV106" s="266">
        <f t="shared" ca="1" si="136"/>
        <v>0</v>
      </c>
      <c r="AW106" s="266">
        <f t="shared" ca="1" si="136"/>
        <v>0</v>
      </c>
      <c r="AX106" s="266">
        <f t="shared" ca="1" si="136"/>
        <v>0</v>
      </c>
      <c r="AY106" s="266">
        <f t="shared" ca="1" si="136"/>
        <v>0</v>
      </c>
      <c r="AZ106" s="266">
        <f t="shared" ca="1" si="136"/>
        <v>0</v>
      </c>
      <c r="BA106" s="266">
        <f t="shared" ca="1" si="136"/>
        <v>0</v>
      </c>
      <c r="BB106" s="266">
        <f t="shared" ca="1" si="136"/>
        <v>0</v>
      </c>
      <c r="BC106" s="266">
        <f t="shared" ca="1" si="136"/>
        <v>0</v>
      </c>
      <c r="BD106" s="266">
        <f t="shared" ca="1" si="136"/>
        <v>0</v>
      </c>
      <c r="BE106" s="266">
        <f t="shared" ca="1" si="136"/>
        <v>0</v>
      </c>
      <c r="BF106" s="266">
        <f t="shared" ca="1" si="137"/>
        <v>0</v>
      </c>
      <c r="BG106" s="266">
        <f t="shared" ca="1" si="137"/>
        <v>0</v>
      </c>
      <c r="BH106" s="266">
        <f t="shared" ca="1" si="137"/>
        <v>0</v>
      </c>
      <c r="BI106" s="266">
        <f t="shared" ca="1" si="137"/>
        <v>0</v>
      </c>
      <c r="BJ106" s="266">
        <f t="shared" ca="1" si="137"/>
        <v>0</v>
      </c>
      <c r="BK106" s="266">
        <f t="shared" ca="1" si="137"/>
        <v>0</v>
      </c>
      <c r="BL106" s="266">
        <f t="shared" ca="1" si="137"/>
        <v>0</v>
      </c>
      <c r="BM106" s="266">
        <f t="shared" ca="1" si="137"/>
        <v>0</v>
      </c>
      <c r="BN106" s="266">
        <f t="shared" ca="1" si="137"/>
        <v>0</v>
      </c>
      <c r="BO106" s="266">
        <f t="shared" ca="1" si="137"/>
        <v>0</v>
      </c>
      <c r="BP106" s="266">
        <f t="shared" ca="1" si="138"/>
        <v>0</v>
      </c>
      <c r="BQ106" s="266">
        <f t="shared" ca="1" si="138"/>
        <v>0</v>
      </c>
      <c r="BR106" s="266">
        <f t="shared" ca="1" si="138"/>
        <v>0</v>
      </c>
      <c r="BS106" s="266">
        <f t="shared" ca="1" si="138"/>
        <v>0</v>
      </c>
      <c r="BT106" s="266">
        <f t="shared" ca="1" si="138"/>
        <v>0</v>
      </c>
      <c r="BU106" s="266">
        <f t="shared" ca="1" si="138"/>
        <v>0</v>
      </c>
      <c r="BV106" s="266">
        <f t="shared" ca="1" si="138"/>
        <v>0</v>
      </c>
      <c r="BW106" s="266">
        <f t="shared" ca="1" si="138"/>
        <v>0</v>
      </c>
      <c r="BX106" s="266">
        <f t="shared" ca="1" si="138"/>
        <v>0</v>
      </c>
      <c r="BY106" s="266">
        <f t="shared" ca="1" si="138"/>
        <v>0</v>
      </c>
      <c r="BZ106" s="266">
        <f t="shared" ca="1" si="139"/>
        <v>0</v>
      </c>
      <c r="CA106" s="266">
        <f t="shared" ca="1" si="139"/>
        <v>0</v>
      </c>
      <c r="CB106" s="266">
        <f t="shared" ca="1" si="139"/>
        <v>0</v>
      </c>
      <c r="CC106" s="266">
        <f t="shared" ca="1" si="139"/>
        <v>0</v>
      </c>
      <c r="CD106" s="266">
        <f t="shared" ca="1" si="139"/>
        <v>0</v>
      </c>
      <c r="CE106" s="266">
        <f t="shared" ca="1" si="139"/>
        <v>0</v>
      </c>
      <c r="CF106" s="266">
        <f t="shared" ca="1" si="139"/>
        <v>0</v>
      </c>
      <c r="CG106" s="266">
        <f t="shared" ca="1" si="139"/>
        <v>0</v>
      </c>
      <c r="CH106" s="266">
        <f t="shared" ca="1" si="139"/>
        <v>0</v>
      </c>
      <c r="CI106" s="266">
        <f t="shared" ca="1" si="139"/>
        <v>0</v>
      </c>
      <c r="CJ106" s="266">
        <f t="shared" ca="1" si="140"/>
        <v>0</v>
      </c>
      <c r="CK106" s="266">
        <f t="shared" ca="1" si="140"/>
        <v>0</v>
      </c>
      <c r="CL106" s="266">
        <f t="shared" ca="1" si="140"/>
        <v>0</v>
      </c>
      <c r="CM106" s="266">
        <f t="shared" ca="1" si="140"/>
        <v>0</v>
      </c>
      <c r="CN106" s="266">
        <f t="shared" ca="1" si="140"/>
        <v>0</v>
      </c>
      <c r="CO106" s="266">
        <f t="shared" ca="1" si="140"/>
        <v>0</v>
      </c>
      <c r="CP106" s="266">
        <f t="shared" ca="1" si="140"/>
        <v>0</v>
      </c>
      <c r="CQ106" s="266">
        <f t="shared" ca="1" si="140"/>
        <v>0</v>
      </c>
      <c r="CR106" s="266">
        <f t="shared" ca="1" si="140"/>
        <v>0</v>
      </c>
      <c r="CS106" s="266">
        <f t="shared" ca="1" si="140"/>
        <v>0</v>
      </c>
      <c r="CT106" s="266">
        <f t="shared" ca="1" si="141"/>
        <v>0</v>
      </c>
      <c r="CU106" s="266">
        <f t="shared" ca="1" si="141"/>
        <v>0</v>
      </c>
      <c r="CV106" s="266">
        <f t="shared" ca="1" si="141"/>
        <v>0</v>
      </c>
      <c r="CW106" s="266">
        <f t="shared" ca="1" si="141"/>
        <v>0</v>
      </c>
      <c r="CX106" s="266">
        <f t="shared" ca="1" si="141"/>
        <v>0</v>
      </c>
      <c r="CY106" s="266">
        <f t="shared" ca="1" si="141"/>
        <v>0</v>
      </c>
      <c r="CZ106" s="266">
        <f t="shared" ca="1" si="141"/>
        <v>0</v>
      </c>
      <c r="DA106" s="266">
        <f t="shared" ca="1" si="141"/>
        <v>0</v>
      </c>
      <c r="DB106" s="266">
        <f t="shared" ca="1" si="141"/>
        <v>0</v>
      </c>
      <c r="DC106" s="266">
        <f t="shared" ca="1" si="141"/>
        <v>0</v>
      </c>
      <c r="DE106" s="118" t="str">
        <f t="shared" ca="1" si="100"/>
        <v>H.6.</v>
      </c>
      <c r="DF106">
        <v>1</v>
      </c>
      <c r="DG106">
        <f t="shared" ca="1" si="142"/>
        <v>0</v>
      </c>
    </row>
    <row r="107" spans="1:111" hidden="1">
      <c r="A107" s="68">
        <v>95</v>
      </c>
      <c r="B107" s="262" t="str">
        <f t="shared" ca="1" si="97"/>
        <v>H.7.</v>
      </c>
      <c r="C107" s="263" t="str">
        <f t="shared" ca="1" si="98"/>
        <v>Veiklos pajamos 2 (privataus ir NVO sektoriaus)</v>
      </c>
      <c r="D107" s="180"/>
      <c r="E107" s="264" t="str">
        <f t="shared" ca="1" si="99"/>
        <v/>
      </c>
      <c r="F107" s="265">
        <f ca="1">H107+NPV(FD,I107:INDEX(I107:DC107,PAL))</f>
        <v>0</v>
      </c>
      <c r="G107" s="258">
        <f ca="1">SUMIF($H$5:$DC$5,"&lt;="&amp;PAL,$H107:$DC107)</f>
        <v>0</v>
      </c>
      <c r="H107" s="266">
        <f t="shared" ca="1" si="132"/>
        <v>0</v>
      </c>
      <c r="I107" s="266">
        <f t="shared" ca="1" si="132"/>
        <v>0</v>
      </c>
      <c r="J107" s="266">
        <f t="shared" ca="1" si="132"/>
        <v>0</v>
      </c>
      <c r="K107" s="266">
        <f t="shared" ca="1" si="132"/>
        <v>0</v>
      </c>
      <c r="L107" s="266">
        <f t="shared" ca="1" si="132"/>
        <v>0</v>
      </c>
      <c r="M107" s="266">
        <f t="shared" ca="1" si="132"/>
        <v>0</v>
      </c>
      <c r="N107" s="266">
        <f t="shared" ca="1" si="132"/>
        <v>0</v>
      </c>
      <c r="O107" s="266">
        <f t="shared" ca="1" si="132"/>
        <v>0</v>
      </c>
      <c r="P107" s="266">
        <f t="shared" ca="1" si="132"/>
        <v>0</v>
      </c>
      <c r="Q107" s="266">
        <f t="shared" ca="1" si="132"/>
        <v>0</v>
      </c>
      <c r="R107" s="266">
        <f t="shared" ca="1" si="133"/>
        <v>0</v>
      </c>
      <c r="S107" s="266">
        <f t="shared" ca="1" si="133"/>
        <v>0</v>
      </c>
      <c r="T107" s="266">
        <f t="shared" ca="1" si="133"/>
        <v>0</v>
      </c>
      <c r="U107" s="266">
        <f t="shared" ca="1" si="133"/>
        <v>0</v>
      </c>
      <c r="V107" s="266">
        <f t="shared" ca="1" si="133"/>
        <v>0</v>
      </c>
      <c r="W107" s="266">
        <f t="shared" ca="1" si="133"/>
        <v>0</v>
      </c>
      <c r="X107" s="266">
        <f t="shared" ca="1" si="133"/>
        <v>0</v>
      </c>
      <c r="Y107" s="266">
        <f t="shared" ca="1" si="133"/>
        <v>0</v>
      </c>
      <c r="Z107" s="266">
        <f t="shared" ca="1" si="133"/>
        <v>0</v>
      </c>
      <c r="AA107" s="266">
        <f t="shared" ca="1" si="133"/>
        <v>0</v>
      </c>
      <c r="AB107" s="266">
        <f t="shared" ca="1" si="134"/>
        <v>0</v>
      </c>
      <c r="AC107" s="266">
        <f t="shared" ca="1" si="134"/>
        <v>0</v>
      </c>
      <c r="AD107" s="266">
        <f t="shared" ca="1" si="134"/>
        <v>0</v>
      </c>
      <c r="AE107" s="266">
        <f t="shared" ca="1" si="134"/>
        <v>0</v>
      </c>
      <c r="AF107" s="266">
        <f t="shared" ca="1" si="134"/>
        <v>0</v>
      </c>
      <c r="AG107" s="266">
        <f t="shared" ca="1" si="134"/>
        <v>0</v>
      </c>
      <c r="AH107" s="266">
        <f t="shared" ca="1" si="134"/>
        <v>0</v>
      </c>
      <c r="AI107" s="266">
        <f t="shared" ca="1" si="134"/>
        <v>0</v>
      </c>
      <c r="AJ107" s="266">
        <f t="shared" ca="1" si="134"/>
        <v>0</v>
      </c>
      <c r="AK107" s="266">
        <f t="shared" ca="1" si="134"/>
        <v>0</v>
      </c>
      <c r="AL107" s="266">
        <f t="shared" ca="1" si="135"/>
        <v>0</v>
      </c>
      <c r="AM107" s="266">
        <f t="shared" ca="1" si="135"/>
        <v>0</v>
      </c>
      <c r="AN107" s="266">
        <f t="shared" ca="1" si="135"/>
        <v>0</v>
      </c>
      <c r="AO107" s="266">
        <f t="shared" ca="1" si="135"/>
        <v>0</v>
      </c>
      <c r="AP107" s="266">
        <f t="shared" ca="1" si="135"/>
        <v>0</v>
      </c>
      <c r="AQ107" s="266">
        <f t="shared" ca="1" si="135"/>
        <v>0</v>
      </c>
      <c r="AR107" s="266">
        <f t="shared" ca="1" si="135"/>
        <v>0</v>
      </c>
      <c r="AS107" s="266">
        <f t="shared" ca="1" si="135"/>
        <v>0</v>
      </c>
      <c r="AT107" s="266">
        <f t="shared" ca="1" si="135"/>
        <v>0</v>
      </c>
      <c r="AU107" s="266">
        <f t="shared" ca="1" si="135"/>
        <v>0</v>
      </c>
      <c r="AV107" s="266">
        <f t="shared" ca="1" si="136"/>
        <v>0</v>
      </c>
      <c r="AW107" s="266">
        <f t="shared" ca="1" si="136"/>
        <v>0</v>
      </c>
      <c r="AX107" s="266">
        <f t="shared" ca="1" si="136"/>
        <v>0</v>
      </c>
      <c r="AY107" s="266">
        <f t="shared" ca="1" si="136"/>
        <v>0</v>
      </c>
      <c r="AZ107" s="266">
        <f t="shared" ca="1" si="136"/>
        <v>0</v>
      </c>
      <c r="BA107" s="266">
        <f t="shared" ca="1" si="136"/>
        <v>0</v>
      </c>
      <c r="BB107" s="266">
        <f t="shared" ca="1" si="136"/>
        <v>0</v>
      </c>
      <c r="BC107" s="266">
        <f t="shared" ca="1" si="136"/>
        <v>0</v>
      </c>
      <c r="BD107" s="266">
        <f t="shared" ca="1" si="136"/>
        <v>0</v>
      </c>
      <c r="BE107" s="266">
        <f t="shared" ca="1" si="136"/>
        <v>0</v>
      </c>
      <c r="BF107" s="266">
        <f t="shared" ca="1" si="137"/>
        <v>0</v>
      </c>
      <c r="BG107" s="266">
        <f t="shared" ca="1" si="137"/>
        <v>0</v>
      </c>
      <c r="BH107" s="266">
        <f t="shared" ca="1" si="137"/>
        <v>0</v>
      </c>
      <c r="BI107" s="266">
        <f t="shared" ca="1" si="137"/>
        <v>0</v>
      </c>
      <c r="BJ107" s="266">
        <f t="shared" ca="1" si="137"/>
        <v>0</v>
      </c>
      <c r="BK107" s="266">
        <f t="shared" ca="1" si="137"/>
        <v>0</v>
      </c>
      <c r="BL107" s="266">
        <f t="shared" ca="1" si="137"/>
        <v>0</v>
      </c>
      <c r="BM107" s="266">
        <f t="shared" ca="1" si="137"/>
        <v>0</v>
      </c>
      <c r="BN107" s="266">
        <f t="shared" ca="1" si="137"/>
        <v>0</v>
      </c>
      <c r="BO107" s="266">
        <f t="shared" ca="1" si="137"/>
        <v>0</v>
      </c>
      <c r="BP107" s="266">
        <f t="shared" ca="1" si="138"/>
        <v>0</v>
      </c>
      <c r="BQ107" s="266">
        <f t="shared" ca="1" si="138"/>
        <v>0</v>
      </c>
      <c r="BR107" s="266">
        <f t="shared" ca="1" si="138"/>
        <v>0</v>
      </c>
      <c r="BS107" s="266">
        <f t="shared" ca="1" si="138"/>
        <v>0</v>
      </c>
      <c r="BT107" s="266">
        <f t="shared" ca="1" si="138"/>
        <v>0</v>
      </c>
      <c r="BU107" s="266">
        <f t="shared" ca="1" si="138"/>
        <v>0</v>
      </c>
      <c r="BV107" s="266">
        <f t="shared" ca="1" si="138"/>
        <v>0</v>
      </c>
      <c r="BW107" s="266">
        <f t="shared" ca="1" si="138"/>
        <v>0</v>
      </c>
      <c r="BX107" s="266">
        <f t="shared" ca="1" si="138"/>
        <v>0</v>
      </c>
      <c r="BY107" s="266">
        <f t="shared" ca="1" si="138"/>
        <v>0</v>
      </c>
      <c r="BZ107" s="266">
        <f t="shared" ca="1" si="139"/>
        <v>0</v>
      </c>
      <c r="CA107" s="266">
        <f t="shared" ca="1" si="139"/>
        <v>0</v>
      </c>
      <c r="CB107" s="266">
        <f t="shared" ca="1" si="139"/>
        <v>0</v>
      </c>
      <c r="CC107" s="266">
        <f t="shared" ca="1" si="139"/>
        <v>0</v>
      </c>
      <c r="CD107" s="266">
        <f t="shared" ca="1" si="139"/>
        <v>0</v>
      </c>
      <c r="CE107" s="266">
        <f t="shared" ca="1" si="139"/>
        <v>0</v>
      </c>
      <c r="CF107" s="266">
        <f t="shared" ca="1" si="139"/>
        <v>0</v>
      </c>
      <c r="CG107" s="266">
        <f t="shared" ca="1" si="139"/>
        <v>0</v>
      </c>
      <c r="CH107" s="266">
        <f t="shared" ca="1" si="139"/>
        <v>0</v>
      </c>
      <c r="CI107" s="266">
        <f t="shared" ca="1" si="139"/>
        <v>0</v>
      </c>
      <c r="CJ107" s="266">
        <f t="shared" ca="1" si="140"/>
        <v>0</v>
      </c>
      <c r="CK107" s="266">
        <f t="shared" ca="1" si="140"/>
        <v>0</v>
      </c>
      <c r="CL107" s="266">
        <f t="shared" ca="1" si="140"/>
        <v>0</v>
      </c>
      <c r="CM107" s="266">
        <f t="shared" ca="1" si="140"/>
        <v>0</v>
      </c>
      <c r="CN107" s="266">
        <f t="shared" ca="1" si="140"/>
        <v>0</v>
      </c>
      <c r="CO107" s="266">
        <f t="shared" ca="1" si="140"/>
        <v>0</v>
      </c>
      <c r="CP107" s="266">
        <f t="shared" ca="1" si="140"/>
        <v>0</v>
      </c>
      <c r="CQ107" s="266">
        <f t="shared" ca="1" si="140"/>
        <v>0</v>
      </c>
      <c r="CR107" s="266">
        <f t="shared" ca="1" si="140"/>
        <v>0</v>
      </c>
      <c r="CS107" s="266">
        <f t="shared" ca="1" si="140"/>
        <v>0</v>
      </c>
      <c r="CT107" s="266">
        <f t="shared" ca="1" si="141"/>
        <v>0</v>
      </c>
      <c r="CU107" s="266">
        <f t="shared" ca="1" si="141"/>
        <v>0</v>
      </c>
      <c r="CV107" s="266">
        <f t="shared" ca="1" si="141"/>
        <v>0</v>
      </c>
      <c r="CW107" s="266">
        <f t="shared" ca="1" si="141"/>
        <v>0</v>
      </c>
      <c r="CX107" s="266">
        <f t="shared" ca="1" si="141"/>
        <v>0</v>
      </c>
      <c r="CY107" s="266">
        <f t="shared" ca="1" si="141"/>
        <v>0</v>
      </c>
      <c r="CZ107" s="266">
        <f t="shared" ca="1" si="141"/>
        <v>0</v>
      </c>
      <c r="DA107" s="266">
        <f t="shared" ca="1" si="141"/>
        <v>0</v>
      </c>
      <c r="DB107" s="266">
        <f t="shared" ca="1" si="141"/>
        <v>0</v>
      </c>
      <c r="DC107" s="266">
        <f t="shared" ca="1" si="141"/>
        <v>0</v>
      </c>
      <c r="DE107" s="118" t="str">
        <f t="shared" ca="1" si="100"/>
        <v>H.7.</v>
      </c>
      <c r="DF107">
        <v>1</v>
      </c>
      <c r="DG107">
        <f t="shared" ca="1" si="142"/>
        <v>0</v>
      </c>
    </row>
    <row r="108" spans="1:111" hidden="1">
      <c r="A108" s="68">
        <v>96</v>
      </c>
      <c r="B108" s="262" t="str">
        <f t="shared" ref="B108:B129" ca="1" si="143">OFFSET(INDIRECT("'"&amp;Opt_alt&amp;"'!B12"),$A108,0)</f>
        <v>H.8.</v>
      </c>
      <c r="C108" s="263" t="str">
        <f t="shared" ref="C108:C129" ca="1" si="144">IF(OFFSET(INDIRECT("'"&amp;Opt_alt&amp;"'!C12"),$A108,0)="","",OFFSET(INDIRECT("'"&amp;Opt_alt&amp;"'!C12"),$A108,0))</f>
        <v>Veiklos pajamos 3 (privataus ir NVO sektoriaus)</v>
      </c>
      <c r="D108" s="180"/>
      <c r="E108" s="264" t="str">
        <f t="shared" ref="E108:E129" ca="1" si="145">IF(OFFSET(INDIRECT("'"&amp;Opt_alt&amp;"'!E12"),$A108,0)="","",OFFSET(INDIRECT("'"&amp;Opt_alt&amp;"'!E12"),$A108,0))</f>
        <v/>
      </c>
      <c r="F108" s="265">
        <f ca="1">H108+NPV(FD,I108:INDEX(I108:DC108,PAL))</f>
        <v>0</v>
      </c>
      <c r="G108" s="258">
        <f ca="1">SUMIF($H$5:$DC$5,"&lt;="&amp;PAL,$H108:$DC108)</f>
        <v>0</v>
      </c>
      <c r="H108" s="266">
        <f t="shared" ca="1" si="132"/>
        <v>0</v>
      </c>
      <c r="I108" s="266">
        <f t="shared" ca="1" si="132"/>
        <v>0</v>
      </c>
      <c r="J108" s="266">
        <f t="shared" ca="1" si="132"/>
        <v>0</v>
      </c>
      <c r="K108" s="266">
        <f t="shared" ca="1" si="132"/>
        <v>0</v>
      </c>
      <c r="L108" s="266">
        <f t="shared" ca="1" si="132"/>
        <v>0</v>
      </c>
      <c r="M108" s="266">
        <f t="shared" ca="1" si="132"/>
        <v>0</v>
      </c>
      <c r="N108" s="266">
        <f t="shared" ca="1" si="132"/>
        <v>0</v>
      </c>
      <c r="O108" s="266">
        <f t="shared" ca="1" si="132"/>
        <v>0</v>
      </c>
      <c r="P108" s="266">
        <f t="shared" ca="1" si="132"/>
        <v>0</v>
      </c>
      <c r="Q108" s="266">
        <f t="shared" ca="1" si="132"/>
        <v>0</v>
      </c>
      <c r="R108" s="266">
        <f t="shared" ca="1" si="133"/>
        <v>0</v>
      </c>
      <c r="S108" s="266">
        <f t="shared" ca="1" si="133"/>
        <v>0</v>
      </c>
      <c r="T108" s="266">
        <f t="shared" ca="1" si="133"/>
        <v>0</v>
      </c>
      <c r="U108" s="266">
        <f t="shared" ca="1" si="133"/>
        <v>0</v>
      </c>
      <c r="V108" s="266">
        <f t="shared" ca="1" si="133"/>
        <v>0</v>
      </c>
      <c r="W108" s="266">
        <f t="shared" ca="1" si="133"/>
        <v>0</v>
      </c>
      <c r="X108" s="266">
        <f t="shared" ca="1" si="133"/>
        <v>0</v>
      </c>
      <c r="Y108" s="266">
        <f t="shared" ca="1" si="133"/>
        <v>0</v>
      </c>
      <c r="Z108" s="266">
        <f t="shared" ca="1" si="133"/>
        <v>0</v>
      </c>
      <c r="AA108" s="266">
        <f t="shared" ca="1" si="133"/>
        <v>0</v>
      </c>
      <c r="AB108" s="266">
        <f t="shared" ca="1" si="134"/>
        <v>0</v>
      </c>
      <c r="AC108" s="266">
        <f t="shared" ca="1" si="134"/>
        <v>0</v>
      </c>
      <c r="AD108" s="266">
        <f t="shared" ca="1" si="134"/>
        <v>0</v>
      </c>
      <c r="AE108" s="266">
        <f t="shared" ca="1" si="134"/>
        <v>0</v>
      </c>
      <c r="AF108" s="266">
        <f t="shared" ca="1" si="134"/>
        <v>0</v>
      </c>
      <c r="AG108" s="266">
        <f t="shared" ca="1" si="134"/>
        <v>0</v>
      </c>
      <c r="AH108" s="266">
        <f t="shared" ca="1" si="134"/>
        <v>0</v>
      </c>
      <c r="AI108" s="266">
        <f t="shared" ca="1" si="134"/>
        <v>0</v>
      </c>
      <c r="AJ108" s="266">
        <f t="shared" ca="1" si="134"/>
        <v>0</v>
      </c>
      <c r="AK108" s="266">
        <f t="shared" ca="1" si="134"/>
        <v>0</v>
      </c>
      <c r="AL108" s="266">
        <f t="shared" ca="1" si="135"/>
        <v>0</v>
      </c>
      <c r="AM108" s="266">
        <f t="shared" ca="1" si="135"/>
        <v>0</v>
      </c>
      <c r="AN108" s="266">
        <f t="shared" ca="1" si="135"/>
        <v>0</v>
      </c>
      <c r="AO108" s="266">
        <f t="shared" ca="1" si="135"/>
        <v>0</v>
      </c>
      <c r="AP108" s="266">
        <f t="shared" ca="1" si="135"/>
        <v>0</v>
      </c>
      <c r="AQ108" s="266">
        <f t="shared" ca="1" si="135"/>
        <v>0</v>
      </c>
      <c r="AR108" s="266">
        <f t="shared" ca="1" si="135"/>
        <v>0</v>
      </c>
      <c r="AS108" s="266">
        <f t="shared" ca="1" si="135"/>
        <v>0</v>
      </c>
      <c r="AT108" s="266">
        <f t="shared" ca="1" si="135"/>
        <v>0</v>
      </c>
      <c r="AU108" s="266">
        <f t="shared" ca="1" si="135"/>
        <v>0</v>
      </c>
      <c r="AV108" s="266">
        <f t="shared" ca="1" si="136"/>
        <v>0</v>
      </c>
      <c r="AW108" s="266">
        <f t="shared" ca="1" si="136"/>
        <v>0</v>
      </c>
      <c r="AX108" s="266">
        <f t="shared" ca="1" si="136"/>
        <v>0</v>
      </c>
      <c r="AY108" s="266">
        <f t="shared" ca="1" si="136"/>
        <v>0</v>
      </c>
      <c r="AZ108" s="266">
        <f t="shared" ca="1" si="136"/>
        <v>0</v>
      </c>
      <c r="BA108" s="266">
        <f t="shared" ca="1" si="136"/>
        <v>0</v>
      </c>
      <c r="BB108" s="266">
        <f t="shared" ca="1" si="136"/>
        <v>0</v>
      </c>
      <c r="BC108" s="266">
        <f t="shared" ca="1" si="136"/>
        <v>0</v>
      </c>
      <c r="BD108" s="266">
        <f t="shared" ca="1" si="136"/>
        <v>0</v>
      </c>
      <c r="BE108" s="266">
        <f t="shared" ca="1" si="136"/>
        <v>0</v>
      </c>
      <c r="BF108" s="266">
        <f t="shared" ca="1" si="137"/>
        <v>0</v>
      </c>
      <c r="BG108" s="266">
        <f t="shared" ca="1" si="137"/>
        <v>0</v>
      </c>
      <c r="BH108" s="266">
        <f t="shared" ca="1" si="137"/>
        <v>0</v>
      </c>
      <c r="BI108" s="266">
        <f t="shared" ca="1" si="137"/>
        <v>0</v>
      </c>
      <c r="BJ108" s="266">
        <f t="shared" ca="1" si="137"/>
        <v>0</v>
      </c>
      <c r="BK108" s="266">
        <f t="shared" ca="1" si="137"/>
        <v>0</v>
      </c>
      <c r="BL108" s="266">
        <f t="shared" ca="1" si="137"/>
        <v>0</v>
      </c>
      <c r="BM108" s="266">
        <f t="shared" ca="1" si="137"/>
        <v>0</v>
      </c>
      <c r="BN108" s="266">
        <f t="shared" ca="1" si="137"/>
        <v>0</v>
      </c>
      <c r="BO108" s="266">
        <f t="shared" ca="1" si="137"/>
        <v>0</v>
      </c>
      <c r="BP108" s="266">
        <f t="shared" ca="1" si="138"/>
        <v>0</v>
      </c>
      <c r="BQ108" s="266">
        <f t="shared" ca="1" si="138"/>
        <v>0</v>
      </c>
      <c r="BR108" s="266">
        <f t="shared" ca="1" si="138"/>
        <v>0</v>
      </c>
      <c r="BS108" s="266">
        <f t="shared" ca="1" si="138"/>
        <v>0</v>
      </c>
      <c r="BT108" s="266">
        <f t="shared" ca="1" si="138"/>
        <v>0</v>
      </c>
      <c r="BU108" s="266">
        <f t="shared" ca="1" si="138"/>
        <v>0</v>
      </c>
      <c r="BV108" s="266">
        <f t="shared" ca="1" si="138"/>
        <v>0</v>
      </c>
      <c r="BW108" s="266">
        <f t="shared" ca="1" si="138"/>
        <v>0</v>
      </c>
      <c r="BX108" s="266">
        <f t="shared" ca="1" si="138"/>
        <v>0</v>
      </c>
      <c r="BY108" s="266">
        <f t="shared" ca="1" si="138"/>
        <v>0</v>
      </c>
      <c r="BZ108" s="266">
        <f t="shared" ca="1" si="139"/>
        <v>0</v>
      </c>
      <c r="CA108" s="266">
        <f t="shared" ca="1" si="139"/>
        <v>0</v>
      </c>
      <c r="CB108" s="266">
        <f t="shared" ca="1" si="139"/>
        <v>0</v>
      </c>
      <c r="CC108" s="266">
        <f t="shared" ca="1" si="139"/>
        <v>0</v>
      </c>
      <c r="CD108" s="266">
        <f t="shared" ca="1" si="139"/>
        <v>0</v>
      </c>
      <c r="CE108" s="266">
        <f t="shared" ca="1" si="139"/>
        <v>0</v>
      </c>
      <c r="CF108" s="266">
        <f t="shared" ca="1" si="139"/>
        <v>0</v>
      </c>
      <c r="CG108" s="266">
        <f t="shared" ca="1" si="139"/>
        <v>0</v>
      </c>
      <c r="CH108" s="266">
        <f t="shared" ca="1" si="139"/>
        <v>0</v>
      </c>
      <c r="CI108" s="266">
        <f t="shared" ca="1" si="139"/>
        <v>0</v>
      </c>
      <c r="CJ108" s="266">
        <f t="shared" ca="1" si="140"/>
        <v>0</v>
      </c>
      <c r="CK108" s="266">
        <f t="shared" ca="1" si="140"/>
        <v>0</v>
      </c>
      <c r="CL108" s="266">
        <f t="shared" ca="1" si="140"/>
        <v>0</v>
      </c>
      <c r="CM108" s="266">
        <f t="shared" ca="1" si="140"/>
        <v>0</v>
      </c>
      <c r="CN108" s="266">
        <f t="shared" ca="1" si="140"/>
        <v>0</v>
      </c>
      <c r="CO108" s="266">
        <f t="shared" ca="1" si="140"/>
        <v>0</v>
      </c>
      <c r="CP108" s="266">
        <f t="shared" ca="1" si="140"/>
        <v>0</v>
      </c>
      <c r="CQ108" s="266">
        <f t="shared" ca="1" si="140"/>
        <v>0</v>
      </c>
      <c r="CR108" s="266">
        <f t="shared" ca="1" si="140"/>
        <v>0</v>
      </c>
      <c r="CS108" s="266">
        <f t="shared" ca="1" si="140"/>
        <v>0</v>
      </c>
      <c r="CT108" s="266">
        <f t="shared" ca="1" si="141"/>
        <v>0</v>
      </c>
      <c r="CU108" s="266">
        <f t="shared" ca="1" si="141"/>
        <v>0</v>
      </c>
      <c r="CV108" s="266">
        <f t="shared" ca="1" si="141"/>
        <v>0</v>
      </c>
      <c r="CW108" s="266">
        <f t="shared" ca="1" si="141"/>
        <v>0</v>
      </c>
      <c r="CX108" s="266">
        <f t="shared" ca="1" si="141"/>
        <v>0</v>
      </c>
      <c r="CY108" s="266">
        <f t="shared" ca="1" si="141"/>
        <v>0</v>
      </c>
      <c r="CZ108" s="266">
        <f t="shared" ca="1" si="141"/>
        <v>0</v>
      </c>
      <c r="DA108" s="266">
        <f t="shared" ca="1" si="141"/>
        <v>0</v>
      </c>
      <c r="DB108" s="266">
        <f t="shared" ca="1" si="141"/>
        <v>0</v>
      </c>
      <c r="DC108" s="266">
        <f t="shared" ca="1" si="141"/>
        <v>0</v>
      </c>
      <c r="DE108" s="118" t="str">
        <f t="shared" ca="1" si="100"/>
        <v>H.8.</v>
      </c>
      <c r="DF108">
        <v>1</v>
      </c>
      <c r="DG108">
        <f t="shared" ca="1" si="142"/>
        <v>0</v>
      </c>
    </row>
    <row r="109" spans="1:111" hidden="1">
      <c r="A109" s="68">
        <v>97</v>
      </c>
      <c r="B109" s="262" t="str">
        <f t="shared" ca="1" si="143"/>
        <v>H.9.</v>
      </c>
      <c r="C109" s="263" t="str">
        <f t="shared" ca="1" si="144"/>
        <v>Veiklos pajamos 4 (privataus ir NVO sektoriaus)</v>
      </c>
      <c r="D109" s="180"/>
      <c r="E109" s="264" t="str">
        <f t="shared" ca="1" si="145"/>
        <v/>
      </c>
      <c r="F109" s="265">
        <f ca="1">H109+NPV(FD,I109:INDEX(I109:DC109,PAL))</f>
        <v>0</v>
      </c>
      <c r="G109" s="258">
        <f ca="1">SUMIF($H$5:$DC$5,"&lt;="&amp;PAL,$H109:$DC109)</f>
        <v>0</v>
      </c>
      <c r="H109" s="266">
        <f t="shared" ca="1" si="132"/>
        <v>0</v>
      </c>
      <c r="I109" s="266">
        <f t="shared" ca="1" si="132"/>
        <v>0</v>
      </c>
      <c r="J109" s="266">
        <f t="shared" ca="1" si="132"/>
        <v>0</v>
      </c>
      <c r="K109" s="266">
        <f t="shared" ca="1" si="132"/>
        <v>0</v>
      </c>
      <c r="L109" s="266">
        <f t="shared" ca="1" si="132"/>
        <v>0</v>
      </c>
      <c r="M109" s="266">
        <f t="shared" ca="1" si="132"/>
        <v>0</v>
      </c>
      <c r="N109" s="266">
        <f t="shared" ca="1" si="132"/>
        <v>0</v>
      </c>
      <c r="O109" s="266">
        <f t="shared" ca="1" si="132"/>
        <v>0</v>
      </c>
      <c r="P109" s="266">
        <f t="shared" ca="1" si="132"/>
        <v>0</v>
      </c>
      <c r="Q109" s="266">
        <f t="shared" ca="1" si="132"/>
        <v>0</v>
      </c>
      <c r="R109" s="266">
        <f t="shared" ca="1" si="133"/>
        <v>0</v>
      </c>
      <c r="S109" s="266">
        <f t="shared" ca="1" si="133"/>
        <v>0</v>
      </c>
      <c r="T109" s="266">
        <f t="shared" ca="1" si="133"/>
        <v>0</v>
      </c>
      <c r="U109" s="266">
        <f t="shared" ca="1" si="133"/>
        <v>0</v>
      </c>
      <c r="V109" s="266">
        <f t="shared" ca="1" si="133"/>
        <v>0</v>
      </c>
      <c r="W109" s="266">
        <f t="shared" ca="1" si="133"/>
        <v>0</v>
      </c>
      <c r="X109" s="266">
        <f t="shared" ca="1" si="133"/>
        <v>0</v>
      </c>
      <c r="Y109" s="266">
        <f t="shared" ca="1" si="133"/>
        <v>0</v>
      </c>
      <c r="Z109" s="266">
        <f t="shared" ca="1" si="133"/>
        <v>0</v>
      </c>
      <c r="AA109" s="266">
        <f t="shared" ca="1" si="133"/>
        <v>0</v>
      </c>
      <c r="AB109" s="266">
        <f t="shared" ca="1" si="134"/>
        <v>0</v>
      </c>
      <c r="AC109" s="266">
        <f t="shared" ca="1" si="134"/>
        <v>0</v>
      </c>
      <c r="AD109" s="266">
        <f t="shared" ca="1" si="134"/>
        <v>0</v>
      </c>
      <c r="AE109" s="266">
        <f t="shared" ca="1" si="134"/>
        <v>0</v>
      </c>
      <c r="AF109" s="266">
        <f t="shared" ca="1" si="134"/>
        <v>0</v>
      </c>
      <c r="AG109" s="266">
        <f t="shared" ca="1" si="134"/>
        <v>0</v>
      </c>
      <c r="AH109" s="266">
        <f t="shared" ca="1" si="134"/>
        <v>0</v>
      </c>
      <c r="AI109" s="266">
        <f t="shared" ca="1" si="134"/>
        <v>0</v>
      </c>
      <c r="AJ109" s="266">
        <f t="shared" ca="1" si="134"/>
        <v>0</v>
      </c>
      <c r="AK109" s="266">
        <f t="shared" ca="1" si="134"/>
        <v>0</v>
      </c>
      <c r="AL109" s="266">
        <f t="shared" ca="1" si="135"/>
        <v>0</v>
      </c>
      <c r="AM109" s="266">
        <f t="shared" ca="1" si="135"/>
        <v>0</v>
      </c>
      <c r="AN109" s="266">
        <f t="shared" ca="1" si="135"/>
        <v>0</v>
      </c>
      <c r="AO109" s="266">
        <f t="shared" ca="1" si="135"/>
        <v>0</v>
      </c>
      <c r="AP109" s="266">
        <f t="shared" ca="1" si="135"/>
        <v>0</v>
      </c>
      <c r="AQ109" s="266">
        <f t="shared" ca="1" si="135"/>
        <v>0</v>
      </c>
      <c r="AR109" s="266">
        <f t="shared" ca="1" si="135"/>
        <v>0</v>
      </c>
      <c r="AS109" s="266">
        <f t="shared" ca="1" si="135"/>
        <v>0</v>
      </c>
      <c r="AT109" s="266">
        <f t="shared" ca="1" si="135"/>
        <v>0</v>
      </c>
      <c r="AU109" s="266">
        <f t="shared" ca="1" si="135"/>
        <v>0</v>
      </c>
      <c r="AV109" s="266">
        <f t="shared" ca="1" si="136"/>
        <v>0</v>
      </c>
      <c r="AW109" s="266">
        <f t="shared" ca="1" si="136"/>
        <v>0</v>
      </c>
      <c r="AX109" s="266">
        <f t="shared" ca="1" si="136"/>
        <v>0</v>
      </c>
      <c r="AY109" s="266">
        <f t="shared" ca="1" si="136"/>
        <v>0</v>
      </c>
      <c r="AZ109" s="266">
        <f t="shared" ca="1" si="136"/>
        <v>0</v>
      </c>
      <c r="BA109" s="266">
        <f t="shared" ca="1" si="136"/>
        <v>0</v>
      </c>
      <c r="BB109" s="266">
        <f t="shared" ca="1" si="136"/>
        <v>0</v>
      </c>
      <c r="BC109" s="266">
        <f t="shared" ca="1" si="136"/>
        <v>0</v>
      </c>
      <c r="BD109" s="266">
        <f t="shared" ca="1" si="136"/>
        <v>0</v>
      </c>
      <c r="BE109" s="266">
        <f t="shared" ca="1" si="136"/>
        <v>0</v>
      </c>
      <c r="BF109" s="266">
        <f t="shared" ca="1" si="137"/>
        <v>0</v>
      </c>
      <c r="BG109" s="266">
        <f t="shared" ca="1" si="137"/>
        <v>0</v>
      </c>
      <c r="BH109" s="266">
        <f t="shared" ca="1" si="137"/>
        <v>0</v>
      </c>
      <c r="BI109" s="266">
        <f t="shared" ca="1" si="137"/>
        <v>0</v>
      </c>
      <c r="BJ109" s="266">
        <f t="shared" ca="1" si="137"/>
        <v>0</v>
      </c>
      <c r="BK109" s="266">
        <f t="shared" ca="1" si="137"/>
        <v>0</v>
      </c>
      <c r="BL109" s="266">
        <f t="shared" ca="1" si="137"/>
        <v>0</v>
      </c>
      <c r="BM109" s="266">
        <f t="shared" ca="1" si="137"/>
        <v>0</v>
      </c>
      <c r="BN109" s="266">
        <f t="shared" ca="1" si="137"/>
        <v>0</v>
      </c>
      <c r="BO109" s="266">
        <f t="shared" ca="1" si="137"/>
        <v>0</v>
      </c>
      <c r="BP109" s="266">
        <f t="shared" ca="1" si="138"/>
        <v>0</v>
      </c>
      <c r="BQ109" s="266">
        <f t="shared" ca="1" si="138"/>
        <v>0</v>
      </c>
      <c r="BR109" s="266">
        <f t="shared" ca="1" si="138"/>
        <v>0</v>
      </c>
      <c r="BS109" s="266">
        <f t="shared" ca="1" si="138"/>
        <v>0</v>
      </c>
      <c r="BT109" s="266">
        <f t="shared" ca="1" si="138"/>
        <v>0</v>
      </c>
      <c r="BU109" s="266">
        <f t="shared" ca="1" si="138"/>
        <v>0</v>
      </c>
      <c r="BV109" s="266">
        <f t="shared" ca="1" si="138"/>
        <v>0</v>
      </c>
      <c r="BW109" s="266">
        <f t="shared" ca="1" si="138"/>
        <v>0</v>
      </c>
      <c r="BX109" s="266">
        <f t="shared" ca="1" si="138"/>
        <v>0</v>
      </c>
      <c r="BY109" s="266">
        <f t="shared" ca="1" si="138"/>
        <v>0</v>
      </c>
      <c r="BZ109" s="266">
        <f t="shared" ca="1" si="139"/>
        <v>0</v>
      </c>
      <c r="CA109" s="266">
        <f t="shared" ca="1" si="139"/>
        <v>0</v>
      </c>
      <c r="CB109" s="266">
        <f t="shared" ca="1" si="139"/>
        <v>0</v>
      </c>
      <c r="CC109" s="266">
        <f t="shared" ca="1" si="139"/>
        <v>0</v>
      </c>
      <c r="CD109" s="266">
        <f t="shared" ca="1" si="139"/>
        <v>0</v>
      </c>
      <c r="CE109" s="266">
        <f t="shared" ca="1" si="139"/>
        <v>0</v>
      </c>
      <c r="CF109" s="266">
        <f t="shared" ca="1" si="139"/>
        <v>0</v>
      </c>
      <c r="CG109" s="266">
        <f t="shared" ca="1" si="139"/>
        <v>0</v>
      </c>
      <c r="CH109" s="266">
        <f t="shared" ca="1" si="139"/>
        <v>0</v>
      </c>
      <c r="CI109" s="266">
        <f t="shared" ca="1" si="139"/>
        <v>0</v>
      </c>
      <c r="CJ109" s="266">
        <f t="shared" ca="1" si="140"/>
        <v>0</v>
      </c>
      <c r="CK109" s="266">
        <f t="shared" ca="1" si="140"/>
        <v>0</v>
      </c>
      <c r="CL109" s="266">
        <f t="shared" ca="1" si="140"/>
        <v>0</v>
      </c>
      <c r="CM109" s="266">
        <f t="shared" ca="1" si="140"/>
        <v>0</v>
      </c>
      <c r="CN109" s="266">
        <f t="shared" ca="1" si="140"/>
        <v>0</v>
      </c>
      <c r="CO109" s="266">
        <f t="shared" ca="1" si="140"/>
        <v>0</v>
      </c>
      <c r="CP109" s="266">
        <f t="shared" ca="1" si="140"/>
        <v>0</v>
      </c>
      <c r="CQ109" s="266">
        <f t="shared" ca="1" si="140"/>
        <v>0</v>
      </c>
      <c r="CR109" s="266">
        <f t="shared" ca="1" si="140"/>
        <v>0</v>
      </c>
      <c r="CS109" s="266">
        <f t="shared" ca="1" si="140"/>
        <v>0</v>
      </c>
      <c r="CT109" s="266">
        <f t="shared" ca="1" si="141"/>
        <v>0</v>
      </c>
      <c r="CU109" s="266">
        <f t="shared" ca="1" si="141"/>
        <v>0</v>
      </c>
      <c r="CV109" s="266">
        <f t="shared" ca="1" si="141"/>
        <v>0</v>
      </c>
      <c r="CW109" s="266">
        <f t="shared" ca="1" si="141"/>
        <v>0</v>
      </c>
      <c r="CX109" s="266">
        <f t="shared" ca="1" si="141"/>
        <v>0</v>
      </c>
      <c r="CY109" s="266">
        <f t="shared" ca="1" si="141"/>
        <v>0</v>
      </c>
      <c r="CZ109" s="266">
        <f t="shared" ca="1" si="141"/>
        <v>0</v>
      </c>
      <c r="DA109" s="266">
        <f t="shared" ca="1" si="141"/>
        <v>0</v>
      </c>
      <c r="DB109" s="266">
        <f t="shared" ca="1" si="141"/>
        <v>0</v>
      </c>
      <c r="DC109" s="266">
        <f t="shared" ca="1" si="141"/>
        <v>0</v>
      </c>
      <c r="DE109" s="118" t="str">
        <f t="shared" ca="1" si="100"/>
        <v>H.9.</v>
      </c>
      <c r="DF109">
        <v>1</v>
      </c>
      <c r="DG109">
        <f t="shared" ca="1" si="142"/>
        <v>0</v>
      </c>
    </row>
    <row r="110" spans="1:111" hidden="1">
      <c r="A110" s="68">
        <v>98</v>
      </c>
      <c r="B110" s="262" t="str">
        <f t="shared" ca="1" si="143"/>
        <v>H.10.</v>
      </c>
      <c r="C110" s="263" t="str">
        <f t="shared" ca="1" si="144"/>
        <v>Veiklos pajamos 5 (privataus ir NVO sektoriaus)</v>
      </c>
      <c r="D110" s="180"/>
      <c r="E110" s="264" t="str">
        <f t="shared" ca="1" si="145"/>
        <v/>
      </c>
      <c r="F110" s="265">
        <f ca="1">H110+NPV(FD,I110:INDEX(I110:DC110,PAL))</f>
        <v>0</v>
      </c>
      <c r="G110" s="258">
        <f ca="1">SUMIF($H$5:$DC$5,"&lt;="&amp;PAL,$H110:$DC110)</f>
        <v>0</v>
      </c>
      <c r="H110" s="266">
        <f t="shared" ca="1" si="132"/>
        <v>0</v>
      </c>
      <c r="I110" s="266">
        <f t="shared" ca="1" si="132"/>
        <v>0</v>
      </c>
      <c r="J110" s="266">
        <f t="shared" ca="1" si="132"/>
        <v>0</v>
      </c>
      <c r="K110" s="266">
        <f t="shared" ca="1" si="132"/>
        <v>0</v>
      </c>
      <c r="L110" s="266">
        <f t="shared" ca="1" si="132"/>
        <v>0</v>
      </c>
      <c r="M110" s="266">
        <f t="shared" ca="1" si="132"/>
        <v>0</v>
      </c>
      <c r="N110" s="266">
        <f t="shared" ca="1" si="132"/>
        <v>0</v>
      </c>
      <c r="O110" s="266">
        <f t="shared" ca="1" si="132"/>
        <v>0</v>
      </c>
      <c r="P110" s="266">
        <f t="shared" ca="1" si="132"/>
        <v>0</v>
      </c>
      <c r="Q110" s="266">
        <f t="shared" ca="1" si="132"/>
        <v>0</v>
      </c>
      <c r="R110" s="266">
        <f t="shared" ca="1" si="133"/>
        <v>0</v>
      </c>
      <c r="S110" s="266">
        <f t="shared" ca="1" si="133"/>
        <v>0</v>
      </c>
      <c r="T110" s="266">
        <f t="shared" ca="1" si="133"/>
        <v>0</v>
      </c>
      <c r="U110" s="266">
        <f t="shared" ca="1" si="133"/>
        <v>0</v>
      </c>
      <c r="V110" s="266">
        <f t="shared" ca="1" si="133"/>
        <v>0</v>
      </c>
      <c r="W110" s="266">
        <f t="shared" ca="1" si="133"/>
        <v>0</v>
      </c>
      <c r="X110" s="266">
        <f t="shared" ca="1" si="133"/>
        <v>0</v>
      </c>
      <c r="Y110" s="266">
        <f t="shared" ca="1" si="133"/>
        <v>0</v>
      </c>
      <c r="Z110" s="266">
        <f t="shared" ca="1" si="133"/>
        <v>0</v>
      </c>
      <c r="AA110" s="266">
        <f t="shared" ca="1" si="133"/>
        <v>0</v>
      </c>
      <c r="AB110" s="266">
        <f t="shared" ca="1" si="134"/>
        <v>0</v>
      </c>
      <c r="AC110" s="266">
        <f t="shared" ca="1" si="134"/>
        <v>0</v>
      </c>
      <c r="AD110" s="266">
        <f t="shared" ca="1" si="134"/>
        <v>0</v>
      </c>
      <c r="AE110" s="266">
        <f t="shared" ca="1" si="134"/>
        <v>0</v>
      </c>
      <c r="AF110" s="266">
        <f t="shared" ca="1" si="134"/>
        <v>0</v>
      </c>
      <c r="AG110" s="266">
        <f t="shared" ca="1" si="134"/>
        <v>0</v>
      </c>
      <c r="AH110" s="266">
        <f t="shared" ca="1" si="134"/>
        <v>0</v>
      </c>
      <c r="AI110" s="266">
        <f t="shared" ca="1" si="134"/>
        <v>0</v>
      </c>
      <c r="AJ110" s="266">
        <f t="shared" ca="1" si="134"/>
        <v>0</v>
      </c>
      <c r="AK110" s="266">
        <f t="shared" ca="1" si="134"/>
        <v>0</v>
      </c>
      <c r="AL110" s="266">
        <f t="shared" ca="1" si="135"/>
        <v>0</v>
      </c>
      <c r="AM110" s="266">
        <f t="shared" ca="1" si="135"/>
        <v>0</v>
      </c>
      <c r="AN110" s="266">
        <f t="shared" ca="1" si="135"/>
        <v>0</v>
      </c>
      <c r="AO110" s="266">
        <f t="shared" ca="1" si="135"/>
        <v>0</v>
      </c>
      <c r="AP110" s="266">
        <f t="shared" ca="1" si="135"/>
        <v>0</v>
      </c>
      <c r="AQ110" s="266">
        <f t="shared" ca="1" si="135"/>
        <v>0</v>
      </c>
      <c r="AR110" s="266">
        <f t="shared" ca="1" si="135"/>
        <v>0</v>
      </c>
      <c r="AS110" s="266">
        <f t="shared" ca="1" si="135"/>
        <v>0</v>
      </c>
      <c r="AT110" s="266">
        <f t="shared" ca="1" si="135"/>
        <v>0</v>
      </c>
      <c r="AU110" s="266">
        <f t="shared" ca="1" si="135"/>
        <v>0</v>
      </c>
      <c r="AV110" s="266">
        <f t="shared" ca="1" si="136"/>
        <v>0</v>
      </c>
      <c r="AW110" s="266">
        <f t="shared" ca="1" si="136"/>
        <v>0</v>
      </c>
      <c r="AX110" s="266">
        <f t="shared" ca="1" si="136"/>
        <v>0</v>
      </c>
      <c r="AY110" s="266">
        <f t="shared" ca="1" si="136"/>
        <v>0</v>
      </c>
      <c r="AZ110" s="266">
        <f t="shared" ca="1" si="136"/>
        <v>0</v>
      </c>
      <c r="BA110" s="266">
        <f t="shared" ca="1" si="136"/>
        <v>0</v>
      </c>
      <c r="BB110" s="266">
        <f t="shared" ca="1" si="136"/>
        <v>0</v>
      </c>
      <c r="BC110" s="266">
        <f t="shared" ca="1" si="136"/>
        <v>0</v>
      </c>
      <c r="BD110" s="266">
        <f t="shared" ca="1" si="136"/>
        <v>0</v>
      </c>
      <c r="BE110" s="266">
        <f t="shared" ca="1" si="136"/>
        <v>0</v>
      </c>
      <c r="BF110" s="266">
        <f t="shared" ca="1" si="137"/>
        <v>0</v>
      </c>
      <c r="BG110" s="266">
        <f t="shared" ca="1" si="137"/>
        <v>0</v>
      </c>
      <c r="BH110" s="266">
        <f t="shared" ca="1" si="137"/>
        <v>0</v>
      </c>
      <c r="BI110" s="266">
        <f t="shared" ca="1" si="137"/>
        <v>0</v>
      </c>
      <c r="BJ110" s="266">
        <f t="shared" ca="1" si="137"/>
        <v>0</v>
      </c>
      <c r="BK110" s="266">
        <f t="shared" ca="1" si="137"/>
        <v>0</v>
      </c>
      <c r="BL110" s="266">
        <f t="shared" ca="1" si="137"/>
        <v>0</v>
      </c>
      <c r="BM110" s="266">
        <f t="shared" ca="1" si="137"/>
        <v>0</v>
      </c>
      <c r="BN110" s="266">
        <f t="shared" ca="1" si="137"/>
        <v>0</v>
      </c>
      <c r="BO110" s="266">
        <f t="shared" ca="1" si="137"/>
        <v>0</v>
      </c>
      <c r="BP110" s="266">
        <f t="shared" ca="1" si="138"/>
        <v>0</v>
      </c>
      <c r="BQ110" s="266">
        <f t="shared" ca="1" si="138"/>
        <v>0</v>
      </c>
      <c r="BR110" s="266">
        <f t="shared" ca="1" si="138"/>
        <v>0</v>
      </c>
      <c r="BS110" s="266">
        <f t="shared" ca="1" si="138"/>
        <v>0</v>
      </c>
      <c r="BT110" s="266">
        <f t="shared" ca="1" si="138"/>
        <v>0</v>
      </c>
      <c r="BU110" s="266">
        <f t="shared" ca="1" si="138"/>
        <v>0</v>
      </c>
      <c r="BV110" s="266">
        <f t="shared" ca="1" si="138"/>
        <v>0</v>
      </c>
      <c r="BW110" s="266">
        <f t="shared" ca="1" si="138"/>
        <v>0</v>
      </c>
      <c r="BX110" s="266">
        <f t="shared" ca="1" si="138"/>
        <v>0</v>
      </c>
      <c r="BY110" s="266">
        <f t="shared" ca="1" si="138"/>
        <v>0</v>
      </c>
      <c r="BZ110" s="266">
        <f t="shared" ca="1" si="139"/>
        <v>0</v>
      </c>
      <c r="CA110" s="266">
        <f t="shared" ca="1" si="139"/>
        <v>0</v>
      </c>
      <c r="CB110" s="266">
        <f t="shared" ca="1" si="139"/>
        <v>0</v>
      </c>
      <c r="CC110" s="266">
        <f t="shared" ca="1" si="139"/>
        <v>0</v>
      </c>
      <c r="CD110" s="266">
        <f t="shared" ca="1" si="139"/>
        <v>0</v>
      </c>
      <c r="CE110" s="266">
        <f t="shared" ca="1" si="139"/>
        <v>0</v>
      </c>
      <c r="CF110" s="266">
        <f t="shared" ca="1" si="139"/>
        <v>0</v>
      </c>
      <c r="CG110" s="266">
        <f t="shared" ca="1" si="139"/>
        <v>0</v>
      </c>
      <c r="CH110" s="266">
        <f t="shared" ca="1" si="139"/>
        <v>0</v>
      </c>
      <c r="CI110" s="266">
        <f t="shared" ca="1" si="139"/>
        <v>0</v>
      </c>
      <c r="CJ110" s="266">
        <f t="shared" ca="1" si="140"/>
        <v>0</v>
      </c>
      <c r="CK110" s="266">
        <f t="shared" ca="1" si="140"/>
        <v>0</v>
      </c>
      <c r="CL110" s="266">
        <f t="shared" ca="1" si="140"/>
        <v>0</v>
      </c>
      <c r="CM110" s="266">
        <f t="shared" ca="1" si="140"/>
        <v>0</v>
      </c>
      <c r="CN110" s="266">
        <f t="shared" ca="1" si="140"/>
        <v>0</v>
      </c>
      <c r="CO110" s="266">
        <f t="shared" ca="1" si="140"/>
        <v>0</v>
      </c>
      <c r="CP110" s="266">
        <f t="shared" ca="1" si="140"/>
        <v>0</v>
      </c>
      <c r="CQ110" s="266">
        <f t="shared" ca="1" si="140"/>
        <v>0</v>
      </c>
      <c r="CR110" s="266">
        <f t="shared" ca="1" si="140"/>
        <v>0</v>
      </c>
      <c r="CS110" s="266">
        <f t="shared" ca="1" si="140"/>
        <v>0</v>
      </c>
      <c r="CT110" s="266">
        <f t="shared" ca="1" si="141"/>
        <v>0</v>
      </c>
      <c r="CU110" s="266">
        <f t="shared" ca="1" si="141"/>
        <v>0</v>
      </c>
      <c r="CV110" s="266">
        <f t="shared" ca="1" si="141"/>
        <v>0</v>
      </c>
      <c r="CW110" s="266">
        <f t="shared" ca="1" si="141"/>
        <v>0</v>
      </c>
      <c r="CX110" s="266">
        <f t="shared" ca="1" si="141"/>
        <v>0</v>
      </c>
      <c r="CY110" s="266">
        <f t="shared" ca="1" si="141"/>
        <v>0</v>
      </c>
      <c r="CZ110" s="266">
        <f t="shared" ca="1" si="141"/>
        <v>0</v>
      </c>
      <c r="DA110" s="266">
        <f t="shared" ca="1" si="141"/>
        <v>0</v>
      </c>
      <c r="DB110" s="266">
        <f t="shared" ca="1" si="141"/>
        <v>0</v>
      </c>
      <c r="DC110" s="266">
        <f t="shared" ca="1" si="141"/>
        <v>0</v>
      </c>
      <c r="DE110" s="118" t="str">
        <f t="shared" ca="1" si="100"/>
        <v>H.10.</v>
      </c>
      <c r="DF110">
        <v>1</v>
      </c>
      <c r="DG110">
        <f t="shared" ca="1" si="142"/>
        <v>0</v>
      </c>
    </row>
    <row r="111" spans="1:111" hidden="1">
      <c r="A111" s="68">
        <v>99</v>
      </c>
      <c r="B111" s="262" t="str">
        <f t="shared" ca="1" si="143"/>
        <v>I.</v>
      </c>
      <c r="C111" s="269" t="str">
        <f t="shared" ca="1" si="144"/>
        <v>MOKESTINĖS PAJAMOS</v>
      </c>
      <c r="D111" s="249"/>
      <c r="E111" s="264" t="str">
        <f t="shared" ca="1" si="145"/>
        <v/>
      </c>
      <c r="F111" s="265">
        <f ca="1">H111+NPV(FD,I111:INDEX(I111:DC111,PAL))</f>
        <v>0</v>
      </c>
      <c r="G111" s="258">
        <f ca="1">SUMIF($H$5:$DC$5,"&lt;="&amp;PAL,$H111:$DC111)</f>
        <v>0</v>
      </c>
      <c r="H111" s="266">
        <f t="shared" ca="1" si="132"/>
        <v>0</v>
      </c>
      <c r="I111" s="266">
        <f t="shared" ca="1" si="132"/>
        <v>0</v>
      </c>
      <c r="J111" s="266">
        <f t="shared" ca="1" si="132"/>
        <v>0</v>
      </c>
      <c r="K111" s="266">
        <f t="shared" ca="1" si="132"/>
        <v>0</v>
      </c>
      <c r="L111" s="266">
        <f t="shared" ca="1" si="132"/>
        <v>0</v>
      </c>
      <c r="M111" s="266">
        <f t="shared" ca="1" si="132"/>
        <v>0</v>
      </c>
      <c r="N111" s="266">
        <f t="shared" ca="1" si="132"/>
        <v>0</v>
      </c>
      <c r="O111" s="266">
        <f t="shared" ca="1" si="132"/>
        <v>0</v>
      </c>
      <c r="P111" s="266">
        <f t="shared" ca="1" si="132"/>
        <v>0</v>
      </c>
      <c r="Q111" s="266">
        <f t="shared" ca="1" si="132"/>
        <v>0</v>
      </c>
      <c r="R111" s="266">
        <f t="shared" ca="1" si="133"/>
        <v>0</v>
      </c>
      <c r="S111" s="266">
        <f t="shared" ca="1" si="133"/>
        <v>0</v>
      </c>
      <c r="T111" s="266">
        <f t="shared" ca="1" si="133"/>
        <v>0</v>
      </c>
      <c r="U111" s="266">
        <f t="shared" ca="1" si="133"/>
        <v>0</v>
      </c>
      <c r="V111" s="266">
        <f t="shared" ca="1" si="133"/>
        <v>0</v>
      </c>
      <c r="W111" s="266">
        <f t="shared" ca="1" si="133"/>
        <v>0</v>
      </c>
      <c r="X111" s="266">
        <f t="shared" ca="1" si="133"/>
        <v>0</v>
      </c>
      <c r="Y111" s="266">
        <f t="shared" ca="1" si="133"/>
        <v>0</v>
      </c>
      <c r="Z111" s="266">
        <f t="shared" ca="1" si="133"/>
        <v>0</v>
      </c>
      <c r="AA111" s="266">
        <f t="shared" ca="1" si="133"/>
        <v>0</v>
      </c>
      <c r="AB111" s="266">
        <f t="shared" ca="1" si="134"/>
        <v>0</v>
      </c>
      <c r="AC111" s="266">
        <f t="shared" ca="1" si="134"/>
        <v>0</v>
      </c>
      <c r="AD111" s="266">
        <f t="shared" ca="1" si="134"/>
        <v>0</v>
      </c>
      <c r="AE111" s="266">
        <f t="shared" ca="1" si="134"/>
        <v>0</v>
      </c>
      <c r="AF111" s="266">
        <f t="shared" ca="1" si="134"/>
        <v>0</v>
      </c>
      <c r="AG111" s="266">
        <f t="shared" ca="1" si="134"/>
        <v>0</v>
      </c>
      <c r="AH111" s="266">
        <f t="shared" ca="1" si="134"/>
        <v>0</v>
      </c>
      <c r="AI111" s="266">
        <f t="shared" ca="1" si="134"/>
        <v>0</v>
      </c>
      <c r="AJ111" s="266">
        <f t="shared" ca="1" si="134"/>
        <v>0</v>
      </c>
      <c r="AK111" s="266">
        <f t="shared" ca="1" si="134"/>
        <v>0</v>
      </c>
      <c r="AL111" s="266">
        <f t="shared" ca="1" si="135"/>
        <v>0</v>
      </c>
      <c r="AM111" s="266">
        <f t="shared" ca="1" si="135"/>
        <v>0</v>
      </c>
      <c r="AN111" s="266">
        <f t="shared" ca="1" si="135"/>
        <v>0</v>
      </c>
      <c r="AO111" s="266">
        <f t="shared" ca="1" si="135"/>
        <v>0</v>
      </c>
      <c r="AP111" s="266">
        <f t="shared" ca="1" si="135"/>
        <v>0</v>
      </c>
      <c r="AQ111" s="266">
        <f t="shared" ca="1" si="135"/>
        <v>0</v>
      </c>
      <c r="AR111" s="266">
        <f t="shared" ca="1" si="135"/>
        <v>0</v>
      </c>
      <c r="AS111" s="266">
        <f t="shared" ca="1" si="135"/>
        <v>0</v>
      </c>
      <c r="AT111" s="266">
        <f t="shared" ca="1" si="135"/>
        <v>0</v>
      </c>
      <c r="AU111" s="266">
        <f t="shared" ca="1" si="135"/>
        <v>0</v>
      </c>
      <c r="AV111" s="266">
        <f t="shared" ca="1" si="136"/>
        <v>0</v>
      </c>
      <c r="AW111" s="266">
        <f t="shared" ca="1" si="136"/>
        <v>0</v>
      </c>
      <c r="AX111" s="266">
        <f t="shared" ca="1" si="136"/>
        <v>0</v>
      </c>
      <c r="AY111" s="266">
        <f t="shared" ca="1" si="136"/>
        <v>0</v>
      </c>
      <c r="AZ111" s="266">
        <f t="shared" ca="1" si="136"/>
        <v>0</v>
      </c>
      <c r="BA111" s="266">
        <f t="shared" ca="1" si="136"/>
        <v>0</v>
      </c>
      <c r="BB111" s="266">
        <f t="shared" ca="1" si="136"/>
        <v>0</v>
      </c>
      <c r="BC111" s="266">
        <f t="shared" ca="1" si="136"/>
        <v>0</v>
      </c>
      <c r="BD111" s="266">
        <f t="shared" ca="1" si="136"/>
        <v>0</v>
      </c>
      <c r="BE111" s="266">
        <f t="shared" ca="1" si="136"/>
        <v>0</v>
      </c>
      <c r="BF111" s="266">
        <f t="shared" ca="1" si="137"/>
        <v>0</v>
      </c>
      <c r="BG111" s="266">
        <f t="shared" ca="1" si="137"/>
        <v>0</v>
      </c>
      <c r="BH111" s="266">
        <f t="shared" ca="1" si="137"/>
        <v>0</v>
      </c>
      <c r="BI111" s="266">
        <f t="shared" ca="1" si="137"/>
        <v>0</v>
      </c>
      <c r="BJ111" s="266">
        <f t="shared" ca="1" si="137"/>
        <v>0</v>
      </c>
      <c r="BK111" s="266">
        <f t="shared" ca="1" si="137"/>
        <v>0</v>
      </c>
      <c r="BL111" s="266">
        <f t="shared" ca="1" si="137"/>
        <v>0</v>
      </c>
      <c r="BM111" s="266">
        <f t="shared" ca="1" si="137"/>
        <v>0</v>
      </c>
      <c r="BN111" s="266">
        <f t="shared" ca="1" si="137"/>
        <v>0</v>
      </c>
      <c r="BO111" s="266">
        <f t="shared" ca="1" si="137"/>
        <v>0</v>
      </c>
      <c r="BP111" s="266">
        <f t="shared" ca="1" si="138"/>
        <v>0</v>
      </c>
      <c r="BQ111" s="266">
        <f t="shared" ca="1" si="138"/>
        <v>0</v>
      </c>
      <c r="BR111" s="266">
        <f t="shared" ca="1" si="138"/>
        <v>0</v>
      </c>
      <c r="BS111" s="266">
        <f t="shared" ca="1" si="138"/>
        <v>0</v>
      </c>
      <c r="BT111" s="266">
        <f t="shared" ca="1" si="138"/>
        <v>0</v>
      </c>
      <c r="BU111" s="266">
        <f t="shared" ca="1" si="138"/>
        <v>0</v>
      </c>
      <c r="BV111" s="266">
        <f t="shared" ca="1" si="138"/>
        <v>0</v>
      </c>
      <c r="BW111" s="266">
        <f t="shared" ca="1" si="138"/>
        <v>0</v>
      </c>
      <c r="BX111" s="266">
        <f t="shared" ca="1" si="138"/>
        <v>0</v>
      </c>
      <c r="BY111" s="266">
        <f t="shared" ca="1" si="138"/>
        <v>0</v>
      </c>
      <c r="BZ111" s="266">
        <f t="shared" ca="1" si="139"/>
        <v>0</v>
      </c>
      <c r="CA111" s="266">
        <f t="shared" ca="1" si="139"/>
        <v>0</v>
      </c>
      <c r="CB111" s="266">
        <f t="shared" ca="1" si="139"/>
        <v>0</v>
      </c>
      <c r="CC111" s="266">
        <f t="shared" ca="1" si="139"/>
        <v>0</v>
      </c>
      <c r="CD111" s="266">
        <f t="shared" ca="1" si="139"/>
        <v>0</v>
      </c>
      <c r="CE111" s="266">
        <f t="shared" ca="1" si="139"/>
        <v>0</v>
      </c>
      <c r="CF111" s="266">
        <f t="shared" ca="1" si="139"/>
        <v>0</v>
      </c>
      <c r="CG111" s="266">
        <f t="shared" ca="1" si="139"/>
        <v>0</v>
      </c>
      <c r="CH111" s="266">
        <f t="shared" ca="1" si="139"/>
        <v>0</v>
      </c>
      <c r="CI111" s="266">
        <f t="shared" ca="1" si="139"/>
        <v>0</v>
      </c>
      <c r="CJ111" s="266">
        <f t="shared" ca="1" si="140"/>
        <v>0</v>
      </c>
      <c r="CK111" s="266">
        <f t="shared" ca="1" si="140"/>
        <v>0</v>
      </c>
      <c r="CL111" s="266">
        <f t="shared" ca="1" si="140"/>
        <v>0</v>
      </c>
      <c r="CM111" s="266">
        <f t="shared" ca="1" si="140"/>
        <v>0</v>
      </c>
      <c r="CN111" s="266">
        <f t="shared" ca="1" si="140"/>
        <v>0</v>
      </c>
      <c r="CO111" s="266">
        <f t="shared" ca="1" si="140"/>
        <v>0</v>
      </c>
      <c r="CP111" s="266">
        <f t="shared" ca="1" si="140"/>
        <v>0</v>
      </c>
      <c r="CQ111" s="266">
        <f t="shared" ca="1" si="140"/>
        <v>0</v>
      </c>
      <c r="CR111" s="266">
        <f t="shared" ca="1" si="140"/>
        <v>0</v>
      </c>
      <c r="CS111" s="266">
        <f t="shared" ca="1" si="140"/>
        <v>0</v>
      </c>
      <c r="CT111" s="266">
        <f t="shared" ca="1" si="141"/>
        <v>0</v>
      </c>
      <c r="CU111" s="266">
        <f t="shared" ca="1" si="141"/>
        <v>0</v>
      </c>
      <c r="CV111" s="266">
        <f t="shared" ca="1" si="141"/>
        <v>0</v>
      </c>
      <c r="CW111" s="266">
        <f t="shared" ca="1" si="141"/>
        <v>0</v>
      </c>
      <c r="CX111" s="266">
        <f t="shared" ca="1" si="141"/>
        <v>0</v>
      </c>
      <c r="CY111" s="266">
        <f t="shared" ca="1" si="141"/>
        <v>0</v>
      </c>
      <c r="CZ111" s="266">
        <f t="shared" ca="1" si="141"/>
        <v>0</v>
      </c>
      <c r="DA111" s="266">
        <f t="shared" ca="1" si="141"/>
        <v>0</v>
      </c>
      <c r="DB111" s="266">
        <f t="shared" ca="1" si="141"/>
        <v>0</v>
      </c>
      <c r="DC111" s="266">
        <f t="shared" ca="1" si="141"/>
        <v>0</v>
      </c>
      <c r="DE111" s="118" t="str">
        <f t="shared" ca="1" si="100"/>
        <v>I.</v>
      </c>
      <c r="DF111">
        <v>1</v>
      </c>
    </row>
    <row r="112" spans="1:111" ht="15" hidden="1" customHeight="1">
      <c r="A112" s="68">
        <v>100</v>
      </c>
      <c r="B112" s="262" t="str">
        <f t="shared" ca="1" si="143"/>
        <v>J.</v>
      </c>
      <c r="C112" s="269" t="str">
        <f t="shared" ca="1" si="144"/>
        <v>PVM (kuris įskaičiuotas į investicijas, veiklos sąnaudas ir pajamas) BALANSAS</v>
      </c>
      <c r="D112" s="249"/>
      <c r="E112" s="270" t="str">
        <f t="shared" ca="1" si="145"/>
        <v/>
      </c>
      <c r="F112" s="265">
        <f ca="1">H112+NPV(FD,I112:INDEX(I112:DC112,PAL))</f>
        <v>33774487.680805892</v>
      </c>
      <c r="G112" s="258">
        <f ca="1">SUMIF($H$5:$DC$5,"&lt;="&amp;PAL,$H112:$DC112)</f>
        <v>40993700.111981161</v>
      </c>
      <c r="H112" s="271">
        <f t="shared" ref="H112:Q112" ca="1" si="146">OFFSET(INDIRECT("'"&amp;Opt_alt&amp;"'!H12"),$A112,H$5)</f>
        <v>5005157.4595041331</v>
      </c>
      <c r="I112" s="271">
        <f t="shared" ca="1" si="146"/>
        <v>5996511.2498541325</v>
      </c>
      <c r="J112" s="271">
        <f t="shared" ca="1" si="146"/>
        <v>5071739.6232247939</v>
      </c>
      <c r="K112" s="271">
        <f t="shared" ca="1" si="146"/>
        <v>4826427.0736916531</v>
      </c>
      <c r="L112" s="271">
        <f t="shared" ca="1" si="146"/>
        <v>4415984.6528439671</v>
      </c>
      <c r="M112" s="271">
        <f t="shared" ca="1" si="146"/>
        <v>4313320.1223329753</v>
      </c>
      <c r="N112" s="271">
        <f t="shared" ca="1" si="146"/>
        <v>3265789.4751733886</v>
      </c>
      <c r="O112" s="271">
        <f t="shared" ca="1" si="146"/>
        <v>273536.34524479351</v>
      </c>
      <c r="P112" s="271">
        <f t="shared" ca="1" si="146"/>
        <v>273536.34524479345</v>
      </c>
      <c r="Q112" s="271">
        <f t="shared" ca="1" si="146"/>
        <v>273536.34524479345</v>
      </c>
      <c r="R112" s="271">
        <f t="shared" ref="R112:AA112" ca="1" si="147">OFFSET(INDIRECT("'"&amp;Opt_alt&amp;"'!H12"),$A112,R$5)</f>
        <v>275542.52643446287</v>
      </c>
      <c r="S112" s="271">
        <f t="shared" ca="1" si="147"/>
        <v>278284.54476049601</v>
      </c>
      <c r="T112" s="271">
        <f t="shared" ca="1" si="147"/>
        <v>280753.11651198351</v>
      </c>
      <c r="U112" s="271">
        <f t="shared" ca="1" si="147"/>
        <v>284792.36607818189</v>
      </c>
      <c r="V112" s="271">
        <f t="shared" ca="1" si="147"/>
        <v>285956.19716652896</v>
      </c>
      <c r="W112" s="271">
        <f t="shared" ca="1" si="147"/>
        <v>288542.15759900835</v>
      </c>
      <c r="X112" s="271">
        <f t="shared" ca="1" si="147"/>
        <v>290210.80317322322</v>
      </c>
      <c r="Y112" s="271">
        <f t="shared" ca="1" si="147"/>
        <v>290210.80317322322</v>
      </c>
      <c r="Z112" s="271">
        <f t="shared" ca="1" si="147"/>
        <v>290210.80317322322</v>
      </c>
      <c r="AA112" s="271">
        <f t="shared" ca="1" si="147"/>
        <v>290210.80317322322</v>
      </c>
      <c r="AB112" s="271">
        <f t="shared" ref="AB112:AK112" ca="1" si="148">OFFSET(INDIRECT("'"&amp;Opt_alt&amp;"'!H12"),$A112,AB$5)</f>
        <v>290210.80317322322</v>
      </c>
      <c r="AC112" s="271">
        <f t="shared" ca="1" si="148"/>
        <v>2972393.2825120664</v>
      </c>
      <c r="AD112" s="271">
        <f t="shared" ca="1" si="148"/>
        <v>290210.80317322322</v>
      </c>
      <c r="AE112" s="271">
        <f t="shared" ca="1" si="148"/>
        <v>290210.80317322322</v>
      </c>
      <c r="AF112" s="271">
        <f t="shared" ca="1" si="148"/>
        <v>290210.80317322322</v>
      </c>
      <c r="AG112" s="271">
        <f t="shared" ca="1" si="148"/>
        <v>290210.80317322322</v>
      </c>
      <c r="AH112" s="271">
        <f t="shared" ca="1" si="148"/>
        <v>0</v>
      </c>
      <c r="AI112" s="271">
        <f t="shared" ca="1" si="148"/>
        <v>0</v>
      </c>
      <c r="AJ112" s="271">
        <f t="shared" ca="1" si="148"/>
        <v>0</v>
      </c>
      <c r="AK112" s="271">
        <f t="shared" ca="1" si="148"/>
        <v>0</v>
      </c>
      <c r="AL112" s="271">
        <f t="shared" ref="AL112:AU112" ca="1" si="149">OFFSET(INDIRECT("'"&amp;Opt_alt&amp;"'!H12"),$A112,AL$5)</f>
        <v>0</v>
      </c>
      <c r="AM112" s="271">
        <f t="shared" ca="1" si="149"/>
        <v>0</v>
      </c>
      <c r="AN112" s="271">
        <f t="shared" ca="1" si="149"/>
        <v>0</v>
      </c>
      <c r="AO112" s="271">
        <f t="shared" ca="1" si="149"/>
        <v>0</v>
      </c>
      <c r="AP112" s="271">
        <f t="shared" ca="1" si="149"/>
        <v>0</v>
      </c>
      <c r="AQ112" s="271">
        <f t="shared" ca="1" si="149"/>
        <v>0</v>
      </c>
      <c r="AR112" s="271">
        <f t="shared" ca="1" si="149"/>
        <v>0</v>
      </c>
      <c r="AS112" s="271">
        <f t="shared" ca="1" si="149"/>
        <v>0</v>
      </c>
      <c r="AT112" s="271">
        <f t="shared" ca="1" si="149"/>
        <v>0</v>
      </c>
      <c r="AU112" s="271">
        <f t="shared" ca="1" si="149"/>
        <v>0</v>
      </c>
      <c r="AV112" s="271">
        <f t="shared" ref="AV112:BE112" ca="1" si="150">OFFSET(INDIRECT("'"&amp;Opt_alt&amp;"'!H12"),$A112,AV$5)</f>
        <v>0</v>
      </c>
      <c r="AW112" s="271">
        <f t="shared" ca="1" si="150"/>
        <v>0</v>
      </c>
      <c r="AX112" s="271">
        <f t="shared" ca="1" si="150"/>
        <v>0</v>
      </c>
      <c r="AY112" s="271">
        <f t="shared" ca="1" si="150"/>
        <v>0</v>
      </c>
      <c r="AZ112" s="271">
        <f t="shared" ca="1" si="150"/>
        <v>0</v>
      </c>
      <c r="BA112" s="271">
        <f t="shared" ca="1" si="150"/>
        <v>0</v>
      </c>
      <c r="BB112" s="271">
        <f t="shared" ca="1" si="150"/>
        <v>0</v>
      </c>
      <c r="BC112" s="271">
        <f t="shared" ca="1" si="150"/>
        <v>0</v>
      </c>
      <c r="BD112" s="271">
        <f t="shared" ca="1" si="150"/>
        <v>0</v>
      </c>
      <c r="BE112" s="271">
        <f t="shared" ca="1" si="150"/>
        <v>0</v>
      </c>
      <c r="BF112" s="271">
        <f t="shared" ref="BF112:BO112" ca="1" si="151">OFFSET(INDIRECT("'"&amp;Opt_alt&amp;"'!H12"),$A112,BF$5)</f>
        <v>0</v>
      </c>
      <c r="BG112" s="271">
        <f t="shared" ca="1" si="151"/>
        <v>0</v>
      </c>
      <c r="BH112" s="271">
        <f t="shared" ca="1" si="151"/>
        <v>0</v>
      </c>
      <c r="BI112" s="271">
        <f t="shared" ca="1" si="151"/>
        <v>0</v>
      </c>
      <c r="BJ112" s="271">
        <f t="shared" ca="1" si="151"/>
        <v>0</v>
      </c>
      <c r="BK112" s="271">
        <f t="shared" ca="1" si="151"/>
        <v>0</v>
      </c>
      <c r="BL112" s="271">
        <f t="shared" ca="1" si="151"/>
        <v>0</v>
      </c>
      <c r="BM112" s="271">
        <f t="shared" ca="1" si="151"/>
        <v>0</v>
      </c>
      <c r="BN112" s="271">
        <f t="shared" ca="1" si="151"/>
        <v>0</v>
      </c>
      <c r="BO112" s="271">
        <f t="shared" ca="1" si="151"/>
        <v>0</v>
      </c>
      <c r="BP112" s="271">
        <f t="shared" ref="BP112:BY112" ca="1" si="152">OFFSET(INDIRECT("'"&amp;Opt_alt&amp;"'!H12"),$A112,BP$5)</f>
        <v>0</v>
      </c>
      <c r="BQ112" s="271">
        <f t="shared" ca="1" si="152"/>
        <v>0</v>
      </c>
      <c r="BR112" s="271">
        <f t="shared" ca="1" si="152"/>
        <v>0</v>
      </c>
      <c r="BS112" s="271">
        <f t="shared" ca="1" si="152"/>
        <v>0</v>
      </c>
      <c r="BT112" s="271">
        <f t="shared" ca="1" si="152"/>
        <v>0</v>
      </c>
      <c r="BU112" s="271">
        <f t="shared" ca="1" si="152"/>
        <v>0</v>
      </c>
      <c r="BV112" s="271">
        <f t="shared" ca="1" si="152"/>
        <v>0</v>
      </c>
      <c r="BW112" s="271">
        <f t="shared" ca="1" si="152"/>
        <v>0</v>
      </c>
      <c r="BX112" s="271">
        <f t="shared" ca="1" si="152"/>
        <v>0</v>
      </c>
      <c r="BY112" s="271">
        <f t="shared" ca="1" si="152"/>
        <v>0</v>
      </c>
      <c r="BZ112" s="271">
        <f t="shared" ref="BZ112:CI112" ca="1" si="153">OFFSET(INDIRECT("'"&amp;Opt_alt&amp;"'!H12"),$A112,BZ$5)</f>
        <v>0</v>
      </c>
      <c r="CA112" s="271">
        <f t="shared" ca="1" si="153"/>
        <v>0</v>
      </c>
      <c r="CB112" s="271">
        <f t="shared" ca="1" si="153"/>
        <v>0</v>
      </c>
      <c r="CC112" s="271">
        <f t="shared" ca="1" si="153"/>
        <v>0</v>
      </c>
      <c r="CD112" s="271">
        <f t="shared" ca="1" si="153"/>
        <v>0</v>
      </c>
      <c r="CE112" s="271">
        <f t="shared" ca="1" si="153"/>
        <v>0</v>
      </c>
      <c r="CF112" s="271">
        <f t="shared" ca="1" si="153"/>
        <v>0</v>
      </c>
      <c r="CG112" s="271">
        <f t="shared" ca="1" si="153"/>
        <v>0</v>
      </c>
      <c r="CH112" s="271">
        <f t="shared" ca="1" si="153"/>
        <v>0</v>
      </c>
      <c r="CI112" s="271">
        <f t="shared" ca="1" si="153"/>
        <v>0</v>
      </c>
      <c r="CJ112" s="271">
        <f t="shared" ref="CJ112:CS112" ca="1" si="154">OFFSET(INDIRECT("'"&amp;Opt_alt&amp;"'!H12"),$A112,CJ$5)</f>
        <v>0</v>
      </c>
      <c r="CK112" s="271">
        <f t="shared" ca="1" si="154"/>
        <v>0</v>
      </c>
      <c r="CL112" s="271">
        <f t="shared" ca="1" si="154"/>
        <v>0</v>
      </c>
      <c r="CM112" s="271">
        <f t="shared" ca="1" si="154"/>
        <v>0</v>
      </c>
      <c r="CN112" s="271">
        <f t="shared" ca="1" si="154"/>
        <v>0</v>
      </c>
      <c r="CO112" s="271">
        <f t="shared" ca="1" si="154"/>
        <v>0</v>
      </c>
      <c r="CP112" s="271">
        <f t="shared" ca="1" si="154"/>
        <v>0</v>
      </c>
      <c r="CQ112" s="271">
        <f t="shared" ca="1" si="154"/>
        <v>0</v>
      </c>
      <c r="CR112" s="271">
        <f t="shared" ca="1" si="154"/>
        <v>0</v>
      </c>
      <c r="CS112" s="271">
        <f t="shared" ca="1" si="154"/>
        <v>0</v>
      </c>
      <c r="CT112" s="271">
        <f t="shared" ref="CT112:DC112" ca="1" si="155">OFFSET(INDIRECT("'"&amp;Opt_alt&amp;"'!H12"),$A112,CT$5)</f>
        <v>0</v>
      </c>
      <c r="CU112" s="271">
        <f t="shared" ca="1" si="155"/>
        <v>0</v>
      </c>
      <c r="CV112" s="271">
        <f t="shared" ca="1" si="155"/>
        <v>0</v>
      </c>
      <c r="CW112" s="271">
        <f t="shared" ca="1" si="155"/>
        <v>0</v>
      </c>
      <c r="CX112" s="271">
        <f t="shared" ca="1" si="155"/>
        <v>0</v>
      </c>
      <c r="CY112" s="271">
        <f t="shared" ca="1" si="155"/>
        <v>0</v>
      </c>
      <c r="CZ112" s="271">
        <f t="shared" ca="1" si="155"/>
        <v>0</v>
      </c>
      <c r="DA112" s="271">
        <f t="shared" ca="1" si="155"/>
        <v>0</v>
      </c>
      <c r="DB112" s="271">
        <f t="shared" ca="1" si="155"/>
        <v>0</v>
      </c>
      <c r="DC112" s="272">
        <f t="shared" ca="1" si="155"/>
        <v>0</v>
      </c>
      <c r="DE112" s="118" t="str">
        <f t="shared" ca="1" si="100"/>
        <v>J.</v>
      </c>
      <c r="DF112">
        <v>1</v>
      </c>
    </row>
    <row r="113" spans="1:110" hidden="1">
      <c r="A113" s="68">
        <v>101</v>
      </c>
      <c r="B113" s="262" t="str">
        <f t="shared" ca="1" si="143"/>
        <v>J.1.</v>
      </c>
      <c r="C113" s="263" t="str">
        <f t="shared" ca="1" si="144"/>
        <v>Bendra pirkimo PVM suma (investicijoms ir reinvesticijoms)</v>
      </c>
      <c r="D113" s="180"/>
      <c r="E113" s="264" t="str">
        <f t="shared" ca="1" si="145"/>
        <v/>
      </c>
      <c r="F113" s="265">
        <f ca="1">H113+NPV(FD,I113:INDEX(I113:DC113,PAL))</f>
        <v>28923103.522513963</v>
      </c>
      <c r="G113" s="258">
        <f ca="1">SUMIF($H$5:$DC$5,"&lt;="&amp;PAL,$H113:$DC113)</f>
        <v>32031185.558677688</v>
      </c>
      <c r="H113" s="203">
        <f ca="1">SUMPRODUCT($DG12:$DG20,H12:H20,1/($DG12:$DG20+100))+SUMPRODUCT($DG23:$DG31,H23:H31,1/($DG23:$DG31+100))+SUMPRODUCT($DG34:$DG42,H34:H42,1/($DG34:$DG42+100))+SUMPRODUCT($DG46:$DG54,H46:H54,1/($DG46:$DG54+100))+SUMPRODUCT($DG57:$DG65,H57:H65,1/($DG57:$DG65+100))+SUMPRODUCT($DG68:$DG76,H68:H76,1/($DG68:$DG76+100))+SUMPRODUCT($DG79:$DG87,H79:H87,1/($DG79:$DG87+100))</f>
        <v>5005157.4595041331</v>
      </c>
      <c r="I113" s="203">
        <f t="shared" ref="I113:BT113" ca="1" si="156">SUMPRODUCT($DG12:$DG20,I12:I20,1/($DG12:$DG20+100))+SUMPRODUCT($DG23:$DG31,I23:I31,1/($DG23:$DG31+100))+SUMPRODUCT($DG34:$DG42,I34:I42,1/($DG34:$DG42+100))+SUMPRODUCT($DG46:$DG54,I46:I54,1/($DG46:$DG54+100))+SUMPRODUCT($DG57:$DG65,I57:I65,1/($DG57:$DG65+100))+SUMPRODUCT($DG68:$DG76,I68:I76,1/($DG68:$DG76+100))+SUMPRODUCT($DG79:$DG87,I79:I87,1/($DG79:$DG87+100))</f>
        <v>5963600.8264462817</v>
      </c>
      <c r="J113" s="203">
        <f t="shared" ca="1" si="156"/>
        <v>4993847.7272727275</v>
      </c>
      <c r="K113" s="203">
        <f t="shared" ca="1" si="156"/>
        <v>4708039.4628099175</v>
      </c>
      <c r="L113" s="203">
        <f t="shared" ca="1" si="156"/>
        <v>4231335.1239669425</v>
      </c>
      <c r="M113" s="203">
        <f t="shared" ca="1" si="156"/>
        <v>4109578.5123966942</v>
      </c>
      <c r="N113" s="203">
        <f t="shared" ca="1" si="156"/>
        <v>3019626.4462809917</v>
      </c>
      <c r="O113" s="203">
        <f t="shared" ca="1" si="156"/>
        <v>0</v>
      </c>
      <c r="P113" s="203">
        <f t="shared" ca="1" si="156"/>
        <v>0</v>
      </c>
      <c r="Q113" s="203">
        <f t="shared" ca="1" si="156"/>
        <v>0</v>
      </c>
      <c r="R113" s="203">
        <f t="shared" ca="1" si="156"/>
        <v>0</v>
      </c>
      <c r="S113" s="203">
        <f t="shared" ca="1" si="156"/>
        <v>0</v>
      </c>
      <c r="T113" s="203">
        <f t="shared" ca="1" si="156"/>
        <v>0</v>
      </c>
      <c r="U113" s="203">
        <f t="shared" ca="1" si="156"/>
        <v>0</v>
      </c>
      <c r="V113" s="203">
        <f t="shared" ca="1" si="156"/>
        <v>0</v>
      </c>
      <c r="W113" s="203">
        <f t="shared" ca="1" si="156"/>
        <v>0</v>
      </c>
      <c r="X113" s="203">
        <f t="shared" ca="1" si="156"/>
        <v>0</v>
      </c>
      <c r="Y113" s="203">
        <f t="shared" ca="1" si="156"/>
        <v>0</v>
      </c>
      <c r="Z113" s="203">
        <f t="shared" ca="1" si="156"/>
        <v>0</v>
      </c>
      <c r="AA113" s="203">
        <f t="shared" ca="1" si="156"/>
        <v>0</v>
      </c>
      <c r="AB113" s="203">
        <f t="shared" ca="1" si="156"/>
        <v>0</v>
      </c>
      <c r="AC113" s="203">
        <f t="shared" ca="1" si="156"/>
        <v>0</v>
      </c>
      <c r="AD113" s="203">
        <f t="shared" ca="1" si="156"/>
        <v>0</v>
      </c>
      <c r="AE113" s="203">
        <f t="shared" ca="1" si="156"/>
        <v>0</v>
      </c>
      <c r="AF113" s="203">
        <f t="shared" ca="1" si="156"/>
        <v>0</v>
      </c>
      <c r="AG113" s="203">
        <f t="shared" ca="1" si="156"/>
        <v>0</v>
      </c>
      <c r="AH113" s="203">
        <f t="shared" ca="1" si="156"/>
        <v>0</v>
      </c>
      <c r="AI113" s="203">
        <f t="shared" ca="1" si="156"/>
        <v>0</v>
      </c>
      <c r="AJ113" s="203">
        <f t="shared" ca="1" si="156"/>
        <v>0</v>
      </c>
      <c r="AK113" s="203">
        <f t="shared" ca="1" si="156"/>
        <v>0</v>
      </c>
      <c r="AL113" s="203">
        <f t="shared" ca="1" si="156"/>
        <v>0</v>
      </c>
      <c r="AM113" s="203">
        <f t="shared" ca="1" si="156"/>
        <v>0</v>
      </c>
      <c r="AN113" s="203">
        <f t="shared" ca="1" si="156"/>
        <v>0</v>
      </c>
      <c r="AO113" s="203">
        <f t="shared" ca="1" si="156"/>
        <v>0</v>
      </c>
      <c r="AP113" s="203">
        <f t="shared" ca="1" si="156"/>
        <v>0</v>
      </c>
      <c r="AQ113" s="203">
        <f t="shared" ca="1" si="156"/>
        <v>0</v>
      </c>
      <c r="AR113" s="203">
        <f t="shared" ca="1" si="156"/>
        <v>0</v>
      </c>
      <c r="AS113" s="203">
        <f t="shared" ca="1" si="156"/>
        <v>0</v>
      </c>
      <c r="AT113" s="203">
        <f t="shared" ca="1" si="156"/>
        <v>0</v>
      </c>
      <c r="AU113" s="203">
        <f t="shared" ca="1" si="156"/>
        <v>0</v>
      </c>
      <c r="AV113" s="203">
        <f t="shared" ca="1" si="156"/>
        <v>0</v>
      </c>
      <c r="AW113" s="203">
        <f t="shared" ca="1" si="156"/>
        <v>0</v>
      </c>
      <c r="AX113" s="203">
        <f t="shared" ca="1" si="156"/>
        <v>0</v>
      </c>
      <c r="AY113" s="203">
        <f t="shared" ca="1" si="156"/>
        <v>0</v>
      </c>
      <c r="AZ113" s="203">
        <f t="shared" ca="1" si="156"/>
        <v>0</v>
      </c>
      <c r="BA113" s="203">
        <f t="shared" ca="1" si="156"/>
        <v>0</v>
      </c>
      <c r="BB113" s="203">
        <f t="shared" ca="1" si="156"/>
        <v>0</v>
      </c>
      <c r="BC113" s="203">
        <f t="shared" ca="1" si="156"/>
        <v>0</v>
      </c>
      <c r="BD113" s="203">
        <f t="shared" ca="1" si="156"/>
        <v>0</v>
      </c>
      <c r="BE113" s="203">
        <f t="shared" ca="1" si="156"/>
        <v>0</v>
      </c>
      <c r="BF113" s="203">
        <f t="shared" ca="1" si="156"/>
        <v>0</v>
      </c>
      <c r="BG113" s="203">
        <f t="shared" ca="1" si="156"/>
        <v>0</v>
      </c>
      <c r="BH113" s="203">
        <f t="shared" ca="1" si="156"/>
        <v>0</v>
      </c>
      <c r="BI113" s="203">
        <f t="shared" ca="1" si="156"/>
        <v>0</v>
      </c>
      <c r="BJ113" s="203">
        <f t="shared" ca="1" si="156"/>
        <v>0</v>
      </c>
      <c r="BK113" s="203">
        <f t="shared" ca="1" si="156"/>
        <v>0</v>
      </c>
      <c r="BL113" s="203">
        <f t="shared" ca="1" si="156"/>
        <v>0</v>
      </c>
      <c r="BM113" s="203">
        <f t="shared" ca="1" si="156"/>
        <v>0</v>
      </c>
      <c r="BN113" s="203">
        <f t="shared" ca="1" si="156"/>
        <v>0</v>
      </c>
      <c r="BO113" s="203">
        <f t="shared" ca="1" si="156"/>
        <v>0</v>
      </c>
      <c r="BP113" s="203">
        <f t="shared" ca="1" si="156"/>
        <v>0</v>
      </c>
      <c r="BQ113" s="203">
        <f t="shared" ca="1" si="156"/>
        <v>0</v>
      </c>
      <c r="BR113" s="203">
        <f t="shared" ca="1" si="156"/>
        <v>0</v>
      </c>
      <c r="BS113" s="203">
        <f t="shared" ca="1" si="156"/>
        <v>0</v>
      </c>
      <c r="BT113" s="203">
        <f t="shared" ca="1" si="156"/>
        <v>0</v>
      </c>
      <c r="BU113" s="203">
        <f t="shared" ref="BU113:DB113" ca="1" si="157">SUMPRODUCT($DG12:$DG20,BU12:BU20,1/($DG12:$DG20+100))+SUMPRODUCT($DG23:$DG31,BU23:BU31,1/($DG23:$DG31+100))+SUMPRODUCT($DG34:$DG42,BU34:BU42,1/($DG34:$DG42+100))+SUMPRODUCT($DG46:$DG54,BU46:BU54,1/($DG46:$DG54+100))+SUMPRODUCT($DG57:$DG65,BU57:BU65,1/($DG57:$DG65+100))+SUMPRODUCT($DG68:$DG76,BU68:BU76,1/($DG68:$DG76+100))+SUMPRODUCT($DG79:$DG87,BU79:BU87,1/($DG79:$DG87+100))</f>
        <v>0</v>
      </c>
      <c r="BV113" s="203">
        <f t="shared" ca="1" si="157"/>
        <v>0</v>
      </c>
      <c r="BW113" s="203">
        <f t="shared" ca="1" si="157"/>
        <v>0</v>
      </c>
      <c r="BX113" s="203">
        <f t="shared" ca="1" si="157"/>
        <v>0</v>
      </c>
      <c r="BY113" s="203">
        <f t="shared" ca="1" si="157"/>
        <v>0</v>
      </c>
      <c r="BZ113" s="203">
        <f t="shared" ca="1" si="157"/>
        <v>0</v>
      </c>
      <c r="CA113" s="203">
        <f t="shared" ca="1" si="157"/>
        <v>0</v>
      </c>
      <c r="CB113" s="203">
        <f t="shared" ca="1" si="157"/>
        <v>0</v>
      </c>
      <c r="CC113" s="203">
        <f t="shared" ca="1" si="157"/>
        <v>0</v>
      </c>
      <c r="CD113" s="203">
        <f t="shared" ca="1" si="157"/>
        <v>0</v>
      </c>
      <c r="CE113" s="203">
        <f t="shared" ca="1" si="157"/>
        <v>0</v>
      </c>
      <c r="CF113" s="203">
        <f t="shared" ca="1" si="157"/>
        <v>0</v>
      </c>
      <c r="CG113" s="203">
        <f t="shared" ca="1" si="157"/>
        <v>0</v>
      </c>
      <c r="CH113" s="203">
        <f t="shared" ca="1" si="157"/>
        <v>0</v>
      </c>
      <c r="CI113" s="203">
        <f t="shared" ca="1" si="157"/>
        <v>0</v>
      </c>
      <c r="CJ113" s="203">
        <f t="shared" ca="1" si="157"/>
        <v>0</v>
      </c>
      <c r="CK113" s="203">
        <f t="shared" ca="1" si="157"/>
        <v>0</v>
      </c>
      <c r="CL113" s="203">
        <f t="shared" ca="1" si="157"/>
        <v>0</v>
      </c>
      <c r="CM113" s="203">
        <f t="shared" ca="1" si="157"/>
        <v>0</v>
      </c>
      <c r="CN113" s="203">
        <f t="shared" ca="1" si="157"/>
        <v>0</v>
      </c>
      <c r="CO113" s="203">
        <f t="shared" ca="1" si="157"/>
        <v>0</v>
      </c>
      <c r="CP113" s="203">
        <f t="shared" ca="1" si="157"/>
        <v>0</v>
      </c>
      <c r="CQ113" s="203">
        <f t="shared" ca="1" si="157"/>
        <v>0</v>
      </c>
      <c r="CR113" s="203">
        <f t="shared" ca="1" si="157"/>
        <v>0</v>
      </c>
      <c r="CS113" s="203">
        <f t="shared" ca="1" si="157"/>
        <v>0</v>
      </c>
      <c r="CT113" s="203">
        <f t="shared" ca="1" si="157"/>
        <v>0</v>
      </c>
      <c r="CU113" s="203">
        <f t="shared" ca="1" si="157"/>
        <v>0</v>
      </c>
      <c r="CV113" s="203">
        <f t="shared" ca="1" si="157"/>
        <v>0</v>
      </c>
      <c r="CW113" s="203">
        <f t="shared" ca="1" si="157"/>
        <v>0</v>
      </c>
      <c r="CX113" s="203">
        <f t="shared" ca="1" si="157"/>
        <v>0</v>
      </c>
      <c r="CY113" s="203">
        <f t="shared" ca="1" si="157"/>
        <v>0</v>
      </c>
      <c r="CZ113" s="203">
        <f t="shared" ca="1" si="157"/>
        <v>0</v>
      </c>
      <c r="DA113" s="203">
        <f t="shared" ca="1" si="157"/>
        <v>0</v>
      </c>
      <c r="DB113" s="203">
        <f t="shared" ca="1" si="157"/>
        <v>0</v>
      </c>
      <c r="DC113" s="203">
        <f ca="1">SUMPRODUCT($DG12:$DG20,DC12:DC20,1/($DG12:$DG20+100))+SUMPRODUCT($DG23:$DG31,DC23:DC31,1/($DG23:$DG31+100))+SUMPRODUCT($DG34:$DG42,DC34:DC42,1/($DG34:$DG42+100))+SUMPRODUCT($DG46:$DG54,DC46:DC54,1/($DG46:$DG54+100))+SUMPRODUCT($DG57:$DG65,DC57:DC65,1/($DG57:$DG65+100))+SUMPRODUCT($DG68:$DG76,DC68:DC76,1/($DG68:$DG76+100))+SUMPRODUCT($DG79:$DG87,DC79:DC87,1/($DG79:$DG87+100))</f>
        <v>0</v>
      </c>
      <c r="DE113" s="118" t="str">
        <f t="shared" ca="1" si="100"/>
        <v>J.1.</v>
      </c>
      <c r="DF113">
        <v>1</v>
      </c>
    </row>
    <row r="114" spans="1:110" hidden="1">
      <c r="A114" s="68">
        <v>102</v>
      </c>
      <c r="B114" s="262" t="str">
        <f t="shared" ca="1" si="143"/>
        <v>J.2.</v>
      </c>
      <c r="C114" s="263" t="str">
        <f t="shared" ca="1" si="144"/>
        <v>Bendra pirkimo PVM suma (veiklos sąnaudoms)</v>
      </c>
      <c r="D114" s="255"/>
      <c r="E114" s="264" t="str">
        <f t="shared" ca="1" si="145"/>
        <v/>
      </c>
      <c r="F114" s="265">
        <f ca="1">H114+NPV(FD,I114:INDEX(I114:DC114,PAL))</f>
        <v>4851384.1582919369</v>
      </c>
      <c r="G114" s="260">
        <f ca="1">G115+G116-G117</f>
        <v>-325511686.55782062</v>
      </c>
      <c r="H114" s="203">
        <f ca="1">SUMPRODUCT($DG90:$DG99,H90:H99,1/($DG90:$DG99+100))</f>
        <v>0</v>
      </c>
      <c r="I114" s="203">
        <f t="shared" ref="I114:BT114" ca="1" si="158">SUMPRODUCT($DG90:$DG99,I90:I99,1/($DG90:$DG99+100))</f>
        <v>32910.423407851253</v>
      </c>
      <c r="J114" s="203">
        <f t="shared" ca="1" si="158"/>
        <v>77891.89595206613</v>
      </c>
      <c r="K114" s="203">
        <f t="shared" ca="1" si="158"/>
        <v>118387.6108817356</v>
      </c>
      <c r="L114" s="203">
        <f t="shared" ca="1" si="158"/>
        <v>184649.52887702483</v>
      </c>
      <c r="M114" s="203">
        <f t="shared" ca="1" si="158"/>
        <v>203741.60993628105</v>
      </c>
      <c r="N114" s="203">
        <f t="shared" ca="1" si="158"/>
        <v>246163.02889239677</v>
      </c>
      <c r="O114" s="203">
        <f t="shared" ca="1" si="158"/>
        <v>273536.34524479351</v>
      </c>
      <c r="P114" s="203">
        <f t="shared" ca="1" si="158"/>
        <v>273536.34524479345</v>
      </c>
      <c r="Q114" s="203">
        <f t="shared" ca="1" si="158"/>
        <v>273536.34524479345</v>
      </c>
      <c r="R114" s="203">
        <f t="shared" ca="1" si="158"/>
        <v>275542.52643446287</v>
      </c>
      <c r="S114" s="203">
        <f t="shared" ca="1" si="158"/>
        <v>278284.54476049601</v>
      </c>
      <c r="T114" s="203">
        <f t="shared" ca="1" si="158"/>
        <v>280753.11651198351</v>
      </c>
      <c r="U114" s="203">
        <f t="shared" ca="1" si="158"/>
        <v>284792.36607818189</v>
      </c>
      <c r="V114" s="203">
        <f t="shared" ca="1" si="158"/>
        <v>285956.19716652896</v>
      </c>
      <c r="W114" s="203">
        <f t="shared" ca="1" si="158"/>
        <v>288542.15759900835</v>
      </c>
      <c r="X114" s="203">
        <f t="shared" ca="1" si="158"/>
        <v>290210.80317322322</v>
      </c>
      <c r="Y114" s="203">
        <f t="shared" ca="1" si="158"/>
        <v>290210.80317322322</v>
      </c>
      <c r="Z114" s="203">
        <f t="shared" ca="1" si="158"/>
        <v>290210.80317322322</v>
      </c>
      <c r="AA114" s="203">
        <f t="shared" ca="1" si="158"/>
        <v>290210.80317322322</v>
      </c>
      <c r="AB114" s="203">
        <f t="shared" ca="1" si="158"/>
        <v>290210.80317322322</v>
      </c>
      <c r="AC114" s="203">
        <f t="shared" ca="1" si="158"/>
        <v>2972393.2825120664</v>
      </c>
      <c r="AD114" s="203">
        <f t="shared" ca="1" si="158"/>
        <v>290210.80317322322</v>
      </c>
      <c r="AE114" s="203">
        <f t="shared" ca="1" si="158"/>
        <v>290210.80317322322</v>
      </c>
      <c r="AF114" s="203">
        <f t="shared" ca="1" si="158"/>
        <v>290210.80317322322</v>
      </c>
      <c r="AG114" s="203">
        <f t="shared" ca="1" si="158"/>
        <v>290210.80317322322</v>
      </c>
      <c r="AH114" s="203">
        <f t="shared" ca="1" si="158"/>
        <v>0</v>
      </c>
      <c r="AI114" s="203">
        <f t="shared" ca="1" si="158"/>
        <v>0</v>
      </c>
      <c r="AJ114" s="203">
        <f t="shared" ca="1" si="158"/>
        <v>0</v>
      </c>
      <c r="AK114" s="203">
        <f t="shared" ca="1" si="158"/>
        <v>0</v>
      </c>
      <c r="AL114" s="203">
        <f t="shared" ca="1" si="158"/>
        <v>0</v>
      </c>
      <c r="AM114" s="203">
        <f t="shared" ca="1" si="158"/>
        <v>0</v>
      </c>
      <c r="AN114" s="203">
        <f t="shared" ca="1" si="158"/>
        <v>0</v>
      </c>
      <c r="AO114" s="203">
        <f t="shared" ca="1" si="158"/>
        <v>0</v>
      </c>
      <c r="AP114" s="203">
        <f t="shared" ca="1" si="158"/>
        <v>0</v>
      </c>
      <c r="AQ114" s="203">
        <f t="shared" ca="1" si="158"/>
        <v>0</v>
      </c>
      <c r="AR114" s="203">
        <f t="shared" ca="1" si="158"/>
        <v>0</v>
      </c>
      <c r="AS114" s="203">
        <f t="shared" ca="1" si="158"/>
        <v>0</v>
      </c>
      <c r="AT114" s="203">
        <f t="shared" ca="1" si="158"/>
        <v>0</v>
      </c>
      <c r="AU114" s="203">
        <f t="shared" ca="1" si="158"/>
        <v>0</v>
      </c>
      <c r="AV114" s="203">
        <f t="shared" ca="1" si="158"/>
        <v>0</v>
      </c>
      <c r="AW114" s="203">
        <f t="shared" ca="1" si="158"/>
        <v>0</v>
      </c>
      <c r="AX114" s="203">
        <f t="shared" ca="1" si="158"/>
        <v>0</v>
      </c>
      <c r="AY114" s="203">
        <f t="shared" ca="1" si="158"/>
        <v>0</v>
      </c>
      <c r="AZ114" s="203">
        <f t="shared" ca="1" si="158"/>
        <v>0</v>
      </c>
      <c r="BA114" s="203">
        <f t="shared" ca="1" si="158"/>
        <v>0</v>
      </c>
      <c r="BB114" s="203">
        <f t="shared" ca="1" si="158"/>
        <v>0</v>
      </c>
      <c r="BC114" s="203">
        <f t="shared" ca="1" si="158"/>
        <v>0</v>
      </c>
      <c r="BD114" s="203">
        <f t="shared" ca="1" si="158"/>
        <v>0</v>
      </c>
      <c r="BE114" s="203">
        <f t="shared" ca="1" si="158"/>
        <v>0</v>
      </c>
      <c r="BF114" s="203">
        <f t="shared" ca="1" si="158"/>
        <v>0</v>
      </c>
      <c r="BG114" s="203">
        <f t="shared" ca="1" si="158"/>
        <v>0</v>
      </c>
      <c r="BH114" s="203">
        <f t="shared" ca="1" si="158"/>
        <v>0</v>
      </c>
      <c r="BI114" s="203">
        <f t="shared" ca="1" si="158"/>
        <v>0</v>
      </c>
      <c r="BJ114" s="203">
        <f t="shared" ca="1" si="158"/>
        <v>0</v>
      </c>
      <c r="BK114" s="203">
        <f t="shared" ca="1" si="158"/>
        <v>0</v>
      </c>
      <c r="BL114" s="203">
        <f t="shared" ca="1" si="158"/>
        <v>0</v>
      </c>
      <c r="BM114" s="203">
        <f t="shared" ca="1" si="158"/>
        <v>0</v>
      </c>
      <c r="BN114" s="203">
        <f t="shared" ca="1" si="158"/>
        <v>0</v>
      </c>
      <c r="BO114" s="203">
        <f t="shared" ca="1" si="158"/>
        <v>0</v>
      </c>
      <c r="BP114" s="203">
        <f t="shared" ca="1" si="158"/>
        <v>0</v>
      </c>
      <c r="BQ114" s="203">
        <f t="shared" ca="1" si="158"/>
        <v>0</v>
      </c>
      <c r="BR114" s="203">
        <f t="shared" ca="1" si="158"/>
        <v>0</v>
      </c>
      <c r="BS114" s="203">
        <f t="shared" ca="1" si="158"/>
        <v>0</v>
      </c>
      <c r="BT114" s="203">
        <f t="shared" ca="1" si="158"/>
        <v>0</v>
      </c>
      <c r="BU114" s="203">
        <f t="shared" ref="BU114:DC114" ca="1" si="159">SUMPRODUCT($DG90:$DG99,BU90:BU99,1/($DG90:$DG99+100))</f>
        <v>0</v>
      </c>
      <c r="BV114" s="203">
        <f t="shared" ca="1" si="159"/>
        <v>0</v>
      </c>
      <c r="BW114" s="203">
        <f t="shared" ca="1" si="159"/>
        <v>0</v>
      </c>
      <c r="BX114" s="203">
        <f t="shared" ca="1" si="159"/>
        <v>0</v>
      </c>
      <c r="BY114" s="203">
        <f t="shared" ca="1" si="159"/>
        <v>0</v>
      </c>
      <c r="BZ114" s="203">
        <f t="shared" ca="1" si="159"/>
        <v>0</v>
      </c>
      <c r="CA114" s="203">
        <f t="shared" ca="1" si="159"/>
        <v>0</v>
      </c>
      <c r="CB114" s="203">
        <f t="shared" ca="1" si="159"/>
        <v>0</v>
      </c>
      <c r="CC114" s="203">
        <f t="shared" ca="1" si="159"/>
        <v>0</v>
      </c>
      <c r="CD114" s="203">
        <f t="shared" ca="1" si="159"/>
        <v>0</v>
      </c>
      <c r="CE114" s="203">
        <f t="shared" ca="1" si="159"/>
        <v>0</v>
      </c>
      <c r="CF114" s="203">
        <f t="shared" ca="1" si="159"/>
        <v>0</v>
      </c>
      <c r="CG114" s="203">
        <f t="shared" ca="1" si="159"/>
        <v>0</v>
      </c>
      <c r="CH114" s="203">
        <f t="shared" ca="1" si="159"/>
        <v>0</v>
      </c>
      <c r="CI114" s="203">
        <f t="shared" ca="1" si="159"/>
        <v>0</v>
      </c>
      <c r="CJ114" s="203">
        <f t="shared" ca="1" si="159"/>
        <v>0</v>
      </c>
      <c r="CK114" s="203">
        <f t="shared" ca="1" si="159"/>
        <v>0</v>
      </c>
      <c r="CL114" s="203">
        <f t="shared" ca="1" si="159"/>
        <v>0</v>
      </c>
      <c r="CM114" s="203">
        <f t="shared" ca="1" si="159"/>
        <v>0</v>
      </c>
      <c r="CN114" s="203">
        <f t="shared" ca="1" si="159"/>
        <v>0</v>
      </c>
      <c r="CO114" s="203">
        <f t="shared" ca="1" si="159"/>
        <v>0</v>
      </c>
      <c r="CP114" s="203">
        <f t="shared" ca="1" si="159"/>
        <v>0</v>
      </c>
      <c r="CQ114" s="203">
        <f t="shared" ca="1" si="159"/>
        <v>0</v>
      </c>
      <c r="CR114" s="203">
        <f t="shared" ca="1" si="159"/>
        <v>0</v>
      </c>
      <c r="CS114" s="203">
        <f t="shared" ca="1" si="159"/>
        <v>0</v>
      </c>
      <c r="CT114" s="203">
        <f t="shared" ca="1" si="159"/>
        <v>0</v>
      </c>
      <c r="CU114" s="203">
        <f t="shared" ca="1" si="159"/>
        <v>0</v>
      </c>
      <c r="CV114" s="203">
        <f t="shared" ca="1" si="159"/>
        <v>0</v>
      </c>
      <c r="CW114" s="203">
        <f t="shared" ca="1" si="159"/>
        <v>0</v>
      </c>
      <c r="CX114" s="203">
        <f t="shared" ca="1" si="159"/>
        <v>0</v>
      </c>
      <c r="CY114" s="203">
        <f t="shared" ca="1" si="159"/>
        <v>0</v>
      </c>
      <c r="CZ114" s="203">
        <f t="shared" ca="1" si="159"/>
        <v>0</v>
      </c>
      <c r="DA114" s="203">
        <f t="shared" ca="1" si="159"/>
        <v>0</v>
      </c>
      <c r="DB114" s="203">
        <f t="shared" ca="1" si="159"/>
        <v>0</v>
      </c>
      <c r="DC114" s="203">
        <f t="shared" ca="1" si="159"/>
        <v>0</v>
      </c>
      <c r="DE114" s="118" t="str">
        <f t="shared" ca="1" si="100"/>
        <v>J.2.</v>
      </c>
      <c r="DF114">
        <v>1</v>
      </c>
    </row>
    <row r="115" spans="1:110" hidden="1">
      <c r="A115" s="68">
        <v>103</v>
      </c>
      <c r="B115" s="262" t="str">
        <f t="shared" ca="1" si="143"/>
        <v>J.3.</v>
      </c>
      <c r="C115" s="263" t="str">
        <f t="shared" ca="1" si="144"/>
        <v>Bendra pardavimo PVM suma</v>
      </c>
      <c r="D115" s="180"/>
      <c r="E115" s="264" t="str">
        <f t="shared" ca="1" si="145"/>
        <v/>
      </c>
      <c r="F115" s="265">
        <f ca="1">H115+NPV(FD,I115:INDEX(I115:DC115,PAL))</f>
        <v>0</v>
      </c>
      <c r="G115" s="258">
        <f ca="1">SUMIF($H$5:$DC$5,"&lt;="&amp;PAL,$H115:$DC115)</f>
        <v>0</v>
      </c>
      <c r="H115" s="203">
        <f ca="1">SUMPRODUCT($DG101:$DG110,H101:H110,1/($DG101:$DG110+100))</f>
        <v>0</v>
      </c>
      <c r="I115" s="203">
        <f t="shared" ref="I115:BT115" ca="1" si="160">SUMPRODUCT($DG101:$DG110,I101:I110,1/($DG101:$DG110+100))</f>
        <v>0</v>
      </c>
      <c r="J115" s="203">
        <f t="shared" ca="1" si="160"/>
        <v>0</v>
      </c>
      <c r="K115" s="203">
        <f t="shared" ca="1" si="160"/>
        <v>0</v>
      </c>
      <c r="L115" s="203">
        <f t="shared" ca="1" si="160"/>
        <v>0</v>
      </c>
      <c r="M115" s="203">
        <f t="shared" ca="1" si="160"/>
        <v>0</v>
      </c>
      <c r="N115" s="203">
        <f t="shared" ca="1" si="160"/>
        <v>0</v>
      </c>
      <c r="O115" s="203">
        <f t="shared" ca="1" si="160"/>
        <v>0</v>
      </c>
      <c r="P115" s="203">
        <f t="shared" ca="1" si="160"/>
        <v>0</v>
      </c>
      <c r="Q115" s="203">
        <f t="shared" ca="1" si="160"/>
        <v>0</v>
      </c>
      <c r="R115" s="203">
        <f t="shared" ca="1" si="160"/>
        <v>0</v>
      </c>
      <c r="S115" s="203">
        <f t="shared" ca="1" si="160"/>
        <v>0</v>
      </c>
      <c r="T115" s="203">
        <f t="shared" ca="1" si="160"/>
        <v>0</v>
      </c>
      <c r="U115" s="203">
        <f t="shared" ca="1" si="160"/>
        <v>0</v>
      </c>
      <c r="V115" s="203">
        <f t="shared" ca="1" si="160"/>
        <v>0</v>
      </c>
      <c r="W115" s="203">
        <f t="shared" ca="1" si="160"/>
        <v>0</v>
      </c>
      <c r="X115" s="203">
        <f t="shared" ca="1" si="160"/>
        <v>0</v>
      </c>
      <c r="Y115" s="203">
        <f t="shared" ca="1" si="160"/>
        <v>0</v>
      </c>
      <c r="Z115" s="203">
        <f t="shared" ca="1" si="160"/>
        <v>0</v>
      </c>
      <c r="AA115" s="203">
        <f t="shared" ca="1" si="160"/>
        <v>0</v>
      </c>
      <c r="AB115" s="203">
        <f t="shared" ca="1" si="160"/>
        <v>0</v>
      </c>
      <c r="AC115" s="203">
        <f t="shared" ca="1" si="160"/>
        <v>0</v>
      </c>
      <c r="AD115" s="203">
        <f t="shared" ca="1" si="160"/>
        <v>0</v>
      </c>
      <c r="AE115" s="203">
        <f t="shared" ca="1" si="160"/>
        <v>0</v>
      </c>
      <c r="AF115" s="203">
        <f t="shared" ca="1" si="160"/>
        <v>0</v>
      </c>
      <c r="AG115" s="203">
        <f t="shared" ca="1" si="160"/>
        <v>0</v>
      </c>
      <c r="AH115" s="203">
        <f t="shared" ca="1" si="160"/>
        <v>0</v>
      </c>
      <c r="AI115" s="203">
        <f t="shared" ca="1" si="160"/>
        <v>0</v>
      </c>
      <c r="AJ115" s="203">
        <f t="shared" ca="1" si="160"/>
        <v>0</v>
      </c>
      <c r="AK115" s="203">
        <f t="shared" ca="1" si="160"/>
        <v>0</v>
      </c>
      <c r="AL115" s="203">
        <f t="shared" ca="1" si="160"/>
        <v>0</v>
      </c>
      <c r="AM115" s="203">
        <f t="shared" ca="1" si="160"/>
        <v>0</v>
      </c>
      <c r="AN115" s="203">
        <f t="shared" ca="1" si="160"/>
        <v>0</v>
      </c>
      <c r="AO115" s="203">
        <f t="shared" ca="1" si="160"/>
        <v>0</v>
      </c>
      <c r="AP115" s="203">
        <f t="shared" ca="1" si="160"/>
        <v>0</v>
      </c>
      <c r="AQ115" s="203">
        <f t="shared" ca="1" si="160"/>
        <v>0</v>
      </c>
      <c r="AR115" s="203">
        <f t="shared" ca="1" si="160"/>
        <v>0</v>
      </c>
      <c r="AS115" s="203">
        <f t="shared" ca="1" si="160"/>
        <v>0</v>
      </c>
      <c r="AT115" s="203">
        <f t="shared" ca="1" si="160"/>
        <v>0</v>
      </c>
      <c r="AU115" s="203">
        <f t="shared" ca="1" si="160"/>
        <v>0</v>
      </c>
      <c r="AV115" s="203">
        <f t="shared" ca="1" si="160"/>
        <v>0</v>
      </c>
      <c r="AW115" s="203">
        <f t="shared" ca="1" si="160"/>
        <v>0</v>
      </c>
      <c r="AX115" s="203">
        <f t="shared" ca="1" si="160"/>
        <v>0</v>
      </c>
      <c r="AY115" s="203">
        <f t="shared" ca="1" si="160"/>
        <v>0</v>
      </c>
      <c r="AZ115" s="203">
        <f t="shared" ca="1" si="160"/>
        <v>0</v>
      </c>
      <c r="BA115" s="203">
        <f t="shared" ca="1" si="160"/>
        <v>0</v>
      </c>
      <c r="BB115" s="203">
        <f t="shared" ca="1" si="160"/>
        <v>0</v>
      </c>
      <c r="BC115" s="203">
        <f t="shared" ca="1" si="160"/>
        <v>0</v>
      </c>
      <c r="BD115" s="203">
        <f t="shared" ca="1" si="160"/>
        <v>0</v>
      </c>
      <c r="BE115" s="203">
        <f t="shared" ca="1" si="160"/>
        <v>0</v>
      </c>
      <c r="BF115" s="203">
        <f t="shared" ca="1" si="160"/>
        <v>0</v>
      </c>
      <c r="BG115" s="203">
        <f t="shared" ca="1" si="160"/>
        <v>0</v>
      </c>
      <c r="BH115" s="203">
        <f t="shared" ca="1" si="160"/>
        <v>0</v>
      </c>
      <c r="BI115" s="203">
        <f t="shared" ca="1" si="160"/>
        <v>0</v>
      </c>
      <c r="BJ115" s="203">
        <f t="shared" ca="1" si="160"/>
        <v>0</v>
      </c>
      <c r="BK115" s="203">
        <f t="shared" ca="1" si="160"/>
        <v>0</v>
      </c>
      <c r="BL115" s="203">
        <f t="shared" ca="1" si="160"/>
        <v>0</v>
      </c>
      <c r="BM115" s="203">
        <f t="shared" ca="1" si="160"/>
        <v>0</v>
      </c>
      <c r="BN115" s="203">
        <f t="shared" ca="1" si="160"/>
        <v>0</v>
      </c>
      <c r="BO115" s="203">
        <f t="shared" ca="1" si="160"/>
        <v>0</v>
      </c>
      <c r="BP115" s="203">
        <f t="shared" ca="1" si="160"/>
        <v>0</v>
      </c>
      <c r="BQ115" s="203">
        <f t="shared" ca="1" si="160"/>
        <v>0</v>
      </c>
      <c r="BR115" s="203">
        <f t="shared" ca="1" si="160"/>
        <v>0</v>
      </c>
      <c r="BS115" s="203">
        <f t="shared" ca="1" si="160"/>
        <v>0</v>
      </c>
      <c r="BT115" s="203">
        <f t="shared" ca="1" si="160"/>
        <v>0</v>
      </c>
      <c r="BU115" s="203">
        <f t="shared" ref="BU115:DC115" ca="1" si="161">SUMPRODUCT($DG101:$DG110,BU101:BU110,1/($DG101:$DG110+100))</f>
        <v>0</v>
      </c>
      <c r="BV115" s="203">
        <f t="shared" ca="1" si="161"/>
        <v>0</v>
      </c>
      <c r="BW115" s="203">
        <f t="shared" ca="1" si="161"/>
        <v>0</v>
      </c>
      <c r="BX115" s="203">
        <f t="shared" ca="1" si="161"/>
        <v>0</v>
      </c>
      <c r="BY115" s="203">
        <f t="shared" ca="1" si="161"/>
        <v>0</v>
      </c>
      <c r="BZ115" s="203">
        <f t="shared" ca="1" si="161"/>
        <v>0</v>
      </c>
      <c r="CA115" s="203">
        <f t="shared" ca="1" si="161"/>
        <v>0</v>
      </c>
      <c r="CB115" s="203">
        <f t="shared" ca="1" si="161"/>
        <v>0</v>
      </c>
      <c r="CC115" s="203">
        <f t="shared" ca="1" si="161"/>
        <v>0</v>
      </c>
      <c r="CD115" s="203">
        <f t="shared" ca="1" si="161"/>
        <v>0</v>
      </c>
      <c r="CE115" s="203">
        <f t="shared" ca="1" si="161"/>
        <v>0</v>
      </c>
      <c r="CF115" s="203">
        <f t="shared" ca="1" si="161"/>
        <v>0</v>
      </c>
      <c r="CG115" s="203">
        <f t="shared" ca="1" si="161"/>
        <v>0</v>
      </c>
      <c r="CH115" s="203">
        <f t="shared" ca="1" si="161"/>
        <v>0</v>
      </c>
      <c r="CI115" s="203">
        <f t="shared" ca="1" si="161"/>
        <v>0</v>
      </c>
      <c r="CJ115" s="203">
        <f t="shared" ca="1" si="161"/>
        <v>0</v>
      </c>
      <c r="CK115" s="203">
        <f t="shared" ca="1" si="161"/>
        <v>0</v>
      </c>
      <c r="CL115" s="203">
        <f t="shared" ca="1" si="161"/>
        <v>0</v>
      </c>
      <c r="CM115" s="203">
        <f t="shared" ca="1" si="161"/>
        <v>0</v>
      </c>
      <c r="CN115" s="203">
        <f t="shared" ca="1" si="161"/>
        <v>0</v>
      </c>
      <c r="CO115" s="203">
        <f t="shared" ca="1" si="161"/>
        <v>0</v>
      </c>
      <c r="CP115" s="203">
        <f t="shared" ca="1" si="161"/>
        <v>0</v>
      </c>
      <c r="CQ115" s="203">
        <f t="shared" ca="1" si="161"/>
        <v>0</v>
      </c>
      <c r="CR115" s="203">
        <f t="shared" ca="1" si="161"/>
        <v>0</v>
      </c>
      <c r="CS115" s="203">
        <f t="shared" ca="1" si="161"/>
        <v>0</v>
      </c>
      <c r="CT115" s="203">
        <f t="shared" ca="1" si="161"/>
        <v>0</v>
      </c>
      <c r="CU115" s="203">
        <f t="shared" ca="1" si="161"/>
        <v>0</v>
      </c>
      <c r="CV115" s="203">
        <f t="shared" ca="1" si="161"/>
        <v>0</v>
      </c>
      <c r="CW115" s="203">
        <f t="shared" ca="1" si="161"/>
        <v>0</v>
      </c>
      <c r="CX115" s="203">
        <f t="shared" ca="1" si="161"/>
        <v>0</v>
      </c>
      <c r="CY115" s="203">
        <f t="shared" ca="1" si="161"/>
        <v>0</v>
      </c>
      <c r="CZ115" s="203">
        <f t="shared" ca="1" si="161"/>
        <v>0</v>
      </c>
      <c r="DA115" s="203">
        <f t="shared" ca="1" si="161"/>
        <v>0</v>
      </c>
      <c r="DB115" s="203">
        <f t="shared" ca="1" si="161"/>
        <v>0</v>
      </c>
      <c r="DC115" s="203">
        <f t="shared" ca="1" si="161"/>
        <v>0</v>
      </c>
      <c r="DE115" s="118" t="str">
        <f t="shared" ca="1" si="100"/>
        <v>J.3.</v>
      </c>
      <c r="DF115">
        <v>1</v>
      </c>
    </row>
    <row r="116" spans="1:110" ht="29" hidden="1">
      <c r="A116" s="68">
        <v>104</v>
      </c>
      <c r="B116" s="262" t="str">
        <f t="shared" ca="1" si="143"/>
        <v>K.</v>
      </c>
      <c r="C116" s="269" t="str">
        <f t="shared" ca="1" si="144"/>
        <v>SIEKIAMAS REZULTATAS: Dviračiams skirtos infrastruktūros metinis naudotojų skaičius , matavimo vienetas: Naudotojai per metus</v>
      </c>
      <c r="D116" s="180"/>
      <c r="E116" s="264" t="str">
        <f t="shared" ca="1" si="145"/>
        <v/>
      </c>
      <c r="F116" s="265">
        <f ca="1">H116+NPV(FD,I116:INDEX(I116:DC116,PAL))</f>
        <v>1250536.7634105054</v>
      </c>
      <c r="G116" s="258">
        <f ca="1">SUMIF($H$5:$DC$5,"&lt;="&amp;PAL,$H116:$DC116)</f>
        <v>2132079.0472674025</v>
      </c>
      <c r="H116" s="266">
        <f t="shared" ref="H116:AM116" ca="1" si="162">OFFSET(INDIRECT("'"&amp;Opt_alt&amp;"'!H12"),$A116,H$5)*$DF116</f>
        <v>0</v>
      </c>
      <c r="I116" s="266">
        <f t="shared" ca="1" si="162"/>
        <v>11017.822248016364</v>
      </c>
      <c r="J116" s="266">
        <f t="shared" ca="1" si="162"/>
        <v>26259.353971234759</v>
      </c>
      <c r="K116" s="266">
        <f t="shared" ca="1" si="162"/>
        <v>40190.877586783463</v>
      </c>
      <c r="L116" s="266">
        <f t="shared" ca="1" si="162"/>
        <v>63124.638990308013</v>
      </c>
      <c r="M116" s="266">
        <f t="shared" ca="1" si="162"/>
        <v>70139.05457716588</v>
      </c>
      <c r="N116" s="266">
        <f t="shared" ca="1" si="162"/>
        <v>85336.037241633428</v>
      </c>
      <c r="O116" s="266">
        <f t="shared" ca="1" si="162"/>
        <v>95015.051063835519</v>
      </c>
      <c r="P116" s="266">
        <f t="shared" ca="1" si="162"/>
        <v>95205.081165963187</v>
      </c>
      <c r="Q116" s="266">
        <f t="shared" ca="1" si="162"/>
        <v>95395.491328295102</v>
      </c>
      <c r="R116" s="266">
        <f t="shared" ca="1" si="162"/>
        <v>95586.282310951705</v>
      </c>
      <c r="S116" s="266">
        <f t="shared" ca="1" si="162"/>
        <v>95777.454875573603</v>
      </c>
      <c r="T116" s="266">
        <f t="shared" ca="1" si="162"/>
        <v>95969.009785324743</v>
      </c>
      <c r="U116" s="266">
        <f t="shared" ca="1" si="162"/>
        <v>96160.947804895404</v>
      </c>
      <c r="V116" s="266">
        <f t="shared" ca="1" si="162"/>
        <v>96353.269700505189</v>
      </c>
      <c r="W116" s="266">
        <f t="shared" ca="1" si="162"/>
        <v>96353.269700505189</v>
      </c>
      <c r="X116" s="266">
        <f t="shared" ca="1" si="162"/>
        <v>96545.976239906217</v>
      </c>
      <c r="Y116" s="266">
        <f t="shared" ca="1" si="162"/>
        <v>96739.06819238601</v>
      </c>
      <c r="Z116" s="266">
        <f t="shared" ca="1" si="162"/>
        <v>96932.546328770783</v>
      </c>
      <c r="AA116" s="266">
        <f t="shared" ca="1" si="162"/>
        <v>97126.411421428304</v>
      </c>
      <c r="AB116" s="266">
        <f t="shared" ca="1" si="162"/>
        <v>97320.66424427116</v>
      </c>
      <c r="AC116" s="266">
        <f t="shared" ca="1" si="162"/>
        <v>97515.305572759709</v>
      </c>
      <c r="AD116" s="266">
        <f t="shared" ca="1" si="162"/>
        <v>97710.336183905252</v>
      </c>
      <c r="AE116" s="266">
        <f t="shared" ca="1" si="162"/>
        <v>97905.75685627303</v>
      </c>
      <c r="AF116" s="266">
        <f t="shared" ca="1" si="162"/>
        <v>98101.568369985587</v>
      </c>
      <c r="AG116" s="266">
        <f t="shared" ca="1" si="162"/>
        <v>98297.771506725549</v>
      </c>
      <c r="AH116" s="266">
        <f t="shared" ca="1" si="162"/>
        <v>0</v>
      </c>
      <c r="AI116" s="266">
        <f t="shared" ca="1" si="162"/>
        <v>0</v>
      </c>
      <c r="AJ116" s="266">
        <f t="shared" ca="1" si="162"/>
        <v>0</v>
      </c>
      <c r="AK116" s="266">
        <f t="shared" ca="1" si="162"/>
        <v>0</v>
      </c>
      <c r="AL116" s="266">
        <f t="shared" ca="1" si="162"/>
        <v>0</v>
      </c>
      <c r="AM116" s="266">
        <f t="shared" ca="1" si="162"/>
        <v>0</v>
      </c>
      <c r="AN116" s="266">
        <f t="shared" ref="AN116:BS116" ca="1" si="163">OFFSET(INDIRECT("'"&amp;Opt_alt&amp;"'!H12"),$A116,AN$5)*$DF116</f>
        <v>0</v>
      </c>
      <c r="AO116" s="266">
        <f t="shared" ca="1" si="163"/>
        <v>0</v>
      </c>
      <c r="AP116" s="266">
        <f t="shared" ca="1" si="163"/>
        <v>0</v>
      </c>
      <c r="AQ116" s="266">
        <f t="shared" ca="1" si="163"/>
        <v>0</v>
      </c>
      <c r="AR116" s="266">
        <f t="shared" ca="1" si="163"/>
        <v>0</v>
      </c>
      <c r="AS116" s="266">
        <f t="shared" ca="1" si="163"/>
        <v>0</v>
      </c>
      <c r="AT116" s="266">
        <f t="shared" ca="1" si="163"/>
        <v>0</v>
      </c>
      <c r="AU116" s="266">
        <f t="shared" ca="1" si="163"/>
        <v>0</v>
      </c>
      <c r="AV116" s="266">
        <f t="shared" ca="1" si="163"/>
        <v>0</v>
      </c>
      <c r="AW116" s="266">
        <f t="shared" ca="1" si="163"/>
        <v>0</v>
      </c>
      <c r="AX116" s="266">
        <f t="shared" ca="1" si="163"/>
        <v>0</v>
      </c>
      <c r="AY116" s="266">
        <f t="shared" ca="1" si="163"/>
        <v>0</v>
      </c>
      <c r="AZ116" s="266">
        <f t="shared" ca="1" si="163"/>
        <v>0</v>
      </c>
      <c r="BA116" s="266">
        <f t="shared" ca="1" si="163"/>
        <v>0</v>
      </c>
      <c r="BB116" s="266">
        <f t="shared" ca="1" si="163"/>
        <v>0</v>
      </c>
      <c r="BC116" s="266">
        <f t="shared" ca="1" si="163"/>
        <v>0</v>
      </c>
      <c r="BD116" s="266">
        <f t="shared" ca="1" si="163"/>
        <v>0</v>
      </c>
      <c r="BE116" s="266">
        <f t="shared" ca="1" si="163"/>
        <v>0</v>
      </c>
      <c r="BF116" s="266">
        <f t="shared" ca="1" si="163"/>
        <v>0</v>
      </c>
      <c r="BG116" s="266">
        <f t="shared" ca="1" si="163"/>
        <v>0</v>
      </c>
      <c r="BH116" s="266">
        <f t="shared" ca="1" si="163"/>
        <v>0</v>
      </c>
      <c r="BI116" s="266">
        <f t="shared" ca="1" si="163"/>
        <v>0</v>
      </c>
      <c r="BJ116" s="266">
        <f t="shared" ca="1" si="163"/>
        <v>0</v>
      </c>
      <c r="BK116" s="266">
        <f t="shared" ca="1" si="163"/>
        <v>0</v>
      </c>
      <c r="BL116" s="266">
        <f t="shared" ca="1" si="163"/>
        <v>0</v>
      </c>
      <c r="BM116" s="266">
        <f t="shared" ca="1" si="163"/>
        <v>0</v>
      </c>
      <c r="BN116" s="266">
        <f t="shared" ca="1" si="163"/>
        <v>0</v>
      </c>
      <c r="BO116" s="266">
        <f t="shared" ca="1" si="163"/>
        <v>0</v>
      </c>
      <c r="BP116" s="266">
        <f t="shared" ca="1" si="163"/>
        <v>0</v>
      </c>
      <c r="BQ116" s="266">
        <f t="shared" ca="1" si="163"/>
        <v>0</v>
      </c>
      <c r="BR116" s="266">
        <f t="shared" ca="1" si="163"/>
        <v>0</v>
      </c>
      <c r="BS116" s="266">
        <f t="shared" ca="1" si="163"/>
        <v>0</v>
      </c>
      <c r="BT116" s="266">
        <f t="shared" ref="BT116:DC116" ca="1" si="164">OFFSET(INDIRECT("'"&amp;Opt_alt&amp;"'!H12"),$A116,BT$5)*$DF116</f>
        <v>0</v>
      </c>
      <c r="BU116" s="266">
        <f t="shared" ca="1" si="164"/>
        <v>0</v>
      </c>
      <c r="BV116" s="266">
        <f t="shared" ca="1" si="164"/>
        <v>0</v>
      </c>
      <c r="BW116" s="266">
        <f t="shared" ca="1" si="164"/>
        <v>0</v>
      </c>
      <c r="BX116" s="266">
        <f t="shared" ca="1" si="164"/>
        <v>0</v>
      </c>
      <c r="BY116" s="266">
        <f t="shared" ca="1" si="164"/>
        <v>0</v>
      </c>
      <c r="BZ116" s="266">
        <f t="shared" ca="1" si="164"/>
        <v>0</v>
      </c>
      <c r="CA116" s="266">
        <f t="shared" ca="1" si="164"/>
        <v>0</v>
      </c>
      <c r="CB116" s="266">
        <f t="shared" ca="1" si="164"/>
        <v>0</v>
      </c>
      <c r="CC116" s="266">
        <f t="shared" ca="1" si="164"/>
        <v>0</v>
      </c>
      <c r="CD116" s="266">
        <f t="shared" ca="1" si="164"/>
        <v>0</v>
      </c>
      <c r="CE116" s="266">
        <f t="shared" ca="1" si="164"/>
        <v>0</v>
      </c>
      <c r="CF116" s="266">
        <f t="shared" ca="1" si="164"/>
        <v>0</v>
      </c>
      <c r="CG116" s="266">
        <f t="shared" ca="1" si="164"/>
        <v>0</v>
      </c>
      <c r="CH116" s="266">
        <f t="shared" ca="1" si="164"/>
        <v>0</v>
      </c>
      <c r="CI116" s="266">
        <f t="shared" ca="1" si="164"/>
        <v>0</v>
      </c>
      <c r="CJ116" s="266">
        <f t="shared" ca="1" si="164"/>
        <v>0</v>
      </c>
      <c r="CK116" s="266">
        <f t="shared" ca="1" si="164"/>
        <v>0</v>
      </c>
      <c r="CL116" s="266">
        <f t="shared" ca="1" si="164"/>
        <v>0</v>
      </c>
      <c r="CM116" s="266">
        <f t="shared" ca="1" si="164"/>
        <v>0</v>
      </c>
      <c r="CN116" s="266">
        <f t="shared" ca="1" si="164"/>
        <v>0</v>
      </c>
      <c r="CO116" s="266">
        <f t="shared" ca="1" si="164"/>
        <v>0</v>
      </c>
      <c r="CP116" s="266">
        <f t="shared" ca="1" si="164"/>
        <v>0</v>
      </c>
      <c r="CQ116" s="266">
        <f t="shared" ca="1" si="164"/>
        <v>0</v>
      </c>
      <c r="CR116" s="266">
        <f t="shared" ca="1" si="164"/>
        <v>0</v>
      </c>
      <c r="CS116" s="266">
        <f t="shared" ca="1" si="164"/>
        <v>0</v>
      </c>
      <c r="CT116" s="266">
        <f t="shared" ca="1" si="164"/>
        <v>0</v>
      </c>
      <c r="CU116" s="266">
        <f t="shared" ca="1" si="164"/>
        <v>0</v>
      </c>
      <c r="CV116" s="266">
        <f t="shared" ca="1" si="164"/>
        <v>0</v>
      </c>
      <c r="CW116" s="266">
        <f t="shared" ca="1" si="164"/>
        <v>0</v>
      </c>
      <c r="CX116" s="266">
        <f t="shared" ca="1" si="164"/>
        <v>0</v>
      </c>
      <c r="CY116" s="266">
        <f t="shared" ca="1" si="164"/>
        <v>0</v>
      </c>
      <c r="CZ116" s="266">
        <f t="shared" ca="1" si="164"/>
        <v>0</v>
      </c>
      <c r="DA116" s="266">
        <f t="shared" ca="1" si="164"/>
        <v>0</v>
      </c>
      <c r="DB116" s="266">
        <f t="shared" ca="1" si="164"/>
        <v>0</v>
      </c>
      <c r="DC116" s="266">
        <f t="shared" ca="1" si="164"/>
        <v>0</v>
      </c>
      <c r="DD116" s="37"/>
      <c r="DE116" s="118" t="str">
        <f t="shared" ca="1" si="100"/>
        <v>K.</v>
      </c>
      <c r="DF116">
        <v>1</v>
      </c>
    </row>
    <row r="117" spans="1:110" hidden="1">
      <c r="A117" s="68">
        <v>105</v>
      </c>
      <c r="B117" s="262" t="str">
        <f t="shared" ca="1" si="143"/>
        <v>L.</v>
      </c>
      <c r="C117" s="269" t="str">
        <f t="shared" ca="1" si="144"/>
        <v>SOCIALINIS - EKONOMINIS POVEIKIS</v>
      </c>
      <c r="D117" s="255"/>
      <c r="E117" s="270" t="str">
        <f t="shared" ca="1" si="145"/>
        <v/>
      </c>
      <c r="F117" s="265">
        <f ca="1">H117+NPV(SD,I117:INDEX(I117:DC117,PAL))</f>
        <v>158361879.40199143</v>
      </c>
      <c r="G117" s="258">
        <f ca="1">SUMIF($H$5:$DC$5,"&lt;="&amp;PAL,$H117:$DC117)</f>
        <v>327643765.605088</v>
      </c>
      <c r="H117" s="271">
        <f ca="1">H118-H126</f>
        <v>0</v>
      </c>
      <c r="I117" s="271">
        <f t="shared" ref="I117:BT117" ca="1" si="165">I118-I126</f>
        <v>889426.70279300166</v>
      </c>
      <c r="J117" s="271">
        <f t="shared" ca="1" si="165"/>
        <v>2126340.8289387012</v>
      </c>
      <c r="K117" s="271">
        <f t="shared" ca="1" si="165"/>
        <v>3821000.7260133699</v>
      </c>
      <c r="L117" s="271">
        <f t="shared" ca="1" si="165"/>
        <v>6418795.0296976641</v>
      </c>
      <c r="M117" s="271">
        <f t="shared" ca="1" si="165"/>
        <v>8600929.2037793156</v>
      </c>
      <c r="N117" s="271">
        <f t="shared" ca="1" si="165"/>
        <v>11551185.125089992</v>
      </c>
      <c r="O117" s="271">
        <f t="shared" ca="1" si="165"/>
        <v>14734405.813273314</v>
      </c>
      <c r="P117" s="271">
        <f t="shared" ca="1" si="165"/>
        <v>9468679.6412984766</v>
      </c>
      <c r="Q117" s="271">
        <f t="shared" ca="1" si="165"/>
        <v>10161120.847694539</v>
      </c>
      <c r="R117" s="271">
        <f t="shared" ca="1" si="165"/>
        <v>10859673.341044761</v>
      </c>
      <c r="S117" s="271">
        <f t="shared" ca="1" si="165"/>
        <v>11564475.920957107</v>
      </c>
      <c r="T117" s="271">
        <f t="shared" ca="1" si="165"/>
        <v>12255207.786758209</v>
      </c>
      <c r="U117" s="271">
        <f t="shared" ca="1" si="165"/>
        <v>12952398.140377795</v>
      </c>
      <c r="V117" s="271">
        <f t="shared" ca="1" si="165"/>
        <v>13656199.564435685</v>
      </c>
      <c r="W117" s="271">
        <f t="shared" ca="1" si="165"/>
        <v>14341404.189844521</v>
      </c>
      <c r="X117" s="271">
        <f t="shared" ca="1" si="165"/>
        <v>15057581.597182073</v>
      </c>
      <c r="Y117" s="271">
        <f t="shared" ca="1" si="165"/>
        <v>15780847.599300126</v>
      </c>
      <c r="Z117" s="271">
        <f t="shared" ca="1" si="165"/>
        <v>16511375.120145207</v>
      </c>
      <c r="AA117" s="271">
        <f t="shared" ca="1" si="165"/>
        <v>17249343.23781294</v>
      </c>
      <c r="AB117" s="271">
        <f t="shared" ca="1" si="165"/>
        <v>17994937.154767103</v>
      </c>
      <c r="AC117" s="271">
        <f t="shared" ca="1" si="165"/>
        <v>18748348.515030589</v>
      </c>
      <c r="AD117" s="271">
        <f t="shared" ca="1" si="165"/>
        <v>19530608.957005925</v>
      </c>
      <c r="AE117" s="271">
        <f t="shared" ca="1" si="165"/>
        <v>20321172.126118105</v>
      </c>
      <c r="AF117" s="271">
        <f t="shared" ca="1" si="165"/>
        <v>21120249.367145259</v>
      </c>
      <c r="AG117" s="271">
        <f t="shared" ca="1" si="165"/>
        <v>21928059.068584237</v>
      </c>
      <c r="AH117" s="271">
        <f t="shared" ca="1" si="165"/>
        <v>0</v>
      </c>
      <c r="AI117" s="271">
        <f t="shared" ca="1" si="165"/>
        <v>0</v>
      </c>
      <c r="AJ117" s="271">
        <f t="shared" ca="1" si="165"/>
        <v>0</v>
      </c>
      <c r="AK117" s="271">
        <f t="shared" ca="1" si="165"/>
        <v>0</v>
      </c>
      <c r="AL117" s="271">
        <f t="shared" ca="1" si="165"/>
        <v>0</v>
      </c>
      <c r="AM117" s="271">
        <f t="shared" ca="1" si="165"/>
        <v>0</v>
      </c>
      <c r="AN117" s="271">
        <f t="shared" ca="1" si="165"/>
        <v>0</v>
      </c>
      <c r="AO117" s="271">
        <f t="shared" ca="1" si="165"/>
        <v>0</v>
      </c>
      <c r="AP117" s="271">
        <f t="shared" ca="1" si="165"/>
        <v>0</v>
      </c>
      <c r="AQ117" s="271">
        <f t="shared" ca="1" si="165"/>
        <v>0</v>
      </c>
      <c r="AR117" s="271">
        <f t="shared" ca="1" si="165"/>
        <v>0</v>
      </c>
      <c r="AS117" s="271">
        <f t="shared" ca="1" si="165"/>
        <v>0</v>
      </c>
      <c r="AT117" s="271">
        <f t="shared" ca="1" si="165"/>
        <v>0</v>
      </c>
      <c r="AU117" s="271">
        <f t="shared" ca="1" si="165"/>
        <v>0</v>
      </c>
      <c r="AV117" s="271">
        <f t="shared" ca="1" si="165"/>
        <v>0</v>
      </c>
      <c r="AW117" s="271">
        <f t="shared" ca="1" si="165"/>
        <v>0</v>
      </c>
      <c r="AX117" s="271">
        <f t="shared" ca="1" si="165"/>
        <v>0</v>
      </c>
      <c r="AY117" s="271">
        <f t="shared" ca="1" si="165"/>
        <v>0</v>
      </c>
      <c r="AZ117" s="271">
        <f t="shared" ca="1" si="165"/>
        <v>0</v>
      </c>
      <c r="BA117" s="271">
        <f t="shared" ca="1" si="165"/>
        <v>0</v>
      </c>
      <c r="BB117" s="271">
        <f t="shared" ca="1" si="165"/>
        <v>0</v>
      </c>
      <c r="BC117" s="271">
        <f t="shared" ca="1" si="165"/>
        <v>0</v>
      </c>
      <c r="BD117" s="271">
        <f t="shared" ca="1" si="165"/>
        <v>0</v>
      </c>
      <c r="BE117" s="271">
        <f t="shared" ca="1" si="165"/>
        <v>0</v>
      </c>
      <c r="BF117" s="271">
        <f t="shared" ca="1" si="165"/>
        <v>0</v>
      </c>
      <c r="BG117" s="271">
        <f t="shared" ca="1" si="165"/>
        <v>0</v>
      </c>
      <c r="BH117" s="271">
        <f t="shared" ca="1" si="165"/>
        <v>0</v>
      </c>
      <c r="BI117" s="271">
        <f t="shared" ca="1" si="165"/>
        <v>0</v>
      </c>
      <c r="BJ117" s="271">
        <f t="shared" ca="1" si="165"/>
        <v>0</v>
      </c>
      <c r="BK117" s="271">
        <f t="shared" ca="1" si="165"/>
        <v>0</v>
      </c>
      <c r="BL117" s="271">
        <f t="shared" ca="1" si="165"/>
        <v>0</v>
      </c>
      <c r="BM117" s="271">
        <f t="shared" ca="1" si="165"/>
        <v>0</v>
      </c>
      <c r="BN117" s="271">
        <f t="shared" ca="1" si="165"/>
        <v>0</v>
      </c>
      <c r="BO117" s="271">
        <f t="shared" ca="1" si="165"/>
        <v>0</v>
      </c>
      <c r="BP117" s="271">
        <f t="shared" ca="1" si="165"/>
        <v>0</v>
      </c>
      <c r="BQ117" s="271">
        <f t="shared" ca="1" si="165"/>
        <v>0</v>
      </c>
      <c r="BR117" s="271">
        <f t="shared" ca="1" si="165"/>
        <v>0</v>
      </c>
      <c r="BS117" s="271">
        <f t="shared" ca="1" si="165"/>
        <v>0</v>
      </c>
      <c r="BT117" s="271">
        <f t="shared" ca="1" si="165"/>
        <v>0</v>
      </c>
      <c r="BU117" s="271">
        <f t="shared" ref="BU117:DC117" ca="1" si="166">BU118-BU126</f>
        <v>0</v>
      </c>
      <c r="BV117" s="271">
        <f t="shared" ca="1" si="166"/>
        <v>0</v>
      </c>
      <c r="BW117" s="271">
        <f t="shared" ca="1" si="166"/>
        <v>0</v>
      </c>
      <c r="BX117" s="271">
        <f t="shared" ca="1" si="166"/>
        <v>0</v>
      </c>
      <c r="BY117" s="271">
        <f t="shared" ca="1" si="166"/>
        <v>0</v>
      </c>
      <c r="BZ117" s="271">
        <f t="shared" ca="1" si="166"/>
        <v>0</v>
      </c>
      <c r="CA117" s="271">
        <f t="shared" ca="1" si="166"/>
        <v>0</v>
      </c>
      <c r="CB117" s="271">
        <f t="shared" ca="1" si="166"/>
        <v>0</v>
      </c>
      <c r="CC117" s="271">
        <f t="shared" ca="1" si="166"/>
        <v>0</v>
      </c>
      <c r="CD117" s="271">
        <f t="shared" ca="1" si="166"/>
        <v>0</v>
      </c>
      <c r="CE117" s="271">
        <f t="shared" ca="1" si="166"/>
        <v>0</v>
      </c>
      <c r="CF117" s="271">
        <f t="shared" ca="1" si="166"/>
        <v>0</v>
      </c>
      <c r="CG117" s="271">
        <f t="shared" ca="1" si="166"/>
        <v>0</v>
      </c>
      <c r="CH117" s="271">
        <f t="shared" ca="1" si="166"/>
        <v>0</v>
      </c>
      <c r="CI117" s="271">
        <f t="shared" ca="1" si="166"/>
        <v>0</v>
      </c>
      <c r="CJ117" s="271">
        <f t="shared" ca="1" si="166"/>
        <v>0</v>
      </c>
      <c r="CK117" s="271">
        <f t="shared" ca="1" si="166"/>
        <v>0</v>
      </c>
      <c r="CL117" s="271">
        <f t="shared" ca="1" si="166"/>
        <v>0</v>
      </c>
      <c r="CM117" s="271">
        <f t="shared" ca="1" si="166"/>
        <v>0</v>
      </c>
      <c r="CN117" s="271">
        <f t="shared" ca="1" si="166"/>
        <v>0</v>
      </c>
      <c r="CO117" s="271">
        <f t="shared" ca="1" si="166"/>
        <v>0</v>
      </c>
      <c r="CP117" s="271">
        <f t="shared" ca="1" si="166"/>
        <v>0</v>
      </c>
      <c r="CQ117" s="271">
        <f t="shared" ca="1" si="166"/>
        <v>0</v>
      </c>
      <c r="CR117" s="271">
        <f t="shared" ca="1" si="166"/>
        <v>0</v>
      </c>
      <c r="CS117" s="271">
        <f t="shared" ca="1" si="166"/>
        <v>0</v>
      </c>
      <c r="CT117" s="271">
        <f t="shared" ca="1" si="166"/>
        <v>0</v>
      </c>
      <c r="CU117" s="271">
        <f t="shared" ca="1" si="166"/>
        <v>0</v>
      </c>
      <c r="CV117" s="271">
        <f t="shared" ca="1" si="166"/>
        <v>0</v>
      </c>
      <c r="CW117" s="271">
        <f t="shared" ca="1" si="166"/>
        <v>0</v>
      </c>
      <c r="CX117" s="271">
        <f t="shared" ca="1" si="166"/>
        <v>0</v>
      </c>
      <c r="CY117" s="271">
        <f t="shared" ca="1" si="166"/>
        <v>0</v>
      </c>
      <c r="CZ117" s="271">
        <f t="shared" ca="1" si="166"/>
        <v>0</v>
      </c>
      <c r="DA117" s="271">
        <f t="shared" ca="1" si="166"/>
        <v>0</v>
      </c>
      <c r="DB117" s="271">
        <f t="shared" ca="1" si="166"/>
        <v>0</v>
      </c>
      <c r="DC117" s="271">
        <f t="shared" ca="1" si="166"/>
        <v>0</v>
      </c>
      <c r="DD117" s="37"/>
      <c r="DE117" s="118" t="str">
        <f t="shared" ca="1" si="100"/>
        <v>L.</v>
      </c>
      <c r="DF117">
        <v>1</v>
      </c>
    </row>
    <row r="118" spans="1:110" ht="58" hidden="1">
      <c r="A118" s="68">
        <v>106</v>
      </c>
      <c r="B118" s="262" t="str">
        <f t="shared" ca="1" si="143"/>
        <v>L.1.</v>
      </c>
      <c r="C118" s="269" t="str">
        <f t="shared" ca="1" si="144"/>
        <v>Socialinio - ekonominio poveikio nauda</v>
      </c>
      <c r="D118" s="255" t="str">
        <f>IF(Result_mat=0,"",Result_mat)</f>
        <v>Naudotojai per metus</v>
      </c>
      <c r="E118" s="270" t="str">
        <f t="shared" ca="1" si="145"/>
        <v/>
      </c>
      <c r="F118" s="265">
        <f ca="1">H118+NPV(SD,I118:INDEX(I118:DC118,PAL))</f>
        <v>158361879.40199143</v>
      </c>
      <c r="G118" s="258">
        <f ca="1">SUMIF($H$5:$DC$5,"&lt;="&amp;PAL,$H118:$DC118)</f>
        <v>327643765.605088</v>
      </c>
      <c r="H118" s="271">
        <f ca="1">SUM(H119:H125)</f>
        <v>0</v>
      </c>
      <c r="I118" s="271">
        <f t="shared" ref="I118:BT118" ca="1" si="167">SUM(I119:I125)</f>
        <v>889426.70279300166</v>
      </c>
      <c r="J118" s="271">
        <f t="shared" ca="1" si="167"/>
        <v>2126340.8289387012</v>
      </c>
      <c r="K118" s="271">
        <f t="shared" ca="1" si="167"/>
        <v>3821000.7260133699</v>
      </c>
      <c r="L118" s="271">
        <f t="shared" ca="1" si="167"/>
        <v>6418795.0296976641</v>
      </c>
      <c r="M118" s="271">
        <f t="shared" ca="1" si="167"/>
        <v>8600929.2037793156</v>
      </c>
      <c r="N118" s="271">
        <f t="shared" ca="1" si="167"/>
        <v>11551185.125089992</v>
      </c>
      <c r="O118" s="271">
        <f t="shared" ca="1" si="167"/>
        <v>14734405.813273314</v>
      </c>
      <c r="P118" s="271">
        <f t="shared" ca="1" si="167"/>
        <v>9468679.6412984766</v>
      </c>
      <c r="Q118" s="271">
        <f t="shared" ca="1" si="167"/>
        <v>10161120.847694539</v>
      </c>
      <c r="R118" s="271">
        <f t="shared" ca="1" si="167"/>
        <v>10859673.341044761</v>
      </c>
      <c r="S118" s="271">
        <f t="shared" ca="1" si="167"/>
        <v>11564475.920957107</v>
      </c>
      <c r="T118" s="271">
        <f t="shared" ca="1" si="167"/>
        <v>12255207.786758209</v>
      </c>
      <c r="U118" s="271">
        <f t="shared" ca="1" si="167"/>
        <v>12952398.140377795</v>
      </c>
      <c r="V118" s="271">
        <f t="shared" ca="1" si="167"/>
        <v>13656199.564435685</v>
      </c>
      <c r="W118" s="271">
        <f t="shared" ca="1" si="167"/>
        <v>14341404.189844521</v>
      </c>
      <c r="X118" s="271">
        <f t="shared" ca="1" si="167"/>
        <v>15057581.597182073</v>
      </c>
      <c r="Y118" s="271">
        <f t="shared" ca="1" si="167"/>
        <v>15780847.599300126</v>
      </c>
      <c r="Z118" s="271">
        <f t="shared" ca="1" si="167"/>
        <v>16511375.120145207</v>
      </c>
      <c r="AA118" s="271">
        <f t="shared" ca="1" si="167"/>
        <v>17249343.23781294</v>
      </c>
      <c r="AB118" s="271">
        <f t="shared" ca="1" si="167"/>
        <v>17994937.154767103</v>
      </c>
      <c r="AC118" s="271">
        <f t="shared" ca="1" si="167"/>
        <v>18748348.515030589</v>
      </c>
      <c r="AD118" s="271">
        <f t="shared" ca="1" si="167"/>
        <v>19530608.957005925</v>
      </c>
      <c r="AE118" s="271">
        <f t="shared" ca="1" si="167"/>
        <v>20321172.126118105</v>
      </c>
      <c r="AF118" s="271">
        <f t="shared" ca="1" si="167"/>
        <v>21120249.367145259</v>
      </c>
      <c r="AG118" s="271">
        <f t="shared" ca="1" si="167"/>
        <v>21928059.068584237</v>
      </c>
      <c r="AH118" s="271">
        <f t="shared" ca="1" si="167"/>
        <v>0</v>
      </c>
      <c r="AI118" s="271">
        <f t="shared" ca="1" si="167"/>
        <v>0</v>
      </c>
      <c r="AJ118" s="271">
        <f t="shared" ca="1" si="167"/>
        <v>0</v>
      </c>
      <c r="AK118" s="271">
        <f t="shared" ca="1" si="167"/>
        <v>0</v>
      </c>
      <c r="AL118" s="271">
        <f t="shared" ca="1" si="167"/>
        <v>0</v>
      </c>
      <c r="AM118" s="271">
        <f t="shared" ca="1" si="167"/>
        <v>0</v>
      </c>
      <c r="AN118" s="271">
        <f t="shared" ca="1" si="167"/>
        <v>0</v>
      </c>
      <c r="AO118" s="271">
        <f t="shared" ca="1" si="167"/>
        <v>0</v>
      </c>
      <c r="AP118" s="271">
        <f t="shared" ca="1" si="167"/>
        <v>0</v>
      </c>
      <c r="AQ118" s="271">
        <f t="shared" ca="1" si="167"/>
        <v>0</v>
      </c>
      <c r="AR118" s="271">
        <f t="shared" ca="1" si="167"/>
        <v>0</v>
      </c>
      <c r="AS118" s="271">
        <f t="shared" ca="1" si="167"/>
        <v>0</v>
      </c>
      <c r="AT118" s="271">
        <f t="shared" ca="1" si="167"/>
        <v>0</v>
      </c>
      <c r="AU118" s="271">
        <f t="shared" ca="1" si="167"/>
        <v>0</v>
      </c>
      <c r="AV118" s="271">
        <f t="shared" ca="1" si="167"/>
        <v>0</v>
      </c>
      <c r="AW118" s="271">
        <f t="shared" ca="1" si="167"/>
        <v>0</v>
      </c>
      <c r="AX118" s="271">
        <f t="shared" ca="1" si="167"/>
        <v>0</v>
      </c>
      <c r="AY118" s="271">
        <f t="shared" ca="1" si="167"/>
        <v>0</v>
      </c>
      <c r="AZ118" s="271">
        <f t="shared" ca="1" si="167"/>
        <v>0</v>
      </c>
      <c r="BA118" s="271">
        <f t="shared" ca="1" si="167"/>
        <v>0</v>
      </c>
      <c r="BB118" s="271">
        <f t="shared" ca="1" si="167"/>
        <v>0</v>
      </c>
      <c r="BC118" s="271">
        <f t="shared" ca="1" si="167"/>
        <v>0</v>
      </c>
      <c r="BD118" s="271">
        <f t="shared" ca="1" si="167"/>
        <v>0</v>
      </c>
      <c r="BE118" s="271">
        <f t="shared" ca="1" si="167"/>
        <v>0</v>
      </c>
      <c r="BF118" s="271">
        <f t="shared" ca="1" si="167"/>
        <v>0</v>
      </c>
      <c r="BG118" s="271">
        <f t="shared" ca="1" si="167"/>
        <v>0</v>
      </c>
      <c r="BH118" s="271">
        <f t="shared" ca="1" si="167"/>
        <v>0</v>
      </c>
      <c r="BI118" s="271">
        <f t="shared" ca="1" si="167"/>
        <v>0</v>
      </c>
      <c r="BJ118" s="271">
        <f t="shared" ca="1" si="167"/>
        <v>0</v>
      </c>
      <c r="BK118" s="271">
        <f t="shared" ca="1" si="167"/>
        <v>0</v>
      </c>
      <c r="BL118" s="271">
        <f t="shared" ca="1" si="167"/>
        <v>0</v>
      </c>
      <c r="BM118" s="271">
        <f t="shared" ca="1" si="167"/>
        <v>0</v>
      </c>
      <c r="BN118" s="271">
        <f t="shared" ca="1" si="167"/>
        <v>0</v>
      </c>
      <c r="BO118" s="271">
        <f t="shared" ca="1" si="167"/>
        <v>0</v>
      </c>
      <c r="BP118" s="271">
        <f t="shared" ca="1" si="167"/>
        <v>0</v>
      </c>
      <c r="BQ118" s="271">
        <f t="shared" ca="1" si="167"/>
        <v>0</v>
      </c>
      <c r="BR118" s="271">
        <f t="shared" ca="1" si="167"/>
        <v>0</v>
      </c>
      <c r="BS118" s="271">
        <f t="shared" ca="1" si="167"/>
        <v>0</v>
      </c>
      <c r="BT118" s="271">
        <f t="shared" ca="1" si="167"/>
        <v>0</v>
      </c>
      <c r="BU118" s="271">
        <f t="shared" ref="BU118:DC118" ca="1" si="168">SUM(BU119:BU125)</f>
        <v>0</v>
      </c>
      <c r="BV118" s="271">
        <f t="shared" ca="1" si="168"/>
        <v>0</v>
      </c>
      <c r="BW118" s="271">
        <f t="shared" ca="1" si="168"/>
        <v>0</v>
      </c>
      <c r="BX118" s="271">
        <f t="shared" ca="1" si="168"/>
        <v>0</v>
      </c>
      <c r="BY118" s="271">
        <f t="shared" ca="1" si="168"/>
        <v>0</v>
      </c>
      <c r="BZ118" s="271">
        <f t="shared" ca="1" si="168"/>
        <v>0</v>
      </c>
      <c r="CA118" s="271">
        <f t="shared" ca="1" si="168"/>
        <v>0</v>
      </c>
      <c r="CB118" s="271">
        <f t="shared" ca="1" si="168"/>
        <v>0</v>
      </c>
      <c r="CC118" s="271">
        <f t="shared" ca="1" si="168"/>
        <v>0</v>
      </c>
      <c r="CD118" s="271">
        <f t="shared" ca="1" si="168"/>
        <v>0</v>
      </c>
      <c r="CE118" s="271">
        <f t="shared" ca="1" si="168"/>
        <v>0</v>
      </c>
      <c r="CF118" s="271">
        <f t="shared" ca="1" si="168"/>
        <v>0</v>
      </c>
      <c r="CG118" s="271">
        <f t="shared" ca="1" si="168"/>
        <v>0</v>
      </c>
      <c r="CH118" s="271">
        <f t="shared" ca="1" si="168"/>
        <v>0</v>
      </c>
      <c r="CI118" s="271">
        <f t="shared" ca="1" si="168"/>
        <v>0</v>
      </c>
      <c r="CJ118" s="271">
        <f t="shared" ca="1" si="168"/>
        <v>0</v>
      </c>
      <c r="CK118" s="271">
        <f t="shared" ca="1" si="168"/>
        <v>0</v>
      </c>
      <c r="CL118" s="271">
        <f t="shared" ca="1" si="168"/>
        <v>0</v>
      </c>
      <c r="CM118" s="271">
        <f t="shared" ca="1" si="168"/>
        <v>0</v>
      </c>
      <c r="CN118" s="271">
        <f t="shared" ca="1" si="168"/>
        <v>0</v>
      </c>
      <c r="CO118" s="271">
        <f t="shared" ca="1" si="168"/>
        <v>0</v>
      </c>
      <c r="CP118" s="271">
        <f t="shared" ca="1" si="168"/>
        <v>0</v>
      </c>
      <c r="CQ118" s="271">
        <f t="shared" ca="1" si="168"/>
        <v>0</v>
      </c>
      <c r="CR118" s="271">
        <f t="shared" ca="1" si="168"/>
        <v>0</v>
      </c>
      <c r="CS118" s="271">
        <f t="shared" ca="1" si="168"/>
        <v>0</v>
      </c>
      <c r="CT118" s="271">
        <f t="shared" ca="1" si="168"/>
        <v>0</v>
      </c>
      <c r="CU118" s="271">
        <f t="shared" ca="1" si="168"/>
        <v>0</v>
      </c>
      <c r="CV118" s="271">
        <f t="shared" ca="1" si="168"/>
        <v>0</v>
      </c>
      <c r="CW118" s="271">
        <f t="shared" ca="1" si="168"/>
        <v>0</v>
      </c>
      <c r="CX118" s="271">
        <f t="shared" ca="1" si="168"/>
        <v>0</v>
      </c>
      <c r="CY118" s="271">
        <f t="shared" ca="1" si="168"/>
        <v>0</v>
      </c>
      <c r="CZ118" s="271">
        <f t="shared" ca="1" si="168"/>
        <v>0</v>
      </c>
      <c r="DA118" s="271">
        <f t="shared" ca="1" si="168"/>
        <v>0</v>
      </c>
      <c r="DB118" s="271">
        <f t="shared" ca="1" si="168"/>
        <v>0</v>
      </c>
      <c r="DC118" s="271">
        <f t="shared" ca="1" si="168"/>
        <v>0</v>
      </c>
      <c r="DE118" s="118" t="str">
        <f t="shared" ca="1" si="100"/>
        <v>L.1.</v>
      </c>
      <c r="DF118">
        <v>1</v>
      </c>
    </row>
    <row r="119" spans="1:110" hidden="1">
      <c r="A119" s="68">
        <v>107</v>
      </c>
      <c r="B119" s="262" t="str">
        <f t="shared" ca="1" si="143"/>
        <v>L.1.1.</v>
      </c>
      <c r="C119" s="263" t="str">
        <f t="shared" ca="1" si="144"/>
        <v>Oro taršos sumažėjimas</v>
      </c>
      <c r="D119" s="238"/>
      <c r="E119" s="264" t="str">
        <f t="shared" ca="1" si="145"/>
        <v/>
      </c>
      <c r="F119" s="265">
        <f ca="1">H119+NPV(SD,I119:INDEX(I119:DC119,PAL))</f>
        <v>37759682.159660198</v>
      </c>
      <c r="G119" s="258">
        <f ca="1">SUMIF($H$5:$DC$5,"&lt;="&amp;PAL,$H119:$DC119)</f>
        <v>68843988.93598564</v>
      </c>
      <c r="H119" s="266">
        <f t="shared" ref="H119:Q125" ca="1" si="169">OFFSET(INDIRECT("'"&amp;Opt_alt&amp;"'!H12"),$A119,H$5)*$DF119</f>
        <v>0</v>
      </c>
      <c r="I119" s="266">
        <f t="shared" ca="1" si="169"/>
        <v>284562.89907463966</v>
      </c>
      <c r="J119" s="266">
        <f t="shared" ca="1" si="169"/>
        <v>752620.7246102764</v>
      </c>
      <c r="K119" s="266">
        <f t="shared" ca="1" si="169"/>
        <v>1490784.7106611985</v>
      </c>
      <c r="L119" s="266">
        <f t="shared" ca="1" si="169"/>
        <v>2684586.8222182458</v>
      </c>
      <c r="M119" s="266">
        <f t="shared" ca="1" si="169"/>
        <v>4055164.9212313364</v>
      </c>
      <c r="N119" s="266">
        <f t="shared" ca="1" si="169"/>
        <v>5778170.8187684231</v>
      </c>
      <c r="O119" s="266">
        <f t="shared" ca="1" si="169"/>
        <v>7760415.2922484521</v>
      </c>
      <c r="P119" s="266">
        <f t="shared" ca="1" si="169"/>
        <v>1872567.2786402446</v>
      </c>
      <c r="Q119" s="266">
        <f t="shared" ca="1" si="169"/>
        <v>1939182.59782434</v>
      </c>
      <c r="R119" s="266">
        <f t="shared" ref="R119:AA125" ca="1" si="170">OFFSET(INDIRECT("'"&amp;Opt_alt&amp;"'!H12"),$A119,R$5)*$DF119</f>
        <v>2008151.5629889427</v>
      </c>
      <c r="S119" s="266">
        <f t="shared" ca="1" si="170"/>
        <v>2079557.5022669788</v>
      </c>
      <c r="T119" s="266">
        <f t="shared" ca="1" si="170"/>
        <v>2153485.6805353705</v>
      </c>
      <c r="U119" s="266">
        <f t="shared" ca="1" si="170"/>
        <v>2230025.8153326241</v>
      </c>
      <c r="V119" s="266">
        <f t="shared" ca="1" si="170"/>
        <v>2309270.210043232</v>
      </c>
      <c r="W119" s="266">
        <f t="shared" ca="1" si="170"/>
        <v>2386553.0094316751</v>
      </c>
      <c r="X119" s="266">
        <f t="shared" ca="1" si="170"/>
        <v>2471325.5184819666</v>
      </c>
      <c r="Y119" s="266">
        <f t="shared" ca="1" si="170"/>
        <v>2559093.3116125981</v>
      </c>
      <c r="Z119" s="266">
        <f t="shared" ca="1" si="170"/>
        <v>2649961.7349382886</v>
      </c>
      <c r="AA119" s="266">
        <f t="shared" ca="1" si="170"/>
        <v>2744040.1121718436</v>
      </c>
      <c r="AB119" s="266">
        <f t="shared" ref="AB119:AK125" ca="1" si="171">OFFSET(INDIRECT("'"&amp;Opt_alt&amp;"'!H12"),$A119,AB$5)*$DF119</f>
        <v>2841442.1487984112</v>
      </c>
      <c r="AC119" s="266">
        <f t="shared" ca="1" si="171"/>
        <v>2942285.3228215612</v>
      </c>
      <c r="AD119" s="266">
        <f t="shared" ca="1" si="171"/>
        <v>3046691.1935543939</v>
      </c>
      <c r="AE119" s="266">
        <f t="shared" ca="1" si="171"/>
        <v>3154785.6080728541</v>
      </c>
      <c r="AF119" s="266">
        <f t="shared" ca="1" si="171"/>
        <v>3266698.7235336485</v>
      </c>
      <c r="AG119" s="266">
        <f t="shared" ca="1" si="171"/>
        <v>3382565.4161241008</v>
      </c>
      <c r="AH119" s="266">
        <f t="shared" ca="1" si="171"/>
        <v>0</v>
      </c>
      <c r="AI119" s="266">
        <f t="shared" ca="1" si="171"/>
        <v>0</v>
      </c>
      <c r="AJ119" s="266">
        <f t="shared" ca="1" si="171"/>
        <v>0</v>
      </c>
      <c r="AK119" s="266">
        <f t="shared" ca="1" si="171"/>
        <v>0</v>
      </c>
      <c r="AL119" s="266">
        <f t="shared" ref="AL119:AU125" ca="1" si="172">OFFSET(INDIRECT("'"&amp;Opt_alt&amp;"'!H12"),$A119,AL$5)*$DF119</f>
        <v>0</v>
      </c>
      <c r="AM119" s="266">
        <f t="shared" ca="1" si="172"/>
        <v>0</v>
      </c>
      <c r="AN119" s="266">
        <f t="shared" ca="1" si="172"/>
        <v>0</v>
      </c>
      <c r="AO119" s="266">
        <f t="shared" ca="1" si="172"/>
        <v>0</v>
      </c>
      <c r="AP119" s="266">
        <f t="shared" ca="1" si="172"/>
        <v>0</v>
      </c>
      <c r="AQ119" s="266">
        <f t="shared" ca="1" si="172"/>
        <v>0</v>
      </c>
      <c r="AR119" s="266">
        <f t="shared" ca="1" si="172"/>
        <v>0</v>
      </c>
      <c r="AS119" s="266">
        <f t="shared" ca="1" si="172"/>
        <v>0</v>
      </c>
      <c r="AT119" s="266">
        <f t="shared" ca="1" si="172"/>
        <v>0</v>
      </c>
      <c r="AU119" s="266">
        <f t="shared" ca="1" si="172"/>
        <v>0</v>
      </c>
      <c r="AV119" s="266">
        <f t="shared" ref="AV119:BE125" ca="1" si="173">OFFSET(INDIRECT("'"&amp;Opt_alt&amp;"'!H12"),$A119,AV$5)*$DF119</f>
        <v>0</v>
      </c>
      <c r="AW119" s="266">
        <f t="shared" ca="1" si="173"/>
        <v>0</v>
      </c>
      <c r="AX119" s="266">
        <f t="shared" ca="1" si="173"/>
        <v>0</v>
      </c>
      <c r="AY119" s="266">
        <f t="shared" ca="1" si="173"/>
        <v>0</v>
      </c>
      <c r="AZ119" s="266">
        <f t="shared" ca="1" si="173"/>
        <v>0</v>
      </c>
      <c r="BA119" s="266">
        <f t="shared" ca="1" si="173"/>
        <v>0</v>
      </c>
      <c r="BB119" s="266">
        <f t="shared" ca="1" si="173"/>
        <v>0</v>
      </c>
      <c r="BC119" s="266">
        <f t="shared" ca="1" si="173"/>
        <v>0</v>
      </c>
      <c r="BD119" s="266">
        <f t="shared" ca="1" si="173"/>
        <v>0</v>
      </c>
      <c r="BE119" s="266">
        <f t="shared" ca="1" si="173"/>
        <v>0</v>
      </c>
      <c r="BF119" s="266">
        <f t="shared" ref="BF119:BO125" ca="1" si="174">OFFSET(INDIRECT("'"&amp;Opt_alt&amp;"'!H12"),$A119,BF$5)*$DF119</f>
        <v>0</v>
      </c>
      <c r="BG119" s="266">
        <f t="shared" ca="1" si="174"/>
        <v>0</v>
      </c>
      <c r="BH119" s="266">
        <f t="shared" ca="1" si="174"/>
        <v>0</v>
      </c>
      <c r="BI119" s="266">
        <f t="shared" ca="1" si="174"/>
        <v>0</v>
      </c>
      <c r="BJ119" s="266">
        <f t="shared" ca="1" si="174"/>
        <v>0</v>
      </c>
      <c r="BK119" s="266">
        <f t="shared" ca="1" si="174"/>
        <v>0</v>
      </c>
      <c r="BL119" s="266">
        <f t="shared" ca="1" si="174"/>
        <v>0</v>
      </c>
      <c r="BM119" s="266">
        <f t="shared" ca="1" si="174"/>
        <v>0</v>
      </c>
      <c r="BN119" s="266">
        <f t="shared" ca="1" si="174"/>
        <v>0</v>
      </c>
      <c r="BO119" s="266">
        <f t="shared" ca="1" si="174"/>
        <v>0</v>
      </c>
      <c r="BP119" s="266">
        <f t="shared" ref="BP119:BY125" ca="1" si="175">OFFSET(INDIRECT("'"&amp;Opt_alt&amp;"'!H12"),$A119,BP$5)*$DF119</f>
        <v>0</v>
      </c>
      <c r="BQ119" s="266">
        <f t="shared" ca="1" si="175"/>
        <v>0</v>
      </c>
      <c r="BR119" s="266">
        <f t="shared" ca="1" si="175"/>
        <v>0</v>
      </c>
      <c r="BS119" s="266">
        <f t="shared" ca="1" si="175"/>
        <v>0</v>
      </c>
      <c r="BT119" s="266">
        <f t="shared" ca="1" si="175"/>
        <v>0</v>
      </c>
      <c r="BU119" s="266">
        <f t="shared" ca="1" si="175"/>
        <v>0</v>
      </c>
      <c r="BV119" s="266">
        <f t="shared" ca="1" si="175"/>
        <v>0</v>
      </c>
      <c r="BW119" s="266">
        <f t="shared" ca="1" si="175"/>
        <v>0</v>
      </c>
      <c r="BX119" s="266">
        <f t="shared" ca="1" si="175"/>
        <v>0</v>
      </c>
      <c r="BY119" s="266">
        <f t="shared" ca="1" si="175"/>
        <v>0</v>
      </c>
      <c r="BZ119" s="266">
        <f t="shared" ref="BZ119:CI125" ca="1" si="176">OFFSET(INDIRECT("'"&amp;Opt_alt&amp;"'!H12"),$A119,BZ$5)*$DF119</f>
        <v>0</v>
      </c>
      <c r="CA119" s="266">
        <f t="shared" ca="1" si="176"/>
        <v>0</v>
      </c>
      <c r="CB119" s="266">
        <f t="shared" ca="1" si="176"/>
        <v>0</v>
      </c>
      <c r="CC119" s="266">
        <f t="shared" ca="1" si="176"/>
        <v>0</v>
      </c>
      <c r="CD119" s="266">
        <f t="shared" ca="1" si="176"/>
        <v>0</v>
      </c>
      <c r="CE119" s="266">
        <f t="shared" ca="1" si="176"/>
        <v>0</v>
      </c>
      <c r="CF119" s="266">
        <f t="shared" ca="1" si="176"/>
        <v>0</v>
      </c>
      <c r="CG119" s="266">
        <f t="shared" ca="1" si="176"/>
        <v>0</v>
      </c>
      <c r="CH119" s="266">
        <f t="shared" ca="1" si="176"/>
        <v>0</v>
      </c>
      <c r="CI119" s="266">
        <f t="shared" ca="1" si="176"/>
        <v>0</v>
      </c>
      <c r="CJ119" s="266">
        <f t="shared" ref="CJ119:CS125" ca="1" si="177">OFFSET(INDIRECT("'"&amp;Opt_alt&amp;"'!H12"),$A119,CJ$5)*$DF119</f>
        <v>0</v>
      </c>
      <c r="CK119" s="266">
        <f t="shared" ca="1" si="177"/>
        <v>0</v>
      </c>
      <c r="CL119" s="266">
        <f t="shared" ca="1" si="177"/>
        <v>0</v>
      </c>
      <c r="CM119" s="266">
        <f t="shared" ca="1" si="177"/>
        <v>0</v>
      </c>
      <c r="CN119" s="266">
        <f t="shared" ca="1" si="177"/>
        <v>0</v>
      </c>
      <c r="CO119" s="266">
        <f t="shared" ca="1" si="177"/>
        <v>0</v>
      </c>
      <c r="CP119" s="266">
        <f t="shared" ca="1" si="177"/>
        <v>0</v>
      </c>
      <c r="CQ119" s="266">
        <f t="shared" ca="1" si="177"/>
        <v>0</v>
      </c>
      <c r="CR119" s="266">
        <f t="shared" ca="1" si="177"/>
        <v>0</v>
      </c>
      <c r="CS119" s="266">
        <f t="shared" ca="1" si="177"/>
        <v>0</v>
      </c>
      <c r="CT119" s="266">
        <f t="shared" ref="CT119:DC125" ca="1" si="178">OFFSET(INDIRECT("'"&amp;Opt_alt&amp;"'!H12"),$A119,CT$5)*$DF119</f>
        <v>0</v>
      </c>
      <c r="CU119" s="266">
        <f t="shared" ca="1" si="178"/>
        <v>0</v>
      </c>
      <c r="CV119" s="266">
        <f t="shared" ca="1" si="178"/>
        <v>0</v>
      </c>
      <c r="CW119" s="266">
        <f t="shared" ca="1" si="178"/>
        <v>0</v>
      </c>
      <c r="CX119" s="266">
        <f t="shared" ca="1" si="178"/>
        <v>0</v>
      </c>
      <c r="CY119" s="266">
        <f t="shared" ca="1" si="178"/>
        <v>0</v>
      </c>
      <c r="CZ119" s="266">
        <f t="shared" ca="1" si="178"/>
        <v>0</v>
      </c>
      <c r="DA119" s="266">
        <f t="shared" ca="1" si="178"/>
        <v>0</v>
      </c>
      <c r="DB119" s="266">
        <f t="shared" ca="1" si="178"/>
        <v>0</v>
      </c>
      <c r="DC119" s="266">
        <f t="shared" ca="1" si="178"/>
        <v>0</v>
      </c>
      <c r="DE119" s="118" t="str">
        <f t="shared" ca="1" si="100"/>
        <v>L.1.1.</v>
      </c>
      <c r="DF119">
        <v>1</v>
      </c>
    </row>
    <row r="120" spans="1:110" hidden="1">
      <c r="A120" s="68">
        <v>108</v>
      </c>
      <c r="B120" s="262" t="str">
        <f t="shared" ca="1" si="143"/>
        <v>L.1.2.</v>
      </c>
      <c r="C120" s="263" t="str">
        <f t="shared" ca="1" si="144"/>
        <v>Anglies dioksido (kaip šiltnamio efektą sukeliančių dujų) emisijos sumažėjimas</v>
      </c>
      <c r="D120" s="238"/>
      <c r="E120" s="264" t="str">
        <f t="shared" ca="1" si="145"/>
        <v/>
      </c>
      <c r="F120" s="265">
        <f ca="1">H120+NPV(SD,I120:INDEX(I120:DC120,PAL))</f>
        <v>101548012.85400064</v>
      </c>
      <c r="G120" s="258">
        <f ca="1">SUMIF($H$5:$DC$5,"&lt;="&amp;PAL,$H120:$DC120)</f>
        <v>220170947.87339103</v>
      </c>
      <c r="H120" s="266">
        <f t="shared" ca="1" si="169"/>
        <v>0</v>
      </c>
      <c r="I120" s="266">
        <f t="shared" ca="1" si="169"/>
        <v>387627.3845801758</v>
      </c>
      <c r="J120" s="266">
        <f t="shared" ca="1" si="169"/>
        <v>1019037.510489968</v>
      </c>
      <c r="K120" s="266">
        <f t="shared" ca="1" si="169"/>
        <v>1705357.0104974313</v>
      </c>
      <c r="L120" s="266">
        <f t="shared" ca="1" si="169"/>
        <v>2907283.6351825064</v>
      </c>
      <c r="M120" s="266">
        <f t="shared" ca="1" si="169"/>
        <v>3484581.0763712069</v>
      </c>
      <c r="N120" s="266">
        <f t="shared" ca="1" si="169"/>
        <v>4548908.753664352</v>
      </c>
      <c r="O120" s="266">
        <f t="shared" ca="1" si="169"/>
        <v>5632120.6183364512</v>
      </c>
      <c r="P120" s="266">
        <f t="shared" ca="1" si="169"/>
        <v>6211783.3346380461</v>
      </c>
      <c r="Q120" s="266">
        <f t="shared" ca="1" si="169"/>
        <v>6793742.1733223712</v>
      </c>
      <c r="R120" s="266">
        <f t="shared" ca="1" si="170"/>
        <v>7378004.0002280949</v>
      </c>
      <c r="S120" s="266">
        <f t="shared" ca="1" si="170"/>
        <v>7964575.6994727487</v>
      </c>
      <c r="T120" s="266">
        <f t="shared" ca="1" si="170"/>
        <v>8533001.3405474238</v>
      </c>
      <c r="U120" s="266">
        <f t="shared" ca="1" si="170"/>
        <v>9103668.8258836046</v>
      </c>
      <c r="V120" s="266">
        <f t="shared" ca="1" si="170"/>
        <v>9676584.849155765</v>
      </c>
      <c r="W120" s="266">
        <f t="shared" ca="1" si="170"/>
        <v>10231293.534776159</v>
      </c>
      <c r="X120" s="266">
        <f t="shared" ca="1" si="170"/>
        <v>10807574.224837346</v>
      </c>
      <c r="Y120" s="266">
        <f t="shared" ca="1" si="170"/>
        <v>11386119.11248464</v>
      </c>
      <c r="Z120" s="266">
        <f t="shared" ca="1" si="170"/>
        <v>11966934.949385628</v>
      </c>
      <c r="AA120" s="266">
        <f t="shared" ca="1" si="170"/>
        <v>12550028.505157759</v>
      </c>
      <c r="AB120" s="266">
        <f t="shared" ca="1" si="171"/>
        <v>13135406.56741319</v>
      </c>
      <c r="AC120" s="266">
        <f t="shared" ca="1" si="171"/>
        <v>13723075.941803614</v>
      </c>
      <c r="AD120" s="266">
        <f t="shared" ca="1" si="171"/>
        <v>14333877.576449707</v>
      </c>
      <c r="AE120" s="266">
        <f t="shared" ca="1" si="171"/>
        <v>14947067.525330625</v>
      </c>
      <c r="AF120" s="266">
        <f t="shared" ca="1" si="171"/>
        <v>15562652.898496756</v>
      </c>
      <c r="AG120" s="266">
        <f t="shared" ca="1" si="171"/>
        <v>16180640.824885447</v>
      </c>
      <c r="AH120" s="266">
        <f t="shared" ca="1" si="171"/>
        <v>0</v>
      </c>
      <c r="AI120" s="266">
        <f t="shared" ca="1" si="171"/>
        <v>0</v>
      </c>
      <c r="AJ120" s="266">
        <f t="shared" ca="1" si="171"/>
        <v>0</v>
      </c>
      <c r="AK120" s="266">
        <f t="shared" ca="1" si="171"/>
        <v>0</v>
      </c>
      <c r="AL120" s="266">
        <f t="shared" ca="1" si="172"/>
        <v>0</v>
      </c>
      <c r="AM120" s="266">
        <f t="shared" ca="1" si="172"/>
        <v>0</v>
      </c>
      <c r="AN120" s="266">
        <f t="shared" ca="1" si="172"/>
        <v>0</v>
      </c>
      <c r="AO120" s="266">
        <f t="shared" ca="1" si="172"/>
        <v>0</v>
      </c>
      <c r="AP120" s="266">
        <f t="shared" ca="1" si="172"/>
        <v>0</v>
      </c>
      <c r="AQ120" s="266">
        <f t="shared" ca="1" si="172"/>
        <v>0</v>
      </c>
      <c r="AR120" s="266">
        <f t="shared" ca="1" si="172"/>
        <v>0</v>
      </c>
      <c r="AS120" s="266">
        <f t="shared" ca="1" si="172"/>
        <v>0</v>
      </c>
      <c r="AT120" s="266">
        <f t="shared" ca="1" si="172"/>
        <v>0</v>
      </c>
      <c r="AU120" s="266">
        <f t="shared" ca="1" si="172"/>
        <v>0</v>
      </c>
      <c r="AV120" s="266">
        <f t="shared" ca="1" si="173"/>
        <v>0</v>
      </c>
      <c r="AW120" s="266">
        <f t="shared" ca="1" si="173"/>
        <v>0</v>
      </c>
      <c r="AX120" s="266">
        <f t="shared" ca="1" si="173"/>
        <v>0</v>
      </c>
      <c r="AY120" s="266">
        <f t="shared" ca="1" si="173"/>
        <v>0</v>
      </c>
      <c r="AZ120" s="266">
        <f t="shared" ca="1" si="173"/>
        <v>0</v>
      </c>
      <c r="BA120" s="266">
        <f t="shared" ca="1" si="173"/>
        <v>0</v>
      </c>
      <c r="BB120" s="266">
        <f t="shared" ca="1" si="173"/>
        <v>0</v>
      </c>
      <c r="BC120" s="266">
        <f t="shared" ca="1" si="173"/>
        <v>0</v>
      </c>
      <c r="BD120" s="266">
        <f t="shared" ca="1" si="173"/>
        <v>0</v>
      </c>
      <c r="BE120" s="266">
        <f t="shared" ca="1" si="173"/>
        <v>0</v>
      </c>
      <c r="BF120" s="266">
        <f t="shared" ca="1" si="174"/>
        <v>0</v>
      </c>
      <c r="BG120" s="266">
        <f t="shared" ca="1" si="174"/>
        <v>0</v>
      </c>
      <c r="BH120" s="266">
        <f t="shared" ca="1" si="174"/>
        <v>0</v>
      </c>
      <c r="BI120" s="266">
        <f t="shared" ca="1" si="174"/>
        <v>0</v>
      </c>
      <c r="BJ120" s="266">
        <f t="shared" ca="1" si="174"/>
        <v>0</v>
      </c>
      <c r="BK120" s="266">
        <f t="shared" ca="1" si="174"/>
        <v>0</v>
      </c>
      <c r="BL120" s="266">
        <f t="shared" ca="1" si="174"/>
        <v>0</v>
      </c>
      <c r="BM120" s="266">
        <f t="shared" ca="1" si="174"/>
        <v>0</v>
      </c>
      <c r="BN120" s="266">
        <f t="shared" ca="1" si="174"/>
        <v>0</v>
      </c>
      <c r="BO120" s="266">
        <f t="shared" ca="1" si="174"/>
        <v>0</v>
      </c>
      <c r="BP120" s="266">
        <f t="shared" ca="1" si="175"/>
        <v>0</v>
      </c>
      <c r="BQ120" s="266">
        <f t="shared" ca="1" si="175"/>
        <v>0</v>
      </c>
      <c r="BR120" s="266">
        <f t="shared" ca="1" si="175"/>
        <v>0</v>
      </c>
      <c r="BS120" s="266">
        <f t="shared" ca="1" si="175"/>
        <v>0</v>
      </c>
      <c r="BT120" s="266">
        <f t="shared" ca="1" si="175"/>
        <v>0</v>
      </c>
      <c r="BU120" s="266">
        <f t="shared" ca="1" si="175"/>
        <v>0</v>
      </c>
      <c r="BV120" s="266">
        <f t="shared" ca="1" si="175"/>
        <v>0</v>
      </c>
      <c r="BW120" s="266">
        <f t="shared" ca="1" si="175"/>
        <v>0</v>
      </c>
      <c r="BX120" s="266">
        <f t="shared" ca="1" si="175"/>
        <v>0</v>
      </c>
      <c r="BY120" s="266">
        <f t="shared" ca="1" si="175"/>
        <v>0</v>
      </c>
      <c r="BZ120" s="266">
        <f t="shared" ca="1" si="176"/>
        <v>0</v>
      </c>
      <c r="CA120" s="266">
        <f t="shared" ca="1" si="176"/>
        <v>0</v>
      </c>
      <c r="CB120" s="266">
        <f t="shared" ca="1" si="176"/>
        <v>0</v>
      </c>
      <c r="CC120" s="266">
        <f t="shared" ca="1" si="176"/>
        <v>0</v>
      </c>
      <c r="CD120" s="266">
        <f t="shared" ca="1" si="176"/>
        <v>0</v>
      </c>
      <c r="CE120" s="266">
        <f t="shared" ca="1" si="176"/>
        <v>0</v>
      </c>
      <c r="CF120" s="266">
        <f t="shared" ca="1" si="176"/>
        <v>0</v>
      </c>
      <c r="CG120" s="266">
        <f t="shared" ca="1" si="176"/>
        <v>0</v>
      </c>
      <c r="CH120" s="266">
        <f t="shared" ca="1" si="176"/>
        <v>0</v>
      </c>
      <c r="CI120" s="266">
        <f t="shared" ca="1" si="176"/>
        <v>0</v>
      </c>
      <c r="CJ120" s="266">
        <f t="shared" ca="1" si="177"/>
        <v>0</v>
      </c>
      <c r="CK120" s="266">
        <f t="shared" ca="1" si="177"/>
        <v>0</v>
      </c>
      <c r="CL120" s="266">
        <f t="shared" ca="1" si="177"/>
        <v>0</v>
      </c>
      <c r="CM120" s="266">
        <f t="shared" ca="1" si="177"/>
        <v>0</v>
      </c>
      <c r="CN120" s="266">
        <f t="shared" ca="1" si="177"/>
        <v>0</v>
      </c>
      <c r="CO120" s="266">
        <f t="shared" ca="1" si="177"/>
        <v>0</v>
      </c>
      <c r="CP120" s="266">
        <f t="shared" ca="1" si="177"/>
        <v>0</v>
      </c>
      <c r="CQ120" s="266">
        <f t="shared" ca="1" si="177"/>
        <v>0</v>
      </c>
      <c r="CR120" s="266">
        <f t="shared" ca="1" si="177"/>
        <v>0</v>
      </c>
      <c r="CS120" s="266">
        <f t="shared" ca="1" si="177"/>
        <v>0</v>
      </c>
      <c r="CT120" s="266">
        <f t="shared" ca="1" si="178"/>
        <v>0</v>
      </c>
      <c r="CU120" s="266">
        <f t="shared" ca="1" si="178"/>
        <v>0</v>
      </c>
      <c r="CV120" s="266">
        <f t="shared" ca="1" si="178"/>
        <v>0</v>
      </c>
      <c r="CW120" s="266">
        <f t="shared" ca="1" si="178"/>
        <v>0</v>
      </c>
      <c r="CX120" s="266">
        <f t="shared" ca="1" si="178"/>
        <v>0</v>
      </c>
      <c r="CY120" s="266">
        <f t="shared" ca="1" si="178"/>
        <v>0</v>
      </c>
      <c r="CZ120" s="266">
        <f t="shared" ca="1" si="178"/>
        <v>0</v>
      </c>
      <c r="DA120" s="266">
        <f t="shared" ca="1" si="178"/>
        <v>0</v>
      </c>
      <c r="DB120" s="266">
        <f t="shared" ca="1" si="178"/>
        <v>0</v>
      </c>
      <c r="DC120" s="266">
        <f t="shared" ca="1" si="178"/>
        <v>0</v>
      </c>
      <c r="DE120" s="118" t="str">
        <f t="shared" ca="1" si="100"/>
        <v>L.1.2.</v>
      </c>
      <c r="DF120">
        <v>1</v>
      </c>
    </row>
    <row r="121" spans="1:110" hidden="1">
      <c r="A121" s="68">
        <v>109</v>
      </c>
      <c r="B121" s="262" t="str">
        <f t="shared" ca="1" si="143"/>
        <v>L.1.3.</v>
      </c>
      <c r="C121" s="263" t="str">
        <f t="shared" ca="1" si="144"/>
        <v>Nelaimingų atsitikimų sumažėjimas</v>
      </c>
      <c r="D121" s="238"/>
      <c r="E121" s="264" t="str">
        <f t="shared" ca="1" si="145"/>
        <v/>
      </c>
      <c r="F121" s="265">
        <f ca="1">H121+NPV(SD,I121:INDEX(I121:DC121,PAL))</f>
        <v>18242612.925829154</v>
      </c>
      <c r="G121" s="258">
        <f ca="1">SUMIF($H$5:$DC$5,"&lt;="&amp;PAL,$H121:$DC121)</f>
        <v>37068192.967286952</v>
      </c>
      <c r="H121" s="266">
        <f t="shared" ca="1" si="169"/>
        <v>0</v>
      </c>
      <c r="I121" s="266">
        <f t="shared" ca="1" si="169"/>
        <v>209171.61114079802</v>
      </c>
      <c r="J121" s="266">
        <f t="shared" ca="1" si="169"/>
        <v>335461.31370284862</v>
      </c>
      <c r="K121" s="266">
        <f t="shared" ca="1" si="169"/>
        <v>595440.15023106046</v>
      </c>
      <c r="L121" s="266">
        <f t="shared" ca="1" si="169"/>
        <v>780718.69949360657</v>
      </c>
      <c r="M121" s="266">
        <f t="shared" ca="1" si="169"/>
        <v>1009842.9326136379</v>
      </c>
      <c r="N121" s="266">
        <f t="shared" ca="1" si="169"/>
        <v>1161641.4159049978</v>
      </c>
      <c r="O121" s="266">
        <f t="shared" ca="1" si="169"/>
        <v>1272320.9368</v>
      </c>
      <c r="P121" s="266">
        <f t="shared" ca="1" si="169"/>
        <v>1314640.9642000003</v>
      </c>
      <c r="Q121" s="266">
        <f t="shared" ca="1" si="169"/>
        <v>1358368.6366000001</v>
      </c>
      <c r="R121" s="266">
        <f t="shared" ca="1" si="170"/>
        <v>1403550.6830000002</v>
      </c>
      <c r="S121" s="266">
        <f t="shared" ca="1" si="170"/>
        <v>1450235.6902000001</v>
      </c>
      <c r="T121" s="266">
        <f t="shared" ca="1" si="170"/>
        <v>1498473.5226</v>
      </c>
      <c r="U121" s="266">
        <f t="shared" ca="1" si="170"/>
        <v>1548315.7616000001</v>
      </c>
      <c r="V121" s="266">
        <f t="shared" ca="1" si="170"/>
        <v>1599815.9922</v>
      </c>
      <c r="W121" s="266">
        <f t="shared" ca="1" si="170"/>
        <v>1653029.1326000001</v>
      </c>
      <c r="X121" s="266">
        <f t="shared" ca="1" si="170"/>
        <v>1708012.2838000001</v>
      </c>
      <c r="Y121" s="266">
        <f t="shared" ca="1" si="170"/>
        <v>1764824.2660000001</v>
      </c>
      <c r="Z121" s="266">
        <f t="shared" ca="1" si="170"/>
        <v>1823525.9048000001</v>
      </c>
      <c r="AA121" s="266">
        <f t="shared" ca="1" si="170"/>
        <v>1884180.1843999999</v>
      </c>
      <c r="AB121" s="266">
        <f t="shared" ca="1" si="171"/>
        <v>1946851.8136</v>
      </c>
      <c r="AC121" s="266">
        <f t="shared" ca="1" si="171"/>
        <v>2011608.1522000001</v>
      </c>
      <c r="AD121" s="266">
        <f t="shared" ca="1" si="171"/>
        <v>2078518.3306</v>
      </c>
      <c r="AE121" s="266">
        <f t="shared" ca="1" si="171"/>
        <v>2147654.0926000001</v>
      </c>
      <c r="AF121" s="266">
        <f t="shared" ca="1" si="171"/>
        <v>2219089.5151999998</v>
      </c>
      <c r="AG121" s="266">
        <f t="shared" ca="1" si="171"/>
        <v>2292900.9812000003</v>
      </c>
      <c r="AH121" s="266">
        <f t="shared" ca="1" si="171"/>
        <v>0</v>
      </c>
      <c r="AI121" s="266">
        <f t="shared" ca="1" si="171"/>
        <v>0</v>
      </c>
      <c r="AJ121" s="266">
        <f t="shared" ca="1" si="171"/>
        <v>0</v>
      </c>
      <c r="AK121" s="266">
        <f t="shared" ca="1" si="171"/>
        <v>0</v>
      </c>
      <c r="AL121" s="266">
        <f t="shared" ca="1" si="172"/>
        <v>0</v>
      </c>
      <c r="AM121" s="266">
        <f t="shared" ca="1" si="172"/>
        <v>0</v>
      </c>
      <c r="AN121" s="266">
        <f t="shared" ca="1" si="172"/>
        <v>0</v>
      </c>
      <c r="AO121" s="266">
        <f t="shared" ca="1" si="172"/>
        <v>0</v>
      </c>
      <c r="AP121" s="266">
        <f t="shared" ca="1" si="172"/>
        <v>0</v>
      </c>
      <c r="AQ121" s="266">
        <f t="shared" ca="1" si="172"/>
        <v>0</v>
      </c>
      <c r="AR121" s="266">
        <f t="shared" ca="1" si="172"/>
        <v>0</v>
      </c>
      <c r="AS121" s="266">
        <f t="shared" ca="1" si="172"/>
        <v>0</v>
      </c>
      <c r="AT121" s="266">
        <f t="shared" ca="1" si="172"/>
        <v>0</v>
      </c>
      <c r="AU121" s="266">
        <f t="shared" ca="1" si="172"/>
        <v>0</v>
      </c>
      <c r="AV121" s="266">
        <f t="shared" ca="1" si="173"/>
        <v>0</v>
      </c>
      <c r="AW121" s="266">
        <f t="shared" ca="1" si="173"/>
        <v>0</v>
      </c>
      <c r="AX121" s="266">
        <f t="shared" ca="1" si="173"/>
        <v>0</v>
      </c>
      <c r="AY121" s="266">
        <f t="shared" ca="1" si="173"/>
        <v>0</v>
      </c>
      <c r="AZ121" s="266">
        <f t="shared" ca="1" si="173"/>
        <v>0</v>
      </c>
      <c r="BA121" s="266">
        <f t="shared" ca="1" si="173"/>
        <v>0</v>
      </c>
      <c r="BB121" s="266">
        <f t="shared" ca="1" si="173"/>
        <v>0</v>
      </c>
      <c r="BC121" s="266">
        <f t="shared" ca="1" si="173"/>
        <v>0</v>
      </c>
      <c r="BD121" s="266">
        <f t="shared" ca="1" si="173"/>
        <v>0</v>
      </c>
      <c r="BE121" s="266">
        <f t="shared" ca="1" si="173"/>
        <v>0</v>
      </c>
      <c r="BF121" s="266">
        <f t="shared" ca="1" si="174"/>
        <v>0</v>
      </c>
      <c r="BG121" s="266">
        <f t="shared" ca="1" si="174"/>
        <v>0</v>
      </c>
      <c r="BH121" s="266">
        <f t="shared" ca="1" si="174"/>
        <v>0</v>
      </c>
      <c r="BI121" s="266">
        <f t="shared" ca="1" si="174"/>
        <v>0</v>
      </c>
      <c r="BJ121" s="266">
        <f t="shared" ca="1" si="174"/>
        <v>0</v>
      </c>
      <c r="BK121" s="266">
        <f t="shared" ca="1" si="174"/>
        <v>0</v>
      </c>
      <c r="BL121" s="266">
        <f t="shared" ca="1" si="174"/>
        <v>0</v>
      </c>
      <c r="BM121" s="266">
        <f t="shared" ca="1" si="174"/>
        <v>0</v>
      </c>
      <c r="BN121" s="266">
        <f t="shared" ca="1" si="174"/>
        <v>0</v>
      </c>
      <c r="BO121" s="266">
        <f t="shared" ca="1" si="174"/>
        <v>0</v>
      </c>
      <c r="BP121" s="266">
        <f t="shared" ca="1" si="175"/>
        <v>0</v>
      </c>
      <c r="BQ121" s="266">
        <f t="shared" ca="1" si="175"/>
        <v>0</v>
      </c>
      <c r="BR121" s="266">
        <f t="shared" ca="1" si="175"/>
        <v>0</v>
      </c>
      <c r="BS121" s="266">
        <f t="shared" ca="1" si="175"/>
        <v>0</v>
      </c>
      <c r="BT121" s="266">
        <f t="shared" ca="1" si="175"/>
        <v>0</v>
      </c>
      <c r="BU121" s="266">
        <f t="shared" ca="1" si="175"/>
        <v>0</v>
      </c>
      <c r="BV121" s="266">
        <f t="shared" ca="1" si="175"/>
        <v>0</v>
      </c>
      <c r="BW121" s="266">
        <f t="shared" ca="1" si="175"/>
        <v>0</v>
      </c>
      <c r="BX121" s="266">
        <f t="shared" ca="1" si="175"/>
        <v>0</v>
      </c>
      <c r="BY121" s="266">
        <f t="shared" ca="1" si="175"/>
        <v>0</v>
      </c>
      <c r="BZ121" s="266">
        <f t="shared" ca="1" si="176"/>
        <v>0</v>
      </c>
      <c r="CA121" s="266">
        <f t="shared" ca="1" si="176"/>
        <v>0</v>
      </c>
      <c r="CB121" s="266">
        <f t="shared" ca="1" si="176"/>
        <v>0</v>
      </c>
      <c r="CC121" s="266">
        <f t="shared" ca="1" si="176"/>
        <v>0</v>
      </c>
      <c r="CD121" s="266">
        <f t="shared" ca="1" si="176"/>
        <v>0</v>
      </c>
      <c r="CE121" s="266">
        <f t="shared" ca="1" si="176"/>
        <v>0</v>
      </c>
      <c r="CF121" s="266">
        <f t="shared" ca="1" si="176"/>
        <v>0</v>
      </c>
      <c r="CG121" s="266">
        <f t="shared" ca="1" si="176"/>
        <v>0</v>
      </c>
      <c r="CH121" s="266">
        <f t="shared" ca="1" si="176"/>
        <v>0</v>
      </c>
      <c r="CI121" s="266">
        <f t="shared" ca="1" si="176"/>
        <v>0</v>
      </c>
      <c r="CJ121" s="266">
        <f t="shared" ca="1" si="177"/>
        <v>0</v>
      </c>
      <c r="CK121" s="266">
        <f t="shared" ca="1" si="177"/>
        <v>0</v>
      </c>
      <c r="CL121" s="266">
        <f t="shared" ca="1" si="177"/>
        <v>0</v>
      </c>
      <c r="CM121" s="266">
        <f t="shared" ca="1" si="177"/>
        <v>0</v>
      </c>
      <c r="CN121" s="266">
        <f t="shared" ca="1" si="177"/>
        <v>0</v>
      </c>
      <c r="CO121" s="266">
        <f t="shared" ca="1" si="177"/>
        <v>0</v>
      </c>
      <c r="CP121" s="266">
        <f t="shared" ca="1" si="177"/>
        <v>0</v>
      </c>
      <c r="CQ121" s="266">
        <f t="shared" ca="1" si="177"/>
        <v>0</v>
      </c>
      <c r="CR121" s="266">
        <f t="shared" ca="1" si="177"/>
        <v>0</v>
      </c>
      <c r="CS121" s="266">
        <f t="shared" ca="1" si="177"/>
        <v>0</v>
      </c>
      <c r="CT121" s="266">
        <f t="shared" ca="1" si="178"/>
        <v>0</v>
      </c>
      <c r="CU121" s="266">
        <f t="shared" ca="1" si="178"/>
        <v>0</v>
      </c>
      <c r="CV121" s="266">
        <f t="shared" ca="1" si="178"/>
        <v>0</v>
      </c>
      <c r="CW121" s="266">
        <f t="shared" ca="1" si="178"/>
        <v>0</v>
      </c>
      <c r="CX121" s="266">
        <f t="shared" ca="1" si="178"/>
        <v>0</v>
      </c>
      <c r="CY121" s="266">
        <f t="shared" ca="1" si="178"/>
        <v>0</v>
      </c>
      <c r="CZ121" s="266">
        <f t="shared" ca="1" si="178"/>
        <v>0</v>
      </c>
      <c r="DA121" s="266">
        <f t="shared" ca="1" si="178"/>
        <v>0</v>
      </c>
      <c r="DB121" s="266">
        <f t="shared" ca="1" si="178"/>
        <v>0</v>
      </c>
      <c r="DC121" s="266">
        <f t="shared" ca="1" si="178"/>
        <v>0</v>
      </c>
      <c r="DE121" s="118" t="str">
        <f t="shared" ca="1" si="100"/>
        <v>L.1.3.</v>
      </c>
      <c r="DF121">
        <v>1</v>
      </c>
    </row>
    <row r="122" spans="1:110" hidden="1">
      <c r="A122" s="68">
        <v>110</v>
      </c>
      <c r="B122" s="262" t="str">
        <f t="shared" ca="1" si="143"/>
        <v>L.1.4.</v>
      </c>
      <c r="C122" s="263" t="str">
        <f t="shared" ca="1" si="144"/>
        <v>Kelių transporto priemonių eksploatacinių sąnaudų sutaupymai</v>
      </c>
      <c r="D122" s="238"/>
      <c r="E122" s="264" t="str">
        <f t="shared" ca="1" si="145"/>
        <v/>
      </c>
      <c r="F122" s="265">
        <f ca="1">H122+NPV(SD,I122:INDEX(I122:DC122,PAL))</f>
        <v>811571.46250141365</v>
      </c>
      <c r="G122" s="258">
        <f ca="1">SUMIF($H$5:$DC$5,"&lt;="&amp;PAL,$H122:$DC122)</f>
        <v>1560635.8284243904</v>
      </c>
      <c r="H122" s="266">
        <f t="shared" ca="1" si="169"/>
        <v>0</v>
      </c>
      <c r="I122" s="266">
        <f t="shared" ca="1" si="169"/>
        <v>8064.8079973880713</v>
      </c>
      <c r="J122" s="266">
        <f t="shared" ca="1" si="169"/>
        <v>19221.280135608136</v>
      </c>
      <c r="K122" s="266">
        <f t="shared" ca="1" si="169"/>
        <v>29418.854623679606</v>
      </c>
      <c r="L122" s="266">
        <f t="shared" ca="1" si="169"/>
        <v>46205.872803305254</v>
      </c>
      <c r="M122" s="266">
        <f t="shared" ca="1" si="169"/>
        <v>51340.273563135983</v>
      </c>
      <c r="N122" s="266">
        <f t="shared" ca="1" si="169"/>
        <v>62464.136752218677</v>
      </c>
      <c r="O122" s="266">
        <f t="shared" ca="1" si="169"/>
        <v>69548.965888410166</v>
      </c>
      <c r="P122" s="266">
        <f t="shared" ca="1" si="169"/>
        <v>69688.063820186988</v>
      </c>
      <c r="Q122" s="266">
        <f t="shared" ca="1" si="169"/>
        <v>69827.43994782737</v>
      </c>
      <c r="R122" s="266">
        <f t="shared" ca="1" si="170"/>
        <v>69967.09482772302</v>
      </c>
      <c r="S122" s="266">
        <f t="shared" ca="1" si="170"/>
        <v>70107.02901737846</v>
      </c>
      <c r="T122" s="266">
        <f t="shared" ca="1" si="170"/>
        <v>70247.243075413207</v>
      </c>
      <c r="U122" s="266">
        <f t="shared" ca="1" si="170"/>
        <v>70387.737561564049</v>
      </c>
      <c r="V122" s="266">
        <f t="shared" ca="1" si="170"/>
        <v>70528.51303668716</v>
      </c>
      <c r="W122" s="266">
        <f t="shared" ca="1" si="170"/>
        <v>70528.51303668716</v>
      </c>
      <c r="X122" s="266">
        <f t="shared" ca="1" si="170"/>
        <v>70669.570062760555</v>
      </c>
      <c r="Y122" s="266">
        <f t="shared" ca="1" si="170"/>
        <v>70810.909202886076</v>
      </c>
      <c r="Z122" s="266">
        <f t="shared" ca="1" si="170"/>
        <v>70952.531021291841</v>
      </c>
      <c r="AA122" s="266">
        <f t="shared" ca="1" si="170"/>
        <v>71094.436083334425</v>
      </c>
      <c r="AB122" s="266">
        <f t="shared" ca="1" si="171"/>
        <v>71236.624955501087</v>
      </c>
      <c r="AC122" s="266">
        <f t="shared" ca="1" si="171"/>
        <v>71379.098205412083</v>
      </c>
      <c r="AD122" s="266">
        <f t="shared" ca="1" si="171"/>
        <v>71521.856401822908</v>
      </c>
      <c r="AE122" s="266">
        <f t="shared" ca="1" si="171"/>
        <v>71664.900114626551</v>
      </c>
      <c r="AF122" s="266">
        <f t="shared" ca="1" si="171"/>
        <v>71808.229914855809</v>
      </c>
      <c r="AG122" s="266">
        <f t="shared" ca="1" si="171"/>
        <v>71951.846374685512</v>
      </c>
      <c r="AH122" s="266">
        <f t="shared" ca="1" si="171"/>
        <v>0</v>
      </c>
      <c r="AI122" s="266">
        <f t="shared" ca="1" si="171"/>
        <v>0</v>
      </c>
      <c r="AJ122" s="266">
        <f t="shared" ca="1" si="171"/>
        <v>0</v>
      </c>
      <c r="AK122" s="266">
        <f t="shared" ca="1" si="171"/>
        <v>0</v>
      </c>
      <c r="AL122" s="266">
        <f t="shared" ca="1" si="172"/>
        <v>0</v>
      </c>
      <c r="AM122" s="266">
        <f t="shared" ca="1" si="172"/>
        <v>0</v>
      </c>
      <c r="AN122" s="266">
        <f t="shared" ca="1" si="172"/>
        <v>0</v>
      </c>
      <c r="AO122" s="266">
        <f t="shared" ca="1" si="172"/>
        <v>0</v>
      </c>
      <c r="AP122" s="266">
        <f t="shared" ca="1" si="172"/>
        <v>0</v>
      </c>
      <c r="AQ122" s="266">
        <f t="shared" ca="1" si="172"/>
        <v>0</v>
      </c>
      <c r="AR122" s="266">
        <f t="shared" ca="1" si="172"/>
        <v>0</v>
      </c>
      <c r="AS122" s="266">
        <f t="shared" ca="1" si="172"/>
        <v>0</v>
      </c>
      <c r="AT122" s="266">
        <f t="shared" ca="1" si="172"/>
        <v>0</v>
      </c>
      <c r="AU122" s="266">
        <f t="shared" ca="1" si="172"/>
        <v>0</v>
      </c>
      <c r="AV122" s="266">
        <f t="shared" ca="1" si="173"/>
        <v>0</v>
      </c>
      <c r="AW122" s="266">
        <f t="shared" ca="1" si="173"/>
        <v>0</v>
      </c>
      <c r="AX122" s="266">
        <f t="shared" ca="1" si="173"/>
        <v>0</v>
      </c>
      <c r="AY122" s="266">
        <f t="shared" ca="1" si="173"/>
        <v>0</v>
      </c>
      <c r="AZ122" s="266">
        <f t="shared" ca="1" si="173"/>
        <v>0</v>
      </c>
      <c r="BA122" s="266">
        <f t="shared" ca="1" si="173"/>
        <v>0</v>
      </c>
      <c r="BB122" s="266">
        <f t="shared" ca="1" si="173"/>
        <v>0</v>
      </c>
      <c r="BC122" s="266">
        <f t="shared" ca="1" si="173"/>
        <v>0</v>
      </c>
      <c r="BD122" s="266">
        <f t="shared" ca="1" si="173"/>
        <v>0</v>
      </c>
      <c r="BE122" s="266">
        <f t="shared" ca="1" si="173"/>
        <v>0</v>
      </c>
      <c r="BF122" s="266">
        <f t="shared" ca="1" si="174"/>
        <v>0</v>
      </c>
      <c r="BG122" s="266">
        <f t="shared" ca="1" si="174"/>
        <v>0</v>
      </c>
      <c r="BH122" s="266">
        <f t="shared" ca="1" si="174"/>
        <v>0</v>
      </c>
      <c r="BI122" s="266">
        <f t="shared" ca="1" si="174"/>
        <v>0</v>
      </c>
      <c r="BJ122" s="266">
        <f t="shared" ca="1" si="174"/>
        <v>0</v>
      </c>
      <c r="BK122" s="266">
        <f t="shared" ca="1" si="174"/>
        <v>0</v>
      </c>
      <c r="BL122" s="266">
        <f t="shared" ca="1" si="174"/>
        <v>0</v>
      </c>
      <c r="BM122" s="266">
        <f t="shared" ca="1" si="174"/>
        <v>0</v>
      </c>
      <c r="BN122" s="266">
        <f t="shared" ca="1" si="174"/>
        <v>0</v>
      </c>
      <c r="BO122" s="266">
        <f t="shared" ca="1" si="174"/>
        <v>0</v>
      </c>
      <c r="BP122" s="266">
        <f t="shared" ca="1" si="175"/>
        <v>0</v>
      </c>
      <c r="BQ122" s="266">
        <f t="shared" ca="1" si="175"/>
        <v>0</v>
      </c>
      <c r="BR122" s="266">
        <f t="shared" ca="1" si="175"/>
        <v>0</v>
      </c>
      <c r="BS122" s="266">
        <f t="shared" ca="1" si="175"/>
        <v>0</v>
      </c>
      <c r="BT122" s="266">
        <f t="shared" ca="1" si="175"/>
        <v>0</v>
      </c>
      <c r="BU122" s="266">
        <f t="shared" ca="1" si="175"/>
        <v>0</v>
      </c>
      <c r="BV122" s="266">
        <f t="shared" ca="1" si="175"/>
        <v>0</v>
      </c>
      <c r="BW122" s="266">
        <f t="shared" ca="1" si="175"/>
        <v>0</v>
      </c>
      <c r="BX122" s="266">
        <f t="shared" ca="1" si="175"/>
        <v>0</v>
      </c>
      <c r="BY122" s="266">
        <f t="shared" ca="1" si="175"/>
        <v>0</v>
      </c>
      <c r="BZ122" s="266">
        <f t="shared" ca="1" si="176"/>
        <v>0</v>
      </c>
      <c r="CA122" s="266">
        <f t="shared" ca="1" si="176"/>
        <v>0</v>
      </c>
      <c r="CB122" s="266">
        <f t="shared" ca="1" si="176"/>
        <v>0</v>
      </c>
      <c r="CC122" s="266">
        <f t="shared" ca="1" si="176"/>
        <v>0</v>
      </c>
      <c r="CD122" s="266">
        <f t="shared" ca="1" si="176"/>
        <v>0</v>
      </c>
      <c r="CE122" s="266">
        <f t="shared" ca="1" si="176"/>
        <v>0</v>
      </c>
      <c r="CF122" s="266">
        <f t="shared" ca="1" si="176"/>
        <v>0</v>
      </c>
      <c r="CG122" s="266">
        <f t="shared" ca="1" si="176"/>
        <v>0</v>
      </c>
      <c r="CH122" s="266">
        <f t="shared" ca="1" si="176"/>
        <v>0</v>
      </c>
      <c r="CI122" s="266">
        <f t="shared" ca="1" si="176"/>
        <v>0</v>
      </c>
      <c r="CJ122" s="266">
        <f t="shared" ca="1" si="177"/>
        <v>0</v>
      </c>
      <c r="CK122" s="266">
        <f t="shared" ca="1" si="177"/>
        <v>0</v>
      </c>
      <c r="CL122" s="266">
        <f t="shared" ca="1" si="177"/>
        <v>0</v>
      </c>
      <c r="CM122" s="266">
        <f t="shared" ca="1" si="177"/>
        <v>0</v>
      </c>
      <c r="CN122" s="266">
        <f t="shared" ca="1" si="177"/>
        <v>0</v>
      </c>
      <c r="CO122" s="266">
        <f t="shared" ca="1" si="177"/>
        <v>0</v>
      </c>
      <c r="CP122" s="266">
        <f t="shared" ca="1" si="177"/>
        <v>0</v>
      </c>
      <c r="CQ122" s="266">
        <f t="shared" ca="1" si="177"/>
        <v>0</v>
      </c>
      <c r="CR122" s="266">
        <f t="shared" ca="1" si="177"/>
        <v>0</v>
      </c>
      <c r="CS122" s="266">
        <f t="shared" ca="1" si="177"/>
        <v>0</v>
      </c>
      <c r="CT122" s="266">
        <f t="shared" ca="1" si="178"/>
        <v>0</v>
      </c>
      <c r="CU122" s="266">
        <f t="shared" ca="1" si="178"/>
        <v>0</v>
      </c>
      <c r="CV122" s="266">
        <f t="shared" ca="1" si="178"/>
        <v>0</v>
      </c>
      <c r="CW122" s="266">
        <f t="shared" ca="1" si="178"/>
        <v>0</v>
      </c>
      <c r="CX122" s="266">
        <f t="shared" ca="1" si="178"/>
        <v>0</v>
      </c>
      <c r="CY122" s="266">
        <f t="shared" ca="1" si="178"/>
        <v>0</v>
      </c>
      <c r="CZ122" s="266">
        <f t="shared" ca="1" si="178"/>
        <v>0</v>
      </c>
      <c r="DA122" s="266">
        <f t="shared" ca="1" si="178"/>
        <v>0</v>
      </c>
      <c r="DB122" s="266">
        <f t="shared" ca="1" si="178"/>
        <v>0</v>
      </c>
      <c r="DC122" s="266">
        <f t="shared" ca="1" si="178"/>
        <v>0</v>
      </c>
      <c r="DE122" s="118" t="str">
        <f t="shared" ca="1" si="100"/>
        <v>L.1.4.</v>
      </c>
      <c r="DF122">
        <v>1</v>
      </c>
    </row>
    <row r="123" spans="1:110" hidden="1">
      <c r="A123" s="68">
        <v>111</v>
      </c>
      <c r="B123" s="262" t="str">
        <f t="shared" ca="1" si="143"/>
        <v>L.1.5.</v>
      </c>
      <c r="C123" s="263" t="str">
        <f t="shared" ca="1" si="144"/>
        <v/>
      </c>
      <c r="D123" s="238"/>
      <c r="E123" s="264" t="str">
        <f t="shared" ca="1" si="145"/>
        <v/>
      </c>
      <c r="F123" s="265">
        <f ca="1">H123+NPV(SD,I123:INDEX(I123:DC123,PAL))</f>
        <v>0</v>
      </c>
      <c r="G123" s="258">
        <f ca="1">SUMIF($H$5:$DC$5,"&lt;="&amp;PAL,$H123:$DC123)</f>
        <v>0</v>
      </c>
      <c r="H123" s="266">
        <f t="shared" ca="1" si="169"/>
        <v>0</v>
      </c>
      <c r="I123" s="266">
        <f t="shared" ca="1" si="169"/>
        <v>0</v>
      </c>
      <c r="J123" s="266">
        <f t="shared" ca="1" si="169"/>
        <v>0</v>
      </c>
      <c r="K123" s="266">
        <f t="shared" ca="1" si="169"/>
        <v>0</v>
      </c>
      <c r="L123" s="266">
        <f t="shared" ca="1" si="169"/>
        <v>0</v>
      </c>
      <c r="M123" s="266">
        <f t="shared" ca="1" si="169"/>
        <v>0</v>
      </c>
      <c r="N123" s="266">
        <f t="shared" ca="1" si="169"/>
        <v>0</v>
      </c>
      <c r="O123" s="266">
        <f t="shared" ca="1" si="169"/>
        <v>0</v>
      </c>
      <c r="P123" s="266">
        <f t="shared" ca="1" si="169"/>
        <v>0</v>
      </c>
      <c r="Q123" s="266">
        <f t="shared" ca="1" si="169"/>
        <v>0</v>
      </c>
      <c r="R123" s="266">
        <f t="shared" ca="1" si="170"/>
        <v>0</v>
      </c>
      <c r="S123" s="266">
        <f t="shared" ca="1" si="170"/>
        <v>0</v>
      </c>
      <c r="T123" s="266">
        <f t="shared" ca="1" si="170"/>
        <v>0</v>
      </c>
      <c r="U123" s="266">
        <f t="shared" ca="1" si="170"/>
        <v>0</v>
      </c>
      <c r="V123" s="266">
        <f t="shared" ca="1" si="170"/>
        <v>0</v>
      </c>
      <c r="W123" s="266">
        <f t="shared" ca="1" si="170"/>
        <v>0</v>
      </c>
      <c r="X123" s="266">
        <f t="shared" ca="1" si="170"/>
        <v>0</v>
      </c>
      <c r="Y123" s="266">
        <f t="shared" ca="1" si="170"/>
        <v>0</v>
      </c>
      <c r="Z123" s="266">
        <f t="shared" ca="1" si="170"/>
        <v>0</v>
      </c>
      <c r="AA123" s="266">
        <f t="shared" ca="1" si="170"/>
        <v>0</v>
      </c>
      <c r="AB123" s="266">
        <f t="shared" ca="1" si="171"/>
        <v>0</v>
      </c>
      <c r="AC123" s="266">
        <f t="shared" ca="1" si="171"/>
        <v>0</v>
      </c>
      <c r="AD123" s="266">
        <f t="shared" ca="1" si="171"/>
        <v>0</v>
      </c>
      <c r="AE123" s="266">
        <f t="shared" ca="1" si="171"/>
        <v>0</v>
      </c>
      <c r="AF123" s="266">
        <f t="shared" ca="1" si="171"/>
        <v>0</v>
      </c>
      <c r="AG123" s="266">
        <f t="shared" ca="1" si="171"/>
        <v>0</v>
      </c>
      <c r="AH123" s="266">
        <f t="shared" ca="1" si="171"/>
        <v>0</v>
      </c>
      <c r="AI123" s="266">
        <f t="shared" ca="1" si="171"/>
        <v>0</v>
      </c>
      <c r="AJ123" s="266">
        <f t="shared" ca="1" si="171"/>
        <v>0</v>
      </c>
      <c r="AK123" s="266">
        <f t="shared" ca="1" si="171"/>
        <v>0</v>
      </c>
      <c r="AL123" s="266">
        <f t="shared" ca="1" si="172"/>
        <v>0</v>
      </c>
      <c r="AM123" s="266">
        <f t="shared" ca="1" si="172"/>
        <v>0</v>
      </c>
      <c r="AN123" s="266">
        <f t="shared" ca="1" si="172"/>
        <v>0</v>
      </c>
      <c r="AO123" s="266">
        <f t="shared" ca="1" si="172"/>
        <v>0</v>
      </c>
      <c r="AP123" s="266">
        <f t="shared" ca="1" si="172"/>
        <v>0</v>
      </c>
      <c r="AQ123" s="266">
        <f t="shared" ca="1" si="172"/>
        <v>0</v>
      </c>
      <c r="AR123" s="266">
        <f t="shared" ca="1" si="172"/>
        <v>0</v>
      </c>
      <c r="AS123" s="266">
        <f t="shared" ca="1" si="172"/>
        <v>0</v>
      </c>
      <c r="AT123" s="266">
        <f t="shared" ca="1" si="172"/>
        <v>0</v>
      </c>
      <c r="AU123" s="266">
        <f t="shared" ca="1" si="172"/>
        <v>0</v>
      </c>
      <c r="AV123" s="266">
        <f t="shared" ca="1" si="173"/>
        <v>0</v>
      </c>
      <c r="AW123" s="266">
        <f t="shared" ca="1" si="173"/>
        <v>0</v>
      </c>
      <c r="AX123" s="266">
        <f t="shared" ca="1" si="173"/>
        <v>0</v>
      </c>
      <c r="AY123" s="266">
        <f t="shared" ca="1" si="173"/>
        <v>0</v>
      </c>
      <c r="AZ123" s="266">
        <f t="shared" ca="1" si="173"/>
        <v>0</v>
      </c>
      <c r="BA123" s="266">
        <f t="shared" ca="1" si="173"/>
        <v>0</v>
      </c>
      <c r="BB123" s="266">
        <f t="shared" ca="1" si="173"/>
        <v>0</v>
      </c>
      <c r="BC123" s="266">
        <f t="shared" ca="1" si="173"/>
        <v>0</v>
      </c>
      <c r="BD123" s="266">
        <f t="shared" ca="1" si="173"/>
        <v>0</v>
      </c>
      <c r="BE123" s="266">
        <f t="shared" ca="1" si="173"/>
        <v>0</v>
      </c>
      <c r="BF123" s="266">
        <f t="shared" ca="1" si="174"/>
        <v>0</v>
      </c>
      <c r="BG123" s="266">
        <f t="shared" ca="1" si="174"/>
        <v>0</v>
      </c>
      <c r="BH123" s="266">
        <f t="shared" ca="1" si="174"/>
        <v>0</v>
      </c>
      <c r="BI123" s="266">
        <f t="shared" ca="1" si="174"/>
        <v>0</v>
      </c>
      <c r="BJ123" s="266">
        <f t="shared" ca="1" si="174"/>
        <v>0</v>
      </c>
      <c r="BK123" s="266">
        <f t="shared" ca="1" si="174"/>
        <v>0</v>
      </c>
      <c r="BL123" s="266">
        <f t="shared" ca="1" si="174"/>
        <v>0</v>
      </c>
      <c r="BM123" s="266">
        <f t="shared" ca="1" si="174"/>
        <v>0</v>
      </c>
      <c r="BN123" s="266">
        <f t="shared" ca="1" si="174"/>
        <v>0</v>
      </c>
      <c r="BO123" s="266">
        <f t="shared" ca="1" si="174"/>
        <v>0</v>
      </c>
      <c r="BP123" s="266">
        <f t="shared" ca="1" si="175"/>
        <v>0</v>
      </c>
      <c r="BQ123" s="266">
        <f t="shared" ca="1" si="175"/>
        <v>0</v>
      </c>
      <c r="BR123" s="266">
        <f t="shared" ca="1" si="175"/>
        <v>0</v>
      </c>
      <c r="BS123" s="266">
        <f t="shared" ca="1" si="175"/>
        <v>0</v>
      </c>
      <c r="BT123" s="266">
        <f t="shared" ca="1" si="175"/>
        <v>0</v>
      </c>
      <c r="BU123" s="266">
        <f t="shared" ca="1" si="175"/>
        <v>0</v>
      </c>
      <c r="BV123" s="266">
        <f t="shared" ca="1" si="175"/>
        <v>0</v>
      </c>
      <c r="BW123" s="266">
        <f t="shared" ca="1" si="175"/>
        <v>0</v>
      </c>
      <c r="BX123" s="266">
        <f t="shared" ca="1" si="175"/>
        <v>0</v>
      </c>
      <c r="BY123" s="266">
        <f t="shared" ca="1" si="175"/>
        <v>0</v>
      </c>
      <c r="BZ123" s="266">
        <f t="shared" ca="1" si="176"/>
        <v>0</v>
      </c>
      <c r="CA123" s="266">
        <f t="shared" ca="1" si="176"/>
        <v>0</v>
      </c>
      <c r="CB123" s="266">
        <f t="shared" ca="1" si="176"/>
        <v>0</v>
      </c>
      <c r="CC123" s="266">
        <f t="shared" ca="1" si="176"/>
        <v>0</v>
      </c>
      <c r="CD123" s="266">
        <f t="shared" ca="1" si="176"/>
        <v>0</v>
      </c>
      <c r="CE123" s="266">
        <f t="shared" ca="1" si="176"/>
        <v>0</v>
      </c>
      <c r="CF123" s="266">
        <f t="shared" ca="1" si="176"/>
        <v>0</v>
      </c>
      <c r="CG123" s="266">
        <f t="shared" ca="1" si="176"/>
        <v>0</v>
      </c>
      <c r="CH123" s="266">
        <f t="shared" ca="1" si="176"/>
        <v>0</v>
      </c>
      <c r="CI123" s="266">
        <f t="shared" ca="1" si="176"/>
        <v>0</v>
      </c>
      <c r="CJ123" s="266">
        <f t="shared" ca="1" si="177"/>
        <v>0</v>
      </c>
      <c r="CK123" s="266">
        <f t="shared" ca="1" si="177"/>
        <v>0</v>
      </c>
      <c r="CL123" s="266">
        <f t="shared" ca="1" si="177"/>
        <v>0</v>
      </c>
      <c r="CM123" s="266">
        <f t="shared" ca="1" si="177"/>
        <v>0</v>
      </c>
      <c r="CN123" s="266">
        <f t="shared" ca="1" si="177"/>
        <v>0</v>
      </c>
      <c r="CO123" s="266">
        <f t="shared" ca="1" si="177"/>
        <v>0</v>
      </c>
      <c r="CP123" s="266">
        <f t="shared" ca="1" si="177"/>
        <v>0</v>
      </c>
      <c r="CQ123" s="266">
        <f t="shared" ca="1" si="177"/>
        <v>0</v>
      </c>
      <c r="CR123" s="266">
        <f t="shared" ca="1" si="177"/>
        <v>0</v>
      </c>
      <c r="CS123" s="266">
        <f t="shared" ca="1" si="177"/>
        <v>0</v>
      </c>
      <c r="CT123" s="266">
        <f t="shared" ca="1" si="178"/>
        <v>0</v>
      </c>
      <c r="CU123" s="266">
        <f t="shared" ca="1" si="178"/>
        <v>0</v>
      </c>
      <c r="CV123" s="266">
        <f t="shared" ca="1" si="178"/>
        <v>0</v>
      </c>
      <c r="CW123" s="266">
        <f t="shared" ca="1" si="178"/>
        <v>0</v>
      </c>
      <c r="CX123" s="266">
        <f t="shared" ca="1" si="178"/>
        <v>0</v>
      </c>
      <c r="CY123" s="266">
        <f t="shared" ca="1" si="178"/>
        <v>0</v>
      </c>
      <c r="CZ123" s="266">
        <f t="shared" ca="1" si="178"/>
        <v>0</v>
      </c>
      <c r="DA123" s="266">
        <f t="shared" ca="1" si="178"/>
        <v>0</v>
      </c>
      <c r="DB123" s="266">
        <f t="shared" ca="1" si="178"/>
        <v>0</v>
      </c>
      <c r="DC123" s="266">
        <f t="shared" ca="1" si="178"/>
        <v>0</v>
      </c>
      <c r="DE123" s="118" t="str">
        <f t="shared" ca="1" si="100"/>
        <v>L.1.5.</v>
      </c>
      <c r="DF123">
        <v>1</v>
      </c>
    </row>
    <row r="124" spans="1:110" hidden="1">
      <c r="A124" s="68">
        <v>112</v>
      </c>
      <c r="B124" s="262" t="str">
        <f t="shared" ca="1" si="143"/>
        <v>L.1.6.</v>
      </c>
      <c r="C124" s="263" t="str">
        <f t="shared" ca="1" si="144"/>
        <v/>
      </c>
      <c r="D124" s="238"/>
      <c r="E124" s="264" t="str">
        <f t="shared" ca="1" si="145"/>
        <v/>
      </c>
      <c r="F124" s="265">
        <f ca="1">H124+NPV(SD,I124:INDEX(I124:DC124,PAL))</f>
        <v>0</v>
      </c>
      <c r="G124" s="258">
        <f ca="1">SUMIF($H$5:$DC$5,"&lt;="&amp;PAL,$H124:$DC124)</f>
        <v>0</v>
      </c>
      <c r="H124" s="266">
        <f t="shared" ca="1" si="169"/>
        <v>0</v>
      </c>
      <c r="I124" s="266">
        <f t="shared" ca="1" si="169"/>
        <v>0</v>
      </c>
      <c r="J124" s="266">
        <f t="shared" ca="1" si="169"/>
        <v>0</v>
      </c>
      <c r="K124" s="266">
        <f t="shared" ca="1" si="169"/>
        <v>0</v>
      </c>
      <c r="L124" s="266">
        <f t="shared" ca="1" si="169"/>
        <v>0</v>
      </c>
      <c r="M124" s="266">
        <f t="shared" ca="1" si="169"/>
        <v>0</v>
      </c>
      <c r="N124" s="266">
        <f t="shared" ca="1" si="169"/>
        <v>0</v>
      </c>
      <c r="O124" s="266">
        <f t="shared" ca="1" si="169"/>
        <v>0</v>
      </c>
      <c r="P124" s="266">
        <f t="shared" ca="1" si="169"/>
        <v>0</v>
      </c>
      <c r="Q124" s="266">
        <f t="shared" ca="1" si="169"/>
        <v>0</v>
      </c>
      <c r="R124" s="266">
        <f t="shared" ca="1" si="170"/>
        <v>0</v>
      </c>
      <c r="S124" s="266">
        <f t="shared" ca="1" si="170"/>
        <v>0</v>
      </c>
      <c r="T124" s="266">
        <f t="shared" ca="1" si="170"/>
        <v>0</v>
      </c>
      <c r="U124" s="266">
        <f t="shared" ca="1" si="170"/>
        <v>0</v>
      </c>
      <c r="V124" s="266">
        <f t="shared" ca="1" si="170"/>
        <v>0</v>
      </c>
      <c r="W124" s="266">
        <f t="shared" ca="1" si="170"/>
        <v>0</v>
      </c>
      <c r="X124" s="266">
        <f t="shared" ca="1" si="170"/>
        <v>0</v>
      </c>
      <c r="Y124" s="266">
        <f t="shared" ca="1" si="170"/>
        <v>0</v>
      </c>
      <c r="Z124" s="266">
        <f t="shared" ca="1" si="170"/>
        <v>0</v>
      </c>
      <c r="AA124" s="266">
        <f t="shared" ca="1" si="170"/>
        <v>0</v>
      </c>
      <c r="AB124" s="266">
        <f t="shared" ca="1" si="171"/>
        <v>0</v>
      </c>
      <c r="AC124" s="266">
        <f t="shared" ca="1" si="171"/>
        <v>0</v>
      </c>
      <c r="AD124" s="266">
        <f t="shared" ca="1" si="171"/>
        <v>0</v>
      </c>
      <c r="AE124" s="266">
        <f t="shared" ca="1" si="171"/>
        <v>0</v>
      </c>
      <c r="AF124" s="266">
        <f t="shared" ca="1" si="171"/>
        <v>0</v>
      </c>
      <c r="AG124" s="266">
        <f t="shared" ca="1" si="171"/>
        <v>0</v>
      </c>
      <c r="AH124" s="266">
        <f t="shared" ca="1" si="171"/>
        <v>0</v>
      </c>
      <c r="AI124" s="266">
        <f t="shared" ca="1" si="171"/>
        <v>0</v>
      </c>
      <c r="AJ124" s="266">
        <f t="shared" ca="1" si="171"/>
        <v>0</v>
      </c>
      <c r="AK124" s="266">
        <f t="shared" ca="1" si="171"/>
        <v>0</v>
      </c>
      <c r="AL124" s="266">
        <f t="shared" ca="1" si="172"/>
        <v>0</v>
      </c>
      <c r="AM124" s="266">
        <f t="shared" ca="1" si="172"/>
        <v>0</v>
      </c>
      <c r="AN124" s="266">
        <f t="shared" ca="1" si="172"/>
        <v>0</v>
      </c>
      <c r="AO124" s="266">
        <f t="shared" ca="1" si="172"/>
        <v>0</v>
      </c>
      <c r="AP124" s="266">
        <f t="shared" ca="1" si="172"/>
        <v>0</v>
      </c>
      <c r="AQ124" s="266">
        <f t="shared" ca="1" si="172"/>
        <v>0</v>
      </c>
      <c r="AR124" s="266">
        <f t="shared" ca="1" si="172"/>
        <v>0</v>
      </c>
      <c r="AS124" s="266">
        <f t="shared" ca="1" si="172"/>
        <v>0</v>
      </c>
      <c r="AT124" s="266">
        <f t="shared" ca="1" si="172"/>
        <v>0</v>
      </c>
      <c r="AU124" s="266">
        <f t="shared" ca="1" si="172"/>
        <v>0</v>
      </c>
      <c r="AV124" s="266">
        <f t="shared" ca="1" si="173"/>
        <v>0</v>
      </c>
      <c r="AW124" s="266">
        <f t="shared" ca="1" si="173"/>
        <v>0</v>
      </c>
      <c r="AX124" s="266">
        <f t="shared" ca="1" si="173"/>
        <v>0</v>
      </c>
      <c r="AY124" s="266">
        <f t="shared" ca="1" si="173"/>
        <v>0</v>
      </c>
      <c r="AZ124" s="266">
        <f t="shared" ca="1" si="173"/>
        <v>0</v>
      </c>
      <c r="BA124" s="266">
        <f t="shared" ca="1" si="173"/>
        <v>0</v>
      </c>
      <c r="BB124" s="266">
        <f t="shared" ca="1" si="173"/>
        <v>0</v>
      </c>
      <c r="BC124" s="266">
        <f t="shared" ca="1" si="173"/>
        <v>0</v>
      </c>
      <c r="BD124" s="266">
        <f t="shared" ca="1" si="173"/>
        <v>0</v>
      </c>
      <c r="BE124" s="266">
        <f t="shared" ca="1" si="173"/>
        <v>0</v>
      </c>
      <c r="BF124" s="266">
        <f t="shared" ca="1" si="174"/>
        <v>0</v>
      </c>
      <c r="BG124" s="266">
        <f t="shared" ca="1" si="174"/>
        <v>0</v>
      </c>
      <c r="BH124" s="266">
        <f t="shared" ca="1" si="174"/>
        <v>0</v>
      </c>
      <c r="BI124" s="266">
        <f t="shared" ca="1" si="174"/>
        <v>0</v>
      </c>
      <c r="BJ124" s="266">
        <f t="shared" ca="1" si="174"/>
        <v>0</v>
      </c>
      <c r="BK124" s="266">
        <f t="shared" ca="1" si="174"/>
        <v>0</v>
      </c>
      <c r="BL124" s="266">
        <f t="shared" ca="1" si="174"/>
        <v>0</v>
      </c>
      <c r="BM124" s="266">
        <f t="shared" ca="1" si="174"/>
        <v>0</v>
      </c>
      <c r="BN124" s="266">
        <f t="shared" ca="1" si="174"/>
        <v>0</v>
      </c>
      <c r="BO124" s="266">
        <f t="shared" ca="1" si="174"/>
        <v>0</v>
      </c>
      <c r="BP124" s="266">
        <f t="shared" ca="1" si="175"/>
        <v>0</v>
      </c>
      <c r="BQ124" s="266">
        <f t="shared" ca="1" si="175"/>
        <v>0</v>
      </c>
      <c r="BR124" s="266">
        <f t="shared" ca="1" si="175"/>
        <v>0</v>
      </c>
      <c r="BS124" s="266">
        <f t="shared" ca="1" si="175"/>
        <v>0</v>
      </c>
      <c r="BT124" s="266">
        <f t="shared" ca="1" si="175"/>
        <v>0</v>
      </c>
      <c r="BU124" s="266">
        <f t="shared" ca="1" si="175"/>
        <v>0</v>
      </c>
      <c r="BV124" s="266">
        <f t="shared" ca="1" si="175"/>
        <v>0</v>
      </c>
      <c r="BW124" s="266">
        <f t="shared" ca="1" si="175"/>
        <v>0</v>
      </c>
      <c r="BX124" s="266">
        <f t="shared" ca="1" si="175"/>
        <v>0</v>
      </c>
      <c r="BY124" s="266">
        <f t="shared" ca="1" si="175"/>
        <v>0</v>
      </c>
      <c r="BZ124" s="266">
        <f t="shared" ca="1" si="176"/>
        <v>0</v>
      </c>
      <c r="CA124" s="266">
        <f t="shared" ca="1" si="176"/>
        <v>0</v>
      </c>
      <c r="CB124" s="266">
        <f t="shared" ca="1" si="176"/>
        <v>0</v>
      </c>
      <c r="CC124" s="266">
        <f t="shared" ca="1" si="176"/>
        <v>0</v>
      </c>
      <c r="CD124" s="266">
        <f t="shared" ca="1" si="176"/>
        <v>0</v>
      </c>
      <c r="CE124" s="266">
        <f t="shared" ca="1" si="176"/>
        <v>0</v>
      </c>
      <c r="CF124" s="266">
        <f t="shared" ca="1" si="176"/>
        <v>0</v>
      </c>
      <c r="CG124" s="266">
        <f t="shared" ca="1" si="176"/>
        <v>0</v>
      </c>
      <c r="CH124" s="266">
        <f t="shared" ca="1" si="176"/>
        <v>0</v>
      </c>
      <c r="CI124" s="266">
        <f t="shared" ca="1" si="176"/>
        <v>0</v>
      </c>
      <c r="CJ124" s="266">
        <f t="shared" ca="1" si="177"/>
        <v>0</v>
      </c>
      <c r="CK124" s="266">
        <f t="shared" ca="1" si="177"/>
        <v>0</v>
      </c>
      <c r="CL124" s="266">
        <f t="shared" ca="1" si="177"/>
        <v>0</v>
      </c>
      <c r="CM124" s="266">
        <f t="shared" ca="1" si="177"/>
        <v>0</v>
      </c>
      <c r="CN124" s="266">
        <f t="shared" ca="1" si="177"/>
        <v>0</v>
      </c>
      <c r="CO124" s="266">
        <f t="shared" ca="1" si="177"/>
        <v>0</v>
      </c>
      <c r="CP124" s="266">
        <f t="shared" ca="1" si="177"/>
        <v>0</v>
      </c>
      <c r="CQ124" s="266">
        <f t="shared" ca="1" si="177"/>
        <v>0</v>
      </c>
      <c r="CR124" s="266">
        <f t="shared" ca="1" si="177"/>
        <v>0</v>
      </c>
      <c r="CS124" s="266">
        <f t="shared" ca="1" si="177"/>
        <v>0</v>
      </c>
      <c r="CT124" s="266">
        <f t="shared" ca="1" si="178"/>
        <v>0</v>
      </c>
      <c r="CU124" s="266">
        <f t="shared" ca="1" si="178"/>
        <v>0</v>
      </c>
      <c r="CV124" s="266">
        <f t="shared" ca="1" si="178"/>
        <v>0</v>
      </c>
      <c r="CW124" s="266">
        <f t="shared" ca="1" si="178"/>
        <v>0</v>
      </c>
      <c r="CX124" s="266">
        <f t="shared" ca="1" si="178"/>
        <v>0</v>
      </c>
      <c r="CY124" s="266">
        <f t="shared" ca="1" si="178"/>
        <v>0</v>
      </c>
      <c r="CZ124" s="266">
        <f t="shared" ca="1" si="178"/>
        <v>0</v>
      </c>
      <c r="DA124" s="266">
        <f t="shared" ca="1" si="178"/>
        <v>0</v>
      </c>
      <c r="DB124" s="266">
        <f t="shared" ca="1" si="178"/>
        <v>0</v>
      </c>
      <c r="DC124" s="266">
        <f t="shared" ca="1" si="178"/>
        <v>0</v>
      </c>
      <c r="DE124" s="118" t="str">
        <f t="shared" ca="1" si="100"/>
        <v>L.1.6.</v>
      </c>
      <c r="DF124">
        <v>1</v>
      </c>
    </row>
    <row r="125" spans="1:110" hidden="1">
      <c r="A125" s="68">
        <v>113</v>
      </c>
      <c r="B125" s="262" t="str">
        <f t="shared" ca="1" si="143"/>
        <v>L.1.7.</v>
      </c>
      <c r="C125" s="263" t="str">
        <f t="shared" ca="1" si="144"/>
        <v/>
      </c>
      <c r="D125" s="238"/>
      <c r="E125" s="264" t="str">
        <f t="shared" ca="1" si="145"/>
        <v/>
      </c>
      <c r="F125" s="265">
        <f ca="1">H125+NPV(SD,I125:INDEX(I125:DC125,PAL))</f>
        <v>0</v>
      </c>
      <c r="G125" s="258">
        <f ca="1">SUMIF($H$5:$DC$5,"&lt;="&amp;PAL,$H125:$DC125)</f>
        <v>0</v>
      </c>
      <c r="H125" s="266">
        <f t="shared" ca="1" si="169"/>
        <v>0</v>
      </c>
      <c r="I125" s="266">
        <f t="shared" ca="1" si="169"/>
        <v>0</v>
      </c>
      <c r="J125" s="266">
        <f t="shared" ca="1" si="169"/>
        <v>0</v>
      </c>
      <c r="K125" s="266">
        <f t="shared" ca="1" si="169"/>
        <v>0</v>
      </c>
      <c r="L125" s="266">
        <f t="shared" ca="1" si="169"/>
        <v>0</v>
      </c>
      <c r="M125" s="266">
        <f t="shared" ca="1" si="169"/>
        <v>0</v>
      </c>
      <c r="N125" s="266">
        <f t="shared" ca="1" si="169"/>
        <v>0</v>
      </c>
      <c r="O125" s="266">
        <f t="shared" ca="1" si="169"/>
        <v>0</v>
      </c>
      <c r="P125" s="266">
        <f t="shared" ca="1" si="169"/>
        <v>0</v>
      </c>
      <c r="Q125" s="266">
        <f t="shared" ca="1" si="169"/>
        <v>0</v>
      </c>
      <c r="R125" s="266">
        <f t="shared" ca="1" si="170"/>
        <v>0</v>
      </c>
      <c r="S125" s="266">
        <f t="shared" ca="1" si="170"/>
        <v>0</v>
      </c>
      <c r="T125" s="266">
        <f t="shared" ca="1" si="170"/>
        <v>0</v>
      </c>
      <c r="U125" s="266">
        <f t="shared" ca="1" si="170"/>
        <v>0</v>
      </c>
      <c r="V125" s="266">
        <f t="shared" ca="1" si="170"/>
        <v>0</v>
      </c>
      <c r="W125" s="266">
        <f t="shared" ca="1" si="170"/>
        <v>0</v>
      </c>
      <c r="X125" s="266">
        <f t="shared" ca="1" si="170"/>
        <v>0</v>
      </c>
      <c r="Y125" s="266">
        <f t="shared" ca="1" si="170"/>
        <v>0</v>
      </c>
      <c r="Z125" s="266">
        <f t="shared" ca="1" si="170"/>
        <v>0</v>
      </c>
      <c r="AA125" s="266">
        <f t="shared" ca="1" si="170"/>
        <v>0</v>
      </c>
      <c r="AB125" s="266">
        <f t="shared" ca="1" si="171"/>
        <v>0</v>
      </c>
      <c r="AC125" s="266">
        <f t="shared" ca="1" si="171"/>
        <v>0</v>
      </c>
      <c r="AD125" s="266">
        <f t="shared" ca="1" si="171"/>
        <v>0</v>
      </c>
      <c r="AE125" s="266">
        <f t="shared" ca="1" si="171"/>
        <v>0</v>
      </c>
      <c r="AF125" s="266">
        <f t="shared" ca="1" si="171"/>
        <v>0</v>
      </c>
      <c r="AG125" s="266">
        <f t="shared" ca="1" si="171"/>
        <v>0</v>
      </c>
      <c r="AH125" s="266">
        <f t="shared" ca="1" si="171"/>
        <v>0</v>
      </c>
      <c r="AI125" s="266">
        <f t="shared" ca="1" si="171"/>
        <v>0</v>
      </c>
      <c r="AJ125" s="266">
        <f t="shared" ca="1" si="171"/>
        <v>0</v>
      </c>
      <c r="AK125" s="266">
        <f t="shared" ca="1" si="171"/>
        <v>0</v>
      </c>
      <c r="AL125" s="266">
        <f t="shared" ca="1" si="172"/>
        <v>0</v>
      </c>
      <c r="AM125" s="266">
        <f t="shared" ca="1" si="172"/>
        <v>0</v>
      </c>
      <c r="AN125" s="266">
        <f t="shared" ca="1" si="172"/>
        <v>0</v>
      </c>
      <c r="AO125" s="266">
        <f t="shared" ca="1" si="172"/>
        <v>0</v>
      </c>
      <c r="AP125" s="266">
        <f t="shared" ca="1" si="172"/>
        <v>0</v>
      </c>
      <c r="AQ125" s="266">
        <f t="shared" ca="1" si="172"/>
        <v>0</v>
      </c>
      <c r="AR125" s="266">
        <f t="shared" ca="1" si="172"/>
        <v>0</v>
      </c>
      <c r="AS125" s="266">
        <f t="shared" ca="1" si="172"/>
        <v>0</v>
      </c>
      <c r="AT125" s="266">
        <f t="shared" ca="1" si="172"/>
        <v>0</v>
      </c>
      <c r="AU125" s="266">
        <f t="shared" ca="1" si="172"/>
        <v>0</v>
      </c>
      <c r="AV125" s="266">
        <f t="shared" ca="1" si="173"/>
        <v>0</v>
      </c>
      <c r="AW125" s="266">
        <f t="shared" ca="1" si="173"/>
        <v>0</v>
      </c>
      <c r="AX125" s="266">
        <f t="shared" ca="1" si="173"/>
        <v>0</v>
      </c>
      <c r="AY125" s="266">
        <f t="shared" ca="1" si="173"/>
        <v>0</v>
      </c>
      <c r="AZ125" s="266">
        <f t="shared" ca="1" si="173"/>
        <v>0</v>
      </c>
      <c r="BA125" s="266">
        <f t="shared" ca="1" si="173"/>
        <v>0</v>
      </c>
      <c r="BB125" s="266">
        <f t="shared" ca="1" si="173"/>
        <v>0</v>
      </c>
      <c r="BC125" s="266">
        <f t="shared" ca="1" si="173"/>
        <v>0</v>
      </c>
      <c r="BD125" s="266">
        <f t="shared" ca="1" si="173"/>
        <v>0</v>
      </c>
      <c r="BE125" s="266">
        <f t="shared" ca="1" si="173"/>
        <v>0</v>
      </c>
      <c r="BF125" s="266">
        <f t="shared" ca="1" si="174"/>
        <v>0</v>
      </c>
      <c r="BG125" s="266">
        <f t="shared" ca="1" si="174"/>
        <v>0</v>
      </c>
      <c r="BH125" s="266">
        <f t="shared" ca="1" si="174"/>
        <v>0</v>
      </c>
      <c r="BI125" s="266">
        <f t="shared" ca="1" si="174"/>
        <v>0</v>
      </c>
      <c r="BJ125" s="266">
        <f t="shared" ca="1" si="174"/>
        <v>0</v>
      </c>
      <c r="BK125" s="266">
        <f t="shared" ca="1" si="174"/>
        <v>0</v>
      </c>
      <c r="BL125" s="266">
        <f t="shared" ca="1" si="174"/>
        <v>0</v>
      </c>
      <c r="BM125" s="266">
        <f t="shared" ca="1" si="174"/>
        <v>0</v>
      </c>
      <c r="BN125" s="266">
        <f t="shared" ca="1" si="174"/>
        <v>0</v>
      </c>
      <c r="BO125" s="266">
        <f t="shared" ca="1" si="174"/>
        <v>0</v>
      </c>
      <c r="BP125" s="266">
        <f t="shared" ca="1" si="175"/>
        <v>0</v>
      </c>
      <c r="BQ125" s="266">
        <f t="shared" ca="1" si="175"/>
        <v>0</v>
      </c>
      <c r="BR125" s="266">
        <f t="shared" ca="1" si="175"/>
        <v>0</v>
      </c>
      <c r="BS125" s="266">
        <f t="shared" ca="1" si="175"/>
        <v>0</v>
      </c>
      <c r="BT125" s="266">
        <f t="shared" ca="1" si="175"/>
        <v>0</v>
      </c>
      <c r="BU125" s="266">
        <f t="shared" ca="1" si="175"/>
        <v>0</v>
      </c>
      <c r="BV125" s="266">
        <f t="shared" ca="1" si="175"/>
        <v>0</v>
      </c>
      <c r="BW125" s="266">
        <f t="shared" ca="1" si="175"/>
        <v>0</v>
      </c>
      <c r="BX125" s="266">
        <f t="shared" ca="1" si="175"/>
        <v>0</v>
      </c>
      <c r="BY125" s="266">
        <f t="shared" ca="1" si="175"/>
        <v>0</v>
      </c>
      <c r="BZ125" s="266">
        <f t="shared" ca="1" si="176"/>
        <v>0</v>
      </c>
      <c r="CA125" s="266">
        <f t="shared" ca="1" si="176"/>
        <v>0</v>
      </c>
      <c r="CB125" s="266">
        <f t="shared" ca="1" si="176"/>
        <v>0</v>
      </c>
      <c r="CC125" s="266">
        <f t="shared" ca="1" si="176"/>
        <v>0</v>
      </c>
      <c r="CD125" s="266">
        <f t="shared" ca="1" si="176"/>
        <v>0</v>
      </c>
      <c r="CE125" s="266">
        <f t="shared" ca="1" si="176"/>
        <v>0</v>
      </c>
      <c r="CF125" s="266">
        <f t="shared" ca="1" si="176"/>
        <v>0</v>
      </c>
      <c r="CG125" s="266">
        <f t="shared" ca="1" si="176"/>
        <v>0</v>
      </c>
      <c r="CH125" s="266">
        <f t="shared" ca="1" si="176"/>
        <v>0</v>
      </c>
      <c r="CI125" s="266">
        <f t="shared" ca="1" si="176"/>
        <v>0</v>
      </c>
      <c r="CJ125" s="266">
        <f t="shared" ca="1" si="177"/>
        <v>0</v>
      </c>
      <c r="CK125" s="266">
        <f t="shared" ca="1" si="177"/>
        <v>0</v>
      </c>
      <c r="CL125" s="266">
        <f t="shared" ca="1" si="177"/>
        <v>0</v>
      </c>
      <c r="CM125" s="266">
        <f t="shared" ca="1" si="177"/>
        <v>0</v>
      </c>
      <c r="CN125" s="266">
        <f t="shared" ca="1" si="177"/>
        <v>0</v>
      </c>
      <c r="CO125" s="266">
        <f t="shared" ca="1" si="177"/>
        <v>0</v>
      </c>
      <c r="CP125" s="266">
        <f t="shared" ca="1" si="177"/>
        <v>0</v>
      </c>
      <c r="CQ125" s="266">
        <f t="shared" ca="1" si="177"/>
        <v>0</v>
      </c>
      <c r="CR125" s="266">
        <f t="shared" ca="1" si="177"/>
        <v>0</v>
      </c>
      <c r="CS125" s="266">
        <f t="shared" ca="1" si="177"/>
        <v>0</v>
      </c>
      <c r="CT125" s="266">
        <f t="shared" ca="1" si="178"/>
        <v>0</v>
      </c>
      <c r="CU125" s="266">
        <f t="shared" ca="1" si="178"/>
        <v>0</v>
      </c>
      <c r="CV125" s="266">
        <f t="shared" ca="1" si="178"/>
        <v>0</v>
      </c>
      <c r="CW125" s="266">
        <f t="shared" ca="1" si="178"/>
        <v>0</v>
      </c>
      <c r="CX125" s="266">
        <f t="shared" ca="1" si="178"/>
        <v>0</v>
      </c>
      <c r="CY125" s="266">
        <f t="shared" ca="1" si="178"/>
        <v>0</v>
      </c>
      <c r="CZ125" s="266">
        <f t="shared" ca="1" si="178"/>
        <v>0</v>
      </c>
      <c r="DA125" s="266">
        <f t="shared" ca="1" si="178"/>
        <v>0</v>
      </c>
      <c r="DB125" s="266">
        <f t="shared" ca="1" si="178"/>
        <v>0</v>
      </c>
      <c r="DC125" s="266">
        <f t="shared" ca="1" si="178"/>
        <v>0</v>
      </c>
      <c r="DE125" s="118" t="str">
        <f t="shared" ca="1" si="100"/>
        <v>L.1.7.</v>
      </c>
      <c r="DF125">
        <v>1</v>
      </c>
    </row>
    <row r="126" spans="1:110" hidden="1">
      <c r="A126" s="68">
        <v>114</v>
      </c>
      <c r="B126" s="262" t="str">
        <f t="shared" ca="1" si="143"/>
        <v>L.2.</v>
      </c>
      <c r="C126" s="269" t="str">
        <f t="shared" ca="1" si="144"/>
        <v>Socialinio - ekonominio poveikio žala</v>
      </c>
      <c r="D126" s="255"/>
      <c r="E126" s="270" t="str">
        <f t="shared" ca="1" si="145"/>
        <v/>
      </c>
      <c r="F126" s="265">
        <f ca="1">H126+NPV(SD,I126:INDEX(I126:DC126,PAL))</f>
        <v>0</v>
      </c>
      <c r="G126" s="258">
        <f ca="1">SUMIF($H$5:$DC$5,"&lt;="&amp;PAL,$H126:$DC126)</f>
        <v>0</v>
      </c>
      <c r="H126" s="271">
        <f ca="1">SUM(H127:H129)</f>
        <v>0</v>
      </c>
      <c r="I126" s="271">
        <f t="shared" ref="I126:BT126" ca="1" si="179">SUM(I127:I129)</f>
        <v>0</v>
      </c>
      <c r="J126" s="271">
        <f t="shared" ca="1" si="179"/>
        <v>0</v>
      </c>
      <c r="K126" s="271">
        <f t="shared" ca="1" si="179"/>
        <v>0</v>
      </c>
      <c r="L126" s="271">
        <f t="shared" ca="1" si="179"/>
        <v>0</v>
      </c>
      <c r="M126" s="271">
        <f t="shared" ca="1" si="179"/>
        <v>0</v>
      </c>
      <c r="N126" s="271">
        <f t="shared" ca="1" si="179"/>
        <v>0</v>
      </c>
      <c r="O126" s="271">
        <f t="shared" ca="1" si="179"/>
        <v>0</v>
      </c>
      <c r="P126" s="271">
        <f t="shared" ca="1" si="179"/>
        <v>0</v>
      </c>
      <c r="Q126" s="271">
        <f t="shared" ca="1" si="179"/>
        <v>0</v>
      </c>
      <c r="R126" s="271">
        <f t="shared" ca="1" si="179"/>
        <v>0</v>
      </c>
      <c r="S126" s="271">
        <f t="shared" ca="1" si="179"/>
        <v>0</v>
      </c>
      <c r="T126" s="271">
        <f t="shared" ca="1" si="179"/>
        <v>0</v>
      </c>
      <c r="U126" s="271">
        <f t="shared" ca="1" si="179"/>
        <v>0</v>
      </c>
      <c r="V126" s="271">
        <f t="shared" ca="1" si="179"/>
        <v>0</v>
      </c>
      <c r="W126" s="271">
        <f t="shared" ca="1" si="179"/>
        <v>0</v>
      </c>
      <c r="X126" s="271">
        <f t="shared" ca="1" si="179"/>
        <v>0</v>
      </c>
      <c r="Y126" s="271">
        <f t="shared" ca="1" si="179"/>
        <v>0</v>
      </c>
      <c r="Z126" s="271">
        <f t="shared" ca="1" si="179"/>
        <v>0</v>
      </c>
      <c r="AA126" s="271">
        <f t="shared" ca="1" si="179"/>
        <v>0</v>
      </c>
      <c r="AB126" s="271">
        <f t="shared" ca="1" si="179"/>
        <v>0</v>
      </c>
      <c r="AC126" s="271">
        <f t="shared" ca="1" si="179"/>
        <v>0</v>
      </c>
      <c r="AD126" s="271">
        <f t="shared" ca="1" si="179"/>
        <v>0</v>
      </c>
      <c r="AE126" s="271">
        <f t="shared" ca="1" si="179"/>
        <v>0</v>
      </c>
      <c r="AF126" s="271">
        <f t="shared" ca="1" si="179"/>
        <v>0</v>
      </c>
      <c r="AG126" s="271">
        <f t="shared" ca="1" si="179"/>
        <v>0</v>
      </c>
      <c r="AH126" s="271">
        <f t="shared" ca="1" si="179"/>
        <v>0</v>
      </c>
      <c r="AI126" s="271">
        <f t="shared" ca="1" si="179"/>
        <v>0</v>
      </c>
      <c r="AJ126" s="271">
        <f t="shared" ca="1" si="179"/>
        <v>0</v>
      </c>
      <c r="AK126" s="271">
        <f t="shared" ca="1" si="179"/>
        <v>0</v>
      </c>
      <c r="AL126" s="271">
        <f t="shared" ca="1" si="179"/>
        <v>0</v>
      </c>
      <c r="AM126" s="271">
        <f t="shared" ca="1" si="179"/>
        <v>0</v>
      </c>
      <c r="AN126" s="271">
        <f t="shared" ca="1" si="179"/>
        <v>0</v>
      </c>
      <c r="AO126" s="271">
        <f t="shared" ca="1" si="179"/>
        <v>0</v>
      </c>
      <c r="AP126" s="271">
        <f t="shared" ca="1" si="179"/>
        <v>0</v>
      </c>
      <c r="AQ126" s="271">
        <f t="shared" ca="1" si="179"/>
        <v>0</v>
      </c>
      <c r="AR126" s="271">
        <f t="shared" ca="1" si="179"/>
        <v>0</v>
      </c>
      <c r="AS126" s="271">
        <f t="shared" ca="1" si="179"/>
        <v>0</v>
      </c>
      <c r="AT126" s="271">
        <f t="shared" ca="1" si="179"/>
        <v>0</v>
      </c>
      <c r="AU126" s="271">
        <f t="shared" ca="1" si="179"/>
        <v>0</v>
      </c>
      <c r="AV126" s="271">
        <f t="shared" ca="1" si="179"/>
        <v>0</v>
      </c>
      <c r="AW126" s="271">
        <f t="shared" ca="1" si="179"/>
        <v>0</v>
      </c>
      <c r="AX126" s="271">
        <f t="shared" ca="1" si="179"/>
        <v>0</v>
      </c>
      <c r="AY126" s="271">
        <f t="shared" ca="1" si="179"/>
        <v>0</v>
      </c>
      <c r="AZ126" s="271">
        <f t="shared" ca="1" si="179"/>
        <v>0</v>
      </c>
      <c r="BA126" s="271">
        <f t="shared" ca="1" si="179"/>
        <v>0</v>
      </c>
      <c r="BB126" s="271">
        <f t="shared" ca="1" si="179"/>
        <v>0</v>
      </c>
      <c r="BC126" s="271">
        <f t="shared" ca="1" si="179"/>
        <v>0</v>
      </c>
      <c r="BD126" s="271">
        <f t="shared" ca="1" si="179"/>
        <v>0</v>
      </c>
      <c r="BE126" s="271">
        <f t="shared" ca="1" si="179"/>
        <v>0</v>
      </c>
      <c r="BF126" s="271">
        <f t="shared" ca="1" si="179"/>
        <v>0</v>
      </c>
      <c r="BG126" s="271">
        <f t="shared" ca="1" si="179"/>
        <v>0</v>
      </c>
      <c r="BH126" s="271">
        <f t="shared" ca="1" si="179"/>
        <v>0</v>
      </c>
      <c r="BI126" s="271">
        <f t="shared" ca="1" si="179"/>
        <v>0</v>
      </c>
      <c r="BJ126" s="271">
        <f t="shared" ca="1" si="179"/>
        <v>0</v>
      </c>
      <c r="BK126" s="271">
        <f t="shared" ca="1" si="179"/>
        <v>0</v>
      </c>
      <c r="BL126" s="271">
        <f t="shared" ca="1" si="179"/>
        <v>0</v>
      </c>
      <c r="BM126" s="271">
        <f t="shared" ca="1" si="179"/>
        <v>0</v>
      </c>
      <c r="BN126" s="271">
        <f t="shared" ca="1" si="179"/>
        <v>0</v>
      </c>
      <c r="BO126" s="271">
        <f t="shared" ca="1" si="179"/>
        <v>0</v>
      </c>
      <c r="BP126" s="271">
        <f t="shared" ca="1" si="179"/>
        <v>0</v>
      </c>
      <c r="BQ126" s="271">
        <f t="shared" ca="1" si="179"/>
        <v>0</v>
      </c>
      <c r="BR126" s="271">
        <f t="shared" ca="1" si="179"/>
        <v>0</v>
      </c>
      <c r="BS126" s="271">
        <f t="shared" ca="1" si="179"/>
        <v>0</v>
      </c>
      <c r="BT126" s="271">
        <f t="shared" ca="1" si="179"/>
        <v>0</v>
      </c>
      <c r="BU126" s="271">
        <f t="shared" ref="BU126:DC126" ca="1" si="180">SUM(BU127:BU129)</f>
        <v>0</v>
      </c>
      <c r="BV126" s="271">
        <f t="shared" ca="1" si="180"/>
        <v>0</v>
      </c>
      <c r="BW126" s="271">
        <f t="shared" ca="1" si="180"/>
        <v>0</v>
      </c>
      <c r="BX126" s="271">
        <f t="shared" ca="1" si="180"/>
        <v>0</v>
      </c>
      <c r="BY126" s="271">
        <f t="shared" ca="1" si="180"/>
        <v>0</v>
      </c>
      <c r="BZ126" s="271">
        <f t="shared" ca="1" si="180"/>
        <v>0</v>
      </c>
      <c r="CA126" s="271">
        <f t="shared" ca="1" si="180"/>
        <v>0</v>
      </c>
      <c r="CB126" s="271">
        <f t="shared" ca="1" si="180"/>
        <v>0</v>
      </c>
      <c r="CC126" s="271">
        <f t="shared" ca="1" si="180"/>
        <v>0</v>
      </c>
      <c r="CD126" s="271">
        <f t="shared" ca="1" si="180"/>
        <v>0</v>
      </c>
      <c r="CE126" s="271">
        <f t="shared" ca="1" si="180"/>
        <v>0</v>
      </c>
      <c r="CF126" s="271">
        <f t="shared" ca="1" si="180"/>
        <v>0</v>
      </c>
      <c r="CG126" s="271">
        <f t="shared" ca="1" si="180"/>
        <v>0</v>
      </c>
      <c r="CH126" s="271">
        <f t="shared" ca="1" si="180"/>
        <v>0</v>
      </c>
      <c r="CI126" s="271">
        <f t="shared" ca="1" si="180"/>
        <v>0</v>
      </c>
      <c r="CJ126" s="271">
        <f t="shared" ca="1" si="180"/>
        <v>0</v>
      </c>
      <c r="CK126" s="271">
        <f t="shared" ca="1" si="180"/>
        <v>0</v>
      </c>
      <c r="CL126" s="271">
        <f t="shared" ca="1" si="180"/>
        <v>0</v>
      </c>
      <c r="CM126" s="271">
        <f t="shared" ca="1" si="180"/>
        <v>0</v>
      </c>
      <c r="CN126" s="271">
        <f t="shared" ca="1" si="180"/>
        <v>0</v>
      </c>
      <c r="CO126" s="271">
        <f t="shared" ca="1" si="180"/>
        <v>0</v>
      </c>
      <c r="CP126" s="271">
        <f t="shared" ca="1" si="180"/>
        <v>0</v>
      </c>
      <c r="CQ126" s="271">
        <f t="shared" ca="1" si="180"/>
        <v>0</v>
      </c>
      <c r="CR126" s="271">
        <f t="shared" ca="1" si="180"/>
        <v>0</v>
      </c>
      <c r="CS126" s="271">
        <f t="shared" ca="1" si="180"/>
        <v>0</v>
      </c>
      <c r="CT126" s="271">
        <f t="shared" ca="1" si="180"/>
        <v>0</v>
      </c>
      <c r="CU126" s="271">
        <f t="shared" ca="1" si="180"/>
        <v>0</v>
      </c>
      <c r="CV126" s="271">
        <f t="shared" ca="1" si="180"/>
        <v>0</v>
      </c>
      <c r="CW126" s="271">
        <f t="shared" ca="1" si="180"/>
        <v>0</v>
      </c>
      <c r="CX126" s="271">
        <f t="shared" ca="1" si="180"/>
        <v>0</v>
      </c>
      <c r="CY126" s="271">
        <f t="shared" ca="1" si="180"/>
        <v>0</v>
      </c>
      <c r="CZ126" s="271">
        <f t="shared" ca="1" si="180"/>
        <v>0</v>
      </c>
      <c r="DA126" s="271">
        <f t="shared" ca="1" si="180"/>
        <v>0</v>
      </c>
      <c r="DB126" s="271">
        <f t="shared" ca="1" si="180"/>
        <v>0</v>
      </c>
      <c r="DC126" s="271">
        <f t="shared" ca="1" si="180"/>
        <v>0</v>
      </c>
      <c r="DE126" s="118" t="str">
        <f t="shared" ca="1" si="100"/>
        <v>L.2.</v>
      </c>
      <c r="DF126">
        <v>1</v>
      </c>
    </row>
    <row r="127" spans="1:110" hidden="1">
      <c r="A127" s="68">
        <v>115</v>
      </c>
      <c r="B127" s="262" t="str">
        <f t="shared" ca="1" si="143"/>
        <v>L.2.1.</v>
      </c>
      <c r="C127" s="263" t="str">
        <f t="shared" ca="1" si="144"/>
        <v/>
      </c>
      <c r="D127" s="238"/>
      <c r="E127" s="264" t="str">
        <f t="shared" ca="1" si="145"/>
        <v/>
      </c>
      <c r="F127" s="265">
        <f ca="1">H127+NPV(SD,I127:INDEX(I127:DC127,PAL))</f>
        <v>0</v>
      </c>
      <c r="G127" s="258">
        <f ca="1">SUMIF($H$5:$DC$5,"&lt;="&amp;PAL,$H127:$DC127)</f>
        <v>0</v>
      </c>
      <c r="H127" s="266">
        <f t="shared" ref="H127:Q129" ca="1" si="181">OFFSET(INDIRECT("'"&amp;Opt_alt&amp;"'!H12"),$A127,H$5)*$DF127</f>
        <v>0</v>
      </c>
      <c r="I127" s="266">
        <f t="shared" ca="1" si="181"/>
        <v>0</v>
      </c>
      <c r="J127" s="266">
        <f t="shared" ca="1" si="181"/>
        <v>0</v>
      </c>
      <c r="K127" s="266">
        <f t="shared" ca="1" si="181"/>
        <v>0</v>
      </c>
      <c r="L127" s="266">
        <f t="shared" ca="1" si="181"/>
        <v>0</v>
      </c>
      <c r="M127" s="266">
        <f t="shared" ca="1" si="181"/>
        <v>0</v>
      </c>
      <c r="N127" s="266">
        <f t="shared" ca="1" si="181"/>
        <v>0</v>
      </c>
      <c r="O127" s="266">
        <f t="shared" ca="1" si="181"/>
        <v>0</v>
      </c>
      <c r="P127" s="266">
        <f t="shared" ca="1" si="181"/>
        <v>0</v>
      </c>
      <c r="Q127" s="266">
        <f t="shared" ca="1" si="181"/>
        <v>0</v>
      </c>
      <c r="R127" s="266">
        <f t="shared" ref="R127:AA129" ca="1" si="182">OFFSET(INDIRECT("'"&amp;Opt_alt&amp;"'!H12"),$A127,R$5)*$DF127</f>
        <v>0</v>
      </c>
      <c r="S127" s="266">
        <f t="shared" ca="1" si="182"/>
        <v>0</v>
      </c>
      <c r="T127" s="266">
        <f t="shared" ca="1" si="182"/>
        <v>0</v>
      </c>
      <c r="U127" s="266">
        <f t="shared" ca="1" si="182"/>
        <v>0</v>
      </c>
      <c r="V127" s="266">
        <f t="shared" ca="1" si="182"/>
        <v>0</v>
      </c>
      <c r="W127" s="266">
        <f t="shared" ca="1" si="182"/>
        <v>0</v>
      </c>
      <c r="X127" s="266">
        <f t="shared" ca="1" si="182"/>
        <v>0</v>
      </c>
      <c r="Y127" s="266">
        <f t="shared" ca="1" si="182"/>
        <v>0</v>
      </c>
      <c r="Z127" s="266">
        <f t="shared" ca="1" si="182"/>
        <v>0</v>
      </c>
      <c r="AA127" s="266">
        <f t="shared" ca="1" si="182"/>
        <v>0</v>
      </c>
      <c r="AB127" s="266">
        <f t="shared" ref="AB127:AK129" ca="1" si="183">OFFSET(INDIRECT("'"&amp;Opt_alt&amp;"'!H12"),$A127,AB$5)*$DF127</f>
        <v>0</v>
      </c>
      <c r="AC127" s="266">
        <f t="shared" ca="1" si="183"/>
        <v>0</v>
      </c>
      <c r="AD127" s="266">
        <f t="shared" ca="1" si="183"/>
        <v>0</v>
      </c>
      <c r="AE127" s="266">
        <f t="shared" ca="1" si="183"/>
        <v>0</v>
      </c>
      <c r="AF127" s="266">
        <f t="shared" ca="1" si="183"/>
        <v>0</v>
      </c>
      <c r="AG127" s="266">
        <f t="shared" ca="1" si="183"/>
        <v>0</v>
      </c>
      <c r="AH127" s="266">
        <f t="shared" ca="1" si="183"/>
        <v>0</v>
      </c>
      <c r="AI127" s="266">
        <f t="shared" ca="1" si="183"/>
        <v>0</v>
      </c>
      <c r="AJ127" s="266">
        <f t="shared" ca="1" si="183"/>
        <v>0</v>
      </c>
      <c r="AK127" s="266">
        <f t="shared" ca="1" si="183"/>
        <v>0</v>
      </c>
      <c r="AL127" s="266">
        <f t="shared" ref="AL127:AU129" ca="1" si="184">OFFSET(INDIRECT("'"&amp;Opt_alt&amp;"'!H12"),$A127,AL$5)*$DF127</f>
        <v>0</v>
      </c>
      <c r="AM127" s="266">
        <f t="shared" ca="1" si="184"/>
        <v>0</v>
      </c>
      <c r="AN127" s="266">
        <f t="shared" ca="1" si="184"/>
        <v>0</v>
      </c>
      <c r="AO127" s="266">
        <f t="shared" ca="1" si="184"/>
        <v>0</v>
      </c>
      <c r="AP127" s="266">
        <f t="shared" ca="1" si="184"/>
        <v>0</v>
      </c>
      <c r="AQ127" s="266">
        <f t="shared" ca="1" si="184"/>
        <v>0</v>
      </c>
      <c r="AR127" s="266">
        <f t="shared" ca="1" si="184"/>
        <v>0</v>
      </c>
      <c r="AS127" s="266">
        <f t="shared" ca="1" si="184"/>
        <v>0</v>
      </c>
      <c r="AT127" s="266">
        <f t="shared" ca="1" si="184"/>
        <v>0</v>
      </c>
      <c r="AU127" s="266">
        <f t="shared" ca="1" si="184"/>
        <v>0</v>
      </c>
      <c r="AV127" s="266">
        <f t="shared" ref="AV127:BE129" ca="1" si="185">OFFSET(INDIRECT("'"&amp;Opt_alt&amp;"'!H12"),$A127,AV$5)*$DF127</f>
        <v>0</v>
      </c>
      <c r="AW127" s="266">
        <f t="shared" ca="1" si="185"/>
        <v>0</v>
      </c>
      <c r="AX127" s="266">
        <f t="shared" ca="1" si="185"/>
        <v>0</v>
      </c>
      <c r="AY127" s="266">
        <f t="shared" ca="1" si="185"/>
        <v>0</v>
      </c>
      <c r="AZ127" s="266">
        <f t="shared" ca="1" si="185"/>
        <v>0</v>
      </c>
      <c r="BA127" s="266">
        <f t="shared" ca="1" si="185"/>
        <v>0</v>
      </c>
      <c r="BB127" s="266">
        <f t="shared" ca="1" si="185"/>
        <v>0</v>
      </c>
      <c r="BC127" s="266">
        <f t="shared" ca="1" si="185"/>
        <v>0</v>
      </c>
      <c r="BD127" s="266">
        <f t="shared" ca="1" si="185"/>
        <v>0</v>
      </c>
      <c r="BE127" s="266">
        <f t="shared" ca="1" si="185"/>
        <v>0</v>
      </c>
      <c r="BF127" s="266">
        <f t="shared" ref="BF127:BO129" ca="1" si="186">OFFSET(INDIRECT("'"&amp;Opt_alt&amp;"'!H12"),$A127,BF$5)*$DF127</f>
        <v>0</v>
      </c>
      <c r="BG127" s="266">
        <f t="shared" ca="1" si="186"/>
        <v>0</v>
      </c>
      <c r="BH127" s="266">
        <f t="shared" ca="1" si="186"/>
        <v>0</v>
      </c>
      <c r="BI127" s="266">
        <f t="shared" ca="1" si="186"/>
        <v>0</v>
      </c>
      <c r="BJ127" s="266">
        <f t="shared" ca="1" si="186"/>
        <v>0</v>
      </c>
      <c r="BK127" s="266">
        <f t="shared" ca="1" si="186"/>
        <v>0</v>
      </c>
      <c r="BL127" s="266">
        <f t="shared" ca="1" si="186"/>
        <v>0</v>
      </c>
      <c r="BM127" s="266">
        <f t="shared" ca="1" si="186"/>
        <v>0</v>
      </c>
      <c r="BN127" s="266">
        <f t="shared" ca="1" si="186"/>
        <v>0</v>
      </c>
      <c r="BO127" s="266">
        <f t="shared" ca="1" si="186"/>
        <v>0</v>
      </c>
      <c r="BP127" s="266">
        <f t="shared" ref="BP127:BY129" ca="1" si="187">OFFSET(INDIRECT("'"&amp;Opt_alt&amp;"'!H12"),$A127,BP$5)*$DF127</f>
        <v>0</v>
      </c>
      <c r="BQ127" s="266">
        <f t="shared" ca="1" si="187"/>
        <v>0</v>
      </c>
      <c r="BR127" s="266">
        <f t="shared" ca="1" si="187"/>
        <v>0</v>
      </c>
      <c r="BS127" s="266">
        <f t="shared" ca="1" si="187"/>
        <v>0</v>
      </c>
      <c r="BT127" s="266">
        <f t="shared" ca="1" si="187"/>
        <v>0</v>
      </c>
      <c r="BU127" s="266">
        <f t="shared" ca="1" si="187"/>
        <v>0</v>
      </c>
      <c r="BV127" s="266">
        <f t="shared" ca="1" si="187"/>
        <v>0</v>
      </c>
      <c r="BW127" s="266">
        <f t="shared" ca="1" si="187"/>
        <v>0</v>
      </c>
      <c r="BX127" s="266">
        <f t="shared" ca="1" si="187"/>
        <v>0</v>
      </c>
      <c r="BY127" s="266">
        <f t="shared" ca="1" si="187"/>
        <v>0</v>
      </c>
      <c r="BZ127" s="266">
        <f t="shared" ref="BZ127:CI129" ca="1" si="188">OFFSET(INDIRECT("'"&amp;Opt_alt&amp;"'!H12"),$A127,BZ$5)*$DF127</f>
        <v>0</v>
      </c>
      <c r="CA127" s="266">
        <f t="shared" ca="1" si="188"/>
        <v>0</v>
      </c>
      <c r="CB127" s="266">
        <f t="shared" ca="1" si="188"/>
        <v>0</v>
      </c>
      <c r="CC127" s="266">
        <f t="shared" ca="1" si="188"/>
        <v>0</v>
      </c>
      <c r="CD127" s="266">
        <f t="shared" ca="1" si="188"/>
        <v>0</v>
      </c>
      <c r="CE127" s="266">
        <f t="shared" ca="1" si="188"/>
        <v>0</v>
      </c>
      <c r="CF127" s="266">
        <f t="shared" ca="1" si="188"/>
        <v>0</v>
      </c>
      <c r="CG127" s="266">
        <f t="shared" ca="1" si="188"/>
        <v>0</v>
      </c>
      <c r="CH127" s="266">
        <f t="shared" ca="1" si="188"/>
        <v>0</v>
      </c>
      <c r="CI127" s="266">
        <f t="shared" ca="1" si="188"/>
        <v>0</v>
      </c>
      <c r="CJ127" s="266">
        <f t="shared" ref="CJ127:CS129" ca="1" si="189">OFFSET(INDIRECT("'"&amp;Opt_alt&amp;"'!H12"),$A127,CJ$5)*$DF127</f>
        <v>0</v>
      </c>
      <c r="CK127" s="266">
        <f t="shared" ca="1" si="189"/>
        <v>0</v>
      </c>
      <c r="CL127" s="266">
        <f t="shared" ca="1" si="189"/>
        <v>0</v>
      </c>
      <c r="CM127" s="266">
        <f t="shared" ca="1" si="189"/>
        <v>0</v>
      </c>
      <c r="CN127" s="266">
        <f t="shared" ca="1" si="189"/>
        <v>0</v>
      </c>
      <c r="CO127" s="266">
        <f t="shared" ca="1" si="189"/>
        <v>0</v>
      </c>
      <c r="CP127" s="266">
        <f t="shared" ca="1" si="189"/>
        <v>0</v>
      </c>
      <c r="CQ127" s="266">
        <f t="shared" ca="1" si="189"/>
        <v>0</v>
      </c>
      <c r="CR127" s="266">
        <f t="shared" ca="1" si="189"/>
        <v>0</v>
      </c>
      <c r="CS127" s="266">
        <f t="shared" ca="1" si="189"/>
        <v>0</v>
      </c>
      <c r="CT127" s="266">
        <f t="shared" ref="CT127:DC129" ca="1" si="190">OFFSET(INDIRECT("'"&amp;Opt_alt&amp;"'!H12"),$A127,CT$5)*$DF127</f>
        <v>0</v>
      </c>
      <c r="CU127" s="266">
        <f t="shared" ca="1" si="190"/>
        <v>0</v>
      </c>
      <c r="CV127" s="266">
        <f t="shared" ca="1" si="190"/>
        <v>0</v>
      </c>
      <c r="CW127" s="266">
        <f t="shared" ca="1" si="190"/>
        <v>0</v>
      </c>
      <c r="CX127" s="266">
        <f t="shared" ca="1" si="190"/>
        <v>0</v>
      </c>
      <c r="CY127" s="266">
        <f t="shared" ca="1" si="190"/>
        <v>0</v>
      </c>
      <c r="CZ127" s="266">
        <f t="shared" ca="1" si="190"/>
        <v>0</v>
      </c>
      <c r="DA127" s="266">
        <f t="shared" ca="1" si="190"/>
        <v>0</v>
      </c>
      <c r="DB127" s="266">
        <f t="shared" ca="1" si="190"/>
        <v>0</v>
      </c>
      <c r="DC127" s="266">
        <f t="shared" ca="1" si="190"/>
        <v>0</v>
      </c>
      <c r="DE127" s="118" t="str">
        <f t="shared" ca="1" si="100"/>
        <v>L.2.1.</v>
      </c>
      <c r="DF127">
        <v>1</v>
      </c>
    </row>
    <row r="128" spans="1:110" hidden="1">
      <c r="A128" s="68">
        <v>116</v>
      </c>
      <c r="B128" s="262" t="str">
        <f t="shared" ca="1" si="143"/>
        <v>L.2.2.</v>
      </c>
      <c r="C128" s="263" t="str">
        <f t="shared" ca="1" si="144"/>
        <v/>
      </c>
      <c r="D128" s="238"/>
      <c r="E128" s="264" t="str">
        <f t="shared" ca="1" si="145"/>
        <v/>
      </c>
      <c r="F128" s="265">
        <f ca="1">H128+NPV(SD,I128:INDEX(I128:DC128,PAL))</f>
        <v>0</v>
      </c>
      <c r="G128" s="258">
        <f ca="1">SUMIF($H$5:$DC$5,"&lt;="&amp;PAL,$H128:$DC128)</f>
        <v>0</v>
      </c>
      <c r="H128" s="266">
        <f t="shared" ca="1" si="181"/>
        <v>0</v>
      </c>
      <c r="I128" s="266">
        <f t="shared" ca="1" si="181"/>
        <v>0</v>
      </c>
      <c r="J128" s="266">
        <f t="shared" ca="1" si="181"/>
        <v>0</v>
      </c>
      <c r="K128" s="266">
        <f t="shared" ca="1" si="181"/>
        <v>0</v>
      </c>
      <c r="L128" s="266">
        <f t="shared" ca="1" si="181"/>
        <v>0</v>
      </c>
      <c r="M128" s="266">
        <f t="shared" ca="1" si="181"/>
        <v>0</v>
      </c>
      <c r="N128" s="266">
        <f t="shared" ca="1" si="181"/>
        <v>0</v>
      </c>
      <c r="O128" s="266">
        <f t="shared" ca="1" si="181"/>
        <v>0</v>
      </c>
      <c r="P128" s="266">
        <f t="shared" ca="1" si="181"/>
        <v>0</v>
      </c>
      <c r="Q128" s="266">
        <f t="shared" ca="1" si="181"/>
        <v>0</v>
      </c>
      <c r="R128" s="266">
        <f t="shared" ca="1" si="182"/>
        <v>0</v>
      </c>
      <c r="S128" s="266">
        <f t="shared" ca="1" si="182"/>
        <v>0</v>
      </c>
      <c r="T128" s="266">
        <f t="shared" ca="1" si="182"/>
        <v>0</v>
      </c>
      <c r="U128" s="266">
        <f t="shared" ca="1" si="182"/>
        <v>0</v>
      </c>
      <c r="V128" s="266">
        <f t="shared" ca="1" si="182"/>
        <v>0</v>
      </c>
      <c r="W128" s="266">
        <f t="shared" ca="1" si="182"/>
        <v>0</v>
      </c>
      <c r="X128" s="266">
        <f t="shared" ca="1" si="182"/>
        <v>0</v>
      </c>
      <c r="Y128" s="266">
        <f t="shared" ca="1" si="182"/>
        <v>0</v>
      </c>
      <c r="Z128" s="266">
        <f t="shared" ca="1" si="182"/>
        <v>0</v>
      </c>
      <c r="AA128" s="266">
        <f t="shared" ca="1" si="182"/>
        <v>0</v>
      </c>
      <c r="AB128" s="266">
        <f t="shared" ca="1" si="183"/>
        <v>0</v>
      </c>
      <c r="AC128" s="266">
        <f t="shared" ca="1" si="183"/>
        <v>0</v>
      </c>
      <c r="AD128" s="266">
        <f t="shared" ca="1" si="183"/>
        <v>0</v>
      </c>
      <c r="AE128" s="266">
        <f t="shared" ca="1" si="183"/>
        <v>0</v>
      </c>
      <c r="AF128" s="266">
        <f t="shared" ca="1" si="183"/>
        <v>0</v>
      </c>
      <c r="AG128" s="266">
        <f t="shared" ca="1" si="183"/>
        <v>0</v>
      </c>
      <c r="AH128" s="266">
        <f t="shared" ca="1" si="183"/>
        <v>0</v>
      </c>
      <c r="AI128" s="266">
        <f t="shared" ca="1" si="183"/>
        <v>0</v>
      </c>
      <c r="AJ128" s="266">
        <f t="shared" ca="1" si="183"/>
        <v>0</v>
      </c>
      <c r="AK128" s="266">
        <f t="shared" ca="1" si="183"/>
        <v>0</v>
      </c>
      <c r="AL128" s="266">
        <f t="shared" ca="1" si="184"/>
        <v>0</v>
      </c>
      <c r="AM128" s="266">
        <f t="shared" ca="1" si="184"/>
        <v>0</v>
      </c>
      <c r="AN128" s="266">
        <f t="shared" ca="1" si="184"/>
        <v>0</v>
      </c>
      <c r="AO128" s="266">
        <f t="shared" ca="1" si="184"/>
        <v>0</v>
      </c>
      <c r="AP128" s="266">
        <f t="shared" ca="1" si="184"/>
        <v>0</v>
      </c>
      <c r="AQ128" s="266">
        <f t="shared" ca="1" si="184"/>
        <v>0</v>
      </c>
      <c r="AR128" s="266">
        <f t="shared" ca="1" si="184"/>
        <v>0</v>
      </c>
      <c r="AS128" s="266">
        <f t="shared" ca="1" si="184"/>
        <v>0</v>
      </c>
      <c r="AT128" s="266">
        <f t="shared" ca="1" si="184"/>
        <v>0</v>
      </c>
      <c r="AU128" s="266">
        <f t="shared" ca="1" si="184"/>
        <v>0</v>
      </c>
      <c r="AV128" s="266">
        <f t="shared" ca="1" si="185"/>
        <v>0</v>
      </c>
      <c r="AW128" s="266">
        <f t="shared" ca="1" si="185"/>
        <v>0</v>
      </c>
      <c r="AX128" s="266">
        <f t="shared" ca="1" si="185"/>
        <v>0</v>
      </c>
      <c r="AY128" s="266">
        <f t="shared" ca="1" si="185"/>
        <v>0</v>
      </c>
      <c r="AZ128" s="266">
        <f t="shared" ca="1" si="185"/>
        <v>0</v>
      </c>
      <c r="BA128" s="266">
        <f t="shared" ca="1" si="185"/>
        <v>0</v>
      </c>
      <c r="BB128" s="266">
        <f t="shared" ca="1" si="185"/>
        <v>0</v>
      </c>
      <c r="BC128" s="266">
        <f t="shared" ca="1" si="185"/>
        <v>0</v>
      </c>
      <c r="BD128" s="266">
        <f t="shared" ca="1" si="185"/>
        <v>0</v>
      </c>
      <c r="BE128" s="266">
        <f t="shared" ca="1" si="185"/>
        <v>0</v>
      </c>
      <c r="BF128" s="266">
        <f t="shared" ca="1" si="186"/>
        <v>0</v>
      </c>
      <c r="BG128" s="266">
        <f t="shared" ca="1" si="186"/>
        <v>0</v>
      </c>
      <c r="BH128" s="266">
        <f t="shared" ca="1" si="186"/>
        <v>0</v>
      </c>
      <c r="BI128" s="266">
        <f t="shared" ca="1" si="186"/>
        <v>0</v>
      </c>
      <c r="BJ128" s="266">
        <f t="shared" ca="1" si="186"/>
        <v>0</v>
      </c>
      <c r="BK128" s="266">
        <f t="shared" ca="1" si="186"/>
        <v>0</v>
      </c>
      <c r="BL128" s="266">
        <f t="shared" ca="1" si="186"/>
        <v>0</v>
      </c>
      <c r="BM128" s="266">
        <f t="shared" ca="1" si="186"/>
        <v>0</v>
      </c>
      <c r="BN128" s="266">
        <f t="shared" ca="1" si="186"/>
        <v>0</v>
      </c>
      <c r="BO128" s="266">
        <f t="shared" ca="1" si="186"/>
        <v>0</v>
      </c>
      <c r="BP128" s="266">
        <f t="shared" ca="1" si="187"/>
        <v>0</v>
      </c>
      <c r="BQ128" s="266">
        <f t="shared" ca="1" si="187"/>
        <v>0</v>
      </c>
      <c r="BR128" s="266">
        <f t="shared" ca="1" si="187"/>
        <v>0</v>
      </c>
      <c r="BS128" s="266">
        <f t="shared" ca="1" si="187"/>
        <v>0</v>
      </c>
      <c r="BT128" s="266">
        <f t="shared" ca="1" si="187"/>
        <v>0</v>
      </c>
      <c r="BU128" s="266">
        <f t="shared" ca="1" si="187"/>
        <v>0</v>
      </c>
      <c r="BV128" s="266">
        <f t="shared" ca="1" si="187"/>
        <v>0</v>
      </c>
      <c r="BW128" s="266">
        <f t="shared" ca="1" si="187"/>
        <v>0</v>
      </c>
      <c r="BX128" s="266">
        <f t="shared" ca="1" si="187"/>
        <v>0</v>
      </c>
      <c r="BY128" s="266">
        <f t="shared" ca="1" si="187"/>
        <v>0</v>
      </c>
      <c r="BZ128" s="266">
        <f t="shared" ca="1" si="188"/>
        <v>0</v>
      </c>
      <c r="CA128" s="266">
        <f t="shared" ca="1" si="188"/>
        <v>0</v>
      </c>
      <c r="CB128" s="266">
        <f t="shared" ca="1" si="188"/>
        <v>0</v>
      </c>
      <c r="CC128" s="266">
        <f t="shared" ca="1" si="188"/>
        <v>0</v>
      </c>
      <c r="CD128" s="266">
        <f t="shared" ca="1" si="188"/>
        <v>0</v>
      </c>
      <c r="CE128" s="266">
        <f t="shared" ca="1" si="188"/>
        <v>0</v>
      </c>
      <c r="CF128" s="266">
        <f t="shared" ca="1" si="188"/>
        <v>0</v>
      </c>
      <c r="CG128" s="266">
        <f t="shared" ca="1" si="188"/>
        <v>0</v>
      </c>
      <c r="CH128" s="266">
        <f t="shared" ca="1" si="188"/>
        <v>0</v>
      </c>
      <c r="CI128" s="266">
        <f t="shared" ca="1" si="188"/>
        <v>0</v>
      </c>
      <c r="CJ128" s="266">
        <f t="shared" ca="1" si="189"/>
        <v>0</v>
      </c>
      <c r="CK128" s="266">
        <f t="shared" ca="1" si="189"/>
        <v>0</v>
      </c>
      <c r="CL128" s="266">
        <f t="shared" ca="1" si="189"/>
        <v>0</v>
      </c>
      <c r="CM128" s="266">
        <f t="shared" ca="1" si="189"/>
        <v>0</v>
      </c>
      <c r="CN128" s="266">
        <f t="shared" ca="1" si="189"/>
        <v>0</v>
      </c>
      <c r="CO128" s="266">
        <f t="shared" ca="1" si="189"/>
        <v>0</v>
      </c>
      <c r="CP128" s="266">
        <f t="shared" ca="1" si="189"/>
        <v>0</v>
      </c>
      <c r="CQ128" s="266">
        <f t="shared" ca="1" si="189"/>
        <v>0</v>
      </c>
      <c r="CR128" s="266">
        <f t="shared" ca="1" si="189"/>
        <v>0</v>
      </c>
      <c r="CS128" s="266">
        <f t="shared" ca="1" si="189"/>
        <v>0</v>
      </c>
      <c r="CT128" s="266">
        <f t="shared" ca="1" si="190"/>
        <v>0</v>
      </c>
      <c r="CU128" s="266">
        <f t="shared" ca="1" si="190"/>
        <v>0</v>
      </c>
      <c r="CV128" s="266">
        <f t="shared" ca="1" si="190"/>
        <v>0</v>
      </c>
      <c r="CW128" s="266">
        <f t="shared" ca="1" si="190"/>
        <v>0</v>
      </c>
      <c r="CX128" s="266">
        <f t="shared" ca="1" si="190"/>
        <v>0</v>
      </c>
      <c r="CY128" s="266">
        <f t="shared" ca="1" si="190"/>
        <v>0</v>
      </c>
      <c r="CZ128" s="266">
        <f t="shared" ca="1" si="190"/>
        <v>0</v>
      </c>
      <c r="DA128" s="266">
        <f t="shared" ca="1" si="190"/>
        <v>0</v>
      </c>
      <c r="DB128" s="266">
        <f t="shared" ca="1" si="190"/>
        <v>0</v>
      </c>
      <c r="DC128" s="266">
        <f t="shared" ca="1" si="190"/>
        <v>0</v>
      </c>
      <c r="DE128" s="118" t="str">
        <f t="shared" ca="1" si="100"/>
        <v>L.2.2.</v>
      </c>
      <c r="DF128">
        <v>1</v>
      </c>
    </row>
    <row r="129" spans="1:110" ht="15" hidden="1" thickBot="1">
      <c r="A129" s="68">
        <v>117</v>
      </c>
      <c r="B129" s="273" t="str">
        <f t="shared" ca="1" si="143"/>
        <v>L.2.3.</v>
      </c>
      <c r="C129" s="274" t="str">
        <f t="shared" ca="1" si="144"/>
        <v/>
      </c>
      <c r="D129" s="275"/>
      <c r="E129" s="276" t="str">
        <f t="shared" ca="1" si="145"/>
        <v/>
      </c>
      <c r="F129" s="265">
        <f ca="1">H129+NPV(SD,I129:INDEX(I129:DC129,PAL))</f>
        <v>0</v>
      </c>
      <c r="G129" s="277">
        <f ca="1">SUMIF($H$5:$DC$5,"&lt;="&amp;PAL,$H129:$DC129)</f>
        <v>0</v>
      </c>
      <c r="H129" s="266">
        <f t="shared" ca="1" si="181"/>
        <v>0</v>
      </c>
      <c r="I129" s="266">
        <f t="shared" ca="1" si="181"/>
        <v>0</v>
      </c>
      <c r="J129" s="266">
        <f t="shared" ca="1" si="181"/>
        <v>0</v>
      </c>
      <c r="K129" s="266">
        <f t="shared" ca="1" si="181"/>
        <v>0</v>
      </c>
      <c r="L129" s="266">
        <f t="shared" ca="1" si="181"/>
        <v>0</v>
      </c>
      <c r="M129" s="266">
        <f t="shared" ca="1" si="181"/>
        <v>0</v>
      </c>
      <c r="N129" s="266">
        <f t="shared" ca="1" si="181"/>
        <v>0</v>
      </c>
      <c r="O129" s="266">
        <f t="shared" ca="1" si="181"/>
        <v>0</v>
      </c>
      <c r="P129" s="266">
        <f t="shared" ca="1" si="181"/>
        <v>0</v>
      </c>
      <c r="Q129" s="266">
        <f t="shared" ca="1" si="181"/>
        <v>0</v>
      </c>
      <c r="R129" s="266">
        <f t="shared" ca="1" si="182"/>
        <v>0</v>
      </c>
      <c r="S129" s="266">
        <f t="shared" ca="1" si="182"/>
        <v>0</v>
      </c>
      <c r="T129" s="266">
        <f t="shared" ca="1" si="182"/>
        <v>0</v>
      </c>
      <c r="U129" s="266">
        <f t="shared" ca="1" si="182"/>
        <v>0</v>
      </c>
      <c r="V129" s="266">
        <f t="shared" ca="1" si="182"/>
        <v>0</v>
      </c>
      <c r="W129" s="266">
        <f t="shared" ca="1" si="182"/>
        <v>0</v>
      </c>
      <c r="X129" s="266">
        <f t="shared" ca="1" si="182"/>
        <v>0</v>
      </c>
      <c r="Y129" s="266">
        <f t="shared" ca="1" si="182"/>
        <v>0</v>
      </c>
      <c r="Z129" s="266">
        <f t="shared" ca="1" si="182"/>
        <v>0</v>
      </c>
      <c r="AA129" s="266">
        <f t="shared" ca="1" si="182"/>
        <v>0</v>
      </c>
      <c r="AB129" s="266">
        <f t="shared" ca="1" si="183"/>
        <v>0</v>
      </c>
      <c r="AC129" s="266">
        <f t="shared" ca="1" si="183"/>
        <v>0</v>
      </c>
      <c r="AD129" s="266">
        <f t="shared" ca="1" si="183"/>
        <v>0</v>
      </c>
      <c r="AE129" s="266">
        <f t="shared" ca="1" si="183"/>
        <v>0</v>
      </c>
      <c r="AF129" s="266">
        <f t="shared" ca="1" si="183"/>
        <v>0</v>
      </c>
      <c r="AG129" s="266">
        <f t="shared" ca="1" si="183"/>
        <v>0</v>
      </c>
      <c r="AH129" s="266">
        <f t="shared" ca="1" si="183"/>
        <v>0</v>
      </c>
      <c r="AI129" s="266">
        <f t="shared" ca="1" si="183"/>
        <v>0</v>
      </c>
      <c r="AJ129" s="266">
        <f t="shared" ca="1" si="183"/>
        <v>0</v>
      </c>
      <c r="AK129" s="266">
        <f t="shared" ca="1" si="183"/>
        <v>0</v>
      </c>
      <c r="AL129" s="266">
        <f t="shared" ca="1" si="184"/>
        <v>0</v>
      </c>
      <c r="AM129" s="266">
        <f t="shared" ca="1" si="184"/>
        <v>0</v>
      </c>
      <c r="AN129" s="266">
        <f t="shared" ca="1" si="184"/>
        <v>0</v>
      </c>
      <c r="AO129" s="266">
        <f t="shared" ca="1" si="184"/>
        <v>0</v>
      </c>
      <c r="AP129" s="266">
        <f t="shared" ca="1" si="184"/>
        <v>0</v>
      </c>
      <c r="AQ129" s="266">
        <f t="shared" ca="1" si="184"/>
        <v>0</v>
      </c>
      <c r="AR129" s="266">
        <f t="shared" ca="1" si="184"/>
        <v>0</v>
      </c>
      <c r="AS129" s="266">
        <f t="shared" ca="1" si="184"/>
        <v>0</v>
      </c>
      <c r="AT129" s="266">
        <f t="shared" ca="1" si="184"/>
        <v>0</v>
      </c>
      <c r="AU129" s="266">
        <f t="shared" ca="1" si="184"/>
        <v>0</v>
      </c>
      <c r="AV129" s="266">
        <f t="shared" ca="1" si="185"/>
        <v>0</v>
      </c>
      <c r="AW129" s="266">
        <f t="shared" ca="1" si="185"/>
        <v>0</v>
      </c>
      <c r="AX129" s="266">
        <f t="shared" ca="1" si="185"/>
        <v>0</v>
      </c>
      <c r="AY129" s="266">
        <f t="shared" ca="1" si="185"/>
        <v>0</v>
      </c>
      <c r="AZ129" s="266">
        <f t="shared" ca="1" si="185"/>
        <v>0</v>
      </c>
      <c r="BA129" s="266">
        <f t="shared" ca="1" si="185"/>
        <v>0</v>
      </c>
      <c r="BB129" s="266">
        <f t="shared" ca="1" si="185"/>
        <v>0</v>
      </c>
      <c r="BC129" s="266">
        <f t="shared" ca="1" si="185"/>
        <v>0</v>
      </c>
      <c r="BD129" s="266">
        <f t="shared" ca="1" si="185"/>
        <v>0</v>
      </c>
      <c r="BE129" s="266">
        <f t="shared" ca="1" si="185"/>
        <v>0</v>
      </c>
      <c r="BF129" s="266">
        <f t="shared" ca="1" si="186"/>
        <v>0</v>
      </c>
      <c r="BG129" s="266">
        <f t="shared" ca="1" si="186"/>
        <v>0</v>
      </c>
      <c r="BH129" s="266">
        <f t="shared" ca="1" si="186"/>
        <v>0</v>
      </c>
      <c r="BI129" s="266">
        <f t="shared" ca="1" si="186"/>
        <v>0</v>
      </c>
      <c r="BJ129" s="266">
        <f t="shared" ca="1" si="186"/>
        <v>0</v>
      </c>
      <c r="BK129" s="266">
        <f t="shared" ca="1" si="186"/>
        <v>0</v>
      </c>
      <c r="BL129" s="266">
        <f t="shared" ca="1" si="186"/>
        <v>0</v>
      </c>
      <c r="BM129" s="266">
        <f t="shared" ca="1" si="186"/>
        <v>0</v>
      </c>
      <c r="BN129" s="266">
        <f t="shared" ca="1" si="186"/>
        <v>0</v>
      </c>
      <c r="BO129" s="266">
        <f t="shared" ca="1" si="186"/>
        <v>0</v>
      </c>
      <c r="BP129" s="266">
        <f t="shared" ca="1" si="187"/>
        <v>0</v>
      </c>
      <c r="BQ129" s="266">
        <f t="shared" ca="1" si="187"/>
        <v>0</v>
      </c>
      <c r="BR129" s="266">
        <f t="shared" ca="1" si="187"/>
        <v>0</v>
      </c>
      <c r="BS129" s="266">
        <f t="shared" ca="1" si="187"/>
        <v>0</v>
      </c>
      <c r="BT129" s="266">
        <f t="shared" ca="1" si="187"/>
        <v>0</v>
      </c>
      <c r="BU129" s="266">
        <f t="shared" ca="1" si="187"/>
        <v>0</v>
      </c>
      <c r="BV129" s="266">
        <f t="shared" ca="1" si="187"/>
        <v>0</v>
      </c>
      <c r="BW129" s="266">
        <f t="shared" ca="1" si="187"/>
        <v>0</v>
      </c>
      <c r="BX129" s="266">
        <f t="shared" ca="1" si="187"/>
        <v>0</v>
      </c>
      <c r="BY129" s="266">
        <f t="shared" ca="1" si="187"/>
        <v>0</v>
      </c>
      <c r="BZ129" s="266">
        <f t="shared" ca="1" si="188"/>
        <v>0</v>
      </c>
      <c r="CA129" s="266">
        <f t="shared" ca="1" si="188"/>
        <v>0</v>
      </c>
      <c r="CB129" s="266">
        <f t="shared" ca="1" si="188"/>
        <v>0</v>
      </c>
      <c r="CC129" s="266">
        <f t="shared" ca="1" si="188"/>
        <v>0</v>
      </c>
      <c r="CD129" s="266">
        <f t="shared" ca="1" si="188"/>
        <v>0</v>
      </c>
      <c r="CE129" s="266">
        <f t="shared" ca="1" si="188"/>
        <v>0</v>
      </c>
      <c r="CF129" s="266">
        <f t="shared" ca="1" si="188"/>
        <v>0</v>
      </c>
      <c r="CG129" s="266">
        <f t="shared" ca="1" si="188"/>
        <v>0</v>
      </c>
      <c r="CH129" s="266">
        <f t="shared" ca="1" si="188"/>
        <v>0</v>
      </c>
      <c r="CI129" s="266">
        <f t="shared" ca="1" si="188"/>
        <v>0</v>
      </c>
      <c r="CJ129" s="266">
        <f t="shared" ca="1" si="189"/>
        <v>0</v>
      </c>
      <c r="CK129" s="266">
        <f t="shared" ca="1" si="189"/>
        <v>0</v>
      </c>
      <c r="CL129" s="266">
        <f t="shared" ca="1" si="189"/>
        <v>0</v>
      </c>
      <c r="CM129" s="266">
        <f t="shared" ca="1" si="189"/>
        <v>0</v>
      </c>
      <c r="CN129" s="266">
        <f t="shared" ca="1" si="189"/>
        <v>0</v>
      </c>
      <c r="CO129" s="266">
        <f t="shared" ca="1" si="189"/>
        <v>0</v>
      </c>
      <c r="CP129" s="266">
        <f t="shared" ca="1" si="189"/>
        <v>0</v>
      </c>
      <c r="CQ129" s="266">
        <f t="shared" ca="1" si="189"/>
        <v>0</v>
      </c>
      <c r="CR129" s="266">
        <f t="shared" ca="1" si="189"/>
        <v>0</v>
      </c>
      <c r="CS129" s="266">
        <f t="shared" ca="1" si="189"/>
        <v>0</v>
      </c>
      <c r="CT129" s="266">
        <f t="shared" ca="1" si="190"/>
        <v>0</v>
      </c>
      <c r="CU129" s="266">
        <f t="shared" ca="1" si="190"/>
        <v>0</v>
      </c>
      <c r="CV129" s="266">
        <f t="shared" ca="1" si="190"/>
        <v>0</v>
      </c>
      <c r="CW129" s="266">
        <f t="shared" ca="1" si="190"/>
        <v>0</v>
      </c>
      <c r="CX129" s="266">
        <f t="shared" ca="1" si="190"/>
        <v>0</v>
      </c>
      <c r="CY129" s="266">
        <f t="shared" ca="1" si="190"/>
        <v>0</v>
      </c>
      <c r="CZ129" s="266">
        <f t="shared" ca="1" si="190"/>
        <v>0</v>
      </c>
      <c r="DA129" s="266">
        <f t="shared" ca="1" si="190"/>
        <v>0</v>
      </c>
      <c r="DB129" s="266">
        <f t="shared" ca="1" si="190"/>
        <v>0</v>
      </c>
      <c r="DC129" s="266">
        <f t="shared" ca="1" si="190"/>
        <v>0</v>
      </c>
      <c r="DE129" s="118" t="str">
        <f t="shared" ca="1" si="100"/>
        <v>L.2.3.</v>
      </c>
      <c r="DF129">
        <v>1</v>
      </c>
    </row>
    <row r="130" spans="1:110" ht="15" hidden="1" customHeight="1">
      <c r="B130" s="93" t="s">
        <v>229</v>
      </c>
      <c r="C130" s="110" t="s">
        <v>230</v>
      </c>
      <c r="D130" s="100"/>
      <c r="E130" s="101"/>
      <c r="F130" s="104">
        <f ca="1">H130+NPV(SD,I130:INDEX(I130:DC130,PAL))</f>
        <v>134455761.04387566</v>
      </c>
      <c r="G130" s="26">
        <f ca="1">SUMIF($H$5:$DC$5,"&lt;="&amp;PAL,$H130:$DC130)</f>
        <v>152529455.04132232</v>
      </c>
      <c r="H130" s="103">
        <f ca="1">H$8+H$9-H$113</f>
        <v>23834083.140495867</v>
      </c>
      <c r="I130" s="99">
        <f t="shared" ref="I130:AM130" ca="1" si="191">I$8+I$9-I$113</f>
        <v>28398099.17355372</v>
      </c>
      <c r="J130" s="99">
        <f t="shared" ca="1" si="191"/>
        <v>23780227.272727273</v>
      </c>
      <c r="K130" s="99">
        <f t="shared" ca="1" si="191"/>
        <v>22419235.537190083</v>
      </c>
      <c r="L130" s="99">
        <f t="shared" ca="1" si="191"/>
        <v>20149214.876033057</v>
      </c>
      <c r="M130" s="99">
        <f t="shared" ca="1" si="191"/>
        <v>19569421.487603307</v>
      </c>
      <c r="N130" s="99">
        <f t="shared" ca="1" si="191"/>
        <v>14379173.553719008</v>
      </c>
      <c r="O130" s="99">
        <f t="shared" ca="1" si="191"/>
        <v>0</v>
      </c>
      <c r="P130" s="99">
        <f t="shared" ca="1" si="191"/>
        <v>0</v>
      </c>
      <c r="Q130" s="99">
        <f t="shared" ca="1" si="191"/>
        <v>0</v>
      </c>
      <c r="R130" s="99">
        <f t="shared" ca="1" si="191"/>
        <v>0</v>
      </c>
      <c r="S130" s="99">
        <f t="shared" ca="1" si="191"/>
        <v>0</v>
      </c>
      <c r="T130" s="99">
        <f t="shared" ca="1" si="191"/>
        <v>0</v>
      </c>
      <c r="U130" s="99">
        <f t="shared" ca="1" si="191"/>
        <v>0</v>
      </c>
      <c r="V130" s="99">
        <f t="shared" ca="1" si="191"/>
        <v>0</v>
      </c>
      <c r="W130" s="99">
        <f t="shared" ca="1" si="191"/>
        <v>0</v>
      </c>
      <c r="X130" s="99">
        <f t="shared" ca="1" si="191"/>
        <v>0</v>
      </c>
      <c r="Y130" s="99">
        <f t="shared" ca="1" si="191"/>
        <v>0</v>
      </c>
      <c r="Z130" s="99">
        <f t="shared" ca="1" si="191"/>
        <v>0</v>
      </c>
      <c r="AA130" s="99">
        <f t="shared" ca="1" si="191"/>
        <v>0</v>
      </c>
      <c r="AB130" s="99">
        <f t="shared" ca="1" si="191"/>
        <v>0</v>
      </c>
      <c r="AC130" s="99">
        <f t="shared" ca="1" si="191"/>
        <v>0</v>
      </c>
      <c r="AD130" s="99">
        <f t="shared" ca="1" si="191"/>
        <v>0</v>
      </c>
      <c r="AE130" s="99">
        <f t="shared" ca="1" si="191"/>
        <v>0</v>
      </c>
      <c r="AF130" s="99">
        <f t="shared" ca="1" si="191"/>
        <v>0</v>
      </c>
      <c r="AG130" s="99">
        <f t="shared" ca="1" si="191"/>
        <v>0</v>
      </c>
      <c r="AH130" s="99">
        <f t="shared" ca="1" si="191"/>
        <v>0</v>
      </c>
      <c r="AI130" s="99">
        <f t="shared" ca="1" si="191"/>
        <v>0</v>
      </c>
      <c r="AJ130" s="99">
        <f t="shared" ca="1" si="191"/>
        <v>0</v>
      </c>
      <c r="AK130" s="99">
        <f t="shared" ca="1" si="191"/>
        <v>0</v>
      </c>
      <c r="AL130" s="99">
        <f t="shared" ca="1" si="191"/>
        <v>0</v>
      </c>
      <c r="AM130" s="99">
        <f t="shared" ca="1" si="191"/>
        <v>0</v>
      </c>
      <c r="AN130" s="99">
        <f t="shared" ref="AN130:BS130" ca="1" si="192">AN$8+AN$9-AN$113</f>
        <v>0</v>
      </c>
      <c r="AO130" s="99">
        <f t="shared" ca="1" si="192"/>
        <v>0</v>
      </c>
      <c r="AP130" s="99">
        <f t="shared" ca="1" si="192"/>
        <v>0</v>
      </c>
      <c r="AQ130" s="99">
        <f t="shared" ca="1" si="192"/>
        <v>0</v>
      </c>
      <c r="AR130" s="99">
        <f t="shared" ca="1" si="192"/>
        <v>0</v>
      </c>
      <c r="AS130" s="99">
        <f t="shared" ca="1" si="192"/>
        <v>0</v>
      </c>
      <c r="AT130" s="99">
        <f t="shared" ca="1" si="192"/>
        <v>0</v>
      </c>
      <c r="AU130" s="99">
        <f t="shared" ca="1" si="192"/>
        <v>0</v>
      </c>
      <c r="AV130" s="99">
        <f t="shared" ca="1" si="192"/>
        <v>0</v>
      </c>
      <c r="AW130" s="99">
        <f t="shared" ca="1" si="192"/>
        <v>0</v>
      </c>
      <c r="AX130" s="99">
        <f t="shared" ca="1" si="192"/>
        <v>0</v>
      </c>
      <c r="AY130" s="99">
        <f t="shared" ca="1" si="192"/>
        <v>0</v>
      </c>
      <c r="AZ130" s="99">
        <f t="shared" ca="1" si="192"/>
        <v>0</v>
      </c>
      <c r="BA130" s="99">
        <f t="shared" ca="1" si="192"/>
        <v>0</v>
      </c>
      <c r="BB130" s="99">
        <f t="shared" ca="1" si="192"/>
        <v>0</v>
      </c>
      <c r="BC130" s="99">
        <f t="shared" ca="1" si="192"/>
        <v>0</v>
      </c>
      <c r="BD130" s="99">
        <f t="shared" ca="1" si="192"/>
        <v>0</v>
      </c>
      <c r="BE130" s="99">
        <f t="shared" ca="1" si="192"/>
        <v>0</v>
      </c>
      <c r="BF130" s="99">
        <f t="shared" ca="1" si="192"/>
        <v>0</v>
      </c>
      <c r="BG130" s="99">
        <f t="shared" ca="1" si="192"/>
        <v>0</v>
      </c>
      <c r="BH130" s="99">
        <f t="shared" ca="1" si="192"/>
        <v>0</v>
      </c>
      <c r="BI130" s="99">
        <f t="shared" ca="1" si="192"/>
        <v>0</v>
      </c>
      <c r="BJ130" s="99">
        <f t="shared" ca="1" si="192"/>
        <v>0</v>
      </c>
      <c r="BK130" s="99">
        <f t="shared" ca="1" si="192"/>
        <v>0</v>
      </c>
      <c r="BL130" s="99">
        <f t="shared" ca="1" si="192"/>
        <v>0</v>
      </c>
      <c r="BM130" s="99">
        <f t="shared" ca="1" si="192"/>
        <v>0</v>
      </c>
      <c r="BN130" s="99">
        <f t="shared" ca="1" si="192"/>
        <v>0</v>
      </c>
      <c r="BO130" s="99">
        <f t="shared" ca="1" si="192"/>
        <v>0</v>
      </c>
      <c r="BP130" s="99">
        <f t="shared" ca="1" si="192"/>
        <v>0</v>
      </c>
      <c r="BQ130" s="99">
        <f t="shared" ca="1" si="192"/>
        <v>0</v>
      </c>
      <c r="BR130" s="99">
        <f t="shared" ca="1" si="192"/>
        <v>0</v>
      </c>
      <c r="BS130" s="99">
        <f t="shared" ca="1" si="192"/>
        <v>0</v>
      </c>
      <c r="BT130" s="99">
        <f t="shared" ref="BT130:DC130" ca="1" si="193">BT$8+BT$9-BT$113</f>
        <v>0</v>
      </c>
      <c r="BU130" s="99">
        <f t="shared" ca="1" si="193"/>
        <v>0</v>
      </c>
      <c r="BV130" s="99">
        <f t="shared" ca="1" si="193"/>
        <v>0</v>
      </c>
      <c r="BW130" s="99">
        <f t="shared" ca="1" si="193"/>
        <v>0</v>
      </c>
      <c r="BX130" s="99">
        <f t="shared" ca="1" si="193"/>
        <v>0</v>
      </c>
      <c r="BY130" s="99">
        <f t="shared" ca="1" si="193"/>
        <v>0</v>
      </c>
      <c r="BZ130" s="99">
        <f t="shared" ca="1" si="193"/>
        <v>0</v>
      </c>
      <c r="CA130" s="99">
        <f t="shared" ca="1" si="193"/>
        <v>0</v>
      </c>
      <c r="CB130" s="99">
        <f t="shared" ca="1" si="193"/>
        <v>0</v>
      </c>
      <c r="CC130" s="99">
        <f t="shared" ca="1" si="193"/>
        <v>0</v>
      </c>
      <c r="CD130" s="99">
        <f t="shared" ca="1" si="193"/>
        <v>0</v>
      </c>
      <c r="CE130" s="99">
        <f t="shared" ca="1" si="193"/>
        <v>0</v>
      </c>
      <c r="CF130" s="99">
        <f t="shared" ca="1" si="193"/>
        <v>0</v>
      </c>
      <c r="CG130" s="99">
        <f t="shared" ca="1" si="193"/>
        <v>0</v>
      </c>
      <c r="CH130" s="99">
        <f t="shared" ca="1" si="193"/>
        <v>0</v>
      </c>
      <c r="CI130" s="99">
        <f t="shared" ca="1" si="193"/>
        <v>0</v>
      </c>
      <c r="CJ130" s="99">
        <f t="shared" ca="1" si="193"/>
        <v>0</v>
      </c>
      <c r="CK130" s="99">
        <f t="shared" ca="1" si="193"/>
        <v>0</v>
      </c>
      <c r="CL130" s="99">
        <f t="shared" ca="1" si="193"/>
        <v>0</v>
      </c>
      <c r="CM130" s="99">
        <f t="shared" ca="1" si="193"/>
        <v>0</v>
      </c>
      <c r="CN130" s="99">
        <f t="shared" ca="1" si="193"/>
        <v>0</v>
      </c>
      <c r="CO130" s="99">
        <f t="shared" ca="1" si="193"/>
        <v>0</v>
      </c>
      <c r="CP130" s="99">
        <f t="shared" ca="1" si="193"/>
        <v>0</v>
      </c>
      <c r="CQ130" s="99">
        <f t="shared" ca="1" si="193"/>
        <v>0</v>
      </c>
      <c r="CR130" s="99">
        <f t="shared" ca="1" si="193"/>
        <v>0</v>
      </c>
      <c r="CS130" s="99">
        <f t="shared" ca="1" si="193"/>
        <v>0</v>
      </c>
      <c r="CT130" s="99">
        <f t="shared" ca="1" si="193"/>
        <v>0</v>
      </c>
      <c r="CU130" s="99">
        <f t="shared" ca="1" si="193"/>
        <v>0</v>
      </c>
      <c r="CV130" s="99">
        <f t="shared" ca="1" si="193"/>
        <v>0</v>
      </c>
      <c r="CW130" s="99">
        <f t="shared" ca="1" si="193"/>
        <v>0</v>
      </c>
      <c r="CX130" s="99">
        <f t="shared" ca="1" si="193"/>
        <v>0</v>
      </c>
      <c r="CY130" s="99">
        <f t="shared" ca="1" si="193"/>
        <v>0</v>
      </c>
      <c r="CZ130" s="99">
        <f t="shared" ca="1" si="193"/>
        <v>0</v>
      </c>
      <c r="DA130" s="99">
        <f t="shared" ca="1" si="193"/>
        <v>0</v>
      </c>
      <c r="DB130" s="99">
        <f t="shared" ca="1" si="193"/>
        <v>0</v>
      </c>
      <c r="DC130" s="26">
        <f t="shared" ca="1" si="193"/>
        <v>0</v>
      </c>
    </row>
    <row r="131" spans="1:110" ht="15" hidden="1" customHeight="1">
      <c r="B131" s="254" t="s">
        <v>231</v>
      </c>
      <c r="C131" s="278" t="s">
        <v>232</v>
      </c>
      <c r="D131" s="279"/>
      <c r="E131" s="280"/>
      <c r="F131" s="281">
        <f ca="1">H131+NPV(SD,I131:INDEX(I131:DC131,PAL))</f>
        <v>20088044.680510432</v>
      </c>
      <c r="G131" s="282">
        <f ca="1">SUMIF($H$5:$DC$5,"&lt;="&amp;PAL,$H131:$DC131)</f>
        <v>42678640.73001653</v>
      </c>
      <c r="H131" s="214">
        <f t="shared" ref="H131:AM131" ca="1" si="194">H$89-H$114</f>
        <v>0</v>
      </c>
      <c r="I131" s="210">
        <f t="shared" ca="1" si="194"/>
        <v>156716.3019421488</v>
      </c>
      <c r="J131" s="210">
        <f t="shared" ca="1" si="194"/>
        <v>370913.790247934</v>
      </c>
      <c r="K131" s="210">
        <f t="shared" ca="1" si="194"/>
        <v>563750.52800826472</v>
      </c>
      <c r="L131" s="210">
        <f t="shared" ca="1" si="194"/>
        <v>879283.47084297542</v>
      </c>
      <c r="M131" s="210">
        <f t="shared" ca="1" si="194"/>
        <v>970198.14255371923</v>
      </c>
      <c r="N131" s="210">
        <f t="shared" ca="1" si="194"/>
        <v>1172204.8994876037</v>
      </c>
      <c r="O131" s="210">
        <f t="shared" ca="1" si="194"/>
        <v>1302554.0249752072</v>
      </c>
      <c r="P131" s="210">
        <f t="shared" ca="1" si="194"/>
        <v>1302554.0249752069</v>
      </c>
      <c r="Q131" s="210">
        <f t="shared" ca="1" si="194"/>
        <v>1302554.0249752069</v>
      </c>
      <c r="R131" s="210">
        <f t="shared" ca="1" si="194"/>
        <v>1312107.2687355378</v>
      </c>
      <c r="S131" s="210">
        <f t="shared" ca="1" si="194"/>
        <v>1325164.4988595047</v>
      </c>
      <c r="T131" s="210">
        <f t="shared" ca="1" si="194"/>
        <v>1336919.6024380168</v>
      </c>
      <c r="U131" s="210">
        <f t="shared" ca="1" si="194"/>
        <v>1356154.1241818184</v>
      </c>
      <c r="V131" s="210">
        <f t="shared" ca="1" si="194"/>
        <v>1361696.1769834713</v>
      </c>
      <c r="W131" s="210">
        <f t="shared" ca="1" si="194"/>
        <v>1374010.2742809921</v>
      </c>
      <c r="X131" s="210">
        <f t="shared" ca="1" si="194"/>
        <v>1381956.2055867771</v>
      </c>
      <c r="Y131" s="210">
        <f t="shared" ca="1" si="194"/>
        <v>1381956.2055867771</v>
      </c>
      <c r="Z131" s="210">
        <f t="shared" ca="1" si="194"/>
        <v>1381956.2055867771</v>
      </c>
      <c r="AA131" s="210">
        <f t="shared" ca="1" si="194"/>
        <v>1381956.2055867771</v>
      </c>
      <c r="AB131" s="210">
        <f t="shared" ca="1" si="194"/>
        <v>1381956.2055867771</v>
      </c>
      <c r="AC131" s="210">
        <f t="shared" ca="1" si="194"/>
        <v>14154253.726247935</v>
      </c>
      <c r="AD131" s="210">
        <f t="shared" ca="1" si="194"/>
        <v>1381956.2055867771</v>
      </c>
      <c r="AE131" s="210">
        <f t="shared" ca="1" si="194"/>
        <v>1381956.2055867771</v>
      </c>
      <c r="AF131" s="210">
        <f t="shared" ca="1" si="194"/>
        <v>1381956.2055867771</v>
      </c>
      <c r="AG131" s="210">
        <f t="shared" ca="1" si="194"/>
        <v>1381956.2055867771</v>
      </c>
      <c r="AH131" s="210">
        <f t="shared" ca="1" si="194"/>
        <v>0</v>
      </c>
      <c r="AI131" s="210">
        <f t="shared" ca="1" si="194"/>
        <v>0</v>
      </c>
      <c r="AJ131" s="210">
        <f t="shared" ca="1" si="194"/>
        <v>0</v>
      </c>
      <c r="AK131" s="210">
        <f t="shared" ca="1" si="194"/>
        <v>0</v>
      </c>
      <c r="AL131" s="210">
        <f t="shared" ca="1" si="194"/>
        <v>0</v>
      </c>
      <c r="AM131" s="210">
        <f t="shared" ca="1" si="194"/>
        <v>0</v>
      </c>
      <c r="AN131" s="210">
        <f t="shared" ref="AN131:BS131" ca="1" si="195">AN$89-AN$114</f>
        <v>0</v>
      </c>
      <c r="AO131" s="210">
        <f t="shared" ca="1" si="195"/>
        <v>0</v>
      </c>
      <c r="AP131" s="210">
        <f t="shared" ca="1" si="195"/>
        <v>0</v>
      </c>
      <c r="AQ131" s="210">
        <f t="shared" ca="1" si="195"/>
        <v>0</v>
      </c>
      <c r="AR131" s="210">
        <f t="shared" ca="1" si="195"/>
        <v>0</v>
      </c>
      <c r="AS131" s="210">
        <f t="shared" ca="1" si="195"/>
        <v>0</v>
      </c>
      <c r="AT131" s="210">
        <f t="shared" ca="1" si="195"/>
        <v>0</v>
      </c>
      <c r="AU131" s="210">
        <f t="shared" ca="1" si="195"/>
        <v>0</v>
      </c>
      <c r="AV131" s="210">
        <f t="shared" ca="1" si="195"/>
        <v>0</v>
      </c>
      <c r="AW131" s="210">
        <f t="shared" ca="1" si="195"/>
        <v>0</v>
      </c>
      <c r="AX131" s="210">
        <f t="shared" ca="1" si="195"/>
        <v>0</v>
      </c>
      <c r="AY131" s="210">
        <f t="shared" ca="1" si="195"/>
        <v>0</v>
      </c>
      <c r="AZ131" s="210">
        <f t="shared" ca="1" si="195"/>
        <v>0</v>
      </c>
      <c r="BA131" s="210">
        <f t="shared" ca="1" si="195"/>
        <v>0</v>
      </c>
      <c r="BB131" s="210">
        <f t="shared" ca="1" si="195"/>
        <v>0</v>
      </c>
      <c r="BC131" s="210">
        <f t="shared" ca="1" si="195"/>
        <v>0</v>
      </c>
      <c r="BD131" s="210">
        <f t="shared" ca="1" si="195"/>
        <v>0</v>
      </c>
      <c r="BE131" s="210">
        <f t="shared" ca="1" si="195"/>
        <v>0</v>
      </c>
      <c r="BF131" s="210">
        <f t="shared" ca="1" si="195"/>
        <v>0</v>
      </c>
      <c r="BG131" s="210">
        <f t="shared" ca="1" si="195"/>
        <v>0</v>
      </c>
      <c r="BH131" s="210">
        <f t="shared" ca="1" si="195"/>
        <v>0</v>
      </c>
      <c r="BI131" s="210">
        <f t="shared" ca="1" si="195"/>
        <v>0</v>
      </c>
      <c r="BJ131" s="210">
        <f t="shared" ca="1" si="195"/>
        <v>0</v>
      </c>
      <c r="BK131" s="210">
        <f t="shared" ca="1" si="195"/>
        <v>0</v>
      </c>
      <c r="BL131" s="210">
        <f t="shared" ca="1" si="195"/>
        <v>0</v>
      </c>
      <c r="BM131" s="210">
        <f t="shared" ca="1" si="195"/>
        <v>0</v>
      </c>
      <c r="BN131" s="210">
        <f t="shared" ca="1" si="195"/>
        <v>0</v>
      </c>
      <c r="BO131" s="210">
        <f t="shared" ca="1" si="195"/>
        <v>0</v>
      </c>
      <c r="BP131" s="210">
        <f t="shared" ca="1" si="195"/>
        <v>0</v>
      </c>
      <c r="BQ131" s="210">
        <f t="shared" ca="1" si="195"/>
        <v>0</v>
      </c>
      <c r="BR131" s="210">
        <f t="shared" ca="1" si="195"/>
        <v>0</v>
      </c>
      <c r="BS131" s="210">
        <f t="shared" ca="1" si="195"/>
        <v>0</v>
      </c>
      <c r="BT131" s="210">
        <f t="shared" ref="BT131:DC131" ca="1" si="196">BT$89-BT$114</f>
        <v>0</v>
      </c>
      <c r="BU131" s="210">
        <f t="shared" ca="1" si="196"/>
        <v>0</v>
      </c>
      <c r="BV131" s="210">
        <f t="shared" ca="1" si="196"/>
        <v>0</v>
      </c>
      <c r="BW131" s="210">
        <f t="shared" ca="1" si="196"/>
        <v>0</v>
      </c>
      <c r="BX131" s="210">
        <f t="shared" ca="1" si="196"/>
        <v>0</v>
      </c>
      <c r="BY131" s="210">
        <f t="shared" ca="1" si="196"/>
        <v>0</v>
      </c>
      <c r="BZ131" s="210">
        <f t="shared" ca="1" si="196"/>
        <v>0</v>
      </c>
      <c r="CA131" s="210">
        <f t="shared" ca="1" si="196"/>
        <v>0</v>
      </c>
      <c r="CB131" s="210">
        <f t="shared" ca="1" si="196"/>
        <v>0</v>
      </c>
      <c r="CC131" s="210">
        <f t="shared" ca="1" si="196"/>
        <v>0</v>
      </c>
      <c r="CD131" s="210">
        <f t="shared" ca="1" si="196"/>
        <v>0</v>
      </c>
      <c r="CE131" s="210">
        <f t="shared" ca="1" si="196"/>
        <v>0</v>
      </c>
      <c r="CF131" s="210">
        <f t="shared" ca="1" si="196"/>
        <v>0</v>
      </c>
      <c r="CG131" s="210">
        <f t="shared" ca="1" si="196"/>
        <v>0</v>
      </c>
      <c r="CH131" s="210">
        <f t="shared" ca="1" si="196"/>
        <v>0</v>
      </c>
      <c r="CI131" s="210">
        <f t="shared" ca="1" si="196"/>
        <v>0</v>
      </c>
      <c r="CJ131" s="210">
        <f t="shared" ca="1" si="196"/>
        <v>0</v>
      </c>
      <c r="CK131" s="210">
        <f t="shared" ca="1" si="196"/>
        <v>0</v>
      </c>
      <c r="CL131" s="210">
        <f t="shared" ca="1" si="196"/>
        <v>0</v>
      </c>
      <c r="CM131" s="210">
        <f t="shared" ca="1" si="196"/>
        <v>0</v>
      </c>
      <c r="CN131" s="210">
        <f t="shared" ca="1" si="196"/>
        <v>0</v>
      </c>
      <c r="CO131" s="210">
        <f t="shared" ca="1" si="196"/>
        <v>0</v>
      </c>
      <c r="CP131" s="210">
        <f t="shared" ca="1" si="196"/>
        <v>0</v>
      </c>
      <c r="CQ131" s="210">
        <f t="shared" ca="1" si="196"/>
        <v>0</v>
      </c>
      <c r="CR131" s="210">
        <f t="shared" ca="1" si="196"/>
        <v>0</v>
      </c>
      <c r="CS131" s="210">
        <f t="shared" ca="1" si="196"/>
        <v>0</v>
      </c>
      <c r="CT131" s="210">
        <f t="shared" ca="1" si="196"/>
        <v>0</v>
      </c>
      <c r="CU131" s="210">
        <f t="shared" ca="1" si="196"/>
        <v>0</v>
      </c>
      <c r="CV131" s="210">
        <f t="shared" ca="1" si="196"/>
        <v>0</v>
      </c>
      <c r="CW131" s="210">
        <f t="shared" ca="1" si="196"/>
        <v>0</v>
      </c>
      <c r="CX131" s="210">
        <f t="shared" ca="1" si="196"/>
        <v>0</v>
      </c>
      <c r="CY131" s="210">
        <f t="shared" ca="1" si="196"/>
        <v>0</v>
      </c>
      <c r="CZ131" s="210">
        <f t="shared" ca="1" si="196"/>
        <v>0</v>
      </c>
      <c r="DA131" s="210">
        <f t="shared" ca="1" si="196"/>
        <v>0</v>
      </c>
      <c r="DB131" s="210">
        <f t="shared" ca="1" si="196"/>
        <v>0</v>
      </c>
      <c r="DC131" s="282">
        <f t="shared" ca="1" si="196"/>
        <v>0</v>
      </c>
    </row>
    <row r="132" spans="1:110" ht="15" hidden="1" customHeight="1">
      <c r="B132" s="254" t="s">
        <v>233</v>
      </c>
      <c r="C132" s="278" t="s">
        <v>163</v>
      </c>
      <c r="D132" s="279"/>
      <c r="E132" s="280"/>
      <c r="F132" s="283">
        <f ca="1">H132+NPV(FD,I132:INDEX(I132:DC132,PAL))</f>
        <v>20145089.060814101</v>
      </c>
      <c r="G132" s="282">
        <f ca="1">SUMIF($H$5:$DC$5,"&lt;="&amp;PAL,$H132:$DC132)</f>
        <v>53703510.319368064</v>
      </c>
      <c r="H132" s="214">
        <f t="shared" ref="H132:AM132" ca="1" si="197">SUM(H$21,H$32,H$43,H$55,H$66,H$77,H$88)</f>
        <v>0</v>
      </c>
      <c r="I132" s="210">
        <f t="shared" ca="1" si="197"/>
        <v>0</v>
      </c>
      <c r="J132" s="210">
        <f t="shared" ca="1" si="197"/>
        <v>0</v>
      </c>
      <c r="K132" s="210">
        <f t="shared" ca="1" si="197"/>
        <v>0</v>
      </c>
      <c r="L132" s="210">
        <f t="shared" ca="1" si="197"/>
        <v>0</v>
      </c>
      <c r="M132" s="210">
        <f t="shared" ca="1" si="197"/>
        <v>0</v>
      </c>
      <c r="N132" s="210">
        <f t="shared" ca="1" si="197"/>
        <v>0</v>
      </c>
      <c r="O132" s="210">
        <f t="shared" ca="1" si="197"/>
        <v>0</v>
      </c>
      <c r="P132" s="210">
        <f t="shared" ca="1" si="197"/>
        <v>0</v>
      </c>
      <c r="Q132" s="210">
        <f t="shared" ca="1" si="197"/>
        <v>0</v>
      </c>
      <c r="R132" s="210">
        <f t="shared" ca="1" si="197"/>
        <v>0</v>
      </c>
      <c r="S132" s="210">
        <f t="shared" ca="1" si="197"/>
        <v>0</v>
      </c>
      <c r="T132" s="210">
        <f t="shared" ca="1" si="197"/>
        <v>0</v>
      </c>
      <c r="U132" s="210">
        <f t="shared" ca="1" si="197"/>
        <v>0</v>
      </c>
      <c r="V132" s="210">
        <f t="shared" ca="1" si="197"/>
        <v>0</v>
      </c>
      <c r="W132" s="210">
        <f t="shared" ca="1" si="197"/>
        <v>0</v>
      </c>
      <c r="X132" s="210">
        <f t="shared" ca="1" si="197"/>
        <v>0</v>
      </c>
      <c r="Y132" s="210">
        <f t="shared" ca="1" si="197"/>
        <v>0</v>
      </c>
      <c r="Z132" s="210">
        <f t="shared" ca="1" si="197"/>
        <v>0</v>
      </c>
      <c r="AA132" s="210">
        <f t="shared" ca="1" si="197"/>
        <v>0</v>
      </c>
      <c r="AB132" s="210">
        <f t="shared" ca="1" si="197"/>
        <v>0</v>
      </c>
      <c r="AC132" s="210">
        <f t="shared" ca="1" si="197"/>
        <v>0</v>
      </c>
      <c r="AD132" s="210">
        <f t="shared" ca="1" si="197"/>
        <v>0</v>
      </c>
      <c r="AE132" s="210">
        <f t="shared" ca="1" si="197"/>
        <v>0</v>
      </c>
      <c r="AF132" s="210">
        <f t="shared" ca="1" si="197"/>
        <v>0</v>
      </c>
      <c r="AG132" s="210">
        <f t="shared" ca="1" si="197"/>
        <v>53703510.319368064</v>
      </c>
      <c r="AH132" s="210">
        <f t="shared" ca="1" si="197"/>
        <v>0</v>
      </c>
      <c r="AI132" s="210">
        <f t="shared" ca="1" si="197"/>
        <v>0</v>
      </c>
      <c r="AJ132" s="210">
        <f t="shared" ca="1" si="197"/>
        <v>0</v>
      </c>
      <c r="AK132" s="210">
        <f t="shared" ca="1" si="197"/>
        <v>0</v>
      </c>
      <c r="AL132" s="210">
        <f t="shared" ca="1" si="197"/>
        <v>0</v>
      </c>
      <c r="AM132" s="210">
        <f t="shared" ca="1" si="197"/>
        <v>0</v>
      </c>
      <c r="AN132" s="210">
        <f t="shared" ref="AN132:BS132" ca="1" si="198">SUM(AN$21,AN$32,AN$43,AN$55,AN$66,AN$77,AN$88)</f>
        <v>0</v>
      </c>
      <c r="AO132" s="210">
        <f t="shared" ca="1" si="198"/>
        <v>0</v>
      </c>
      <c r="AP132" s="210">
        <f t="shared" ca="1" si="198"/>
        <v>0</v>
      </c>
      <c r="AQ132" s="210">
        <f t="shared" ca="1" si="198"/>
        <v>0</v>
      </c>
      <c r="AR132" s="210">
        <f t="shared" ca="1" si="198"/>
        <v>0</v>
      </c>
      <c r="AS132" s="210">
        <f t="shared" ca="1" si="198"/>
        <v>0</v>
      </c>
      <c r="AT132" s="210">
        <f t="shared" ca="1" si="198"/>
        <v>0</v>
      </c>
      <c r="AU132" s="210">
        <f t="shared" ca="1" si="198"/>
        <v>0</v>
      </c>
      <c r="AV132" s="210">
        <f t="shared" ca="1" si="198"/>
        <v>0</v>
      </c>
      <c r="AW132" s="210">
        <f t="shared" ca="1" si="198"/>
        <v>0</v>
      </c>
      <c r="AX132" s="210">
        <f t="shared" ca="1" si="198"/>
        <v>0</v>
      </c>
      <c r="AY132" s="210">
        <f t="shared" ca="1" si="198"/>
        <v>0</v>
      </c>
      <c r="AZ132" s="210">
        <f t="shared" ca="1" si="198"/>
        <v>0</v>
      </c>
      <c r="BA132" s="210">
        <f t="shared" ca="1" si="198"/>
        <v>0</v>
      </c>
      <c r="BB132" s="210">
        <f t="shared" ca="1" si="198"/>
        <v>0</v>
      </c>
      <c r="BC132" s="210">
        <f t="shared" ca="1" si="198"/>
        <v>0</v>
      </c>
      <c r="BD132" s="210">
        <f t="shared" ca="1" si="198"/>
        <v>0</v>
      </c>
      <c r="BE132" s="210">
        <f t="shared" ca="1" si="198"/>
        <v>0</v>
      </c>
      <c r="BF132" s="210">
        <f t="shared" ca="1" si="198"/>
        <v>0</v>
      </c>
      <c r="BG132" s="210">
        <f t="shared" ca="1" si="198"/>
        <v>0</v>
      </c>
      <c r="BH132" s="210">
        <f t="shared" ca="1" si="198"/>
        <v>0</v>
      </c>
      <c r="BI132" s="210">
        <f t="shared" ca="1" si="198"/>
        <v>0</v>
      </c>
      <c r="BJ132" s="210">
        <f t="shared" ca="1" si="198"/>
        <v>0</v>
      </c>
      <c r="BK132" s="210">
        <f t="shared" ca="1" si="198"/>
        <v>0</v>
      </c>
      <c r="BL132" s="210">
        <f t="shared" ca="1" si="198"/>
        <v>0</v>
      </c>
      <c r="BM132" s="210">
        <f t="shared" ca="1" si="198"/>
        <v>0</v>
      </c>
      <c r="BN132" s="210">
        <f t="shared" ca="1" si="198"/>
        <v>0</v>
      </c>
      <c r="BO132" s="210">
        <f t="shared" ca="1" si="198"/>
        <v>0</v>
      </c>
      <c r="BP132" s="210">
        <f t="shared" ca="1" si="198"/>
        <v>0</v>
      </c>
      <c r="BQ132" s="210">
        <f t="shared" ca="1" si="198"/>
        <v>0</v>
      </c>
      <c r="BR132" s="210">
        <f t="shared" ca="1" si="198"/>
        <v>0</v>
      </c>
      <c r="BS132" s="210">
        <f t="shared" ca="1" si="198"/>
        <v>0</v>
      </c>
      <c r="BT132" s="210">
        <f t="shared" ref="BT132:DC132" ca="1" si="199">SUM(BT$21,BT$32,BT$43,BT$55,BT$66,BT$77,BT$88)</f>
        <v>0</v>
      </c>
      <c r="BU132" s="210">
        <f t="shared" ca="1" si="199"/>
        <v>0</v>
      </c>
      <c r="BV132" s="210">
        <f t="shared" ca="1" si="199"/>
        <v>0</v>
      </c>
      <c r="BW132" s="210">
        <f t="shared" ca="1" si="199"/>
        <v>0</v>
      </c>
      <c r="BX132" s="210">
        <f t="shared" ca="1" si="199"/>
        <v>0</v>
      </c>
      <c r="BY132" s="210">
        <f t="shared" ca="1" si="199"/>
        <v>0</v>
      </c>
      <c r="BZ132" s="210">
        <f t="shared" ca="1" si="199"/>
        <v>0</v>
      </c>
      <c r="CA132" s="210">
        <f t="shared" ca="1" si="199"/>
        <v>0</v>
      </c>
      <c r="CB132" s="210">
        <f t="shared" ca="1" si="199"/>
        <v>0</v>
      </c>
      <c r="CC132" s="210">
        <f t="shared" ca="1" si="199"/>
        <v>0</v>
      </c>
      <c r="CD132" s="210">
        <f t="shared" ca="1" si="199"/>
        <v>0</v>
      </c>
      <c r="CE132" s="210">
        <f t="shared" ca="1" si="199"/>
        <v>0</v>
      </c>
      <c r="CF132" s="210">
        <f t="shared" ca="1" si="199"/>
        <v>0</v>
      </c>
      <c r="CG132" s="210">
        <f t="shared" ca="1" si="199"/>
        <v>0</v>
      </c>
      <c r="CH132" s="210">
        <f t="shared" ca="1" si="199"/>
        <v>0</v>
      </c>
      <c r="CI132" s="210">
        <f t="shared" ca="1" si="199"/>
        <v>0</v>
      </c>
      <c r="CJ132" s="210">
        <f t="shared" ca="1" si="199"/>
        <v>0</v>
      </c>
      <c r="CK132" s="210">
        <f t="shared" ca="1" si="199"/>
        <v>0</v>
      </c>
      <c r="CL132" s="210">
        <f t="shared" ca="1" si="199"/>
        <v>0</v>
      </c>
      <c r="CM132" s="210">
        <f t="shared" ca="1" si="199"/>
        <v>0</v>
      </c>
      <c r="CN132" s="210">
        <f t="shared" ca="1" si="199"/>
        <v>0</v>
      </c>
      <c r="CO132" s="210">
        <f t="shared" ca="1" si="199"/>
        <v>0</v>
      </c>
      <c r="CP132" s="210">
        <f t="shared" ca="1" si="199"/>
        <v>0</v>
      </c>
      <c r="CQ132" s="210">
        <f t="shared" ca="1" si="199"/>
        <v>0</v>
      </c>
      <c r="CR132" s="210">
        <f t="shared" ca="1" si="199"/>
        <v>0</v>
      </c>
      <c r="CS132" s="210">
        <f t="shared" ca="1" si="199"/>
        <v>0</v>
      </c>
      <c r="CT132" s="210">
        <f t="shared" ca="1" si="199"/>
        <v>0</v>
      </c>
      <c r="CU132" s="210">
        <f t="shared" ca="1" si="199"/>
        <v>0</v>
      </c>
      <c r="CV132" s="210">
        <f t="shared" ca="1" si="199"/>
        <v>0</v>
      </c>
      <c r="CW132" s="210">
        <f t="shared" ca="1" si="199"/>
        <v>0</v>
      </c>
      <c r="CX132" s="210">
        <f t="shared" ca="1" si="199"/>
        <v>0</v>
      </c>
      <c r="CY132" s="210">
        <f t="shared" ca="1" si="199"/>
        <v>0</v>
      </c>
      <c r="CZ132" s="210">
        <f t="shared" ca="1" si="199"/>
        <v>0</v>
      </c>
      <c r="DA132" s="210">
        <f t="shared" ca="1" si="199"/>
        <v>0</v>
      </c>
      <c r="DB132" s="210">
        <f t="shared" ca="1" si="199"/>
        <v>0</v>
      </c>
      <c r="DC132" s="282">
        <f t="shared" ca="1" si="199"/>
        <v>0</v>
      </c>
    </row>
    <row r="133" spans="1:110" ht="15" hidden="1" customHeight="1">
      <c r="B133" s="254" t="s">
        <v>234</v>
      </c>
      <c r="C133" s="278" t="s">
        <v>235</v>
      </c>
      <c r="D133" s="279"/>
      <c r="E133" s="280"/>
      <c r="F133" s="283">
        <f ca="1">H133+NPV(SD,I133:INDEX(I133:DC133,PAL))</f>
        <v>15858795.447208742</v>
      </c>
      <c r="G133" s="282">
        <f ca="1">SUMIF($H$5:$DC$5,"&lt;="&amp;PAL,$H133:$DC133)</f>
        <v>53703510.319368064</v>
      </c>
      <c r="H133" s="214">
        <f ca="1">H132-SUMPRODUCT(H$21:H$88,$DH$21:$DH$88)</f>
        <v>0</v>
      </c>
      <c r="I133" s="210">
        <f t="shared" ref="I133:AM133" ca="1" si="200">I132-SUMPRODUCT(I$21:I$88,$DI$21:$DI$88)</f>
        <v>0</v>
      </c>
      <c r="J133" s="210">
        <f t="shared" ca="1" si="200"/>
        <v>0</v>
      </c>
      <c r="K133" s="210">
        <f t="shared" ca="1" si="200"/>
        <v>0</v>
      </c>
      <c r="L133" s="210">
        <f t="shared" ca="1" si="200"/>
        <v>0</v>
      </c>
      <c r="M133" s="210">
        <f t="shared" ca="1" si="200"/>
        <v>0</v>
      </c>
      <c r="N133" s="210">
        <f t="shared" ca="1" si="200"/>
        <v>0</v>
      </c>
      <c r="O133" s="210">
        <f t="shared" ca="1" si="200"/>
        <v>0</v>
      </c>
      <c r="P133" s="210">
        <f t="shared" ca="1" si="200"/>
        <v>0</v>
      </c>
      <c r="Q133" s="210">
        <f t="shared" ca="1" si="200"/>
        <v>0</v>
      </c>
      <c r="R133" s="210">
        <f t="shared" ca="1" si="200"/>
        <v>0</v>
      </c>
      <c r="S133" s="210">
        <f t="shared" ca="1" si="200"/>
        <v>0</v>
      </c>
      <c r="T133" s="210">
        <f t="shared" ca="1" si="200"/>
        <v>0</v>
      </c>
      <c r="U133" s="210">
        <f t="shared" ca="1" si="200"/>
        <v>0</v>
      </c>
      <c r="V133" s="210">
        <f t="shared" ca="1" si="200"/>
        <v>0</v>
      </c>
      <c r="W133" s="210">
        <f ca="1">W132-SUMPRODUCT(W$21:W$88,$DH$21:$DH$88)</f>
        <v>0</v>
      </c>
      <c r="X133" s="210">
        <f t="shared" ca="1" si="200"/>
        <v>0</v>
      </c>
      <c r="Y133" s="210">
        <f t="shared" ca="1" si="200"/>
        <v>0</v>
      </c>
      <c r="Z133" s="210">
        <f t="shared" ca="1" si="200"/>
        <v>0</v>
      </c>
      <c r="AA133" s="210">
        <f t="shared" ca="1" si="200"/>
        <v>0</v>
      </c>
      <c r="AB133" s="210">
        <f t="shared" ca="1" si="200"/>
        <v>0</v>
      </c>
      <c r="AC133" s="210">
        <f t="shared" ca="1" si="200"/>
        <v>0</v>
      </c>
      <c r="AD133" s="210">
        <f t="shared" ca="1" si="200"/>
        <v>0</v>
      </c>
      <c r="AE133" s="210">
        <f t="shared" ca="1" si="200"/>
        <v>0</v>
      </c>
      <c r="AF133" s="210">
        <f t="shared" ca="1" si="200"/>
        <v>0</v>
      </c>
      <c r="AG133" s="210">
        <f t="shared" ca="1" si="200"/>
        <v>53703510.319368064</v>
      </c>
      <c r="AH133" s="210">
        <f t="shared" ca="1" si="200"/>
        <v>0</v>
      </c>
      <c r="AI133" s="210">
        <f t="shared" ca="1" si="200"/>
        <v>0</v>
      </c>
      <c r="AJ133" s="210">
        <f t="shared" ca="1" si="200"/>
        <v>0</v>
      </c>
      <c r="AK133" s="210">
        <f t="shared" ca="1" si="200"/>
        <v>0</v>
      </c>
      <c r="AL133" s="210">
        <f t="shared" ca="1" si="200"/>
        <v>0</v>
      </c>
      <c r="AM133" s="210">
        <f t="shared" ca="1" si="200"/>
        <v>0</v>
      </c>
      <c r="AN133" s="210">
        <f t="shared" ref="AN133:BS133" ca="1" si="201">AN132-SUMPRODUCT(AN$21:AN$88,$DI$21:$DI$88)</f>
        <v>0</v>
      </c>
      <c r="AO133" s="210">
        <f t="shared" ca="1" si="201"/>
        <v>0</v>
      </c>
      <c r="AP133" s="210">
        <f t="shared" ca="1" si="201"/>
        <v>0</v>
      </c>
      <c r="AQ133" s="210">
        <f t="shared" ca="1" si="201"/>
        <v>0</v>
      </c>
      <c r="AR133" s="210">
        <f t="shared" ca="1" si="201"/>
        <v>0</v>
      </c>
      <c r="AS133" s="210">
        <f t="shared" ca="1" si="201"/>
        <v>0</v>
      </c>
      <c r="AT133" s="210">
        <f t="shared" ca="1" si="201"/>
        <v>0</v>
      </c>
      <c r="AU133" s="210">
        <f t="shared" ca="1" si="201"/>
        <v>0</v>
      </c>
      <c r="AV133" s="210">
        <f t="shared" ca="1" si="201"/>
        <v>0</v>
      </c>
      <c r="AW133" s="210">
        <f t="shared" ca="1" si="201"/>
        <v>0</v>
      </c>
      <c r="AX133" s="210">
        <f t="shared" ca="1" si="201"/>
        <v>0</v>
      </c>
      <c r="AY133" s="210">
        <f t="shared" ca="1" si="201"/>
        <v>0</v>
      </c>
      <c r="AZ133" s="210">
        <f t="shared" ca="1" si="201"/>
        <v>0</v>
      </c>
      <c r="BA133" s="210">
        <f t="shared" ca="1" si="201"/>
        <v>0</v>
      </c>
      <c r="BB133" s="210">
        <f t="shared" ca="1" si="201"/>
        <v>0</v>
      </c>
      <c r="BC133" s="210">
        <f t="shared" ca="1" si="201"/>
        <v>0</v>
      </c>
      <c r="BD133" s="210">
        <f t="shared" ca="1" si="201"/>
        <v>0</v>
      </c>
      <c r="BE133" s="210">
        <f t="shared" ca="1" si="201"/>
        <v>0</v>
      </c>
      <c r="BF133" s="210">
        <f t="shared" ca="1" si="201"/>
        <v>0</v>
      </c>
      <c r="BG133" s="210">
        <f t="shared" ca="1" si="201"/>
        <v>0</v>
      </c>
      <c r="BH133" s="210">
        <f t="shared" ca="1" si="201"/>
        <v>0</v>
      </c>
      <c r="BI133" s="210">
        <f t="shared" ca="1" si="201"/>
        <v>0</v>
      </c>
      <c r="BJ133" s="210">
        <f t="shared" ca="1" si="201"/>
        <v>0</v>
      </c>
      <c r="BK133" s="210">
        <f t="shared" ca="1" si="201"/>
        <v>0</v>
      </c>
      <c r="BL133" s="210">
        <f t="shared" ca="1" si="201"/>
        <v>0</v>
      </c>
      <c r="BM133" s="210">
        <f t="shared" ca="1" si="201"/>
        <v>0</v>
      </c>
      <c r="BN133" s="210">
        <f t="shared" ca="1" si="201"/>
        <v>0</v>
      </c>
      <c r="BO133" s="210">
        <f t="shared" ca="1" si="201"/>
        <v>0</v>
      </c>
      <c r="BP133" s="210">
        <f t="shared" ca="1" si="201"/>
        <v>0</v>
      </c>
      <c r="BQ133" s="210">
        <f t="shared" ca="1" si="201"/>
        <v>0</v>
      </c>
      <c r="BR133" s="210">
        <f t="shared" ca="1" si="201"/>
        <v>0</v>
      </c>
      <c r="BS133" s="210">
        <f t="shared" ca="1" si="201"/>
        <v>0</v>
      </c>
      <c r="BT133" s="210">
        <f t="shared" ref="BT133:CY133" ca="1" si="202">BT132-SUMPRODUCT(BT$21:BT$88,$DI$21:$DI$88)</f>
        <v>0</v>
      </c>
      <c r="BU133" s="210">
        <f t="shared" ca="1" si="202"/>
        <v>0</v>
      </c>
      <c r="BV133" s="210">
        <f t="shared" ca="1" si="202"/>
        <v>0</v>
      </c>
      <c r="BW133" s="210">
        <f t="shared" ca="1" si="202"/>
        <v>0</v>
      </c>
      <c r="BX133" s="210">
        <f t="shared" ca="1" si="202"/>
        <v>0</v>
      </c>
      <c r="BY133" s="210">
        <f t="shared" ca="1" si="202"/>
        <v>0</v>
      </c>
      <c r="BZ133" s="210">
        <f t="shared" ca="1" si="202"/>
        <v>0</v>
      </c>
      <c r="CA133" s="210">
        <f t="shared" ca="1" si="202"/>
        <v>0</v>
      </c>
      <c r="CB133" s="210">
        <f t="shared" ca="1" si="202"/>
        <v>0</v>
      </c>
      <c r="CC133" s="210">
        <f t="shared" ca="1" si="202"/>
        <v>0</v>
      </c>
      <c r="CD133" s="210">
        <f t="shared" ca="1" si="202"/>
        <v>0</v>
      </c>
      <c r="CE133" s="210">
        <f t="shared" ca="1" si="202"/>
        <v>0</v>
      </c>
      <c r="CF133" s="210">
        <f t="shared" ca="1" si="202"/>
        <v>0</v>
      </c>
      <c r="CG133" s="210">
        <f t="shared" ca="1" si="202"/>
        <v>0</v>
      </c>
      <c r="CH133" s="210">
        <f t="shared" ca="1" si="202"/>
        <v>0</v>
      </c>
      <c r="CI133" s="210">
        <f t="shared" ca="1" si="202"/>
        <v>0</v>
      </c>
      <c r="CJ133" s="210">
        <f t="shared" ca="1" si="202"/>
        <v>0</v>
      </c>
      <c r="CK133" s="210">
        <f t="shared" ca="1" si="202"/>
        <v>0</v>
      </c>
      <c r="CL133" s="210">
        <f t="shared" ca="1" si="202"/>
        <v>0</v>
      </c>
      <c r="CM133" s="210">
        <f t="shared" ca="1" si="202"/>
        <v>0</v>
      </c>
      <c r="CN133" s="210">
        <f t="shared" ca="1" si="202"/>
        <v>0</v>
      </c>
      <c r="CO133" s="210">
        <f t="shared" ca="1" si="202"/>
        <v>0</v>
      </c>
      <c r="CP133" s="210">
        <f t="shared" ca="1" si="202"/>
        <v>0</v>
      </c>
      <c r="CQ133" s="210">
        <f t="shared" ca="1" si="202"/>
        <v>0</v>
      </c>
      <c r="CR133" s="210">
        <f t="shared" ca="1" si="202"/>
        <v>0</v>
      </c>
      <c r="CS133" s="210">
        <f t="shared" ca="1" si="202"/>
        <v>0</v>
      </c>
      <c r="CT133" s="210">
        <f t="shared" ca="1" si="202"/>
        <v>0</v>
      </c>
      <c r="CU133" s="210">
        <f t="shared" ca="1" si="202"/>
        <v>0</v>
      </c>
      <c r="CV133" s="210">
        <f t="shared" ca="1" si="202"/>
        <v>0</v>
      </c>
      <c r="CW133" s="210">
        <f t="shared" ca="1" si="202"/>
        <v>0</v>
      </c>
      <c r="CX133" s="210">
        <f t="shared" ca="1" si="202"/>
        <v>0</v>
      </c>
      <c r="CY133" s="210">
        <f t="shared" ca="1" si="202"/>
        <v>0</v>
      </c>
      <c r="CZ133" s="210">
        <f t="shared" ref="CZ133:DC133" ca="1" si="203">CZ132-SUMPRODUCT(CZ$21:CZ$88,$DI$21:$DI$88)</f>
        <v>0</v>
      </c>
      <c r="DA133" s="210">
        <f t="shared" ca="1" si="203"/>
        <v>0</v>
      </c>
      <c r="DB133" s="210">
        <f t="shared" ca="1" si="203"/>
        <v>0</v>
      </c>
      <c r="DC133" s="282">
        <f t="shared" ca="1" si="203"/>
        <v>0</v>
      </c>
    </row>
    <row r="134" spans="1:110" ht="15" hidden="1" customHeight="1" thickBot="1">
      <c r="B134" s="159" t="s">
        <v>236</v>
      </c>
      <c r="C134" s="164" t="s">
        <v>237</v>
      </c>
      <c r="D134" s="165"/>
      <c r="E134" s="166"/>
      <c r="F134" s="283">
        <f ca="1">H134+NPV(SD,I134:INDEX(I134:DC134,PAL))</f>
        <v>19676869.124814063</v>
      </c>
      <c r="G134" s="282">
        <f ca="1">SUMIF($H$5:$DC$5,"&lt;="&amp;PAL,$H134:$DC134)</f>
        <v>186139180.15311724</v>
      </c>
      <c r="H134" s="284">
        <f ca="1">H117-H130-H131+H133</f>
        <v>-23834083.140495867</v>
      </c>
      <c r="I134" s="285">
        <f t="shared" ref="I134:AK134" ca="1" si="204">I117-I130-I131+I133</f>
        <v>-27665388.772702865</v>
      </c>
      <c r="J134" s="285">
        <f t="shared" ca="1" si="204"/>
        <v>-22024800.234036509</v>
      </c>
      <c r="K134" s="285">
        <f t="shared" ca="1" si="204"/>
        <v>-19161985.339184977</v>
      </c>
      <c r="L134" s="285">
        <f t="shared" ca="1" si="204"/>
        <v>-14609703.317178369</v>
      </c>
      <c r="M134" s="285">
        <f t="shared" ca="1" si="204"/>
        <v>-11938690.42637771</v>
      </c>
      <c r="N134" s="285">
        <f t="shared" ca="1" si="204"/>
        <v>-4000193.32811662</v>
      </c>
      <c r="O134" s="285">
        <f t="shared" ca="1" si="204"/>
        <v>13431851.788298108</v>
      </c>
      <c r="P134" s="285">
        <f t="shared" ca="1" si="204"/>
        <v>8166125.6163232699</v>
      </c>
      <c r="Q134" s="285">
        <f t="shared" ca="1" si="204"/>
        <v>8858566.8227193318</v>
      </c>
      <c r="R134" s="285">
        <f t="shared" ca="1" si="204"/>
        <v>9547566.0723092239</v>
      </c>
      <c r="S134" s="285">
        <f t="shared" ca="1" si="204"/>
        <v>10239311.422097603</v>
      </c>
      <c r="T134" s="285">
        <f t="shared" ca="1" si="204"/>
        <v>10918288.184320193</v>
      </c>
      <c r="U134" s="285">
        <f t="shared" ca="1" si="204"/>
        <v>11596244.016195977</v>
      </c>
      <c r="V134" s="285">
        <f t="shared" ca="1" si="204"/>
        <v>12294503.387452213</v>
      </c>
      <c r="W134" s="285">
        <f t="shared" ca="1" si="204"/>
        <v>12967393.915563529</v>
      </c>
      <c r="X134" s="285">
        <f t="shared" ca="1" si="204"/>
        <v>13675625.391595297</v>
      </c>
      <c r="Y134" s="285">
        <f t="shared" ca="1" si="204"/>
        <v>14398891.393713348</v>
      </c>
      <c r="Z134" s="285">
        <f t="shared" ca="1" si="204"/>
        <v>15129418.914558429</v>
      </c>
      <c r="AA134" s="285">
        <f t="shared" ca="1" si="204"/>
        <v>15867387.032226164</v>
      </c>
      <c r="AB134" s="285">
        <f t="shared" ca="1" si="204"/>
        <v>16612980.949180327</v>
      </c>
      <c r="AC134" s="285">
        <f t="shared" ca="1" si="204"/>
        <v>4594094.7887826543</v>
      </c>
      <c r="AD134" s="285">
        <f t="shared" ca="1" si="204"/>
        <v>18148652.751419149</v>
      </c>
      <c r="AE134" s="285">
        <f t="shared" ca="1" si="204"/>
        <v>18939215.920531329</v>
      </c>
      <c r="AF134" s="285">
        <f t="shared" ca="1" si="204"/>
        <v>19738293.161558483</v>
      </c>
      <c r="AG134" s="285">
        <f t="shared" ca="1" si="204"/>
        <v>74249613.182365522</v>
      </c>
      <c r="AH134" s="285">
        <f t="shared" ca="1" si="204"/>
        <v>0</v>
      </c>
      <c r="AI134" s="285">
        <f t="shared" ca="1" si="204"/>
        <v>0</v>
      </c>
      <c r="AJ134" s="285">
        <f t="shared" ca="1" si="204"/>
        <v>0</v>
      </c>
      <c r="AK134" s="285">
        <f t="shared" ca="1" si="204"/>
        <v>0</v>
      </c>
      <c r="AL134" s="285">
        <f t="shared" ref="AL134:BQ134" ca="1" si="205">AL117-AL130-AL131+AL133</f>
        <v>0</v>
      </c>
      <c r="AM134" s="285">
        <f t="shared" ca="1" si="205"/>
        <v>0</v>
      </c>
      <c r="AN134" s="285">
        <f t="shared" ca="1" si="205"/>
        <v>0</v>
      </c>
      <c r="AO134" s="285">
        <f t="shared" ca="1" si="205"/>
        <v>0</v>
      </c>
      <c r="AP134" s="285">
        <f t="shared" ca="1" si="205"/>
        <v>0</v>
      </c>
      <c r="AQ134" s="285">
        <f t="shared" ca="1" si="205"/>
        <v>0</v>
      </c>
      <c r="AR134" s="285">
        <f t="shared" ca="1" si="205"/>
        <v>0</v>
      </c>
      <c r="AS134" s="285">
        <f t="shared" ca="1" si="205"/>
        <v>0</v>
      </c>
      <c r="AT134" s="285">
        <f t="shared" ca="1" si="205"/>
        <v>0</v>
      </c>
      <c r="AU134" s="285">
        <f t="shared" ca="1" si="205"/>
        <v>0</v>
      </c>
      <c r="AV134" s="285">
        <f t="shared" ca="1" si="205"/>
        <v>0</v>
      </c>
      <c r="AW134" s="285">
        <f t="shared" ca="1" si="205"/>
        <v>0</v>
      </c>
      <c r="AX134" s="285">
        <f t="shared" ca="1" si="205"/>
        <v>0</v>
      </c>
      <c r="AY134" s="285">
        <f t="shared" ca="1" si="205"/>
        <v>0</v>
      </c>
      <c r="AZ134" s="285">
        <f t="shared" ca="1" si="205"/>
        <v>0</v>
      </c>
      <c r="BA134" s="285">
        <f t="shared" ca="1" si="205"/>
        <v>0</v>
      </c>
      <c r="BB134" s="285">
        <f t="shared" ca="1" si="205"/>
        <v>0</v>
      </c>
      <c r="BC134" s="285">
        <f t="shared" ca="1" si="205"/>
        <v>0</v>
      </c>
      <c r="BD134" s="285">
        <f t="shared" ca="1" si="205"/>
        <v>0</v>
      </c>
      <c r="BE134" s="285">
        <f t="shared" ca="1" si="205"/>
        <v>0</v>
      </c>
      <c r="BF134" s="285">
        <f t="shared" ca="1" si="205"/>
        <v>0</v>
      </c>
      <c r="BG134" s="285">
        <f t="shared" ca="1" si="205"/>
        <v>0</v>
      </c>
      <c r="BH134" s="285">
        <f t="shared" ca="1" si="205"/>
        <v>0</v>
      </c>
      <c r="BI134" s="285">
        <f t="shared" ca="1" si="205"/>
        <v>0</v>
      </c>
      <c r="BJ134" s="285">
        <f t="shared" ca="1" si="205"/>
        <v>0</v>
      </c>
      <c r="BK134" s="285">
        <f t="shared" ca="1" si="205"/>
        <v>0</v>
      </c>
      <c r="BL134" s="285">
        <f t="shared" ca="1" si="205"/>
        <v>0</v>
      </c>
      <c r="BM134" s="285">
        <f t="shared" ca="1" si="205"/>
        <v>0</v>
      </c>
      <c r="BN134" s="285">
        <f t="shared" ca="1" si="205"/>
        <v>0</v>
      </c>
      <c r="BO134" s="285">
        <f t="shared" ca="1" si="205"/>
        <v>0</v>
      </c>
      <c r="BP134" s="285">
        <f t="shared" ca="1" si="205"/>
        <v>0</v>
      </c>
      <c r="BQ134" s="285">
        <f t="shared" ca="1" si="205"/>
        <v>0</v>
      </c>
      <c r="BR134" s="285">
        <f t="shared" ref="BR134:CW134" ca="1" si="206">BR117-BR130-BR131+BR133</f>
        <v>0</v>
      </c>
      <c r="BS134" s="285">
        <f t="shared" ca="1" si="206"/>
        <v>0</v>
      </c>
      <c r="BT134" s="285">
        <f t="shared" ca="1" si="206"/>
        <v>0</v>
      </c>
      <c r="BU134" s="285">
        <f t="shared" ca="1" si="206"/>
        <v>0</v>
      </c>
      <c r="BV134" s="285">
        <f t="shared" ca="1" si="206"/>
        <v>0</v>
      </c>
      <c r="BW134" s="285">
        <f t="shared" ca="1" si="206"/>
        <v>0</v>
      </c>
      <c r="BX134" s="285">
        <f t="shared" ca="1" si="206"/>
        <v>0</v>
      </c>
      <c r="BY134" s="285">
        <f t="shared" ca="1" si="206"/>
        <v>0</v>
      </c>
      <c r="BZ134" s="285">
        <f t="shared" ca="1" si="206"/>
        <v>0</v>
      </c>
      <c r="CA134" s="285">
        <f t="shared" ca="1" si="206"/>
        <v>0</v>
      </c>
      <c r="CB134" s="285">
        <f t="shared" ca="1" si="206"/>
        <v>0</v>
      </c>
      <c r="CC134" s="285">
        <f t="shared" ca="1" si="206"/>
        <v>0</v>
      </c>
      <c r="CD134" s="285">
        <f t="shared" ca="1" si="206"/>
        <v>0</v>
      </c>
      <c r="CE134" s="285">
        <f t="shared" ca="1" si="206"/>
        <v>0</v>
      </c>
      <c r="CF134" s="285">
        <f t="shared" ca="1" si="206"/>
        <v>0</v>
      </c>
      <c r="CG134" s="285">
        <f t="shared" ca="1" si="206"/>
        <v>0</v>
      </c>
      <c r="CH134" s="285">
        <f t="shared" ca="1" si="206"/>
        <v>0</v>
      </c>
      <c r="CI134" s="285">
        <f t="shared" ca="1" si="206"/>
        <v>0</v>
      </c>
      <c r="CJ134" s="285">
        <f t="shared" ca="1" si="206"/>
        <v>0</v>
      </c>
      <c r="CK134" s="285">
        <f t="shared" ca="1" si="206"/>
        <v>0</v>
      </c>
      <c r="CL134" s="285">
        <f t="shared" ca="1" si="206"/>
        <v>0</v>
      </c>
      <c r="CM134" s="285">
        <f t="shared" ca="1" si="206"/>
        <v>0</v>
      </c>
      <c r="CN134" s="285">
        <f t="shared" ca="1" si="206"/>
        <v>0</v>
      </c>
      <c r="CO134" s="285">
        <f t="shared" ca="1" si="206"/>
        <v>0</v>
      </c>
      <c r="CP134" s="285">
        <f t="shared" ca="1" si="206"/>
        <v>0</v>
      </c>
      <c r="CQ134" s="285">
        <f t="shared" ca="1" si="206"/>
        <v>0</v>
      </c>
      <c r="CR134" s="285">
        <f t="shared" ca="1" si="206"/>
        <v>0</v>
      </c>
      <c r="CS134" s="285">
        <f t="shared" ca="1" si="206"/>
        <v>0</v>
      </c>
      <c r="CT134" s="285">
        <f t="shared" ca="1" si="206"/>
        <v>0</v>
      </c>
      <c r="CU134" s="285">
        <f t="shared" ca="1" si="206"/>
        <v>0</v>
      </c>
      <c r="CV134" s="285">
        <f t="shared" ca="1" si="206"/>
        <v>0</v>
      </c>
      <c r="CW134" s="285">
        <f t="shared" ca="1" si="206"/>
        <v>0</v>
      </c>
      <c r="CX134" s="285">
        <f t="shared" ref="CX134:DC134" ca="1" si="207">CX117-CX130-CX131+CX133</f>
        <v>0</v>
      </c>
      <c r="CY134" s="285">
        <f t="shared" ca="1" si="207"/>
        <v>0</v>
      </c>
      <c r="CZ134" s="285">
        <f t="shared" ca="1" si="207"/>
        <v>0</v>
      </c>
      <c r="DA134" s="285">
        <f t="shared" ca="1" si="207"/>
        <v>0</v>
      </c>
      <c r="DB134" s="285">
        <f t="shared" ca="1" si="207"/>
        <v>0</v>
      </c>
      <c r="DC134" s="286">
        <f t="shared" ca="1" si="207"/>
        <v>0</v>
      </c>
    </row>
    <row r="135" spans="1:110" ht="15" hidden="1" customHeight="1">
      <c r="B135" s="93" t="s">
        <v>264</v>
      </c>
      <c r="C135" s="107" t="s">
        <v>265</v>
      </c>
      <c r="D135" s="107"/>
      <c r="E135" s="107"/>
      <c r="F135" s="104">
        <f ca="1">H135+NPV(FD,I135:INDEX(I135:DC135,PAL))</f>
        <v>160830893.71812332</v>
      </c>
      <c r="G135" s="26">
        <f ca="1">SUMIF($H$5:$DC$5,"&lt;="&amp;PAL,$H135:$DC135)</f>
        <v>195208095.77133897</v>
      </c>
      <c r="H135" s="116">
        <f ca="1">H$7-H$112</f>
        <v>23834083.140495867</v>
      </c>
      <c r="I135" s="111">
        <f t="shared" ref="I135:BT135" ca="1" si="208">I$7-I$112</f>
        <v>28554815.475495867</v>
      </c>
      <c r="J135" s="111">
        <f t="shared" ca="1" si="208"/>
        <v>24151141.062975205</v>
      </c>
      <c r="K135" s="111">
        <f t="shared" ca="1" si="208"/>
        <v>22982986.065198347</v>
      </c>
      <c r="L135" s="111">
        <f t="shared" ca="1" si="208"/>
        <v>21028498.346876033</v>
      </c>
      <c r="M135" s="111">
        <f t="shared" ca="1" si="208"/>
        <v>20539619.630157024</v>
      </c>
      <c r="N135" s="111">
        <f t="shared" ca="1" si="208"/>
        <v>15551378.453206614</v>
      </c>
      <c r="O135" s="111">
        <f t="shared" ca="1" si="208"/>
        <v>1302554.0249752072</v>
      </c>
      <c r="P135" s="111">
        <f t="shared" ca="1" si="208"/>
        <v>1302554.0249752069</v>
      </c>
      <c r="Q135" s="111">
        <f t="shared" ca="1" si="208"/>
        <v>1302554.0249752069</v>
      </c>
      <c r="R135" s="111">
        <f t="shared" ca="1" si="208"/>
        <v>1312107.2687355378</v>
      </c>
      <c r="S135" s="111">
        <f t="shared" ca="1" si="208"/>
        <v>1325164.4988595047</v>
      </c>
      <c r="T135" s="111">
        <f t="shared" ca="1" si="208"/>
        <v>1336919.6024380168</v>
      </c>
      <c r="U135" s="111">
        <f t="shared" ca="1" si="208"/>
        <v>1356154.1241818184</v>
      </c>
      <c r="V135" s="111">
        <f t="shared" ca="1" si="208"/>
        <v>1361696.1769834713</v>
      </c>
      <c r="W135" s="111">
        <f t="shared" ca="1" si="208"/>
        <v>1374010.2742809921</v>
      </c>
      <c r="X135" s="111">
        <f t="shared" ca="1" si="208"/>
        <v>1381956.2055867771</v>
      </c>
      <c r="Y135" s="111">
        <f t="shared" ca="1" si="208"/>
        <v>1381956.2055867771</v>
      </c>
      <c r="Z135" s="111">
        <f t="shared" ca="1" si="208"/>
        <v>1381956.2055867771</v>
      </c>
      <c r="AA135" s="111">
        <f t="shared" ca="1" si="208"/>
        <v>1381956.2055867771</v>
      </c>
      <c r="AB135" s="111">
        <f t="shared" ca="1" si="208"/>
        <v>1381956.2055867771</v>
      </c>
      <c r="AC135" s="111">
        <f t="shared" ca="1" si="208"/>
        <v>14154253.726247935</v>
      </c>
      <c r="AD135" s="111">
        <f t="shared" ca="1" si="208"/>
        <v>1381956.2055867771</v>
      </c>
      <c r="AE135" s="111">
        <f t="shared" ca="1" si="208"/>
        <v>1381956.2055867771</v>
      </c>
      <c r="AF135" s="111">
        <f t="shared" ca="1" si="208"/>
        <v>1381956.2055867771</v>
      </c>
      <c r="AG135" s="111">
        <f t="shared" ca="1" si="208"/>
        <v>1381956.2055867771</v>
      </c>
      <c r="AH135" s="111">
        <f t="shared" ca="1" si="208"/>
        <v>0</v>
      </c>
      <c r="AI135" s="111">
        <f t="shared" ca="1" si="208"/>
        <v>0</v>
      </c>
      <c r="AJ135" s="111">
        <f t="shared" ca="1" si="208"/>
        <v>0</v>
      </c>
      <c r="AK135" s="111">
        <f t="shared" ca="1" si="208"/>
        <v>0</v>
      </c>
      <c r="AL135" s="111">
        <f t="shared" ca="1" si="208"/>
        <v>0</v>
      </c>
      <c r="AM135" s="111">
        <f t="shared" ca="1" si="208"/>
        <v>0</v>
      </c>
      <c r="AN135" s="111">
        <f t="shared" ca="1" si="208"/>
        <v>0</v>
      </c>
      <c r="AO135" s="111">
        <f t="shared" ca="1" si="208"/>
        <v>0</v>
      </c>
      <c r="AP135" s="111">
        <f t="shared" ca="1" si="208"/>
        <v>0</v>
      </c>
      <c r="AQ135" s="111">
        <f t="shared" ca="1" si="208"/>
        <v>0</v>
      </c>
      <c r="AR135" s="111">
        <f t="shared" ca="1" si="208"/>
        <v>0</v>
      </c>
      <c r="AS135" s="111">
        <f t="shared" ca="1" si="208"/>
        <v>0</v>
      </c>
      <c r="AT135" s="111">
        <f t="shared" ca="1" si="208"/>
        <v>0</v>
      </c>
      <c r="AU135" s="111">
        <f t="shared" ca="1" si="208"/>
        <v>0</v>
      </c>
      <c r="AV135" s="111">
        <f t="shared" ca="1" si="208"/>
        <v>0</v>
      </c>
      <c r="AW135" s="111">
        <f t="shared" ca="1" si="208"/>
        <v>0</v>
      </c>
      <c r="AX135" s="111">
        <f t="shared" ca="1" si="208"/>
        <v>0</v>
      </c>
      <c r="AY135" s="111">
        <f t="shared" ca="1" si="208"/>
        <v>0</v>
      </c>
      <c r="AZ135" s="111">
        <f t="shared" ca="1" si="208"/>
        <v>0</v>
      </c>
      <c r="BA135" s="111">
        <f t="shared" ca="1" si="208"/>
        <v>0</v>
      </c>
      <c r="BB135" s="111">
        <f t="shared" ca="1" si="208"/>
        <v>0</v>
      </c>
      <c r="BC135" s="111">
        <f t="shared" ca="1" si="208"/>
        <v>0</v>
      </c>
      <c r="BD135" s="111">
        <f t="shared" ca="1" si="208"/>
        <v>0</v>
      </c>
      <c r="BE135" s="111">
        <f t="shared" ca="1" si="208"/>
        <v>0</v>
      </c>
      <c r="BF135" s="111">
        <f t="shared" ca="1" si="208"/>
        <v>0</v>
      </c>
      <c r="BG135" s="111">
        <f t="shared" ca="1" si="208"/>
        <v>0</v>
      </c>
      <c r="BH135" s="111">
        <f t="shared" ca="1" si="208"/>
        <v>0</v>
      </c>
      <c r="BI135" s="111">
        <f t="shared" ca="1" si="208"/>
        <v>0</v>
      </c>
      <c r="BJ135" s="111">
        <f t="shared" ca="1" si="208"/>
        <v>0</v>
      </c>
      <c r="BK135" s="111">
        <f t="shared" ca="1" si="208"/>
        <v>0</v>
      </c>
      <c r="BL135" s="111">
        <f t="shared" ca="1" si="208"/>
        <v>0</v>
      </c>
      <c r="BM135" s="111">
        <f t="shared" ca="1" si="208"/>
        <v>0</v>
      </c>
      <c r="BN135" s="111">
        <f t="shared" ca="1" si="208"/>
        <v>0</v>
      </c>
      <c r="BO135" s="111">
        <f t="shared" ca="1" si="208"/>
        <v>0</v>
      </c>
      <c r="BP135" s="111">
        <f t="shared" ca="1" si="208"/>
        <v>0</v>
      </c>
      <c r="BQ135" s="111">
        <f t="shared" ca="1" si="208"/>
        <v>0</v>
      </c>
      <c r="BR135" s="111">
        <f t="shared" ca="1" si="208"/>
        <v>0</v>
      </c>
      <c r="BS135" s="111">
        <f t="shared" ca="1" si="208"/>
        <v>0</v>
      </c>
      <c r="BT135" s="111">
        <f t="shared" ca="1" si="208"/>
        <v>0</v>
      </c>
      <c r="BU135" s="111">
        <f t="shared" ref="BU135:DC135" ca="1" si="209">BU$7-BU$112</f>
        <v>0</v>
      </c>
      <c r="BV135" s="111">
        <f t="shared" ca="1" si="209"/>
        <v>0</v>
      </c>
      <c r="BW135" s="111">
        <f t="shared" ca="1" si="209"/>
        <v>0</v>
      </c>
      <c r="BX135" s="111">
        <f t="shared" ca="1" si="209"/>
        <v>0</v>
      </c>
      <c r="BY135" s="111">
        <f t="shared" ca="1" si="209"/>
        <v>0</v>
      </c>
      <c r="BZ135" s="111">
        <f t="shared" ca="1" si="209"/>
        <v>0</v>
      </c>
      <c r="CA135" s="111">
        <f t="shared" ca="1" si="209"/>
        <v>0</v>
      </c>
      <c r="CB135" s="111">
        <f t="shared" ca="1" si="209"/>
        <v>0</v>
      </c>
      <c r="CC135" s="111">
        <f t="shared" ca="1" si="209"/>
        <v>0</v>
      </c>
      <c r="CD135" s="111">
        <f t="shared" ca="1" si="209"/>
        <v>0</v>
      </c>
      <c r="CE135" s="111">
        <f t="shared" ca="1" si="209"/>
        <v>0</v>
      </c>
      <c r="CF135" s="111">
        <f t="shared" ca="1" si="209"/>
        <v>0</v>
      </c>
      <c r="CG135" s="111">
        <f t="shared" ca="1" si="209"/>
        <v>0</v>
      </c>
      <c r="CH135" s="111">
        <f t="shared" ca="1" si="209"/>
        <v>0</v>
      </c>
      <c r="CI135" s="111">
        <f t="shared" ca="1" si="209"/>
        <v>0</v>
      </c>
      <c r="CJ135" s="111">
        <f t="shared" ca="1" si="209"/>
        <v>0</v>
      </c>
      <c r="CK135" s="111">
        <f t="shared" ca="1" si="209"/>
        <v>0</v>
      </c>
      <c r="CL135" s="111">
        <f t="shared" ca="1" si="209"/>
        <v>0</v>
      </c>
      <c r="CM135" s="111">
        <f t="shared" ca="1" si="209"/>
        <v>0</v>
      </c>
      <c r="CN135" s="111">
        <f t="shared" ca="1" si="209"/>
        <v>0</v>
      </c>
      <c r="CO135" s="111">
        <f t="shared" ca="1" si="209"/>
        <v>0</v>
      </c>
      <c r="CP135" s="111">
        <f t="shared" ca="1" si="209"/>
        <v>0</v>
      </c>
      <c r="CQ135" s="111">
        <f t="shared" ca="1" si="209"/>
        <v>0</v>
      </c>
      <c r="CR135" s="111">
        <f t="shared" ca="1" si="209"/>
        <v>0</v>
      </c>
      <c r="CS135" s="111">
        <f t="shared" ca="1" si="209"/>
        <v>0</v>
      </c>
      <c r="CT135" s="111">
        <f t="shared" ca="1" si="209"/>
        <v>0</v>
      </c>
      <c r="CU135" s="111">
        <f t="shared" ca="1" si="209"/>
        <v>0</v>
      </c>
      <c r="CV135" s="111">
        <f t="shared" ca="1" si="209"/>
        <v>0</v>
      </c>
      <c r="CW135" s="111">
        <f t="shared" ca="1" si="209"/>
        <v>0</v>
      </c>
      <c r="CX135" s="111">
        <f t="shared" ca="1" si="209"/>
        <v>0</v>
      </c>
      <c r="CY135" s="111">
        <f t="shared" ca="1" si="209"/>
        <v>0</v>
      </c>
      <c r="CZ135" s="111">
        <f t="shared" ca="1" si="209"/>
        <v>0</v>
      </c>
      <c r="DA135" s="111">
        <f t="shared" ca="1" si="209"/>
        <v>0</v>
      </c>
      <c r="DB135" s="111">
        <f t="shared" ca="1" si="209"/>
        <v>0</v>
      </c>
      <c r="DC135" s="112">
        <f t="shared" ca="1" si="209"/>
        <v>0</v>
      </c>
    </row>
    <row r="136" spans="1:110" ht="15" hidden="1" customHeight="1">
      <c r="B136" s="254" t="s">
        <v>266</v>
      </c>
      <c r="C136" s="287" t="s">
        <v>267</v>
      </c>
      <c r="D136" s="287"/>
      <c r="E136" s="287"/>
      <c r="F136" s="283">
        <f ca="1">H136+NPV(FD,I136:INDEX(I136:DC136,PAL))</f>
        <v>0</v>
      </c>
      <c r="G136" s="282">
        <f ca="1">SUMIF($H$5:$DC$5,"&lt;="&amp;PAL,$H136:$DC136)</f>
        <v>0</v>
      </c>
      <c r="H136" s="288">
        <f ca="1">SUMPRODUCT(H$95:H$99,100/($DG$95:$DG$99+100))-SUMPRODUCT(H$106:H$110,100/($DG$106:$DG$110+100))</f>
        <v>0</v>
      </c>
      <c r="I136" s="211">
        <f t="shared" ref="I136:BT136" ca="1" si="210">SUMPRODUCT(I$95:I$99,100/($DG$95:$DG$99+100))-SUMPRODUCT(I$106:I$110,100/($DG$106:$DG$110+100))</f>
        <v>0</v>
      </c>
      <c r="J136" s="211">
        <f t="shared" ca="1" si="210"/>
        <v>0</v>
      </c>
      <c r="K136" s="211">
        <f t="shared" ca="1" si="210"/>
        <v>0</v>
      </c>
      <c r="L136" s="211">
        <f t="shared" ca="1" si="210"/>
        <v>0</v>
      </c>
      <c r="M136" s="211">
        <f t="shared" ca="1" si="210"/>
        <v>0</v>
      </c>
      <c r="N136" s="211">
        <f t="shared" ca="1" si="210"/>
        <v>0</v>
      </c>
      <c r="O136" s="211">
        <f t="shared" ca="1" si="210"/>
        <v>0</v>
      </c>
      <c r="P136" s="211">
        <f t="shared" ca="1" si="210"/>
        <v>0</v>
      </c>
      <c r="Q136" s="211">
        <f t="shared" ca="1" si="210"/>
        <v>0</v>
      </c>
      <c r="R136" s="211">
        <f t="shared" ca="1" si="210"/>
        <v>0</v>
      </c>
      <c r="S136" s="211">
        <f t="shared" ca="1" si="210"/>
        <v>0</v>
      </c>
      <c r="T136" s="211">
        <f t="shared" ca="1" si="210"/>
        <v>0</v>
      </c>
      <c r="U136" s="211">
        <f t="shared" ca="1" si="210"/>
        <v>0</v>
      </c>
      <c r="V136" s="211">
        <f t="shared" ca="1" si="210"/>
        <v>0</v>
      </c>
      <c r="W136" s="211">
        <f t="shared" ca="1" si="210"/>
        <v>0</v>
      </c>
      <c r="X136" s="211">
        <f t="shared" ca="1" si="210"/>
        <v>0</v>
      </c>
      <c r="Y136" s="211">
        <f t="shared" ca="1" si="210"/>
        <v>0</v>
      </c>
      <c r="Z136" s="211">
        <f t="shared" ca="1" si="210"/>
        <v>0</v>
      </c>
      <c r="AA136" s="211">
        <f t="shared" ca="1" si="210"/>
        <v>0</v>
      </c>
      <c r="AB136" s="211">
        <f t="shared" ca="1" si="210"/>
        <v>0</v>
      </c>
      <c r="AC136" s="211">
        <f t="shared" ca="1" si="210"/>
        <v>0</v>
      </c>
      <c r="AD136" s="211">
        <f t="shared" ca="1" si="210"/>
        <v>0</v>
      </c>
      <c r="AE136" s="211">
        <f t="shared" ca="1" si="210"/>
        <v>0</v>
      </c>
      <c r="AF136" s="211">
        <f t="shared" ca="1" si="210"/>
        <v>0</v>
      </c>
      <c r="AG136" s="211">
        <f t="shared" ca="1" si="210"/>
        <v>0</v>
      </c>
      <c r="AH136" s="211">
        <f t="shared" ca="1" si="210"/>
        <v>0</v>
      </c>
      <c r="AI136" s="211">
        <f t="shared" ca="1" si="210"/>
        <v>0</v>
      </c>
      <c r="AJ136" s="211">
        <f t="shared" ca="1" si="210"/>
        <v>0</v>
      </c>
      <c r="AK136" s="211">
        <f t="shared" ca="1" si="210"/>
        <v>0</v>
      </c>
      <c r="AL136" s="211">
        <f t="shared" ca="1" si="210"/>
        <v>0</v>
      </c>
      <c r="AM136" s="211">
        <f t="shared" ca="1" si="210"/>
        <v>0</v>
      </c>
      <c r="AN136" s="211">
        <f t="shared" ca="1" si="210"/>
        <v>0</v>
      </c>
      <c r="AO136" s="211">
        <f t="shared" ca="1" si="210"/>
        <v>0</v>
      </c>
      <c r="AP136" s="211">
        <f t="shared" ca="1" si="210"/>
        <v>0</v>
      </c>
      <c r="AQ136" s="211">
        <f t="shared" ca="1" si="210"/>
        <v>0</v>
      </c>
      <c r="AR136" s="211">
        <f t="shared" ca="1" si="210"/>
        <v>0</v>
      </c>
      <c r="AS136" s="211">
        <f t="shared" ca="1" si="210"/>
        <v>0</v>
      </c>
      <c r="AT136" s="211">
        <f t="shared" ca="1" si="210"/>
        <v>0</v>
      </c>
      <c r="AU136" s="211">
        <f t="shared" ca="1" si="210"/>
        <v>0</v>
      </c>
      <c r="AV136" s="211">
        <f t="shared" ca="1" si="210"/>
        <v>0</v>
      </c>
      <c r="AW136" s="211">
        <f t="shared" ca="1" si="210"/>
        <v>0</v>
      </c>
      <c r="AX136" s="211">
        <f t="shared" ca="1" si="210"/>
        <v>0</v>
      </c>
      <c r="AY136" s="211">
        <f t="shared" ca="1" si="210"/>
        <v>0</v>
      </c>
      <c r="AZ136" s="211">
        <f t="shared" ca="1" si="210"/>
        <v>0</v>
      </c>
      <c r="BA136" s="211">
        <f t="shared" ca="1" si="210"/>
        <v>0</v>
      </c>
      <c r="BB136" s="211">
        <f t="shared" ca="1" si="210"/>
        <v>0</v>
      </c>
      <c r="BC136" s="211">
        <f t="shared" ca="1" si="210"/>
        <v>0</v>
      </c>
      <c r="BD136" s="211">
        <f t="shared" ca="1" si="210"/>
        <v>0</v>
      </c>
      <c r="BE136" s="211">
        <f t="shared" ca="1" si="210"/>
        <v>0</v>
      </c>
      <c r="BF136" s="211">
        <f t="shared" ca="1" si="210"/>
        <v>0</v>
      </c>
      <c r="BG136" s="211">
        <f t="shared" ca="1" si="210"/>
        <v>0</v>
      </c>
      <c r="BH136" s="211">
        <f t="shared" ca="1" si="210"/>
        <v>0</v>
      </c>
      <c r="BI136" s="211">
        <f t="shared" ca="1" si="210"/>
        <v>0</v>
      </c>
      <c r="BJ136" s="211">
        <f t="shared" ca="1" si="210"/>
        <v>0</v>
      </c>
      <c r="BK136" s="211">
        <f t="shared" ca="1" si="210"/>
        <v>0</v>
      </c>
      <c r="BL136" s="211">
        <f t="shared" ca="1" si="210"/>
        <v>0</v>
      </c>
      <c r="BM136" s="211">
        <f t="shared" ca="1" si="210"/>
        <v>0</v>
      </c>
      <c r="BN136" s="211">
        <f t="shared" ca="1" si="210"/>
        <v>0</v>
      </c>
      <c r="BO136" s="211">
        <f t="shared" ca="1" si="210"/>
        <v>0</v>
      </c>
      <c r="BP136" s="211">
        <f t="shared" ca="1" si="210"/>
        <v>0</v>
      </c>
      <c r="BQ136" s="211">
        <f t="shared" ca="1" si="210"/>
        <v>0</v>
      </c>
      <c r="BR136" s="211">
        <f t="shared" ca="1" si="210"/>
        <v>0</v>
      </c>
      <c r="BS136" s="211">
        <f t="shared" ca="1" si="210"/>
        <v>0</v>
      </c>
      <c r="BT136" s="211">
        <f t="shared" ca="1" si="210"/>
        <v>0</v>
      </c>
      <c r="BU136" s="211">
        <f t="shared" ref="BU136:DC136" ca="1" si="211">SUMPRODUCT(BU$95:BU$99,100/($DG$95:$DG$99+100))-SUMPRODUCT(BU$106:BU$110,100/($DG$106:$DG$110+100))</f>
        <v>0</v>
      </c>
      <c r="BV136" s="211">
        <f t="shared" ca="1" si="211"/>
        <v>0</v>
      </c>
      <c r="BW136" s="211">
        <f t="shared" ca="1" si="211"/>
        <v>0</v>
      </c>
      <c r="BX136" s="211">
        <f t="shared" ca="1" si="211"/>
        <v>0</v>
      </c>
      <c r="BY136" s="211">
        <f t="shared" ca="1" si="211"/>
        <v>0</v>
      </c>
      <c r="BZ136" s="211">
        <f t="shared" ca="1" si="211"/>
        <v>0</v>
      </c>
      <c r="CA136" s="211">
        <f t="shared" ca="1" si="211"/>
        <v>0</v>
      </c>
      <c r="CB136" s="211">
        <f t="shared" ca="1" si="211"/>
        <v>0</v>
      </c>
      <c r="CC136" s="211">
        <f t="shared" ca="1" si="211"/>
        <v>0</v>
      </c>
      <c r="CD136" s="211">
        <f t="shared" ca="1" si="211"/>
        <v>0</v>
      </c>
      <c r="CE136" s="211">
        <f t="shared" ca="1" si="211"/>
        <v>0</v>
      </c>
      <c r="CF136" s="211">
        <f t="shared" ca="1" si="211"/>
        <v>0</v>
      </c>
      <c r="CG136" s="211">
        <f t="shared" ca="1" si="211"/>
        <v>0</v>
      </c>
      <c r="CH136" s="211">
        <f t="shared" ca="1" si="211"/>
        <v>0</v>
      </c>
      <c r="CI136" s="211">
        <f t="shared" ca="1" si="211"/>
        <v>0</v>
      </c>
      <c r="CJ136" s="211">
        <f t="shared" ca="1" si="211"/>
        <v>0</v>
      </c>
      <c r="CK136" s="211">
        <f t="shared" ca="1" si="211"/>
        <v>0</v>
      </c>
      <c r="CL136" s="211">
        <f t="shared" ca="1" si="211"/>
        <v>0</v>
      </c>
      <c r="CM136" s="211">
        <f t="shared" ca="1" si="211"/>
        <v>0</v>
      </c>
      <c r="CN136" s="211">
        <f t="shared" ca="1" si="211"/>
        <v>0</v>
      </c>
      <c r="CO136" s="211">
        <f t="shared" ca="1" si="211"/>
        <v>0</v>
      </c>
      <c r="CP136" s="211">
        <f t="shared" ca="1" si="211"/>
        <v>0</v>
      </c>
      <c r="CQ136" s="211">
        <f t="shared" ca="1" si="211"/>
        <v>0</v>
      </c>
      <c r="CR136" s="211">
        <f t="shared" ca="1" si="211"/>
        <v>0</v>
      </c>
      <c r="CS136" s="211">
        <f t="shared" ca="1" si="211"/>
        <v>0</v>
      </c>
      <c r="CT136" s="211">
        <f t="shared" ca="1" si="211"/>
        <v>0</v>
      </c>
      <c r="CU136" s="211">
        <f t="shared" ca="1" si="211"/>
        <v>0</v>
      </c>
      <c r="CV136" s="211">
        <f t="shared" ca="1" si="211"/>
        <v>0</v>
      </c>
      <c r="CW136" s="211">
        <f t="shared" ca="1" si="211"/>
        <v>0</v>
      </c>
      <c r="CX136" s="211">
        <f t="shared" ca="1" si="211"/>
        <v>0</v>
      </c>
      <c r="CY136" s="211">
        <f t="shared" ca="1" si="211"/>
        <v>0</v>
      </c>
      <c r="CZ136" s="211">
        <f t="shared" ca="1" si="211"/>
        <v>0</v>
      </c>
      <c r="DA136" s="211">
        <f t="shared" ca="1" si="211"/>
        <v>0</v>
      </c>
      <c r="DB136" s="211">
        <f t="shared" ca="1" si="211"/>
        <v>0</v>
      </c>
      <c r="DC136" s="289">
        <f t="shared" ca="1" si="211"/>
        <v>0</v>
      </c>
    </row>
    <row r="137" spans="1:110" ht="15" hidden="1" customHeight="1">
      <c r="B137" s="254" t="s">
        <v>268</v>
      </c>
      <c r="C137" s="287" t="s">
        <v>299</v>
      </c>
      <c r="D137" s="287"/>
      <c r="E137" s="287"/>
      <c r="F137" s="283">
        <f ca="1">H137+NPV(FD,I137:INDEX(I137:DC137,PAL))</f>
        <v>0</v>
      </c>
      <c r="G137" s="282">
        <f ca="1">SUMIF($H$5:$DC$5,"&lt;="&amp;PAL,$H137:$DC137)</f>
        <v>0</v>
      </c>
      <c r="H137" s="288">
        <f ca="1">SUMPRODUCT(H$106:H$110,100*$D$106:$D$110,1/($DG$106:$DG$110+100),$DH$106:$DH$110)</f>
        <v>0</v>
      </c>
      <c r="I137" s="236">
        <f t="shared" ref="I137:BT137" ca="1" si="212">SUMPRODUCT(I$106:I$110,100*$D$106:$D$110,1/($DG$106:$DG$110+100),$DH$106:$DH$110)</f>
        <v>0</v>
      </c>
      <c r="J137" s="236">
        <f t="shared" ca="1" si="212"/>
        <v>0</v>
      </c>
      <c r="K137" s="236">
        <f t="shared" ca="1" si="212"/>
        <v>0</v>
      </c>
      <c r="L137" s="236">
        <f t="shared" ca="1" si="212"/>
        <v>0</v>
      </c>
      <c r="M137" s="236">
        <f t="shared" ca="1" si="212"/>
        <v>0</v>
      </c>
      <c r="N137" s="236">
        <f t="shared" ca="1" si="212"/>
        <v>0</v>
      </c>
      <c r="O137" s="236">
        <f t="shared" ca="1" si="212"/>
        <v>0</v>
      </c>
      <c r="P137" s="236">
        <f t="shared" ca="1" si="212"/>
        <v>0</v>
      </c>
      <c r="Q137" s="236">
        <f t="shared" ca="1" si="212"/>
        <v>0</v>
      </c>
      <c r="R137" s="236">
        <f t="shared" ca="1" si="212"/>
        <v>0</v>
      </c>
      <c r="S137" s="236">
        <f t="shared" ca="1" si="212"/>
        <v>0</v>
      </c>
      <c r="T137" s="236">
        <f t="shared" ca="1" si="212"/>
        <v>0</v>
      </c>
      <c r="U137" s="236">
        <f t="shared" ca="1" si="212"/>
        <v>0</v>
      </c>
      <c r="V137" s="236">
        <f t="shared" ca="1" si="212"/>
        <v>0</v>
      </c>
      <c r="W137" s="236">
        <f t="shared" ca="1" si="212"/>
        <v>0</v>
      </c>
      <c r="X137" s="236">
        <f t="shared" ca="1" si="212"/>
        <v>0</v>
      </c>
      <c r="Y137" s="236">
        <f t="shared" ca="1" si="212"/>
        <v>0</v>
      </c>
      <c r="Z137" s="236">
        <f t="shared" ca="1" si="212"/>
        <v>0</v>
      </c>
      <c r="AA137" s="236">
        <f t="shared" ca="1" si="212"/>
        <v>0</v>
      </c>
      <c r="AB137" s="236">
        <f t="shared" ca="1" si="212"/>
        <v>0</v>
      </c>
      <c r="AC137" s="236">
        <f t="shared" ca="1" si="212"/>
        <v>0</v>
      </c>
      <c r="AD137" s="236">
        <f t="shared" ca="1" si="212"/>
        <v>0</v>
      </c>
      <c r="AE137" s="236">
        <f t="shared" ca="1" si="212"/>
        <v>0</v>
      </c>
      <c r="AF137" s="236">
        <f t="shared" ca="1" si="212"/>
        <v>0</v>
      </c>
      <c r="AG137" s="236">
        <f t="shared" ca="1" si="212"/>
        <v>0</v>
      </c>
      <c r="AH137" s="236">
        <f t="shared" ca="1" si="212"/>
        <v>0</v>
      </c>
      <c r="AI137" s="236">
        <f t="shared" ca="1" si="212"/>
        <v>0</v>
      </c>
      <c r="AJ137" s="236">
        <f t="shared" ca="1" si="212"/>
        <v>0</v>
      </c>
      <c r="AK137" s="236">
        <f t="shared" ca="1" si="212"/>
        <v>0</v>
      </c>
      <c r="AL137" s="236">
        <f t="shared" ca="1" si="212"/>
        <v>0</v>
      </c>
      <c r="AM137" s="236">
        <f t="shared" ca="1" si="212"/>
        <v>0</v>
      </c>
      <c r="AN137" s="236">
        <f t="shared" ca="1" si="212"/>
        <v>0</v>
      </c>
      <c r="AO137" s="236">
        <f t="shared" ca="1" si="212"/>
        <v>0</v>
      </c>
      <c r="AP137" s="236">
        <f t="shared" ca="1" si="212"/>
        <v>0</v>
      </c>
      <c r="AQ137" s="236">
        <f t="shared" ca="1" si="212"/>
        <v>0</v>
      </c>
      <c r="AR137" s="236">
        <f t="shared" ca="1" si="212"/>
        <v>0</v>
      </c>
      <c r="AS137" s="236">
        <f t="shared" ca="1" si="212"/>
        <v>0</v>
      </c>
      <c r="AT137" s="236">
        <f t="shared" ca="1" si="212"/>
        <v>0</v>
      </c>
      <c r="AU137" s="236">
        <f t="shared" ca="1" si="212"/>
        <v>0</v>
      </c>
      <c r="AV137" s="236">
        <f t="shared" ca="1" si="212"/>
        <v>0</v>
      </c>
      <c r="AW137" s="236">
        <f t="shared" ca="1" si="212"/>
        <v>0</v>
      </c>
      <c r="AX137" s="236">
        <f t="shared" ca="1" si="212"/>
        <v>0</v>
      </c>
      <c r="AY137" s="236">
        <f t="shared" ca="1" si="212"/>
        <v>0</v>
      </c>
      <c r="AZ137" s="236">
        <f t="shared" ca="1" si="212"/>
        <v>0</v>
      </c>
      <c r="BA137" s="236">
        <f t="shared" ca="1" si="212"/>
        <v>0</v>
      </c>
      <c r="BB137" s="236">
        <f t="shared" ca="1" si="212"/>
        <v>0</v>
      </c>
      <c r="BC137" s="236">
        <f t="shared" ca="1" si="212"/>
        <v>0</v>
      </c>
      <c r="BD137" s="236">
        <f t="shared" ca="1" si="212"/>
        <v>0</v>
      </c>
      <c r="BE137" s="236">
        <f t="shared" ca="1" si="212"/>
        <v>0</v>
      </c>
      <c r="BF137" s="236">
        <f t="shared" ca="1" si="212"/>
        <v>0</v>
      </c>
      <c r="BG137" s="236">
        <f t="shared" ca="1" si="212"/>
        <v>0</v>
      </c>
      <c r="BH137" s="236">
        <f t="shared" ca="1" si="212"/>
        <v>0</v>
      </c>
      <c r="BI137" s="236">
        <f t="shared" ca="1" si="212"/>
        <v>0</v>
      </c>
      <c r="BJ137" s="236">
        <f t="shared" ca="1" si="212"/>
        <v>0</v>
      </c>
      <c r="BK137" s="236">
        <f t="shared" ca="1" si="212"/>
        <v>0</v>
      </c>
      <c r="BL137" s="236">
        <f t="shared" ca="1" si="212"/>
        <v>0</v>
      </c>
      <c r="BM137" s="236">
        <f t="shared" ca="1" si="212"/>
        <v>0</v>
      </c>
      <c r="BN137" s="236">
        <f t="shared" ca="1" si="212"/>
        <v>0</v>
      </c>
      <c r="BO137" s="236">
        <f t="shared" ca="1" si="212"/>
        <v>0</v>
      </c>
      <c r="BP137" s="236">
        <f t="shared" ca="1" si="212"/>
        <v>0</v>
      </c>
      <c r="BQ137" s="236">
        <f t="shared" ca="1" si="212"/>
        <v>0</v>
      </c>
      <c r="BR137" s="236">
        <f t="shared" ca="1" si="212"/>
        <v>0</v>
      </c>
      <c r="BS137" s="236">
        <f t="shared" ca="1" si="212"/>
        <v>0</v>
      </c>
      <c r="BT137" s="236">
        <f t="shared" ca="1" si="212"/>
        <v>0</v>
      </c>
      <c r="BU137" s="236">
        <f t="shared" ref="BU137:DC137" ca="1" si="213">SUMPRODUCT(BU$106:BU$110,100*$D$106:$D$110,1/($DG$106:$DG$110+100),$DH$106:$DH$110)</f>
        <v>0</v>
      </c>
      <c r="BV137" s="236">
        <f t="shared" ca="1" si="213"/>
        <v>0</v>
      </c>
      <c r="BW137" s="236">
        <f t="shared" ca="1" si="213"/>
        <v>0</v>
      </c>
      <c r="BX137" s="236">
        <f t="shared" ca="1" si="213"/>
        <v>0</v>
      </c>
      <c r="BY137" s="236">
        <f t="shared" ca="1" si="213"/>
        <v>0</v>
      </c>
      <c r="BZ137" s="236">
        <f t="shared" ca="1" si="213"/>
        <v>0</v>
      </c>
      <c r="CA137" s="236">
        <f t="shared" ca="1" si="213"/>
        <v>0</v>
      </c>
      <c r="CB137" s="236">
        <f t="shared" ca="1" si="213"/>
        <v>0</v>
      </c>
      <c r="CC137" s="236">
        <f t="shared" ca="1" si="213"/>
        <v>0</v>
      </c>
      <c r="CD137" s="236">
        <f t="shared" ca="1" si="213"/>
        <v>0</v>
      </c>
      <c r="CE137" s="236">
        <f t="shared" ca="1" si="213"/>
        <v>0</v>
      </c>
      <c r="CF137" s="236">
        <f t="shared" ca="1" si="213"/>
        <v>0</v>
      </c>
      <c r="CG137" s="236">
        <f t="shared" ca="1" si="213"/>
        <v>0</v>
      </c>
      <c r="CH137" s="236">
        <f t="shared" ca="1" si="213"/>
        <v>0</v>
      </c>
      <c r="CI137" s="236">
        <f t="shared" ca="1" si="213"/>
        <v>0</v>
      </c>
      <c r="CJ137" s="236">
        <f t="shared" ca="1" si="213"/>
        <v>0</v>
      </c>
      <c r="CK137" s="236">
        <f t="shared" ca="1" si="213"/>
        <v>0</v>
      </c>
      <c r="CL137" s="236">
        <f t="shared" ca="1" si="213"/>
        <v>0</v>
      </c>
      <c r="CM137" s="236">
        <f t="shared" ca="1" si="213"/>
        <v>0</v>
      </c>
      <c r="CN137" s="236">
        <f t="shared" ca="1" si="213"/>
        <v>0</v>
      </c>
      <c r="CO137" s="236">
        <f t="shared" ca="1" si="213"/>
        <v>0</v>
      </c>
      <c r="CP137" s="236">
        <f t="shared" ca="1" si="213"/>
        <v>0</v>
      </c>
      <c r="CQ137" s="236">
        <f t="shared" ca="1" si="213"/>
        <v>0</v>
      </c>
      <c r="CR137" s="236">
        <f t="shared" ca="1" si="213"/>
        <v>0</v>
      </c>
      <c r="CS137" s="236">
        <f t="shared" ca="1" si="213"/>
        <v>0</v>
      </c>
      <c r="CT137" s="236">
        <f t="shared" ca="1" si="213"/>
        <v>0</v>
      </c>
      <c r="CU137" s="236">
        <f t="shared" ca="1" si="213"/>
        <v>0</v>
      </c>
      <c r="CV137" s="236">
        <f t="shared" ca="1" si="213"/>
        <v>0</v>
      </c>
      <c r="CW137" s="236">
        <f t="shared" ca="1" si="213"/>
        <v>0</v>
      </c>
      <c r="CX137" s="236">
        <f t="shared" ca="1" si="213"/>
        <v>0</v>
      </c>
      <c r="CY137" s="236">
        <f t="shared" ca="1" si="213"/>
        <v>0</v>
      </c>
      <c r="CZ137" s="236">
        <f t="shared" ca="1" si="213"/>
        <v>0</v>
      </c>
      <c r="DA137" s="236">
        <f t="shared" ca="1" si="213"/>
        <v>0</v>
      </c>
      <c r="DB137" s="236">
        <f t="shared" ca="1" si="213"/>
        <v>0</v>
      </c>
      <c r="DC137" s="290">
        <f t="shared" ca="1" si="213"/>
        <v>0</v>
      </c>
    </row>
    <row r="138" spans="1:110" ht="15" hidden="1" customHeight="1" thickBot="1">
      <c r="B138" s="113" t="s">
        <v>300</v>
      </c>
      <c r="C138" s="115" t="s">
        <v>301</v>
      </c>
      <c r="D138" s="114"/>
      <c r="E138" s="114"/>
      <c r="F138" s="291">
        <f ca="1">H138+NPV(FD,I138:INDEX(I138:DC138,PAL))</f>
        <v>-160830893.71812332</v>
      </c>
      <c r="G138" s="292">
        <f ca="1">SUMIF($H$5:$DC$5,"&lt;="&amp;PAL,$H138:$DC138)</f>
        <v>-195208095.77133897</v>
      </c>
      <c r="H138" s="293">
        <f ca="1">-H135+H136+H137</f>
        <v>-23834083.140495867</v>
      </c>
      <c r="I138" s="284">
        <f t="shared" ref="I138:BT138" ca="1" si="214">-I135+I136+I137</f>
        <v>-28554815.475495867</v>
      </c>
      <c r="J138" s="284">
        <f t="shared" ca="1" si="214"/>
        <v>-24151141.062975205</v>
      </c>
      <c r="K138" s="284">
        <f t="shared" ca="1" si="214"/>
        <v>-22982986.065198347</v>
      </c>
      <c r="L138" s="284">
        <f t="shared" ca="1" si="214"/>
        <v>-21028498.346876033</v>
      </c>
      <c r="M138" s="284">
        <f t="shared" ca="1" si="214"/>
        <v>-20539619.630157024</v>
      </c>
      <c r="N138" s="284">
        <f t="shared" ca="1" si="214"/>
        <v>-15551378.453206614</v>
      </c>
      <c r="O138" s="284">
        <f t="shared" ca="1" si="214"/>
        <v>-1302554.0249752072</v>
      </c>
      <c r="P138" s="284">
        <f t="shared" ca="1" si="214"/>
        <v>-1302554.0249752069</v>
      </c>
      <c r="Q138" s="284">
        <f t="shared" ca="1" si="214"/>
        <v>-1302554.0249752069</v>
      </c>
      <c r="R138" s="284">
        <f t="shared" ca="1" si="214"/>
        <v>-1312107.2687355378</v>
      </c>
      <c r="S138" s="284">
        <f t="shared" ca="1" si="214"/>
        <v>-1325164.4988595047</v>
      </c>
      <c r="T138" s="284">
        <f t="shared" ca="1" si="214"/>
        <v>-1336919.6024380168</v>
      </c>
      <c r="U138" s="284">
        <f t="shared" ca="1" si="214"/>
        <v>-1356154.1241818184</v>
      </c>
      <c r="V138" s="284">
        <f t="shared" ca="1" si="214"/>
        <v>-1361696.1769834713</v>
      </c>
      <c r="W138" s="284">
        <f t="shared" ca="1" si="214"/>
        <v>-1374010.2742809921</v>
      </c>
      <c r="X138" s="284">
        <f t="shared" ca="1" si="214"/>
        <v>-1381956.2055867771</v>
      </c>
      <c r="Y138" s="284">
        <f t="shared" ca="1" si="214"/>
        <v>-1381956.2055867771</v>
      </c>
      <c r="Z138" s="284">
        <f t="shared" ca="1" si="214"/>
        <v>-1381956.2055867771</v>
      </c>
      <c r="AA138" s="284">
        <f t="shared" ca="1" si="214"/>
        <v>-1381956.2055867771</v>
      </c>
      <c r="AB138" s="284">
        <f t="shared" ca="1" si="214"/>
        <v>-1381956.2055867771</v>
      </c>
      <c r="AC138" s="284">
        <f t="shared" ca="1" si="214"/>
        <v>-14154253.726247935</v>
      </c>
      <c r="AD138" s="284">
        <f t="shared" ca="1" si="214"/>
        <v>-1381956.2055867771</v>
      </c>
      <c r="AE138" s="284">
        <f t="shared" ca="1" si="214"/>
        <v>-1381956.2055867771</v>
      </c>
      <c r="AF138" s="284">
        <f t="shared" ca="1" si="214"/>
        <v>-1381956.2055867771</v>
      </c>
      <c r="AG138" s="284">
        <f t="shared" ca="1" si="214"/>
        <v>-1381956.2055867771</v>
      </c>
      <c r="AH138" s="284">
        <f t="shared" ca="1" si="214"/>
        <v>0</v>
      </c>
      <c r="AI138" s="284">
        <f t="shared" ca="1" si="214"/>
        <v>0</v>
      </c>
      <c r="AJ138" s="284">
        <f t="shared" ca="1" si="214"/>
        <v>0</v>
      </c>
      <c r="AK138" s="284">
        <f t="shared" ca="1" si="214"/>
        <v>0</v>
      </c>
      <c r="AL138" s="284">
        <f t="shared" ca="1" si="214"/>
        <v>0</v>
      </c>
      <c r="AM138" s="284">
        <f t="shared" ca="1" si="214"/>
        <v>0</v>
      </c>
      <c r="AN138" s="284">
        <f t="shared" ca="1" si="214"/>
        <v>0</v>
      </c>
      <c r="AO138" s="284">
        <f t="shared" ca="1" si="214"/>
        <v>0</v>
      </c>
      <c r="AP138" s="284">
        <f t="shared" ca="1" si="214"/>
        <v>0</v>
      </c>
      <c r="AQ138" s="284">
        <f t="shared" ca="1" si="214"/>
        <v>0</v>
      </c>
      <c r="AR138" s="284">
        <f t="shared" ca="1" si="214"/>
        <v>0</v>
      </c>
      <c r="AS138" s="284">
        <f t="shared" ca="1" si="214"/>
        <v>0</v>
      </c>
      <c r="AT138" s="284">
        <f t="shared" ca="1" si="214"/>
        <v>0</v>
      </c>
      <c r="AU138" s="284">
        <f t="shared" ca="1" si="214"/>
        <v>0</v>
      </c>
      <c r="AV138" s="284">
        <f t="shared" ca="1" si="214"/>
        <v>0</v>
      </c>
      <c r="AW138" s="284">
        <f t="shared" ca="1" si="214"/>
        <v>0</v>
      </c>
      <c r="AX138" s="284">
        <f t="shared" ca="1" si="214"/>
        <v>0</v>
      </c>
      <c r="AY138" s="284">
        <f t="shared" ca="1" si="214"/>
        <v>0</v>
      </c>
      <c r="AZ138" s="284">
        <f t="shared" ca="1" si="214"/>
        <v>0</v>
      </c>
      <c r="BA138" s="284">
        <f t="shared" ca="1" si="214"/>
        <v>0</v>
      </c>
      <c r="BB138" s="284">
        <f t="shared" ca="1" si="214"/>
        <v>0</v>
      </c>
      <c r="BC138" s="284">
        <f t="shared" ca="1" si="214"/>
        <v>0</v>
      </c>
      <c r="BD138" s="284">
        <f t="shared" ca="1" si="214"/>
        <v>0</v>
      </c>
      <c r="BE138" s="284">
        <f t="shared" ca="1" si="214"/>
        <v>0</v>
      </c>
      <c r="BF138" s="284">
        <f t="shared" ca="1" si="214"/>
        <v>0</v>
      </c>
      <c r="BG138" s="284">
        <f t="shared" ca="1" si="214"/>
        <v>0</v>
      </c>
      <c r="BH138" s="284">
        <f t="shared" ca="1" si="214"/>
        <v>0</v>
      </c>
      <c r="BI138" s="284">
        <f t="shared" ca="1" si="214"/>
        <v>0</v>
      </c>
      <c r="BJ138" s="284">
        <f t="shared" ca="1" si="214"/>
        <v>0</v>
      </c>
      <c r="BK138" s="284">
        <f t="shared" ca="1" si="214"/>
        <v>0</v>
      </c>
      <c r="BL138" s="284">
        <f t="shared" ca="1" si="214"/>
        <v>0</v>
      </c>
      <c r="BM138" s="284">
        <f t="shared" ca="1" si="214"/>
        <v>0</v>
      </c>
      <c r="BN138" s="284">
        <f t="shared" ca="1" si="214"/>
        <v>0</v>
      </c>
      <c r="BO138" s="284">
        <f t="shared" ca="1" si="214"/>
        <v>0</v>
      </c>
      <c r="BP138" s="284">
        <f t="shared" ca="1" si="214"/>
        <v>0</v>
      </c>
      <c r="BQ138" s="284">
        <f t="shared" ca="1" si="214"/>
        <v>0</v>
      </c>
      <c r="BR138" s="284">
        <f t="shared" ca="1" si="214"/>
        <v>0</v>
      </c>
      <c r="BS138" s="284">
        <f t="shared" ca="1" si="214"/>
        <v>0</v>
      </c>
      <c r="BT138" s="284">
        <f t="shared" ca="1" si="214"/>
        <v>0</v>
      </c>
      <c r="BU138" s="284">
        <f t="shared" ref="BU138:DC138" ca="1" si="215">-BU135+BU136+BU137</f>
        <v>0</v>
      </c>
      <c r="BV138" s="284">
        <f t="shared" ca="1" si="215"/>
        <v>0</v>
      </c>
      <c r="BW138" s="284">
        <f t="shared" ca="1" si="215"/>
        <v>0</v>
      </c>
      <c r="BX138" s="284">
        <f t="shared" ca="1" si="215"/>
        <v>0</v>
      </c>
      <c r="BY138" s="284">
        <f t="shared" ca="1" si="215"/>
        <v>0</v>
      </c>
      <c r="BZ138" s="284">
        <f t="shared" ca="1" si="215"/>
        <v>0</v>
      </c>
      <c r="CA138" s="284">
        <f t="shared" ca="1" si="215"/>
        <v>0</v>
      </c>
      <c r="CB138" s="284">
        <f t="shared" ca="1" si="215"/>
        <v>0</v>
      </c>
      <c r="CC138" s="284">
        <f t="shared" ca="1" si="215"/>
        <v>0</v>
      </c>
      <c r="CD138" s="284">
        <f t="shared" ca="1" si="215"/>
        <v>0</v>
      </c>
      <c r="CE138" s="284">
        <f t="shared" ca="1" si="215"/>
        <v>0</v>
      </c>
      <c r="CF138" s="284">
        <f t="shared" ca="1" si="215"/>
        <v>0</v>
      </c>
      <c r="CG138" s="284">
        <f t="shared" ca="1" si="215"/>
        <v>0</v>
      </c>
      <c r="CH138" s="284">
        <f t="shared" ca="1" si="215"/>
        <v>0</v>
      </c>
      <c r="CI138" s="284">
        <f t="shared" ca="1" si="215"/>
        <v>0</v>
      </c>
      <c r="CJ138" s="284">
        <f t="shared" ca="1" si="215"/>
        <v>0</v>
      </c>
      <c r="CK138" s="284">
        <f t="shared" ca="1" si="215"/>
        <v>0</v>
      </c>
      <c r="CL138" s="284">
        <f t="shared" ca="1" si="215"/>
        <v>0</v>
      </c>
      <c r="CM138" s="284">
        <f t="shared" ca="1" si="215"/>
        <v>0</v>
      </c>
      <c r="CN138" s="284">
        <f t="shared" ca="1" si="215"/>
        <v>0</v>
      </c>
      <c r="CO138" s="284">
        <f t="shared" ca="1" si="215"/>
        <v>0</v>
      </c>
      <c r="CP138" s="284">
        <f t="shared" ca="1" si="215"/>
        <v>0</v>
      </c>
      <c r="CQ138" s="284">
        <f t="shared" ca="1" si="215"/>
        <v>0</v>
      </c>
      <c r="CR138" s="284">
        <f t="shared" ca="1" si="215"/>
        <v>0</v>
      </c>
      <c r="CS138" s="284">
        <f t="shared" ca="1" si="215"/>
        <v>0</v>
      </c>
      <c r="CT138" s="284">
        <f t="shared" ca="1" si="215"/>
        <v>0</v>
      </c>
      <c r="CU138" s="284">
        <f t="shared" ca="1" si="215"/>
        <v>0</v>
      </c>
      <c r="CV138" s="284">
        <f t="shared" ca="1" si="215"/>
        <v>0</v>
      </c>
      <c r="CW138" s="284">
        <f t="shared" ca="1" si="215"/>
        <v>0</v>
      </c>
      <c r="CX138" s="284">
        <f t="shared" ca="1" si="215"/>
        <v>0</v>
      </c>
      <c r="CY138" s="284">
        <f t="shared" ca="1" si="215"/>
        <v>0</v>
      </c>
      <c r="CZ138" s="284">
        <f t="shared" ca="1" si="215"/>
        <v>0</v>
      </c>
      <c r="DA138" s="284">
        <f t="shared" ca="1" si="215"/>
        <v>0</v>
      </c>
      <c r="DB138" s="284">
        <f t="shared" ca="1" si="215"/>
        <v>0</v>
      </c>
      <c r="DC138" s="294">
        <f t="shared" ca="1" si="215"/>
        <v>0</v>
      </c>
    </row>
    <row r="139" spans="1:110" ht="15" hidden="1" customHeight="1" thickBot="1">
      <c r="C139" s="1267" t="s">
        <v>302</v>
      </c>
      <c r="D139" s="1268"/>
      <c r="E139" s="1268"/>
      <c r="F139" s="1269"/>
      <c r="G139" s="29"/>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row>
    <row r="140" spans="1:110" ht="15" hidden="1" customHeight="1">
      <c r="C140" s="1272" t="s">
        <v>240</v>
      </c>
      <c r="D140" s="1273"/>
      <c r="E140" s="1274"/>
      <c r="F140" s="123">
        <f ca="1">IF(Rezultatai!B$4=Data1!$G$2,'Jautrumo analizė'!G140,"")</f>
        <v>1.1418817295790487</v>
      </c>
      <c r="G140" s="121">
        <f ca="1">IFERROR(IF(F131&lt;0,(F117-F131)/(F130-F133),(F117)/(F130+F131-F133)),"")</f>
        <v>1.1418817295790487</v>
      </c>
    </row>
    <row r="141" spans="1:110" ht="15" hidden="1" customHeight="1">
      <c r="C141" s="1256" t="s">
        <v>239</v>
      </c>
      <c r="D141" s="1209"/>
      <c r="E141" s="1257"/>
      <c r="F141" s="295">
        <f ca="1">IF(Rezultatai!B$4=Data1!$G$2,'Jautrumo analizė'!G141,"")</f>
        <v>19676869.124814063</v>
      </c>
      <c r="G141" s="121">
        <f ca="1">IFERROR(F134,"")</f>
        <v>19676869.124814063</v>
      </c>
    </row>
    <row r="142" spans="1:110" ht="15" hidden="1" customHeight="1">
      <c r="C142" s="1256" t="s">
        <v>241</v>
      </c>
      <c r="D142" s="1209"/>
      <c r="E142" s="1257"/>
      <c r="F142" s="295">
        <f ca="1">IF(Rezultatai!B$4=Data1!$G$2,'Jautrumo analizė'!G142,"")</f>
        <v>6.1858246696973263E-2</v>
      </c>
      <c r="G142" s="121">
        <f ca="1">IFERROR(IRR(H134:INDEX(H134:DC134,PAL+1)),"")</f>
        <v>6.1858246696973263E-2</v>
      </c>
    </row>
    <row r="143" spans="1:110" ht="15" hidden="1" customHeight="1">
      <c r="C143" s="1256" t="s">
        <v>250</v>
      </c>
      <c r="D143" s="1209"/>
      <c r="E143" s="1257"/>
      <c r="F143" s="295" t="str">
        <f>IF(Rezultatai!B$4=Data1!$G$3,'Jautrumo analizė'!G143,"")</f>
        <v/>
      </c>
      <c r="G143" s="121">
        <f ca="1">IFERROR((F7+F115-F132)/F116,"")</f>
        <v>139.50832749796274</v>
      </c>
    </row>
    <row r="144" spans="1:110" ht="15" hidden="1" customHeight="1">
      <c r="C144" s="1256" t="s">
        <v>303</v>
      </c>
      <c r="D144" s="1209"/>
      <c r="E144" s="1257"/>
      <c r="F144" s="295" t="str">
        <f>IF(Rezultatai!B$5&lt;&gt;"",'Jautrumo analizė'!G144,"")</f>
        <v/>
      </c>
      <c r="G144" s="121">
        <f ca="1">IFERROR(SUM(F152:F160),"")</f>
        <v>6.1190764419321244</v>
      </c>
    </row>
    <row r="145" spans="3:107" ht="15" hidden="1" customHeight="1" thickBot="1">
      <c r="C145" s="1262" t="s">
        <v>286</v>
      </c>
      <c r="D145" s="1263"/>
      <c r="E145" s="1264"/>
      <c r="F145" s="296">
        <f ca="1">IFERROR(F138,"")</f>
        <v>-160830893.71812332</v>
      </c>
      <c r="G145" s="122"/>
    </row>
    <row r="146" spans="3:107" ht="15" hidden="1" customHeight="1" thickBot="1">
      <c r="C146" s="1259" t="s">
        <v>242</v>
      </c>
      <c r="D146" s="1260"/>
      <c r="E146" s="1260"/>
      <c r="F146" s="1261"/>
      <c r="G146" s="186" t="s">
        <v>147</v>
      </c>
      <c r="H146" s="186" t="str">
        <f ca="1">H6</f>
        <v>2024</v>
      </c>
      <c r="I146" s="186">
        <f t="shared" ref="I146:BT146" ca="1" si="216">I6</f>
        <v>2025</v>
      </c>
      <c r="J146" s="186">
        <f t="shared" ca="1" si="216"/>
        <v>2026</v>
      </c>
      <c r="K146" s="186">
        <f t="shared" ca="1" si="216"/>
        <v>2027</v>
      </c>
      <c r="L146" s="186">
        <f t="shared" ca="1" si="216"/>
        <v>2028</v>
      </c>
      <c r="M146" s="186">
        <f t="shared" ca="1" si="216"/>
        <v>2029</v>
      </c>
      <c r="N146" s="186">
        <f t="shared" ca="1" si="216"/>
        <v>2030</v>
      </c>
      <c r="O146" s="186">
        <f t="shared" ca="1" si="216"/>
        <v>2031</v>
      </c>
      <c r="P146" s="186">
        <f t="shared" ca="1" si="216"/>
        <v>2032</v>
      </c>
      <c r="Q146" s="186">
        <f t="shared" ca="1" si="216"/>
        <v>2033</v>
      </c>
      <c r="R146" s="186">
        <f t="shared" ca="1" si="216"/>
        <v>2034</v>
      </c>
      <c r="S146" s="186">
        <f t="shared" ca="1" si="216"/>
        <v>2035</v>
      </c>
      <c r="T146" s="186">
        <f t="shared" ca="1" si="216"/>
        <v>2036</v>
      </c>
      <c r="U146" s="186">
        <f t="shared" ca="1" si="216"/>
        <v>2037</v>
      </c>
      <c r="V146" s="186">
        <f t="shared" ca="1" si="216"/>
        <v>2038</v>
      </c>
      <c r="W146" s="186">
        <f t="shared" ca="1" si="216"/>
        <v>2039</v>
      </c>
      <c r="X146" s="186">
        <f t="shared" ca="1" si="216"/>
        <v>2040</v>
      </c>
      <c r="Y146" s="186">
        <f t="shared" ca="1" si="216"/>
        <v>2041</v>
      </c>
      <c r="Z146" s="186">
        <f t="shared" ca="1" si="216"/>
        <v>2042</v>
      </c>
      <c r="AA146" s="186">
        <f t="shared" ca="1" si="216"/>
        <v>2043</v>
      </c>
      <c r="AB146" s="186">
        <f t="shared" ca="1" si="216"/>
        <v>2044</v>
      </c>
      <c r="AC146" s="186">
        <f t="shared" ca="1" si="216"/>
        <v>2045</v>
      </c>
      <c r="AD146" s="186">
        <f t="shared" ca="1" si="216"/>
        <v>2046</v>
      </c>
      <c r="AE146" s="186">
        <f t="shared" ca="1" si="216"/>
        <v>2047</v>
      </c>
      <c r="AF146" s="186">
        <f t="shared" ca="1" si="216"/>
        <v>2048</v>
      </c>
      <c r="AG146" s="186">
        <f t="shared" ca="1" si="216"/>
        <v>2049</v>
      </c>
      <c r="AH146" s="186">
        <f t="shared" ca="1" si="216"/>
        <v>2050</v>
      </c>
      <c r="AI146" s="186">
        <f t="shared" ca="1" si="216"/>
        <v>2051</v>
      </c>
      <c r="AJ146" s="186">
        <f t="shared" ca="1" si="216"/>
        <v>2052</v>
      </c>
      <c r="AK146" s="186">
        <f t="shared" ca="1" si="216"/>
        <v>2053</v>
      </c>
      <c r="AL146" s="186">
        <f t="shared" ca="1" si="216"/>
        <v>2054</v>
      </c>
      <c r="AM146" s="186">
        <f t="shared" ca="1" si="216"/>
        <v>2055</v>
      </c>
      <c r="AN146" s="186">
        <f t="shared" ca="1" si="216"/>
        <v>2056</v>
      </c>
      <c r="AO146" s="186">
        <f t="shared" ca="1" si="216"/>
        <v>2057</v>
      </c>
      <c r="AP146" s="186">
        <f t="shared" ca="1" si="216"/>
        <v>2058</v>
      </c>
      <c r="AQ146" s="186">
        <f t="shared" ca="1" si="216"/>
        <v>2059</v>
      </c>
      <c r="AR146" s="186">
        <f t="shared" ca="1" si="216"/>
        <v>2060</v>
      </c>
      <c r="AS146" s="186">
        <f t="shared" ca="1" si="216"/>
        <v>2061</v>
      </c>
      <c r="AT146" s="186">
        <f t="shared" ca="1" si="216"/>
        <v>2062</v>
      </c>
      <c r="AU146" s="186">
        <f t="shared" ca="1" si="216"/>
        <v>2063</v>
      </c>
      <c r="AV146" s="186">
        <f t="shared" ca="1" si="216"/>
        <v>2064</v>
      </c>
      <c r="AW146" s="186">
        <f t="shared" ca="1" si="216"/>
        <v>2065</v>
      </c>
      <c r="AX146" s="186">
        <f t="shared" ca="1" si="216"/>
        <v>2066</v>
      </c>
      <c r="AY146" s="186">
        <f t="shared" ca="1" si="216"/>
        <v>2067</v>
      </c>
      <c r="AZ146" s="186">
        <f t="shared" ca="1" si="216"/>
        <v>2068</v>
      </c>
      <c r="BA146" s="186">
        <f t="shared" ca="1" si="216"/>
        <v>2069</v>
      </c>
      <c r="BB146" s="186">
        <f t="shared" ca="1" si="216"/>
        <v>2070</v>
      </c>
      <c r="BC146" s="186">
        <f t="shared" ca="1" si="216"/>
        <v>2071</v>
      </c>
      <c r="BD146" s="186">
        <f t="shared" ca="1" si="216"/>
        <v>2072</v>
      </c>
      <c r="BE146" s="186">
        <f t="shared" ca="1" si="216"/>
        <v>2073</v>
      </c>
      <c r="BF146" s="186">
        <f t="shared" ca="1" si="216"/>
        <v>2074</v>
      </c>
      <c r="BG146" s="186">
        <f t="shared" ca="1" si="216"/>
        <v>2075</v>
      </c>
      <c r="BH146" s="186">
        <f t="shared" ca="1" si="216"/>
        <v>2076</v>
      </c>
      <c r="BI146" s="186">
        <f t="shared" ca="1" si="216"/>
        <v>2077</v>
      </c>
      <c r="BJ146" s="186">
        <f t="shared" ca="1" si="216"/>
        <v>2078</v>
      </c>
      <c r="BK146" s="186">
        <f t="shared" ca="1" si="216"/>
        <v>2079</v>
      </c>
      <c r="BL146" s="186">
        <f t="shared" ca="1" si="216"/>
        <v>2080</v>
      </c>
      <c r="BM146" s="186">
        <f t="shared" ca="1" si="216"/>
        <v>2081</v>
      </c>
      <c r="BN146" s="186">
        <f t="shared" ca="1" si="216"/>
        <v>2082</v>
      </c>
      <c r="BO146" s="186">
        <f t="shared" ca="1" si="216"/>
        <v>2083</v>
      </c>
      <c r="BP146" s="186">
        <f t="shared" ca="1" si="216"/>
        <v>2084</v>
      </c>
      <c r="BQ146" s="186">
        <f t="shared" ca="1" si="216"/>
        <v>2085</v>
      </c>
      <c r="BR146" s="186">
        <f t="shared" ca="1" si="216"/>
        <v>2086</v>
      </c>
      <c r="BS146" s="186">
        <f t="shared" ca="1" si="216"/>
        <v>2087</v>
      </c>
      <c r="BT146" s="186">
        <f t="shared" ca="1" si="216"/>
        <v>2088</v>
      </c>
      <c r="BU146" s="186">
        <f t="shared" ref="BU146:DC146" ca="1" si="217">BU6</f>
        <v>2089</v>
      </c>
      <c r="BV146" s="186">
        <f t="shared" ca="1" si="217"/>
        <v>2090</v>
      </c>
      <c r="BW146" s="186">
        <f t="shared" ca="1" si="217"/>
        <v>2091</v>
      </c>
      <c r="BX146" s="186">
        <f t="shared" ca="1" si="217"/>
        <v>2092</v>
      </c>
      <c r="BY146" s="186">
        <f t="shared" ca="1" si="217"/>
        <v>2093</v>
      </c>
      <c r="BZ146" s="186">
        <f t="shared" ca="1" si="217"/>
        <v>2094</v>
      </c>
      <c r="CA146" s="186">
        <f t="shared" ca="1" si="217"/>
        <v>2095</v>
      </c>
      <c r="CB146" s="186">
        <f t="shared" ca="1" si="217"/>
        <v>2096</v>
      </c>
      <c r="CC146" s="186">
        <f t="shared" ca="1" si="217"/>
        <v>2097</v>
      </c>
      <c r="CD146" s="186">
        <f t="shared" ca="1" si="217"/>
        <v>2098</v>
      </c>
      <c r="CE146" s="186">
        <f t="shared" ca="1" si="217"/>
        <v>2099</v>
      </c>
      <c r="CF146" s="186">
        <f t="shared" ca="1" si="217"/>
        <v>2100</v>
      </c>
      <c r="CG146" s="186">
        <f t="shared" ca="1" si="217"/>
        <v>2101</v>
      </c>
      <c r="CH146" s="186">
        <f t="shared" ca="1" si="217"/>
        <v>2102</v>
      </c>
      <c r="CI146" s="186">
        <f t="shared" ca="1" si="217"/>
        <v>2103</v>
      </c>
      <c r="CJ146" s="186">
        <f t="shared" ca="1" si="217"/>
        <v>2104</v>
      </c>
      <c r="CK146" s="186">
        <f t="shared" ca="1" si="217"/>
        <v>2105</v>
      </c>
      <c r="CL146" s="186">
        <f t="shared" ca="1" si="217"/>
        <v>2106</v>
      </c>
      <c r="CM146" s="186">
        <f t="shared" ca="1" si="217"/>
        <v>2107</v>
      </c>
      <c r="CN146" s="186">
        <f t="shared" ca="1" si="217"/>
        <v>2108</v>
      </c>
      <c r="CO146" s="186">
        <f t="shared" ca="1" si="217"/>
        <v>2109</v>
      </c>
      <c r="CP146" s="186">
        <f t="shared" ca="1" si="217"/>
        <v>2110</v>
      </c>
      <c r="CQ146" s="186">
        <f t="shared" ca="1" si="217"/>
        <v>2111</v>
      </c>
      <c r="CR146" s="186">
        <f t="shared" ca="1" si="217"/>
        <v>2112</v>
      </c>
      <c r="CS146" s="186">
        <f t="shared" ca="1" si="217"/>
        <v>2113</v>
      </c>
      <c r="CT146" s="186">
        <f t="shared" ca="1" si="217"/>
        <v>2114</v>
      </c>
      <c r="CU146" s="186">
        <f t="shared" ca="1" si="217"/>
        <v>2115</v>
      </c>
      <c r="CV146" s="186">
        <f t="shared" ca="1" si="217"/>
        <v>2116</v>
      </c>
      <c r="CW146" s="186">
        <f t="shared" ca="1" si="217"/>
        <v>2117</v>
      </c>
      <c r="CX146" s="186">
        <f t="shared" ca="1" si="217"/>
        <v>2118</v>
      </c>
      <c r="CY146" s="186">
        <f t="shared" ca="1" si="217"/>
        <v>2119</v>
      </c>
      <c r="CZ146" s="186">
        <f t="shared" ca="1" si="217"/>
        <v>2120</v>
      </c>
      <c r="DA146" s="186">
        <f t="shared" ca="1" si="217"/>
        <v>2121</v>
      </c>
      <c r="DB146" s="186">
        <f t="shared" ca="1" si="217"/>
        <v>2122</v>
      </c>
      <c r="DC146" s="186">
        <f t="shared" ca="1" si="217"/>
        <v>2123</v>
      </c>
    </row>
    <row r="147" spans="3:107" ht="15" hidden="1" customHeight="1">
      <c r="C147" s="1183" t="s">
        <v>243</v>
      </c>
      <c r="D147" s="1184"/>
      <c r="E147" s="1185"/>
      <c r="F147" s="33"/>
      <c r="G147" s="214">
        <f>SUMIF($H$4:$DC$4,"&lt;="&amp;PAL,$H147:$DC147)</f>
        <v>0</v>
      </c>
      <c r="H147" s="211">
        <f ca="1">H132-H$7+H$115</f>
        <v>-28839240.600000001</v>
      </c>
      <c r="I147" s="211">
        <f ca="1">I132-I$7+I$115</f>
        <v>-34551326.72535</v>
      </c>
      <c r="J147" s="211">
        <f t="shared" ref="J147:BT147" ca="1" si="218">J132-J$7+J$115</f>
        <v>-29222880.6862</v>
      </c>
      <c r="K147" s="211">
        <f t="shared" ca="1" si="218"/>
        <v>-27809413.138890002</v>
      </c>
      <c r="L147" s="211">
        <f t="shared" ca="1" si="218"/>
        <v>-25444482.99972</v>
      </c>
      <c r="M147" s="211">
        <f t="shared" ca="1" si="218"/>
        <v>-24852939.752489999</v>
      </c>
      <c r="N147" s="211">
        <f t="shared" ca="1" si="218"/>
        <v>-18817167.928380001</v>
      </c>
      <c r="O147" s="211">
        <f t="shared" ca="1" si="218"/>
        <v>-1576090.3702200006</v>
      </c>
      <c r="P147" s="211">
        <f t="shared" ca="1" si="218"/>
        <v>-1576090.3702200004</v>
      </c>
      <c r="Q147" s="211">
        <f t="shared" ca="1" si="218"/>
        <v>-1576090.3702200004</v>
      </c>
      <c r="R147" s="211">
        <f t="shared" ca="1" si="218"/>
        <v>-1587649.7951700005</v>
      </c>
      <c r="S147" s="211">
        <f t="shared" ca="1" si="218"/>
        <v>-1603449.0436200006</v>
      </c>
      <c r="T147" s="211">
        <f t="shared" ca="1" si="218"/>
        <v>-1617672.7189500004</v>
      </c>
      <c r="U147" s="211">
        <f t="shared" ca="1" si="218"/>
        <v>-1640946.4902600003</v>
      </c>
      <c r="V147" s="211">
        <f t="shared" ca="1" si="218"/>
        <v>-1647652.3741500003</v>
      </c>
      <c r="W147" s="211">
        <f t="shared" ca="1" si="218"/>
        <v>-1662552.4318800005</v>
      </c>
      <c r="X147" s="211">
        <f t="shared" ca="1" si="218"/>
        <v>-1672167.0087600003</v>
      </c>
      <c r="Y147" s="211">
        <f t="shared" ca="1" si="218"/>
        <v>-1672167.0087600003</v>
      </c>
      <c r="Z147" s="211">
        <f t="shared" ca="1" si="218"/>
        <v>-1672167.0087600003</v>
      </c>
      <c r="AA147" s="211">
        <f t="shared" ca="1" si="218"/>
        <v>-1672167.0087600003</v>
      </c>
      <c r="AB147" s="211">
        <f t="shared" ca="1" si="218"/>
        <v>-1672167.0087600003</v>
      </c>
      <c r="AC147" s="211">
        <f t="shared" ca="1" si="218"/>
        <v>-17126647.008760002</v>
      </c>
      <c r="AD147" s="211">
        <f t="shared" ca="1" si="218"/>
        <v>-1672167.0087600003</v>
      </c>
      <c r="AE147" s="211">
        <f t="shared" ca="1" si="218"/>
        <v>-1672167.0087600003</v>
      </c>
      <c r="AF147" s="211">
        <f t="shared" ca="1" si="218"/>
        <v>-1672167.0087600003</v>
      </c>
      <c r="AG147" s="211">
        <f t="shared" ca="1" si="218"/>
        <v>52031343.310608067</v>
      </c>
      <c r="AH147" s="211">
        <f t="shared" ca="1" si="218"/>
        <v>0</v>
      </c>
      <c r="AI147" s="211">
        <f t="shared" ca="1" si="218"/>
        <v>0</v>
      </c>
      <c r="AJ147" s="211">
        <f t="shared" ca="1" si="218"/>
        <v>0</v>
      </c>
      <c r="AK147" s="211">
        <f t="shared" ca="1" si="218"/>
        <v>0</v>
      </c>
      <c r="AL147" s="211">
        <f t="shared" ca="1" si="218"/>
        <v>0</v>
      </c>
      <c r="AM147" s="211">
        <f t="shared" ca="1" si="218"/>
        <v>0</v>
      </c>
      <c r="AN147" s="211">
        <f t="shared" ca="1" si="218"/>
        <v>0</v>
      </c>
      <c r="AO147" s="211">
        <f t="shared" ca="1" si="218"/>
        <v>0</v>
      </c>
      <c r="AP147" s="211">
        <f t="shared" ca="1" si="218"/>
        <v>0</v>
      </c>
      <c r="AQ147" s="211">
        <f t="shared" ca="1" si="218"/>
        <v>0</v>
      </c>
      <c r="AR147" s="211">
        <f t="shared" ca="1" si="218"/>
        <v>0</v>
      </c>
      <c r="AS147" s="211">
        <f t="shared" ca="1" si="218"/>
        <v>0</v>
      </c>
      <c r="AT147" s="211">
        <f t="shared" ca="1" si="218"/>
        <v>0</v>
      </c>
      <c r="AU147" s="211">
        <f t="shared" ca="1" si="218"/>
        <v>0</v>
      </c>
      <c r="AV147" s="211">
        <f t="shared" ca="1" si="218"/>
        <v>0</v>
      </c>
      <c r="AW147" s="211">
        <f t="shared" ca="1" si="218"/>
        <v>0</v>
      </c>
      <c r="AX147" s="211">
        <f t="shared" ca="1" si="218"/>
        <v>0</v>
      </c>
      <c r="AY147" s="211">
        <f t="shared" ca="1" si="218"/>
        <v>0</v>
      </c>
      <c r="AZ147" s="211">
        <f t="shared" ca="1" si="218"/>
        <v>0</v>
      </c>
      <c r="BA147" s="211">
        <f t="shared" ca="1" si="218"/>
        <v>0</v>
      </c>
      <c r="BB147" s="211">
        <f t="shared" ca="1" si="218"/>
        <v>0</v>
      </c>
      <c r="BC147" s="211">
        <f t="shared" ca="1" si="218"/>
        <v>0</v>
      </c>
      <c r="BD147" s="211">
        <f t="shared" ca="1" si="218"/>
        <v>0</v>
      </c>
      <c r="BE147" s="211">
        <f t="shared" ca="1" si="218"/>
        <v>0</v>
      </c>
      <c r="BF147" s="211">
        <f t="shared" ca="1" si="218"/>
        <v>0</v>
      </c>
      <c r="BG147" s="211">
        <f t="shared" ca="1" si="218"/>
        <v>0</v>
      </c>
      <c r="BH147" s="211">
        <f t="shared" ca="1" si="218"/>
        <v>0</v>
      </c>
      <c r="BI147" s="211">
        <f t="shared" ca="1" si="218"/>
        <v>0</v>
      </c>
      <c r="BJ147" s="211">
        <f t="shared" ca="1" si="218"/>
        <v>0</v>
      </c>
      <c r="BK147" s="211">
        <f t="shared" ca="1" si="218"/>
        <v>0</v>
      </c>
      <c r="BL147" s="211">
        <f t="shared" ca="1" si="218"/>
        <v>0</v>
      </c>
      <c r="BM147" s="211">
        <f t="shared" ca="1" si="218"/>
        <v>0</v>
      </c>
      <c r="BN147" s="211">
        <f t="shared" ca="1" si="218"/>
        <v>0</v>
      </c>
      <c r="BO147" s="211">
        <f t="shared" ca="1" si="218"/>
        <v>0</v>
      </c>
      <c r="BP147" s="211">
        <f t="shared" ca="1" si="218"/>
        <v>0</v>
      </c>
      <c r="BQ147" s="211">
        <f t="shared" ca="1" si="218"/>
        <v>0</v>
      </c>
      <c r="BR147" s="211">
        <f t="shared" ca="1" si="218"/>
        <v>0</v>
      </c>
      <c r="BS147" s="211">
        <f t="shared" ca="1" si="218"/>
        <v>0</v>
      </c>
      <c r="BT147" s="211">
        <f t="shared" ca="1" si="218"/>
        <v>0</v>
      </c>
      <c r="BU147" s="211">
        <f t="shared" ref="BU147:DC147" ca="1" si="219">BU132-BU$7+BU$115</f>
        <v>0</v>
      </c>
      <c r="BV147" s="211">
        <f t="shared" ca="1" si="219"/>
        <v>0</v>
      </c>
      <c r="BW147" s="211">
        <f t="shared" ca="1" si="219"/>
        <v>0</v>
      </c>
      <c r="BX147" s="211">
        <f t="shared" ca="1" si="219"/>
        <v>0</v>
      </c>
      <c r="BY147" s="211">
        <f t="shared" ca="1" si="219"/>
        <v>0</v>
      </c>
      <c r="BZ147" s="211">
        <f t="shared" ca="1" si="219"/>
        <v>0</v>
      </c>
      <c r="CA147" s="211">
        <f t="shared" ca="1" si="219"/>
        <v>0</v>
      </c>
      <c r="CB147" s="211">
        <f t="shared" ca="1" si="219"/>
        <v>0</v>
      </c>
      <c r="CC147" s="211">
        <f t="shared" ca="1" si="219"/>
        <v>0</v>
      </c>
      <c r="CD147" s="211">
        <f t="shared" ca="1" si="219"/>
        <v>0</v>
      </c>
      <c r="CE147" s="211">
        <f t="shared" ca="1" si="219"/>
        <v>0</v>
      </c>
      <c r="CF147" s="211">
        <f t="shared" ca="1" si="219"/>
        <v>0</v>
      </c>
      <c r="CG147" s="211">
        <f t="shared" ca="1" si="219"/>
        <v>0</v>
      </c>
      <c r="CH147" s="211">
        <f t="shared" ca="1" si="219"/>
        <v>0</v>
      </c>
      <c r="CI147" s="211">
        <f t="shared" ca="1" si="219"/>
        <v>0</v>
      </c>
      <c r="CJ147" s="211">
        <f t="shared" ca="1" si="219"/>
        <v>0</v>
      </c>
      <c r="CK147" s="211">
        <f t="shared" ca="1" si="219"/>
        <v>0</v>
      </c>
      <c r="CL147" s="211">
        <f t="shared" ca="1" si="219"/>
        <v>0</v>
      </c>
      <c r="CM147" s="211">
        <f t="shared" ca="1" si="219"/>
        <v>0</v>
      </c>
      <c r="CN147" s="211">
        <f t="shared" ca="1" si="219"/>
        <v>0</v>
      </c>
      <c r="CO147" s="211">
        <f t="shared" ca="1" si="219"/>
        <v>0</v>
      </c>
      <c r="CP147" s="211">
        <f t="shared" ca="1" si="219"/>
        <v>0</v>
      </c>
      <c r="CQ147" s="211">
        <f t="shared" ca="1" si="219"/>
        <v>0</v>
      </c>
      <c r="CR147" s="211">
        <f t="shared" ca="1" si="219"/>
        <v>0</v>
      </c>
      <c r="CS147" s="211">
        <f t="shared" ca="1" si="219"/>
        <v>0</v>
      </c>
      <c r="CT147" s="211">
        <f t="shared" ca="1" si="219"/>
        <v>0</v>
      </c>
      <c r="CU147" s="211">
        <f t="shared" ca="1" si="219"/>
        <v>0</v>
      </c>
      <c r="CV147" s="211">
        <f t="shared" ca="1" si="219"/>
        <v>0</v>
      </c>
      <c r="CW147" s="211">
        <f t="shared" ca="1" si="219"/>
        <v>0</v>
      </c>
      <c r="CX147" s="211">
        <f t="shared" ca="1" si="219"/>
        <v>0</v>
      </c>
      <c r="CY147" s="211">
        <f t="shared" ca="1" si="219"/>
        <v>0</v>
      </c>
      <c r="CZ147" s="211">
        <f t="shared" ca="1" si="219"/>
        <v>0</v>
      </c>
      <c r="DA147" s="211">
        <f t="shared" ca="1" si="219"/>
        <v>0</v>
      </c>
      <c r="DB147" s="211">
        <f t="shared" ca="1" si="219"/>
        <v>0</v>
      </c>
      <c r="DC147" s="211">
        <f t="shared" ca="1" si="219"/>
        <v>0</v>
      </c>
    </row>
    <row r="148" spans="3:107" ht="15" hidden="1" customHeight="1">
      <c r="C148" s="1186" t="s">
        <v>244</v>
      </c>
      <c r="D148" s="1187"/>
      <c r="E148" s="1188"/>
      <c r="F148" s="28">
        <f ca="1">IFERROR(H147+NPV(FD,I147:INDEX(I147:DC147,PAL)),"")</f>
        <v>-174460292.33811513</v>
      </c>
      <c r="G148" s="27"/>
    </row>
    <row r="149" spans="3:107" ht="15" hidden="1" customHeight="1">
      <c r="C149" s="1186" t="s">
        <v>245</v>
      </c>
      <c r="D149" s="1187"/>
      <c r="E149" s="1188"/>
      <c r="F149" s="215">
        <f ca="1">IFERROR(IRR(H147:INDEX(H147:DC147,PAL+1)),"")</f>
        <v>-8.4495673965947704E-2</v>
      </c>
      <c r="G149" s="23"/>
    </row>
    <row r="150" spans="3:107" ht="15" hidden="1" customHeight="1" thickBot="1">
      <c r="C150" s="1192" t="s">
        <v>246</v>
      </c>
      <c r="D150" s="1193"/>
      <c r="E150" s="1194"/>
      <c r="F150" s="216">
        <f ca="1">IFERROR(IF(F$89&lt;0,SUM(F$100,-F$115,-F$89)/SUM(F$9,F$8,-SNA!F136),SUM(F$100,-F$115)/SUM(F$9,F$8,-SNA!F136,F$89)),"")</f>
        <v>0</v>
      </c>
      <c r="G150" s="23"/>
    </row>
    <row r="151" spans="3:107" ht="15" hidden="1" customHeight="1" thickBot="1">
      <c r="C151" s="1259" t="s">
        <v>304</v>
      </c>
      <c r="D151" s="1260"/>
      <c r="E151" s="1260"/>
      <c r="F151" s="1261"/>
      <c r="G151" s="23"/>
    </row>
    <row r="152" spans="3:107" ht="15" hidden="1" customHeight="1" thickBot="1">
      <c r="C152" s="117" t="str">
        <f>DA!C8</f>
        <v>Ekonominės naudos ir išlaidų santykis (ENIS)</v>
      </c>
      <c r="D152" s="102"/>
      <c r="E152" s="297">
        <f ca="1">INDIRECT(CONCATENATE("DA!","D",ROW(INDIRECT(VLOOKUP(Opt_alt,Data1!$P$2:$Q$6,2,FALSE)))-9))</f>
        <v>10</v>
      </c>
      <c r="F152" s="297">
        <f ca="1">IF(DA!$B$4=Data1!$G$2,IFERROR(10*F140/MAX(Rodikliai),"-"),IFERROR(10*MIN(Rodikliai)/F143,"-"))*DA!D8</f>
        <v>6.1190764419321244</v>
      </c>
      <c r="G152" s="23"/>
    </row>
    <row r="153" spans="3:107" ht="15" hidden="1" customHeight="1" thickBot="1">
      <c r="C153" s="117" t="str">
        <f>DA!C9</f>
        <v>Nurodykite</v>
      </c>
      <c r="D153" s="92"/>
      <c r="E153" s="297" t="str">
        <f ca="1">INDIRECT(CONCATENATE("DA!","D",ROW(INDIRECT(VLOOKUP(Opt_alt,Data1!$P$2:$Q$6,2,FALSE)))-8))</f>
        <v>Nurodykite įvertinimą</v>
      </c>
      <c r="F153" s="297" t="str">
        <f ca="1">INDIRECT(CONCATENATE("DA!","E",ROW(INDIRECT(VLOOKUP(Opt_alt,Data1!$P$2:$Q$6,2,FALSE)))-8))</f>
        <v/>
      </c>
      <c r="G153" s="23"/>
    </row>
    <row r="154" spans="3:107" ht="15" hidden="1" customHeight="1" thickBot="1">
      <c r="C154" s="117" t="str">
        <f>DA!C10</f>
        <v>Nurodykite</v>
      </c>
      <c r="D154" s="92"/>
      <c r="E154" s="297" t="str">
        <f ca="1">INDIRECT(CONCATENATE("DA!","D",ROW(INDIRECT(VLOOKUP(Opt_alt,Data1!$P$2:$Q$6,2,FALSE)))-7))</f>
        <v>Nurodykite įvertinimą</v>
      </c>
      <c r="F154" s="297" t="str">
        <f ca="1">INDIRECT(CONCATENATE("DA!","E",ROW(INDIRECT(VLOOKUP(Opt_alt,Data1!$P$2:$Q$6,2,FALSE)))-7))</f>
        <v/>
      </c>
      <c r="G154" s="23"/>
    </row>
    <row r="155" spans="3:107" ht="15" hidden="1" customHeight="1" thickBot="1">
      <c r="C155" s="117" t="str">
        <f>DA!C11</f>
        <v>Nurodykite</v>
      </c>
      <c r="D155" s="31"/>
      <c r="E155" s="297" t="str">
        <f ca="1">INDIRECT(CONCATENATE("DA!","D",ROW(INDIRECT(VLOOKUP(Opt_alt,Data1!$P$2:$Q$6,2,FALSE)))-6))</f>
        <v>Nurodykite įvertinimą</v>
      </c>
      <c r="F155" s="297" t="str">
        <f ca="1">INDIRECT(CONCATENATE("DA!","E",ROW(INDIRECT(VLOOKUP(Opt_alt,Data1!$P$2:$Q$6,2,FALSE)))-6))</f>
        <v/>
      </c>
      <c r="G155" s="23"/>
    </row>
    <row r="156" spans="3:107" ht="15" hidden="1" customHeight="1" thickBot="1">
      <c r="C156" s="117" t="str">
        <f>DA!C12</f>
        <v>Nurodykite</v>
      </c>
      <c r="D156" s="31"/>
      <c r="E156" s="297" t="str">
        <f ca="1">INDIRECT(CONCATENATE("DA!","D",ROW(INDIRECT(VLOOKUP(Opt_alt,Data1!$P$2:$Q$6,2,FALSE)))-5))</f>
        <v>Nurodykite įvertinimą</v>
      </c>
      <c r="F156" s="297" t="str">
        <f ca="1">INDIRECT(CONCATENATE("DA!","E",ROW(INDIRECT(VLOOKUP(Opt_alt,Data1!$P$2:$Q$6,2,FALSE)))-5))</f>
        <v/>
      </c>
      <c r="G156" s="23"/>
    </row>
    <row r="157" spans="3:107" ht="15" hidden="1" customHeight="1" thickBot="1">
      <c r="C157" s="117" t="str">
        <f>DA!C13</f>
        <v>Nurodykite</v>
      </c>
      <c r="D157" s="31"/>
      <c r="E157" s="297" t="str">
        <f ca="1">INDIRECT(CONCATENATE("DA!","D",ROW(INDIRECT(VLOOKUP(Opt_alt,Data1!$P$2:$Q$6,2,FALSE)))-4))</f>
        <v>Nurodykite įvertinimą</v>
      </c>
      <c r="F157" s="297" t="str">
        <f ca="1">INDIRECT(CONCATENATE("DA!","E",ROW(INDIRECT(VLOOKUP(Opt_alt,Data1!$P$2:$Q$6,2,FALSE)))-4))</f>
        <v/>
      </c>
      <c r="G157" s="23"/>
    </row>
    <row r="158" spans="3:107" ht="15" hidden="1" customHeight="1" thickBot="1">
      <c r="C158" s="117" t="str">
        <f>DA!C14</f>
        <v>Nurodykite</v>
      </c>
      <c r="D158" s="31"/>
      <c r="E158" s="297" t="str">
        <f ca="1">INDIRECT(CONCATENATE("DA!","D",ROW(INDIRECT(VLOOKUP(Opt_alt,Data1!$P$2:$Q$6,2,FALSE)))-3))</f>
        <v>Nurodykite įvertinimą</v>
      </c>
      <c r="F158" s="297" t="str">
        <f ca="1">INDIRECT(CONCATENATE("DA!","E",ROW(INDIRECT(VLOOKUP(Opt_alt,Data1!$P$2:$Q$6,2,FALSE)))-3))</f>
        <v/>
      </c>
      <c r="G158" s="23"/>
    </row>
    <row r="159" spans="3:107" ht="15" hidden="1" customHeight="1" thickBot="1">
      <c r="C159" s="117" t="str">
        <f>DA!C15</f>
        <v>Nurodykite</v>
      </c>
      <c r="D159" s="31"/>
      <c r="E159" s="297" t="str">
        <f ca="1">INDIRECT(CONCATENATE("DA!","D",ROW(INDIRECT(VLOOKUP(Opt_alt,Data1!$P$2:$Q$6,2,FALSE)))-2))</f>
        <v>Nurodykite įvertinimą</v>
      </c>
      <c r="F159" s="297" t="str">
        <f ca="1">INDIRECT(CONCATENATE("DA!","E",ROW(INDIRECT(VLOOKUP(Opt_alt,Data1!$P$2:$Q$6,2,FALSE)))-2))</f>
        <v/>
      </c>
      <c r="G159" s="23"/>
    </row>
    <row r="160" spans="3:107" ht="21.75" hidden="1" customHeight="1">
      <c r="C160" s="117" t="str">
        <f>DA!C16</f>
        <v>Nurodykite</v>
      </c>
      <c r="D160" s="31"/>
      <c r="E160" s="297" t="str">
        <f ca="1">INDIRECT(CONCATENATE("DA!","D",ROW(INDIRECT(VLOOKUP(Opt_alt,Data1!$P$2:$Q$6,2,FALSE)))-1))</f>
        <v>Nurodykite įvertinimą</v>
      </c>
      <c r="F160" s="297" t="str">
        <f ca="1">INDIRECT(CONCATENATE("DA!","E",ROW(INDIRECT(VLOOKUP(Opt_alt,Data1!$P$2:$Q$6,2,FALSE)))-1))</f>
        <v/>
      </c>
      <c r="G160" s="23"/>
      <c r="H160" s="119"/>
    </row>
    <row r="161" spans="2:58" ht="0.75" customHeight="1">
      <c r="C161" s="31"/>
      <c r="D161" s="31"/>
      <c r="E161" s="31"/>
      <c r="F161" s="32"/>
      <c r="G161" s="23"/>
    </row>
    <row r="162" spans="2:58" ht="15" thickBot="1">
      <c r="AF162" s="6" t="s">
        <v>305</v>
      </c>
    </row>
    <row r="163" spans="2:58" ht="15" customHeight="1">
      <c r="E163" s="1223" t="s">
        <v>306</v>
      </c>
      <c r="F163" s="1224"/>
      <c r="G163" s="1223" t="s">
        <v>307</v>
      </c>
      <c r="H163" s="1224"/>
      <c r="I163" s="1223" t="s">
        <v>308</v>
      </c>
      <c r="J163" s="1224"/>
      <c r="K163" s="1223" t="s">
        <v>250</v>
      </c>
      <c r="L163" s="1224"/>
      <c r="M163" s="1223" t="s">
        <v>303</v>
      </c>
      <c r="N163" s="1224"/>
      <c r="O163" s="1223" t="s">
        <v>286</v>
      </c>
      <c r="P163" s="1224"/>
      <c r="Q163" s="1223" t="s">
        <v>309</v>
      </c>
      <c r="R163" s="1224"/>
      <c r="S163" s="1223" t="s">
        <v>310</v>
      </c>
      <c r="T163" s="1224"/>
      <c r="U163" s="1213" t="s">
        <v>311</v>
      </c>
      <c r="V163" s="1213"/>
      <c r="W163" s="1258"/>
      <c r="X163" s="1258"/>
      <c r="Y163" s="1258"/>
      <c r="Z163" s="1258"/>
      <c r="AA163" s="1258"/>
      <c r="AB163" s="1258"/>
      <c r="AC163" s="1258"/>
      <c r="AD163" s="1258"/>
      <c r="AE163" s="1258"/>
      <c r="AF163" s="1265" t="s">
        <v>306</v>
      </c>
      <c r="AG163" s="1254"/>
      <c r="AH163" s="1254"/>
      <c r="AI163" s="1254" t="s">
        <v>307</v>
      </c>
      <c r="AJ163" s="1254"/>
      <c r="AK163" s="1254"/>
      <c r="AL163" s="1254" t="s">
        <v>308</v>
      </c>
      <c r="AM163" s="1254"/>
      <c r="AN163" s="1254"/>
      <c r="AO163" s="1254" t="s">
        <v>250</v>
      </c>
      <c r="AP163" s="1254"/>
      <c r="AQ163" s="1254"/>
      <c r="AR163" s="1254" t="s">
        <v>303</v>
      </c>
      <c r="AS163" s="1254"/>
      <c r="AT163" s="1254"/>
      <c r="AU163" s="1254" t="s">
        <v>286</v>
      </c>
      <c r="AV163" s="1254"/>
      <c r="AW163" s="1254"/>
      <c r="AX163" s="1254" t="s">
        <v>309</v>
      </c>
      <c r="AY163" s="1254"/>
      <c r="AZ163" s="1254"/>
      <c r="BA163" s="1254" t="s">
        <v>310</v>
      </c>
      <c r="BB163" s="1254"/>
      <c r="BC163" s="1254"/>
      <c r="BD163" s="1254" t="s">
        <v>311</v>
      </c>
      <c r="BE163" s="1254"/>
      <c r="BF163" s="1255"/>
    </row>
    <row r="164" spans="2:58" ht="15" thickBot="1">
      <c r="C164" s="16" t="s">
        <v>295</v>
      </c>
      <c r="E164" s="298">
        <v>-0.01</v>
      </c>
      <c r="F164" s="298">
        <v>0.01</v>
      </c>
      <c r="G164" s="298">
        <v>-0.01</v>
      </c>
      <c r="H164" s="298">
        <v>0.01</v>
      </c>
      <c r="I164" s="298">
        <v>-0.01</v>
      </c>
      <c r="J164" s="298">
        <v>0.01</v>
      </c>
      <c r="K164" s="298">
        <v>-0.01</v>
      </c>
      <c r="L164" s="298">
        <v>0.01</v>
      </c>
      <c r="M164" s="298">
        <v>-0.01</v>
      </c>
      <c r="N164" s="298">
        <v>0.01</v>
      </c>
      <c r="O164" s="298">
        <v>-0.01</v>
      </c>
      <c r="P164" s="298">
        <v>0.01</v>
      </c>
      <c r="Q164" s="298">
        <v>-0.01</v>
      </c>
      <c r="R164" s="298">
        <v>0.01</v>
      </c>
      <c r="S164" s="298">
        <v>-0.01</v>
      </c>
      <c r="T164" s="298">
        <v>0.01</v>
      </c>
      <c r="U164" s="298">
        <v>-0.01</v>
      </c>
      <c r="V164" s="298">
        <v>0.01</v>
      </c>
      <c r="W164" s="36"/>
      <c r="X164" s="36"/>
      <c r="Y164" s="36"/>
      <c r="Z164" s="36"/>
      <c r="AA164" s="36"/>
      <c r="AB164" s="36"/>
      <c r="AC164" s="36"/>
      <c r="AD164" s="36"/>
      <c r="AE164" s="36"/>
      <c r="AF164" s="299">
        <v>-0.01</v>
      </c>
      <c r="AG164" s="300">
        <v>0</v>
      </c>
      <c r="AH164" s="300">
        <v>0.01</v>
      </c>
      <c r="AI164" s="300">
        <v>-0.01</v>
      </c>
      <c r="AJ164" s="300">
        <v>0</v>
      </c>
      <c r="AK164" s="300">
        <v>0.01</v>
      </c>
      <c r="AL164" s="300">
        <v>-0.01</v>
      </c>
      <c r="AM164" s="300">
        <v>0</v>
      </c>
      <c r="AN164" s="300">
        <v>0.01</v>
      </c>
      <c r="AO164" s="300">
        <v>-0.01</v>
      </c>
      <c r="AP164" s="300">
        <v>0</v>
      </c>
      <c r="AQ164" s="300">
        <v>0.01</v>
      </c>
      <c r="AR164" s="300">
        <v>-0.01</v>
      </c>
      <c r="AS164" s="300">
        <v>0</v>
      </c>
      <c r="AT164" s="300">
        <v>0.01</v>
      </c>
      <c r="AU164" s="300">
        <v>-0.01</v>
      </c>
      <c r="AV164" s="300">
        <v>0</v>
      </c>
      <c r="AW164" s="300">
        <v>0.01</v>
      </c>
      <c r="AX164" s="300">
        <v>-0.01</v>
      </c>
      <c r="AY164" s="300">
        <v>0</v>
      </c>
      <c r="AZ164" s="300">
        <v>0.01</v>
      </c>
      <c r="BA164" s="300">
        <v>-0.01</v>
      </c>
      <c r="BB164" s="300">
        <v>0</v>
      </c>
      <c r="BC164" s="300">
        <v>0.01</v>
      </c>
      <c r="BD164" s="300">
        <v>-0.01</v>
      </c>
      <c r="BE164" s="300">
        <v>0</v>
      </c>
      <c r="BF164" s="301">
        <v>0.01</v>
      </c>
    </row>
    <row r="165" spans="2:58">
      <c r="C165" s="302" t="s">
        <v>312</v>
      </c>
      <c r="E165" s="303">
        <f>IFERROR((AF165-$AG165)/$AG165,"-")</f>
        <v>0</v>
      </c>
      <c r="F165" s="303">
        <f>IFERROR((AH165-$AG165)/$AG165,"-")</f>
        <v>0</v>
      </c>
      <c r="G165" s="303">
        <f>IFERROR((AI165-$AJ165)/$AJ165,"-")</f>
        <v>0</v>
      </c>
      <c r="H165" s="303">
        <f>IFERROR((AK165-$AJ165)/$AJ165,"-")</f>
        <v>0</v>
      </c>
      <c r="I165" s="303">
        <f>IFERROR((AL165-$AM165)/$AM165,"-")</f>
        <v>0</v>
      </c>
      <c r="J165" s="303">
        <f>IFERROR((AN165-$AM165)/$AM165,"-")</f>
        <v>0</v>
      </c>
      <c r="K165" s="303" t="str">
        <f>IFERROR((AO165-$AP165)/$AP165,"-")</f>
        <v>-</v>
      </c>
      <c r="L165" s="303" t="str">
        <f>IFERROR((AQ165-$AP165)/$AP165,"-")</f>
        <v>-</v>
      </c>
      <c r="M165" s="303" t="str">
        <f>IFERROR((AR165-$AS165)/$AS165,"-")</f>
        <v>-</v>
      </c>
      <c r="N165" s="303" t="str">
        <f>IFERROR((AT165-$AS165)/$AS165,"-")</f>
        <v>-</v>
      </c>
      <c r="O165" s="303">
        <f>IFERROR((AU165-$AV165)/$AV165,"-")</f>
        <v>0</v>
      </c>
      <c r="P165" s="303">
        <f>IFERROR((AW165-$AV165)/$AV165,"-")</f>
        <v>0</v>
      </c>
      <c r="Q165" s="303">
        <f>IFERROR((AX165-$AY165)/$AY165,"-")</f>
        <v>0</v>
      </c>
      <c r="R165" s="303">
        <f>IFERROR((AZ165-$AY165)/$AY165,"-")</f>
        <v>0</v>
      </c>
      <c r="S165" s="303">
        <f>IFERROR((BA165-$BB165)/$BB165,"-")</f>
        <v>0</v>
      </c>
      <c r="T165" s="303">
        <f>IFERROR((BC165-$BB165)/$BB165,"-")</f>
        <v>0</v>
      </c>
      <c r="U165" s="303" t="str">
        <f>IFERROR((BD165-$BE165)/$BE165,"-")</f>
        <v>-</v>
      </c>
      <c r="V165" s="303" t="str">
        <f>IFERROR((BF165-$BE165)/$BE165,"-")</f>
        <v>-</v>
      </c>
      <c r="Y165" s="119"/>
      <c r="AA165" s="119"/>
      <c r="AD165" s="119"/>
      <c r="AF165" s="304">
        <v>0.96101271607459715</v>
      </c>
      <c r="AG165" s="304">
        <v>0.96101271607459715</v>
      </c>
      <c r="AH165" s="304">
        <v>0.96101271607459715</v>
      </c>
      <c r="AI165" s="304">
        <v>-6093926.1082786098</v>
      </c>
      <c r="AJ165" s="304">
        <v>-6093926.1082786098</v>
      </c>
      <c r="AK165" s="304">
        <v>-6093926.1082786098</v>
      </c>
      <c r="AL165" s="304">
        <v>4.6738660822427613E-2</v>
      </c>
      <c r="AM165" s="304">
        <v>4.6738660822427613E-2</v>
      </c>
      <c r="AN165" s="304">
        <v>4.6738660822427613E-2</v>
      </c>
      <c r="AO165" s="304" t="s">
        <v>121</v>
      </c>
      <c r="AP165" s="304" t="s">
        <v>121</v>
      </c>
      <c r="AQ165" s="304" t="s">
        <v>121</v>
      </c>
      <c r="AR165" s="304" t="s">
        <v>121</v>
      </c>
      <c r="AS165" s="304" t="s">
        <v>121</v>
      </c>
      <c r="AT165" s="304" t="s">
        <v>121</v>
      </c>
      <c r="AU165" s="304">
        <v>-180677517.15239835</v>
      </c>
      <c r="AV165" s="304">
        <v>-180677517.15239835</v>
      </c>
      <c r="AW165" s="304">
        <v>-180677517.15239835</v>
      </c>
      <c r="AX165" s="304">
        <v>-195322760.87184566</v>
      </c>
      <c r="AY165" s="304">
        <v>-195322760.87184566</v>
      </c>
      <c r="AZ165" s="304">
        <v>-195322760.87184566</v>
      </c>
      <c r="BA165" s="304">
        <v>-7.1996671654065203E-2</v>
      </c>
      <c r="BB165" s="304">
        <v>-7.1996671654065203E-2</v>
      </c>
      <c r="BC165" s="304">
        <v>-7.1996671654065203E-2</v>
      </c>
      <c r="BD165" s="304">
        <v>0</v>
      </c>
      <c r="BE165" s="304">
        <v>0</v>
      </c>
      <c r="BF165" s="304">
        <v>0</v>
      </c>
    </row>
    <row r="166" spans="2:58">
      <c r="C166" s="302" t="s">
        <v>314</v>
      </c>
      <c r="E166" s="303">
        <f t="shared" ref="E166:E229" si="220">IFERROR((AF166-$AG166)/$AG166,"-")</f>
        <v>0</v>
      </c>
      <c r="F166" s="303">
        <f t="shared" ref="F166:F229" si="221">IFERROR((AH166-$AG166)/$AG166,"-")</f>
        <v>0</v>
      </c>
      <c r="G166" s="303">
        <f t="shared" ref="G166:G229" si="222">IFERROR((AI166-$AJ166)/$AJ166,"-")</f>
        <v>0</v>
      </c>
      <c r="H166" s="303">
        <f t="shared" ref="H166:H229" si="223">IFERROR((AK166-$AJ166)/$AJ166,"-")</f>
        <v>0</v>
      </c>
      <c r="I166" s="303">
        <f t="shared" ref="I166:I229" si="224">IFERROR((AL166-$AM166)/$AM166,"-")</f>
        <v>0</v>
      </c>
      <c r="J166" s="303">
        <f t="shared" ref="J166:J229" si="225">IFERROR((AN166-$AM166)/$AM166,"-")</f>
        <v>0</v>
      </c>
      <c r="K166" s="303" t="str">
        <f t="shared" ref="K166:K229" si="226">IFERROR((AO166-$AP166)/$AP166,"-")</f>
        <v>-</v>
      </c>
      <c r="L166" s="303" t="str">
        <f t="shared" ref="L166:L229" si="227">IFERROR((AQ166-$AP166)/$AP166,"-")</f>
        <v>-</v>
      </c>
      <c r="M166" s="303" t="str">
        <f t="shared" ref="M166:M229" si="228">IFERROR((AR166-$AS166)/$AS166,"-")</f>
        <v>-</v>
      </c>
      <c r="N166" s="303" t="str">
        <f t="shared" ref="N166:N229" si="229">IFERROR((AT166-$AS166)/$AS166,"-")</f>
        <v>-</v>
      </c>
      <c r="O166" s="303">
        <f t="shared" ref="O166:O229" si="230">IFERROR((AU166-$AV166)/$AV166,"-")</f>
        <v>1.400335739910922E-3</v>
      </c>
      <c r="P166" s="303">
        <f t="shared" ref="P166:P229" si="231">IFERROR((AW166-$AV166)/$AV166,"-")</f>
        <v>-1.3950959526419031E-3</v>
      </c>
      <c r="Q166" s="303">
        <f t="shared" ref="Q166:Q229" si="232">IFERROR((AX166-$AY166)/$AY166,"-")</f>
        <v>4.1473520536249546E-4</v>
      </c>
      <c r="R166" s="303">
        <f t="shared" ref="R166:R229" si="233">IFERROR((AZ166-$AY166)/$AY166,"-")</f>
        <v>-4.2033925865979615E-4</v>
      </c>
      <c r="S166" s="303">
        <f t="shared" ref="S166:S229" si="234">IFERROR((BA166-$BB166)/$BB166,"-")</f>
        <v>0</v>
      </c>
      <c r="T166" s="303">
        <f t="shared" ref="T166:T229" si="235">IFERROR((BC166-$BB166)/$BB166,"-")</f>
        <v>0</v>
      </c>
      <c r="U166" s="303" t="str">
        <f t="shared" ref="U166:U229" si="236">IFERROR((BD166-$BE166)/$BE166,"-")</f>
        <v>-</v>
      </c>
      <c r="V166" s="303" t="str">
        <f t="shared" ref="V166:V229" si="237">IFERROR((BF166-$BE166)/$BE166,"-")</f>
        <v>-</v>
      </c>
      <c r="W166" s="119"/>
      <c r="X166" s="119"/>
      <c r="Y166" s="119"/>
      <c r="Z166" s="119"/>
      <c r="AA166" s="119"/>
      <c r="AB166" s="119"/>
      <c r="AC166" s="119"/>
      <c r="AD166" s="119"/>
      <c r="AE166" s="119"/>
      <c r="AF166" s="304">
        <v>0.96101271607459715</v>
      </c>
      <c r="AG166" s="304">
        <v>0.96101271607459715</v>
      </c>
      <c r="AH166" s="304">
        <v>0.96101271607459715</v>
      </c>
      <c r="AI166" s="304">
        <v>-6093926.1082786098</v>
      </c>
      <c r="AJ166" s="304">
        <v>-6093926.1082786098</v>
      </c>
      <c r="AK166" s="304">
        <v>-6093926.1082786098</v>
      </c>
      <c r="AL166" s="304">
        <v>4.6738660822427613E-2</v>
      </c>
      <c r="AM166" s="304">
        <v>4.6738660822427613E-2</v>
      </c>
      <c r="AN166" s="304">
        <v>4.6738660822427613E-2</v>
      </c>
      <c r="AO166" s="304" t="s">
        <v>121</v>
      </c>
      <c r="AP166" s="304" t="s">
        <v>121</v>
      </c>
      <c r="AQ166" s="304" t="s">
        <v>121</v>
      </c>
      <c r="AR166" s="304" t="s">
        <v>121</v>
      </c>
      <c r="AS166" s="304" t="s">
        <v>121</v>
      </c>
      <c r="AT166" s="304" t="s">
        <v>121</v>
      </c>
      <c r="AU166" s="304">
        <v>-180930526.33706522</v>
      </c>
      <c r="AV166" s="304">
        <v>-180677517.15239835</v>
      </c>
      <c r="AW166" s="304">
        <v>-180425454.67948565</v>
      </c>
      <c r="AX166" s="304">
        <v>-195403768.09718782</v>
      </c>
      <c r="AY166" s="304">
        <v>-195322760.87184566</v>
      </c>
      <c r="AZ166" s="304">
        <v>-195240659.04734141</v>
      </c>
      <c r="BA166" s="304">
        <v>-7.1996671654065203E-2</v>
      </c>
      <c r="BB166" s="304">
        <v>-7.1996671654065203E-2</v>
      </c>
      <c r="BC166" s="304">
        <v>-7.1996671654065203E-2</v>
      </c>
      <c r="BD166" s="304">
        <v>0</v>
      </c>
      <c r="BE166" s="304">
        <v>0</v>
      </c>
      <c r="BF166" s="304">
        <v>0</v>
      </c>
    </row>
    <row r="167" spans="2:58">
      <c r="C167" s="302" t="s">
        <v>315</v>
      </c>
      <c r="E167" s="303">
        <f t="shared" si="220"/>
        <v>6.0511628386780824E-3</v>
      </c>
      <c r="F167" s="303">
        <f t="shared" si="221"/>
        <v>-5.992199160773282E-3</v>
      </c>
      <c r="G167" s="303">
        <f t="shared" si="222"/>
        <v>-0.14878100659506738</v>
      </c>
      <c r="H167" s="303">
        <f t="shared" si="223"/>
        <v>0.14718574024332942</v>
      </c>
      <c r="I167" s="303">
        <f t="shared" si="224"/>
        <v>0</v>
      </c>
      <c r="J167" s="303">
        <f t="shared" si="225"/>
        <v>0</v>
      </c>
      <c r="K167" s="303" t="str">
        <f t="shared" si="226"/>
        <v>-</v>
      </c>
      <c r="L167" s="303" t="str">
        <f t="shared" si="227"/>
        <v>-</v>
      </c>
      <c r="M167" s="303" t="str">
        <f t="shared" si="228"/>
        <v>-</v>
      </c>
      <c r="N167" s="303" t="str">
        <f t="shared" si="229"/>
        <v>-</v>
      </c>
      <c r="O167" s="303">
        <f t="shared" si="230"/>
        <v>0</v>
      </c>
      <c r="P167" s="303">
        <f t="shared" si="231"/>
        <v>0</v>
      </c>
      <c r="Q167" s="303">
        <f t="shared" si="232"/>
        <v>0</v>
      </c>
      <c r="R167" s="303">
        <f t="shared" si="233"/>
        <v>0</v>
      </c>
      <c r="S167" s="303">
        <f t="shared" si="234"/>
        <v>0</v>
      </c>
      <c r="T167" s="303">
        <f t="shared" si="235"/>
        <v>0</v>
      </c>
      <c r="U167" s="303" t="str">
        <f t="shared" si="236"/>
        <v>-</v>
      </c>
      <c r="V167" s="303" t="str">
        <f t="shared" si="237"/>
        <v>-</v>
      </c>
      <c r="W167" s="119"/>
      <c r="X167" s="119"/>
      <c r="Y167" s="119"/>
      <c r="Z167" s="119"/>
      <c r="AA167" s="119"/>
      <c r="AB167" s="119"/>
      <c r="AC167" s="119"/>
      <c r="AD167" s="119"/>
      <c r="AE167" s="119"/>
      <c r="AF167" s="304">
        <v>0.96682796050960484</v>
      </c>
      <c r="AG167" s="305">
        <v>0.96101271607459715</v>
      </c>
      <c r="AH167" s="305">
        <v>0.9552541364838425</v>
      </c>
      <c r="AI167" s="305">
        <v>-5187265.6477729566</v>
      </c>
      <c r="AJ167" s="305">
        <v>-6093926.1082786098</v>
      </c>
      <c r="AK167" s="305">
        <v>-6990865.1335137486</v>
      </c>
      <c r="AL167" s="305">
        <v>4.6738660822427613E-2</v>
      </c>
      <c r="AM167" s="305">
        <v>4.6738660822427613E-2</v>
      </c>
      <c r="AN167" s="305">
        <v>4.6738660822427613E-2</v>
      </c>
      <c r="AO167" s="305" t="s">
        <v>121</v>
      </c>
      <c r="AP167" s="305" t="s">
        <v>121</v>
      </c>
      <c r="AQ167" s="305" t="s">
        <v>121</v>
      </c>
      <c r="AR167" s="305" t="s">
        <v>121</v>
      </c>
      <c r="AS167" s="305" t="s">
        <v>121</v>
      </c>
      <c r="AT167" s="305" t="s">
        <v>121</v>
      </c>
      <c r="AU167" s="305">
        <v>-180677517.15239835</v>
      </c>
      <c r="AV167" s="305">
        <v>-180677517.15239835</v>
      </c>
      <c r="AW167" s="305">
        <v>-180677517.15239835</v>
      </c>
      <c r="AX167" s="305">
        <v>-195322760.87184566</v>
      </c>
      <c r="AY167" s="305">
        <v>-195322760.87184566</v>
      </c>
      <c r="AZ167" s="305">
        <v>-195322760.87184566</v>
      </c>
      <c r="BA167" s="305">
        <v>-7.1996671654065203E-2</v>
      </c>
      <c r="BB167" s="305">
        <v>-7.1996671654065203E-2</v>
      </c>
      <c r="BC167" s="305">
        <v>-7.1996671654065203E-2</v>
      </c>
      <c r="BD167" s="305">
        <v>0</v>
      </c>
      <c r="BE167" s="305">
        <v>0</v>
      </c>
      <c r="BF167" s="306">
        <v>0</v>
      </c>
    </row>
    <row r="168" spans="2:58" hidden="1">
      <c r="B168" s="176" t="s">
        <v>316</v>
      </c>
      <c r="C168" s="176" t="str">
        <f ca="1">VLOOKUP(B168,$B$12:$C$129,2,FALSE)</f>
        <v>Veikla (nurodykite pavadinimą; suplanuotas investicijas pagrįskite prielaidų lape)</v>
      </c>
      <c r="D168" t="str">
        <f>IF(COUNTIF(E168:BF168,"-")&lt;18,"True","False")</f>
        <v>False</v>
      </c>
      <c r="E168" s="303" t="str">
        <f t="shared" si="220"/>
        <v>-</v>
      </c>
      <c r="F168" s="303" t="str">
        <f t="shared" si="221"/>
        <v>-</v>
      </c>
      <c r="G168" s="303" t="str">
        <f t="shared" si="222"/>
        <v>-</v>
      </c>
      <c r="H168" s="303" t="str">
        <f t="shared" si="223"/>
        <v>-</v>
      </c>
      <c r="I168" s="303" t="str">
        <f t="shared" si="224"/>
        <v>-</v>
      </c>
      <c r="J168" s="303" t="str">
        <f t="shared" si="225"/>
        <v>-</v>
      </c>
      <c r="K168" s="303" t="str">
        <f t="shared" si="226"/>
        <v>-</v>
      </c>
      <c r="L168" s="303" t="str">
        <f t="shared" si="227"/>
        <v>-</v>
      </c>
      <c r="M168" s="303" t="str">
        <f t="shared" si="228"/>
        <v>-</v>
      </c>
      <c r="N168" s="303" t="str">
        <f t="shared" si="229"/>
        <v>-</v>
      </c>
      <c r="O168" s="303" t="str">
        <f t="shared" si="230"/>
        <v>-</v>
      </c>
      <c r="P168" s="303" t="str">
        <f t="shared" si="231"/>
        <v>-</v>
      </c>
      <c r="Q168" s="303" t="str">
        <f t="shared" si="232"/>
        <v>-</v>
      </c>
      <c r="R168" s="303" t="str">
        <f t="shared" si="233"/>
        <v>-</v>
      </c>
      <c r="S168" s="303" t="str">
        <f t="shared" si="234"/>
        <v>-</v>
      </c>
      <c r="T168" s="303" t="str">
        <f t="shared" si="235"/>
        <v>-</v>
      </c>
      <c r="U168" s="303" t="str">
        <f t="shared" si="236"/>
        <v>-</v>
      </c>
      <c r="V168" s="303" t="str">
        <f t="shared" si="237"/>
        <v>-</v>
      </c>
      <c r="W168" s="119"/>
      <c r="X168" s="119"/>
      <c r="Y168" s="119"/>
      <c r="Z168" s="119"/>
      <c r="AA168" s="119"/>
      <c r="AB168" s="119"/>
      <c r="AC168" s="119"/>
      <c r="AD168" s="119"/>
      <c r="AE168" s="119"/>
      <c r="AF168" s="304" t="s">
        <v>313</v>
      </c>
      <c r="AG168" s="305" t="s">
        <v>313</v>
      </c>
      <c r="AH168" s="305" t="s">
        <v>313</v>
      </c>
      <c r="AI168" s="305" t="s">
        <v>313</v>
      </c>
      <c r="AJ168" s="305" t="s">
        <v>313</v>
      </c>
      <c r="AK168" s="305" t="s">
        <v>313</v>
      </c>
      <c r="AL168" s="305" t="s">
        <v>313</v>
      </c>
      <c r="AM168" s="305" t="s">
        <v>313</v>
      </c>
      <c r="AN168" s="305" t="s">
        <v>313</v>
      </c>
      <c r="AO168" s="305" t="s">
        <v>313</v>
      </c>
      <c r="AP168" s="305" t="s">
        <v>313</v>
      </c>
      <c r="AQ168" s="305" t="s">
        <v>313</v>
      </c>
      <c r="AR168" s="305" t="s">
        <v>313</v>
      </c>
      <c r="AS168" s="305" t="s">
        <v>313</v>
      </c>
      <c r="AT168" s="305" t="s">
        <v>313</v>
      </c>
      <c r="AU168" s="305" t="s">
        <v>313</v>
      </c>
      <c r="AV168" s="305" t="s">
        <v>313</v>
      </c>
      <c r="AW168" s="305" t="s">
        <v>313</v>
      </c>
      <c r="AX168" s="305" t="s">
        <v>313</v>
      </c>
      <c r="AY168" s="305" t="s">
        <v>313</v>
      </c>
      <c r="AZ168" s="305" t="s">
        <v>313</v>
      </c>
      <c r="BA168" s="305" t="s">
        <v>313</v>
      </c>
      <c r="BB168" s="305" t="s">
        <v>313</v>
      </c>
      <c r="BC168" s="305" t="s">
        <v>313</v>
      </c>
      <c r="BD168" s="305" t="s">
        <v>313</v>
      </c>
      <c r="BE168" s="305" t="s">
        <v>313</v>
      </c>
      <c r="BF168" s="306" t="s">
        <v>313</v>
      </c>
    </row>
    <row r="169" spans="2:58" hidden="1">
      <c r="B169" s="176" t="s">
        <v>317</v>
      </c>
      <c r="C169" s="176" t="str">
        <f t="shared" ref="C169:C232" ca="1" si="238">VLOOKUP(B169,$B$12:$C$129,2,FALSE)</f>
        <v>Veikla</v>
      </c>
      <c r="D169" t="str">
        <f t="shared" ref="D169:D232" si="239">IF(COUNTIF(E169:BF169,"-")&lt;18,"True","False")</f>
        <v>False</v>
      </c>
      <c r="E169" s="303" t="str">
        <f t="shared" si="220"/>
        <v>-</v>
      </c>
      <c r="F169" s="303" t="str">
        <f t="shared" si="221"/>
        <v>-</v>
      </c>
      <c r="G169" s="303" t="str">
        <f t="shared" si="222"/>
        <v>-</v>
      </c>
      <c r="H169" s="303" t="str">
        <f t="shared" si="223"/>
        <v>-</v>
      </c>
      <c r="I169" s="303" t="str">
        <f t="shared" si="224"/>
        <v>-</v>
      </c>
      <c r="J169" s="303" t="str">
        <f t="shared" si="225"/>
        <v>-</v>
      </c>
      <c r="K169" s="303" t="str">
        <f t="shared" si="226"/>
        <v>-</v>
      </c>
      <c r="L169" s="303" t="str">
        <f t="shared" si="227"/>
        <v>-</v>
      </c>
      <c r="M169" s="303" t="str">
        <f t="shared" si="228"/>
        <v>-</v>
      </c>
      <c r="N169" s="303" t="str">
        <f t="shared" si="229"/>
        <v>-</v>
      </c>
      <c r="O169" s="303" t="str">
        <f t="shared" si="230"/>
        <v>-</v>
      </c>
      <c r="P169" s="303" t="str">
        <f t="shared" si="231"/>
        <v>-</v>
      </c>
      <c r="Q169" s="303" t="str">
        <f t="shared" si="232"/>
        <v>-</v>
      </c>
      <c r="R169" s="303" t="str">
        <f t="shared" si="233"/>
        <v>-</v>
      </c>
      <c r="S169" s="303" t="str">
        <f t="shared" si="234"/>
        <v>-</v>
      </c>
      <c r="T169" s="303" t="str">
        <f t="shared" si="235"/>
        <v>-</v>
      </c>
      <c r="U169" s="303" t="str">
        <f t="shared" si="236"/>
        <v>-</v>
      </c>
      <c r="V169" s="303" t="str">
        <f t="shared" si="237"/>
        <v>-</v>
      </c>
      <c r="W169" s="119"/>
      <c r="X169" s="119"/>
      <c r="Y169" s="119"/>
      <c r="Z169" s="119"/>
      <c r="AA169" s="119"/>
      <c r="AB169" s="119"/>
      <c r="AC169" s="119"/>
      <c r="AD169" s="119"/>
      <c r="AE169" s="119"/>
      <c r="AF169" s="304" t="s">
        <v>313</v>
      </c>
      <c r="AG169" s="305" t="s">
        <v>313</v>
      </c>
      <c r="AH169" s="305" t="s">
        <v>313</v>
      </c>
      <c r="AI169" s="305" t="s">
        <v>313</v>
      </c>
      <c r="AJ169" s="305" t="s">
        <v>313</v>
      </c>
      <c r="AK169" s="305" t="s">
        <v>313</v>
      </c>
      <c r="AL169" s="305" t="s">
        <v>313</v>
      </c>
      <c r="AM169" s="305" t="s">
        <v>313</v>
      </c>
      <c r="AN169" s="305" t="s">
        <v>313</v>
      </c>
      <c r="AO169" s="305" t="s">
        <v>313</v>
      </c>
      <c r="AP169" s="305" t="s">
        <v>313</v>
      </c>
      <c r="AQ169" s="305" t="s">
        <v>313</v>
      </c>
      <c r="AR169" s="305" t="s">
        <v>313</v>
      </c>
      <c r="AS169" s="305" t="s">
        <v>313</v>
      </c>
      <c r="AT169" s="305" t="s">
        <v>313</v>
      </c>
      <c r="AU169" s="305" t="s">
        <v>313</v>
      </c>
      <c r="AV169" s="305" t="s">
        <v>313</v>
      </c>
      <c r="AW169" s="305" t="s">
        <v>313</v>
      </c>
      <c r="AX169" s="305" t="s">
        <v>313</v>
      </c>
      <c r="AY169" s="305" t="s">
        <v>313</v>
      </c>
      <c r="AZ169" s="305" t="s">
        <v>313</v>
      </c>
      <c r="BA169" s="305" t="s">
        <v>313</v>
      </c>
      <c r="BB169" s="305" t="s">
        <v>313</v>
      </c>
      <c r="BC169" s="305" t="s">
        <v>313</v>
      </c>
      <c r="BD169" s="305" t="s">
        <v>313</v>
      </c>
      <c r="BE169" s="305" t="s">
        <v>313</v>
      </c>
      <c r="BF169" s="306" t="s">
        <v>313</v>
      </c>
    </row>
    <row r="170" spans="2:58" hidden="1">
      <c r="B170" s="176" t="s">
        <v>318</v>
      </c>
      <c r="C170" s="176" t="str">
        <f t="shared" ca="1" si="238"/>
        <v>Veikla</v>
      </c>
      <c r="D170" t="str">
        <f t="shared" si="239"/>
        <v>False</v>
      </c>
      <c r="E170" s="303" t="str">
        <f t="shared" si="220"/>
        <v>-</v>
      </c>
      <c r="F170" s="303" t="str">
        <f t="shared" si="221"/>
        <v>-</v>
      </c>
      <c r="G170" s="303" t="str">
        <f t="shared" si="222"/>
        <v>-</v>
      </c>
      <c r="H170" s="303" t="str">
        <f t="shared" si="223"/>
        <v>-</v>
      </c>
      <c r="I170" s="303" t="str">
        <f t="shared" si="224"/>
        <v>-</v>
      </c>
      <c r="J170" s="303" t="str">
        <f t="shared" si="225"/>
        <v>-</v>
      </c>
      <c r="K170" s="303" t="str">
        <f t="shared" si="226"/>
        <v>-</v>
      </c>
      <c r="L170" s="303" t="str">
        <f t="shared" si="227"/>
        <v>-</v>
      </c>
      <c r="M170" s="303" t="str">
        <f t="shared" si="228"/>
        <v>-</v>
      </c>
      <c r="N170" s="303" t="str">
        <f t="shared" si="229"/>
        <v>-</v>
      </c>
      <c r="O170" s="303" t="str">
        <f t="shared" si="230"/>
        <v>-</v>
      </c>
      <c r="P170" s="303" t="str">
        <f t="shared" si="231"/>
        <v>-</v>
      </c>
      <c r="Q170" s="303" t="str">
        <f t="shared" si="232"/>
        <v>-</v>
      </c>
      <c r="R170" s="303" t="str">
        <f t="shared" si="233"/>
        <v>-</v>
      </c>
      <c r="S170" s="303" t="str">
        <f t="shared" si="234"/>
        <v>-</v>
      </c>
      <c r="T170" s="303" t="str">
        <f t="shared" si="235"/>
        <v>-</v>
      </c>
      <c r="U170" s="303" t="str">
        <f t="shared" si="236"/>
        <v>-</v>
      </c>
      <c r="V170" s="303" t="str">
        <f t="shared" si="237"/>
        <v>-</v>
      </c>
      <c r="W170" s="119"/>
      <c r="X170" s="119"/>
      <c r="Y170" s="119"/>
      <c r="Z170" s="119"/>
      <c r="AA170" s="119"/>
      <c r="AB170" s="119"/>
      <c r="AC170" s="119"/>
      <c r="AD170" s="119"/>
      <c r="AE170" s="119"/>
      <c r="AF170" s="304" t="s">
        <v>313</v>
      </c>
      <c r="AG170" s="305" t="s">
        <v>313</v>
      </c>
      <c r="AH170" s="305" t="s">
        <v>313</v>
      </c>
      <c r="AI170" s="305" t="s">
        <v>313</v>
      </c>
      <c r="AJ170" s="305" t="s">
        <v>313</v>
      </c>
      <c r="AK170" s="305" t="s">
        <v>313</v>
      </c>
      <c r="AL170" s="305" t="s">
        <v>313</v>
      </c>
      <c r="AM170" s="305" t="s">
        <v>313</v>
      </c>
      <c r="AN170" s="305" t="s">
        <v>313</v>
      </c>
      <c r="AO170" s="305" t="s">
        <v>313</v>
      </c>
      <c r="AP170" s="305" t="s">
        <v>313</v>
      </c>
      <c r="AQ170" s="305" t="s">
        <v>313</v>
      </c>
      <c r="AR170" s="305" t="s">
        <v>313</v>
      </c>
      <c r="AS170" s="305" t="s">
        <v>313</v>
      </c>
      <c r="AT170" s="305" t="s">
        <v>313</v>
      </c>
      <c r="AU170" s="305" t="s">
        <v>313</v>
      </c>
      <c r="AV170" s="305" t="s">
        <v>313</v>
      </c>
      <c r="AW170" s="305" t="s">
        <v>313</v>
      </c>
      <c r="AX170" s="305" t="s">
        <v>313</v>
      </c>
      <c r="AY170" s="305" t="s">
        <v>313</v>
      </c>
      <c r="AZ170" s="305" t="s">
        <v>313</v>
      </c>
      <c r="BA170" s="305" t="s">
        <v>313</v>
      </c>
      <c r="BB170" s="305" t="s">
        <v>313</v>
      </c>
      <c r="BC170" s="305" t="s">
        <v>313</v>
      </c>
      <c r="BD170" s="305" t="s">
        <v>313</v>
      </c>
      <c r="BE170" s="305" t="s">
        <v>313</v>
      </c>
      <c r="BF170" s="306" t="s">
        <v>313</v>
      </c>
    </row>
    <row r="171" spans="2:58" hidden="1">
      <c r="B171" s="176" t="s">
        <v>319</v>
      </c>
      <c r="C171" s="176" t="str">
        <f t="shared" ca="1" si="238"/>
        <v>Veikla</v>
      </c>
      <c r="D171" t="str">
        <f t="shared" si="239"/>
        <v>False</v>
      </c>
      <c r="E171" s="303" t="str">
        <f t="shared" si="220"/>
        <v>-</v>
      </c>
      <c r="F171" s="303" t="str">
        <f t="shared" si="221"/>
        <v>-</v>
      </c>
      <c r="G171" s="303" t="str">
        <f t="shared" si="222"/>
        <v>-</v>
      </c>
      <c r="H171" s="303" t="str">
        <f t="shared" si="223"/>
        <v>-</v>
      </c>
      <c r="I171" s="303" t="str">
        <f t="shared" si="224"/>
        <v>-</v>
      </c>
      <c r="J171" s="303" t="str">
        <f t="shared" si="225"/>
        <v>-</v>
      </c>
      <c r="K171" s="303" t="str">
        <f t="shared" si="226"/>
        <v>-</v>
      </c>
      <c r="L171" s="303" t="str">
        <f t="shared" si="227"/>
        <v>-</v>
      </c>
      <c r="M171" s="303" t="str">
        <f t="shared" si="228"/>
        <v>-</v>
      </c>
      <c r="N171" s="303" t="str">
        <f t="shared" si="229"/>
        <v>-</v>
      </c>
      <c r="O171" s="303" t="str">
        <f t="shared" si="230"/>
        <v>-</v>
      </c>
      <c r="P171" s="303" t="str">
        <f t="shared" si="231"/>
        <v>-</v>
      </c>
      <c r="Q171" s="303" t="str">
        <f t="shared" si="232"/>
        <v>-</v>
      </c>
      <c r="R171" s="303" t="str">
        <f t="shared" si="233"/>
        <v>-</v>
      </c>
      <c r="S171" s="303" t="str">
        <f t="shared" si="234"/>
        <v>-</v>
      </c>
      <c r="T171" s="303" t="str">
        <f t="shared" si="235"/>
        <v>-</v>
      </c>
      <c r="U171" s="303" t="str">
        <f t="shared" si="236"/>
        <v>-</v>
      </c>
      <c r="V171" s="303" t="str">
        <f t="shared" si="237"/>
        <v>-</v>
      </c>
      <c r="W171" s="119"/>
      <c r="X171" s="119"/>
      <c r="Y171" s="119"/>
      <c r="Z171" s="119"/>
      <c r="AA171" s="119"/>
      <c r="AB171" s="119"/>
      <c r="AC171" s="119"/>
      <c r="AD171" s="119"/>
      <c r="AE171" s="119"/>
      <c r="AF171" s="304" t="s">
        <v>313</v>
      </c>
      <c r="AG171" s="305" t="s">
        <v>313</v>
      </c>
      <c r="AH171" s="305" t="s">
        <v>313</v>
      </c>
      <c r="AI171" s="305" t="s">
        <v>313</v>
      </c>
      <c r="AJ171" s="305" t="s">
        <v>313</v>
      </c>
      <c r="AK171" s="305" t="s">
        <v>313</v>
      </c>
      <c r="AL171" s="305" t="s">
        <v>313</v>
      </c>
      <c r="AM171" s="305" t="s">
        <v>313</v>
      </c>
      <c r="AN171" s="305" t="s">
        <v>313</v>
      </c>
      <c r="AO171" s="305" t="s">
        <v>313</v>
      </c>
      <c r="AP171" s="305" t="s">
        <v>313</v>
      </c>
      <c r="AQ171" s="305" t="s">
        <v>313</v>
      </c>
      <c r="AR171" s="305" t="s">
        <v>313</v>
      </c>
      <c r="AS171" s="305" t="s">
        <v>313</v>
      </c>
      <c r="AT171" s="305" t="s">
        <v>313</v>
      </c>
      <c r="AU171" s="305" t="s">
        <v>313</v>
      </c>
      <c r="AV171" s="305" t="s">
        <v>313</v>
      </c>
      <c r="AW171" s="305" t="s">
        <v>313</v>
      </c>
      <c r="AX171" s="305" t="s">
        <v>313</v>
      </c>
      <c r="AY171" s="305" t="s">
        <v>313</v>
      </c>
      <c r="AZ171" s="305" t="s">
        <v>313</v>
      </c>
      <c r="BA171" s="305" t="s">
        <v>313</v>
      </c>
      <c r="BB171" s="305" t="s">
        <v>313</v>
      </c>
      <c r="BC171" s="305" t="s">
        <v>313</v>
      </c>
      <c r="BD171" s="305" t="s">
        <v>313</v>
      </c>
      <c r="BE171" s="305" t="s">
        <v>313</v>
      </c>
      <c r="BF171" s="306" t="s">
        <v>313</v>
      </c>
    </row>
    <row r="172" spans="2:58" hidden="1">
      <c r="B172" s="176" t="s">
        <v>320</v>
      </c>
      <c r="C172" s="176" t="str">
        <f t="shared" ca="1" si="238"/>
        <v>Veikla</v>
      </c>
      <c r="D172" t="str">
        <f t="shared" si="239"/>
        <v>False</v>
      </c>
      <c r="E172" s="303" t="str">
        <f t="shared" si="220"/>
        <v>-</v>
      </c>
      <c r="F172" s="303" t="str">
        <f t="shared" si="221"/>
        <v>-</v>
      </c>
      <c r="G172" s="303" t="str">
        <f t="shared" si="222"/>
        <v>-</v>
      </c>
      <c r="H172" s="303" t="str">
        <f t="shared" si="223"/>
        <v>-</v>
      </c>
      <c r="I172" s="303" t="str">
        <f t="shared" si="224"/>
        <v>-</v>
      </c>
      <c r="J172" s="303" t="str">
        <f t="shared" si="225"/>
        <v>-</v>
      </c>
      <c r="K172" s="303" t="str">
        <f t="shared" si="226"/>
        <v>-</v>
      </c>
      <c r="L172" s="303" t="str">
        <f t="shared" si="227"/>
        <v>-</v>
      </c>
      <c r="M172" s="303" t="str">
        <f t="shared" si="228"/>
        <v>-</v>
      </c>
      <c r="N172" s="303" t="str">
        <f t="shared" si="229"/>
        <v>-</v>
      </c>
      <c r="O172" s="303" t="str">
        <f t="shared" si="230"/>
        <v>-</v>
      </c>
      <c r="P172" s="303" t="str">
        <f t="shared" si="231"/>
        <v>-</v>
      </c>
      <c r="Q172" s="303" t="str">
        <f t="shared" si="232"/>
        <v>-</v>
      </c>
      <c r="R172" s="303" t="str">
        <f t="shared" si="233"/>
        <v>-</v>
      </c>
      <c r="S172" s="303" t="str">
        <f t="shared" si="234"/>
        <v>-</v>
      </c>
      <c r="T172" s="303" t="str">
        <f t="shared" si="235"/>
        <v>-</v>
      </c>
      <c r="U172" s="303" t="str">
        <f t="shared" si="236"/>
        <v>-</v>
      </c>
      <c r="V172" s="303" t="str">
        <f t="shared" si="237"/>
        <v>-</v>
      </c>
      <c r="W172" s="119"/>
      <c r="X172" s="119"/>
      <c r="Y172" s="119"/>
      <c r="Z172" s="119"/>
      <c r="AA172" s="119"/>
      <c r="AB172" s="119"/>
      <c r="AC172" s="119"/>
      <c r="AD172" s="119"/>
      <c r="AE172" s="119"/>
      <c r="AF172" s="304" t="s">
        <v>313</v>
      </c>
      <c r="AG172" s="305" t="s">
        <v>313</v>
      </c>
      <c r="AH172" s="305" t="s">
        <v>313</v>
      </c>
      <c r="AI172" s="305" t="s">
        <v>313</v>
      </c>
      <c r="AJ172" s="305" t="s">
        <v>313</v>
      </c>
      <c r="AK172" s="305" t="s">
        <v>313</v>
      </c>
      <c r="AL172" s="305" t="s">
        <v>313</v>
      </c>
      <c r="AM172" s="305" t="s">
        <v>313</v>
      </c>
      <c r="AN172" s="305" t="s">
        <v>313</v>
      </c>
      <c r="AO172" s="305" t="s">
        <v>313</v>
      </c>
      <c r="AP172" s="305" t="s">
        <v>313</v>
      </c>
      <c r="AQ172" s="305" t="s">
        <v>313</v>
      </c>
      <c r="AR172" s="305" t="s">
        <v>313</v>
      </c>
      <c r="AS172" s="305" t="s">
        <v>313</v>
      </c>
      <c r="AT172" s="305" t="s">
        <v>313</v>
      </c>
      <c r="AU172" s="305" t="s">
        <v>313</v>
      </c>
      <c r="AV172" s="305" t="s">
        <v>313</v>
      </c>
      <c r="AW172" s="305" t="s">
        <v>313</v>
      </c>
      <c r="AX172" s="305" t="s">
        <v>313</v>
      </c>
      <c r="AY172" s="305" t="s">
        <v>313</v>
      </c>
      <c r="AZ172" s="305" t="s">
        <v>313</v>
      </c>
      <c r="BA172" s="305" t="s">
        <v>313</v>
      </c>
      <c r="BB172" s="305" t="s">
        <v>313</v>
      </c>
      <c r="BC172" s="305" t="s">
        <v>313</v>
      </c>
      <c r="BD172" s="305" t="s">
        <v>313</v>
      </c>
      <c r="BE172" s="305" t="s">
        <v>313</v>
      </c>
      <c r="BF172" s="306" t="s">
        <v>313</v>
      </c>
    </row>
    <row r="173" spans="2:58" hidden="1">
      <c r="B173" s="176" t="s">
        <v>321</v>
      </c>
      <c r="C173" s="176" t="str">
        <f t="shared" ca="1" si="238"/>
        <v>Veikla</v>
      </c>
      <c r="D173" t="str">
        <f t="shared" si="239"/>
        <v>False</v>
      </c>
      <c r="E173" s="303" t="str">
        <f t="shared" si="220"/>
        <v>-</v>
      </c>
      <c r="F173" s="303" t="str">
        <f t="shared" si="221"/>
        <v>-</v>
      </c>
      <c r="G173" s="303" t="str">
        <f t="shared" si="222"/>
        <v>-</v>
      </c>
      <c r="H173" s="303" t="str">
        <f t="shared" si="223"/>
        <v>-</v>
      </c>
      <c r="I173" s="303" t="str">
        <f t="shared" si="224"/>
        <v>-</v>
      </c>
      <c r="J173" s="303" t="str">
        <f t="shared" si="225"/>
        <v>-</v>
      </c>
      <c r="K173" s="303" t="str">
        <f t="shared" si="226"/>
        <v>-</v>
      </c>
      <c r="L173" s="303" t="str">
        <f t="shared" si="227"/>
        <v>-</v>
      </c>
      <c r="M173" s="303" t="str">
        <f t="shared" si="228"/>
        <v>-</v>
      </c>
      <c r="N173" s="303" t="str">
        <f t="shared" si="229"/>
        <v>-</v>
      </c>
      <c r="O173" s="303" t="str">
        <f t="shared" si="230"/>
        <v>-</v>
      </c>
      <c r="P173" s="303" t="str">
        <f t="shared" si="231"/>
        <v>-</v>
      </c>
      <c r="Q173" s="303" t="str">
        <f t="shared" si="232"/>
        <v>-</v>
      </c>
      <c r="R173" s="303" t="str">
        <f t="shared" si="233"/>
        <v>-</v>
      </c>
      <c r="S173" s="303" t="str">
        <f t="shared" si="234"/>
        <v>-</v>
      </c>
      <c r="T173" s="303" t="str">
        <f t="shared" si="235"/>
        <v>-</v>
      </c>
      <c r="U173" s="303" t="str">
        <f t="shared" si="236"/>
        <v>-</v>
      </c>
      <c r="V173" s="303" t="str">
        <f t="shared" si="237"/>
        <v>-</v>
      </c>
      <c r="W173" s="119"/>
      <c r="X173" s="119"/>
      <c r="Y173" s="119"/>
      <c r="Z173" s="119"/>
      <c r="AA173" s="119"/>
      <c r="AB173" s="119"/>
      <c r="AC173" s="119"/>
      <c r="AD173" s="119"/>
      <c r="AE173" s="119"/>
      <c r="AF173" s="304" t="s">
        <v>313</v>
      </c>
      <c r="AG173" s="305" t="s">
        <v>313</v>
      </c>
      <c r="AH173" s="305" t="s">
        <v>313</v>
      </c>
      <c r="AI173" s="305" t="s">
        <v>313</v>
      </c>
      <c r="AJ173" s="305" t="s">
        <v>313</v>
      </c>
      <c r="AK173" s="305" t="s">
        <v>313</v>
      </c>
      <c r="AL173" s="305" t="s">
        <v>313</v>
      </c>
      <c r="AM173" s="305" t="s">
        <v>313</v>
      </c>
      <c r="AN173" s="305" t="s">
        <v>313</v>
      </c>
      <c r="AO173" s="305" t="s">
        <v>313</v>
      </c>
      <c r="AP173" s="305" t="s">
        <v>313</v>
      </c>
      <c r="AQ173" s="305" t="s">
        <v>313</v>
      </c>
      <c r="AR173" s="305" t="s">
        <v>313</v>
      </c>
      <c r="AS173" s="305" t="s">
        <v>313</v>
      </c>
      <c r="AT173" s="305" t="s">
        <v>313</v>
      </c>
      <c r="AU173" s="305" t="s">
        <v>313</v>
      </c>
      <c r="AV173" s="305" t="s">
        <v>313</v>
      </c>
      <c r="AW173" s="305" t="s">
        <v>313</v>
      </c>
      <c r="AX173" s="305" t="s">
        <v>313</v>
      </c>
      <c r="AY173" s="305" t="s">
        <v>313</v>
      </c>
      <c r="AZ173" s="305" t="s">
        <v>313</v>
      </c>
      <c r="BA173" s="305" t="s">
        <v>313</v>
      </c>
      <c r="BB173" s="305" t="s">
        <v>313</v>
      </c>
      <c r="BC173" s="305" t="s">
        <v>313</v>
      </c>
      <c r="BD173" s="305" t="s">
        <v>313</v>
      </c>
      <c r="BE173" s="305" t="s">
        <v>313</v>
      </c>
      <c r="BF173" s="306" t="s">
        <v>313</v>
      </c>
    </row>
    <row r="174" spans="2:58" hidden="1">
      <c r="B174" s="176" t="s">
        <v>322</v>
      </c>
      <c r="C174" s="176" t="str">
        <f t="shared" ca="1" si="238"/>
        <v>Veikla</v>
      </c>
      <c r="D174" t="str">
        <f t="shared" si="239"/>
        <v>False</v>
      </c>
      <c r="E174" s="303" t="str">
        <f t="shared" si="220"/>
        <v>-</v>
      </c>
      <c r="F174" s="303" t="str">
        <f t="shared" si="221"/>
        <v>-</v>
      </c>
      <c r="G174" s="303" t="str">
        <f t="shared" si="222"/>
        <v>-</v>
      </c>
      <c r="H174" s="303" t="str">
        <f t="shared" si="223"/>
        <v>-</v>
      </c>
      <c r="I174" s="303" t="str">
        <f t="shared" si="224"/>
        <v>-</v>
      </c>
      <c r="J174" s="303" t="str">
        <f t="shared" si="225"/>
        <v>-</v>
      </c>
      <c r="K174" s="303" t="str">
        <f t="shared" si="226"/>
        <v>-</v>
      </c>
      <c r="L174" s="303" t="str">
        <f t="shared" si="227"/>
        <v>-</v>
      </c>
      <c r="M174" s="303" t="str">
        <f t="shared" si="228"/>
        <v>-</v>
      </c>
      <c r="N174" s="303" t="str">
        <f t="shared" si="229"/>
        <v>-</v>
      </c>
      <c r="O174" s="303" t="str">
        <f t="shared" si="230"/>
        <v>-</v>
      </c>
      <c r="P174" s="303" t="str">
        <f t="shared" si="231"/>
        <v>-</v>
      </c>
      <c r="Q174" s="303" t="str">
        <f t="shared" si="232"/>
        <v>-</v>
      </c>
      <c r="R174" s="303" t="str">
        <f t="shared" si="233"/>
        <v>-</v>
      </c>
      <c r="S174" s="303" t="str">
        <f t="shared" si="234"/>
        <v>-</v>
      </c>
      <c r="T174" s="303" t="str">
        <f t="shared" si="235"/>
        <v>-</v>
      </c>
      <c r="U174" s="303" t="str">
        <f t="shared" si="236"/>
        <v>-</v>
      </c>
      <c r="V174" s="303" t="str">
        <f t="shared" si="237"/>
        <v>-</v>
      </c>
      <c r="W174" s="119"/>
      <c r="X174" s="119"/>
      <c r="Y174" s="119"/>
      <c r="Z174" s="119"/>
      <c r="AA174" s="119"/>
      <c r="AB174" s="119"/>
      <c r="AC174" s="119"/>
      <c r="AD174" s="119"/>
      <c r="AE174" s="119"/>
      <c r="AF174" s="304" t="s">
        <v>313</v>
      </c>
      <c r="AG174" s="305" t="s">
        <v>313</v>
      </c>
      <c r="AH174" s="305" t="s">
        <v>313</v>
      </c>
      <c r="AI174" s="305" t="s">
        <v>313</v>
      </c>
      <c r="AJ174" s="305" t="s">
        <v>313</v>
      </c>
      <c r="AK174" s="305" t="s">
        <v>313</v>
      </c>
      <c r="AL174" s="305" t="s">
        <v>313</v>
      </c>
      <c r="AM174" s="305" t="s">
        <v>313</v>
      </c>
      <c r="AN174" s="305" t="s">
        <v>313</v>
      </c>
      <c r="AO174" s="305" t="s">
        <v>313</v>
      </c>
      <c r="AP174" s="305" t="s">
        <v>313</v>
      </c>
      <c r="AQ174" s="305" t="s">
        <v>313</v>
      </c>
      <c r="AR174" s="305" t="s">
        <v>313</v>
      </c>
      <c r="AS174" s="305" t="s">
        <v>313</v>
      </c>
      <c r="AT174" s="305" t="s">
        <v>313</v>
      </c>
      <c r="AU174" s="305" t="s">
        <v>313</v>
      </c>
      <c r="AV174" s="305" t="s">
        <v>313</v>
      </c>
      <c r="AW174" s="305" t="s">
        <v>313</v>
      </c>
      <c r="AX174" s="305" t="s">
        <v>313</v>
      </c>
      <c r="AY174" s="305" t="s">
        <v>313</v>
      </c>
      <c r="AZ174" s="305" t="s">
        <v>313</v>
      </c>
      <c r="BA174" s="305" t="s">
        <v>313</v>
      </c>
      <c r="BB174" s="305" t="s">
        <v>313</v>
      </c>
      <c r="BC174" s="305" t="s">
        <v>313</v>
      </c>
      <c r="BD174" s="305" t="s">
        <v>313</v>
      </c>
      <c r="BE174" s="305" t="s">
        <v>313</v>
      </c>
      <c r="BF174" s="306" t="s">
        <v>313</v>
      </c>
    </row>
    <row r="175" spans="2:58" hidden="1">
      <c r="B175" s="176" t="s">
        <v>323</v>
      </c>
      <c r="C175" s="176" t="str">
        <f t="shared" ca="1" si="238"/>
        <v>Veikla</v>
      </c>
      <c r="D175" t="str">
        <f t="shared" si="239"/>
        <v>False</v>
      </c>
      <c r="E175" s="303" t="str">
        <f t="shared" si="220"/>
        <v>-</v>
      </c>
      <c r="F175" s="303" t="str">
        <f t="shared" si="221"/>
        <v>-</v>
      </c>
      <c r="G175" s="303" t="str">
        <f t="shared" si="222"/>
        <v>-</v>
      </c>
      <c r="H175" s="303" t="str">
        <f t="shared" si="223"/>
        <v>-</v>
      </c>
      <c r="I175" s="303" t="str">
        <f t="shared" si="224"/>
        <v>-</v>
      </c>
      <c r="J175" s="303" t="str">
        <f t="shared" si="225"/>
        <v>-</v>
      </c>
      <c r="K175" s="303" t="str">
        <f t="shared" si="226"/>
        <v>-</v>
      </c>
      <c r="L175" s="303" t="str">
        <f t="shared" si="227"/>
        <v>-</v>
      </c>
      <c r="M175" s="303" t="str">
        <f t="shared" si="228"/>
        <v>-</v>
      </c>
      <c r="N175" s="303" t="str">
        <f t="shared" si="229"/>
        <v>-</v>
      </c>
      <c r="O175" s="303" t="str">
        <f t="shared" si="230"/>
        <v>-</v>
      </c>
      <c r="P175" s="303" t="str">
        <f t="shared" si="231"/>
        <v>-</v>
      </c>
      <c r="Q175" s="303" t="str">
        <f t="shared" si="232"/>
        <v>-</v>
      </c>
      <c r="R175" s="303" t="str">
        <f t="shared" si="233"/>
        <v>-</v>
      </c>
      <c r="S175" s="303" t="str">
        <f t="shared" si="234"/>
        <v>-</v>
      </c>
      <c r="T175" s="303" t="str">
        <f t="shared" si="235"/>
        <v>-</v>
      </c>
      <c r="U175" s="303" t="str">
        <f t="shared" si="236"/>
        <v>-</v>
      </c>
      <c r="V175" s="303" t="str">
        <f t="shared" si="237"/>
        <v>-</v>
      </c>
      <c r="W175" s="119"/>
      <c r="X175" s="119"/>
      <c r="Y175" s="119"/>
      <c r="Z175" s="119"/>
      <c r="AA175" s="119"/>
      <c r="AB175" s="119"/>
      <c r="AC175" s="119"/>
      <c r="AD175" s="119"/>
      <c r="AE175" s="119"/>
      <c r="AF175" s="304" t="s">
        <v>313</v>
      </c>
      <c r="AG175" s="305" t="s">
        <v>313</v>
      </c>
      <c r="AH175" s="305" t="s">
        <v>313</v>
      </c>
      <c r="AI175" s="305" t="s">
        <v>313</v>
      </c>
      <c r="AJ175" s="305" t="s">
        <v>313</v>
      </c>
      <c r="AK175" s="305" t="s">
        <v>313</v>
      </c>
      <c r="AL175" s="305" t="s">
        <v>313</v>
      </c>
      <c r="AM175" s="305" t="s">
        <v>313</v>
      </c>
      <c r="AN175" s="305" t="s">
        <v>313</v>
      </c>
      <c r="AO175" s="305" t="s">
        <v>313</v>
      </c>
      <c r="AP175" s="305" t="s">
        <v>313</v>
      </c>
      <c r="AQ175" s="305" t="s">
        <v>313</v>
      </c>
      <c r="AR175" s="305" t="s">
        <v>313</v>
      </c>
      <c r="AS175" s="305" t="s">
        <v>313</v>
      </c>
      <c r="AT175" s="305" t="s">
        <v>313</v>
      </c>
      <c r="AU175" s="305" t="s">
        <v>313</v>
      </c>
      <c r="AV175" s="305" t="s">
        <v>313</v>
      </c>
      <c r="AW175" s="305" t="s">
        <v>313</v>
      </c>
      <c r="AX175" s="305" t="s">
        <v>313</v>
      </c>
      <c r="AY175" s="305" t="s">
        <v>313</v>
      </c>
      <c r="AZ175" s="305" t="s">
        <v>313</v>
      </c>
      <c r="BA175" s="305" t="s">
        <v>313</v>
      </c>
      <c r="BB175" s="305" t="s">
        <v>313</v>
      </c>
      <c r="BC175" s="305" t="s">
        <v>313</v>
      </c>
      <c r="BD175" s="305" t="s">
        <v>313</v>
      </c>
      <c r="BE175" s="305" t="s">
        <v>313</v>
      </c>
      <c r="BF175" s="306" t="s">
        <v>313</v>
      </c>
    </row>
    <row r="176" spans="2:58" hidden="1">
      <c r="B176" s="176" t="s">
        <v>324</v>
      </c>
      <c r="C176" s="176" t="str">
        <f t="shared" ca="1" si="238"/>
        <v>Reinvesticijos (po priemonės įgyvendinimo)</v>
      </c>
      <c r="D176" t="str">
        <f t="shared" si="239"/>
        <v>False</v>
      </c>
      <c r="E176" s="303" t="str">
        <f t="shared" si="220"/>
        <v>-</v>
      </c>
      <c r="F176" s="303" t="str">
        <f t="shared" si="221"/>
        <v>-</v>
      </c>
      <c r="G176" s="303" t="str">
        <f t="shared" si="222"/>
        <v>-</v>
      </c>
      <c r="H176" s="303" t="str">
        <f t="shared" si="223"/>
        <v>-</v>
      </c>
      <c r="I176" s="303" t="str">
        <f t="shared" si="224"/>
        <v>-</v>
      </c>
      <c r="J176" s="303" t="str">
        <f t="shared" si="225"/>
        <v>-</v>
      </c>
      <c r="K176" s="303" t="str">
        <f t="shared" si="226"/>
        <v>-</v>
      </c>
      <c r="L176" s="303" t="str">
        <f t="shared" si="227"/>
        <v>-</v>
      </c>
      <c r="M176" s="303" t="str">
        <f t="shared" si="228"/>
        <v>-</v>
      </c>
      <c r="N176" s="303" t="str">
        <f t="shared" si="229"/>
        <v>-</v>
      </c>
      <c r="O176" s="303" t="str">
        <f t="shared" si="230"/>
        <v>-</v>
      </c>
      <c r="P176" s="303" t="str">
        <f t="shared" si="231"/>
        <v>-</v>
      </c>
      <c r="Q176" s="303" t="str">
        <f t="shared" si="232"/>
        <v>-</v>
      </c>
      <c r="R176" s="303" t="str">
        <f t="shared" si="233"/>
        <v>-</v>
      </c>
      <c r="S176" s="303" t="str">
        <f t="shared" si="234"/>
        <v>-</v>
      </c>
      <c r="T176" s="303" t="str">
        <f t="shared" si="235"/>
        <v>-</v>
      </c>
      <c r="U176" s="303" t="str">
        <f t="shared" si="236"/>
        <v>-</v>
      </c>
      <c r="V176" s="303" t="str">
        <f t="shared" si="237"/>
        <v>-</v>
      </c>
      <c r="W176" s="119"/>
      <c r="X176" s="119"/>
      <c r="Y176" s="119"/>
      <c r="Z176" s="119"/>
      <c r="AA176" s="119"/>
      <c r="AB176" s="119"/>
      <c r="AC176" s="119"/>
      <c r="AD176" s="119"/>
      <c r="AE176" s="119"/>
      <c r="AF176" s="304" t="s">
        <v>313</v>
      </c>
      <c r="AG176" s="305" t="s">
        <v>313</v>
      </c>
      <c r="AH176" s="305" t="s">
        <v>313</v>
      </c>
      <c r="AI176" s="305" t="s">
        <v>313</v>
      </c>
      <c r="AJ176" s="305" t="s">
        <v>313</v>
      </c>
      <c r="AK176" s="305" t="s">
        <v>313</v>
      </c>
      <c r="AL176" s="305" t="s">
        <v>313</v>
      </c>
      <c r="AM176" s="305" t="s">
        <v>313</v>
      </c>
      <c r="AN176" s="305" t="s">
        <v>313</v>
      </c>
      <c r="AO176" s="305" t="s">
        <v>313</v>
      </c>
      <c r="AP176" s="305" t="s">
        <v>313</v>
      </c>
      <c r="AQ176" s="305" t="s">
        <v>313</v>
      </c>
      <c r="AR176" s="305" t="s">
        <v>313</v>
      </c>
      <c r="AS176" s="305" t="s">
        <v>313</v>
      </c>
      <c r="AT176" s="305" t="s">
        <v>313</v>
      </c>
      <c r="AU176" s="305" t="s">
        <v>313</v>
      </c>
      <c r="AV176" s="305" t="s">
        <v>313</v>
      </c>
      <c r="AW176" s="305" t="s">
        <v>313</v>
      </c>
      <c r="AX176" s="305" t="s">
        <v>313</v>
      </c>
      <c r="AY176" s="305" t="s">
        <v>313</v>
      </c>
      <c r="AZ176" s="305" t="s">
        <v>313</v>
      </c>
      <c r="BA176" s="305" t="s">
        <v>313</v>
      </c>
      <c r="BB176" s="305" t="s">
        <v>313</v>
      </c>
      <c r="BC176" s="305" t="s">
        <v>313</v>
      </c>
      <c r="BD176" s="305" t="s">
        <v>313</v>
      </c>
      <c r="BE176" s="305" t="s">
        <v>313</v>
      </c>
      <c r="BF176" s="306" t="s">
        <v>313</v>
      </c>
    </row>
    <row r="177" spans="2:58" hidden="1">
      <c r="B177" s="176" t="s">
        <v>325</v>
      </c>
      <c r="C177" s="176" t="str">
        <f t="shared" ca="1" si="238"/>
        <v>Likutinė vertė</v>
      </c>
      <c r="D177" t="str">
        <f t="shared" si="239"/>
        <v>False</v>
      </c>
      <c r="E177" s="303" t="str">
        <f t="shared" si="220"/>
        <v>-</v>
      </c>
      <c r="F177" s="303" t="str">
        <f t="shared" si="221"/>
        <v>-</v>
      </c>
      <c r="G177" s="303" t="str">
        <f t="shared" si="222"/>
        <v>-</v>
      </c>
      <c r="H177" s="303" t="str">
        <f t="shared" si="223"/>
        <v>-</v>
      </c>
      <c r="I177" s="303" t="str">
        <f t="shared" si="224"/>
        <v>-</v>
      </c>
      <c r="J177" s="303" t="str">
        <f t="shared" si="225"/>
        <v>-</v>
      </c>
      <c r="K177" s="303" t="str">
        <f t="shared" si="226"/>
        <v>-</v>
      </c>
      <c r="L177" s="303" t="str">
        <f t="shared" si="227"/>
        <v>-</v>
      </c>
      <c r="M177" s="303" t="str">
        <f t="shared" si="228"/>
        <v>-</v>
      </c>
      <c r="N177" s="303" t="str">
        <f t="shared" si="229"/>
        <v>-</v>
      </c>
      <c r="O177" s="303" t="str">
        <f t="shared" si="230"/>
        <v>-</v>
      </c>
      <c r="P177" s="303" t="str">
        <f t="shared" si="231"/>
        <v>-</v>
      </c>
      <c r="Q177" s="303" t="str">
        <f t="shared" si="232"/>
        <v>-</v>
      </c>
      <c r="R177" s="303" t="str">
        <f t="shared" si="233"/>
        <v>-</v>
      </c>
      <c r="S177" s="303" t="str">
        <f t="shared" si="234"/>
        <v>-</v>
      </c>
      <c r="T177" s="303" t="str">
        <f t="shared" si="235"/>
        <v>-</v>
      </c>
      <c r="U177" s="303" t="str">
        <f t="shared" si="236"/>
        <v>-</v>
      </c>
      <c r="V177" s="303" t="str">
        <f t="shared" si="237"/>
        <v>-</v>
      </c>
      <c r="W177" s="119"/>
      <c r="X177" s="119"/>
      <c r="Y177" s="119"/>
      <c r="Z177" s="119"/>
      <c r="AA177" s="119"/>
      <c r="AB177" s="119"/>
      <c r="AC177" s="119"/>
      <c r="AD177" s="119"/>
      <c r="AE177" s="119"/>
      <c r="AF177" s="304" t="s">
        <v>313</v>
      </c>
      <c r="AG177" s="305" t="s">
        <v>313</v>
      </c>
      <c r="AH177" s="305" t="s">
        <v>313</v>
      </c>
      <c r="AI177" s="305" t="s">
        <v>313</v>
      </c>
      <c r="AJ177" s="305" t="s">
        <v>313</v>
      </c>
      <c r="AK177" s="305" t="s">
        <v>313</v>
      </c>
      <c r="AL177" s="305" t="s">
        <v>313</v>
      </c>
      <c r="AM177" s="305" t="s">
        <v>313</v>
      </c>
      <c r="AN177" s="305" t="s">
        <v>313</v>
      </c>
      <c r="AO177" s="305" t="s">
        <v>313</v>
      </c>
      <c r="AP177" s="305" t="s">
        <v>313</v>
      </c>
      <c r="AQ177" s="305" t="s">
        <v>313</v>
      </c>
      <c r="AR177" s="305" t="s">
        <v>313</v>
      </c>
      <c r="AS177" s="305" t="s">
        <v>313</v>
      </c>
      <c r="AT177" s="305" t="s">
        <v>313</v>
      </c>
      <c r="AU177" s="305" t="s">
        <v>313</v>
      </c>
      <c r="AV177" s="305" t="s">
        <v>313</v>
      </c>
      <c r="AW177" s="305" t="s">
        <v>313</v>
      </c>
      <c r="AX177" s="305" t="s">
        <v>313</v>
      </c>
      <c r="AY177" s="305" t="s">
        <v>313</v>
      </c>
      <c r="AZ177" s="305" t="s">
        <v>313</v>
      </c>
      <c r="BA177" s="305" t="s">
        <v>313</v>
      </c>
      <c r="BB177" s="305" t="s">
        <v>313</v>
      </c>
      <c r="BC177" s="305" t="s">
        <v>313</v>
      </c>
      <c r="BD177" s="305" t="s">
        <v>313</v>
      </c>
      <c r="BE177" s="305" t="s">
        <v>313</v>
      </c>
      <c r="BF177" s="306" t="s">
        <v>313</v>
      </c>
    </row>
    <row r="178" spans="2:58" hidden="1">
      <c r="B178" s="176" t="s">
        <v>326</v>
      </c>
      <c r="C178" s="176" t="str">
        <f t="shared" ca="1" si="238"/>
        <v>Veikla</v>
      </c>
      <c r="D178" t="str">
        <f t="shared" si="239"/>
        <v>False</v>
      </c>
      <c r="E178" s="303" t="str">
        <f t="shared" si="220"/>
        <v>-</v>
      </c>
      <c r="F178" s="303" t="str">
        <f t="shared" si="221"/>
        <v>-</v>
      </c>
      <c r="G178" s="303" t="str">
        <f t="shared" si="222"/>
        <v>-</v>
      </c>
      <c r="H178" s="303" t="str">
        <f t="shared" si="223"/>
        <v>-</v>
      </c>
      <c r="I178" s="303" t="str">
        <f t="shared" si="224"/>
        <v>-</v>
      </c>
      <c r="J178" s="303" t="str">
        <f t="shared" si="225"/>
        <v>-</v>
      </c>
      <c r="K178" s="303" t="str">
        <f t="shared" si="226"/>
        <v>-</v>
      </c>
      <c r="L178" s="303" t="str">
        <f t="shared" si="227"/>
        <v>-</v>
      </c>
      <c r="M178" s="303" t="str">
        <f t="shared" si="228"/>
        <v>-</v>
      </c>
      <c r="N178" s="303" t="str">
        <f t="shared" si="229"/>
        <v>-</v>
      </c>
      <c r="O178" s="303" t="str">
        <f t="shared" si="230"/>
        <v>-</v>
      </c>
      <c r="P178" s="303" t="str">
        <f t="shared" si="231"/>
        <v>-</v>
      </c>
      <c r="Q178" s="303" t="str">
        <f t="shared" si="232"/>
        <v>-</v>
      </c>
      <c r="R178" s="303" t="str">
        <f t="shared" si="233"/>
        <v>-</v>
      </c>
      <c r="S178" s="303" t="str">
        <f t="shared" si="234"/>
        <v>-</v>
      </c>
      <c r="T178" s="303" t="str">
        <f t="shared" si="235"/>
        <v>-</v>
      </c>
      <c r="U178" s="303" t="str">
        <f t="shared" si="236"/>
        <v>-</v>
      </c>
      <c r="V178" s="303" t="str">
        <f t="shared" si="237"/>
        <v>-</v>
      </c>
      <c r="W178" s="119"/>
      <c r="X178" s="119"/>
      <c r="Y178" s="119"/>
      <c r="Z178" s="119"/>
      <c r="AA178" s="119"/>
      <c r="AB178" s="119"/>
      <c r="AC178" s="119"/>
      <c r="AD178" s="119"/>
      <c r="AE178" s="119"/>
      <c r="AF178" s="304" t="s">
        <v>313</v>
      </c>
      <c r="AG178" s="305" t="s">
        <v>313</v>
      </c>
      <c r="AH178" s="305" t="s">
        <v>313</v>
      </c>
      <c r="AI178" s="305" t="s">
        <v>313</v>
      </c>
      <c r="AJ178" s="305" t="s">
        <v>313</v>
      </c>
      <c r="AK178" s="305" t="s">
        <v>313</v>
      </c>
      <c r="AL178" s="305" t="s">
        <v>313</v>
      </c>
      <c r="AM178" s="305" t="s">
        <v>313</v>
      </c>
      <c r="AN178" s="305" t="s">
        <v>313</v>
      </c>
      <c r="AO178" s="305" t="s">
        <v>313</v>
      </c>
      <c r="AP178" s="305" t="s">
        <v>313</v>
      </c>
      <c r="AQ178" s="305" t="s">
        <v>313</v>
      </c>
      <c r="AR178" s="305" t="s">
        <v>313</v>
      </c>
      <c r="AS178" s="305" t="s">
        <v>313</v>
      </c>
      <c r="AT178" s="305" t="s">
        <v>313</v>
      </c>
      <c r="AU178" s="305" t="s">
        <v>313</v>
      </c>
      <c r="AV178" s="305" t="s">
        <v>313</v>
      </c>
      <c r="AW178" s="305" t="s">
        <v>313</v>
      </c>
      <c r="AX178" s="305" t="s">
        <v>313</v>
      </c>
      <c r="AY178" s="305" t="s">
        <v>313</v>
      </c>
      <c r="AZ178" s="305" t="s">
        <v>313</v>
      </c>
      <c r="BA178" s="305" t="s">
        <v>313</v>
      </c>
      <c r="BB178" s="305" t="s">
        <v>313</v>
      </c>
      <c r="BC178" s="305" t="s">
        <v>313</v>
      </c>
      <c r="BD178" s="305" t="s">
        <v>313</v>
      </c>
      <c r="BE178" s="305" t="s">
        <v>313</v>
      </c>
      <c r="BF178" s="306" t="s">
        <v>313</v>
      </c>
    </row>
    <row r="179" spans="2:58" hidden="1">
      <c r="B179" s="176" t="s">
        <v>327</v>
      </c>
      <c r="C179" s="176" t="str">
        <f t="shared" ca="1" si="238"/>
        <v>Veikla</v>
      </c>
      <c r="D179" t="str">
        <f t="shared" si="239"/>
        <v>False</v>
      </c>
      <c r="E179" s="303" t="str">
        <f t="shared" si="220"/>
        <v>-</v>
      </c>
      <c r="F179" s="303" t="str">
        <f t="shared" si="221"/>
        <v>-</v>
      </c>
      <c r="G179" s="303" t="str">
        <f t="shared" si="222"/>
        <v>-</v>
      </c>
      <c r="H179" s="303" t="str">
        <f t="shared" si="223"/>
        <v>-</v>
      </c>
      <c r="I179" s="303" t="str">
        <f t="shared" si="224"/>
        <v>-</v>
      </c>
      <c r="J179" s="303" t="str">
        <f t="shared" si="225"/>
        <v>-</v>
      </c>
      <c r="K179" s="303" t="str">
        <f t="shared" si="226"/>
        <v>-</v>
      </c>
      <c r="L179" s="303" t="str">
        <f t="shared" si="227"/>
        <v>-</v>
      </c>
      <c r="M179" s="303" t="str">
        <f t="shared" si="228"/>
        <v>-</v>
      </c>
      <c r="N179" s="303" t="str">
        <f t="shared" si="229"/>
        <v>-</v>
      </c>
      <c r="O179" s="303" t="str">
        <f t="shared" si="230"/>
        <v>-</v>
      </c>
      <c r="P179" s="303" t="str">
        <f t="shared" si="231"/>
        <v>-</v>
      </c>
      <c r="Q179" s="303" t="str">
        <f t="shared" si="232"/>
        <v>-</v>
      </c>
      <c r="R179" s="303" t="str">
        <f t="shared" si="233"/>
        <v>-</v>
      </c>
      <c r="S179" s="303" t="str">
        <f t="shared" si="234"/>
        <v>-</v>
      </c>
      <c r="T179" s="303" t="str">
        <f t="shared" si="235"/>
        <v>-</v>
      </c>
      <c r="U179" s="303" t="str">
        <f t="shared" si="236"/>
        <v>-</v>
      </c>
      <c r="V179" s="303" t="str">
        <f t="shared" si="237"/>
        <v>-</v>
      </c>
      <c r="W179" s="119"/>
      <c r="X179" s="119"/>
      <c r="Y179" s="119"/>
      <c r="Z179" s="119"/>
      <c r="AA179" s="119"/>
      <c r="AB179" s="119"/>
      <c r="AC179" s="119"/>
      <c r="AD179" s="119"/>
      <c r="AE179" s="119"/>
      <c r="AF179" s="304" t="s">
        <v>313</v>
      </c>
      <c r="AG179" s="305" t="s">
        <v>313</v>
      </c>
      <c r="AH179" s="305" t="s">
        <v>313</v>
      </c>
      <c r="AI179" s="305" t="s">
        <v>313</v>
      </c>
      <c r="AJ179" s="305" t="s">
        <v>313</v>
      </c>
      <c r="AK179" s="305" t="s">
        <v>313</v>
      </c>
      <c r="AL179" s="305" t="s">
        <v>313</v>
      </c>
      <c r="AM179" s="305" t="s">
        <v>313</v>
      </c>
      <c r="AN179" s="305" t="s">
        <v>313</v>
      </c>
      <c r="AO179" s="305" t="s">
        <v>313</v>
      </c>
      <c r="AP179" s="305" t="s">
        <v>313</v>
      </c>
      <c r="AQ179" s="305" t="s">
        <v>313</v>
      </c>
      <c r="AR179" s="305" t="s">
        <v>313</v>
      </c>
      <c r="AS179" s="305" t="s">
        <v>313</v>
      </c>
      <c r="AT179" s="305" t="s">
        <v>313</v>
      </c>
      <c r="AU179" s="305" t="s">
        <v>313</v>
      </c>
      <c r="AV179" s="305" t="s">
        <v>313</v>
      </c>
      <c r="AW179" s="305" t="s">
        <v>313</v>
      </c>
      <c r="AX179" s="305" t="s">
        <v>313</v>
      </c>
      <c r="AY179" s="305" t="s">
        <v>313</v>
      </c>
      <c r="AZ179" s="305" t="s">
        <v>313</v>
      </c>
      <c r="BA179" s="305" t="s">
        <v>313</v>
      </c>
      <c r="BB179" s="305" t="s">
        <v>313</v>
      </c>
      <c r="BC179" s="305" t="s">
        <v>313</v>
      </c>
      <c r="BD179" s="305" t="s">
        <v>313</v>
      </c>
      <c r="BE179" s="305" t="s">
        <v>313</v>
      </c>
      <c r="BF179" s="306" t="s">
        <v>313</v>
      </c>
    </row>
    <row r="180" spans="2:58" hidden="1">
      <c r="B180" s="176" t="s">
        <v>328</v>
      </c>
      <c r="C180" s="176" t="str">
        <f t="shared" ca="1" si="238"/>
        <v>Veikla</v>
      </c>
      <c r="D180" t="str">
        <f t="shared" si="239"/>
        <v>False</v>
      </c>
      <c r="E180" s="303" t="str">
        <f t="shared" si="220"/>
        <v>-</v>
      </c>
      <c r="F180" s="303" t="str">
        <f t="shared" si="221"/>
        <v>-</v>
      </c>
      <c r="G180" s="303" t="str">
        <f t="shared" si="222"/>
        <v>-</v>
      </c>
      <c r="H180" s="303" t="str">
        <f t="shared" si="223"/>
        <v>-</v>
      </c>
      <c r="I180" s="303" t="str">
        <f t="shared" si="224"/>
        <v>-</v>
      </c>
      <c r="J180" s="303" t="str">
        <f t="shared" si="225"/>
        <v>-</v>
      </c>
      <c r="K180" s="303" t="str">
        <f t="shared" si="226"/>
        <v>-</v>
      </c>
      <c r="L180" s="303" t="str">
        <f t="shared" si="227"/>
        <v>-</v>
      </c>
      <c r="M180" s="303" t="str">
        <f t="shared" si="228"/>
        <v>-</v>
      </c>
      <c r="N180" s="303" t="str">
        <f t="shared" si="229"/>
        <v>-</v>
      </c>
      <c r="O180" s="303" t="str">
        <f t="shared" si="230"/>
        <v>-</v>
      </c>
      <c r="P180" s="303" t="str">
        <f t="shared" si="231"/>
        <v>-</v>
      </c>
      <c r="Q180" s="303" t="str">
        <f t="shared" si="232"/>
        <v>-</v>
      </c>
      <c r="R180" s="303" t="str">
        <f t="shared" si="233"/>
        <v>-</v>
      </c>
      <c r="S180" s="303" t="str">
        <f t="shared" si="234"/>
        <v>-</v>
      </c>
      <c r="T180" s="303" t="str">
        <f t="shared" si="235"/>
        <v>-</v>
      </c>
      <c r="U180" s="303" t="str">
        <f t="shared" si="236"/>
        <v>-</v>
      </c>
      <c r="V180" s="303" t="str">
        <f t="shared" si="237"/>
        <v>-</v>
      </c>
      <c r="W180" s="119"/>
      <c r="X180" s="119"/>
      <c r="Y180" s="119"/>
      <c r="Z180" s="119"/>
      <c r="AA180" s="119"/>
      <c r="AB180" s="119"/>
      <c r="AC180" s="119"/>
      <c r="AD180" s="119"/>
      <c r="AE180" s="119"/>
      <c r="AF180" s="304" t="s">
        <v>313</v>
      </c>
      <c r="AG180" s="305" t="s">
        <v>313</v>
      </c>
      <c r="AH180" s="305" t="s">
        <v>313</v>
      </c>
      <c r="AI180" s="305" t="s">
        <v>313</v>
      </c>
      <c r="AJ180" s="305" t="s">
        <v>313</v>
      </c>
      <c r="AK180" s="305" t="s">
        <v>313</v>
      </c>
      <c r="AL180" s="305" t="s">
        <v>313</v>
      </c>
      <c r="AM180" s="305" t="s">
        <v>313</v>
      </c>
      <c r="AN180" s="305" t="s">
        <v>313</v>
      </c>
      <c r="AO180" s="305" t="s">
        <v>313</v>
      </c>
      <c r="AP180" s="305" t="s">
        <v>313</v>
      </c>
      <c r="AQ180" s="305" t="s">
        <v>313</v>
      </c>
      <c r="AR180" s="305" t="s">
        <v>313</v>
      </c>
      <c r="AS180" s="305" t="s">
        <v>313</v>
      </c>
      <c r="AT180" s="305" t="s">
        <v>313</v>
      </c>
      <c r="AU180" s="305" t="s">
        <v>313</v>
      </c>
      <c r="AV180" s="305" t="s">
        <v>313</v>
      </c>
      <c r="AW180" s="305" t="s">
        <v>313</v>
      </c>
      <c r="AX180" s="305" t="s">
        <v>313</v>
      </c>
      <c r="AY180" s="305" t="s">
        <v>313</v>
      </c>
      <c r="AZ180" s="305" t="s">
        <v>313</v>
      </c>
      <c r="BA180" s="305" t="s">
        <v>313</v>
      </c>
      <c r="BB180" s="305" t="s">
        <v>313</v>
      </c>
      <c r="BC180" s="305" t="s">
        <v>313</v>
      </c>
      <c r="BD180" s="305" t="s">
        <v>313</v>
      </c>
      <c r="BE180" s="305" t="s">
        <v>313</v>
      </c>
      <c r="BF180" s="306" t="s">
        <v>313</v>
      </c>
    </row>
    <row r="181" spans="2:58" hidden="1">
      <c r="B181" s="176" t="s">
        <v>329</v>
      </c>
      <c r="C181" s="176" t="str">
        <f t="shared" ca="1" si="238"/>
        <v>Veikla</v>
      </c>
      <c r="D181" t="str">
        <f t="shared" si="239"/>
        <v>False</v>
      </c>
      <c r="E181" s="303" t="str">
        <f t="shared" si="220"/>
        <v>-</v>
      </c>
      <c r="F181" s="303" t="str">
        <f t="shared" si="221"/>
        <v>-</v>
      </c>
      <c r="G181" s="303" t="str">
        <f t="shared" si="222"/>
        <v>-</v>
      </c>
      <c r="H181" s="303" t="str">
        <f t="shared" si="223"/>
        <v>-</v>
      </c>
      <c r="I181" s="303" t="str">
        <f t="shared" si="224"/>
        <v>-</v>
      </c>
      <c r="J181" s="303" t="str">
        <f t="shared" si="225"/>
        <v>-</v>
      </c>
      <c r="K181" s="303" t="str">
        <f t="shared" si="226"/>
        <v>-</v>
      </c>
      <c r="L181" s="303" t="str">
        <f t="shared" si="227"/>
        <v>-</v>
      </c>
      <c r="M181" s="303" t="str">
        <f t="shared" si="228"/>
        <v>-</v>
      </c>
      <c r="N181" s="303" t="str">
        <f t="shared" si="229"/>
        <v>-</v>
      </c>
      <c r="O181" s="303" t="str">
        <f t="shared" si="230"/>
        <v>-</v>
      </c>
      <c r="P181" s="303" t="str">
        <f t="shared" si="231"/>
        <v>-</v>
      </c>
      <c r="Q181" s="303" t="str">
        <f t="shared" si="232"/>
        <v>-</v>
      </c>
      <c r="R181" s="303" t="str">
        <f t="shared" si="233"/>
        <v>-</v>
      </c>
      <c r="S181" s="303" t="str">
        <f t="shared" si="234"/>
        <v>-</v>
      </c>
      <c r="T181" s="303" t="str">
        <f t="shared" si="235"/>
        <v>-</v>
      </c>
      <c r="U181" s="303" t="str">
        <f t="shared" si="236"/>
        <v>-</v>
      </c>
      <c r="V181" s="303" t="str">
        <f t="shared" si="237"/>
        <v>-</v>
      </c>
      <c r="W181" s="119"/>
      <c r="X181" s="119"/>
      <c r="Y181" s="119"/>
      <c r="Z181" s="119"/>
      <c r="AA181" s="119"/>
      <c r="AB181" s="119"/>
      <c r="AC181" s="119"/>
      <c r="AD181" s="119"/>
      <c r="AE181" s="119"/>
      <c r="AF181" s="304" t="s">
        <v>313</v>
      </c>
      <c r="AG181" s="305" t="s">
        <v>313</v>
      </c>
      <c r="AH181" s="305" t="s">
        <v>313</v>
      </c>
      <c r="AI181" s="305" t="s">
        <v>313</v>
      </c>
      <c r="AJ181" s="305" t="s">
        <v>313</v>
      </c>
      <c r="AK181" s="305" t="s">
        <v>313</v>
      </c>
      <c r="AL181" s="305" t="s">
        <v>313</v>
      </c>
      <c r="AM181" s="305" t="s">
        <v>313</v>
      </c>
      <c r="AN181" s="305" t="s">
        <v>313</v>
      </c>
      <c r="AO181" s="305" t="s">
        <v>313</v>
      </c>
      <c r="AP181" s="305" t="s">
        <v>313</v>
      </c>
      <c r="AQ181" s="305" t="s">
        <v>313</v>
      </c>
      <c r="AR181" s="305" t="s">
        <v>313</v>
      </c>
      <c r="AS181" s="305" t="s">
        <v>313</v>
      </c>
      <c r="AT181" s="305" t="s">
        <v>313</v>
      </c>
      <c r="AU181" s="305" t="s">
        <v>313</v>
      </c>
      <c r="AV181" s="305" t="s">
        <v>313</v>
      </c>
      <c r="AW181" s="305" t="s">
        <v>313</v>
      </c>
      <c r="AX181" s="305" t="s">
        <v>313</v>
      </c>
      <c r="AY181" s="305" t="s">
        <v>313</v>
      </c>
      <c r="AZ181" s="305" t="s">
        <v>313</v>
      </c>
      <c r="BA181" s="305" t="s">
        <v>313</v>
      </c>
      <c r="BB181" s="305" t="s">
        <v>313</v>
      </c>
      <c r="BC181" s="305" t="s">
        <v>313</v>
      </c>
      <c r="BD181" s="305" t="s">
        <v>313</v>
      </c>
      <c r="BE181" s="305" t="s">
        <v>313</v>
      </c>
      <c r="BF181" s="306" t="s">
        <v>313</v>
      </c>
    </row>
    <row r="182" spans="2:58" hidden="1">
      <c r="B182" s="176" t="s">
        <v>330</v>
      </c>
      <c r="C182" s="176" t="str">
        <f t="shared" ca="1" si="238"/>
        <v>Veikla</v>
      </c>
      <c r="D182" t="str">
        <f t="shared" si="239"/>
        <v>False</v>
      </c>
      <c r="E182" s="303" t="str">
        <f t="shared" si="220"/>
        <v>-</v>
      </c>
      <c r="F182" s="303" t="str">
        <f t="shared" si="221"/>
        <v>-</v>
      </c>
      <c r="G182" s="303" t="str">
        <f t="shared" si="222"/>
        <v>-</v>
      </c>
      <c r="H182" s="303" t="str">
        <f t="shared" si="223"/>
        <v>-</v>
      </c>
      <c r="I182" s="303" t="str">
        <f t="shared" si="224"/>
        <v>-</v>
      </c>
      <c r="J182" s="303" t="str">
        <f t="shared" si="225"/>
        <v>-</v>
      </c>
      <c r="K182" s="303" t="str">
        <f t="shared" si="226"/>
        <v>-</v>
      </c>
      <c r="L182" s="303" t="str">
        <f t="shared" si="227"/>
        <v>-</v>
      </c>
      <c r="M182" s="303" t="str">
        <f t="shared" si="228"/>
        <v>-</v>
      </c>
      <c r="N182" s="303" t="str">
        <f t="shared" si="229"/>
        <v>-</v>
      </c>
      <c r="O182" s="303" t="str">
        <f t="shared" si="230"/>
        <v>-</v>
      </c>
      <c r="P182" s="303" t="str">
        <f t="shared" si="231"/>
        <v>-</v>
      </c>
      <c r="Q182" s="303" t="str">
        <f t="shared" si="232"/>
        <v>-</v>
      </c>
      <c r="R182" s="303" t="str">
        <f t="shared" si="233"/>
        <v>-</v>
      </c>
      <c r="S182" s="303" t="str">
        <f t="shared" si="234"/>
        <v>-</v>
      </c>
      <c r="T182" s="303" t="str">
        <f t="shared" si="235"/>
        <v>-</v>
      </c>
      <c r="U182" s="303" t="str">
        <f t="shared" si="236"/>
        <v>-</v>
      </c>
      <c r="V182" s="303" t="str">
        <f t="shared" si="237"/>
        <v>-</v>
      </c>
      <c r="W182" s="119"/>
      <c r="X182" s="119"/>
      <c r="Y182" s="119"/>
      <c r="Z182" s="119"/>
      <c r="AA182" s="119"/>
      <c r="AB182" s="119"/>
      <c r="AC182" s="119"/>
      <c r="AD182" s="119"/>
      <c r="AE182" s="119"/>
      <c r="AF182" s="304" t="s">
        <v>313</v>
      </c>
      <c r="AG182" s="305" t="s">
        <v>313</v>
      </c>
      <c r="AH182" s="305" t="s">
        <v>313</v>
      </c>
      <c r="AI182" s="305" t="s">
        <v>313</v>
      </c>
      <c r="AJ182" s="305" t="s">
        <v>313</v>
      </c>
      <c r="AK182" s="305" t="s">
        <v>313</v>
      </c>
      <c r="AL182" s="305" t="s">
        <v>313</v>
      </c>
      <c r="AM182" s="305" t="s">
        <v>313</v>
      </c>
      <c r="AN182" s="305" t="s">
        <v>313</v>
      </c>
      <c r="AO182" s="305" t="s">
        <v>313</v>
      </c>
      <c r="AP182" s="305" t="s">
        <v>313</v>
      </c>
      <c r="AQ182" s="305" t="s">
        <v>313</v>
      </c>
      <c r="AR182" s="305" t="s">
        <v>313</v>
      </c>
      <c r="AS182" s="305" t="s">
        <v>313</v>
      </c>
      <c r="AT182" s="305" t="s">
        <v>313</v>
      </c>
      <c r="AU182" s="305" t="s">
        <v>313</v>
      </c>
      <c r="AV182" s="305" t="s">
        <v>313</v>
      </c>
      <c r="AW182" s="305" t="s">
        <v>313</v>
      </c>
      <c r="AX182" s="305" t="s">
        <v>313</v>
      </c>
      <c r="AY182" s="305" t="s">
        <v>313</v>
      </c>
      <c r="AZ182" s="305" t="s">
        <v>313</v>
      </c>
      <c r="BA182" s="305" t="s">
        <v>313</v>
      </c>
      <c r="BB182" s="305" t="s">
        <v>313</v>
      </c>
      <c r="BC182" s="305" t="s">
        <v>313</v>
      </c>
      <c r="BD182" s="305" t="s">
        <v>313</v>
      </c>
      <c r="BE182" s="305" t="s">
        <v>313</v>
      </c>
      <c r="BF182" s="306" t="s">
        <v>313</v>
      </c>
    </row>
    <row r="183" spans="2:58" hidden="1">
      <c r="B183" s="176" t="s">
        <v>331</v>
      </c>
      <c r="C183" s="176" t="str">
        <f t="shared" ca="1" si="238"/>
        <v>Veikla</v>
      </c>
      <c r="D183" t="str">
        <f t="shared" si="239"/>
        <v>False</v>
      </c>
      <c r="E183" s="303" t="str">
        <f t="shared" si="220"/>
        <v>-</v>
      </c>
      <c r="F183" s="303" t="str">
        <f t="shared" si="221"/>
        <v>-</v>
      </c>
      <c r="G183" s="303" t="str">
        <f t="shared" si="222"/>
        <v>-</v>
      </c>
      <c r="H183" s="303" t="str">
        <f t="shared" si="223"/>
        <v>-</v>
      </c>
      <c r="I183" s="303" t="str">
        <f t="shared" si="224"/>
        <v>-</v>
      </c>
      <c r="J183" s="303" t="str">
        <f t="shared" si="225"/>
        <v>-</v>
      </c>
      <c r="K183" s="303" t="str">
        <f t="shared" si="226"/>
        <v>-</v>
      </c>
      <c r="L183" s="303" t="str">
        <f t="shared" si="227"/>
        <v>-</v>
      </c>
      <c r="M183" s="303" t="str">
        <f t="shared" si="228"/>
        <v>-</v>
      </c>
      <c r="N183" s="303" t="str">
        <f t="shared" si="229"/>
        <v>-</v>
      </c>
      <c r="O183" s="303" t="str">
        <f t="shared" si="230"/>
        <v>-</v>
      </c>
      <c r="P183" s="303" t="str">
        <f t="shared" si="231"/>
        <v>-</v>
      </c>
      <c r="Q183" s="303" t="str">
        <f t="shared" si="232"/>
        <v>-</v>
      </c>
      <c r="R183" s="303" t="str">
        <f t="shared" si="233"/>
        <v>-</v>
      </c>
      <c r="S183" s="303" t="str">
        <f t="shared" si="234"/>
        <v>-</v>
      </c>
      <c r="T183" s="303" t="str">
        <f t="shared" si="235"/>
        <v>-</v>
      </c>
      <c r="U183" s="303" t="str">
        <f t="shared" si="236"/>
        <v>-</v>
      </c>
      <c r="V183" s="303" t="str">
        <f t="shared" si="237"/>
        <v>-</v>
      </c>
      <c r="W183" s="119"/>
      <c r="X183" s="119"/>
      <c r="Y183" s="119"/>
      <c r="Z183" s="119"/>
      <c r="AA183" s="119"/>
      <c r="AB183" s="119"/>
      <c r="AC183" s="119"/>
      <c r="AD183" s="119"/>
      <c r="AE183" s="119"/>
      <c r="AF183" s="304" t="s">
        <v>313</v>
      </c>
      <c r="AG183" s="305" t="s">
        <v>313</v>
      </c>
      <c r="AH183" s="305" t="s">
        <v>313</v>
      </c>
      <c r="AI183" s="305" t="s">
        <v>313</v>
      </c>
      <c r="AJ183" s="305" t="s">
        <v>313</v>
      </c>
      <c r="AK183" s="305" t="s">
        <v>313</v>
      </c>
      <c r="AL183" s="305" t="s">
        <v>313</v>
      </c>
      <c r="AM183" s="305" t="s">
        <v>313</v>
      </c>
      <c r="AN183" s="305" t="s">
        <v>313</v>
      </c>
      <c r="AO183" s="305" t="s">
        <v>313</v>
      </c>
      <c r="AP183" s="305" t="s">
        <v>313</v>
      </c>
      <c r="AQ183" s="305" t="s">
        <v>313</v>
      </c>
      <c r="AR183" s="305" t="s">
        <v>313</v>
      </c>
      <c r="AS183" s="305" t="s">
        <v>313</v>
      </c>
      <c r="AT183" s="305" t="s">
        <v>313</v>
      </c>
      <c r="AU183" s="305" t="s">
        <v>313</v>
      </c>
      <c r="AV183" s="305" t="s">
        <v>313</v>
      </c>
      <c r="AW183" s="305" t="s">
        <v>313</v>
      </c>
      <c r="AX183" s="305" t="s">
        <v>313</v>
      </c>
      <c r="AY183" s="305" t="s">
        <v>313</v>
      </c>
      <c r="AZ183" s="305" t="s">
        <v>313</v>
      </c>
      <c r="BA183" s="305" t="s">
        <v>313</v>
      </c>
      <c r="BB183" s="305" t="s">
        <v>313</v>
      </c>
      <c r="BC183" s="305" t="s">
        <v>313</v>
      </c>
      <c r="BD183" s="305" t="s">
        <v>313</v>
      </c>
      <c r="BE183" s="305" t="s">
        <v>313</v>
      </c>
      <c r="BF183" s="306" t="s">
        <v>313</v>
      </c>
    </row>
    <row r="184" spans="2:58" hidden="1">
      <c r="B184" s="176" t="s">
        <v>332</v>
      </c>
      <c r="C184" s="176" t="str">
        <f t="shared" ca="1" si="238"/>
        <v>Veikla</v>
      </c>
      <c r="D184" t="str">
        <f t="shared" si="239"/>
        <v>False</v>
      </c>
      <c r="E184" s="303" t="str">
        <f t="shared" si="220"/>
        <v>-</v>
      </c>
      <c r="F184" s="303" t="str">
        <f t="shared" si="221"/>
        <v>-</v>
      </c>
      <c r="G184" s="303" t="str">
        <f t="shared" si="222"/>
        <v>-</v>
      </c>
      <c r="H184" s="303" t="str">
        <f t="shared" si="223"/>
        <v>-</v>
      </c>
      <c r="I184" s="303" t="str">
        <f t="shared" si="224"/>
        <v>-</v>
      </c>
      <c r="J184" s="303" t="str">
        <f t="shared" si="225"/>
        <v>-</v>
      </c>
      <c r="K184" s="303" t="str">
        <f t="shared" si="226"/>
        <v>-</v>
      </c>
      <c r="L184" s="303" t="str">
        <f t="shared" si="227"/>
        <v>-</v>
      </c>
      <c r="M184" s="303" t="str">
        <f t="shared" si="228"/>
        <v>-</v>
      </c>
      <c r="N184" s="303" t="str">
        <f t="shared" si="229"/>
        <v>-</v>
      </c>
      <c r="O184" s="303" t="str">
        <f t="shared" si="230"/>
        <v>-</v>
      </c>
      <c r="P184" s="303" t="str">
        <f t="shared" si="231"/>
        <v>-</v>
      </c>
      <c r="Q184" s="303" t="str">
        <f t="shared" si="232"/>
        <v>-</v>
      </c>
      <c r="R184" s="303" t="str">
        <f t="shared" si="233"/>
        <v>-</v>
      </c>
      <c r="S184" s="303" t="str">
        <f t="shared" si="234"/>
        <v>-</v>
      </c>
      <c r="T184" s="303" t="str">
        <f t="shared" si="235"/>
        <v>-</v>
      </c>
      <c r="U184" s="303" t="str">
        <f t="shared" si="236"/>
        <v>-</v>
      </c>
      <c r="V184" s="303" t="str">
        <f t="shared" si="237"/>
        <v>-</v>
      </c>
      <c r="W184" s="119"/>
      <c r="X184" s="119"/>
      <c r="Y184" s="119"/>
      <c r="Z184" s="119"/>
      <c r="AA184" s="119"/>
      <c r="AB184" s="119"/>
      <c r="AC184" s="119"/>
      <c r="AD184" s="119"/>
      <c r="AE184" s="119"/>
      <c r="AF184" s="304" t="s">
        <v>313</v>
      </c>
      <c r="AG184" s="305" t="s">
        <v>313</v>
      </c>
      <c r="AH184" s="305" t="s">
        <v>313</v>
      </c>
      <c r="AI184" s="305" t="s">
        <v>313</v>
      </c>
      <c r="AJ184" s="305" t="s">
        <v>313</v>
      </c>
      <c r="AK184" s="305" t="s">
        <v>313</v>
      </c>
      <c r="AL184" s="305" t="s">
        <v>313</v>
      </c>
      <c r="AM184" s="305" t="s">
        <v>313</v>
      </c>
      <c r="AN184" s="305" t="s">
        <v>313</v>
      </c>
      <c r="AO184" s="305" t="s">
        <v>313</v>
      </c>
      <c r="AP184" s="305" t="s">
        <v>313</v>
      </c>
      <c r="AQ184" s="305" t="s">
        <v>313</v>
      </c>
      <c r="AR184" s="305" t="s">
        <v>313</v>
      </c>
      <c r="AS184" s="305" t="s">
        <v>313</v>
      </c>
      <c r="AT184" s="305" t="s">
        <v>313</v>
      </c>
      <c r="AU184" s="305" t="s">
        <v>313</v>
      </c>
      <c r="AV184" s="305" t="s">
        <v>313</v>
      </c>
      <c r="AW184" s="305" t="s">
        <v>313</v>
      </c>
      <c r="AX184" s="305" t="s">
        <v>313</v>
      </c>
      <c r="AY184" s="305" t="s">
        <v>313</v>
      </c>
      <c r="AZ184" s="305" t="s">
        <v>313</v>
      </c>
      <c r="BA184" s="305" t="s">
        <v>313</v>
      </c>
      <c r="BB184" s="305" t="s">
        <v>313</v>
      </c>
      <c r="BC184" s="305" t="s">
        <v>313</v>
      </c>
      <c r="BD184" s="305" t="s">
        <v>313</v>
      </c>
      <c r="BE184" s="305" t="s">
        <v>313</v>
      </c>
      <c r="BF184" s="306" t="s">
        <v>313</v>
      </c>
    </row>
    <row r="185" spans="2:58" hidden="1">
      <c r="B185" s="176" t="s">
        <v>333</v>
      </c>
      <c r="C185" s="176" t="str">
        <f t="shared" ca="1" si="238"/>
        <v>Veikla</v>
      </c>
      <c r="D185" t="str">
        <f t="shared" si="239"/>
        <v>False</v>
      </c>
      <c r="E185" s="303" t="str">
        <f t="shared" si="220"/>
        <v>-</v>
      </c>
      <c r="F185" s="303" t="str">
        <f t="shared" si="221"/>
        <v>-</v>
      </c>
      <c r="G185" s="303" t="str">
        <f t="shared" si="222"/>
        <v>-</v>
      </c>
      <c r="H185" s="303" t="str">
        <f t="shared" si="223"/>
        <v>-</v>
      </c>
      <c r="I185" s="303" t="str">
        <f t="shared" si="224"/>
        <v>-</v>
      </c>
      <c r="J185" s="303" t="str">
        <f t="shared" si="225"/>
        <v>-</v>
      </c>
      <c r="K185" s="303" t="str">
        <f t="shared" si="226"/>
        <v>-</v>
      </c>
      <c r="L185" s="303" t="str">
        <f t="shared" si="227"/>
        <v>-</v>
      </c>
      <c r="M185" s="303" t="str">
        <f t="shared" si="228"/>
        <v>-</v>
      </c>
      <c r="N185" s="303" t="str">
        <f t="shared" si="229"/>
        <v>-</v>
      </c>
      <c r="O185" s="303" t="str">
        <f t="shared" si="230"/>
        <v>-</v>
      </c>
      <c r="P185" s="303" t="str">
        <f t="shared" si="231"/>
        <v>-</v>
      </c>
      <c r="Q185" s="303" t="str">
        <f t="shared" si="232"/>
        <v>-</v>
      </c>
      <c r="R185" s="303" t="str">
        <f t="shared" si="233"/>
        <v>-</v>
      </c>
      <c r="S185" s="303" t="str">
        <f t="shared" si="234"/>
        <v>-</v>
      </c>
      <c r="T185" s="303" t="str">
        <f t="shared" si="235"/>
        <v>-</v>
      </c>
      <c r="U185" s="303" t="str">
        <f t="shared" si="236"/>
        <v>-</v>
      </c>
      <c r="V185" s="303" t="str">
        <f t="shared" si="237"/>
        <v>-</v>
      </c>
      <c r="W185" s="119"/>
      <c r="X185" s="119"/>
      <c r="Y185" s="119"/>
      <c r="Z185" s="119"/>
      <c r="AA185" s="119"/>
      <c r="AB185" s="119"/>
      <c r="AC185" s="119"/>
      <c r="AD185" s="119"/>
      <c r="AE185" s="119"/>
      <c r="AF185" s="304" t="s">
        <v>313</v>
      </c>
      <c r="AG185" s="305" t="s">
        <v>313</v>
      </c>
      <c r="AH185" s="305" t="s">
        <v>313</v>
      </c>
      <c r="AI185" s="305" t="s">
        <v>313</v>
      </c>
      <c r="AJ185" s="305" t="s">
        <v>313</v>
      </c>
      <c r="AK185" s="305" t="s">
        <v>313</v>
      </c>
      <c r="AL185" s="305" t="s">
        <v>313</v>
      </c>
      <c r="AM185" s="305" t="s">
        <v>313</v>
      </c>
      <c r="AN185" s="305" t="s">
        <v>313</v>
      </c>
      <c r="AO185" s="305" t="s">
        <v>313</v>
      </c>
      <c r="AP185" s="305" t="s">
        <v>313</v>
      </c>
      <c r="AQ185" s="305" t="s">
        <v>313</v>
      </c>
      <c r="AR185" s="305" t="s">
        <v>313</v>
      </c>
      <c r="AS185" s="305" t="s">
        <v>313</v>
      </c>
      <c r="AT185" s="305" t="s">
        <v>313</v>
      </c>
      <c r="AU185" s="305" t="s">
        <v>313</v>
      </c>
      <c r="AV185" s="305" t="s">
        <v>313</v>
      </c>
      <c r="AW185" s="305" t="s">
        <v>313</v>
      </c>
      <c r="AX185" s="305" t="s">
        <v>313</v>
      </c>
      <c r="AY185" s="305" t="s">
        <v>313</v>
      </c>
      <c r="AZ185" s="305" t="s">
        <v>313</v>
      </c>
      <c r="BA185" s="305" t="s">
        <v>313</v>
      </c>
      <c r="BB185" s="305" t="s">
        <v>313</v>
      </c>
      <c r="BC185" s="305" t="s">
        <v>313</v>
      </c>
      <c r="BD185" s="305" t="s">
        <v>313</v>
      </c>
      <c r="BE185" s="305" t="s">
        <v>313</v>
      </c>
      <c r="BF185" s="306" t="s">
        <v>313</v>
      </c>
    </row>
    <row r="186" spans="2:58" hidden="1">
      <c r="B186" s="176" t="s">
        <v>334</v>
      </c>
      <c r="C186" s="176" t="str">
        <f t="shared" ca="1" si="238"/>
        <v>Reinvesticijos (po priemonės įgyvendinimo)</v>
      </c>
      <c r="D186" t="str">
        <f t="shared" si="239"/>
        <v>False</v>
      </c>
      <c r="E186" s="303" t="str">
        <f t="shared" si="220"/>
        <v>-</v>
      </c>
      <c r="F186" s="303" t="str">
        <f t="shared" si="221"/>
        <v>-</v>
      </c>
      <c r="G186" s="303" t="str">
        <f t="shared" si="222"/>
        <v>-</v>
      </c>
      <c r="H186" s="303" t="str">
        <f t="shared" si="223"/>
        <v>-</v>
      </c>
      <c r="I186" s="303" t="str">
        <f t="shared" si="224"/>
        <v>-</v>
      </c>
      <c r="J186" s="303" t="str">
        <f t="shared" si="225"/>
        <v>-</v>
      </c>
      <c r="K186" s="303" t="str">
        <f t="shared" si="226"/>
        <v>-</v>
      </c>
      <c r="L186" s="303" t="str">
        <f t="shared" si="227"/>
        <v>-</v>
      </c>
      <c r="M186" s="303" t="str">
        <f t="shared" si="228"/>
        <v>-</v>
      </c>
      <c r="N186" s="303" t="str">
        <f t="shared" si="229"/>
        <v>-</v>
      </c>
      <c r="O186" s="303" t="str">
        <f t="shared" si="230"/>
        <v>-</v>
      </c>
      <c r="P186" s="303" t="str">
        <f t="shared" si="231"/>
        <v>-</v>
      </c>
      <c r="Q186" s="303" t="str">
        <f t="shared" si="232"/>
        <v>-</v>
      </c>
      <c r="R186" s="303" t="str">
        <f t="shared" si="233"/>
        <v>-</v>
      </c>
      <c r="S186" s="303" t="str">
        <f t="shared" si="234"/>
        <v>-</v>
      </c>
      <c r="T186" s="303" t="str">
        <f t="shared" si="235"/>
        <v>-</v>
      </c>
      <c r="U186" s="303" t="str">
        <f t="shared" si="236"/>
        <v>-</v>
      </c>
      <c r="V186" s="303" t="str">
        <f t="shared" si="237"/>
        <v>-</v>
      </c>
      <c r="W186" s="119"/>
      <c r="X186" s="119"/>
      <c r="Y186" s="119"/>
      <c r="Z186" s="119"/>
      <c r="AA186" s="119"/>
      <c r="AB186" s="119"/>
      <c r="AC186" s="119"/>
      <c r="AD186" s="119"/>
      <c r="AE186" s="119"/>
      <c r="AF186" s="304" t="s">
        <v>313</v>
      </c>
      <c r="AG186" s="305" t="s">
        <v>313</v>
      </c>
      <c r="AH186" s="305" t="s">
        <v>313</v>
      </c>
      <c r="AI186" s="305" t="s">
        <v>313</v>
      </c>
      <c r="AJ186" s="305" t="s">
        <v>313</v>
      </c>
      <c r="AK186" s="305" t="s">
        <v>313</v>
      </c>
      <c r="AL186" s="305" t="s">
        <v>313</v>
      </c>
      <c r="AM186" s="305" t="s">
        <v>313</v>
      </c>
      <c r="AN186" s="305" t="s">
        <v>313</v>
      </c>
      <c r="AO186" s="305" t="s">
        <v>313</v>
      </c>
      <c r="AP186" s="305" t="s">
        <v>313</v>
      </c>
      <c r="AQ186" s="305" t="s">
        <v>313</v>
      </c>
      <c r="AR186" s="305" t="s">
        <v>313</v>
      </c>
      <c r="AS186" s="305" t="s">
        <v>313</v>
      </c>
      <c r="AT186" s="305" t="s">
        <v>313</v>
      </c>
      <c r="AU186" s="305" t="s">
        <v>313</v>
      </c>
      <c r="AV186" s="305" t="s">
        <v>313</v>
      </c>
      <c r="AW186" s="305" t="s">
        <v>313</v>
      </c>
      <c r="AX186" s="305" t="s">
        <v>313</v>
      </c>
      <c r="AY186" s="305" t="s">
        <v>313</v>
      </c>
      <c r="AZ186" s="305" t="s">
        <v>313</v>
      </c>
      <c r="BA186" s="305" t="s">
        <v>313</v>
      </c>
      <c r="BB186" s="305" t="s">
        <v>313</v>
      </c>
      <c r="BC186" s="305" t="s">
        <v>313</v>
      </c>
      <c r="BD186" s="305" t="s">
        <v>313</v>
      </c>
      <c r="BE186" s="305" t="s">
        <v>313</v>
      </c>
      <c r="BF186" s="306" t="s">
        <v>313</v>
      </c>
    </row>
    <row r="187" spans="2:58" hidden="1">
      <c r="B187" s="176" t="s">
        <v>335</v>
      </c>
      <c r="C187" s="176" t="str">
        <f t="shared" ca="1" si="238"/>
        <v>Likutinė vertė</v>
      </c>
      <c r="D187" t="str">
        <f t="shared" si="239"/>
        <v>False</v>
      </c>
      <c r="E187" s="303" t="str">
        <f t="shared" si="220"/>
        <v>-</v>
      </c>
      <c r="F187" s="303" t="str">
        <f t="shared" si="221"/>
        <v>-</v>
      </c>
      <c r="G187" s="303" t="str">
        <f t="shared" si="222"/>
        <v>-</v>
      </c>
      <c r="H187" s="303" t="str">
        <f t="shared" si="223"/>
        <v>-</v>
      </c>
      <c r="I187" s="303" t="str">
        <f t="shared" si="224"/>
        <v>-</v>
      </c>
      <c r="J187" s="303" t="str">
        <f t="shared" si="225"/>
        <v>-</v>
      </c>
      <c r="K187" s="303" t="str">
        <f t="shared" si="226"/>
        <v>-</v>
      </c>
      <c r="L187" s="303" t="str">
        <f t="shared" si="227"/>
        <v>-</v>
      </c>
      <c r="M187" s="303" t="str">
        <f t="shared" si="228"/>
        <v>-</v>
      </c>
      <c r="N187" s="303" t="str">
        <f t="shared" si="229"/>
        <v>-</v>
      </c>
      <c r="O187" s="303" t="str">
        <f t="shared" si="230"/>
        <v>-</v>
      </c>
      <c r="P187" s="303" t="str">
        <f t="shared" si="231"/>
        <v>-</v>
      </c>
      <c r="Q187" s="303" t="str">
        <f t="shared" si="232"/>
        <v>-</v>
      </c>
      <c r="R187" s="303" t="str">
        <f t="shared" si="233"/>
        <v>-</v>
      </c>
      <c r="S187" s="303" t="str">
        <f t="shared" si="234"/>
        <v>-</v>
      </c>
      <c r="T187" s="303" t="str">
        <f t="shared" si="235"/>
        <v>-</v>
      </c>
      <c r="U187" s="303" t="str">
        <f t="shared" si="236"/>
        <v>-</v>
      </c>
      <c r="V187" s="303" t="str">
        <f t="shared" si="237"/>
        <v>-</v>
      </c>
      <c r="W187" s="119"/>
      <c r="X187" s="119"/>
      <c r="Y187" s="119"/>
      <c r="Z187" s="119"/>
      <c r="AA187" s="119"/>
      <c r="AB187" s="119"/>
      <c r="AC187" s="119"/>
      <c r="AD187" s="119"/>
      <c r="AE187" s="119"/>
      <c r="AF187" s="304" t="s">
        <v>313</v>
      </c>
      <c r="AG187" s="305" t="s">
        <v>313</v>
      </c>
      <c r="AH187" s="305" t="s">
        <v>313</v>
      </c>
      <c r="AI187" s="305" t="s">
        <v>313</v>
      </c>
      <c r="AJ187" s="305" t="s">
        <v>313</v>
      </c>
      <c r="AK187" s="305" t="s">
        <v>313</v>
      </c>
      <c r="AL187" s="305" t="s">
        <v>313</v>
      </c>
      <c r="AM187" s="305" t="s">
        <v>313</v>
      </c>
      <c r="AN187" s="305" t="s">
        <v>313</v>
      </c>
      <c r="AO187" s="305" t="s">
        <v>313</v>
      </c>
      <c r="AP187" s="305" t="s">
        <v>313</v>
      </c>
      <c r="AQ187" s="305" t="s">
        <v>313</v>
      </c>
      <c r="AR187" s="305" t="s">
        <v>313</v>
      </c>
      <c r="AS187" s="305" t="s">
        <v>313</v>
      </c>
      <c r="AT187" s="305" t="s">
        <v>313</v>
      </c>
      <c r="AU187" s="305" t="s">
        <v>313</v>
      </c>
      <c r="AV187" s="305" t="s">
        <v>313</v>
      </c>
      <c r="AW187" s="305" t="s">
        <v>313</v>
      </c>
      <c r="AX187" s="305" t="s">
        <v>313</v>
      </c>
      <c r="AY187" s="305" t="s">
        <v>313</v>
      </c>
      <c r="AZ187" s="305" t="s">
        <v>313</v>
      </c>
      <c r="BA187" s="305" t="s">
        <v>313</v>
      </c>
      <c r="BB187" s="305" t="s">
        <v>313</v>
      </c>
      <c r="BC187" s="305" t="s">
        <v>313</v>
      </c>
      <c r="BD187" s="305" t="s">
        <v>313</v>
      </c>
      <c r="BE187" s="305" t="s">
        <v>313</v>
      </c>
      <c r="BF187" s="306" t="s">
        <v>313</v>
      </c>
    </row>
    <row r="188" spans="2:58" hidden="1">
      <c r="B188" s="176" t="s">
        <v>336</v>
      </c>
      <c r="C188" s="176" t="str">
        <f t="shared" ca="1" si="238"/>
        <v>Veikla</v>
      </c>
      <c r="D188" t="str">
        <f t="shared" si="239"/>
        <v>False</v>
      </c>
      <c r="E188" s="303" t="str">
        <f t="shared" si="220"/>
        <v>-</v>
      </c>
      <c r="F188" s="303" t="str">
        <f t="shared" si="221"/>
        <v>-</v>
      </c>
      <c r="G188" s="303" t="str">
        <f t="shared" si="222"/>
        <v>-</v>
      </c>
      <c r="H188" s="303" t="str">
        <f t="shared" si="223"/>
        <v>-</v>
      </c>
      <c r="I188" s="303" t="str">
        <f t="shared" si="224"/>
        <v>-</v>
      </c>
      <c r="J188" s="303" t="str">
        <f t="shared" si="225"/>
        <v>-</v>
      </c>
      <c r="K188" s="303" t="str">
        <f t="shared" si="226"/>
        <v>-</v>
      </c>
      <c r="L188" s="303" t="str">
        <f t="shared" si="227"/>
        <v>-</v>
      </c>
      <c r="M188" s="303" t="str">
        <f t="shared" si="228"/>
        <v>-</v>
      </c>
      <c r="N188" s="303" t="str">
        <f t="shared" si="229"/>
        <v>-</v>
      </c>
      <c r="O188" s="303" t="str">
        <f t="shared" si="230"/>
        <v>-</v>
      </c>
      <c r="P188" s="303" t="str">
        <f t="shared" si="231"/>
        <v>-</v>
      </c>
      <c r="Q188" s="303" t="str">
        <f t="shared" si="232"/>
        <v>-</v>
      </c>
      <c r="R188" s="303" t="str">
        <f t="shared" si="233"/>
        <v>-</v>
      </c>
      <c r="S188" s="303" t="str">
        <f t="shared" si="234"/>
        <v>-</v>
      </c>
      <c r="T188" s="303" t="str">
        <f t="shared" si="235"/>
        <v>-</v>
      </c>
      <c r="U188" s="303" t="str">
        <f t="shared" si="236"/>
        <v>-</v>
      </c>
      <c r="V188" s="303" t="str">
        <f t="shared" si="237"/>
        <v>-</v>
      </c>
      <c r="W188" s="119"/>
      <c r="X188" s="119"/>
      <c r="Y188" s="119"/>
      <c r="Z188" s="119"/>
      <c r="AA188" s="119"/>
      <c r="AB188" s="119"/>
      <c r="AC188" s="119"/>
      <c r="AD188" s="119"/>
      <c r="AE188" s="119"/>
      <c r="AF188" s="304" t="s">
        <v>313</v>
      </c>
      <c r="AG188" s="305" t="s">
        <v>313</v>
      </c>
      <c r="AH188" s="305" t="s">
        <v>313</v>
      </c>
      <c r="AI188" s="305" t="s">
        <v>313</v>
      </c>
      <c r="AJ188" s="305" t="s">
        <v>313</v>
      </c>
      <c r="AK188" s="305" t="s">
        <v>313</v>
      </c>
      <c r="AL188" s="305" t="s">
        <v>313</v>
      </c>
      <c r="AM188" s="305" t="s">
        <v>313</v>
      </c>
      <c r="AN188" s="305" t="s">
        <v>313</v>
      </c>
      <c r="AO188" s="305" t="s">
        <v>313</v>
      </c>
      <c r="AP188" s="305" t="s">
        <v>313</v>
      </c>
      <c r="AQ188" s="305" t="s">
        <v>313</v>
      </c>
      <c r="AR188" s="305" t="s">
        <v>313</v>
      </c>
      <c r="AS188" s="305" t="s">
        <v>313</v>
      </c>
      <c r="AT188" s="305" t="s">
        <v>313</v>
      </c>
      <c r="AU188" s="305" t="s">
        <v>313</v>
      </c>
      <c r="AV188" s="305" t="s">
        <v>313</v>
      </c>
      <c r="AW188" s="305" t="s">
        <v>313</v>
      </c>
      <c r="AX188" s="305" t="s">
        <v>313</v>
      </c>
      <c r="AY188" s="305" t="s">
        <v>313</v>
      </c>
      <c r="AZ188" s="305" t="s">
        <v>313</v>
      </c>
      <c r="BA188" s="305" t="s">
        <v>313</v>
      </c>
      <c r="BB188" s="305" t="s">
        <v>313</v>
      </c>
      <c r="BC188" s="305" t="s">
        <v>313</v>
      </c>
      <c r="BD188" s="305" t="s">
        <v>313</v>
      </c>
      <c r="BE188" s="305" t="s">
        <v>313</v>
      </c>
      <c r="BF188" s="306" t="s">
        <v>313</v>
      </c>
    </row>
    <row r="189" spans="2:58" hidden="1">
      <c r="B189" s="176" t="s">
        <v>337</v>
      </c>
      <c r="C189" s="176" t="str">
        <f t="shared" ca="1" si="238"/>
        <v>Veikla</v>
      </c>
      <c r="D189" t="str">
        <f t="shared" si="239"/>
        <v>False</v>
      </c>
      <c r="E189" s="303" t="str">
        <f t="shared" si="220"/>
        <v>-</v>
      </c>
      <c r="F189" s="303" t="str">
        <f t="shared" si="221"/>
        <v>-</v>
      </c>
      <c r="G189" s="303" t="str">
        <f t="shared" si="222"/>
        <v>-</v>
      </c>
      <c r="H189" s="303" t="str">
        <f t="shared" si="223"/>
        <v>-</v>
      </c>
      <c r="I189" s="303" t="str">
        <f t="shared" si="224"/>
        <v>-</v>
      </c>
      <c r="J189" s="303" t="str">
        <f t="shared" si="225"/>
        <v>-</v>
      </c>
      <c r="K189" s="303" t="str">
        <f t="shared" si="226"/>
        <v>-</v>
      </c>
      <c r="L189" s="303" t="str">
        <f t="shared" si="227"/>
        <v>-</v>
      </c>
      <c r="M189" s="303" t="str">
        <f t="shared" si="228"/>
        <v>-</v>
      </c>
      <c r="N189" s="303" t="str">
        <f t="shared" si="229"/>
        <v>-</v>
      </c>
      <c r="O189" s="303" t="str">
        <f t="shared" si="230"/>
        <v>-</v>
      </c>
      <c r="P189" s="303" t="str">
        <f t="shared" si="231"/>
        <v>-</v>
      </c>
      <c r="Q189" s="303" t="str">
        <f t="shared" si="232"/>
        <v>-</v>
      </c>
      <c r="R189" s="303" t="str">
        <f t="shared" si="233"/>
        <v>-</v>
      </c>
      <c r="S189" s="303" t="str">
        <f t="shared" si="234"/>
        <v>-</v>
      </c>
      <c r="T189" s="303" t="str">
        <f t="shared" si="235"/>
        <v>-</v>
      </c>
      <c r="U189" s="303" t="str">
        <f t="shared" si="236"/>
        <v>-</v>
      </c>
      <c r="V189" s="303" t="str">
        <f t="shared" si="237"/>
        <v>-</v>
      </c>
      <c r="W189" s="119"/>
      <c r="X189" s="119"/>
      <c r="Y189" s="119"/>
      <c r="Z189" s="119"/>
      <c r="AA189" s="119"/>
      <c r="AB189" s="119"/>
      <c r="AC189" s="119"/>
      <c r="AD189" s="119"/>
      <c r="AE189" s="119"/>
      <c r="AF189" s="304" t="s">
        <v>313</v>
      </c>
      <c r="AG189" s="305" t="s">
        <v>313</v>
      </c>
      <c r="AH189" s="305" t="s">
        <v>313</v>
      </c>
      <c r="AI189" s="305" t="s">
        <v>313</v>
      </c>
      <c r="AJ189" s="305" t="s">
        <v>313</v>
      </c>
      <c r="AK189" s="305" t="s">
        <v>313</v>
      </c>
      <c r="AL189" s="305" t="s">
        <v>313</v>
      </c>
      <c r="AM189" s="305" t="s">
        <v>313</v>
      </c>
      <c r="AN189" s="305" t="s">
        <v>313</v>
      </c>
      <c r="AO189" s="305" t="s">
        <v>313</v>
      </c>
      <c r="AP189" s="305" t="s">
        <v>313</v>
      </c>
      <c r="AQ189" s="305" t="s">
        <v>313</v>
      </c>
      <c r="AR189" s="305" t="s">
        <v>313</v>
      </c>
      <c r="AS189" s="305" t="s">
        <v>313</v>
      </c>
      <c r="AT189" s="305" t="s">
        <v>313</v>
      </c>
      <c r="AU189" s="305" t="s">
        <v>313</v>
      </c>
      <c r="AV189" s="305" t="s">
        <v>313</v>
      </c>
      <c r="AW189" s="305" t="s">
        <v>313</v>
      </c>
      <c r="AX189" s="305" t="s">
        <v>313</v>
      </c>
      <c r="AY189" s="305" t="s">
        <v>313</v>
      </c>
      <c r="AZ189" s="305" t="s">
        <v>313</v>
      </c>
      <c r="BA189" s="305" t="s">
        <v>313</v>
      </c>
      <c r="BB189" s="305" t="s">
        <v>313</v>
      </c>
      <c r="BC189" s="305" t="s">
        <v>313</v>
      </c>
      <c r="BD189" s="305" t="s">
        <v>313</v>
      </c>
      <c r="BE189" s="305" t="s">
        <v>313</v>
      </c>
      <c r="BF189" s="306" t="s">
        <v>313</v>
      </c>
    </row>
    <row r="190" spans="2:58" hidden="1">
      <c r="B190" s="176" t="s">
        <v>338</v>
      </c>
      <c r="C190" s="176" t="str">
        <f t="shared" ca="1" si="238"/>
        <v>Veikla</v>
      </c>
      <c r="D190" t="str">
        <f t="shared" si="239"/>
        <v>False</v>
      </c>
      <c r="E190" s="303" t="str">
        <f t="shared" si="220"/>
        <v>-</v>
      </c>
      <c r="F190" s="303" t="str">
        <f t="shared" si="221"/>
        <v>-</v>
      </c>
      <c r="G190" s="303" t="str">
        <f t="shared" si="222"/>
        <v>-</v>
      </c>
      <c r="H190" s="303" t="str">
        <f t="shared" si="223"/>
        <v>-</v>
      </c>
      <c r="I190" s="303" t="str">
        <f t="shared" si="224"/>
        <v>-</v>
      </c>
      <c r="J190" s="303" t="str">
        <f t="shared" si="225"/>
        <v>-</v>
      </c>
      <c r="K190" s="303" t="str">
        <f t="shared" si="226"/>
        <v>-</v>
      </c>
      <c r="L190" s="303" t="str">
        <f t="shared" si="227"/>
        <v>-</v>
      </c>
      <c r="M190" s="303" t="str">
        <f t="shared" si="228"/>
        <v>-</v>
      </c>
      <c r="N190" s="303" t="str">
        <f t="shared" si="229"/>
        <v>-</v>
      </c>
      <c r="O190" s="303" t="str">
        <f t="shared" si="230"/>
        <v>-</v>
      </c>
      <c r="P190" s="303" t="str">
        <f t="shared" si="231"/>
        <v>-</v>
      </c>
      <c r="Q190" s="303" t="str">
        <f t="shared" si="232"/>
        <v>-</v>
      </c>
      <c r="R190" s="303" t="str">
        <f t="shared" si="233"/>
        <v>-</v>
      </c>
      <c r="S190" s="303" t="str">
        <f t="shared" si="234"/>
        <v>-</v>
      </c>
      <c r="T190" s="303" t="str">
        <f t="shared" si="235"/>
        <v>-</v>
      </c>
      <c r="U190" s="303" t="str">
        <f t="shared" si="236"/>
        <v>-</v>
      </c>
      <c r="V190" s="303" t="str">
        <f t="shared" si="237"/>
        <v>-</v>
      </c>
      <c r="W190" s="119"/>
      <c r="X190" s="119"/>
      <c r="Y190" s="119"/>
      <c r="Z190" s="119"/>
      <c r="AA190" s="119"/>
      <c r="AB190" s="119"/>
      <c r="AC190" s="119"/>
      <c r="AD190" s="119"/>
      <c r="AE190" s="119"/>
      <c r="AF190" s="304" t="s">
        <v>313</v>
      </c>
      <c r="AG190" s="305" t="s">
        <v>313</v>
      </c>
      <c r="AH190" s="305" t="s">
        <v>313</v>
      </c>
      <c r="AI190" s="305" t="s">
        <v>313</v>
      </c>
      <c r="AJ190" s="305" t="s">
        <v>313</v>
      </c>
      <c r="AK190" s="305" t="s">
        <v>313</v>
      </c>
      <c r="AL190" s="305" t="s">
        <v>313</v>
      </c>
      <c r="AM190" s="305" t="s">
        <v>313</v>
      </c>
      <c r="AN190" s="305" t="s">
        <v>313</v>
      </c>
      <c r="AO190" s="305" t="s">
        <v>313</v>
      </c>
      <c r="AP190" s="305" t="s">
        <v>313</v>
      </c>
      <c r="AQ190" s="305" t="s">
        <v>313</v>
      </c>
      <c r="AR190" s="305" t="s">
        <v>313</v>
      </c>
      <c r="AS190" s="305" t="s">
        <v>313</v>
      </c>
      <c r="AT190" s="305" t="s">
        <v>313</v>
      </c>
      <c r="AU190" s="305" t="s">
        <v>313</v>
      </c>
      <c r="AV190" s="305" t="s">
        <v>313</v>
      </c>
      <c r="AW190" s="305" t="s">
        <v>313</v>
      </c>
      <c r="AX190" s="305" t="s">
        <v>313</v>
      </c>
      <c r="AY190" s="305" t="s">
        <v>313</v>
      </c>
      <c r="AZ190" s="305" t="s">
        <v>313</v>
      </c>
      <c r="BA190" s="305" t="s">
        <v>313</v>
      </c>
      <c r="BB190" s="305" t="s">
        <v>313</v>
      </c>
      <c r="BC190" s="305" t="s">
        <v>313</v>
      </c>
      <c r="BD190" s="305" t="s">
        <v>313</v>
      </c>
      <c r="BE190" s="305" t="s">
        <v>313</v>
      </c>
      <c r="BF190" s="306" t="s">
        <v>313</v>
      </c>
    </row>
    <row r="191" spans="2:58" hidden="1">
      <c r="B191" s="176" t="s">
        <v>339</v>
      </c>
      <c r="C191" s="176" t="str">
        <f t="shared" ca="1" si="238"/>
        <v>Veikla</v>
      </c>
      <c r="D191" t="str">
        <f t="shared" si="239"/>
        <v>False</v>
      </c>
      <c r="E191" s="303" t="str">
        <f t="shared" si="220"/>
        <v>-</v>
      </c>
      <c r="F191" s="303" t="str">
        <f t="shared" si="221"/>
        <v>-</v>
      </c>
      <c r="G191" s="303" t="str">
        <f t="shared" si="222"/>
        <v>-</v>
      </c>
      <c r="H191" s="303" t="str">
        <f t="shared" si="223"/>
        <v>-</v>
      </c>
      <c r="I191" s="303" t="str">
        <f t="shared" si="224"/>
        <v>-</v>
      </c>
      <c r="J191" s="303" t="str">
        <f t="shared" si="225"/>
        <v>-</v>
      </c>
      <c r="K191" s="303" t="str">
        <f t="shared" si="226"/>
        <v>-</v>
      </c>
      <c r="L191" s="303" t="str">
        <f t="shared" si="227"/>
        <v>-</v>
      </c>
      <c r="M191" s="303" t="str">
        <f t="shared" si="228"/>
        <v>-</v>
      </c>
      <c r="N191" s="303" t="str">
        <f t="shared" si="229"/>
        <v>-</v>
      </c>
      <c r="O191" s="303" t="str">
        <f t="shared" si="230"/>
        <v>-</v>
      </c>
      <c r="P191" s="303" t="str">
        <f t="shared" si="231"/>
        <v>-</v>
      </c>
      <c r="Q191" s="303" t="str">
        <f t="shared" si="232"/>
        <v>-</v>
      </c>
      <c r="R191" s="303" t="str">
        <f t="shared" si="233"/>
        <v>-</v>
      </c>
      <c r="S191" s="303" t="str">
        <f t="shared" si="234"/>
        <v>-</v>
      </c>
      <c r="T191" s="303" t="str">
        <f t="shared" si="235"/>
        <v>-</v>
      </c>
      <c r="U191" s="303" t="str">
        <f t="shared" si="236"/>
        <v>-</v>
      </c>
      <c r="V191" s="303" t="str">
        <f t="shared" si="237"/>
        <v>-</v>
      </c>
      <c r="W191" s="119"/>
      <c r="X191" s="119"/>
      <c r="Y191" s="119"/>
      <c r="Z191" s="119"/>
      <c r="AA191" s="119"/>
      <c r="AB191" s="119"/>
      <c r="AC191" s="119"/>
      <c r="AD191" s="119"/>
      <c r="AE191" s="119"/>
      <c r="AF191" s="304" t="s">
        <v>313</v>
      </c>
      <c r="AG191" s="305" t="s">
        <v>313</v>
      </c>
      <c r="AH191" s="305" t="s">
        <v>313</v>
      </c>
      <c r="AI191" s="305" t="s">
        <v>313</v>
      </c>
      <c r="AJ191" s="305" t="s">
        <v>313</v>
      </c>
      <c r="AK191" s="305" t="s">
        <v>313</v>
      </c>
      <c r="AL191" s="305" t="s">
        <v>313</v>
      </c>
      <c r="AM191" s="305" t="s">
        <v>313</v>
      </c>
      <c r="AN191" s="305" t="s">
        <v>313</v>
      </c>
      <c r="AO191" s="305" t="s">
        <v>313</v>
      </c>
      <c r="AP191" s="305" t="s">
        <v>313</v>
      </c>
      <c r="AQ191" s="305" t="s">
        <v>313</v>
      </c>
      <c r="AR191" s="305" t="s">
        <v>313</v>
      </c>
      <c r="AS191" s="305" t="s">
        <v>313</v>
      </c>
      <c r="AT191" s="305" t="s">
        <v>313</v>
      </c>
      <c r="AU191" s="305" t="s">
        <v>313</v>
      </c>
      <c r="AV191" s="305" t="s">
        <v>313</v>
      </c>
      <c r="AW191" s="305" t="s">
        <v>313</v>
      </c>
      <c r="AX191" s="305" t="s">
        <v>313</v>
      </c>
      <c r="AY191" s="305" t="s">
        <v>313</v>
      </c>
      <c r="AZ191" s="305" t="s">
        <v>313</v>
      </c>
      <c r="BA191" s="305" t="s">
        <v>313</v>
      </c>
      <c r="BB191" s="305" t="s">
        <v>313</v>
      </c>
      <c r="BC191" s="305" t="s">
        <v>313</v>
      </c>
      <c r="BD191" s="305" t="s">
        <v>313</v>
      </c>
      <c r="BE191" s="305" t="s">
        <v>313</v>
      </c>
      <c r="BF191" s="306" t="s">
        <v>313</v>
      </c>
    </row>
    <row r="192" spans="2:58" hidden="1">
      <c r="B192" s="176" t="s">
        <v>340</v>
      </c>
      <c r="C192" s="176" t="str">
        <f t="shared" ca="1" si="238"/>
        <v>Veikla</v>
      </c>
      <c r="D192" t="str">
        <f t="shared" si="239"/>
        <v>False</v>
      </c>
      <c r="E192" s="303" t="str">
        <f t="shared" si="220"/>
        <v>-</v>
      </c>
      <c r="F192" s="303" t="str">
        <f t="shared" si="221"/>
        <v>-</v>
      </c>
      <c r="G192" s="303" t="str">
        <f t="shared" si="222"/>
        <v>-</v>
      </c>
      <c r="H192" s="303" t="str">
        <f t="shared" si="223"/>
        <v>-</v>
      </c>
      <c r="I192" s="303" t="str">
        <f t="shared" si="224"/>
        <v>-</v>
      </c>
      <c r="J192" s="303" t="str">
        <f t="shared" si="225"/>
        <v>-</v>
      </c>
      <c r="K192" s="303" t="str">
        <f t="shared" si="226"/>
        <v>-</v>
      </c>
      <c r="L192" s="303" t="str">
        <f t="shared" si="227"/>
        <v>-</v>
      </c>
      <c r="M192" s="303" t="str">
        <f t="shared" si="228"/>
        <v>-</v>
      </c>
      <c r="N192" s="303" t="str">
        <f t="shared" si="229"/>
        <v>-</v>
      </c>
      <c r="O192" s="303" t="str">
        <f t="shared" si="230"/>
        <v>-</v>
      </c>
      <c r="P192" s="303" t="str">
        <f t="shared" si="231"/>
        <v>-</v>
      </c>
      <c r="Q192" s="303" t="str">
        <f t="shared" si="232"/>
        <v>-</v>
      </c>
      <c r="R192" s="303" t="str">
        <f t="shared" si="233"/>
        <v>-</v>
      </c>
      <c r="S192" s="303" t="str">
        <f t="shared" si="234"/>
        <v>-</v>
      </c>
      <c r="T192" s="303" t="str">
        <f t="shared" si="235"/>
        <v>-</v>
      </c>
      <c r="U192" s="303" t="str">
        <f t="shared" si="236"/>
        <v>-</v>
      </c>
      <c r="V192" s="303" t="str">
        <f t="shared" si="237"/>
        <v>-</v>
      </c>
      <c r="W192" s="119"/>
      <c r="X192" s="119"/>
      <c r="Y192" s="119"/>
      <c r="Z192" s="119"/>
      <c r="AA192" s="119"/>
      <c r="AB192" s="119"/>
      <c r="AC192" s="119"/>
      <c r="AD192" s="119"/>
      <c r="AE192" s="119"/>
      <c r="AF192" s="304" t="s">
        <v>313</v>
      </c>
      <c r="AG192" s="305" t="s">
        <v>313</v>
      </c>
      <c r="AH192" s="305" t="s">
        <v>313</v>
      </c>
      <c r="AI192" s="305" t="s">
        <v>313</v>
      </c>
      <c r="AJ192" s="305" t="s">
        <v>313</v>
      </c>
      <c r="AK192" s="305" t="s">
        <v>313</v>
      </c>
      <c r="AL192" s="305" t="s">
        <v>313</v>
      </c>
      <c r="AM192" s="305" t="s">
        <v>313</v>
      </c>
      <c r="AN192" s="305" t="s">
        <v>313</v>
      </c>
      <c r="AO192" s="305" t="s">
        <v>313</v>
      </c>
      <c r="AP192" s="305" t="s">
        <v>313</v>
      </c>
      <c r="AQ192" s="305" t="s">
        <v>313</v>
      </c>
      <c r="AR192" s="305" t="s">
        <v>313</v>
      </c>
      <c r="AS192" s="305" t="s">
        <v>313</v>
      </c>
      <c r="AT192" s="305" t="s">
        <v>313</v>
      </c>
      <c r="AU192" s="305" t="s">
        <v>313</v>
      </c>
      <c r="AV192" s="305" t="s">
        <v>313</v>
      </c>
      <c r="AW192" s="305" t="s">
        <v>313</v>
      </c>
      <c r="AX192" s="305" t="s">
        <v>313</v>
      </c>
      <c r="AY192" s="305" t="s">
        <v>313</v>
      </c>
      <c r="AZ192" s="305" t="s">
        <v>313</v>
      </c>
      <c r="BA192" s="305" t="s">
        <v>313</v>
      </c>
      <c r="BB192" s="305" t="s">
        <v>313</v>
      </c>
      <c r="BC192" s="305" t="s">
        <v>313</v>
      </c>
      <c r="BD192" s="305" t="s">
        <v>313</v>
      </c>
      <c r="BE192" s="305" t="s">
        <v>313</v>
      </c>
      <c r="BF192" s="306" t="s">
        <v>313</v>
      </c>
    </row>
    <row r="193" spans="2:58" hidden="1">
      <c r="B193" s="176" t="s">
        <v>341</v>
      </c>
      <c r="C193" s="176" t="str">
        <f t="shared" ca="1" si="238"/>
        <v>Veikla</v>
      </c>
      <c r="D193" t="str">
        <f t="shared" si="239"/>
        <v>False</v>
      </c>
      <c r="E193" s="303" t="str">
        <f t="shared" si="220"/>
        <v>-</v>
      </c>
      <c r="F193" s="303" t="str">
        <f t="shared" si="221"/>
        <v>-</v>
      </c>
      <c r="G193" s="303" t="str">
        <f t="shared" si="222"/>
        <v>-</v>
      </c>
      <c r="H193" s="303" t="str">
        <f t="shared" si="223"/>
        <v>-</v>
      </c>
      <c r="I193" s="303" t="str">
        <f t="shared" si="224"/>
        <v>-</v>
      </c>
      <c r="J193" s="303" t="str">
        <f t="shared" si="225"/>
        <v>-</v>
      </c>
      <c r="K193" s="303" t="str">
        <f t="shared" si="226"/>
        <v>-</v>
      </c>
      <c r="L193" s="303" t="str">
        <f t="shared" si="227"/>
        <v>-</v>
      </c>
      <c r="M193" s="303" t="str">
        <f t="shared" si="228"/>
        <v>-</v>
      </c>
      <c r="N193" s="303" t="str">
        <f t="shared" si="229"/>
        <v>-</v>
      </c>
      <c r="O193" s="303" t="str">
        <f t="shared" si="230"/>
        <v>-</v>
      </c>
      <c r="P193" s="303" t="str">
        <f t="shared" si="231"/>
        <v>-</v>
      </c>
      <c r="Q193" s="303" t="str">
        <f t="shared" si="232"/>
        <v>-</v>
      </c>
      <c r="R193" s="303" t="str">
        <f t="shared" si="233"/>
        <v>-</v>
      </c>
      <c r="S193" s="303" t="str">
        <f t="shared" si="234"/>
        <v>-</v>
      </c>
      <c r="T193" s="303" t="str">
        <f t="shared" si="235"/>
        <v>-</v>
      </c>
      <c r="U193" s="303" t="str">
        <f t="shared" si="236"/>
        <v>-</v>
      </c>
      <c r="V193" s="303" t="str">
        <f t="shared" si="237"/>
        <v>-</v>
      </c>
      <c r="W193" s="119"/>
      <c r="X193" s="119"/>
      <c r="Y193" s="119"/>
      <c r="Z193" s="119"/>
      <c r="AA193" s="119"/>
      <c r="AB193" s="119"/>
      <c r="AC193" s="119"/>
      <c r="AD193" s="119"/>
      <c r="AE193" s="119"/>
      <c r="AF193" s="304" t="s">
        <v>313</v>
      </c>
      <c r="AG193" s="305" t="s">
        <v>313</v>
      </c>
      <c r="AH193" s="305" t="s">
        <v>313</v>
      </c>
      <c r="AI193" s="305" t="s">
        <v>313</v>
      </c>
      <c r="AJ193" s="305" t="s">
        <v>313</v>
      </c>
      <c r="AK193" s="305" t="s">
        <v>313</v>
      </c>
      <c r="AL193" s="305" t="s">
        <v>313</v>
      </c>
      <c r="AM193" s="305" t="s">
        <v>313</v>
      </c>
      <c r="AN193" s="305" t="s">
        <v>313</v>
      </c>
      <c r="AO193" s="305" t="s">
        <v>313</v>
      </c>
      <c r="AP193" s="305" t="s">
        <v>313</v>
      </c>
      <c r="AQ193" s="305" t="s">
        <v>313</v>
      </c>
      <c r="AR193" s="305" t="s">
        <v>313</v>
      </c>
      <c r="AS193" s="305" t="s">
        <v>313</v>
      </c>
      <c r="AT193" s="305" t="s">
        <v>313</v>
      </c>
      <c r="AU193" s="305" t="s">
        <v>313</v>
      </c>
      <c r="AV193" s="305" t="s">
        <v>313</v>
      </c>
      <c r="AW193" s="305" t="s">
        <v>313</v>
      </c>
      <c r="AX193" s="305" t="s">
        <v>313</v>
      </c>
      <c r="AY193" s="305" t="s">
        <v>313</v>
      </c>
      <c r="AZ193" s="305" t="s">
        <v>313</v>
      </c>
      <c r="BA193" s="305" t="s">
        <v>313</v>
      </c>
      <c r="BB193" s="305" t="s">
        <v>313</v>
      </c>
      <c r="BC193" s="305" t="s">
        <v>313</v>
      </c>
      <c r="BD193" s="305" t="s">
        <v>313</v>
      </c>
      <c r="BE193" s="305" t="s">
        <v>313</v>
      </c>
      <c r="BF193" s="306" t="s">
        <v>313</v>
      </c>
    </row>
    <row r="194" spans="2:58" hidden="1">
      <c r="B194" s="176" t="s">
        <v>342</v>
      </c>
      <c r="C194" s="176" t="str">
        <f t="shared" ca="1" si="238"/>
        <v>Veikla</v>
      </c>
      <c r="D194" t="str">
        <f t="shared" si="239"/>
        <v>False</v>
      </c>
      <c r="E194" s="303" t="str">
        <f t="shared" si="220"/>
        <v>-</v>
      </c>
      <c r="F194" s="303" t="str">
        <f t="shared" si="221"/>
        <v>-</v>
      </c>
      <c r="G194" s="303" t="str">
        <f t="shared" si="222"/>
        <v>-</v>
      </c>
      <c r="H194" s="303" t="str">
        <f t="shared" si="223"/>
        <v>-</v>
      </c>
      <c r="I194" s="303" t="str">
        <f t="shared" si="224"/>
        <v>-</v>
      </c>
      <c r="J194" s="303" t="str">
        <f t="shared" si="225"/>
        <v>-</v>
      </c>
      <c r="K194" s="303" t="str">
        <f t="shared" si="226"/>
        <v>-</v>
      </c>
      <c r="L194" s="303" t="str">
        <f t="shared" si="227"/>
        <v>-</v>
      </c>
      <c r="M194" s="303" t="str">
        <f t="shared" si="228"/>
        <v>-</v>
      </c>
      <c r="N194" s="303" t="str">
        <f t="shared" si="229"/>
        <v>-</v>
      </c>
      <c r="O194" s="303" t="str">
        <f t="shared" si="230"/>
        <v>-</v>
      </c>
      <c r="P194" s="303" t="str">
        <f t="shared" si="231"/>
        <v>-</v>
      </c>
      <c r="Q194" s="303" t="str">
        <f t="shared" si="232"/>
        <v>-</v>
      </c>
      <c r="R194" s="303" t="str">
        <f t="shared" si="233"/>
        <v>-</v>
      </c>
      <c r="S194" s="303" t="str">
        <f t="shared" si="234"/>
        <v>-</v>
      </c>
      <c r="T194" s="303" t="str">
        <f t="shared" si="235"/>
        <v>-</v>
      </c>
      <c r="U194" s="303" t="str">
        <f t="shared" si="236"/>
        <v>-</v>
      </c>
      <c r="V194" s="303" t="str">
        <f t="shared" si="237"/>
        <v>-</v>
      </c>
      <c r="W194" s="119"/>
      <c r="X194" s="119"/>
      <c r="Y194" s="119"/>
      <c r="Z194" s="119"/>
      <c r="AA194" s="119"/>
      <c r="AB194" s="119"/>
      <c r="AC194" s="119"/>
      <c r="AD194" s="119"/>
      <c r="AE194" s="119"/>
      <c r="AF194" s="304" t="s">
        <v>313</v>
      </c>
      <c r="AG194" s="305" t="s">
        <v>313</v>
      </c>
      <c r="AH194" s="305" t="s">
        <v>313</v>
      </c>
      <c r="AI194" s="305" t="s">
        <v>313</v>
      </c>
      <c r="AJ194" s="305" t="s">
        <v>313</v>
      </c>
      <c r="AK194" s="305" t="s">
        <v>313</v>
      </c>
      <c r="AL194" s="305" t="s">
        <v>313</v>
      </c>
      <c r="AM194" s="305" t="s">
        <v>313</v>
      </c>
      <c r="AN194" s="305" t="s">
        <v>313</v>
      </c>
      <c r="AO194" s="305" t="s">
        <v>313</v>
      </c>
      <c r="AP194" s="305" t="s">
        <v>313</v>
      </c>
      <c r="AQ194" s="305" t="s">
        <v>313</v>
      </c>
      <c r="AR194" s="305" t="s">
        <v>313</v>
      </c>
      <c r="AS194" s="305" t="s">
        <v>313</v>
      </c>
      <c r="AT194" s="305" t="s">
        <v>313</v>
      </c>
      <c r="AU194" s="305" t="s">
        <v>313</v>
      </c>
      <c r="AV194" s="305" t="s">
        <v>313</v>
      </c>
      <c r="AW194" s="305" t="s">
        <v>313</v>
      </c>
      <c r="AX194" s="305" t="s">
        <v>313</v>
      </c>
      <c r="AY194" s="305" t="s">
        <v>313</v>
      </c>
      <c r="AZ194" s="305" t="s">
        <v>313</v>
      </c>
      <c r="BA194" s="305" t="s">
        <v>313</v>
      </c>
      <c r="BB194" s="305" t="s">
        <v>313</v>
      </c>
      <c r="BC194" s="305" t="s">
        <v>313</v>
      </c>
      <c r="BD194" s="305" t="s">
        <v>313</v>
      </c>
      <c r="BE194" s="305" t="s">
        <v>313</v>
      </c>
      <c r="BF194" s="306" t="s">
        <v>313</v>
      </c>
    </row>
    <row r="195" spans="2:58" hidden="1">
      <c r="B195" s="176" t="s">
        <v>343</v>
      </c>
      <c r="C195" s="176" t="str">
        <f t="shared" ca="1" si="238"/>
        <v>Veikla</v>
      </c>
      <c r="D195" t="str">
        <f t="shared" si="239"/>
        <v>False</v>
      </c>
      <c r="E195" s="303" t="str">
        <f t="shared" si="220"/>
        <v>-</v>
      </c>
      <c r="F195" s="303" t="str">
        <f t="shared" si="221"/>
        <v>-</v>
      </c>
      <c r="G195" s="303" t="str">
        <f t="shared" si="222"/>
        <v>-</v>
      </c>
      <c r="H195" s="303" t="str">
        <f t="shared" si="223"/>
        <v>-</v>
      </c>
      <c r="I195" s="303" t="str">
        <f t="shared" si="224"/>
        <v>-</v>
      </c>
      <c r="J195" s="303" t="str">
        <f t="shared" si="225"/>
        <v>-</v>
      </c>
      <c r="K195" s="303" t="str">
        <f t="shared" si="226"/>
        <v>-</v>
      </c>
      <c r="L195" s="303" t="str">
        <f t="shared" si="227"/>
        <v>-</v>
      </c>
      <c r="M195" s="303" t="str">
        <f t="shared" si="228"/>
        <v>-</v>
      </c>
      <c r="N195" s="303" t="str">
        <f t="shared" si="229"/>
        <v>-</v>
      </c>
      <c r="O195" s="303" t="str">
        <f t="shared" si="230"/>
        <v>-</v>
      </c>
      <c r="P195" s="303" t="str">
        <f t="shared" si="231"/>
        <v>-</v>
      </c>
      <c r="Q195" s="303" t="str">
        <f t="shared" si="232"/>
        <v>-</v>
      </c>
      <c r="R195" s="303" t="str">
        <f t="shared" si="233"/>
        <v>-</v>
      </c>
      <c r="S195" s="303" t="str">
        <f t="shared" si="234"/>
        <v>-</v>
      </c>
      <c r="T195" s="303" t="str">
        <f t="shared" si="235"/>
        <v>-</v>
      </c>
      <c r="U195" s="303" t="str">
        <f t="shared" si="236"/>
        <v>-</v>
      </c>
      <c r="V195" s="303" t="str">
        <f t="shared" si="237"/>
        <v>-</v>
      </c>
      <c r="W195" s="119"/>
      <c r="X195" s="119"/>
      <c r="Y195" s="119"/>
      <c r="Z195" s="119"/>
      <c r="AA195" s="119"/>
      <c r="AB195" s="119"/>
      <c r="AC195" s="119"/>
      <c r="AD195" s="119"/>
      <c r="AE195" s="119"/>
      <c r="AF195" s="304" t="s">
        <v>313</v>
      </c>
      <c r="AG195" s="305" t="s">
        <v>313</v>
      </c>
      <c r="AH195" s="305" t="s">
        <v>313</v>
      </c>
      <c r="AI195" s="305" t="s">
        <v>313</v>
      </c>
      <c r="AJ195" s="305" t="s">
        <v>313</v>
      </c>
      <c r="AK195" s="305" t="s">
        <v>313</v>
      </c>
      <c r="AL195" s="305" t="s">
        <v>313</v>
      </c>
      <c r="AM195" s="305" t="s">
        <v>313</v>
      </c>
      <c r="AN195" s="305" t="s">
        <v>313</v>
      </c>
      <c r="AO195" s="305" t="s">
        <v>313</v>
      </c>
      <c r="AP195" s="305" t="s">
        <v>313</v>
      </c>
      <c r="AQ195" s="305" t="s">
        <v>313</v>
      </c>
      <c r="AR195" s="305" t="s">
        <v>313</v>
      </c>
      <c r="AS195" s="305" t="s">
        <v>313</v>
      </c>
      <c r="AT195" s="305" t="s">
        <v>313</v>
      </c>
      <c r="AU195" s="305" t="s">
        <v>313</v>
      </c>
      <c r="AV195" s="305" t="s">
        <v>313</v>
      </c>
      <c r="AW195" s="305" t="s">
        <v>313</v>
      </c>
      <c r="AX195" s="305" t="s">
        <v>313</v>
      </c>
      <c r="AY195" s="305" t="s">
        <v>313</v>
      </c>
      <c r="AZ195" s="305" t="s">
        <v>313</v>
      </c>
      <c r="BA195" s="305" t="s">
        <v>313</v>
      </c>
      <c r="BB195" s="305" t="s">
        <v>313</v>
      </c>
      <c r="BC195" s="305" t="s">
        <v>313</v>
      </c>
      <c r="BD195" s="305" t="s">
        <v>313</v>
      </c>
      <c r="BE195" s="305" t="s">
        <v>313</v>
      </c>
      <c r="BF195" s="306" t="s">
        <v>313</v>
      </c>
    </row>
    <row r="196" spans="2:58" hidden="1">
      <c r="B196" s="176" t="s">
        <v>344</v>
      </c>
      <c r="C196" s="176" t="str">
        <f t="shared" ca="1" si="238"/>
        <v>Reinvesticijos (po priemonės įgyvendinimo)</v>
      </c>
      <c r="D196" t="str">
        <f t="shared" si="239"/>
        <v>False</v>
      </c>
      <c r="E196" s="303" t="str">
        <f t="shared" si="220"/>
        <v>-</v>
      </c>
      <c r="F196" s="303" t="str">
        <f t="shared" si="221"/>
        <v>-</v>
      </c>
      <c r="G196" s="303" t="str">
        <f t="shared" si="222"/>
        <v>-</v>
      </c>
      <c r="H196" s="303" t="str">
        <f t="shared" si="223"/>
        <v>-</v>
      </c>
      <c r="I196" s="303" t="str">
        <f t="shared" si="224"/>
        <v>-</v>
      </c>
      <c r="J196" s="303" t="str">
        <f t="shared" si="225"/>
        <v>-</v>
      </c>
      <c r="K196" s="303" t="str">
        <f t="shared" si="226"/>
        <v>-</v>
      </c>
      <c r="L196" s="303" t="str">
        <f t="shared" si="227"/>
        <v>-</v>
      </c>
      <c r="M196" s="303" t="str">
        <f t="shared" si="228"/>
        <v>-</v>
      </c>
      <c r="N196" s="303" t="str">
        <f t="shared" si="229"/>
        <v>-</v>
      </c>
      <c r="O196" s="303" t="str">
        <f t="shared" si="230"/>
        <v>-</v>
      </c>
      <c r="P196" s="303" t="str">
        <f t="shared" si="231"/>
        <v>-</v>
      </c>
      <c r="Q196" s="303" t="str">
        <f t="shared" si="232"/>
        <v>-</v>
      </c>
      <c r="R196" s="303" t="str">
        <f t="shared" si="233"/>
        <v>-</v>
      </c>
      <c r="S196" s="303" t="str">
        <f t="shared" si="234"/>
        <v>-</v>
      </c>
      <c r="T196" s="303" t="str">
        <f t="shared" si="235"/>
        <v>-</v>
      </c>
      <c r="U196" s="303" t="str">
        <f t="shared" si="236"/>
        <v>-</v>
      </c>
      <c r="V196" s="303" t="str">
        <f t="shared" si="237"/>
        <v>-</v>
      </c>
      <c r="W196" s="119"/>
      <c r="X196" s="119"/>
      <c r="Y196" s="119"/>
      <c r="Z196" s="119"/>
      <c r="AA196" s="119"/>
      <c r="AB196" s="119"/>
      <c r="AC196" s="119"/>
      <c r="AD196" s="119"/>
      <c r="AE196" s="119"/>
      <c r="AF196" s="304" t="s">
        <v>313</v>
      </c>
      <c r="AG196" s="305" t="s">
        <v>313</v>
      </c>
      <c r="AH196" s="305" t="s">
        <v>313</v>
      </c>
      <c r="AI196" s="305" t="s">
        <v>313</v>
      </c>
      <c r="AJ196" s="305" t="s">
        <v>313</v>
      </c>
      <c r="AK196" s="305" t="s">
        <v>313</v>
      </c>
      <c r="AL196" s="305" t="s">
        <v>313</v>
      </c>
      <c r="AM196" s="305" t="s">
        <v>313</v>
      </c>
      <c r="AN196" s="305" t="s">
        <v>313</v>
      </c>
      <c r="AO196" s="305" t="s">
        <v>313</v>
      </c>
      <c r="AP196" s="305" t="s">
        <v>313</v>
      </c>
      <c r="AQ196" s="305" t="s">
        <v>313</v>
      </c>
      <c r="AR196" s="305" t="s">
        <v>313</v>
      </c>
      <c r="AS196" s="305" t="s">
        <v>313</v>
      </c>
      <c r="AT196" s="305" t="s">
        <v>313</v>
      </c>
      <c r="AU196" s="305" t="s">
        <v>313</v>
      </c>
      <c r="AV196" s="305" t="s">
        <v>313</v>
      </c>
      <c r="AW196" s="305" t="s">
        <v>313</v>
      </c>
      <c r="AX196" s="305" t="s">
        <v>313</v>
      </c>
      <c r="AY196" s="305" t="s">
        <v>313</v>
      </c>
      <c r="AZ196" s="305" t="s">
        <v>313</v>
      </c>
      <c r="BA196" s="305" t="s">
        <v>313</v>
      </c>
      <c r="BB196" s="305" t="s">
        <v>313</v>
      </c>
      <c r="BC196" s="305" t="s">
        <v>313</v>
      </c>
      <c r="BD196" s="305" t="s">
        <v>313</v>
      </c>
      <c r="BE196" s="305" t="s">
        <v>313</v>
      </c>
      <c r="BF196" s="306" t="s">
        <v>313</v>
      </c>
    </row>
    <row r="197" spans="2:58" hidden="1">
      <c r="B197" s="176" t="s">
        <v>345</v>
      </c>
      <c r="C197" s="176" t="str">
        <f t="shared" ca="1" si="238"/>
        <v>Likutinė vertė</v>
      </c>
      <c r="D197" t="str">
        <f t="shared" si="239"/>
        <v>False</v>
      </c>
      <c r="E197" s="303" t="str">
        <f t="shared" si="220"/>
        <v>-</v>
      </c>
      <c r="F197" s="303" t="str">
        <f t="shared" si="221"/>
        <v>-</v>
      </c>
      <c r="G197" s="303" t="str">
        <f t="shared" si="222"/>
        <v>-</v>
      </c>
      <c r="H197" s="303" t="str">
        <f t="shared" si="223"/>
        <v>-</v>
      </c>
      <c r="I197" s="303" t="str">
        <f t="shared" si="224"/>
        <v>-</v>
      </c>
      <c r="J197" s="303" t="str">
        <f t="shared" si="225"/>
        <v>-</v>
      </c>
      <c r="K197" s="303" t="str">
        <f t="shared" si="226"/>
        <v>-</v>
      </c>
      <c r="L197" s="303" t="str">
        <f t="shared" si="227"/>
        <v>-</v>
      </c>
      <c r="M197" s="303" t="str">
        <f t="shared" si="228"/>
        <v>-</v>
      </c>
      <c r="N197" s="303" t="str">
        <f t="shared" si="229"/>
        <v>-</v>
      </c>
      <c r="O197" s="303" t="str">
        <f t="shared" si="230"/>
        <v>-</v>
      </c>
      <c r="P197" s="303" t="str">
        <f t="shared" si="231"/>
        <v>-</v>
      </c>
      <c r="Q197" s="303" t="str">
        <f t="shared" si="232"/>
        <v>-</v>
      </c>
      <c r="R197" s="303" t="str">
        <f t="shared" si="233"/>
        <v>-</v>
      </c>
      <c r="S197" s="303" t="str">
        <f t="shared" si="234"/>
        <v>-</v>
      </c>
      <c r="T197" s="303" t="str">
        <f t="shared" si="235"/>
        <v>-</v>
      </c>
      <c r="U197" s="303" t="str">
        <f t="shared" si="236"/>
        <v>-</v>
      </c>
      <c r="V197" s="303" t="str">
        <f t="shared" si="237"/>
        <v>-</v>
      </c>
      <c r="W197" s="119"/>
      <c r="X197" s="119"/>
      <c r="Y197" s="119"/>
      <c r="Z197" s="119"/>
      <c r="AA197" s="119"/>
      <c r="AB197" s="119"/>
      <c r="AC197" s="119"/>
      <c r="AD197" s="119"/>
      <c r="AE197" s="119"/>
      <c r="AF197" s="304" t="s">
        <v>313</v>
      </c>
      <c r="AG197" s="305" t="s">
        <v>313</v>
      </c>
      <c r="AH197" s="305" t="s">
        <v>313</v>
      </c>
      <c r="AI197" s="305" t="s">
        <v>313</v>
      </c>
      <c r="AJ197" s="305" t="s">
        <v>313</v>
      </c>
      <c r="AK197" s="305" t="s">
        <v>313</v>
      </c>
      <c r="AL197" s="305" t="s">
        <v>313</v>
      </c>
      <c r="AM197" s="305" t="s">
        <v>313</v>
      </c>
      <c r="AN197" s="305" t="s">
        <v>313</v>
      </c>
      <c r="AO197" s="305" t="s">
        <v>313</v>
      </c>
      <c r="AP197" s="305" t="s">
        <v>313</v>
      </c>
      <c r="AQ197" s="305" t="s">
        <v>313</v>
      </c>
      <c r="AR197" s="305" t="s">
        <v>313</v>
      </c>
      <c r="AS197" s="305" t="s">
        <v>313</v>
      </c>
      <c r="AT197" s="305" t="s">
        <v>313</v>
      </c>
      <c r="AU197" s="305" t="s">
        <v>313</v>
      </c>
      <c r="AV197" s="305" t="s">
        <v>313</v>
      </c>
      <c r="AW197" s="305" t="s">
        <v>313</v>
      </c>
      <c r="AX197" s="305" t="s">
        <v>313</v>
      </c>
      <c r="AY197" s="305" t="s">
        <v>313</v>
      </c>
      <c r="AZ197" s="305" t="s">
        <v>313</v>
      </c>
      <c r="BA197" s="305" t="s">
        <v>313</v>
      </c>
      <c r="BB197" s="305" t="s">
        <v>313</v>
      </c>
      <c r="BC197" s="305" t="s">
        <v>313</v>
      </c>
      <c r="BD197" s="305" t="s">
        <v>313</v>
      </c>
      <c r="BE197" s="305" t="s">
        <v>313</v>
      </c>
      <c r="BF197" s="306" t="s">
        <v>313</v>
      </c>
    </row>
    <row r="198" spans="2:58">
      <c r="B198" s="176" t="s">
        <v>346</v>
      </c>
      <c r="C198" s="176" t="str">
        <f t="shared" ca="1" si="238"/>
        <v>Dviračių ir pėsčiųjų infrastruktūros vystymas šalia valstybinės reikšmės kelių Vidurio ir vakarų Lietuvoje (ERPF)</v>
      </c>
      <c r="D198" t="str">
        <f t="shared" si="239"/>
        <v>True</v>
      </c>
      <c r="E198" s="303">
        <f t="shared" si="220"/>
        <v>2.3359697617458455E-3</v>
      </c>
      <c r="F198" s="303">
        <f t="shared" si="221"/>
        <v>-2.3251070024445019E-3</v>
      </c>
      <c r="G198" s="303">
        <f t="shared" si="222"/>
        <v>-5.9776560187786404E-2</v>
      </c>
      <c r="H198" s="303">
        <f t="shared" si="223"/>
        <v>5.9776560187786404E-2</v>
      </c>
      <c r="I198" s="303">
        <f t="shared" si="224"/>
        <v>4.0508784394267727E-3</v>
      </c>
      <c r="J198" s="303">
        <f t="shared" si="225"/>
        <v>-4.0362171064876806E-3</v>
      </c>
      <c r="K198" s="303" t="str">
        <f t="shared" si="226"/>
        <v>-</v>
      </c>
      <c r="L198" s="303" t="str">
        <f t="shared" si="227"/>
        <v>-</v>
      </c>
      <c r="M198" s="303" t="str">
        <f t="shared" si="228"/>
        <v>-</v>
      </c>
      <c r="N198" s="303" t="str">
        <f t="shared" si="229"/>
        <v>-</v>
      </c>
      <c r="O198" s="303">
        <f t="shared" si="230"/>
        <v>-2.4693772541348781E-3</v>
      </c>
      <c r="P198" s="303">
        <f t="shared" si="231"/>
        <v>2.4693772541348781E-3</v>
      </c>
      <c r="Q198" s="303">
        <f t="shared" si="232"/>
        <v>-2.2842240668635131E-3</v>
      </c>
      <c r="R198" s="303">
        <f t="shared" si="233"/>
        <v>2.2842240668635131E-3</v>
      </c>
      <c r="S198" s="303">
        <f t="shared" si="234"/>
        <v>-9.7420005467043825E-4</v>
      </c>
      <c r="T198" s="303">
        <f t="shared" si="235"/>
        <v>9.7217891844477995E-4</v>
      </c>
      <c r="U198" s="303" t="str">
        <f t="shared" si="236"/>
        <v>-</v>
      </c>
      <c r="V198" s="303" t="str">
        <f t="shared" si="237"/>
        <v>-</v>
      </c>
      <c r="W198" s="119"/>
      <c r="X198" s="119"/>
      <c r="Y198" s="119"/>
      <c r="Z198" s="119"/>
      <c r="AA198" s="119"/>
      <c r="AB198" s="119"/>
      <c r="AC198" s="119"/>
      <c r="AD198" s="119"/>
      <c r="AE198" s="119"/>
      <c r="AF198" s="304">
        <v>0.96325761272000066</v>
      </c>
      <c r="AG198" s="305">
        <v>0.96101271607459715</v>
      </c>
      <c r="AH198" s="305">
        <v>0.9587782586790139</v>
      </c>
      <c r="AI198" s="305">
        <v>-5729652.1674871705</v>
      </c>
      <c r="AJ198" s="305">
        <v>-6093926.1082786098</v>
      </c>
      <c r="AK198" s="305">
        <v>-6458200.0490700491</v>
      </c>
      <c r="AL198" s="305">
        <v>4.6927993455840866E-2</v>
      </c>
      <c r="AM198" s="305">
        <v>4.6738660822427613E-2</v>
      </c>
      <c r="AN198" s="305">
        <v>4.6550013440081806E-2</v>
      </c>
      <c r="AO198" s="305" t="s">
        <v>121</v>
      </c>
      <c r="AP198" s="305" t="s">
        <v>121</v>
      </c>
      <c r="AQ198" s="305" t="s">
        <v>121</v>
      </c>
      <c r="AR198" s="305" t="s">
        <v>121</v>
      </c>
      <c r="AS198" s="305" t="s">
        <v>121</v>
      </c>
      <c r="AT198" s="305" t="s">
        <v>121</v>
      </c>
      <c r="AU198" s="305">
        <v>-180231356.20120865</v>
      </c>
      <c r="AV198" s="305">
        <v>-180677517.15239835</v>
      </c>
      <c r="AW198" s="305">
        <v>-181123678.10358804</v>
      </c>
      <c r="AX198" s="305">
        <v>-194876599.92065597</v>
      </c>
      <c r="AY198" s="305">
        <v>-195322760.87184566</v>
      </c>
      <c r="AZ198" s="305">
        <v>-195768921.82303536</v>
      </c>
      <c r="BA198" s="305">
        <v>-7.1926532492603723E-2</v>
      </c>
      <c r="BB198" s="305">
        <v>-7.1996671654065203E-2</v>
      </c>
      <c r="BC198" s="305">
        <v>-7.2066665300445476E-2</v>
      </c>
      <c r="BD198" s="305">
        <v>0</v>
      </c>
      <c r="BE198" s="305">
        <v>0</v>
      </c>
      <c r="BF198" s="306">
        <v>0</v>
      </c>
    </row>
    <row r="199" spans="2:58">
      <c r="B199" s="176" t="s">
        <v>347</v>
      </c>
      <c r="C199" s="176" t="str">
        <f t="shared" ca="1" si="238"/>
        <v>Dviračių ir pėsčiųjų infrastruktūros vystymas šalia valstybinės reikšmės kelių (KPPP)</v>
      </c>
      <c r="D199" t="str">
        <f t="shared" si="239"/>
        <v>True</v>
      </c>
      <c r="E199" s="303">
        <f t="shared" si="220"/>
        <v>7.7328718612230422E-3</v>
      </c>
      <c r="F199" s="303">
        <f t="shared" si="221"/>
        <v>-7.6150986963641814E-3</v>
      </c>
      <c r="G199" s="303">
        <f t="shared" si="222"/>
        <v>-0.1968214411990922</v>
      </c>
      <c r="H199" s="303">
        <f t="shared" si="223"/>
        <v>0.1968214411990922</v>
      </c>
      <c r="I199" s="303">
        <f t="shared" si="224"/>
        <v>1.3445645030556164E-2</v>
      </c>
      <c r="J199" s="303">
        <f t="shared" si="225"/>
        <v>-1.3309664645951687E-2</v>
      </c>
      <c r="K199" s="303" t="str">
        <f t="shared" si="226"/>
        <v>-</v>
      </c>
      <c r="L199" s="303" t="str">
        <f t="shared" si="227"/>
        <v>-</v>
      </c>
      <c r="M199" s="303" t="str">
        <f t="shared" si="228"/>
        <v>-</v>
      </c>
      <c r="N199" s="303" t="str">
        <f t="shared" si="229"/>
        <v>-</v>
      </c>
      <c r="O199" s="303">
        <f t="shared" si="230"/>
        <v>-8.2512339427080524E-3</v>
      </c>
      <c r="P199" s="303">
        <f t="shared" si="231"/>
        <v>8.2512339427078876E-3</v>
      </c>
      <c r="Q199" s="303">
        <f t="shared" si="232"/>
        <v>-7.6325588249808304E-3</v>
      </c>
      <c r="R199" s="303">
        <f t="shared" si="233"/>
        <v>7.6325588249811357E-3</v>
      </c>
      <c r="S199" s="303">
        <f t="shared" si="234"/>
        <v>-3.971016047395662E-3</v>
      </c>
      <c r="T199" s="303">
        <f t="shared" si="235"/>
        <v>3.9421951741134059E-3</v>
      </c>
      <c r="U199" s="303" t="str">
        <f t="shared" si="236"/>
        <v>-</v>
      </c>
      <c r="V199" s="303" t="str">
        <f t="shared" si="237"/>
        <v>-</v>
      </c>
      <c r="W199" s="119"/>
      <c r="X199" s="119"/>
      <c r="Y199" s="119"/>
      <c r="Z199" s="119"/>
      <c r="AA199" s="119"/>
      <c r="AB199" s="119"/>
      <c r="AC199" s="119"/>
      <c r="AD199" s="119"/>
      <c r="AE199" s="119"/>
      <c r="AF199" s="304">
        <v>0.96844410426500793</v>
      </c>
      <c r="AG199" s="305">
        <v>0.96101271607459715</v>
      </c>
      <c r="AH199" s="305">
        <v>0.95369450939322808</v>
      </c>
      <c r="AI199" s="305">
        <v>-4894510.7890864387</v>
      </c>
      <c r="AJ199" s="305">
        <v>-6093926.1082786098</v>
      </c>
      <c r="AK199" s="305">
        <v>-7293341.4274707809</v>
      </c>
      <c r="AL199" s="305">
        <v>4.7367092265049537E-2</v>
      </c>
      <c r="AM199" s="305">
        <v>4.6738660822427613E-2</v>
      </c>
      <c r="AN199" s="305">
        <v>4.6116584920880221E-2</v>
      </c>
      <c r="AO199" s="305" t="s">
        <v>121</v>
      </c>
      <c r="AP199" s="305" t="s">
        <v>121</v>
      </c>
      <c r="AQ199" s="305" t="s">
        <v>121</v>
      </c>
      <c r="AR199" s="305" t="s">
        <v>121</v>
      </c>
      <c r="AS199" s="305" t="s">
        <v>121</v>
      </c>
      <c r="AT199" s="305" t="s">
        <v>121</v>
      </c>
      <c r="AU199" s="305">
        <v>-179186704.69018626</v>
      </c>
      <c r="AV199" s="305">
        <v>-180677517.15239835</v>
      </c>
      <c r="AW199" s="305">
        <v>-182168329.6146104</v>
      </c>
      <c r="AX199" s="305">
        <v>-193831948.40963364</v>
      </c>
      <c r="AY199" s="305">
        <v>-195322760.87184566</v>
      </c>
      <c r="AZ199" s="305">
        <v>-196813573.33405775</v>
      </c>
      <c r="BA199" s="305">
        <v>-7.1710771715567834E-2</v>
      </c>
      <c r="BB199" s="305">
        <v>-7.1996671654065203E-2</v>
      </c>
      <c r="BC199" s="305">
        <v>-7.2280496585612086E-2</v>
      </c>
      <c r="BD199" s="305">
        <v>0</v>
      </c>
      <c r="BE199" s="305">
        <v>0</v>
      </c>
      <c r="BF199" s="306">
        <v>0</v>
      </c>
    </row>
    <row r="200" spans="2:58" hidden="1">
      <c r="B200" s="176" t="s">
        <v>348</v>
      </c>
      <c r="C200" s="176" t="str">
        <f t="shared" ca="1" si="238"/>
        <v>Veikla</v>
      </c>
      <c r="D200" t="str">
        <f t="shared" si="239"/>
        <v>False</v>
      </c>
      <c r="E200" s="303" t="str">
        <f t="shared" si="220"/>
        <v>-</v>
      </c>
      <c r="F200" s="303" t="str">
        <f t="shared" si="221"/>
        <v>-</v>
      </c>
      <c r="G200" s="303" t="str">
        <f t="shared" si="222"/>
        <v>-</v>
      </c>
      <c r="H200" s="303" t="str">
        <f t="shared" si="223"/>
        <v>-</v>
      </c>
      <c r="I200" s="303" t="str">
        <f t="shared" si="224"/>
        <v>-</v>
      </c>
      <c r="J200" s="303" t="str">
        <f t="shared" si="225"/>
        <v>-</v>
      </c>
      <c r="K200" s="303" t="str">
        <f t="shared" si="226"/>
        <v>-</v>
      </c>
      <c r="L200" s="303" t="str">
        <f t="shared" si="227"/>
        <v>-</v>
      </c>
      <c r="M200" s="303" t="str">
        <f t="shared" si="228"/>
        <v>-</v>
      </c>
      <c r="N200" s="303" t="str">
        <f t="shared" si="229"/>
        <v>-</v>
      </c>
      <c r="O200" s="303" t="str">
        <f t="shared" si="230"/>
        <v>-</v>
      </c>
      <c r="P200" s="303" t="str">
        <f t="shared" si="231"/>
        <v>-</v>
      </c>
      <c r="Q200" s="303" t="str">
        <f t="shared" si="232"/>
        <v>-</v>
      </c>
      <c r="R200" s="303" t="str">
        <f t="shared" si="233"/>
        <v>-</v>
      </c>
      <c r="S200" s="303" t="str">
        <f t="shared" si="234"/>
        <v>-</v>
      </c>
      <c r="T200" s="303" t="str">
        <f t="shared" si="235"/>
        <v>-</v>
      </c>
      <c r="U200" s="303" t="str">
        <f t="shared" si="236"/>
        <v>-</v>
      </c>
      <c r="V200" s="303" t="str">
        <f t="shared" si="237"/>
        <v>-</v>
      </c>
      <c r="W200" s="119"/>
      <c r="X200" s="119"/>
      <c r="Y200" s="119"/>
      <c r="Z200" s="119"/>
      <c r="AA200" s="119"/>
      <c r="AB200" s="119"/>
      <c r="AC200" s="119"/>
      <c r="AD200" s="119"/>
      <c r="AE200" s="119"/>
      <c r="AF200" s="304" t="s">
        <v>313</v>
      </c>
      <c r="AG200" s="305" t="s">
        <v>313</v>
      </c>
      <c r="AH200" s="305" t="s">
        <v>313</v>
      </c>
      <c r="AI200" s="305" t="s">
        <v>313</v>
      </c>
      <c r="AJ200" s="305" t="s">
        <v>313</v>
      </c>
      <c r="AK200" s="305" t="s">
        <v>313</v>
      </c>
      <c r="AL200" s="305" t="s">
        <v>313</v>
      </c>
      <c r="AM200" s="305" t="s">
        <v>313</v>
      </c>
      <c r="AN200" s="305" t="s">
        <v>313</v>
      </c>
      <c r="AO200" s="305" t="s">
        <v>313</v>
      </c>
      <c r="AP200" s="305" t="s">
        <v>313</v>
      </c>
      <c r="AQ200" s="305" t="s">
        <v>313</v>
      </c>
      <c r="AR200" s="305" t="s">
        <v>313</v>
      </c>
      <c r="AS200" s="305" t="s">
        <v>313</v>
      </c>
      <c r="AT200" s="305" t="s">
        <v>313</v>
      </c>
      <c r="AU200" s="305" t="s">
        <v>313</v>
      </c>
      <c r="AV200" s="305" t="s">
        <v>313</v>
      </c>
      <c r="AW200" s="305" t="s">
        <v>313</v>
      </c>
      <c r="AX200" s="305" t="s">
        <v>313</v>
      </c>
      <c r="AY200" s="305" t="s">
        <v>313</v>
      </c>
      <c r="AZ200" s="305" t="s">
        <v>313</v>
      </c>
      <c r="BA200" s="305" t="s">
        <v>313</v>
      </c>
      <c r="BB200" s="305" t="s">
        <v>313</v>
      </c>
      <c r="BC200" s="305" t="s">
        <v>313</v>
      </c>
      <c r="BD200" s="305" t="s">
        <v>313</v>
      </c>
      <c r="BE200" s="305" t="s">
        <v>313</v>
      </c>
      <c r="BF200" s="306" t="s">
        <v>313</v>
      </c>
    </row>
    <row r="201" spans="2:58" hidden="1">
      <c r="B201" s="176" t="s">
        <v>349</v>
      </c>
      <c r="C201" s="176" t="str">
        <f t="shared" ca="1" si="238"/>
        <v>Veikla</v>
      </c>
      <c r="D201" t="str">
        <f t="shared" si="239"/>
        <v>False</v>
      </c>
      <c r="E201" s="303" t="str">
        <f t="shared" si="220"/>
        <v>-</v>
      </c>
      <c r="F201" s="303" t="str">
        <f t="shared" si="221"/>
        <v>-</v>
      </c>
      <c r="G201" s="303" t="str">
        <f t="shared" si="222"/>
        <v>-</v>
      </c>
      <c r="H201" s="303" t="str">
        <f t="shared" si="223"/>
        <v>-</v>
      </c>
      <c r="I201" s="303" t="str">
        <f t="shared" si="224"/>
        <v>-</v>
      </c>
      <c r="J201" s="303" t="str">
        <f t="shared" si="225"/>
        <v>-</v>
      </c>
      <c r="K201" s="303" t="str">
        <f t="shared" si="226"/>
        <v>-</v>
      </c>
      <c r="L201" s="303" t="str">
        <f t="shared" si="227"/>
        <v>-</v>
      </c>
      <c r="M201" s="303" t="str">
        <f t="shared" si="228"/>
        <v>-</v>
      </c>
      <c r="N201" s="303" t="str">
        <f t="shared" si="229"/>
        <v>-</v>
      </c>
      <c r="O201" s="303" t="str">
        <f t="shared" si="230"/>
        <v>-</v>
      </c>
      <c r="P201" s="303" t="str">
        <f t="shared" si="231"/>
        <v>-</v>
      </c>
      <c r="Q201" s="303" t="str">
        <f t="shared" si="232"/>
        <v>-</v>
      </c>
      <c r="R201" s="303" t="str">
        <f t="shared" si="233"/>
        <v>-</v>
      </c>
      <c r="S201" s="303" t="str">
        <f t="shared" si="234"/>
        <v>-</v>
      </c>
      <c r="T201" s="303" t="str">
        <f t="shared" si="235"/>
        <v>-</v>
      </c>
      <c r="U201" s="303" t="str">
        <f t="shared" si="236"/>
        <v>-</v>
      </c>
      <c r="V201" s="303" t="str">
        <f t="shared" si="237"/>
        <v>-</v>
      </c>
      <c r="W201" s="119"/>
      <c r="X201" s="119"/>
      <c r="Y201" s="119"/>
      <c r="Z201" s="119"/>
      <c r="AA201" s="119"/>
      <c r="AB201" s="119"/>
      <c r="AC201" s="119"/>
      <c r="AD201" s="119"/>
      <c r="AE201" s="119"/>
      <c r="AF201" s="304" t="s">
        <v>313</v>
      </c>
      <c r="AG201" s="305" t="s">
        <v>313</v>
      </c>
      <c r="AH201" s="305" t="s">
        <v>313</v>
      </c>
      <c r="AI201" s="305" t="s">
        <v>313</v>
      </c>
      <c r="AJ201" s="305" t="s">
        <v>313</v>
      </c>
      <c r="AK201" s="305" t="s">
        <v>313</v>
      </c>
      <c r="AL201" s="305" t="s">
        <v>313</v>
      </c>
      <c r="AM201" s="305" t="s">
        <v>313</v>
      </c>
      <c r="AN201" s="305" t="s">
        <v>313</v>
      </c>
      <c r="AO201" s="305" t="s">
        <v>313</v>
      </c>
      <c r="AP201" s="305" t="s">
        <v>313</v>
      </c>
      <c r="AQ201" s="305" t="s">
        <v>313</v>
      </c>
      <c r="AR201" s="305" t="s">
        <v>313</v>
      </c>
      <c r="AS201" s="305" t="s">
        <v>313</v>
      </c>
      <c r="AT201" s="305" t="s">
        <v>313</v>
      </c>
      <c r="AU201" s="305" t="s">
        <v>313</v>
      </c>
      <c r="AV201" s="305" t="s">
        <v>313</v>
      </c>
      <c r="AW201" s="305" t="s">
        <v>313</v>
      </c>
      <c r="AX201" s="305" t="s">
        <v>313</v>
      </c>
      <c r="AY201" s="305" t="s">
        <v>313</v>
      </c>
      <c r="AZ201" s="305" t="s">
        <v>313</v>
      </c>
      <c r="BA201" s="305" t="s">
        <v>313</v>
      </c>
      <c r="BB201" s="305" t="s">
        <v>313</v>
      </c>
      <c r="BC201" s="305" t="s">
        <v>313</v>
      </c>
      <c r="BD201" s="305" t="s">
        <v>313</v>
      </c>
      <c r="BE201" s="305" t="s">
        <v>313</v>
      </c>
      <c r="BF201" s="306" t="s">
        <v>313</v>
      </c>
    </row>
    <row r="202" spans="2:58" hidden="1">
      <c r="B202" s="176" t="s">
        <v>350</v>
      </c>
      <c r="C202" s="176" t="str">
        <f t="shared" ca="1" si="238"/>
        <v>Veikla</v>
      </c>
      <c r="D202" t="str">
        <f t="shared" si="239"/>
        <v>False</v>
      </c>
      <c r="E202" s="303" t="str">
        <f t="shared" si="220"/>
        <v>-</v>
      </c>
      <c r="F202" s="303" t="str">
        <f t="shared" si="221"/>
        <v>-</v>
      </c>
      <c r="G202" s="303" t="str">
        <f t="shared" si="222"/>
        <v>-</v>
      </c>
      <c r="H202" s="303" t="str">
        <f t="shared" si="223"/>
        <v>-</v>
      </c>
      <c r="I202" s="303" t="str">
        <f t="shared" si="224"/>
        <v>-</v>
      </c>
      <c r="J202" s="303" t="str">
        <f t="shared" si="225"/>
        <v>-</v>
      </c>
      <c r="K202" s="303" t="str">
        <f t="shared" si="226"/>
        <v>-</v>
      </c>
      <c r="L202" s="303" t="str">
        <f t="shared" si="227"/>
        <v>-</v>
      </c>
      <c r="M202" s="303" t="str">
        <f t="shared" si="228"/>
        <v>-</v>
      </c>
      <c r="N202" s="303" t="str">
        <f t="shared" si="229"/>
        <v>-</v>
      </c>
      <c r="O202" s="303" t="str">
        <f t="shared" si="230"/>
        <v>-</v>
      </c>
      <c r="P202" s="303" t="str">
        <f t="shared" si="231"/>
        <v>-</v>
      </c>
      <c r="Q202" s="303" t="str">
        <f t="shared" si="232"/>
        <v>-</v>
      </c>
      <c r="R202" s="303" t="str">
        <f t="shared" si="233"/>
        <v>-</v>
      </c>
      <c r="S202" s="303" t="str">
        <f t="shared" si="234"/>
        <v>-</v>
      </c>
      <c r="T202" s="303" t="str">
        <f t="shared" si="235"/>
        <v>-</v>
      </c>
      <c r="U202" s="303" t="str">
        <f t="shared" si="236"/>
        <v>-</v>
      </c>
      <c r="V202" s="303" t="str">
        <f t="shared" si="237"/>
        <v>-</v>
      </c>
      <c r="W202" s="119"/>
      <c r="X202" s="119"/>
      <c r="Y202" s="119"/>
      <c r="Z202" s="119"/>
      <c r="AA202" s="119"/>
      <c r="AB202" s="119"/>
      <c r="AC202" s="119"/>
      <c r="AD202" s="119"/>
      <c r="AE202" s="119"/>
      <c r="AF202" s="304" t="s">
        <v>313</v>
      </c>
      <c r="AG202" s="305" t="s">
        <v>313</v>
      </c>
      <c r="AH202" s="305" t="s">
        <v>313</v>
      </c>
      <c r="AI202" s="305" t="s">
        <v>313</v>
      </c>
      <c r="AJ202" s="305" t="s">
        <v>313</v>
      </c>
      <c r="AK202" s="305" t="s">
        <v>313</v>
      </c>
      <c r="AL202" s="305" t="s">
        <v>313</v>
      </c>
      <c r="AM202" s="305" t="s">
        <v>313</v>
      </c>
      <c r="AN202" s="305" t="s">
        <v>313</v>
      </c>
      <c r="AO202" s="305" t="s">
        <v>313</v>
      </c>
      <c r="AP202" s="305" t="s">
        <v>313</v>
      </c>
      <c r="AQ202" s="305" t="s">
        <v>313</v>
      </c>
      <c r="AR202" s="305" t="s">
        <v>313</v>
      </c>
      <c r="AS202" s="305" t="s">
        <v>313</v>
      </c>
      <c r="AT202" s="305" t="s">
        <v>313</v>
      </c>
      <c r="AU202" s="305" t="s">
        <v>313</v>
      </c>
      <c r="AV202" s="305" t="s">
        <v>313</v>
      </c>
      <c r="AW202" s="305" t="s">
        <v>313</v>
      </c>
      <c r="AX202" s="305" t="s">
        <v>313</v>
      </c>
      <c r="AY202" s="305" t="s">
        <v>313</v>
      </c>
      <c r="AZ202" s="305" t="s">
        <v>313</v>
      </c>
      <c r="BA202" s="305" t="s">
        <v>313</v>
      </c>
      <c r="BB202" s="305" t="s">
        <v>313</v>
      </c>
      <c r="BC202" s="305" t="s">
        <v>313</v>
      </c>
      <c r="BD202" s="305" t="s">
        <v>313</v>
      </c>
      <c r="BE202" s="305" t="s">
        <v>313</v>
      </c>
      <c r="BF202" s="306" t="s">
        <v>313</v>
      </c>
    </row>
    <row r="203" spans="2:58" hidden="1">
      <c r="B203" s="176" t="s">
        <v>351</v>
      </c>
      <c r="C203" s="176" t="str">
        <f t="shared" ca="1" si="238"/>
        <v>Veikla</v>
      </c>
      <c r="D203" t="str">
        <f t="shared" si="239"/>
        <v>False</v>
      </c>
      <c r="E203" s="303" t="str">
        <f t="shared" si="220"/>
        <v>-</v>
      </c>
      <c r="F203" s="303" t="str">
        <f t="shared" si="221"/>
        <v>-</v>
      </c>
      <c r="G203" s="303" t="str">
        <f t="shared" si="222"/>
        <v>-</v>
      </c>
      <c r="H203" s="303" t="str">
        <f t="shared" si="223"/>
        <v>-</v>
      </c>
      <c r="I203" s="303" t="str">
        <f t="shared" si="224"/>
        <v>-</v>
      </c>
      <c r="J203" s="303" t="str">
        <f t="shared" si="225"/>
        <v>-</v>
      </c>
      <c r="K203" s="303" t="str">
        <f t="shared" si="226"/>
        <v>-</v>
      </c>
      <c r="L203" s="303" t="str">
        <f t="shared" si="227"/>
        <v>-</v>
      </c>
      <c r="M203" s="303" t="str">
        <f t="shared" si="228"/>
        <v>-</v>
      </c>
      <c r="N203" s="303" t="str">
        <f t="shared" si="229"/>
        <v>-</v>
      </c>
      <c r="O203" s="303" t="str">
        <f t="shared" si="230"/>
        <v>-</v>
      </c>
      <c r="P203" s="303" t="str">
        <f t="shared" si="231"/>
        <v>-</v>
      </c>
      <c r="Q203" s="303" t="str">
        <f t="shared" si="232"/>
        <v>-</v>
      </c>
      <c r="R203" s="303" t="str">
        <f t="shared" si="233"/>
        <v>-</v>
      </c>
      <c r="S203" s="303" t="str">
        <f t="shared" si="234"/>
        <v>-</v>
      </c>
      <c r="T203" s="303" t="str">
        <f t="shared" si="235"/>
        <v>-</v>
      </c>
      <c r="U203" s="303" t="str">
        <f t="shared" si="236"/>
        <v>-</v>
      </c>
      <c r="V203" s="303" t="str">
        <f t="shared" si="237"/>
        <v>-</v>
      </c>
      <c r="W203" s="119"/>
      <c r="X203" s="119"/>
      <c r="Y203" s="119"/>
      <c r="Z203" s="119"/>
      <c r="AA203" s="119"/>
      <c r="AB203" s="119"/>
      <c r="AC203" s="119"/>
      <c r="AD203" s="119"/>
      <c r="AE203" s="119"/>
      <c r="AF203" s="304" t="s">
        <v>313</v>
      </c>
      <c r="AG203" s="305" t="s">
        <v>313</v>
      </c>
      <c r="AH203" s="305" t="s">
        <v>313</v>
      </c>
      <c r="AI203" s="305" t="s">
        <v>313</v>
      </c>
      <c r="AJ203" s="305" t="s">
        <v>313</v>
      </c>
      <c r="AK203" s="305" t="s">
        <v>313</v>
      </c>
      <c r="AL203" s="305" t="s">
        <v>313</v>
      </c>
      <c r="AM203" s="305" t="s">
        <v>313</v>
      </c>
      <c r="AN203" s="305" t="s">
        <v>313</v>
      </c>
      <c r="AO203" s="305" t="s">
        <v>313</v>
      </c>
      <c r="AP203" s="305" t="s">
        <v>313</v>
      </c>
      <c r="AQ203" s="305" t="s">
        <v>313</v>
      </c>
      <c r="AR203" s="305" t="s">
        <v>313</v>
      </c>
      <c r="AS203" s="305" t="s">
        <v>313</v>
      </c>
      <c r="AT203" s="305" t="s">
        <v>313</v>
      </c>
      <c r="AU203" s="305" t="s">
        <v>313</v>
      </c>
      <c r="AV203" s="305" t="s">
        <v>313</v>
      </c>
      <c r="AW203" s="305" t="s">
        <v>313</v>
      </c>
      <c r="AX203" s="305" t="s">
        <v>313</v>
      </c>
      <c r="AY203" s="305" t="s">
        <v>313</v>
      </c>
      <c r="AZ203" s="305" t="s">
        <v>313</v>
      </c>
      <c r="BA203" s="305" t="s">
        <v>313</v>
      </c>
      <c r="BB203" s="305" t="s">
        <v>313</v>
      </c>
      <c r="BC203" s="305" t="s">
        <v>313</v>
      </c>
      <c r="BD203" s="305" t="s">
        <v>313</v>
      </c>
      <c r="BE203" s="305" t="s">
        <v>313</v>
      </c>
      <c r="BF203" s="306" t="s">
        <v>313</v>
      </c>
    </row>
    <row r="204" spans="2:58" hidden="1">
      <c r="B204" s="176" t="s">
        <v>352</v>
      </c>
      <c r="C204" s="176" t="str">
        <f t="shared" ca="1" si="238"/>
        <v>Veikla</v>
      </c>
      <c r="D204" t="str">
        <f t="shared" si="239"/>
        <v>False</v>
      </c>
      <c r="E204" s="303" t="str">
        <f t="shared" si="220"/>
        <v>-</v>
      </c>
      <c r="F204" s="303" t="str">
        <f t="shared" si="221"/>
        <v>-</v>
      </c>
      <c r="G204" s="303" t="str">
        <f t="shared" si="222"/>
        <v>-</v>
      </c>
      <c r="H204" s="303" t="str">
        <f t="shared" si="223"/>
        <v>-</v>
      </c>
      <c r="I204" s="303" t="str">
        <f t="shared" si="224"/>
        <v>-</v>
      </c>
      <c r="J204" s="303" t="str">
        <f t="shared" si="225"/>
        <v>-</v>
      </c>
      <c r="K204" s="303" t="str">
        <f t="shared" si="226"/>
        <v>-</v>
      </c>
      <c r="L204" s="303" t="str">
        <f t="shared" si="227"/>
        <v>-</v>
      </c>
      <c r="M204" s="303" t="str">
        <f t="shared" si="228"/>
        <v>-</v>
      </c>
      <c r="N204" s="303" t="str">
        <f t="shared" si="229"/>
        <v>-</v>
      </c>
      <c r="O204" s="303" t="str">
        <f t="shared" si="230"/>
        <v>-</v>
      </c>
      <c r="P204" s="303" t="str">
        <f t="shared" si="231"/>
        <v>-</v>
      </c>
      <c r="Q204" s="303" t="str">
        <f t="shared" si="232"/>
        <v>-</v>
      </c>
      <c r="R204" s="303" t="str">
        <f t="shared" si="233"/>
        <v>-</v>
      </c>
      <c r="S204" s="303" t="str">
        <f t="shared" si="234"/>
        <v>-</v>
      </c>
      <c r="T204" s="303" t="str">
        <f t="shared" si="235"/>
        <v>-</v>
      </c>
      <c r="U204" s="303" t="str">
        <f t="shared" si="236"/>
        <v>-</v>
      </c>
      <c r="V204" s="303" t="str">
        <f t="shared" si="237"/>
        <v>-</v>
      </c>
      <c r="W204" s="119"/>
      <c r="X204" s="119"/>
      <c r="Y204" s="119"/>
      <c r="Z204" s="119"/>
      <c r="AA204" s="119"/>
      <c r="AB204" s="119"/>
      <c r="AC204" s="119"/>
      <c r="AD204" s="119"/>
      <c r="AE204" s="119"/>
      <c r="AF204" s="304" t="s">
        <v>313</v>
      </c>
      <c r="AG204" s="305" t="s">
        <v>313</v>
      </c>
      <c r="AH204" s="305" t="s">
        <v>313</v>
      </c>
      <c r="AI204" s="305" t="s">
        <v>313</v>
      </c>
      <c r="AJ204" s="305" t="s">
        <v>313</v>
      </c>
      <c r="AK204" s="305" t="s">
        <v>313</v>
      </c>
      <c r="AL204" s="305" t="s">
        <v>313</v>
      </c>
      <c r="AM204" s="305" t="s">
        <v>313</v>
      </c>
      <c r="AN204" s="305" t="s">
        <v>313</v>
      </c>
      <c r="AO204" s="305" t="s">
        <v>313</v>
      </c>
      <c r="AP204" s="305" t="s">
        <v>313</v>
      </c>
      <c r="AQ204" s="305" t="s">
        <v>313</v>
      </c>
      <c r="AR204" s="305" t="s">
        <v>313</v>
      </c>
      <c r="AS204" s="305" t="s">
        <v>313</v>
      </c>
      <c r="AT204" s="305" t="s">
        <v>313</v>
      </c>
      <c r="AU204" s="305" t="s">
        <v>313</v>
      </c>
      <c r="AV204" s="305" t="s">
        <v>313</v>
      </c>
      <c r="AW204" s="305" t="s">
        <v>313</v>
      </c>
      <c r="AX204" s="305" t="s">
        <v>313</v>
      </c>
      <c r="AY204" s="305" t="s">
        <v>313</v>
      </c>
      <c r="AZ204" s="305" t="s">
        <v>313</v>
      </c>
      <c r="BA204" s="305" t="s">
        <v>313</v>
      </c>
      <c r="BB204" s="305" t="s">
        <v>313</v>
      </c>
      <c r="BC204" s="305" t="s">
        <v>313</v>
      </c>
      <c r="BD204" s="305" t="s">
        <v>313</v>
      </c>
      <c r="BE204" s="305" t="s">
        <v>313</v>
      </c>
      <c r="BF204" s="306" t="s">
        <v>313</v>
      </c>
    </row>
    <row r="205" spans="2:58" hidden="1">
      <c r="B205" s="176" t="s">
        <v>353</v>
      </c>
      <c r="C205" s="176" t="str">
        <f t="shared" ca="1" si="238"/>
        <v>Veikla</v>
      </c>
      <c r="D205" t="str">
        <f t="shared" si="239"/>
        <v>False</v>
      </c>
      <c r="E205" s="303" t="str">
        <f t="shared" si="220"/>
        <v>-</v>
      </c>
      <c r="F205" s="303" t="str">
        <f t="shared" si="221"/>
        <v>-</v>
      </c>
      <c r="G205" s="303" t="str">
        <f t="shared" si="222"/>
        <v>-</v>
      </c>
      <c r="H205" s="303" t="str">
        <f t="shared" si="223"/>
        <v>-</v>
      </c>
      <c r="I205" s="303" t="str">
        <f t="shared" si="224"/>
        <v>-</v>
      </c>
      <c r="J205" s="303" t="str">
        <f t="shared" si="225"/>
        <v>-</v>
      </c>
      <c r="K205" s="303" t="str">
        <f t="shared" si="226"/>
        <v>-</v>
      </c>
      <c r="L205" s="303" t="str">
        <f t="shared" si="227"/>
        <v>-</v>
      </c>
      <c r="M205" s="303" t="str">
        <f t="shared" si="228"/>
        <v>-</v>
      </c>
      <c r="N205" s="303" t="str">
        <f t="shared" si="229"/>
        <v>-</v>
      </c>
      <c r="O205" s="303" t="str">
        <f t="shared" si="230"/>
        <v>-</v>
      </c>
      <c r="P205" s="303" t="str">
        <f t="shared" si="231"/>
        <v>-</v>
      </c>
      <c r="Q205" s="303" t="str">
        <f t="shared" si="232"/>
        <v>-</v>
      </c>
      <c r="R205" s="303" t="str">
        <f t="shared" si="233"/>
        <v>-</v>
      </c>
      <c r="S205" s="303" t="str">
        <f t="shared" si="234"/>
        <v>-</v>
      </c>
      <c r="T205" s="303" t="str">
        <f t="shared" si="235"/>
        <v>-</v>
      </c>
      <c r="U205" s="303" t="str">
        <f t="shared" si="236"/>
        <v>-</v>
      </c>
      <c r="V205" s="303" t="str">
        <f t="shared" si="237"/>
        <v>-</v>
      </c>
      <c r="W205" s="119"/>
      <c r="X205" s="119"/>
      <c r="Y205" s="119"/>
      <c r="Z205" s="119"/>
      <c r="AA205" s="119"/>
      <c r="AB205" s="119"/>
      <c r="AC205" s="119"/>
      <c r="AD205" s="119"/>
      <c r="AE205" s="119"/>
      <c r="AF205" s="304" t="s">
        <v>313</v>
      </c>
      <c r="AG205" s="305" t="s">
        <v>313</v>
      </c>
      <c r="AH205" s="305" t="s">
        <v>313</v>
      </c>
      <c r="AI205" s="305" t="s">
        <v>313</v>
      </c>
      <c r="AJ205" s="305" t="s">
        <v>313</v>
      </c>
      <c r="AK205" s="305" t="s">
        <v>313</v>
      </c>
      <c r="AL205" s="305" t="s">
        <v>313</v>
      </c>
      <c r="AM205" s="305" t="s">
        <v>313</v>
      </c>
      <c r="AN205" s="305" t="s">
        <v>313</v>
      </c>
      <c r="AO205" s="305" t="s">
        <v>313</v>
      </c>
      <c r="AP205" s="305" t="s">
        <v>313</v>
      </c>
      <c r="AQ205" s="305" t="s">
        <v>313</v>
      </c>
      <c r="AR205" s="305" t="s">
        <v>313</v>
      </c>
      <c r="AS205" s="305" t="s">
        <v>313</v>
      </c>
      <c r="AT205" s="305" t="s">
        <v>313</v>
      </c>
      <c r="AU205" s="305" t="s">
        <v>313</v>
      </c>
      <c r="AV205" s="305" t="s">
        <v>313</v>
      </c>
      <c r="AW205" s="305" t="s">
        <v>313</v>
      </c>
      <c r="AX205" s="305" t="s">
        <v>313</v>
      </c>
      <c r="AY205" s="305" t="s">
        <v>313</v>
      </c>
      <c r="AZ205" s="305" t="s">
        <v>313</v>
      </c>
      <c r="BA205" s="305" t="s">
        <v>313</v>
      </c>
      <c r="BB205" s="305" t="s">
        <v>313</v>
      </c>
      <c r="BC205" s="305" t="s">
        <v>313</v>
      </c>
      <c r="BD205" s="305" t="s">
        <v>313</v>
      </c>
      <c r="BE205" s="305" t="s">
        <v>313</v>
      </c>
      <c r="BF205" s="306" t="s">
        <v>313</v>
      </c>
    </row>
    <row r="206" spans="2:58" hidden="1">
      <c r="B206" s="176" t="s">
        <v>354</v>
      </c>
      <c r="C206" s="176" t="str">
        <f t="shared" ca="1" si="238"/>
        <v>Reinvesticijos (po priemonės įgyvendinimo)</v>
      </c>
      <c r="D206" t="str">
        <f t="shared" si="239"/>
        <v>False</v>
      </c>
      <c r="E206" s="303" t="str">
        <f t="shared" si="220"/>
        <v>-</v>
      </c>
      <c r="F206" s="303" t="str">
        <f t="shared" si="221"/>
        <v>-</v>
      </c>
      <c r="G206" s="303" t="str">
        <f t="shared" si="222"/>
        <v>-</v>
      </c>
      <c r="H206" s="303" t="str">
        <f t="shared" si="223"/>
        <v>-</v>
      </c>
      <c r="I206" s="303" t="str">
        <f t="shared" si="224"/>
        <v>-</v>
      </c>
      <c r="J206" s="303" t="str">
        <f t="shared" si="225"/>
        <v>-</v>
      </c>
      <c r="K206" s="303" t="str">
        <f t="shared" si="226"/>
        <v>-</v>
      </c>
      <c r="L206" s="303" t="str">
        <f t="shared" si="227"/>
        <v>-</v>
      </c>
      <c r="M206" s="303" t="str">
        <f t="shared" si="228"/>
        <v>-</v>
      </c>
      <c r="N206" s="303" t="str">
        <f t="shared" si="229"/>
        <v>-</v>
      </c>
      <c r="O206" s="303" t="str">
        <f t="shared" si="230"/>
        <v>-</v>
      </c>
      <c r="P206" s="303" t="str">
        <f t="shared" si="231"/>
        <v>-</v>
      </c>
      <c r="Q206" s="303" t="str">
        <f t="shared" si="232"/>
        <v>-</v>
      </c>
      <c r="R206" s="303" t="str">
        <f t="shared" si="233"/>
        <v>-</v>
      </c>
      <c r="S206" s="303" t="str">
        <f t="shared" si="234"/>
        <v>-</v>
      </c>
      <c r="T206" s="303" t="str">
        <f t="shared" si="235"/>
        <v>-</v>
      </c>
      <c r="U206" s="303" t="str">
        <f t="shared" si="236"/>
        <v>-</v>
      </c>
      <c r="V206" s="303" t="str">
        <f t="shared" si="237"/>
        <v>-</v>
      </c>
      <c r="W206" s="119"/>
      <c r="X206" s="119"/>
      <c r="Y206" s="119"/>
      <c r="Z206" s="119"/>
      <c r="AA206" s="119"/>
      <c r="AB206" s="119"/>
      <c r="AC206" s="119"/>
      <c r="AD206" s="119"/>
      <c r="AE206" s="119"/>
      <c r="AF206" s="304" t="s">
        <v>313</v>
      </c>
      <c r="AG206" s="305" t="s">
        <v>313</v>
      </c>
      <c r="AH206" s="305" t="s">
        <v>313</v>
      </c>
      <c r="AI206" s="305" t="s">
        <v>313</v>
      </c>
      <c r="AJ206" s="305" t="s">
        <v>313</v>
      </c>
      <c r="AK206" s="305" t="s">
        <v>313</v>
      </c>
      <c r="AL206" s="305" t="s">
        <v>313</v>
      </c>
      <c r="AM206" s="305" t="s">
        <v>313</v>
      </c>
      <c r="AN206" s="305" t="s">
        <v>313</v>
      </c>
      <c r="AO206" s="305" t="s">
        <v>313</v>
      </c>
      <c r="AP206" s="305" t="s">
        <v>313</v>
      </c>
      <c r="AQ206" s="305" t="s">
        <v>313</v>
      </c>
      <c r="AR206" s="305" t="s">
        <v>313</v>
      </c>
      <c r="AS206" s="305" t="s">
        <v>313</v>
      </c>
      <c r="AT206" s="305" t="s">
        <v>313</v>
      </c>
      <c r="AU206" s="305" t="s">
        <v>313</v>
      </c>
      <c r="AV206" s="305" t="s">
        <v>313</v>
      </c>
      <c r="AW206" s="305" t="s">
        <v>313</v>
      </c>
      <c r="AX206" s="305" t="s">
        <v>313</v>
      </c>
      <c r="AY206" s="305" t="s">
        <v>313</v>
      </c>
      <c r="AZ206" s="305" t="s">
        <v>313</v>
      </c>
      <c r="BA206" s="305" t="s">
        <v>313</v>
      </c>
      <c r="BB206" s="305" t="s">
        <v>313</v>
      </c>
      <c r="BC206" s="305" t="s">
        <v>313</v>
      </c>
      <c r="BD206" s="305" t="s">
        <v>313</v>
      </c>
      <c r="BE206" s="305" t="s">
        <v>313</v>
      </c>
      <c r="BF206" s="306" t="s">
        <v>313</v>
      </c>
    </row>
    <row r="207" spans="2:58">
      <c r="B207" s="176" t="s">
        <v>355</v>
      </c>
      <c r="C207" s="176" t="str">
        <f t="shared" ca="1" si="238"/>
        <v>Likutinė vertė</v>
      </c>
      <c r="D207" t="str">
        <f t="shared" si="239"/>
        <v>True</v>
      </c>
      <c r="E207" s="303">
        <f t="shared" si="220"/>
        <v>-1.1719745262047524E-3</v>
      </c>
      <c r="F207" s="303">
        <f t="shared" si="221"/>
        <v>1.1747280288547381E-3</v>
      </c>
      <c r="G207" s="303">
        <f t="shared" si="222"/>
        <v>3.0095701571932081E-2</v>
      </c>
      <c r="H207" s="303">
        <f t="shared" si="223"/>
        <v>-3.0095701571930859E-2</v>
      </c>
      <c r="I207" s="303">
        <f t="shared" si="224"/>
        <v>-2.1947273639423988E-3</v>
      </c>
      <c r="J207" s="303">
        <f t="shared" si="225"/>
        <v>2.1888541177310047E-3</v>
      </c>
      <c r="K207" s="303" t="str">
        <f t="shared" si="226"/>
        <v>-</v>
      </c>
      <c r="L207" s="303" t="str">
        <f t="shared" si="227"/>
        <v>-</v>
      </c>
      <c r="M207" s="303" t="str">
        <f t="shared" si="228"/>
        <v>-</v>
      </c>
      <c r="N207" s="303" t="str">
        <f t="shared" si="229"/>
        <v>-</v>
      </c>
      <c r="O207" s="303">
        <f t="shared" si="230"/>
        <v>0</v>
      </c>
      <c r="P207" s="303">
        <f t="shared" si="231"/>
        <v>0</v>
      </c>
      <c r="Q207" s="303">
        <f t="shared" si="232"/>
        <v>1.1927455243088624E-3</v>
      </c>
      <c r="R207" s="303">
        <f t="shared" si="233"/>
        <v>-1.1927455243090151E-3</v>
      </c>
      <c r="S207" s="303">
        <f t="shared" si="234"/>
        <v>7.5895766575912738E-3</v>
      </c>
      <c r="T207" s="303">
        <f t="shared" si="235"/>
        <v>-7.5023162892448973E-3</v>
      </c>
      <c r="U207" s="303" t="str">
        <f t="shared" si="236"/>
        <v>-</v>
      </c>
      <c r="V207" s="303" t="str">
        <f t="shared" si="237"/>
        <v>-</v>
      </c>
      <c r="W207" s="119"/>
      <c r="X207" s="119"/>
      <c r="Y207" s="119"/>
      <c r="Z207" s="119"/>
      <c r="AA207" s="119"/>
      <c r="AB207" s="119"/>
      <c r="AC207" s="119"/>
      <c r="AD207" s="119"/>
      <c r="AE207" s="119"/>
      <c r="AF207" s="304">
        <v>0.95988643365199888</v>
      </c>
      <c r="AG207" s="305">
        <v>0.96101271607459715</v>
      </c>
      <c r="AH207" s="305">
        <v>0.9621416446482558</v>
      </c>
      <c r="AI207" s="305">
        <v>-6277327.0898347683</v>
      </c>
      <c r="AJ207" s="305">
        <v>-6093926.1082786098</v>
      </c>
      <c r="AK207" s="305">
        <v>-5910525.1267224588</v>
      </c>
      <c r="AL207" s="305">
        <v>4.6636082204566609E-2</v>
      </c>
      <c r="AM207" s="305">
        <v>4.6738660822427613E-2</v>
      </c>
      <c r="AN207" s="305">
        <v>4.6840964932626017E-2</v>
      </c>
      <c r="AO207" s="305" t="s">
        <v>121</v>
      </c>
      <c r="AP207" s="305" t="s">
        <v>121</v>
      </c>
      <c r="AQ207" s="305" t="s">
        <v>121</v>
      </c>
      <c r="AR207" s="305" t="s">
        <v>121</v>
      </c>
      <c r="AS207" s="305" t="s">
        <v>121</v>
      </c>
      <c r="AT207" s="305" t="s">
        <v>121</v>
      </c>
      <c r="AU207" s="305">
        <v>-180677517.15239835</v>
      </c>
      <c r="AV207" s="305">
        <v>-180677517.15239835</v>
      </c>
      <c r="AW207" s="305">
        <v>-180677517.15239835</v>
      </c>
      <c r="AX207" s="305">
        <v>-195555731.22067121</v>
      </c>
      <c r="AY207" s="305">
        <v>-195322760.87184566</v>
      </c>
      <c r="AZ207" s="305">
        <v>-195089790.52302009</v>
      </c>
      <c r="BA207" s="305">
        <v>-7.254309591267516E-2</v>
      </c>
      <c r="BB207" s="305">
        <v>-7.1996671654065203E-2</v>
      </c>
      <c r="BC207" s="305">
        <v>-7.1456529851543493E-2</v>
      </c>
      <c r="BD207" s="305">
        <v>0</v>
      </c>
      <c r="BE207" s="305">
        <v>0</v>
      </c>
      <c r="BF207" s="306">
        <v>0</v>
      </c>
    </row>
    <row r="208" spans="2:58" hidden="1">
      <c r="B208" s="176" t="s">
        <v>356</v>
      </c>
      <c r="C208" s="176" t="str">
        <f t="shared" ca="1" si="238"/>
        <v>Veikla</v>
      </c>
      <c r="D208" t="str">
        <f t="shared" si="239"/>
        <v>False</v>
      </c>
      <c r="E208" s="303" t="str">
        <f t="shared" si="220"/>
        <v>-</v>
      </c>
      <c r="F208" s="303" t="str">
        <f t="shared" si="221"/>
        <v>-</v>
      </c>
      <c r="G208" s="303" t="str">
        <f t="shared" si="222"/>
        <v>-</v>
      </c>
      <c r="H208" s="303" t="str">
        <f t="shared" si="223"/>
        <v>-</v>
      </c>
      <c r="I208" s="303" t="str">
        <f t="shared" si="224"/>
        <v>-</v>
      </c>
      <c r="J208" s="303" t="str">
        <f t="shared" si="225"/>
        <v>-</v>
      </c>
      <c r="K208" s="303" t="str">
        <f t="shared" si="226"/>
        <v>-</v>
      </c>
      <c r="L208" s="303" t="str">
        <f t="shared" si="227"/>
        <v>-</v>
      </c>
      <c r="M208" s="303" t="str">
        <f t="shared" si="228"/>
        <v>-</v>
      </c>
      <c r="N208" s="303" t="str">
        <f t="shared" si="229"/>
        <v>-</v>
      </c>
      <c r="O208" s="303" t="str">
        <f t="shared" si="230"/>
        <v>-</v>
      </c>
      <c r="P208" s="303" t="str">
        <f t="shared" si="231"/>
        <v>-</v>
      </c>
      <c r="Q208" s="303" t="str">
        <f t="shared" si="232"/>
        <v>-</v>
      </c>
      <c r="R208" s="303" t="str">
        <f t="shared" si="233"/>
        <v>-</v>
      </c>
      <c r="S208" s="303" t="str">
        <f t="shared" si="234"/>
        <v>-</v>
      </c>
      <c r="T208" s="303" t="str">
        <f t="shared" si="235"/>
        <v>-</v>
      </c>
      <c r="U208" s="303" t="str">
        <f t="shared" si="236"/>
        <v>-</v>
      </c>
      <c r="V208" s="303" t="str">
        <f t="shared" si="237"/>
        <v>-</v>
      </c>
      <c r="W208" s="119"/>
      <c r="X208" s="119"/>
      <c r="Y208" s="119"/>
      <c r="Z208" s="119"/>
      <c r="AA208" s="119"/>
      <c r="AB208" s="119"/>
      <c r="AC208" s="119"/>
      <c r="AD208" s="119"/>
      <c r="AE208" s="119"/>
      <c r="AF208" s="304" t="s">
        <v>313</v>
      </c>
      <c r="AG208" s="305" t="s">
        <v>313</v>
      </c>
      <c r="AH208" s="305" t="s">
        <v>313</v>
      </c>
      <c r="AI208" s="305" t="s">
        <v>313</v>
      </c>
      <c r="AJ208" s="305" t="s">
        <v>313</v>
      </c>
      <c r="AK208" s="305" t="s">
        <v>313</v>
      </c>
      <c r="AL208" s="305" t="s">
        <v>313</v>
      </c>
      <c r="AM208" s="305" t="s">
        <v>313</v>
      </c>
      <c r="AN208" s="305" t="s">
        <v>313</v>
      </c>
      <c r="AO208" s="305" t="s">
        <v>313</v>
      </c>
      <c r="AP208" s="305" t="s">
        <v>313</v>
      </c>
      <c r="AQ208" s="305" t="s">
        <v>313</v>
      </c>
      <c r="AR208" s="305" t="s">
        <v>313</v>
      </c>
      <c r="AS208" s="305" t="s">
        <v>313</v>
      </c>
      <c r="AT208" s="305" t="s">
        <v>313</v>
      </c>
      <c r="AU208" s="305" t="s">
        <v>313</v>
      </c>
      <c r="AV208" s="305" t="s">
        <v>313</v>
      </c>
      <c r="AW208" s="305" t="s">
        <v>313</v>
      </c>
      <c r="AX208" s="305" t="s">
        <v>313</v>
      </c>
      <c r="AY208" s="305" t="s">
        <v>313</v>
      </c>
      <c r="AZ208" s="305" t="s">
        <v>313</v>
      </c>
      <c r="BA208" s="305" t="s">
        <v>313</v>
      </c>
      <c r="BB208" s="305" t="s">
        <v>313</v>
      </c>
      <c r="BC208" s="305" t="s">
        <v>313</v>
      </c>
      <c r="BD208" s="305" t="s">
        <v>313</v>
      </c>
      <c r="BE208" s="305" t="s">
        <v>313</v>
      </c>
      <c r="BF208" s="306" t="s">
        <v>313</v>
      </c>
    </row>
    <row r="209" spans="2:58" hidden="1">
      <c r="B209" s="176" t="s">
        <v>357</v>
      </c>
      <c r="C209" s="176" t="str">
        <f t="shared" ca="1" si="238"/>
        <v>Veikla</v>
      </c>
      <c r="D209" t="str">
        <f t="shared" si="239"/>
        <v>False</v>
      </c>
      <c r="E209" s="303" t="str">
        <f t="shared" si="220"/>
        <v>-</v>
      </c>
      <c r="F209" s="303" t="str">
        <f t="shared" si="221"/>
        <v>-</v>
      </c>
      <c r="G209" s="303" t="str">
        <f t="shared" si="222"/>
        <v>-</v>
      </c>
      <c r="H209" s="303" t="str">
        <f t="shared" si="223"/>
        <v>-</v>
      </c>
      <c r="I209" s="303" t="str">
        <f t="shared" si="224"/>
        <v>-</v>
      </c>
      <c r="J209" s="303" t="str">
        <f t="shared" si="225"/>
        <v>-</v>
      </c>
      <c r="K209" s="303" t="str">
        <f t="shared" si="226"/>
        <v>-</v>
      </c>
      <c r="L209" s="303" t="str">
        <f t="shared" si="227"/>
        <v>-</v>
      </c>
      <c r="M209" s="303" t="str">
        <f t="shared" si="228"/>
        <v>-</v>
      </c>
      <c r="N209" s="303" t="str">
        <f t="shared" si="229"/>
        <v>-</v>
      </c>
      <c r="O209" s="303" t="str">
        <f t="shared" si="230"/>
        <v>-</v>
      </c>
      <c r="P209" s="303" t="str">
        <f t="shared" si="231"/>
        <v>-</v>
      </c>
      <c r="Q209" s="303" t="str">
        <f t="shared" si="232"/>
        <v>-</v>
      </c>
      <c r="R209" s="303" t="str">
        <f t="shared" si="233"/>
        <v>-</v>
      </c>
      <c r="S209" s="303" t="str">
        <f t="shared" si="234"/>
        <v>-</v>
      </c>
      <c r="T209" s="303" t="str">
        <f t="shared" si="235"/>
        <v>-</v>
      </c>
      <c r="U209" s="303" t="str">
        <f t="shared" si="236"/>
        <v>-</v>
      </c>
      <c r="V209" s="303" t="str">
        <f t="shared" si="237"/>
        <v>-</v>
      </c>
      <c r="W209" s="119"/>
      <c r="X209" s="119"/>
      <c r="Y209" s="119"/>
      <c r="Z209" s="119"/>
      <c r="AA209" s="119"/>
      <c r="AB209" s="119"/>
      <c r="AC209" s="119"/>
      <c r="AD209" s="119"/>
      <c r="AE209" s="119"/>
      <c r="AF209" s="304" t="s">
        <v>313</v>
      </c>
      <c r="AG209" s="305" t="s">
        <v>313</v>
      </c>
      <c r="AH209" s="305" t="s">
        <v>313</v>
      </c>
      <c r="AI209" s="305" t="s">
        <v>313</v>
      </c>
      <c r="AJ209" s="305" t="s">
        <v>313</v>
      </c>
      <c r="AK209" s="305" t="s">
        <v>313</v>
      </c>
      <c r="AL209" s="305" t="s">
        <v>313</v>
      </c>
      <c r="AM209" s="305" t="s">
        <v>313</v>
      </c>
      <c r="AN209" s="305" t="s">
        <v>313</v>
      </c>
      <c r="AO209" s="305" t="s">
        <v>313</v>
      </c>
      <c r="AP209" s="305" t="s">
        <v>313</v>
      </c>
      <c r="AQ209" s="305" t="s">
        <v>313</v>
      </c>
      <c r="AR209" s="305" t="s">
        <v>313</v>
      </c>
      <c r="AS209" s="305" t="s">
        <v>313</v>
      </c>
      <c r="AT209" s="305" t="s">
        <v>313</v>
      </c>
      <c r="AU209" s="305" t="s">
        <v>313</v>
      </c>
      <c r="AV209" s="305" t="s">
        <v>313</v>
      </c>
      <c r="AW209" s="305" t="s">
        <v>313</v>
      </c>
      <c r="AX209" s="305" t="s">
        <v>313</v>
      </c>
      <c r="AY209" s="305" t="s">
        <v>313</v>
      </c>
      <c r="AZ209" s="305" t="s">
        <v>313</v>
      </c>
      <c r="BA209" s="305" t="s">
        <v>313</v>
      </c>
      <c r="BB209" s="305" t="s">
        <v>313</v>
      </c>
      <c r="BC209" s="305" t="s">
        <v>313</v>
      </c>
      <c r="BD209" s="305" t="s">
        <v>313</v>
      </c>
      <c r="BE209" s="305" t="s">
        <v>313</v>
      </c>
      <c r="BF209" s="306" t="s">
        <v>313</v>
      </c>
    </row>
    <row r="210" spans="2:58" hidden="1">
      <c r="B210" s="176" t="s">
        <v>358</v>
      </c>
      <c r="C210" s="176" t="str">
        <f t="shared" ca="1" si="238"/>
        <v>Veikla</v>
      </c>
      <c r="D210" t="str">
        <f t="shared" si="239"/>
        <v>False</v>
      </c>
      <c r="E210" s="303" t="str">
        <f t="shared" si="220"/>
        <v>-</v>
      </c>
      <c r="F210" s="303" t="str">
        <f t="shared" si="221"/>
        <v>-</v>
      </c>
      <c r="G210" s="303" t="str">
        <f t="shared" si="222"/>
        <v>-</v>
      </c>
      <c r="H210" s="303" t="str">
        <f t="shared" si="223"/>
        <v>-</v>
      </c>
      <c r="I210" s="303" t="str">
        <f t="shared" si="224"/>
        <v>-</v>
      </c>
      <c r="J210" s="303" t="str">
        <f t="shared" si="225"/>
        <v>-</v>
      </c>
      <c r="K210" s="303" t="str">
        <f t="shared" si="226"/>
        <v>-</v>
      </c>
      <c r="L210" s="303" t="str">
        <f t="shared" si="227"/>
        <v>-</v>
      </c>
      <c r="M210" s="303" t="str">
        <f t="shared" si="228"/>
        <v>-</v>
      </c>
      <c r="N210" s="303" t="str">
        <f t="shared" si="229"/>
        <v>-</v>
      </c>
      <c r="O210" s="303" t="str">
        <f t="shared" si="230"/>
        <v>-</v>
      </c>
      <c r="P210" s="303" t="str">
        <f t="shared" si="231"/>
        <v>-</v>
      </c>
      <c r="Q210" s="303" t="str">
        <f t="shared" si="232"/>
        <v>-</v>
      </c>
      <c r="R210" s="303" t="str">
        <f t="shared" si="233"/>
        <v>-</v>
      </c>
      <c r="S210" s="303" t="str">
        <f t="shared" si="234"/>
        <v>-</v>
      </c>
      <c r="T210" s="303" t="str">
        <f t="shared" si="235"/>
        <v>-</v>
      </c>
      <c r="U210" s="303" t="str">
        <f t="shared" si="236"/>
        <v>-</v>
      </c>
      <c r="V210" s="303" t="str">
        <f t="shared" si="237"/>
        <v>-</v>
      </c>
      <c r="W210" s="119"/>
      <c r="X210" s="119"/>
      <c r="Y210" s="119"/>
      <c r="Z210" s="119"/>
      <c r="AA210" s="119"/>
      <c r="AB210" s="119"/>
      <c r="AC210" s="119"/>
      <c r="AD210" s="119"/>
      <c r="AE210" s="119"/>
      <c r="AF210" s="304" t="s">
        <v>313</v>
      </c>
      <c r="AG210" s="305" t="s">
        <v>313</v>
      </c>
      <c r="AH210" s="305" t="s">
        <v>313</v>
      </c>
      <c r="AI210" s="305" t="s">
        <v>313</v>
      </c>
      <c r="AJ210" s="305" t="s">
        <v>313</v>
      </c>
      <c r="AK210" s="305" t="s">
        <v>313</v>
      </c>
      <c r="AL210" s="305" t="s">
        <v>313</v>
      </c>
      <c r="AM210" s="305" t="s">
        <v>313</v>
      </c>
      <c r="AN210" s="305" t="s">
        <v>313</v>
      </c>
      <c r="AO210" s="305" t="s">
        <v>313</v>
      </c>
      <c r="AP210" s="305" t="s">
        <v>313</v>
      </c>
      <c r="AQ210" s="305" t="s">
        <v>313</v>
      </c>
      <c r="AR210" s="305" t="s">
        <v>313</v>
      </c>
      <c r="AS210" s="305" t="s">
        <v>313</v>
      </c>
      <c r="AT210" s="305" t="s">
        <v>313</v>
      </c>
      <c r="AU210" s="305" t="s">
        <v>313</v>
      </c>
      <c r="AV210" s="305" t="s">
        <v>313</v>
      </c>
      <c r="AW210" s="305" t="s">
        <v>313</v>
      </c>
      <c r="AX210" s="305" t="s">
        <v>313</v>
      </c>
      <c r="AY210" s="305" t="s">
        <v>313</v>
      </c>
      <c r="AZ210" s="305" t="s">
        <v>313</v>
      </c>
      <c r="BA210" s="305" t="s">
        <v>313</v>
      </c>
      <c r="BB210" s="305" t="s">
        <v>313</v>
      </c>
      <c r="BC210" s="305" t="s">
        <v>313</v>
      </c>
      <c r="BD210" s="305" t="s">
        <v>313</v>
      </c>
      <c r="BE210" s="305" t="s">
        <v>313</v>
      </c>
      <c r="BF210" s="306" t="s">
        <v>313</v>
      </c>
    </row>
    <row r="211" spans="2:58" hidden="1">
      <c r="B211" s="176" t="s">
        <v>359</v>
      </c>
      <c r="C211" s="176" t="str">
        <f t="shared" ca="1" si="238"/>
        <v>Veikla</v>
      </c>
      <c r="D211" t="str">
        <f t="shared" si="239"/>
        <v>False</v>
      </c>
      <c r="E211" s="303" t="str">
        <f t="shared" si="220"/>
        <v>-</v>
      </c>
      <c r="F211" s="303" t="str">
        <f t="shared" si="221"/>
        <v>-</v>
      </c>
      <c r="G211" s="303" t="str">
        <f t="shared" si="222"/>
        <v>-</v>
      </c>
      <c r="H211" s="303" t="str">
        <f t="shared" si="223"/>
        <v>-</v>
      </c>
      <c r="I211" s="303" t="str">
        <f t="shared" si="224"/>
        <v>-</v>
      </c>
      <c r="J211" s="303" t="str">
        <f t="shared" si="225"/>
        <v>-</v>
      </c>
      <c r="K211" s="303" t="str">
        <f t="shared" si="226"/>
        <v>-</v>
      </c>
      <c r="L211" s="303" t="str">
        <f t="shared" si="227"/>
        <v>-</v>
      </c>
      <c r="M211" s="303" t="str">
        <f t="shared" si="228"/>
        <v>-</v>
      </c>
      <c r="N211" s="303" t="str">
        <f t="shared" si="229"/>
        <v>-</v>
      </c>
      <c r="O211" s="303" t="str">
        <f t="shared" si="230"/>
        <v>-</v>
      </c>
      <c r="P211" s="303" t="str">
        <f t="shared" si="231"/>
        <v>-</v>
      </c>
      <c r="Q211" s="303" t="str">
        <f t="shared" si="232"/>
        <v>-</v>
      </c>
      <c r="R211" s="303" t="str">
        <f t="shared" si="233"/>
        <v>-</v>
      </c>
      <c r="S211" s="303" t="str">
        <f t="shared" si="234"/>
        <v>-</v>
      </c>
      <c r="T211" s="303" t="str">
        <f t="shared" si="235"/>
        <v>-</v>
      </c>
      <c r="U211" s="303" t="str">
        <f t="shared" si="236"/>
        <v>-</v>
      </c>
      <c r="V211" s="303" t="str">
        <f t="shared" si="237"/>
        <v>-</v>
      </c>
      <c r="W211" s="119"/>
      <c r="X211" s="119"/>
      <c r="Y211" s="119"/>
      <c r="Z211" s="119"/>
      <c r="AA211" s="119"/>
      <c r="AB211" s="119"/>
      <c r="AC211" s="119"/>
      <c r="AD211" s="119"/>
      <c r="AE211" s="119"/>
      <c r="AF211" s="304" t="s">
        <v>313</v>
      </c>
      <c r="AG211" s="305" t="s">
        <v>313</v>
      </c>
      <c r="AH211" s="305" t="s">
        <v>313</v>
      </c>
      <c r="AI211" s="305" t="s">
        <v>313</v>
      </c>
      <c r="AJ211" s="305" t="s">
        <v>313</v>
      </c>
      <c r="AK211" s="305" t="s">
        <v>313</v>
      </c>
      <c r="AL211" s="305" t="s">
        <v>313</v>
      </c>
      <c r="AM211" s="305" t="s">
        <v>313</v>
      </c>
      <c r="AN211" s="305" t="s">
        <v>313</v>
      </c>
      <c r="AO211" s="305" t="s">
        <v>313</v>
      </c>
      <c r="AP211" s="305" t="s">
        <v>313</v>
      </c>
      <c r="AQ211" s="305" t="s">
        <v>313</v>
      </c>
      <c r="AR211" s="305" t="s">
        <v>313</v>
      </c>
      <c r="AS211" s="305" t="s">
        <v>313</v>
      </c>
      <c r="AT211" s="305" t="s">
        <v>313</v>
      </c>
      <c r="AU211" s="305" t="s">
        <v>313</v>
      </c>
      <c r="AV211" s="305" t="s">
        <v>313</v>
      </c>
      <c r="AW211" s="305" t="s">
        <v>313</v>
      </c>
      <c r="AX211" s="305" t="s">
        <v>313</v>
      </c>
      <c r="AY211" s="305" t="s">
        <v>313</v>
      </c>
      <c r="AZ211" s="305" t="s">
        <v>313</v>
      </c>
      <c r="BA211" s="305" t="s">
        <v>313</v>
      </c>
      <c r="BB211" s="305" t="s">
        <v>313</v>
      </c>
      <c r="BC211" s="305" t="s">
        <v>313</v>
      </c>
      <c r="BD211" s="305" t="s">
        <v>313</v>
      </c>
      <c r="BE211" s="305" t="s">
        <v>313</v>
      </c>
      <c r="BF211" s="306" t="s">
        <v>313</v>
      </c>
    </row>
    <row r="212" spans="2:58" hidden="1">
      <c r="B212" s="176" t="s">
        <v>360</v>
      </c>
      <c r="C212" s="176" t="str">
        <f t="shared" ca="1" si="238"/>
        <v>Veikla</v>
      </c>
      <c r="D212" t="str">
        <f t="shared" si="239"/>
        <v>False</v>
      </c>
      <c r="E212" s="303" t="str">
        <f t="shared" si="220"/>
        <v>-</v>
      </c>
      <c r="F212" s="303" t="str">
        <f t="shared" si="221"/>
        <v>-</v>
      </c>
      <c r="G212" s="303" t="str">
        <f t="shared" si="222"/>
        <v>-</v>
      </c>
      <c r="H212" s="303" t="str">
        <f t="shared" si="223"/>
        <v>-</v>
      </c>
      <c r="I212" s="303" t="str">
        <f t="shared" si="224"/>
        <v>-</v>
      </c>
      <c r="J212" s="303" t="str">
        <f t="shared" si="225"/>
        <v>-</v>
      </c>
      <c r="K212" s="303" t="str">
        <f t="shared" si="226"/>
        <v>-</v>
      </c>
      <c r="L212" s="303" t="str">
        <f t="shared" si="227"/>
        <v>-</v>
      </c>
      <c r="M212" s="303" t="str">
        <f t="shared" si="228"/>
        <v>-</v>
      </c>
      <c r="N212" s="303" t="str">
        <f t="shared" si="229"/>
        <v>-</v>
      </c>
      <c r="O212" s="303" t="str">
        <f t="shared" si="230"/>
        <v>-</v>
      </c>
      <c r="P212" s="303" t="str">
        <f t="shared" si="231"/>
        <v>-</v>
      </c>
      <c r="Q212" s="303" t="str">
        <f t="shared" si="232"/>
        <v>-</v>
      </c>
      <c r="R212" s="303" t="str">
        <f t="shared" si="233"/>
        <v>-</v>
      </c>
      <c r="S212" s="303" t="str">
        <f t="shared" si="234"/>
        <v>-</v>
      </c>
      <c r="T212" s="303" t="str">
        <f t="shared" si="235"/>
        <v>-</v>
      </c>
      <c r="U212" s="303" t="str">
        <f t="shared" si="236"/>
        <v>-</v>
      </c>
      <c r="V212" s="303" t="str">
        <f t="shared" si="237"/>
        <v>-</v>
      </c>
      <c r="W212" s="119"/>
      <c r="X212" s="119"/>
      <c r="Y212" s="119"/>
      <c r="Z212" s="119"/>
      <c r="AA212" s="119"/>
      <c r="AB212" s="119"/>
      <c r="AC212" s="119"/>
      <c r="AD212" s="119"/>
      <c r="AE212" s="119"/>
      <c r="AF212" s="304" t="s">
        <v>313</v>
      </c>
      <c r="AG212" s="305" t="s">
        <v>313</v>
      </c>
      <c r="AH212" s="305" t="s">
        <v>313</v>
      </c>
      <c r="AI212" s="305" t="s">
        <v>313</v>
      </c>
      <c r="AJ212" s="305" t="s">
        <v>313</v>
      </c>
      <c r="AK212" s="305" t="s">
        <v>313</v>
      </c>
      <c r="AL212" s="305" t="s">
        <v>313</v>
      </c>
      <c r="AM212" s="305" t="s">
        <v>313</v>
      </c>
      <c r="AN212" s="305" t="s">
        <v>313</v>
      </c>
      <c r="AO212" s="305" t="s">
        <v>313</v>
      </c>
      <c r="AP212" s="305" t="s">
        <v>313</v>
      </c>
      <c r="AQ212" s="305" t="s">
        <v>313</v>
      </c>
      <c r="AR212" s="305" t="s">
        <v>313</v>
      </c>
      <c r="AS212" s="305" t="s">
        <v>313</v>
      </c>
      <c r="AT212" s="305" t="s">
        <v>313</v>
      </c>
      <c r="AU212" s="305" t="s">
        <v>313</v>
      </c>
      <c r="AV212" s="305" t="s">
        <v>313</v>
      </c>
      <c r="AW212" s="305" t="s">
        <v>313</v>
      </c>
      <c r="AX212" s="305" t="s">
        <v>313</v>
      </c>
      <c r="AY212" s="305" t="s">
        <v>313</v>
      </c>
      <c r="AZ212" s="305" t="s">
        <v>313</v>
      </c>
      <c r="BA212" s="305" t="s">
        <v>313</v>
      </c>
      <c r="BB212" s="305" t="s">
        <v>313</v>
      </c>
      <c r="BC212" s="305" t="s">
        <v>313</v>
      </c>
      <c r="BD212" s="305" t="s">
        <v>313</v>
      </c>
      <c r="BE212" s="305" t="s">
        <v>313</v>
      </c>
      <c r="BF212" s="306" t="s">
        <v>313</v>
      </c>
    </row>
    <row r="213" spans="2:58" hidden="1">
      <c r="B213" s="176" t="s">
        <v>361</v>
      </c>
      <c r="C213" s="176" t="str">
        <f t="shared" ca="1" si="238"/>
        <v>Veikla</v>
      </c>
      <c r="D213" t="str">
        <f t="shared" si="239"/>
        <v>False</v>
      </c>
      <c r="E213" s="303" t="str">
        <f t="shared" si="220"/>
        <v>-</v>
      </c>
      <c r="F213" s="303" t="str">
        <f t="shared" si="221"/>
        <v>-</v>
      </c>
      <c r="G213" s="303" t="str">
        <f t="shared" si="222"/>
        <v>-</v>
      </c>
      <c r="H213" s="303" t="str">
        <f t="shared" si="223"/>
        <v>-</v>
      </c>
      <c r="I213" s="303" t="str">
        <f t="shared" si="224"/>
        <v>-</v>
      </c>
      <c r="J213" s="303" t="str">
        <f t="shared" si="225"/>
        <v>-</v>
      </c>
      <c r="K213" s="303" t="str">
        <f t="shared" si="226"/>
        <v>-</v>
      </c>
      <c r="L213" s="303" t="str">
        <f t="shared" si="227"/>
        <v>-</v>
      </c>
      <c r="M213" s="303" t="str">
        <f t="shared" si="228"/>
        <v>-</v>
      </c>
      <c r="N213" s="303" t="str">
        <f t="shared" si="229"/>
        <v>-</v>
      </c>
      <c r="O213" s="303" t="str">
        <f t="shared" si="230"/>
        <v>-</v>
      </c>
      <c r="P213" s="303" t="str">
        <f t="shared" si="231"/>
        <v>-</v>
      </c>
      <c r="Q213" s="303" t="str">
        <f t="shared" si="232"/>
        <v>-</v>
      </c>
      <c r="R213" s="303" t="str">
        <f t="shared" si="233"/>
        <v>-</v>
      </c>
      <c r="S213" s="303" t="str">
        <f t="shared" si="234"/>
        <v>-</v>
      </c>
      <c r="T213" s="303" t="str">
        <f t="shared" si="235"/>
        <v>-</v>
      </c>
      <c r="U213" s="303" t="str">
        <f t="shared" si="236"/>
        <v>-</v>
      </c>
      <c r="V213" s="303" t="str">
        <f t="shared" si="237"/>
        <v>-</v>
      </c>
      <c r="W213" s="119"/>
      <c r="X213" s="119"/>
      <c r="Y213" s="119"/>
      <c r="Z213" s="119"/>
      <c r="AA213" s="119"/>
      <c r="AB213" s="119"/>
      <c r="AC213" s="119"/>
      <c r="AD213" s="119"/>
      <c r="AE213" s="119"/>
      <c r="AF213" s="304" t="s">
        <v>313</v>
      </c>
      <c r="AG213" s="305" t="s">
        <v>313</v>
      </c>
      <c r="AH213" s="305" t="s">
        <v>313</v>
      </c>
      <c r="AI213" s="305" t="s">
        <v>313</v>
      </c>
      <c r="AJ213" s="305" t="s">
        <v>313</v>
      </c>
      <c r="AK213" s="305" t="s">
        <v>313</v>
      </c>
      <c r="AL213" s="305" t="s">
        <v>313</v>
      </c>
      <c r="AM213" s="305" t="s">
        <v>313</v>
      </c>
      <c r="AN213" s="305" t="s">
        <v>313</v>
      </c>
      <c r="AO213" s="305" t="s">
        <v>313</v>
      </c>
      <c r="AP213" s="305" t="s">
        <v>313</v>
      </c>
      <c r="AQ213" s="305" t="s">
        <v>313</v>
      </c>
      <c r="AR213" s="305" t="s">
        <v>313</v>
      </c>
      <c r="AS213" s="305" t="s">
        <v>313</v>
      </c>
      <c r="AT213" s="305" t="s">
        <v>313</v>
      </c>
      <c r="AU213" s="305" t="s">
        <v>313</v>
      </c>
      <c r="AV213" s="305" t="s">
        <v>313</v>
      </c>
      <c r="AW213" s="305" t="s">
        <v>313</v>
      </c>
      <c r="AX213" s="305" t="s">
        <v>313</v>
      </c>
      <c r="AY213" s="305" t="s">
        <v>313</v>
      </c>
      <c r="AZ213" s="305" t="s">
        <v>313</v>
      </c>
      <c r="BA213" s="305" t="s">
        <v>313</v>
      </c>
      <c r="BB213" s="305" t="s">
        <v>313</v>
      </c>
      <c r="BC213" s="305" t="s">
        <v>313</v>
      </c>
      <c r="BD213" s="305" t="s">
        <v>313</v>
      </c>
      <c r="BE213" s="305" t="s">
        <v>313</v>
      </c>
      <c r="BF213" s="306" t="s">
        <v>313</v>
      </c>
    </row>
    <row r="214" spans="2:58" hidden="1">
      <c r="B214" s="176" t="s">
        <v>362</v>
      </c>
      <c r="C214" s="176" t="str">
        <f t="shared" ca="1" si="238"/>
        <v>Veikla</v>
      </c>
      <c r="D214" t="str">
        <f t="shared" si="239"/>
        <v>False</v>
      </c>
      <c r="E214" s="303" t="str">
        <f t="shared" si="220"/>
        <v>-</v>
      </c>
      <c r="F214" s="303" t="str">
        <f t="shared" si="221"/>
        <v>-</v>
      </c>
      <c r="G214" s="303" t="str">
        <f t="shared" si="222"/>
        <v>-</v>
      </c>
      <c r="H214" s="303" t="str">
        <f t="shared" si="223"/>
        <v>-</v>
      </c>
      <c r="I214" s="303" t="str">
        <f t="shared" si="224"/>
        <v>-</v>
      </c>
      <c r="J214" s="303" t="str">
        <f t="shared" si="225"/>
        <v>-</v>
      </c>
      <c r="K214" s="303" t="str">
        <f t="shared" si="226"/>
        <v>-</v>
      </c>
      <c r="L214" s="303" t="str">
        <f t="shared" si="227"/>
        <v>-</v>
      </c>
      <c r="M214" s="303" t="str">
        <f t="shared" si="228"/>
        <v>-</v>
      </c>
      <c r="N214" s="303" t="str">
        <f t="shared" si="229"/>
        <v>-</v>
      </c>
      <c r="O214" s="303" t="str">
        <f t="shared" si="230"/>
        <v>-</v>
      </c>
      <c r="P214" s="303" t="str">
        <f t="shared" si="231"/>
        <v>-</v>
      </c>
      <c r="Q214" s="303" t="str">
        <f t="shared" si="232"/>
        <v>-</v>
      </c>
      <c r="R214" s="303" t="str">
        <f t="shared" si="233"/>
        <v>-</v>
      </c>
      <c r="S214" s="303" t="str">
        <f t="shared" si="234"/>
        <v>-</v>
      </c>
      <c r="T214" s="303" t="str">
        <f t="shared" si="235"/>
        <v>-</v>
      </c>
      <c r="U214" s="303" t="str">
        <f t="shared" si="236"/>
        <v>-</v>
      </c>
      <c r="V214" s="303" t="str">
        <f t="shared" si="237"/>
        <v>-</v>
      </c>
      <c r="W214" s="119"/>
      <c r="X214" s="119"/>
      <c r="Y214" s="119"/>
      <c r="Z214" s="119"/>
      <c r="AA214" s="119"/>
      <c r="AB214" s="119"/>
      <c r="AC214" s="119"/>
      <c r="AD214" s="119"/>
      <c r="AE214" s="119"/>
      <c r="AF214" s="304" t="s">
        <v>313</v>
      </c>
      <c r="AG214" s="305" t="s">
        <v>313</v>
      </c>
      <c r="AH214" s="305" t="s">
        <v>313</v>
      </c>
      <c r="AI214" s="305" t="s">
        <v>313</v>
      </c>
      <c r="AJ214" s="305" t="s">
        <v>313</v>
      </c>
      <c r="AK214" s="305" t="s">
        <v>313</v>
      </c>
      <c r="AL214" s="305" t="s">
        <v>313</v>
      </c>
      <c r="AM214" s="305" t="s">
        <v>313</v>
      </c>
      <c r="AN214" s="305" t="s">
        <v>313</v>
      </c>
      <c r="AO214" s="305" t="s">
        <v>313</v>
      </c>
      <c r="AP214" s="305" t="s">
        <v>313</v>
      </c>
      <c r="AQ214" s="305" t="s">
        <v>313</v>
      </c>
      <c r="AR214" s="305" t="s">
        <v>313</v>
      </c>
      <c r="AS214" s="305" t="s">
        <v>313</v>
      </c>
      <c r="AT214" s="305" t="s">
        <v>313</v>
      </c>
      <c r="AU214" s="305" t="s">
        <v>313</v>
      </c>
      <c r="AV214" s="305" t="s">
        <v>313</v>
      </c>
      <c r="AW214" s="305" t="s">
        <v>313</v>
      </c>
      <c r="AX214" s="305" t="s">
        <v>313</v>
      </c>
      <c r="AY214" s="305" t="s">
        <v>313</v>
      </c>
      <c r="AZ214" s="305" t="s">
        <v>313</v>
      </c>
      <c r="BA214" s="305" t="s">
        <v>313</v>
      </c>
      <c r="BB214" s="305" t="s">
        <v>313</v>
      </c>
      <c r="BC214" s="305" t="s">
        <v>313</v>
      </c>
      <c r="BD214" s="305" t="s">
        <v>313</v>
      </c>
      <c r="BE214" s="305" t="s">
        <v>313</v>
      </c>
      <c r="BF214" s="306" t="s">
        <v>313</v>
      </c>
    </row>
    <row r="215" spans="2:58" hidden="1">
      <c r="B215" s="176" t="s">
        <v>363</v>
      </c>
      <c r="C215" s="176" t="str">
        <f t="shared" ca="1" si="238"/>
        <v>Veikla</v>
      </c>
      <c r="D215" t="str">
        <f t="shared" si="239"/>
        <v>False</v>
      </c>
      <c r="E215" s="303" t="str">
        <f t="shared" si="220"/>
        <v>-</v>
      </c>
      <c r="F215" s="303" t="str">
        <f t="shared" si="221"/>
        <v>-</v>
      </c>
      <c r="G215" s="303" t="str">
        <f t="shared" si="222"/>
        <v>-</v>
      </c>
      <c r="H215" s="303" t="str">
        <f t="shared" si="223"/>
        <v>-</v>
      </c>
      <c r="I215" s="303" t="str">
        <f t="shared" si="224"/>
        <v>-</v>
      </c>
      <c r="J215" s="303" t="str">
        <f t="shared" si="225"/>
        <v>-</v>
      </c>
      <c r="K215" s="303" t="str">
        <f t="shared" si="226"/>
        <v>-</v>
      </c>
      <c r="L215" s="303" t="str">
        <f t="shared" si="227"/>
        <v>-</v>
      </c>
      <c r="M215" s="303" t="str">
        <f t="shared" si="228"/>
        <v>-</v>
      </c>
      <c r="N215" s="303" t="str">
        <f t="shared" si="229"/>
        <v>-</v>
      </c>
      <c r="O215" s="303" t="str">
        <f t="shared" si="230"/>
        <v>-</v>
      </c>
      <c r="P215" s="303" t="str">
        <f t="shared" si="231"/>
        <v>-</v>
      </c>
      <c r="Q215" s="303" t="str">
        <f t="shared" si="232"/>
        <v>-</v>
      </c>
      <c r="R215" s="303" t="str">
        <f t="shared" si="233"/>
        <v>-</v>
      </c>
      <c r="S215" s="303" t="str">
        <f t="shared" si="234"/>
        <v>-</v>
      </c>
      <c r="T215" s="303" t="str">
        <f t="shared" si="235"/>
        <v>-</v>
      </c>
      <c r="U215" s="303" t="str">
        <f t="shared" si="236"/>
        <v>-</v>
      </c>
      <c r="V215" s="303" t="str">
        <f t="shared" si="237"/>
        <v>-</v>
      </c>
      <c r="W215" s="119"/>
      <c r="X215" s="119"/>
      <c r="Y215" s="119"/>
      <c r="Z215" s="119"/>
      <c r="AA215" s="119"/>
      <c r="AB215" s="119"/>
      <c r="AC215" s="119"/>
      <c r="AD215" s="119"/>
      <c r="AE215" s="119"/>
      <c r="AF215" s="304" t="s">
        <v>313</v>
      </c>
      <c r="AG215" s="305" t="s">
        <v>313</v>
      </c>
      <c r="AH215" s="305" t="s">
        <v>313</v>
      </c>
      <c r="AI215" s="305" t="s">
        <v>313</v>
      </c>
      <c r="AJ215" s="305" t="s">
        <v>313</v>
      </c>
      <c r="AK215" s="305" t="s">
        <v>313</v>
      </c>
      <c r="AL215" s="305" t="s">
        <v>313</v>
      </c>
      <c r="AM215" s="305" t="s">
        <v>313</v>
      </c>
      <c r="AN215" s="305" t="s">
        <v>313</v>
      </c>
      <c r="AO215" s="305" t="s">
        <v>313</v>
      </c>
      <c r="AP215" s="305" t="s">
        <v>313</v>
      </c>
      <c r="AQ215" s="305" t="s">
        <v>313</v>
      </c>
      <c r="AR215" s="305" t="s">
        <v>313</v>
      </c>
      <c r="AS215" s="305" t="s">
        <v>313</v>
      </c>
      <c r="AT215" s="305" t="s">
        <v>313</v>
      </c>
      <c r="AU215" s="305" t="s">
        <v>313</v>
      </c>
      <c r="AV215" s="305" t="s">
        <v>313</v>
      </c>
      <c r="AW215" s="305" t="s">
        <v>313</v>
      </c>
      <c r="AX215" s="305" t="s">
        <v>313</v>
      </c>
      <c r="AY215" s="305" t="s">
        <v>313</v>
      </c>
      <c r="AZ215" s="305" t="s">
        <v>313</v>
      </c>
      <c r="BA215" s="305" t="s">
        <v>313</v>
      </c>
      <c r="BB215" s="305" t="s">
        <v>313</v>
      </c>
      <c r="BC215" s="305" t="s">
        <v>313</v>
      </c>
      <c r="BD215" s="305" t="s">
        <v>313</v>
      </c>
      <c r="BE215" s="305" t="s">
        <v>313</v>
      </c>
      <c r="BF215" s="306" t="s">
        <v>313</v>
      </c>
    </row>
    <row r="216" spans="2:58" hidden="1">
      <c r="B216" s="176" t="s">
        <v>364</v>
      </c>
      <c r="C216" s="176" t="str">
        <f t="shared" ca="1" si="238"/>
        <v>Reinvesticijos (po priemonės įgyvendinimo)</v>
      </c>
      <c r="D216" t="str">
        <f t="shared" si="239"/>
        <v>False</v>
      </c>
      <c r="E216" s="303" t="str">
        <f t="shared" si="220"/>
        <v>-</v>
      </c>
      <c r="F216" s="303" t="str">
        <f t="shared" si="221"/>
        <v>-</v>
      </c>
      <c r="G216" s="303" t="str">
        <f t="shared" si="222"/>
        <v>-</v>
      </c>
      <c r="H216" s="303" t="str">
        <f t="shared" si="223"/>
        <v>-</v>
      </c>
      <c r="I216" s="303" t="str">
        <f t="shared" si="224"/>
        <v>-</v>
      </c>
      <c r="J216" s="303" t="str">
        <f t="shared" si="225"/>
        <v>-</v>
      </c>
      <c r="K216" s="303" t="str">
        <f t="shared" si="226"/>
        <v>-</v>
      </c>
      <c r="L216" s="303" t="str">
        <f t="shared" si="227"/>
        <v>-</v>
      </c>
      <c r="M216" s="303" t="str">
        <f t="shared" si="228"/>
        <v>-</v>
      </c>
      <c r="N216" s="303" t="str">
        <f t="shared" si="229"/>
        <v>-</v>
      </c>
      <c r="O216" s="303" t="str">
        <f t="shared" si="230"/>
        <v>-</v>
      </c>
      <c r="P216" s="303" t="str">
        <f t="shared" si="231"/>
        <v>-</v>
      </c>
      <c r="Q216" s="303" t="str">
        <f t="shared" si="232"/>
        <v>-</v>
      </c>
      <c r="R216" s="303" t="str">
        <f t="shared" si="233"/>
        <v>-</v>
      </c>
      <c r="S216" s="303" t="str">
        <f t="shared" si="234"/>
        <v>-</v>
      </c>
      <c r="T216" s="303" t="str">
        <f t="shared" si="235"/>
        <v>-</v>
      </c>
      <c r="U216" s="303" t="str">
        <f t="shared" si="236"/>
        <v>-</v>
      </c>
      <c r="V216" s="303" t="str">
        <f t="shared" si="237"/>
        <v>-</v>
      </c>
      <c r="W216" s="119"/>
      <c r="X216" s="119"/>
      <c r="Y216" s="119"/>
      <c r="Z216" s="119"/>
      <c r="AA216" s="119"/>
      <c r="AB216" s="119"/>
      <c r="AC216" s="119"/>
      <c r="AD216" s="119"/>
      <c r="AE216" s="119"/>
      <c r="AF216" s="304" t="s">
        <v>313</v>
      </c>
      <c r="AG216" s="305" t="s">
        <v>313</v>
      </c>
      <c r="AH216" s="305" t="s">
        <v>313</v>
      </c>
      <c r="AI216" s="305" t="s">
        <v>313</v>
      </c>
      <c r="AJ216" s="305" t="s">
        <v>313</v>
      </c>
      <c r="AK216" s="305" t="s">
        <v>313</v>
      </c>
      <c r="AL216" s="305" t="s">
        <v>313</v>
      </c>
      <c r="AM216" s="305" t="s">
        <v>313</v>
      </c>
      <c r="AN216" s="305" t="s">
        <v>313</v>
      </c>
      <c r="AO216" s="305" t="s">
        <v>313</v>
      </c>
      <c r="AP216" s="305" t="s">
        <v>313</v>
      </c>
      <c r="AQ216" s="305" t="s">
        <v>313</v>
      </c>
      <c r="AR216" s="305" t="s">
        <v>313</v>
      </c>
      <c r="AS216" s="305" t="s">
        <v>313</v>
      </c>
      <c r="AT216" s="305" t="s">
        <v>313</v>
      </c>
      <c r="AU216" s="305" t="s">
        <v>313</v>
      </c>
      <c r="AV216" s="305" t="s">
        <v>313</v>
      </c>
      <c r="AW216" s="305" t="s">
        <v>313</v>
      </c>
      <c r="AX216" s="305" t="s">
        <v>313</v>
      </c>
      <c r="AY216" s="305" t="s">
        <v>313</v>
      </c>
      <c r="AZ216" s="305" t="s">
        <v>313</v>
      </c>
      <c r="BA216" s="305" t="s">
        <v>313</v>
      </c>
      <c r="BB216" s="305" t="s">
        <v>313</v>
      </c>
      <c r="BC216" s="305" t="s">
        <v>313</v>
      </c>
      <c r="BD216" s="305" t="s">
        <v>313</v>
      </c>
      <c r="BE216" s="305" t="s">
        <v>313</v>
      </c>
      <c r="BF216" s="306" t="s">
        <v>313</v>
      </c>
    </row>
    <row r="217" spans="2:58" hidden="1">
      <c r="B217" s="176" t="s">
        <v>365</v>
      </c>
      <c r="C217" s="176" t="str">
        <f t="shared" ca="1" si="238"/>
        <v>Likutinė vertė</v>
      </c>
      <c r="D217" t="str">
        <f t="shared" si="239"/>
        <v>False</v>
      </c>
      <c r="E217" s="303" t="str">
        <f t="shared" si="220"/>
        <v>-</v>
      </c>
      <c r="F217" s="303" t="str">
        <f t="shared" si="221"/>
        <v>-</v>
      </c>
      <c r="G217" s="303" t="str">
        <f t="shared" si="222"/>
        <v>-</v>
      </c>
      <c r="H217" s="303" t="str">
        <f t="shared" si="223"/>
        <v>-</v>
      </c>
      <c r="I217" s="303" t="str">
        <f t="shared" si="224"/>
        <v>-</v>
      </c>
      <c r="J217" s="303" t="str">
        <f t="shared" si="225"/>
        <v>-</v>
      </c>
      <c r="K217" s="303" t="str">
        <f t="shared" si="226"/>
        <v>-</v>
      </c>
      <c r="L217" s="303" t="str">
        <f t="shared" si="227"/>
        <v>-</v>
      </c>
      <c r="M217" s="303" t="str">
        <f t="shared" si="228"/>
        <v>-</v>
      </c>
      <c r="N217" s="303" t="str">
        <f t="shared" si="229"/>
        <v>-</v>
      </c>
      <c r="O217" s="303" t="str">
        <f t="shared" si="230"/>
        <v>-</v>
      </c>
      <c r="P217" s="303" t="str">
        <f t="shared" si="231"/>
        <v>-</v>
      </c>
      <c r="Q217" s="303" t="str">
        <f t="shared" si="232"/>
        <v>-</v>
      </c>
      <c r="R217" s="303" t="str">
        <f t="shared" si="233"/>
        <v>-</v>
      </c>
      <c r="S217" s="303" t="str">
        <f t="shared" si="234"/>
        <v>-</v>
      </c>
      <c r="T217" s="303" t="str">
        <f t="shared" si="235"/>
        <v>-</v>
      </c>
      <c r="U217" s="303" t="str">
        <f t="shared" si="236"/>
        <v>-</v>
      </c>
      <c r="V217" s="303" t="str">
        <f t="shared" si="237"/>
        <v>-</v>
      </c>
      <c r="W217" s="119"/>
      <c r="X217" s="119"/>
      <c r="Y217" s="119"/>
      <c r="Z217" s="119"/>
      <c r="AA217" s="119"/>
      <c r="AB217" s="119"/>
      <c r="AC217" s="119"/>
      <c r="AD217" s="119"/>
      <c r="AE217" s="119"/>
      <c r="AF217" s="304" t="s">
        <v>313</v>
      </c>
      <c r="AG217" s="305" t="s">
        <v>313</v>
      </c>
      <c r="AH217" s="305" t="s">
        <v>313</v>
      </c>
      <c r="AI217" s="305" t="s">
        <v>313</v>
      </c>
      <c r="AJ217" s="305" t="s">
        <v>313</v>
      </c>
      <c r="AK217" s="305" t="s">
        <v>313</v>
      </c>
      <c r="AL217" s="305" t="s">
        <v>313</v>
      </c>
      <c r="AM217" s="305" t="s">
        <v>313</v>
      </c>
      <c r="AN217" s="305" t="s">
        <v>313</v>
      </c>
      <c r="AO217" s="305" t="s">
        <v>313</v>
      </c>
      <c r="AP217" s="305" t="s">
        <v>313</v>
      </c>
      <c r="AQ217" s="305" t="s">
        <v>313</v>
      </c>
      <c r="AR217" s="305" t="s">
        <v>313</v>
      </c>
      <c r="AS217" s="305" t="s">
        <v>313</v>
      </c>
      <c r="AT217" s="305" t="s">
        <v>313</v>
      </c>
      <c r="AU217" s="305" t="s">
        <v>313</v>
      </c>
      <c r="AV217" s="305" t="s">
        <v>313</v>
      </c>
      <c r="AW217" s="305" t="s">
        <v>313</v>
      </c>
      <c r="AX217" s="305" t="s">
        <v>313</v>
      </c>
      <c r="AY217" s="305" t="s">
        <v>313</v>
      </c>
      <c r="AZ217" s="305" t="s">
        <v>313</v>
      </c>
      <c r="BA217" s="305" t="s">
        <v>313</v>
      </c>
      <c r="BB217" s="305" t="s">
        <v>313</v>
      </c>
      <c r="BC217" s="305" t="s">
        <v>313</v>
      </c>
      <c r="BD217" s="305" t="s">
        <v>313</v>
      </c>
      <c r="BE217" s="305" t="s">
        <v>313</v>
      </c>
      <c r="BF217" s="306" t="s">
        <v>313</v>
      </c>
    </row>
    <row r="218" spans="2:58" hidden="1">
      <c r="B218" s="176" t="s">
        <v>366</v>
      </c>
      <c r="C218" s="176" t="str">
        <f t="shared" ca="1" si="238"/>
        <v>Veikla</v>
      </c>
      <c r="D218" t="str">
        <f t="shared" si="239"/>
        <v>False</v>
      </c>
      <c r="E218" s="303" t="str">
        <f t="shared" si="220"/>
        <v>-</v>
      </c>
      <c r="F218" s="303" t="str">
        <f t="shared" si="221"/>
        <v>-</v>
      </c>
      <c r="G218" s="303" t="str">
        <f t="shared" si="222"/>
        <v>-</v>
      </c>
      <c r="H218" s="303" t="str">
        <f t="shared" si="223"/>
        <v>-</v>
      </c>
      <c r="I218" s="303" t="str">
        <f t="shared" si="224"/>
        <v>-</v>
      </c>
      <c r="J218" s="303" t="str">
        <f t="shared" si="225"/>
        <v>-</v>
      </c>
      <c r="K218" s="303" t="str">
        <f t="shared" si="226"/>
        <v>-</v>
      </c>
      <c r="L218" s="303" t="str">
        <f t="shared" si="227"/>
        <v>-</v>
      </c>
      <c r="M218" s="303" t="str">
        <f t="shared" si="228"/>
        <v>-</v>
      </c>
      <c r="N218" s="303" t="str">
        <f t="shared" si="229"/>
        <v>-</v>
      </c>
      <c r="O218" s="303" t="str">
        <f t="shared" si="230"/>
        <v>-</v>
      </c>
      <c r="P218" s="303" t="str">
        <f t="shared" si="231"/>
        <v>-</v>
      </c>
      <c r="Q218" s="303" t="str">
        <f t="shared" si="232"/>
        <v>-</v>
      </c>
      <c r="R218" s="303" t="str">
        <f t="shared" si="233"/>
        <v>-</v>
      </c>
      <c r="S218" s="303" t="str">
        <f t="shared" si="234"/>
        <v>-</v>
      </c>
      <c r="T218" s="303" t="str">
        <f t="shared" si="235"/>
        <v>-</v>
      </c>
      <c r="U218" s="303" t="str">
        <f t="shared" si="236"/>
        <v>-</v>
      </c>
      <c r="V218" s="303" t="str">
        <f t="shared" si="237"/>
        <v>-</v>
      </c>
      <c r="W218" s="119"/>
      <c r="X218" s="119"/>
      <c r="Y218" s="119"/>
      <c r="Z218" s="119"/>
      <c r="AA218" s="119"/>
      <c r="AB218" s="119"/>
      <c r="AC218" s="119"/>
      <c r="AD218" s="119"/>
      <c r="AE218" s="119"/>
      <c r="AF218" s="304" t="s">
        <v>313</v>
      </c>
      <c r="AG218" s="305" t="s">
        <v>313</v>
      </c>
      <c r="AH218" s="305" t="s">
        <v>313</v>
      </c>
      <c r="AI218" s="305" t="s">
        <v>313</v>
      </c>
      <c r="AJ218" s="305" t="s">
        <v>313</v>
      </c>
      <c r="AK218" s="305" t="s">
        <v>313</v>
      </c>
      <c r="AL218" s="305" t="s">
        <v>313</v>
      </c>
      <c r="AM218" s="305" t="s">
        <v>313</v>
      </c>
      <c r="AN218" s="305" t="s">
        <v>313</v>
      </c>
      <c r="AO218" s="305" t="s">
        <v>313</v>
      </c>
      <c r="AP218" s="305" t="s">
        <v>313</v>
      </c>
      <c r="AQ218" s="305" t="s">
        <v>313</v>
      </c>
      <c r="AR218" s="305" t="s">
        <v>313</v>
      </c>
      <c r="AS218" s="305" t="s">
        <v>313</v>
      </c>
      <c r="AT218" s="305" t="s">
        <v>313</v>
      </c>
      <c r="AU218" s="305" t="s">
        <v>313</v>
      </c>
      <c r="AV218" s="305" t="s">
        <v>313</v>
      </c>
      <c r="AW218" s="305" t="s">
        <v>313</v>
      </c>
      <c r="AX218" s="305" t="s">
        <v>313</v>
      </c>
      <c r="AY218" s="305" t="s">
        <v>313</v>
      </c>
      <c r="AZ218" s="305" t="s">
        <v>313</v>
      </c>
      <c r="BA218" s="305" t="s">
        <v>313</v>
      </c>
      <c r="BB218" s="305" t="s">
        <v>313</v>
      </c>
      <c r="BC218" s="305" t="s">
        <v>313</v>
      </c>
      <c r="BD218" s="305" t="s">
        <v>313</v>
      </c>
      <c r="BE218" s="305" t="s">
        <v>313</v>
      </c>
      <c r="BF218" s="306" t="s">
        <v>313</v>
      </c>
    </row>
    <row r="219" spans="2:58" hidden="1">
      <c r="B219" s="176" t="s">
        <v>367</v>
      </c>
      <c r="C219" s="176" t="str">
        <f t="shared" ca="1" si="238"/>
        <v>Veikla</v>
      </c>
      <c r="D219" t="str">
        <f t="shared" si="239"/>
        <v>False</v>
      </c>
      <c r="E219" s="303" t="str">
        <f t="shared" si="220"/>
        <v>-</v>
      </c>
      <c r="F219" s="303" t="str">
        <f t="shared" si="221"/>
        <v>-</v>
      </c>
      <c r="G219" s="303" t="str">
        <f t="shared" si="222"/>
        <v>-</v>
      </c>
      <c r="H219" s="303" t="str">
        <f t="shared" si="223"/>
        <v>-</v>
      </c>
      <c r="I219" s="303" t="str">
        <f t="shared" si="224"/>
        <v>-</v>
      </c>
      <c r="J219" s="303" t="str">
        <f t="shared" si="225"/>
        <v>-</v>
      </c>
      <c r="K219" s="303" t="str">
        <f t="shared" si="226"/>
        <v>-</v>
      </c>
      <c r="L219" s="303" t="str">
        <f t="shared" si="227"/>
        <v>-</v>
      </c>
      <c r="M219" s="303" t="str">
        <f t="shared" si="228"/>
        <v>-</v>
      </c>
      <c r="N219" s="303" t="str">
        <f t="shared" si="229"/>
        <v>-</v>
      </c>
      <c r="O219" s="303" t="str">
        <f t="shared" si="230"/>
        <v>-</v>
      </c>
      <c r="P219" s="303" t="str">
        <f t="shared" si="231"/>
        <v>-</v>
      </c>
      <c r="Q219" s="303" t="str">
        <f t="shared" si="232"/>
        <v>-</v>
      </c>
      <c r="R219" s="303" t="str">
        <f t="shared" si="233"/>
        <v>-</v>
      </c>
      <c r="S219" s="303" t="str">
        <f t="shared" si="234"/>
        <v>-</v>
      </c>
      <c r="T219" s="303" t="str">
        <f t="shared" si="235"/>
        <v>-</v>
      </c>
      <c r="U219" s="303" t="str">
        <f t="shared" si="236"/>
        <v>-</v>
      </c>
      <c r="V219" s="303" t="str">
        <f t="shared" si="237"/>
        <v>-</v>
      </c>
      <c r="W219" s="119"/>
      <c r="X219" s="119"/>
      <c r="Y219" s="119"/>
      <c r="Z219" s="119"/>
      <c r="AA219" s="119"/>
      <c r="AB219" s="119"/>
      <c r="AC219" s="119"/>
      <c r="AD219" s="119"/>
      <c r="AE219" s="119"/>
      <c r="AF219" s="304" t="s">
        <v>313</v>
      </c>
      <c r="AG219" s="305" t="s">
        <v>313</v>
      </c>
      <c r="AH219" s="305" t="s">
        <v>313</v>
      </c>
      <c r="AI219" s="305" t="s">
        <v>313</v>
      </c>
      <c r="AJ219" s="305" t="s">
        <v>313</v>
      </c>
      <c r="AK219" s="305" t="s">
        <v>313</v>
      </c>
      <c r="AL219" s="305" t="s">
        <v>313</v>
      </c>
      <c r="AM219" s="305" t="s">
        <v>313</v>
      </c>
      <c r="AN219" s="305" t="s">
        <v>313</v>
      </c>
      <c r="AO219" s="305" t="s">
        <v>313</v>
      </c>
      <c r="AP219" s="305" t="s">
        <v>313</v>
      </c>
      <c r="AQ219" s="305" t="s">
        <v>313</v>
      </c>
      <c r="AR219" s="305" t="s">
        <v>313</v>
      </c>
      <c r="AS219" s="305" t="s">
        <v>313</v>
      </c>
      <c r="AT219" s="305" t="s">
        <v>313</v>
      </c>
      <c r="AU219" s="305" t="s">
        <v>313</v>
      </c>
      <c r="AV219" s="305" t="s">
        <v>313</v>
      </c>
      <c r="AW219" s="305" t="s">
        <v>313</v>
      </c>
      <c r="AX219" s="305" t="s">
        <v>313</v>
      </c>
      <c r="AY219" s="305" t="s">
        <v>313</v>
      </c>
      <c r="AZ219" s="305" t="s">
        <v>313</v>
      </c>
      <c r="BA219" s="305" t="s">
        <v>313</v>
      </c>
      <c r="BB219" s="305" t="s">
        <v>313</v>
      </c>
      <c r="BC219" s="305" t="s">
        <v>313</v>
      </c>
      <c r="BD219" s="305" t="s">
        <v>313</v>
      </c>
      <c r="BE219" s="305" t="s">
        <v>313</v>
      </c>
      <c r="BF219" s="306" t="s">
        <v>313</v>
      </c>
    </row>
    <row r="220" spans="2:58" hidden="1">
      <c r="B220" s="176" t="s">
        <v>368</v>
      </c>
      <c r="C220" s="176" t="str">
        <f t="shared" ca="1" si="238"/>
        <v>Veikla</v>
      </c>
      <c r="D220" t="str">
        <f t="shared" si="239"/>
        <v>False</v>
      </c>
      <c r="E220" s="303" t="str">
        <f t="shared" si="220"/>
        <v>-</v>
      </c>
      <c r="F220" s="303" t="str">
        <f t="shared" si="221"/>
        <v>-</v>
      </c>
      <c r="G220" s="303" t="str">
        <f t="shared" si="222"/>
        <v>-</v>
      </c>
      <c r="H220" s="303" t="str">
        <f t="shared" si="223"/>
        <v>-</v>
      </c>
      <c r="I220" s="303" t="str">
        <f t="shared" si="224"/>
        <v>-</v>
      </c>
      <c r="J220" s="303" t="str">
        <f t="shared" si="225"/>
        <v>-</v>
      </c>
      <c r="K220" s="303" t="str">
        <f t="shared" si="226"/>
        <v>-</v>
      </c>
      <c r="L220" s="303" t="str">
        <f t="shared" si="227"/>
        <v>-</v>
      </c>
      <c r="M220" s="303" t="str">
        <f t="shared" si="228"/>
        <v>-</v>
      </c>
      <c r="N220" s="303" t="str">
        <f t="shared" si="229"/>
        <v>-</v>
      </c>
      <c r="O220" s="303" t="str">
        <f t="shared" si="230"/>
        <v>-</v>
      </c>
      <c r="P220" s="303" t="str">
        <f t="shared" si="231"/>
        <v>-</v>
      </c>
      <c r="Q220" s="303" t="str">
        <f t="shared" si="232"/>
        <v>-</v>
      </c>
      <c r="R220" s="303" t="str">
        <f t="shared" si="233"/>
        <v>-</v>
      </c>
      <c r="S220" s="303" t="str">
        <f t="shared" si="234"/>
        <v>-</v>
      </c>
      <c r="T220" s="303" t="str">
        <f t="shared" si="235"/>
        <v>-</v>
      </c>
      <c r="U220" s="303" t="str">
        <f t="shared" si="236"/>
        <v>-</v>
      </c>
      <c r="V220" s="303" t="str">
        <f t="shared" si="237"/>
        <v>-</v>
      </c>
      <c r="W220" s="119"/>
      <c r="X220" s="119"/>
      <c r="Y220" s="119"/>
      <c r="Z220" s="119"/>
      <c r="AA220" s="119"/>
      <c r="AB220" s="119"/>
      <c r="AC220" s="119"/>
      <c r="AD220" s="119"/>
      <c r="AE220" s="119"/>
      <c r="AF220" s="304" t="s">
        <v>313</v>
      </c>
      <c r="AG220" s="305" t="s">
        <v>313</v>
      </c>
      <c r="AH220" s="305" t="s">
        <v>313</v>
      </c>
      <c r="AI220" s="305" t="s">
        <v>313</v>
      </c>
      <c r="AJ220" s="305" t="s">
        <v>313</v>
      </c>
      <c r="AK220" s="305" t="s">
        <v>313</v>
      </c>
      <c r="AL220" s="305" t="s">
        <v>313</v>
      </c>
      <c r="AM220" s="305" t="s">
        <v>313</v>
      </c>
      <c r="AN220" s="305" t="s">
        <v>313</v>
      </c>
      <c r="AO220" s="305" t="s">
        <v>313</v>
      </c>
      <c r="AP220" s="305" t="s">
        <v>313</v>
      </c>
      <c r="AQ220" s="305" t="s">
        <v>313</v>
      </c>
      <c r="AR220" s="305" t="s">
        <v>313</v>
      </c>
      <c r="AS220" s="305" t="s">
        <v>313</v>
      </c>
      <c r="AT220" s="305" t="s">
        <v>313</v>
      </c>
      <c r="AU220" s="305" t="s">
        <v>313</v>
      </c>
      <c r="AV220" s="305" t="s">
        <v>313</v>
      </c>
      <c r="AW220" s="305" t="s">
        <v>313</v>
      </c>
      <c r="AX220" s="305" t="s">
        <v>313</v>
      </c>
      <c r="AY220" s="305" t="s">
        <v>313</v>
      </c>
      <c r="AZ220" s="305" t="s">
        <v>313</v>
      </c>
      <c r="BA220" s="305" t="s">
        <v>313</v>
      </c>
      <c r="BB220" s="305" t="s">
        <v>313</v>
      </c>
      <c r="BC220" s="305" t="s">
        <v>313</v>
      </c>
      <c r="BD220" s="305" t="s">
        <v>313</v>
      </c>
      <c r="BE220" s="305" t="s">
        <v>313</v>
      </c>
      <c r="BF220" s="306" t="s">
        <v>313</v>
      </c>
    </row>
    <row r="221" spans="2:58" hidden="1">
      <c r="B221" s="176" t="s">
        <v>369</v>
      </c>
      <c r="C221" s="176" t="str">
        <f t="shared" ca="1" si="238"/>
        <v>Veikla</v>
      </c>
      <c r="D221" t="str">
        <f t="shared" si="239"/>
        <v>False</v>
      </c>
      <c r="E221" s="303" t="str">
        <f t="shared" si="220"/>
        <v>-</v>
      </c>
      <c r="F221" s="303" t="str">
        <f t="shared" si="221"/>
        <v>-</v>
      </c>
      <c r="G221" s="303" t="str">
        <f t="shared" si="222"/>
        <v>-</v>
      </c>
      <c r="H221" s="303" t="str">
        <f t="shared" si="223"/>
        <v>-</v>
      </c>
      <c r="I221" s="303" t="str">
        <f t="shared" si="224"/>
        <v>-</v>
      </c>
      <c r="J221" s="303" t="str">
        <f t="shared" si="225"/>
        <v>-</v>
      </c>
      <c r="K221" s="303" t="str">
        <f t="shared" si="226"/>
        <v>-</v>
      </c>
      <c r="L221" s="303" t="str">
        <f t="shared" si="227"/>
        <v>-</v>
      </c>
      <c r="M221" s="303" t="str">
        <f t="shared" si="228"/>
        <v>-</v>
      </c>
      <c r="N221" s="303" t="str">
        <f t="shared" si="229"/>
        <v>-</v>
      </c>
      <c r="O221" s="303" t="str">
        <f t="shared" si="230"/>
        <v>-</v>
      </c>
      <c r="P221" s="303" t="str">
        <f t="shared" si="231"/>
        <v>-</v>
      </c>
      <c r="Q221" s="303" t="str">
        <f t="shared" si="232"/>
        <v>-</v>
      </c>
      <c r="R221" s="303" t="str">
        <f t="shared" si="233"/>
        <v>-</v>
      </c>
      <c r="S221" s="303" t="str">
        <f t="shared" si="234"/>
        <v>-</v>
      </c>
      <c r="T221" s="303" t="str">
        <f t="shared" si="235"/>
        <v>-</v>
      </c>
      <c r="U221" s="303" t="str">
        <f t="shared" si="236"/>
        <v>-</v>
      </c>
      <c r="V221" s="303" t="str">
        <f t="shared" si="237"/>
        <v>-</v>
      </c>
      <c r="W221" s="119"/>
      <c r="X221" s="119"/>
      <c r="Y221" s="119"/>
      <c r="Z221" s="119"/>
      <c r="AA221" s="119"/>
      <c r="AB221" s="119"/>
      <c r="AC221" s="119"/>
      <c r="AD221" s="119"/>
      <c r="AE221" s="119"/>
      <c r="AF221" s="304" t="s">
        <v>313</v>
      </c>
      <c r="AG221" s="305" t="s">
        <v>313</v>
      </c>
      <c r="AH221" s="305" t="s">
        <v>313</v>
      </c>
      <c r="AI221" s="305" t="s">
        <v>313</v>
      </c>
      <c r="AJ221" s="305" t="s">
        <v>313</v>
      </c>
      <c r="AK221" s="305" t="s">
        <v>313</v>
      </c>
      <c r="AL221" s="305" t="s">
        <v>313</v>
      </c>
      <c r="AM221" s="305" t="s">
        <v>313</v>
      </c>
      <c r="AN221" s="305" t="s">
        <v>313</v>
      </c>
      <c r="AO221" s="305" t="s">
        <v>313</v>
      </c>
      <c r="AP221" s="305" t="s">
        <v>313</v>
      </c>
      <c r="AQ221" s="305" t="s">
        <v>313</v>
      </c>
      <c r="AR221" s="305" t="s">
        <v>313</v>
      </c>
      <c r="AS221" s="305" t="s">
        <v>313</v>
      </c>
      <c r="AT221" s="305" t="s">
        <v>313</v>
      </c>
      <c r="AU221" s="305" t="s">
        <v>313</v>
      </c>
      <c r="AV221" s="305" t="s">
        <v>313</v>
      </c>
      <c r="AW221" s="305" t="s">
        <v>313</v>
      </c>
      <c r="AX221" s="305" t="s">
        <v>313</v>
      </c>
      <c r="AY221" s="305" t="s">
        <v>313</v>
      </c>
      <c r="AZ221" s="305" t="s">
        <v>313</v>
      </c>
      <c r="BA221" s="305" t="s">
        <v>313</v>
      </c>
      <c r="BB221" s="305" t="s">
        <v>313</v>
      </c>
      <c r="BC221" s="305" t="s">
        <v>313</v>
      </c>
      <c r="BD221" s="305" t="s">
        <v>313</v>
      </c>
      <c r="BE221" s="305" t="s">
        <v>313</v>
      </c>
      <c r="BF221" s="306" t="s">
        <v>313</v>
      </c>
    </row>
    <row r="222" spans="2:58" hidden="1">
      <c r="B222" s="176" t="s">
        <v>370</v>
      </c>
      <c r="C222" s="176" t="str">
        <f t="shared" ca="1" si="238"/>
        <v>Veikla</v>
      </c>
      <c r="D222" t="str">
        <f t="shared" si="239"/>
        <v>False</v>
      </c>
      <c r="E222" s="303" t="str">
        <f t="shared" si="220"/>
        <v>-</v>
      </c>
      <c r="F222" s="303" t="str">
        <f t="shared" si="221"/>
        <v>-</v>
      </c>
      <c r="G222" s="303" t="str">
        <f t="shared" si="222"/>
        <v>-</v>
      </c>
      <c r="H222" s="303" t="str">
        <f t="shared" si="223"/>
        <v>-</v>
      </c>
      <c r="I222" s="303" t="str">
        <f t="shared" si="224"/>
        <v>-</v>
      </c>
      <c r="J222" s="303" t="str">
        <f t="shared" si="225"/>
        <v>-</v>
      </c>
      <c r="K222" s="303" t="str">
        <f t="shared" si="226"/>
        <v>-</v>
      </c>
      <c r="L222" s="303" t="str">
        <f t="shared" si="227"/>
        <v>-</v>
      </c>
      <c r="M222" s="303" t="str">
        <f t="shared" si="228"/>
        <v>-</v>
      </c>
      <c r="N222" s="303" t="str">
        <f t="shared" si="229"/>
        <v>-</v>
      </c>
      <c r="O222" s="303" t="str">
        <f t="shared" si="230"/>
        <v>-</v>
      </c>
      <c r="P222" s="303" t="str">
        <f t="shared" si="231"/>
        <v>-</v>
      </c>
      <c r="Q222" s="303" t="str">
        <f t="shared" si="232"/>
        <v>-</v>
      </c>
      <c r="R222" s="303" t="str">
        <f t="shared" si="233"/>
        <v>-</v>
      </c>
      <c r="S222" s="303" t="str">
        <f t="shared" si="234"/>
        <v>-</v>
      </c>
      <c r="T222" s="303" t="str">
        <f t="shared" si="235"/>
        <v>-</v>
      </c>
      <c r="U222" s="303" t="str">
        <f t="shared" si="236"/>
        <v>-</v>
      </c>
      <c r="V222" s="303" t="str">
        <f t="shared" si="237"/>
        <v>-</v>
      </c>
      <c r="W222" s="119"/>
      <c r="X222" s="119"/>
      <c r="Y222" s="119"/>
      <c r="Z222" s="119"/>
      <c r="AA222" s="119"/>
      <c r="AB222" s="119"/>
      <c r="AC222" s="119"/>
      <c r="AD222" s="119"/>
      <c r="AE222" s="119"/>
      <c r="AF222" s="304" t="s">
        <v>313</v>
      </c>
      <c r="AG222" s="305" t="s">
        <v>313</v>
      </c>
      <c r="AH222" s="305" t="s">
        <v>313</v>
      </c>
      <c r="AI222" s="305" t="s">
        <v>313</v>
      </c>
      <c r="AJ222" s="305" t="s">
        <v>313</v>
      </c>
      <c r="AK222" s="305" t="s">
        <v>313</v>
      </c>
      <c r="AL222" s="305" t="s">
        <v>313</v>
      </c>
      <c r="AM222" s="305" t="s">
        <v>313</v>
      </c>
      <c r="AN222" s="305" t="s">
        <v>313</v>
      </c>
      <c r="AO222" s="305" t="s">
        <v>313</v>
      </c>
      <c r="AP222" s="305" t="s">
        <v>313</v>
      </c>
      <c r="AQ222" s="305" t="s">
        <v>313</v>
      </c>
      <c r="AR222" s="305" t="s">
        <v>313</v>
      </c>
      <c r="AS222" s="305" t="s">
        <v>313</v>
      </c>
      <c r="AT222" s="305" t="s">
        <v>313</v>
      </c>
      <c r="AU222" s="305" t="s">
        <v>313</v>
      </c>
      <c r="AV222" s="305" t="s">
        <v>313</v>
      </c>
      <c r="AW222" s="305" t="s">
        <v>313</v>
      </c>
      <c r="AX222" s="305" t="s">
        <v>313</v>
      </c>
      <c r="AY222" s="305" t="s">
        <v>313</v>
      </c>
      <c r="AZ222" s="305" t="s">
        <v>313</v>
      </c>
      <c r="BA222" s="305" t="s">
        <v>313</v>
      </c>
      <c r="BB222" s="305" t="s">
        <v>313</v>
      </c>
      <c r="BC222" s="305" t="s">
        <v>313</v>
      </c>
      <c r="BD222" s="305" t="s">
        <v>313</v>
      </c>
      <c r="BE222" s="305" t="s">
        <v>313</v>
      </c>
      <c r="BF222" s="306" t="s">
        <v>313</v>
      </c>
    </row>
    <row r="223" spans="2:58" hidden="1">
      <c r="B223" s="176" t="s">
        <v>371</v>
      </c>
      <c r="C223" s="176" t="str">
        <f t="shared" ca="1" si="238"/>
        <v>Veikla</v>
      </c>
      <c r="D223" t="str">
        <f t="shared" si="239"/>
        <v>False</v>
      </c>
      <c r="E223" s="303" t="str">
        <f t="shared" si="220"/>
        <v>-</v>
      </c>
      <c r="F223" s="303" t="str">
        <f t="shared" si="221"/>
        <v>-</v>
      </c>
      <c r="G223" s="303" t="str">
        <f t="shared" si="222"/>
        <v>-</v>
      </c>
      <c r="H223" s="303" t="str">
        <f t="shared" si="223"/>
        <v>-</v>
      </c>
      <c r="I223" s="303" t="str">
        <f t="shared" si="224"/>
        <v>-</v>
      </c>
      <c r="J223" s="303" t="str">
        <f t="shared" si="225"/>
        <v>-</v>
      </c>
      <c r="K223" s="303" t="str">
        <f t="shared" si="226"/>
        <v>-</v>
      </c>
      <c r="L223" s="303" t="str">
        <f t="shared" si="227"/>
        <v>-</v>
      </c>
      <c r="M223" s="303" t="str">
        <f t="shared" si="228"/>
        <v>-</v>
      </c>
      <c r="N223" s="303" t="str">
        <f t="shared" si="229"/>
        <v>-</v>
      </c>
      <c r="O223" s="303" t="str">
        <f t="shared" si="230"/>
        <v>-</v>
      </c>
      <c r="P223" s="303" t="str">
        <f t="shared" si="231"/>
        <v>-</v>
      </c>
      <c r="Q223" s="303" t="str">
        <f t="shared" si="232"/>
        <v>-</v>
      </c>
      <c r="R223" s="303" t="str">
        <f t="shared" si="233"/>
        <v>-</v>
      </c>
      <c r="S223" s="303" t="str">
        <f t="shared" si="234"/>
        <v>-</v>
      </c>
      <c r="T223" s="303" t="str">
        <f t="shared" si="235"/>
        <v>-</v>
      </c>
      <c r="U223" s="303" t="str">
        <f t="shared" si="236"/>
        <v>-</v>
      </c>
      <c r="V223" s="303" t="str">
        <f t="shared" si="237"/>
        <v>-</v>
      </c>
      <c r="W223" s="119"/>
      <c r="X223" s="119"/>
      <c r="Y223" s="119"/>
      <c r="Z223" s="119"/>
      <c r="AA223" s="119"/>
      <c r="AB223" s="119"/>
      <c r="AC223" s="119"/>
      <c r="AD223" s="119"/>
      <c r="AE223" s="119"/>
      <c r="AF223" s="304" t="s">
        <v>313</v>
      </c>
      <c r="AG223" s="305" t="s">
        <v>313</v>
      </c>
      <c r="AH223" s="305" t="s">
        <v>313</v>
      </c>
      <c r="AI223" s="305" t="s">
        <v>313</v>
      </c>
      <c r="AJ223" s="305" t="s">
        <v>313</v>
      </c>
      <c r="AK223" s="305" t="s">
        <v>313</v>
      </c>
      <c r="AL223" s="305" t="s">
        <v>313</v>
      </c>
      <c r="AM223" s="305" t="s">
        <v>313</v>
      </c>
      <c r="AN223" s="305" t="s">
        <v>313</v>
      </c>
      <c r="AO223" s="305" t="s">
        <v>313</v>
      </c>
      <c r="AP223" s="305" t="s">
        <v>313</v>
      </c>
      <c r="AQ223" s="305" t="s">
        <v>313</v>
      </c>
      <c r="AR223" s="305" t="s">
        <v>313</v>
      </c>
      <c r="AS223" s="305" t="s">
        <v>313</v>
      </c>
      <c r="AT223" s="305" t="s">
        <v>313</v>
      </c>
      <c r="AU223" s="305" t="s">
        <v>313</v>
      </c>
      <c r="AV223" s="305" t="s">
        <v>313</v>
      </c>
      <c r="AW223" s="305" t="s">
        <v>313</v>
      </c>
      <c r="AX223" s="305" t="s">
        <v>313</v>
      </c>
      <c r="AY223" s="305" t="s">
        <v>313</v>
      </c>
      <c r="AZ223" s="305" t="s">
        <v>313</v>
      </c>
      <c r="BA223" s="305" t="s">
        <v>313</v>
      </c>
      <c r="BB223" s="305" t="s">
        <v>313</v>
      </c>
      <c r="BC223" s="305" t="s">
        <v>313</v>
      </c>
      <c r="BD223" s="305" t="s">
        <v>313</v>
      </c>
      <c r="BE223" s="305" t="s">
        <v>313</v>
      </c>
      <c r="BF223" s="306" t="s">
        <v>313</v>
      </c>
    </row>
    <row r="224" spans="2:58" hidden="1">
      <c r="B224" s="176" t="s">
        <v>372</v>
      </c>
      <c r="C224" s="176" t="str">
        <f t="shared" ca="1" si="238"/>
        <v>Veikla</v>
      </c>
      <c r="D224" t="str">
        <f t="shared" si="239"/>
        <v>False</v>
      </c>
      <c r="E224" s="303" t="str">
        <f t="shared" si="220"/>
        <v>-</v>
      </c>
      <c r="F224" s="303" t="str">
        <f t="shared" si="221"/>
        <v>-</v>
      </c>
      <c r="G224" s="303" t="str">
        <f t="shared" si="222"/>
        <v>-</v>
      </c>
      <c r="H224" s="303" t="str">
        <f t="shared" si="223"/>
        <v>-</v>
      </c>
      <c r="I224" s="303" t="str">
        <f t="shared" si="224"/>
        <v>-</v>
      </c>
      <c r="J224" s="303" t="str">
        <f t="shared" si="225"/>
        <v>-</v>
      </c>
      <c r="K224" s="303" t="str">
        <f t="shared" si="226"/>
        <v>-</v>
      </c>
      <c r="L224" s="303" t="str">
        <f t="shared" si="227"/>
        <v>-</v>
      </c>
      <c r="M224" s="303" t="str">
        <f t="shared" si="228"/>
        <v>-</v>
      </c>
      <c r="N224" s="303" t="str">
        <f t="shared" si="229"/>
        <v>-</v>
      </c>
      <c r="O224" s="303" t="str">
        <f t="shared" si="230"/>
        <v>-</v>
      </c>
      <c r="P224" s="303" t="str">
        <f t="shared" si="231"/>
        <v>-</v>
      </c>
      <c r="Q224" s="303" t="str">
        <f t="shared" si="232"/>
        <v>-</v>
      </c>
      <c r="R224" s="303" t="str">
        <f t="shared" si="233"/>
        <v>-</v>
      </c>
      <c r="S224" s="303" t="str">
        <f t="shared" si="234"/>
        <v>-</v>
      </c>
      <c r="T224" s="303" t="str">
        <f t="shared" si="235"/>
        <v>-</v>
      </c>
      <c r="U224" s="303" t="str">
        <f t="shared" si="236"/>
        <v>-</v>
      </c>
      <c r="V224" s="303" t="str">
        <f t="shared" si="237"/>
        <v>-</v>
      </c>
      <c r="W224" s="119"/>
      <c r="X224" s="119"/>
      <c r="Y224" s="119"/>
      <c r="Z224" s="119"/>
      <c r="AA224" s="119"/>
      <c r="AB224" s="119"/>
      <c r="AC224" s="119"/>
      <c r="AD224" s="119"/>
      <c r="AE224" s="119"/>
      <c r="AF224" s="304" t="s">
        <v>313</v>
      </c>
      <c r="AG224" s="305" t="s">
        <v>313</v>
      </c>
      <c r="AH224" s="305" t="s">
        <v>313</v>
      </c>
      <c r="AI224" s="305" t="s">
        <v>313</v>
      </c>
      <c r="AJ224" s="305" t="s">
        <v>313</v>
      </c>
      <c r="AK224" s="305" t="s">
        <v>313</v>
      </c>
      <c r="AL224" s="305" t="s">
        <v>313</v>
      </c>
      <c r="AM224" s="305" t="s">
        <v>313</v>
      </c>
      <c r="AN224" s="305" t="s">
        <v>313</v>
      </c>
      <c r="AO224" s="305" t="s">
        <v>313</v>
      </c>
      <c r="AP224" s="305" t="s">
        <v>313</v>
      </c>
      <c r="AQ224" s="305" t="s">
        <v>313</v>
      </c>
      <c r="AR224" s="305" t="s">
        <v>313</v>
      </c>
      <c r="AS224" s="305" t="s">
        <v>313</v>
      </c>
      <c r="AT224" s="305" t="s">
        <v>313</v>
      </c>
      <c r="AU224" s="305" t="s">
        <v>313</v>
      </c>
      <c r="AV224" s="305" t="s">
        <v>313</v>
      </c>
      <c r="AW224" s="305" t="s">
        <v>313</v>
      </c>
      <c r="AX224" s="305" t="s">
        <v>313</v>
      </c>
      <c r="AY224" s="305" t="s">
        <v>313</v>
      </c>
      <c r="AZ224" s="305" t="s">
        <v>313</v>
      </c>
      <c r="BA224" s="305" t="s">
        <v>313</v>
      </c>
      <c r="BB224" s="305" t="s">
        <v>313</v>
      </c>
      <c r="BC224" s="305" t="s">
        <v>313</v>
      </c>
      <c r="BD224" s="305" t="s">
        <v>313</v>
      </c>
      <c r="BE224" s="305" t="s">
        <v>313</v>
      </c>
      <c r="BF224" s="306" t="s">
        <v>313</v>
      </c>
    </row>
    <row r="225" spans="2:58" hidden="1">
      <c r="B225" s="176" t="s">
        <v>373</v>
      </c>
      <c r="C225" s="176" t="str">
        <f t="shared" ca="1" si="238"/>
        <v>Veikla</v>
      </c>
      <c r="D225" t="str">
        <f t="shared" si="239"/>
        <v>False</v>
      </c>
      <c r="E225" s="303" t="str">
        <f t="shared" si="220"/>
        <v>-</v>
      </c>
      <c r="F225" s="303" t="str">
        <f t="shared" si="221"/>
        <v>-</v>
      </c>
      <c r="G225" s="303" t="str">
        <f t="shared" si="222"/>
        <v>-</v>
      </c>
      <c r="H225" s="303" t="str">
        <f t="shared" si="223"/>
        <v>-</v>
      </c>
      <c r="I225" s="303" t="str">
        <f t="shared" si="224"/>
        <v>-</v>
      </c>
      <c r="J225" s="303" t="str">
        <f t="shared" si="225"/>
        <v>-</v>
      </c>
      <c r="K225" s="303" t="str">
        <f t="shared" si="226"/>
        <v>-</v>
      </c>
      <c r="L225" s="303" t="str">
        <f t="shared" si="227"/>
        <v>-</v>
      </c>
      <c r="M225" s="303" t="str">
        <f t="shared" si="228"/>
        <v>-</v>
      </c>
      <c r="N225" s="303" t="str">
        <f t="shared" si="229"/>
        <v>-</v>
      </c>
      <c r="O225" s="303" t="str">
        <f t="shared" si="230"/>
        <v>-</v>
      </c>
      <c r="P225" s="303" t="str">
        <f t="shared" si="231"/>
        <v>-</v>
      </c>
      <c r="Q225" s="303" t="str">
        <f t="shared" si="232"/>
        <v>-</v>
      </c>
      <c r="R225" s="303" t="str">
        <f t="shared" si="233"/>
        <v>-</v>
      </c>
      <c r="S225" s="303" t="str">
        <f t="shared" si="234"/>
        <v>-</v>
      </c>
      <c r="T225" s="303" t="str">
        <f t="shared" si="235"/>
        <v>-</v>
      </c>
      <c r="U225" s="303" t="str">
        <f t="shared" si="236"/>
        <v>-</v>
      </c>
      <c r="V225" s="303" t="str">
        <f t="shared" si="237"/>
        <v>-</v>
      </c>
      <c r="W225" s="119"/>
      <c r="X225" s="119"/>
      <c r="Y225" s="119"/>
      <c r="Z225" s="119"/>
      <c r="AA225" s="119"/>
      <c r="AB225" s="119"/>
      <c r="AC225" s="119"/>
      <c r="AD225" s="119"/>
      <c r="AE225" s="119"/>
      <c r="AF225" s="304" t="s">
        <v>313</v>
      </c>
      <c r="AG225" s="305" t="s">
        <v>313</v>
      </c>
      <c r="AH225" s="305" t="s">
        <v>313</v>
      </c>
      <c r="AI225" s="305" t="s">
        <v>313</v>
      </c>
      <c r="AJ225" s="305" t="s">
        <v>313</v>
      </c>
      <c r="AK225" s="305" t="s">
        <v>313</v>
      </c>
      <c r="AL225" s="305" t="s">
        <v>313</v>
      </c>
      <c r="AM225" s="305" t="s">
        <v>313</v>
      </c>
      <c r="AN225" s="305" t="s">
        <v>313</v>
      </c>
      <c r="AO225" s="305" t="s">
        <v>313</v>
      </c>
      <c r="AP225" s="305" t="s">
        <v>313</v>
      </c>
      <c r="AQ225" s="305" t="s">
        <v>313</v>
      </c>
      <c r="AR225" s="305" t="s">
        <v>313</v>
      </c>
      <c r="AS225" s="305" t="s">
        <v>313</v>
      </c>
      <c r="AT225" s="305" t="s">
        <v>313</v>
      </c>
      <c r="AU225" s="305" t="s">
        <v>313</v>
      </c>
      <c r="AV225" s="305" t="s">
        <v>313</v>
      </c>
      <c r="AW225" s="305" t="s">
        <v>313</v>
      </c>
      <c r="AX225" s="305" t="s">
        <v>313</v>
      </c>
      <c r="AY225" s="305" t="s">
        <v>313</v>
      </c>
      <c r="AZ225" s="305" t="s">
        <v>313</v>
      </c>
      <c r="BA225" s="305" t="s">
        <v>313</v>
      </c>
      <c r="BB225" s="305" t="s">
        <v>313</v>
      </c>
      <c r="BC225" s="305" t="s">
        <v>313</v>
      </c>
      <c r="BD225" s="305" t="s">
        <v>313</v>
      </c>
      <c r="BE225" s="305" t="s">
        <v>313</v>
      </c>
      <c r="BF225" s="306" t="s">
        <v>313</v>
      </c>
    </row>
    <row r="226" spans="2:58" hidden="1">
      <c r="B226" s="176" t="s">
        <v>374</v>
      </c>
      <c r="C226" s="176" t="str">
        <f t="shared" ca="1" si="238"/>
        <v>Reinvesticijos (po priemonės įgyvendinimo)</v>
      </c>
      <c r="D226" t="str">
        <f t="shared" si="239"/>
        <v>False</v>
      </c>
      <c r="E226" s="303" t="str">
        <f t="shared" si="220"/>
        <v>-</v>
      </c>
      <c r="F226" s="303" t="str">
        <f t="shared" si="221"/>
        <v>-</v>
      </c>
      <c r="G226" s="303" t="str">
        <f t="shared" si="222"/>
        <v>-</v>
      </c>
      <c r="H226" s="303" t="str">
        <f t="shared" si="223"/>
        <v>-</v>
      </c>
      <c r="I226" s="303" t="str">
        <f t="shared" si="224"/>
        <v>-</v>
      </c>
      <c r="J226" s="303" t="str">
        <f t="shared" si="225"/>
        <v>-</v>
      </c>
      <c r="K226" s="303" t="str">
        <f t="shared" si="226"/>
        <v>-</v>
      </c>
      <c r="L226" s="303" t="str">
        <f t="shared" si="227"/>
        <v>-</v>
      </c>
      <c r="M226" s="303" t="str">
        <f t="shared" si="228"/>
        <v>-</v>
      </c>
      <c r="N226" s="303" t="str">
        <f t="shared" si="229"/>
        <v>-</v>
      </c>
      <c r="O226" s="303" t="str">
        <f t="shared" si="230"/>
        <v>-</v>
      </c>
      <c r="P226" s="303" t="str">
        <f t="shared" si="231"/>
        <v>-</v>
      </c>
      <c r="Q226" s="303" t="str">
        <f t="shared" si="232"/>
        <v>-</v>
      </c>
      <c r="R226" s="303" t="str">
        <f t="shared" si="233"/>
        <v>-</v>
      </c>
      <c r="S226" s="303" t="str">
        <f t="shared" si="234"/>
        <v>-</v>
      </c>
      <c r="T226" s="303" t="str">
        <f t="shared" si="235"/>
        <v>-</v>
      </c>
      <c r="U226" s="303" t="str">
        <f t="shared" si="236"/>
        <v>-</v>
      </c>
      <c r="V226" s="303" t="str">
        <f t="shared" si="237"/>
        <v>-</v>
      </c>
      <c r="W226" s="119"/>
      <c r="X226" s="119"/>
      <c r="Y226" s="119"/>
      <c r="Z226" s="119"/>
      <c r="AA226" s="119"/>
      <c r="AB226" s="119"/>
      <c r="AC226" s="119"/>
      <c r="AD226" s="119"/>
      <c r="AE226" s="119"/>
      <c r="AF226" s="304" t="s">
        <v>313</v>
      </c>
      <c r="AG226" s="305" t="s">
        <v>313</v>
      </c>
      <c r="AH226" s="305" t="s">
        <v>313</v>
      </c>
      <c r="AI226" s="305" t="s">
        <v>313</v>
      </c>
      <c r="AJ226" s="305" t="s">
        <v>313</v>
      </c>
      <c r="AK226" s="305" t="s">
        <v>313</v>
      </c>
      <c r="AL226" s="305" t="s">
        <v>313</v>
      </c>
      <c r="AM226" s="305" t="s">
        <v>313</v>
      </c>
      <c r="AN226" s="305" t="s">
        <v>313</v>
      </c>
      <c r="AO226" s="305" t="s">
        <v>313</v>
      </c>
      <c r="AP226" s="305" t="s">
        <v>313</v>
      </c>
      <c r="AQ226" s="305" t="s">
        <v>313</v>
      </c>
      <c r="AR226" s="305" t="s">
        <v>313</v>
      </c>
      <c r="AS226" s="305" t="s">
        <v>313</v>
      </c>
      <c r="AT226" s="305" t="s">
        <v>313</v>
      </c>
      <c r="AU226" s="305" t="s">
        <v>313</v>
      </c>
      <c r="AV226" s="305" t="s">
        <v>313</v>
      </c>
      <c r="AW226" s="305" t="s">
        <v>313</v>
      </c>
      <c r="AX226" s="305" t="s">
        <v>313</v>
      </c>
      <c r="AY226" s="305" t="s">
        <v>313</v>
      </c>
      <c r="AZ226" s="305" t="s">
        <v>313</v>
      </c>
      <c r="BA226" s="305" t="s">
        <v>313</v>
      </c>
      <c r="BB226" s="305" t="s">
        <v>313</v>
      </c>
      <c r="BC226" s="305" t="s">
        <v>313</v>
      </c>
      <c r="BD226" s="305" t="s">
        <v>313</v>
      </c>
      <c r="BE226" s="305" t="s">
        <v>313</v>
      </c>
      <c r="BF226" s="306" t="s">
        <v>313</v>
      </c>
    </row>
    <row r="227" spans="2:58" hidden="1">
      <c r="B227" s="176" t="s">
        <v>375</v>
      </c>
      <c r="C227" s="176" t="str">
        <f t="shared" ca="1" si="238"/>
        <v>Likutinė vertė</v>
      </c>
      <c r="D227" t="str">
        <f t="shared" si="239"/>
        <v>False</v>
      </c>
      <c r="E227" s="303" t="str">
        <f t="shared" si="220"/>
        <v>-</v>
      </c>
      <c r="F227" s="303" t="str">
        <f t="shared" si="221"/>
        <v>-</v>
      </c>
      <c r="G227" s="303" t="str">
        <f t="shared" si="222"/>
        <v>-</v>
      </c>
      <c r="H227" s="303" t="str">
        <f t="shared" si="223"/>
        <v>-</v>
      </c>
      <c r="I227" s="303" t="str">
        <f t="shared" si="224"/>
        <v>-</v>
      </c>
      <c r="J227" s="303" t="str">
        <f t="shared" si="225"/>
        <v>-</v>
      </c>
      <c r="K227" s="303" t="str">
        <f t="shared" si="226"/>
        <v>-</v>
      </c>
      <c r="L227" s="303" t="str">
        <f t="shared" si="227"/>
        <v>-</v>
      </c>
      <c r="M227" s="303" t="str">
        <f t="shared" si="228"/>
        <v>-</v>
      </c>
      <c r="N227" s="303" t="str">
        <f t="shared" si="229"/>
        <v>-</v>
      </c>
      <c r="O227" s="303" t="str">
        <f t="shared" si="230"/>
        <v>-</v>
      </c>
      <c r="P227" s="303" t="str">
        <f t="shared" si="231"/>
        <v>-</v>
      </c>
      <c r="Q227" s="303" t="str">
        <f t="shared" si="232"/>
        <v>-</v>
      </c>
      <c r="R227" s="303" t="str">
        <f t="shared" si="233"/>
        <v>-</v>
      </c>
      <c r="S227" s="303" t="str">
        <f t="shared" si="234"/>
        <v>-</v>
      </c>
      <c r="T227" s="303" t="str">
        <f t="shared" si="235"/>
        <v>-</v>
      </c>
      <c r="U227" s="303" t="str">
        <f t="shared" si="236"/>
        <v>-</v>
      </c>
      <c r="V227" s="303" t="str">
        <f t="shared" si="237"/>
        <v>-</v>
      </c>
      <c r="W227" s="119"/>
      <c r="X227" s="119"/>
      <c r="Y227" s="119"/>
      <c r="Z227" s="119"/>
      <c r="AA227" s="119"/>
      <c r="AB227" s="119"/>
      <c r="AC227" s="119"/>
      <c r="AD227" s="119"/>
      <c r="AE227" s="119"/>
      <c r="AF227" s="304" t="s">
        <v>313</v>
      </c>
      <c r="AG227" s="305" t="s">
        <v>313</v>
      </c>
      <c r="AH227" s="305" t="s">
        <v>313</v>
      </c>
      <c r="AI227" s="305" t="s">
        <v>313</v>
      </c>
      <c r="AJ227" s="305" t="s">
        <v>313</v>
      </c>
      <c r="AK227" s="305" t="s">
        <v>313</v>
      </c>
      <c r="AL227" s="305" t="s">
        <v>313</v>
      </c>
      <c r="AM227" s="305" t="s">
        <v>313</v>
      </c>
      <c r="AN227" s="305" t="s">
        <v>313</v>
      </c>
      <c r="AO227" s="305" t="s">
        <v>313</v>
      </c>
      <c r="AP227" s="305" t="s">
        <v>313</v>
      </c>
      <c r="AQ227" s="305" t="s">
        <v>313</v>
      </c>
      <c r="AR227" s="305" t="s">
        <v>313</v>
      </c>
      <c r="AS227" s="305" t="s">
        <v>313</v>
      </c>
      <c r="AT227" s="305" t="s">
        <v>313</v>
      </c>
      <c r="AU227" s="305" t="s">
        <v>313</v>
      </c>
      <c r="AV227" s="305" t="s">
        <v>313</v>
      </c>
      <c r="AW227" s="305" t="s">
        <v>313</v>
      </c>
      <c r="AX227" s="305" t="s">
        <v>313</v>
      </c>
      <c r="AY227" s="305" t="s">
        <v>313</v>
      </c>
      <c r="AZ227" s="305" t="s">
        <v>313</v>
      </c>
      <c r="BA227" s="305" t="s">
        <v>313</v>
      </c>
      <c r="BB227" s="305" t="s">
        <v>313</v>
      </c>
      <c r="BC227" s="305" t="s">
        <v>313</v>
      </c>
      <c r="BD227" s="305" t="s">
        <v>313</v>
      </c>
      <c r="BE227" s="305" t="s">
        <v>313</v>
      </c>
      <c r="BF227" s="306" t="s">
        <v>313</v>
      </c>
    </row>
    <row r="228" spans="2:58" hidden="1">
      <c r="B228" s="176" t="s">
        <v>376</v>
      </c>
      <c r="C228" s="176" t="str">
        <f t="shared" ca="1" si="238"/>
        <v>Veikla</v>
      </c>
      <c r="D228" t="str">
        <f t="shared" si="239"/>
        <v>False</v>
      </c>
      <c r="E228" s="303" t="str">
        <f t="shared" si="220"/>
        <v>-</v>
      </c>
      <c r="F228" s="303" t="str">
        <f t="shared" si="221"/>
        <v>-</v>
      </c>
      <c r="G228" s="303" t="str">
        <f t="shared" si="222"/>
        <v>-</v>
      </c>
      <c r="H228" s="303" t="str">
        <f t="shared" si="223"/>
        <v>-</v>
      </c>
      <c r="I228" s="303" t="str">
        <f t="shared" si="224"/>
        <v>-</v>
      </c>
      <c r="J228" s="303" t="str">
        <f t="shared" si="225"/>
        <v>-</v>
      </c>
      <c r="K228" s="303" t="str">
        <f t="shared" si="226"/>
        <v>-</v>
      </c>
      <c r="L228" s="303" t="str">
        <f t="shared" si="227"/>
        <v>-</v>
      </c>
      <c r="M228" s="303" t="str">
        <f t="shared" si="228"/>
        <v>-</v>
      </c>
      <c r="N228" s="303" t="str">
        <f t="shared" si="229"/>
        <v>-</v>
      </c>
      <c r="O228" s="303" t="str">
        <f t="shared" si="230"/>
        <v>-</v>
      </c>
      <c r="P228" s="303" t="str">
        <f t="shared" si="231"/>
        <v>-</v>
      </c>
      <c r="Q228" s="303" t="str">
        <f t="shared" si="232"/>
        <v>-</v>
      </c>
      <c r="R228" s="303" t="str">
        <f t="shared" si="233"/>
        <v>-</v>
      </c>
      <c r="S228" s="303" t="str">
        <f t="shared" si="234"/>
        <v>-</v>
      </c>
      <c r="T228" s="303" t="str">
        <f t="shared" si="235"/>
        <v>-</v>
      </c>
      <c r="U228" s="303" t="str">
        <f t="shared" si="236"/>
        <v>-</v>
      </c>
      <c r="V228" s="303" t="str">
        <f t="shared" si="237"/>
        <v>-</v>
      </c>
      <c r="W228" s="119"/>
      <c r="X228" s="119"/>
      <c r="Y228" s="119"/>
      <c r="Z228" s="119"/>
      <c r="AA228" s="119"/>
      <c r="AB228" s="119"/>
      <c r="AC228" s="119"/>
      <c r="AD228" s="119"/>
      <c r="AE228" s="119"/>
      <c r="AF228" s="304" t="s">
        <v>313</v>
      </c>
      <c r="AG228" s="305" t="s">
        <v>313</v>
      </c>
      <c r="AH228" s="305" t="s">
        <v>313</v>
      </c>
      <c r="AI228" s="305" t="s">
        <v>313</v>
      </c>
      <c r="AJ228" s="305" t="s">
        <v>313</v>
      </c>
      <c r="AK228" s="305" t="s">
        <v>313</v>
      </c>
      <c r="AL228" s="305" t="s">
        <v>313</v>
      </c>
      <c r="AM228" s="305" t="s">
        <v>313</v>
      </c>
      <c r="AN228" s="305" t="s">
        <v>313</v>
      </c>
      <c r="AO228" s="305" t="s">
        <v>313</v>
      </c>
      <c r="AP228" s="305" t="s">
        <v>313</v>
      </c>
      <c r="AQ228" s="305" t="s">
        <v>313</v>
      </c>
      <c r="AR228" s="305" t="s">
        <v>313</v>
      </c>
      <c r="AS228" s="305" t="s">
        <v>313</v>
      </c>
      <c r="AT228" s="305" t="s">
        <v>313</v>
      </c>
      <c r="AU228" s="305" t="s">
        <v>313</v>
      </c>
      <c r="AV228" s="305" t="s">
        <v>313</v>
      </c>
      <c r="AW228" s="305" t="s">
        <v>313</v>
      </c>
      <c r="AX228" s="305" t="s">
        <v>313</v>
      </c>
      <c r="AY228" s="305" t="s">
        <v>313</v>
      </c>
      <c r="AZ228" s="305" t="s">
        <v>313</v>
      </c>
      <c r="BA228" s="305" t="s">
        <v>313</v>
      </c>
      <c r="BB228" s="305" t="s">
        <v>313</v>
      </c>
      <c r="BC228" s="305" t="s">
        <v>313</v>
      </c>
      <c r="BD228" s="305" t="s">
        <v>313</v>
      </c>
      <c r="BE228" s="305" t="s">
        <v>313</v>
      </c>
      <c r="BF228" s="306" t="s">
        <v>313</v>
      </c>
    </row>
    <row r="229" spans="2:58" hidden="1">
      <c r="B229" s="176" t="s">
        <v>377</v>
      </c>
      <c r="C229" s="176" t="str">
        <f t="shared" ca="1" si="238"/>
        <v>Veikla</v>
      </c>
      <c r="D229" t="str">
        <f t="shared" si="239"/>
        <v>False</v>
      </c>
      <c r="E229" s="303" t="str">
        <f t="shared" si="220"/>
        <v>-</v>
      </c>
      <c r="F229" s="303" t="str">
        <f t="shared" si="221"/>
        <v>-</v>
      </c>
      <c r="G229" s="303" t="str">
        <f t="shared" si="222"/>
        <v>-</v>
      </c>
      <c r="H229" s="303" t="str">
        <f t="shared" si="223"/>
        <v>-</v>
      </c>
      <c r="I229" s="303" t="str">
        <f t="shared" si="224"/>
        <v>-</v>
      </c>
      <c r="J229" s="303" t="str">
        <f t="shared" si="225"/>
        <v>-</v>
      </c>
      <c r="K229" s="303" t="str">
        <f t="shared" si="226"/>
        <v>-</v>
      </c>
      <c r="L229" s="303" t="str">
        <f t="shared" si="227"/>
        <v>-</v>
      </c>
      <c r="M229" s="303" t="str">
        <f t="shared" si="228"/>
        <v>-</v>
      </c>
      <c r="N229" s="303" t="str">
        <f t="shared" si="229"/>
        <v>-</v>
      </c>
      <c r="O229" s="303" t="str">
        <f t="shared" si="230"/>
        <v>-</v>
      </c>
      <c r="P229" s="303" t="str">
        <f t="shared" si="231"/>
        <v>-</v>
      </c>
      <c r="Q229" s="303" t="str">
        <f t="shared" si="232"/>
        <v>-</v>
      </c>
      <c r="R229" s="303" t="str">
        <f t="shared" si="233"/>
        <v>-</v>
      </c>
      <c r="S229" s="303" t="str">
        <f t="shared" si="234"/>
        <v>-</v>
      </c>
      <c r="T229" s="303" t="str">
        <f t="shared" si="235"/>
        <v>-</v>
      </c>
      <c r="U229" s="303" t="str">
        <f t="shared" si="236"/>
        <v>-</v>
      </c>
      <c r="V229" s="303" t="str">
        <f t="shared" si="237"/>
        <v>-</v>
      </c>
      <c r="W229" s="119"/>
      <c r="X229" s="119"/>
      <c r="Y229" s="119"/>
      <c r="Z229" s="119"/>
      <c r="AA229" s="119"/>
      <c r="AB229" s="119"/>
      <c r="AC229" s="119"/>
      <c r="AD229" s="119"/>
      <c r="AE229" s="119"/>
      <c r="AF229" s="304" t="s">
        <v>313</v>
      </c>
      <c r="AG229" s="305" t="s">
        <v>313</v>
      </c>
      <c r="AH229" s="305" t="s">
        <v>313</v>
      </c>
      <c r="AI229" s="305" t="s">
        <v>313</v>
      </c>
      <c r="AJ229" s="305" t="s">
        <v>313</v>
      </c>
      <c r="AK229" s="305" t="s">
        <v>313</v>
      </c>
      <c r="AL229" s="305" t="s">
        <v>313</v>
      </c>
      <c r="AM229" s="305" t="s">
        <v>313</v>
      </c>
      <c r="AN229" s="305" t="s">
        <v>313</v>
      </c>
      <c r="AO229" s="305" t="s">
        <v>313</v>
      </c>
      <c r="AP229" s="305" t="s">
        <v>313</v>
      </c>
      <c r="AQ229" s="305" t="s">
        <v>313</v>
      </c>
      <c r="AR229" s="305" t="s">
        <v>313</v>
      </c>
      <c r="AS229" s="305" t="s">
        <v>313</v>
      </c>
      <c r="AT229" s="305" t="s">
        <v>313</v>
      </c>
      <c r="AU229" s="305" t="s">
        <v>313</v>
      </c>
      <c r="AV229" s="305" t="s">
        <v>313</v>
      </c>
      <c r="AW229" s="305" t="s">
        <v>313</v>
      </c>
      <c r="AX229" s="305" t="s">
        <v>313</v>
      </c>
      <c r="AY229" s="305" t="s">
        <v>313</v>
      </c>
      <c r="AZ229" s="305" t="s">
        <v>313</v>
      </c>
      <c r="BA229" s="305" t="s">
        <v>313</v>
      </c>
      <c r="BB229" s="305" t="s">
        <v>313</v>
      </c>
      <c r="BC229" s="305" t="s">
        <v>313</v>
      </c>
      <c r="BD229" s="305" t="s">
        <v>313</v>
      </c>
      <c r="BE229" s="305" t="s">
        <v>313</v>
      </c>
      <c r="BF229" s="306" t="s">
        <v>313</v>
      </c>
    </row>
    <row r="230" spans="2:58" hidden="1">
      <c r="B230" s="176" t="s">
        <v>378</v>
      </c>
      <c r="C230" s="176" t="str">
        <f t="shared" ca="1" si="238"/>
        <v>Veikla</v>
      </c>
      <c r="D230" t="str">
        <f t="shared" si="239"/>
        <v>False</v>
      </c>
      <c r="E230" s="303" t="str">
        <f t="shared" ref="E230:E269" si="240">IFERROR((AF230-$AG230)/$AG230,"-")</f>
        <v>-</v>
      </c>
      <c r="F230" s="303" t="str">
        <f t="shared" ref="F230:F269" si="241">IFERROR((AH230-$AG230)/$AG230,"-")</f>
        <v>-</v>
      </c>
      <c r="G230" s="303" t="str">
        <f t="shared" ref="G230:G269" si="242">IFERROR((AI230-$AJ230)/$AJ230,"-")</f>
        <v>-</v>
      </c>
      <c r="H230" s="303" t="str">
        <f t="shared" ref="H230:H269" si="243">IFERROR((AK230-$AJ230)/$AJ230,"-")</f>
        <v>-</v>
      </c>
      <c r="I230" s="303" t="str">
        <f t="shared" ref="I230:I269" si="244">IFERROR((AL230-$AM230)/$AM230,"-")</f>
        <v>-</v>
      </c>
      <c r="J230" s="303" t="str">
        <f t="shared" ref="J230:J269" si="245">IFERROR((AN230-$AM230)/$AM230,"-")</f>
        <v>-</v>
      </c>
      <c r="K230" s="303" t="str">
        <f t="shared" ref="K230:K269" si="246">IFERROR((AO230-$AP230)/$AP230,"-")</f>
        <v>-</v>
      </c>
      <c r="L230" s="303" t="str">
        <f t="shared" ref="L230:L269" si="247">IFERROR((AQ230-$AP230)/$AP230,"-")</f>
        <v>-</v>
      </c>
      <c r="M230" s="303" t="str">
        <f t="shared" ref="M230:M269" si="248">IFERROR((AR230-$AS230)/$AS230,"-")</f>
        <v>-</v>
      </c>
      <c r="N230" s="303" t="str">
        <f t="shared" ref="N230:N269" si="249">IFERROR((AT230-$AS230)/$AS230,"-")</f>
        <v>-</v>
      </c>
      <c r="O230" s="303" t="str">
        <f t="shared" ref="O230:O269" si="250">IFERROR((AU230-$AV230)/$AV230,"-")</f>
        <v>-</v>
      </c>
      <c r="P230" s="303" t="str">
        <f t="shared" ref="P230:P269" si="251">IFERROR((AW230-$AV230)/$AV230,"-")</f>
        <v>-</v>
      </c>
      <c r="Q230" s="303" t="str">
        <f t="shared" ref="Q230:Q269" si="252">IFERROR((AX230-$AY230)/$AY230,"-")</f>
        <v>-</v>
      </c>
      <c r="R230" s="303" t="str">
        <f t="shared" ref="R230:R269" si="253">IFERROR((AZ230-$AY230)/$AY230,"-")</f>
        <v>-</v>
      </c>
      <c r="S230" s="303" t="str">
        <f t="shared" ref="S230:S269" si="254">IFERROR((BA230-$BB230)/$BB230,"-")</f>
        <v>-</v>
      </c>
      <c r="T230" s="303" t="str">
        <f t="shared" ref="T230:T269" si="255">IFERROR((BC230-$BB230)/$BB230,"-")</f>
        <v>-</v>
      </c>
      <c r="U230" s="303" t="str">
        <f t="shared" ref="U230:U269" si="256">IFERROR((BD230-$BE230)/$BE230,"-")</f>
        <v>-</v>
      </c>
      <c r="V230" s="303" t="str">
        <f t="shared" ref="V230:V269" si="257">IFERROR((BF230-$BE230)/$BE230,"-")</f>
        <v>-</v>
      </c>
      <c r="W230" s="119"/>
      <c r="X230" s="119"/>
      <c r="Y230" s="119"/>
      <c r="Z230" s="119"/>
      <c r="AA230" s="119"/>
      <c r="AB230" s="119"/>
      <c r="AC230" s="119"/>
      <c r="AD230" s="119"/>
      <c r="AE230" s="119"/>
      <c r="AF230" s="304" t="s">
        <v>313</v>
      </c>
      <c r="AG230" s="305" t="s">
        <v>313</v>
      </c>
      <c r="AH230" s="305" t="s">
        <v>313</v>
      </c>
      <c r="AI230" s="305" t="s">
        <v>313</v>
      </c>
      <c r="AJ230" s="305" t="s">
        <v>313</v>
      </c>
      <c r="AK230" s="305" t="s">
        <v>313</v>
      </c>
      <c r="AL230" s="305" t="s">
        <v>313</v>
      </c>
      <c r="AM230" s="305" t="s">
        <v>313</v>
      </c>
      <c r="AN230" s="305" t="s">
        <v>313</v>
      </c>
      <c r="AO230" s="305" t="s">
        <v>313</v>
      </c>
      <c r="AP230" s="305" t="s">
        <v>313</v>
      </c>
      <c r="AQ230" s="305" t="s">
        <v>313</v>
      </c>
      <c r="AR230" s="305" t="s">
        <v>313</v>
      </c>
      <c r="AS230" s="305" t="s">
        <v>313</v>
      </c>
      <c r="AT230" s="305" t="s">
        <v>313</v>
      </c>
      <c r="AU230" s="305" t="s">
        <v>313</v>
      </c>
      <c r="AV230" s="305" t="s">
        <v>313</v>
      </c>
      <c r="AW230" s="305" t="s">
        <v>313</v>
      </c>
      <c r="AX230" s="305" t="s">
        <v>313</v>
      </c>
      <c r="AY230" s="305" t="s">
        <v>313</v>
      </c>
      <c r="AZ230" s="305" t="s">
        <v>313</v>
      </c>
      <c r="BA230" s="305" t="s">
        <v>313</v>
      </c>
      <c r="BB230" s="305" t="s">
        <v>313</v>
      </c>
      <c r="BC230" s="305" t="s">
        <v>313</v>
      </c>
      <c r="BD230" s="305" t="s">
        <v>313</v>
      </c>
      <c r="BE230" s="305" t="s">
        <v>313</v>
      </c>
      <c r="BF230" s="306" t="s">
        <v>313</v>
      </c>
    </row>
    <row r="231" spans="2:58" hidden="1">
      <c r="B231" s="176" t="s">
        <v>379</v>
      </c>
      <c r="C231" s="176" t="str">
        <f t="shared" ca="1" si="238"/>
        <v>Veikla</v>
      </c>
      <c r="D231" t="str">
        <f t="shared" si="239"/>
        <v>False</v>
      </c>
      <c r="E231" s="303" t="str">
        <f t="shared" si="240"/>
        <v>-</v>
      </c>
      <c r="F231" s="303" t="str">
        <f t="shared" si="241"/>
        <v>-</v>
      </c>
      <c r="G231" s="303" t="str">
        <f t="shared" si="242"/>
        <v>-</v>
      </c>
      <c r="H231" s="303" t="str">
        <f t="shared" si="243"/>
        <v>-</v>
      </c>
      <c r="I231" s="303" t="str">
        <f t="shared" si="244"/>
        <v>-</v>
      </c>
      <c r="J231" s="303" t="str">
        <f t="shared" si="245"/>
        <v>-</v>
      </c>
      <c r="K231" s="303" t="str">
        <f t="shared" si="246"/>
        <v>-</v>
      </c>
      <c r="L231" s="303" t="str">
        <f t="shared" si="247"/>
        <v>-</v>
      </c>
      <c r="M231" s="303" t="str">
        <f t="shared" si="248"/>
        <v>-</v>
      </c>
      <c r="N231" s="303" t="str">
        <f t="shared" si="249"/>
        <v>-</v>
      </c>
      <c r="O231" s="303" t="str">
        <f t="shared" si="250"/>
        <v>-</v>
      </c>
      <c r="P231" s="303" t="str">
        <f t="shared" si="251"/>
        <v>-</v>
      </c>
      <c r="Q231" s="303" t="str">
        <f t="shared" si="252"/>
        <v>-</v>
      </c>
      <c r="R231" s="303" t="str">
        <f t="shared" si="253"/>
        <v>-</v>
      </c>
      <c r="S231" s="303" t="str">
        <f t="shared" si="254"/>
        <v>-</v>
      </c>
      <c r="T231" s="303" t="str">
        <f t="shared" si="255"/>
        <v>-</v>
      </c>
      <c r="U231" s="303" t="str">
        <f t="shared" si="256"/>
        <v>-</v>
      </c>
      <c r="V231" s="303" t="str">
        <f t="shared" si="257"/>
        <v>-</v>
      </c>
      <c r="W231" s="119"/>
      <c r="X231" s="119"/>
      <c r="Y231" s="119"/>
      <c r="Z231" s="119"/>
      <c r="AA231" s="119"/>
      <c r="AB231" s="119"/>
      <c r="AC231" s="119"/>
      <c r="AD231" s="119"/>
      <c r="AE231" s="119"/>
      <c r="AF231" s="304" t="s">
        <v>313</v>
      </c>
      <c r="AG231" s="305" t="s">
        <v>313</v>
      </c>
      <c r="AH231" s="305" t="s">
        <v>313</v>
      </c>
      <c r="AI231" s="305" t="s">
        <v>313</v>
      </c>
      <c r="AJ231" s="305" t="s">
        <v>313</v>
      </c>
      <c r="AK231" s="305" t="s">
        <v>313</v>
      </c>
      <c r="AL231" s="305" t="s">
        <v>313</v>
      </c>
      <c r="AM231" s="305" t="s">
        <v>313</v>
      </c>
      <c r="AN231" s="305" t="s">
        <v>313</v>
      </c>
      <c r="AO231" s="305" t="s">
        <v>313</v>
      </c>
      <c r="AP231" s="305" t="s">
        <v>313</v>
      </c>
      <c r="AQ231" s="305" t="s">
        <v>313</v>
      </c>
      <c r="AR231" s="305" t="s">
        <v>313</v>
      </c>
      <c r="AS231" s="305" t="s">
        <v>313</v>
      </c>
      <c r="AT231" s="305" t="s">
        <v>313</v>
      </c>
      <c r="AU231" s="305" t="s">
        <v>313</v>
      </c>
      <c r="AV231" s="305" t="s">
        <v>313</v>
      </c>
      <c r="AW231" s="305" t="s">
        <v>313</v>
      </c>
      <c r="AX231" s="305" t="s">
        <v>313</v>
      </c>
      <c r="AY231" s="305" t="s">
        <v>313</v>
      </c>
      <c r="AZ231" s="305" t="s">
        <v>313</v>
      </c>
      <c r="BA231" s="305" t="s">
        <v>313</v>
      </c>
      <c r="BB231" s="305" t="s">
        <v>313</v>
      </c>
      <c r="BC231" s="305" t="s">
        <v>313</v>
      </c>
      <c r="BD231" s="305" t="s">
        <v>313</v>
      </c>
      <c r="BE231" s="305" t="s">
        <v>313</v>
      </c>
      <c r="BF231" s="306" t="s">
        <v>313</v>
      </c>
    </row>
    <row r="232" spans="2:58" hidden="1">
      <c r="B232" s="176" t="s">
        <v>380</v>
      </c>
      <c r="C232" s="176" t="str">
        <f t="shared" ca="1" si="238"/>
        <v>Veikla</v>
      </c>
      <c r="D232" t="str">
        <f t="shared" si="239"/>
        <v>False</v>
      </c>
      <c r="E232" s="303" t="str">
        <f t="shared" si="240"/>
        <v>-</v>
      </c>
      <c r="F232" s="303" t="str">
        <f t="shared" si="241"/>
        <v>-</v>
      </c>
      <c r="G232" s="303" t="str">
        <f t="shared" si="242"/>
        <v>-</v>
      </c>
      <c r="H232" s="303" t="str">
        <f t="shared" si="243"/>
        <v>-</v>
      </c>
      <c r="I232" s="303" t="str">
        <f t="shared" si="244"/>
        <v>-</v>
      </c>
      <c r="J232" s="303" t="str">
        <f t="shared" si="245"/>
        <v>-</v>
      </c>
      <c r="K232" s="303" t="str">
        <f t="shared" si="246"/>
        <v>-</v>
      </c>
      <c r="L232" s="303" t="str">
        <f t="shared" si="247"/>
        <v>-</v>
      </c>
      <c r="M232" s="303" t="str">
        <f t="shared" si="248"/>
        <v>-</v>
      </c>
      <c r="N232" s="303" t="str">
        <f t="shared" si="249"/>
        <v>-</v>
      </c>
      <c r="O232" s="303" t="str">
        <f t="shared" si="250"/>
        <v>-</v>
      </c>
      <c r="P232" s="303" t="str">
        <f t="shared" si="251"/>
        <v>-</v>
      </c>
      <c r="Q232" s="303" t="str">
        <f t="shared" si="252"/>
        <v>-</v>
      </c>
      <c r="R232" s="303" t="str">
        <f t="shared" si="253"/>
        <v>-</v>
      </c>
      <c r="S232" s="303" t="str">
        <f t="shared" si="254"/>
        <v>-</v>
      </c>
      <c r="T232" s="303" t="str">
        <f t="shared" si="255"/>
        <v>-</v>
      </c>
      <c r="U232" s="303" t="str">
        <f t="shared" si="256"/>
        <v>-</v>
      </c>
      <c r="V232" s="303" t="str">
        <f t="shared" si="257"/>
        <v>-</v>
      </c>
      <c r="W232" s="119"/>
      <c r="X232" s="119"/>
      <c r="Y232" s="119"/>
      <c r="Z232" s="119"/>
      <c r="AA232" s="119"/>
      <c r="AB232" s="119"/>
      <c r="AC232" s="119"/>
      <c r="AD232" s="119"/>
      <c r="AE232" s="119"/>
      <c r="AF232" s="304" t="s">
        <v>313</v>
      </c>
      <c r="AG232" s="305" t="s">
        <v>313</v>
      </c>
      <c r="AH232" s="305" t="s">
        <v>313</v>
      </c>
      <c r="AI232" s="305" t="s">
        <v>313</v>
      </c>
      <c r="AJ232" s="305" t="s">
        <v>313</v>
      </c>
      <c r="AK232" s="305" t="s">
        <v>313</v>
      </c>
      <c r="AL232" s="305" t="s">
        <v>313</v>
      </c>
      <c r="AM232" s="305" t="s">
        <v>313</v>
      </c>
      <c r="AN232" s="305" t="s">
        <v>313</v>
      </c>
      <c r="AO232" s="305" t="s">
        <v>313</v>
      </c>
      <c r="AP232" s="305" t="s">
        <v>313</v>
      </c>
      <c r="AQ232" s="305" t="s">
        <v>313</v>
      </c>
      <c r="AR232" s="305" t="s">
        <v>313</v>
      </c>
      <c r="AS232" s="305" t="s">
        <v>313</v>
      </c>
      <c r="AT232" s="305" t="s">
        <v>313</v>
      </c>
      <c r="AU232" s="305" t="s">
        <v>313</v>
      </c>
      <c r="AV232" s="305" t="s">
        <v>313</v>
      </c>
      <c r="AW232" s="305" t="s">
        <v>313</v>
      </c>
      <c r="AX232" s="305" t="s">
        <v>313</v>
      </c>
      <c r="AY232" s="305" t="s">
        <v>313</v>
      </c>
      <c r="AZ232" s="305" t="s">
        <v>313</v>
      </c>
      <c r="BA232" s="305" t="s">
        <v>313</v>
      </c>
      <c r="BB232" s="305" t="s">
        <v>313</v>
      </c>
      <c r="BC232" s="305" t="s">
        <v>313</v>
      </c>
      <c r="BD232" s="305" t="s">
        <v>313</v>
      </c>
      <c r="BE232" s="305" t="s">
        <v>313</v>
      </c>
      <c r="BF232" s="306" t="s">
        <v>313</v>
      </c>
    </row>
    <row r="233" spans="2:58" hidden="1">
      <c r="B233" s="176" t="s">
        <v>381</v>
      </c>
      <c r="C233" s="176" t="str">
        <f t="shared" ref="C233:C269" ca="1" si="258">VLOOKUP(B233,$B$12:$C$129,2,FALSE)</f>
        <v>Veikla</v>
      </c>
      <c r="D233" t="str">
        <f t="shared" ref="D233:D269" si="259">IF(COUNTIF(E233:BF233,"-")&lt;18,"True","False")</f>
        <v>False</v>
      </c>
      <c r="E233" s="303" t="str">
        <f t="shared" si="240"/>
        <v>-</v>
      </c>
      <c r="F233" s="303" t="str">
        <f t="shared" si="241"/>
        <v>-</v>
      </c>
      <c r="G233" s="303" t="str">
        <f t="shared" si="242"/>
        <v>-</v>
      </c>
      <c r="H233" s="303" t="str">
        <f t="shared" si="243"/>
        <v>-</v>
      </c>
      <c r="I233" s="303" t="str">
        <f t="shared" si="244"/>
        <v>-</v>
      </c>
      <c r="J233" s="303" t="str">
        <f t="shared" si="245"/>
        <v>-</v>
      </c>
      <c r="K233" s="303" t="str">
        <f t="shared" si="246"/>
        <v>-</v>
      </c>
      <c r="L233" s="303" t="str">
        <f t="shared" si="247"/>
        <v>-</v>
      </c>
      <c r="M233" s="303" t="str">
        <f t="shared" si="248"/>
        <v>-</v>
      </c>
      <c r="N233" s="303" t="str">
        <f t="shared" si="249"/>
        <v>-</v>
      </c>
      <c r="O233" s="303" t="str">
        <f t="shared" si="250"/>
        <v>-</v>
      </c>
      <c r="P233" s="303" t="str">
        <f t="shared" si="251"/>
        <v>-</v>
      </c>
      <c r="Q233" s="303" t="str">
        <f t="shared" si="252"/>
        <v>-</v>
      </c>
      <c r="R233" s="303" t="str">
        <f t="shared" si="253"/>
        <v>-</v>
      </c>
      <c r="S233" s="303" t="str">
        <f t="shared" si="254"/>
        <v>-</v>
      </c>
      <c r="T233" s="303" t="str">
        <f t="shared" si="255"/>
        <v>-</v>
      </c>
      <c r="U233" s="303" t="str">
        <f t="shared" si="256"/>
        <v>-</v>
      </c>
      <c r="V233" s="303" t="str">
        <f t="shared" si="257"/>
        <v>-</v>
      </c>
      <c r="W233" s="119"/>
      <c r="X233" s="119"/>
      <c r="Y233" s="119"/>
      <c r="Z233" s="119"/>
      <c r="AA233" s="119"/>
      <c r="AB233" s="119"/>
      <c r="AC233" s="119"/>
      <c r="AD233" s="119"/>
      <c r="AE233" s="119"/>
      <c r="AF233" s="304" t="s">
        <v>313</v>
      </c>
      <c r="AG233" s="305" t="s">
        <v>313</v>
      </c>
      <c r="AH233" s="305" t="s">
        <v>313</v>
      </c>
      <c r="AI233" s="305" t="s">
        <v>313</v>
      </c>
      <c r="AJ233" s="305" t="s">
        <v>313</v>
      </c>
      <c r="AK233" s="305" t="s">
        <v>313</v>
      </c>
      <c r="AL233" s="305" t="s">
        <v>313</v>
      </c>
      <c r="AM233" s="305" t="s">
        <v>313</v>
      </c>
      <c r="AN233" s="305" t="s">
        <v>313</v>
      </c>
      <c r="AO233" s="305" t="s">
        <v>313</v>
      </c>
      <c r="AP233" s="305" t="s">
        <v>313</v>
      </c>
      <c r="AQ233" s="305" t="s">
        <v>313</v>
      </c>
      <c r="AR233" s="305" t="s">
        <v>313</v>
      </c>
      <c r="AS233" s="305" t="s">
        <v>313</v>
      </c>
      <c r="AT233" s="305" t="s">
        <v>313</v>
      </c>
      <c r="AU233" s="305" t="s">
        <v>313</v>
      </c>
      <c r="AV233" s="305" t="s">
        <v>313</v>
      </c>
      <c r="AW233" s="305" t="s">
        <v>313</v>
      </c>
      <c r="AX233" s="305" t="s">
        <v>313</v>
      </c>
      <c r="AY233" s="305" t="s">
        <v>313</v>
      </c>
      <c r="AZ233" s="305" t="s">
        <v>313</v>
      </c>
      <c r="BA233" s="305" t="s">
        <v>313</v>
      </c>
      <c r="BB233" s="305" t="s">
        <v>313</v>
      </c>
      <c r="BC233" s="305" t="s">
        <v>313</v>
      </c>
      <c r="BD233" s="305" t="s">
        <v>313</v>
      </c>
      <c r="BE233" s="305" t="s">
        <v>313</v>
      </c>
      <c r="BF233" s="306" t="s">
        <v>313</v>
      </c>
    </row>
    <row r="234" spans="2:58" hidden="1">
      <c r="B234" s="176" t="s">
        <v>382</v>
      </c>
      <c r="C234" s="176" t="str">
        <f t="shared" ca="1" si="258"/>
        <v>Veikla</v>
      </c>
      <c r="D234" t="str">
        <f t="shared" si="259"/>
        <v>False</v>
      </c>
      <c r="E234" s="303" t="str">
        <f t="shared" si="240"/>
        <v>-</v>
      </c>
      <c r="F234" s="303" t="str">
        <f t="shared" si="241"/>
        <v>-</v>
      </c>
      <c r="G234" s="303" t="str">
        <f t="shared" si="242"/>
        <v>-</v>
      </c>
      <c r="H234" s="303" t="str">
        <f t="shared" si="243"/>
        <v>-</v>
      </c>
      <c r="I234" s="303" t="str">
        <f t="shared" si="244"/>
        <v>-</v>
      </c>
      <c r="J234" s="303" t="str">
        <f t="shared" si="245"/>
        <v>-</v>
      </c>
      <c r="K234" s="303" t="str">
        <f t="shared" si="246"/>
        <v>-</v>
      </c>
      <c r="L234" s="303" t="str">
        <f t="shared" si="247"/>
        <v>-</v>
      </c>
      <c r="M234" s="303" t="str">
        <f t="shared" si="248"/>
        <v>-</v>
      </c>
      <c r="N234" s="303" t="str">
        <f t="shared" si="249"/>
        <v>-</v>
      </c>
      <c r="O234" s="303" t="str">
        <f t="shared" si="250"/>
        <v>-</v>
      </c>
      <c r="P234" s="303" t="str">
        <f t="shared" si="251"/>
        <v>-</v>
      </c>
      <c r="Q234" s="303" t="str">
        <f t="shared" si="252"/>
        <v>-</v>
      </c>
      <c r="R234" s="303" t="str">
        <f t="shared" si="253"/>
        <v>-</v>
      </c>
      <c r="S234" s="303" t="str">
        <f t="shared" si="254"/>
        <v>-</v>
      </c>
      <c r="T234" s="303" t="str">
        <f t="shared" si="255"/>
        <v>-</v>
      </c>
      <c r="U234" s="303" t="str">
        <f t="shared" si="256"/>
        <v>-</v>
      </c>
      <c r="V234" s="303" t="str">
        <f t="shared" si="257"/>
        <v>-</v>
      </c>
      <c r="W234" s="119"/>
      <c r="X234" s="119"/>
      <c r="Y234" s="119"/>
      <c r="Z234" s="119"/>
      <c r="AA234" s="119"/>
      <c r="AB234" s="119"/>
      <c r="AC234" s="119"/>
      <c r="AD234" s="119"/>
      <c r="AE234" s="119"/>
      <c r="AF234" s="304" t="s">
        <v>313</v>
      </c>
      <c r="AG234" s="305" t="s">
        <v>313</v>
      </c>
      <c r="AH234" s="305" t="s">
        <v>313</v>
      </c>
      <c r="AI234" s="305" t="s">
        <v>313</v>
      </c>
      <c r="AJ234" s="305" t="s">
        <v>313</v>
      </c>
      <c r="AK234" s="305" t="s">
        <v>313</v>
      </c>
      <c r="AL234" s="305" t="s">
        <v>313</v>
      </c>
      <c r="AM234" s="305" t="s">
        <v>313</v>
      </c>
      <c r="AN234" s="305" t="s">
        <v>313</v>
      </c>
      <c r="AO234" s="305" t="s">
        <v>313</v>
      </c>
      <c r="AP234" s="305" t="s">
        <v>313</v>
      </c>
      <c r="AQ234" s="305" t="s">
        <v>313</v>
      </c>
      <c r="AR234" s="305" t="s">
        <v>313</v>
      </c>
      <c r="AS234" s="305" t="s">
        <v>313</v>
      </c>
      <c r="AT234" s="305" t="s">
        <v>313</v>
      </c>
      <c r="AU234" s="305" t="s">
        <v>313</v>
      </c>
      <c r="AV234" s="305" t="s">
        <v>313</v>
      </c>
      <c r="AW234" s="305" t="s">
        <v>313</v>
      </c>
      <c r="AX234" s="305" t="s">
        <v>313</v>
      </c>
      <c r="AY234" s="305" t="s">
        <v>313</v>
      </c>
      <c r="AZ234" s="305" t="s">
        <v>313</v>
      </c>
      <c r="BA234" s="305" t="s">
        <v>313</v>
      </c>
      <c r="BB234" s="305" t="s">
        <v>313</v>
      </c>
      <c r="BC234" s="305" t="s">
        <v>313</v>
      </c>
      <c r="BD234" s="305" t="s">
        <v>313</v>
      </c>
      <c r="BE234" s="305" t="s">
        <v>313</v>
      </c>
      <c r="BF234" s="306" t="s">
        <v>313</v>
      </c>
    </row>
    <row r="235" spans="2:58" hidden="1">
      <c r="B235" s="176" t="s">
        <v>383</v>
      </c>
      <c r="C235" s="176" t="str">
        <f t="shared" ca="1" si="258"/>
        <v>Veikla</v>
      </c>
      <c r="D235" t="str">
        <f t="shared" si="259"/>
        <v>False</v>
      </c>
      <c r="E235" s="303" t="str">
        <f t="shared" si="240"/>
        <v>-</v>
      </c>
      <c r="F235" s="303" t="str">
        <f t="shared" si="241"/>
        <v>-</v>
      </c>
      <c r="G235" s="303" t="str">
        <f t="shared" si="242"/>
        <v>-</v>
      </c>
      <c r="H235" s="303" t="str">
        <f t="shared" si="243"/>
        <v>-</v>
      </c>
      <c r="I235" s="303" t="str">
        <f t="shared" si="244"/>
        <v>-</v>
      </c>
      <c r="J235" s="303" t="str">
        <f t="shared" si="245"/>
        <v>-</v>
      </c>
      <c r="K235" s="303" t="str">
        <f t="shared" si="246"/>
        <v>-</v>
      </c>
      <c r="L235" s="303" t="str">
        <f t="shared" si="247"/>
        <v>-</v>
      </c>
      <c r="M235" s="303" t="str">
        <f t="shared" si="248"/>
        <v>-</v>
      </c>
      <c r="N235" s="303" t="str">
        <f t="shared" si="249"/>
        <v>-</v>
      </c>
      <c r="O235" s="303" t="str">
        <f t="shared" si="250"/>
        <v>-</v>
      </c>
      <c r="P235" s="303" t="str">
        <f t="shared" si="251"/>
        <v>-</v>
      </c>
      <c r="Q235" s="303" t="str">
        <f t="shared" si="252"/>
        <v>-</v>
      </c>
      <c r="R235" s="303" t="str">
        <f t="shared" si="253"/>
        <v>-</v>
      </c>
      <c r="S235" s="303" t="str">
        <f t="shared" si="254"/>
        <v>-</v>
      </c>
      <c r="T235" s="303" t="str">
        <f t="shared" si="255"/>
        <v>-</v>
      </c>
      <c r="U235" s="303" t="str">
        <f t="shared" si="256"/>
        <v>-</v>
      </c>
      <c r="V235" s="303" t="str">
        <f t="shared" si="257"/>
        <v>-</v>
      </c>
      <c r="W235" s="119"/>
      <c r="X235" s="119"/>
      <c r="Y235" s="119"/>
      <c r="Z235" s="119"/>
      <c r="AA235" s="119"/>
      <c r="AB235" s="119"/>
      <c r="AC235" s="119"/>
      <c r="AD235" s="119"/>
      <c r="AE235" s="119"/>
      <c r="AF235" s="304" t="s">
        <v>313</v>
      </c>
      <c r="AG235" s="305" t="s">
        <v>313</v>
      </c>
      <c r="AH235" s="305" t="s">
        <v>313</v>
      </c>
      <c r="AI235" s="305" t="s">
        <v>313</v>
      </c>
      <c r="AJ235" s="305" t="s">
        <v>313</v>
      </c>
      <c r="AK235" s="305" t="s">
        <v>313</v>
      </c>
      <c r="AL235" s="305" t="s">
        <v>313</v>
      </c>
      <c r="AM235" s="305" t="s">
        <v>313</v>
      </c>
      <c r="AN235" s="305" t="s">
        <v>313</v>
      </c>
      <c r="AO235" s="305" t="s">
        <v>313</v>
      </c>
      <c r="AP235" s="305" t="s">
        <v>313</v>
      </c>
      <c r="AQ235" s="305" t="s">
        <v>313</v>
      </c>
      <c r="AR235" s="305" t="s">
        <v>313</v>
      </c>
      <c r="AS235" s="305" t="s">
        <v>313</v>
      </c>
      <c r="AT235" s="305" t="s">
        <v>313</v>
      </c>
      <c r="AU235" s="305" t="s">
        <v>313</v>
      </c>
      <c r="AV235" s="305" t="s">
        <v>313</v>
      </c>
      <c r="AW235" s="305" t="s">
        <v>313</v>
      </c>
      <c r="AX235" s="305" t="s">
        <v>313</v>
      </c>
      <c r="AY235" s="305" t="s">
        <v>313</v>
      </c>
      <c r="AZ235" s="305" t="s">
        <v>313</v>
      </c>
      <c r="BA235" s="305" t="s">
        <v>313</v>
      </c>
      <c r="BB235" s="305" t="s">
        <v>313</v>
      </c>
      <c r="BC235" s="305" t="s">
        <v>313</v>
      </c>
      <c r="BD235" s="305" t="s">
        <v>313</v>
      </c>
      <c r="BE235" s="305" t="s">
        <v>313</v>
      </c>
      <c r="BF235" s="306" t="s">
        <v>313</v>
      </c>
    </row>
    <row r="236" spans="2:58" hidden="1">
      <c r="B236" s="176" t="s">
        <v>384</v>
      </c>
      <c r="C236" s="176" t="str">
        <f t="shared" ca="1" si="258"/>
        <v>Reinvesticijos (po priemonės įgyvendinimo)</v>
      </c>
      <c r="D236" t="str">
        <f t="shared" si="259"/>
        <v>False</v>
      </c>
      <c r="E236" s="303" t="str">
        <f t="shared" si="240"/>
        <v>-</v>
      </c>
      <c r="F236" s="303" t="str">
        <f t="shared" si="241"/>
        <v>-</v>
      </c>
      <c r="G236" s="303" t="str">
        <f t="shared" si="242"/>
        <v>-</v>
      </c>
      <c r="H236" s="303" t="str">
        <f t="shared" si="243"/>
        <v>-</v>
      </c>
      <c r="I236" s="303" t="str">
        <f t="shared" si="244"/>
        <v>-</v>
      </c>
      <c r="J236" s="303" t="str">
        <f t="shared" si="245"/>
        <v>-</v>
      </c>
      <c r="K236" s="303" t="str">
        <f t="shared" si="246"/>
        <v>-</v>
      </c>
      <c r="L236" s="303" t="str">
        <f t="shared" si="247"/>
        <v>-</v>
      </c>
      <c r="M236" s="303" t="str">
        <f t="shared" si="248"/>
        <v>-</v>
      </c>
      <c r="N236" s="303" t="str">
        <f t="shared" si="249"/>
        <v>-</v>
      </c>
      <c r="O236" s="303" t="str">
        <f t="shared" si="250"/>
        <v>-</v>
      </c>
      <c r="P236" s="303" t="str">
        <f t="shared" si="251"/>
        <v>-</v>
      </c>
      <c r="Q236" s="303" t="str">
        <f t="shared" si="252"/>
        <v>-</v>
      </c>
      <c r="R236" s="303" t="str">
        <f t="shared" si="253"/>
        <v>-</v>
      </c>
      <c r="S236" s="303" t="str">
        <f t="shared" si="254"/>
        <v>-</v>
      </c>
      <c r="T236" s="303" t="str">
        <f t="shared" si="255"/>
        <v>-</v>
      </c>
      <c r="U236" s="303" t="str">
        <f t="shared" si="256"/>
        <v>-</v>
      </c>
      <c r="V236" s="303" t="str">
        <f t="shared" si="257"/>
        <v>-</v>
      </c>
      <c r="W236" s="119"/>
      <c r="X236" s="119"/>
      <c r="Y236" s="119"/>
      <c r="Z236" s="119"/>
      <c r="AA236" s="119"/>
      <c r="AB236" s="119"/>
      <c r="AC236" s="119"/>
      <c r="AD236" s="119"/>
      <c r="AE236" s="119"/>
      <c r="AF236" s="304" t="s">
        <v>313</v>
      </c>
      <c r="AG236" s="305" t="s">
        <v>313</v>
      </c>
      <c r="AH236" s="305" t="s">
        <v>313</v>
      </c>
      <c r="AI236" s="305" t="s">
        <v>313</v>
      </c>
      <c r="AJ236" s="305" t="s">
        <v>313</v>
      </c>
      <c r="AK236" s="305" t="s">
        <v>313</v>
      </c>
      <c r="AL236" s="305" t="s">
        <v>313</v>
      </c>
      <c r="AM236" s="305" t="s">
        <v>313</v>
      </c>
      <c r="AN236" s="305" t="s">
        <v>313</v>
      </c>
      <c r="AO236" s="305" t="s">
        <v>313</v>
      </c>
      <c r="AP236" s="305" t="s">
        <v>313</v>
      </c>
      <c r="AQ236" s="305" t="s">
        <v>313</v>
      </c>
      <c r="AR236" s="305" t="s">
        <v>313</v>
      </c>
      <c r="AS236" s="305" t="s">
        <v>313</v>
      </c>
      <c r="AT236" s="305" t="s">
        <v>313</v>
      </c>
      <c r="AU236" s="305" t="s">
        <v>313</v>
      </c>
      <c r="AV236" s="305" t="s">
        <v>313</v>
      </c>
      <c r="AW236" s="305" t="s">
        <v>313</v>
      </c>
      <c r="AX236" s="305" t="s">
        <v>313</v>
      </c>
      <c r="AY236" s="305" t="s">
        <v>313</v>
      </c>
      <c r="AZ236" s="305" t="s">
        <v>313</v>
      </c>
      <c r="BA236" s="305" t="s">
        <v>313</v>
      </c>
      <c r="BB236" s="305" t="s">
        <v>313</v>
      </c>
      <c r="BC236" s="305" t="s">
        <v>313</v>
      </c>
      <c r="BD236" s="305" t="s">
        <v>313</v>
      </c>
      <c r="BE236" s="305" t="s">
        <v>313</v>
      </c>
      <c r="BF236" s="306" t="s">
        <v>313</v>
      </c>
    </row>
    <row r="237" spans="2:58" hidden="1">
      <c r="B237" s="176" t="s">
        <v>385</v>
      </c>
      <c r="C237" s="176" t="str">
        <f t="shared" ca="1" si="258"/>
        <v>Likutinė vertė</v>
      </c>
      <c r="D237" t="str">
        <f t="shared" si="259"/>
        <v>False</v>
      </c>
      <c r="E237" s="303" t="str">
        <f t="shared" si="240"/>
        <v>-</v>
      </c>
      <c r="F237" s="303" t="str">
        <f t="shared" si="241"/>
        <v>-</v>
      </c>
      <c r="G237" s="303" t="str">
        <f t="shared" si="242"/>
        <v>-</v>
      </c>
      <c r="H237" s="303" t="str">
        <f t="shared" si="243"/>
        <v>-</v>
      </c>
      <c r="I237" s="303" t="str">
        <f t="shared" si="244"/>
        <v>-</v>
      </c>
      <c r="J237" s="303" t="str">
        <f t="shared" si="245"/>
        <v>-</v>
      </c>
      <c r="K237" s="303" t="str">
        <f t="shared" si="246"/>
        <v>-</v>
      </c>
      <c r="L237" s="303" t="str">
        <f t="shared" si="247"/>
        <v>-</v>
      </c>
      <c r="M237" s="303" t="str">
        <f t="shared" si="248"/>
        <v>-</v>
      </c>
      <c r="N237" s="303" t="str">
        <f t="shared" si="249"/>
        <v>-</v>
      </c>
      <c r="O237" s="303" t="str">
        <f t="shared" si="250"/>
        <v>-</v>
      </c>
      <c r="P237" s="303" t="str">
        <f t="shared" si="251"/>
        <v>-</v>
      </c>
      <c r="Q237" s="303" t="str">
        <f t="shared" si="252"/>
        <v>-</v>
      </c>
      <c r="R237" s="303" t="str">
        <f t="shared" si="253"/>
        <v>-</v>
      </c>
      <c r="S237" s="303" t="str">
        <f t="shared" si="254"/>
        <v>-</v>
      </c>
      <c r="T237" s="303" t="str">
        <f t="shared" si="255"/>
        <v>-</v>
      </c>
      <c r="U237" s="303" t="str">
        <f t="shared" si="256"/>
        <v>-</v>
      </c>
      <c r="V237" s="303" t="str">
        <f t="shared" si="257"/>
        <v>-</v>
      </c>
      <c r="W237" s="119"/>
      <c r="X237" s="119"/>
      <c r="Y237" s="119"/>
      <c r="Z237" s="119"/>
      <c r="AA237" s="119"/>
      <c r="AB237" s="119"/>
      <c r="AC237" s="119"/>
      <c r="AD237" s="119"/>
      <c r="AE237" s="119"/>
      <c r="AF237" s="304" t="s">
        <v>313</v>
      </c>
      <c r="AG237" s="305" t="s">
        <v>313</v>
      </c>
      <c r="AH237" s="305" t="s">
        <v>313</v>
      </c>
      <c r="AI237" s="305" t="s">
        <v>313</v>
      </c>
      <c r="AJ237" s="305" t="s">
        <v>313</v>
      </c>
      <c r="AK237" s="305" t="s">
        <v>313</v>
      </c>
      <c r="AL237" s="305" t="s">
        <v>313</v>
      </c>
      <c r="AM237" s="305" t="s">
        <v>313</v>
      </c>
      <c r="AN237" s="305" t="s">
        <v>313</v>
      </c>
      <c r="AO237" s="305" t="s">
        <v>313</v>
      </c>
      <c r="AP237" s="305" t="s">
        <v>313</v>
      </c>
      <c r="AQ237" s="305" t="s">
        <v>313</v>
      </c>
      <c r="AR237" s="305" t="s">
        <v>313</v>
      </c>
      <c r="AS237" s="305" t="s">
        <v>313</v>
      </c>
      <c r="AT237" s="305" t="s">
        <v>313</v>
      </c>
      <c r="AU237" s="305" t="s">
        <v>313</v>
      </c>
      <c r="AV237" s="305" t="s">
        <v>313</v>
      </c>
      <c r="AW237" s="305" t="s">
        <v>313</v>
      </c>
      <c r="AX237" s="305" t="s">
        <v>313</v>
      </c>
      <c r="AY237" s="305" t="s">
        <v>313</v>
      </c>
      <c r="AZ237" s="305" t="s">
        <v>313</v>
      </c>
      <c r="BA237" s="305" t="s">
        <v>313</v>
      </c>
      <c r="BB237" s="305" t="s">
        <v>313</v>
      </c>
      <c r="BC237" s="305" t="s">
        <v>313</v>
      </c>
      <c r="BD237" s="305" t="s">
        <v>313</v>
      </c>
      <c r="BE237" s="305" t="s">
        <v>313</v>
      </c>
      <c r="BF237" s="306" t="s">
        <v>313</v>
      </c>
    </row>
    <row r="238" spans="2:58">
      <c r="B238" s="176" t="s">
        <v>386</v>
      </c>
      <c r="C238" s="176" t="str">
        <f t="shared" ca="1" si="258"/>
        <v>Priežiūros išlaidos</v>
      </c>
      <c r="D238" t="str">
        <f t="shared" si="259"/>
        <v>True</v>
      </c>
      <c r="E238" s="303">
        <f t="shared" si="240"/>
        <v>1.1706593682681242E-3</v>
      </c>
      <c r="F238" s="303">
        <f t="shared" si="241"/>
        <v>-1.1679248838547393E-3</v>
      </c>
      <c r="G238" s="303">
        <f t="shared" si="242"/>
        <v>-2.9991587246633072E-2</v>
      </c>
      <c r="H238" s="303">
        <f t="shared" si="243"/>
        <v>2.9991587246636739E-2</v>
      </c>
      <c r="I238" s="303">
        <f t="shared" si="244"/>
        <v>2.0997236732455782E-3</v>
      </c>
      <c r="J238" s="303">
        <f t="shared" si="245"/>
        <v>-2.1001606019547822E-3</v>
      </c>
      <c r="K238" s="303" t="str">
        <f t="shared" si="246"/>
        <v>-</v>
      </c>
      <c r="L238" s="303" t="str">
        <f t="shared" si="247"/>
        <v>-</v>
      </c>
      <c r="M238" s="303" t="str">
        <f t="shared" si="248"/>
        <v>-</v>
      </c>
      <c r="N238" s="303" t="str">
        <f t="shared" si="249"/>
        <v>-</v>
      </c>
      <c r="O238" s="303">
        <f t="shared" si="250"/>
        <v>-1.3793888031572821E-3</v>
      </c>
      <c r="P238" s="303">
        <f t="shared" si="251"/>
        <v>1.379388803157117E-3</v>
      </c>
      <c r="Q238" s="303">
        <f t="shared" si="252"/>
        <v>-1.2759626324640517E-3</v>
      </c>
      <c r="R238" s="303">
        <f t="shared" si="253"/>
        <v>1.2759626324645092E-3</v>
      </c>
      <c r="S238" s="303">
        <f t="shared" si="254"/>
        <v>-2.6146774164132972E-3</v>
      </c>
      <c r="T238" s="303">
        <f t="shared" si="255"/>
        <v>2.6170961093878713E-3</v>
      </c>
      <c r="U238" s="303" t="str">
        <f t="shared" si="256"/>
        <v>-</v>
      </c>
      <c r="V238" s="303" t="str">
        <f t="shared" si="257"/>
        <v>-</v>
      </c>
      <c r="W238" s="119"/>
      <c r="X238" s="119"/>
      <c r="Y238" s="119"/>
      <c r="Z238" s="119"/>
      <c r="AA238" s="119"/>
      <c r="AB238" s="119"/>
      <c r="AC238" s="119"/>
      <c r="AD238" s="119"/>
      <c r="AE238" s="119"/>
      <c r="AF238" s="304">
        <v>0.96213773461369467</v>
      </c>
      <c r="AG238" s="305">
        <v>0.96101271607459715</v>
      </c>
      <c r="AH238" s="305">
        <v>0.9598903254097928</v>
      </c>
      <c r="AI238" s="305">
        <v>-5911159.5917276368</v>
      </c>
      <c r="AJ238" s="305">
        <v>-6093926.1082786098</v>
      </c>
      <c r="AK238" s="305">
        <v>-6276692.6248296052</v>
      </c>
      <c r="AL238" s="305">
        <v>4.683679909501226E-2</v>
      </c>
      <c r="AM238" s="305">
        <v>4.6738660822427613E-2</v>
      </c>
      <c r="AN238" s="305">
        <v>4.6640502128380223E-2</v>
      </c>
      <c r="AO238" s="305" t="s">
        <v>121</v>
      </c>
      <c r="AP238" s="305" t="s">
        <v>121</v>
      </c>
      <c r="AQ238" s="305" t="s">
        <v>121</v>
      </c>
      <c r="AR238" s="305" t="s">
        <v>121</v>
      </c>
      <c r="AS238" s="305" t="s">
        <v>121</v>
      </c>
      <c r="AT238" s="305" t="s">
        <v>121</v>
      </c>
      <c r="AU238" s="305">
        <v>-180428292.60825607</v>
      </c>
      <c r="AV238" s="305">
        <v>-180677517.15239835</v>
      </c>
      <c r="AW238" s="305">
        <v>-180926741.69654059</v>
      </c>
      <c r="AX238" s="305">
        <v>-195073536.32770348</v>
      </c>
      <c r="AY238" s="305">
        <v>-195322760.87184566</v>
      </c>
      <c r="AZ238" s="305">
        <v>-195571985.41598794</v>
      </c>
      <c r="BA238" s="305">
        <v>-7.1808423582634395E-2</v>
      </c>
      <c r="BB238" s="305">
        <v>-7.1996671654065203E-2</v>
      </c>
      <c r="BC238" s="305">
        <v>-7.2185093863339933E-2</v>
      </c>
      <c r="BD238" s="305">
        <v>0</v>
      </c>
      <c r="BE238" s="305">
        <v>0</v>
      </c>
      <c r="BF238" s="306">
        <v>0</v>
      </c>
    </row>
    <row r="239" spans="2:58" hidden="1">
      <c r="B239" s="176" t="s">
        <v>387</v>
      </c>
      <c r="C239" s="176" t="str">
        <f t="shared" ca="1" si="258"/>
        <v>Veiklos ir palaikymo (atnaujinimo) sąnaudos 2 (viešojo sektoriaus)</v>
      </c>
      <c r="D239" t="str">
        <f t="shared" si="259"/>
        <v>False</v>
      </c>
      <c r="E239" s="303" t="str">
        <f t="shared" si="240"/>
        <v>-</v>
      </c>
      <c r="F239" s="303" t="str">
        <f t="shared" si="241"/>
        <v>-</v>
      </c>
      <c r="G239" s="303" t="str">
        <f t="shared" si="242"/>
        <v>-</v>
      </c>
      <c r="H239" s="303" t="str">
        <f t="shared" si="243"/>
        <v>-</v>
      </c>
      <c r="I239" s="303" t="str">
        <f t="shared" si="244"/>
        <v>-</v>
      </c>
      <c r="J239" s="303" t="str">
        <f t="shared" si="245"/>
        <v>-</v>
      </c>
      <c r="K239" s="303" t="str">
        <f t="shared" si="246"/>
        <v>-</v>
      </c>
      <c r="L239" s="303" t="str">
        <f t="shared" si="247"/>
        <v>-</v>
      </c>
      <c r="M239" s="303" t="str">
        <f t="shared" si="248"/>
        <v>-</v>
      </c>
      <c r="N239" s="303" t="str">
        <f t="shared" si="249"/>
        <v>-</v>
      </c>
      <c r="O239" s="303" t="str">
        <f t="shared" si="250"/>
        <v>-</v>
      </c>
      <c r="P239" s="303" t="str">
        <f t="shared" si="251"/>
        <v>-</v>
      </c>
      <c r="Q239" s="303" t="str">
        <f t="shared" si="252"/>
        <v>-</v>
      </c>
      <c r="R239" s="303" t="str">
        <f t="shared" si="253"/>
        <v>-</v>
      </c>
      <c r="S239" s="303" t="str">
        <f t="shared" si="254"/>
        <v>-</v>
      </c>
      <c r="T239" s="303" t="str">
        <f t="shared" si="255"/>
        <v>-</v>
      </c>
      <c r="U239" s="303" t="str">
        <f t="shared" si="256"/>
        <v>-</v>
      </c>
      <c r="V239" s="303" t="str">
        <f t="shared" si="257"/>
        <v>-</v>
      </c>
      <c r="W239" s="119"/>
      <c r="X239" s="119"/>
      <c r="Y239" s="119"/>
      <c r="Z239" s="119"/>
      <c r="AA239" s="119"/>
      <c r="AB239" s="119"/>
      <c r="AC239" s="119"/>
      <c r="AD239" s="119"/>
      <c r="AE239" s="119"/>
      <c r="AF239" s="304" t="s">
        <v>313</v>
      </c>
      <c r="AG239" s="305" t="s">
        <v>313</v>
      </c>
      <c r="AH239" s="305" t="s">
        <v>313</v>
      </c>
      <c r="AI239" s="305" t="s">
        <v>313</v>
      </c>
      <c r="AJ239" s="305" t="s">
        <v>313</v>
      </c>
      <c r="AK239" s="305" t="s">
        <v>313</v>
      </c>
      <c r="AL239" s="305" t="s">
        <v>313</v>
      </c>
      <c r="AM239" s="305" t="s">
        <v>313</v>
      </c>
      <c r="AN239" s="305" t="s">
        <v>313</v>
      </c>
      <c r="AO239" s="305" t="s">
        <v>313</v>
      </c>
      <c r="AP239" s="305" t="s">
        <v>313</v>
      </c>
      <c r="AQ239" s="305" t="s">
        <v>313</v>
      </c>
      <c r="AR239" s="305" t="s">
        <v>313</v>
      </c>
      <c r="AS239" s="305" t="s">
        <v>313</v>
      </c>
      <c r="AT239" s="305" t="s">
        <v>313</v>
      </c>
      <c r="AU239" s="305" t="s">
        <v>313</v>
      </c>
      <c r="AV239" s="305" t="s">
        <v>313</v>
      </c>
      <c r="AW239" s="305" t="s">
        <v>313</v>
      </c>
      <c r="AX239" s="305" t="s">
        <v>313</v>
      </c>
      <c r="AY239" s="305" t="s">
        <v>313</v>
      </c>
      <c r="AZ239" s="305" t="s">
        <v>313</v>
      </c>
      <c r="BA239" s="305" t="s">
        <v>313</v>
      </c>
      <c r="BB239" s="305" t="s">
        <v>313</v>
      </c>
      <c r="BC239" s="305" t="s">
        <v>313</v>
      </c>
      <c r="BD239" s="305" t="s">
        <v>313</v>
      </c>
      <c r="BE239" s="305" t="s">
        <v>313</v>
      </c>
      <c r="BF239" s="306" t="s">
        <v>313</v>
      </c>
    </row>
    <row r="240" spans="2:58" hidden="1">
      <c r="B240" s="176" t="s">
        <v>388</v>
      </c>
      <c r="C240" s="176" t="str">
        <f t="shared" ca="1" si="258"/>
        <v>Veiklos ir palaikymo (atnaujinimo) sąnaudos 3 (viešojo sektoriaus)</v>
      </c>
      <c r="D240" t="str">
        <f t="shared" si="259"/>
        <v>False</v>
      </c>
      <c r="E240" s="303" t="str">
        <f t="shared" si="240"/>
        <v>-</v>
      </c>
      <c r="F240" s="303" t="str">
        <f t="shared" si="241"/>
        <v>-</v>
      </c>
      <c r="G240" s="303" t="str">
        <f t="shared" si="242"/>
        <v>-</v>
      </c>
      <c r="H240" s="303" t="str">
        <f t="shared" si="243"/>
        <v>-</v>
      </c>
      <c r="I240" s="303" t="str">
        <f t="shared" si="244"/>
        <v>-</v>
      </c>
      <c r="J240" s="303" t="str">
        <f t="shared" si="245"/>
        <v>-</v>
      </c>
      <c r="K240" s="303" t="str">
        <f t="shared" si="246"/>
        <v>-</v>
      </c>
      <c r="L240" s="303" t="str">
        <f t="shared" si="247"/>
        <v>-</v>
      </c>
      <c r="M240" s="303" t="str">
        <f t="shared" si="248"/>
        <v>-</v>
      </c>
      <c r="N240" s="303" t="str">
        <f t="shared" si="249"/>
        <v>-</v>
      </c>
      <c r="O240" s="303" t="str">
        <f t="shared" si="250"/>
        <v>-</v>
      </c>
      <c r="P240" s="303" t="str">
        <f t="shared" si="251"/>
        <v>-</v>
      </c>
      <c r="Q240" s="303" t="str">
        <f t="shared" si="252"/>
        <v>-</v>
      </c>
      <c r="R240" s="303" t="str">
        <f t="shared" si="253"/>
        <v>-</v>
      </c>
      <c r="S240" s="303" t="str">
        <f t="shared" si="254"/>
        <v>-</v>
      </c>
      <c r="T240" s="303" t="str">
        <f t="shared" si="255"/>
        <v>-</v>
      </c>
      <c r="U240" s="303" t="str">
        <f t="shared" si="256"/>
        <v>-</v>
      </c>
      <c r="V240" s="303" t="str">
        <f t="shared" si="257"/>
        <v>-</v>
      </c>
      <c r="W240" s="119"/>
      <c r="X240" s="119"/>
      <c r="Y240" s="119"/>
      <c r="Z240" s="119"/>
      <c r="AA240" s="119"/>
      <c r="AB240" s="119"/>
      <c r="AC240" s="119"/>
      <c r="AD240" s="119"/>
      <c r="AE240" s="119"/>
      <c r="AF240" s="304" t="s">
        <v>313</v>
      </c>
      <c r="AG240" s="305" t="s">
        <v>313</v>
      </c>
      <c r="AH240" s="305" t="s">
        <v>313</v>
      </c>
      <c r="AI240" s="305" t="s">
        <v>313</v>
      </c>
      <c r="AJ240" s="305" t="s">
        <v>313</v>
      </c>
      <c r="AK240" s="305" t="s">
        <v>313</v>
      </c>
      <c r="AL240" s="305" t="s">
        <v>313</v>
      </c>
      <c r="AM240" s="305" t="s">
        <v>313</v>
      </c>
      <c r="AN240" s="305" t="s">
        <v>313</v>
      </c>
      <c r="AO240" s="305" t="s">
        <v>313</v>
      </c>
      <c r="AP240" s="305" t="s">
        <v>313</v>
      </c>
      <c r="AQ240" s="305" t="s">
        <v>313</v>
      </c>
      <c r="AR240" s="305" t="s">
        <v>313</v>
      </c>
      <c r="AS240" s="305" t="s">
        <v>313</v>
      </c>
      <c r="AT240" s="305" t="s">
        <v>313</v>
      </c>
      <c r="AU240" s="305" t="s">
        <v>313</v>
      </c>
      <c r="AV240" s="305" t="s">
        <v>313</v>
      </c>
      <c r="AW240" s="305" t="s">
        <v>313</v>
      </c>
      <c r="AX240" s="305" t="s">
        <v>313</v>
      </c>
      <c r="AY240" s="305" t="s">
        <v>313</v>
      </c>
      <c r="AZ240" s="305" t="s">
        <v>313</v>
      </c>
      <c r="BA240" s="305" t="s">
        <v>313</v>
      </c>
      <c r="BB240" s="305" t="s">
        <v>313</v>
      </c>
      <c r="BC240" s="305" t="s">
        <v>313</v>
      </c>
      <c r="BD240" s="305" t="s">
        <v>313</v>
      </c>
      <c r="BE240" s="305" t="s">
        <v>313</v>
      </c>
      <c r="BF240" s="306" t="s">
        <v>313</v>
      </c>
    </row>
    <row r="241" spans="2:58" hidden="1">
      <c r="B241" s="176" t="s">
        <v>389</v>
      </c>
      <c r="C241" s="176" t="str">
        <f t="shared" ca="1" si="258"/>
        <v>Veiklos ir palaikymo (atnaujinimo) sąnaudos 4 (viešojo sektoriaus)</v>
      </c>
      <c r="D241" t="str">
        <f t="shared" si="259"/>
        <v>False</v>
      </c>
      <c r="E241" s="303" t="str">
        <f t="shared" si="240"/>
        <v>-</v>
      </c>
      <c r="F241" s="303" t="str">
        <f t="shared" si="241"/>
        <v>-</v>
      </c>
      <c r="G241" s="303" t="str">
        <f t="shared" si="242"/>
        <v>-</v>
      </c>
      <c r="H241" s="303" t="str">
        <f t="shared" si="243"/>
        <v>-</v>
      </c>
      <c r="I241" s="303" t="str">
        <f t="shared" si="244"/>
        <v>-</v>
      </c>
      <c r="J241" s="303" t="str">
        <f t="shared" si="245"/>
        <v>-</v>
      </c>
      <c r="K241" s="303" t="str">
        <f t="shared" si="246"/>
        <v>-</v>
      </c>
      <c r="L241" s="303" t="str">
        <f t="shared" si="247"/>
        <v>-</v>
      </c>
      <c r="M241" s="303" t="str">
        <f t="shared" si="248"/>
        <v>-</v>
      </c>
      <c r="N241" s="303" t="str">
        <f t="shared" si="249"/>
        <v>-</v>
      </c>
      <c r="O241" s="303" t="str">
        <f t="shared" si="250"/>
        <v>-</v>
      </c>
      <c r="P241" s="303" t="str">
        <f t="shared" si="251"/>
        <v>-</v>
      </c>
      <c r="Q241" s="303" t="str">
        <f t="shared" si="252"/>
        <v>-</v>
      </c>
      <c r="R241" s="303" t="str">
        <f t="shared" si="253"/>
        <v>-</v>
      </c>
      <c r="S241" s="303" t="str">
        <f t="shared" si="254"/>
        <v>-</v>
      </c>
      <c r="T241" s="303" t="str">
        <f t="shared" si="255"/>
        <v>-</v>
      </c>
      <c r="U241" s="303" t="str">
        <f t="shared" si="256"/>
        <v>-</v>
      </c>
      <c r="V241" s="303" t="str">
        <f t="shared" si="257"/>
        <v>-</v>
      </c>
      <c r="W241" s="119"/>
      <c r="X241" s="119"/>
      <c r="Y241" s="119"/>
      <c r="Z241" s="119"/>
      <c r="AA241" s="119"/>
      <c r="AB241" s="119"/>
      <c r="AC241" s="119"/>
      <c r="AD241" s="119"/>
      <c r="AE241" s="119"/>
      <c r="AF241" s="304" t="s">
        <v>313</v>
      </c>
      <c r="AG241" s="305" t="s">
        <v>313</v>
      </c>
      <c r="AH241" s="305" t="s">
        <v>313</v>
      </c>
      <c r="AI241" s="305" t="s">
        <v>313</v>
      </c>
      <c r="AJ241" s="305" t="s">
        <v>313</v>
      </c>
      <c r="AK241" s="305" t="s">
        <v>313</v>
      </c>
      <c r="AL241" s="305" t="s">
        <v>313</v>
      </c>
      <c r="AM241" s="305" t="s">
        <v>313</v>
      </c>
      <c r="AN241" s="305" t="s">
        <v>313</v>
      </c>
      <c r="AO241" s="305" t="s">
        <v>313</v>
      </c>
      <c r="AP241" s="305" t="s">
        <v>313</v>
      </c>
      <c r="AQ241" s="305" t="s">
        <v>313</v>
      </c>
      <c r="AR241" s="305" t="s">
        <v>313</v>
      </c>
      <c r="AS241" s="305" t="s">
        <v>313</v>
      </c>
      <c r="AT241" s="305" t="s">
        <v>313</v>
      </c>
      <c r="AU241" s="305" t="s">
        <v>313</v>
      </c>
      <c r="AV241" s="305" t="s">
        <v>313</v>
      </c>
      <c r="AW241" s="305" t="s">
        <v>313</v>
      </c>
      <c r="AX241" s="305" t="s">
        <v>313</v>
      </c>
      <c r="AY241" s="305" t="s">
        <v>313</v>
      </c>
      <c r="AZ241" s="305" t="s">
        <v>313</v>
      </c>
      <c r="BA241" s="305" t="s">
        <v>313</v>
      </c>
      <c r="BB241" s="305" t="s">
        <v>313</v>
      </c>
      <c r="BC241" s="305" t="s">
        <v>313</v>
      </c>
      <c r="BD241" s="305" t="s">
        <v>313</v>
      </c>
      <c r="BE241" s="305" t="s">
        <v>313</v>
      </c>
      <c r="BF241" s="306" t="s">
        <v>313</v>
      </c>
    </row>
    <row r="242" spans="2:58" hidden="1">
      <c r="B242" s="176" t="s">
        <v>390</v>
      </c>
      <c r="C242" s="176" t="str">
        <f t="shared" ca="1" si="258"/>
        <v>Veiklos ir palaikymo (atnaujinimo) sąnaudos 5 (viešojo sektoriaus)</v>
      </c>
      <c r="D242" t="str">
        <f t="shared" si="259"/>
        <v>False</v>
      </c>
      <c r="E242" s="303" t="str">
        <f t="shared" si="240"/>
        <v>-</v>
      </c>
      <c r="F242" s="303" t="str">
        <f t="shared" si="241"/>
        <v>-</v>
      </c>
      <c r="G242" s="303" t="str">
        <f t="shared" si="242"/>
        <v>-</v>
      </c>
      <c r="H242" s="303" t="str">
        <f t="shared" si="243"/>
        <v>-</v>
      </c>
      <c r="I242" s="303" t="str">
        <f t="shared" si="244"/>
        <v>-</v>
      </c>
      <c r="J242" s="303" t="str">
        <f t="shared" si="245"/>
        <v>-</v>
      </c>
      <c r="K242" s="303" t="str">
        <f t="shared" si="246"/>
        <v>-</v>
      </c>
      <c r="L242" s="303" t="str">
        <f t="shared" si="247"/>
        <v>-</v>
      </c>
      <c r="M242" s="303" t="str">
        <f t="shared" si="248"/>
        <v>-</v>
      </c>
      <c r="N242" s="303" t="str">
        <f t="shared" si="249"/>
        <v>-</v>
      </c>
      <c r="O242" s="303" t="str">
        <f t="shared" si="250"/>
        <v>-</v>
      </c>
      <c r="P242" s="303" t="str">
        <f t="shared" si="251"/>
        <v>-</v>
      </c>
      <c r="Q242" s="303" t="str">
        <f t="shared" si="252"/>
        <v>-</v>
      </c>
      <c r="R242" s="303" t="str">
        <f t="shared" si="253"/>
        <v>-</v>
      </c>
      <c r="S242" s="303" t="str">
        <f t="shared" si="254"/>
        <v>-</v>
      </c>
      <c r="T242" s="303" t="str">
        <f t="shared" si="255"/>
        <v>-</v>
      </c>
      <c r="U242" s="303" t="str">
        <f t="shared" si="256"/>
        <v>-</v>
      </c>
      <c r="V242" s="303" t="str">
        <f t="shared" si="257"/>
        <v>-</v>
      </c>
      <c r="W242" s="119"/>
      <c r="X242" s="119"/>
      <c r="Y242" s="119"/>
      <c r="Z242" s="119"/>
      <c r="AA242" s="119"/>
      <c r="AB242" s="119"/>
      <c r="AC242" s="119"/>
      <c r="AD242" s="119"/>
      <c r="AE242" s="119"/>
      <c r="AF242" s="304" t="s">
        <v>313</v>
      </c>
      <c r="AG242" s="305" t="s">
        <v>313</v>
      </c>
      <c r="AH242" s="305" t="s">
        <v>313</v>
      </c>
      <c r="AI242" s="305" t="s">
        <v>313</v>
      </c>
      <c r="AJ242" s="305" t="s">
        <v>313</v>
      </c>
      <c r="AK242" s="305" t="s">
        <v>313</v>
      </c>
      <c r="AL242" s="305" t="s">
        <v>313</v>
      </c>
      <c r="AM242" s="305" t="s">
        <v>313</v>
      </c>
      <c r="AN242" s="305" t="s">
        <v>313</v>
      </c>
      <c r="AO242" s="305" t="s">
        <v>313</v>
      </c>
      <c r="AP242" s="305" t="s">
        <v>313</v>
      </c>
      <c r="AQ242" s="305" t="s">
        <v>313</v>
      </c>
      <c r="AR242" s="305" t="s">
        <v>313</v>
      </c>
      <c r="AS242" s="305" t="s">
        <v>313</v>
      </c>
      <c r="AT242" s="305" t="s">
        <v>313</v>
      </c>
      <c r="AU242" s="305" t="s">
        <v>313</v>
      </c>
      <c r="AV242" s="305" t="s">
        <v>313</v>
      </c>
      <c r="AW242" s="305" t="s">
        <v>313</v>
      </c>
      <c r="AX242" s="305" t="s">
        <v>313</v>
      </c>
      <c r="AY242" s="305" t="s">
        <v>313</v>
      </c>
      <c r="AZ242" s="305" t="s">
        <v>313</v>
      </c>
      <c r="BA242" s="305" t="s">
        <v>313</v>
      </c>
      <c r="BB242" s="305" t="s">
        <v>313</v>
      </c>
      <c r="BC242" s="305" t="s">
        <v>313</v>
      </c>
      <c r="BD242" s="305" t="s">
        <v>313</v>
      </c>
      <c r="BE242" s="305" t="s">
        <v>313</v>
      </c>
      <c r="BF242" s="306" t="s">
        <v>313</v>
      </c>
    </row>
    <row r="243" spans="2:58" hidden="1">
      <c r="B243" s="176" t="s">
        <v>391</v>
      </c>
      <c r="C243" s="176" t="str">
        <f t="shared" ca="1" si="258"/>
        <v>Veiklos ir palaikymo (atnaujinimo) ir investicijų sąnaudos 1 (privataus ir NVO sektoriaus)</v>
      </c>
      <c r="D243" t="str">
        <f t="shared" si="259"/>
        <v>False</v>
      </c>
      <c r="E243" s="303" t="str">
        <f t="shared" si="240"/>
        <v>-</v>
      </c>
      <c r="F243" s="303" t="str">
        <f t="shared" si="241"/>
        <v>-</v>
      </c>
      <c r="G243" s="303" t="str">
        <f t="shared" si="242"/>
        <v>-</v>
      </c>
      <c r="H243" s="303" t="str">
        <f t="shared" si="243"/>
        <v>-</v>
      </c>
      <c r="I243" s="303" t="str">
        <f t="shared" si="244"/>
        <v>-</v>
      </c>
      <c r="J243" s="303" t="str">
        <f t="shared" si="245"/>
        <v>-</v>
      </c>
      <c r="K243" s="303" t="str">
        <f t="shared" si="246"/>
        <v>-</v>
      </c>
      <c r="L243" s="303" t="str">
        <f t="shared" si="247"/>
        <v>-</v>
      </c>
      <c r="M243" s="303" t="str">
        <f t="shared" si="248"/>
        <v>-</v>
      </c>
      <c r="N243" s="303" t="str">
        <f t="shared" si="249"/>
        <v>-</v>
      </c>
      <c r="O243" s="303" t="str">
        <f t="shared" si="250"/>
        <v>-</v>
      </c>
      <c r="P243" s="303" t="str">
        <f t="shared" si="251"/>
        <v>-</v>
      </c>
      <c r="Q243" s="303" t="str">
        <f t="shared" si="252"/>
        <v>-</v>
      </c>
      <c r="R243" s="303" t="str">
        <f t="shared" si="253"/>
        <v>-</v>
      </c>
      <c r="S243" s="303" t="str">
        <f t="shared" si="254"/>
        <v>-</v>
      </c>
      <c r="T243" s="303" t="str">
        <f t="shared" si="255"/>
        <v>-</v>
      </c>
      <c r="U243" s="303" t="str">
        <f t="shared" si="256"/>
        <v>-</v>
      </c>
      <c r="V243" s="303" t="str">
        <f t="shared" si="257"/>
        <v>-</v>
      </c>
      <c r="W243" s="119"/>
      <c r="X243" s="119"/>
      <c r="Y243" s="119"/>
      <c r="Z243" s="119"/>
      <c r="AA243" s="119"/>
      <c r="AB243" s="119"/>
      <c r="AC243" s="119"/>
      <c r="AD243" s="119"/>
      <c r="AE243" s="119"/>
      <c r="AF243" s="304" t="s">
        <v>313</v>
      </c>
      <c r="AG243" s="305" t="s">
        <v>313</v>
      </c>
      <c r="AH243" s="305" t="s">
        <v>313</v>
      </c>
      <c r="AI243" s="305" t="s">
        <v>313</v>
      </c>
      <c r="AJ243" s="305" t="s">
        <v>313</v>
      </c>
      <c r="AK243" s="305" t="s">
        <v>313</v>
      </c>
      <c r="AL243" s="305" t="s">
        <v>313</v>
      </c>
      <c r="AM243" s="305" t="s">
        <v>313</v>
      </c>
      <c r="AN243" s="305" t="s">
        <v>313</v>
      </c>
      <c r="AO243" s="305" t="s">
        <v>313</v>
      </c>
      <c r="AP243" s="305" t="s">
        <v>313</v>
      </c>
      <c r="AQ243" s="305" t="s">
        <v>313</v>
      </c>
      <c r="AR243" s="305" t="s">
        <v>313</v>
      </c>
      <c r="AS243" s="305" t="s">
        <v>313</v>
      </c>
      <c r="AT243" s="305" t="s">
        <v>313</v>
      </c>
      <c r="AU243" s="305" t="s">
        <v>313</v>
      </c>
      <c r="AV243" s="305" t="s">
        <v>313</v>
      </c>
      <c r="AW243" s="305" t="s">
        <v>313</v>
      </c>
      <c r="AX243" s="305" t="s">
        <v>313</v>
      </c>
      <c r="AY243" s="305" t="s">
        <v>313</v>
      </c>
      <c r="AZ243" s="305" t="s">
        <v>313</v>
      </c>
      <c r="BA243" s="305" t="s">
        <v>313</v>
      </c>
      <c r="BB243" s="305" t="s">
        <v>313</v>
      </c>
      <c r="BC243" s="305" t="s">
        <v>313</v>
      </c>
      <c r="BD243" s="305" t="s">
        <v>313</v>
      </c>
      <c r="BE243" s="305" t="s">
        <v>313</v>
      </c>
      <c r="BF243" s="306" t="s">
        <v>313</v>
      </c>
    </row>
    <row r="244" spans="2:58" hidden="1">
      <c r="B244" s="176" t="s">
        <v>392</v>
      </c>
      <c r="C244" s="176" t="str">
        <f t="shared" ca="1" si="258"/>
        <v>Veiklos ir palaikymo (atnaujinimo) ir investicijų sąnaudos 2 (privataus ir NVO sektoriaus)</v>
      </c>
      <c r="D244" t="str">
        <f t="shared" si="259"/>
        <v>False</v>
      </c>
      <c r="E244" s="303" t="str">
        <f t="shared" si="240"/>
        <v>-</v>
      </c>
      <c r="F244" s="303" t="str">
        <f t="shared" si="241"/>
        <v>-</v>
      </c>
      <c r="G244" s="303" t="str">
        <f t="shared" si="242"/>
        <v>-</v>
      </c>
      <c r="H244" s="303" t="str">
        <f t="shared" si="243"/>
        <v>-</v>
      </c>
      <c r="I244" s="303" t="str">
        <f t="shared" si="244"/>
        <v>-</v>
      </c>
      <c r="J244" s="303" t="str">
        <f t="shared" si="245"/>
        <v>-</v>
      </c>
      <c r="K244" s="303" t="str">
        <f t="shared" si="246"/>
        <v>-</v>
      </c>
      <c r="L244" s="303" t="str">
        <f t="shared" si="247"/>
        <v>-</v>
      </c>
      <c r="M244" s="303" t="str">
        <f t="shared" si="248"/>
        <v>-</v>
      </c>
      <c r="N244" s="303" t="str">
        <f t="shared" si="249"/>
        <v>-</v>
      </c>
      <c r="O244" s="303" t="str">
        <f t="shared" si="250"/>
        <v>-</v>
      </c>
      <c r="P244" s="303" t="str">
        <f t="shared" si="251"/>
        <v>-</v>
      </c>
      <c r="Q244" s="303" t="str">
        <f t="shared" si="252"/>
        <v>-</v>
      </c>
      <c r="R244" s="303" t="str">
        <f t="shared" si="253"/>
        <v>-</v>
      </c>
      <c r="S244" s="303" t="str">
        <f t="shared" si="254"/>
        <v>-</v>
      </c>
      <c r="T244" s="303" t="str">
        <f t="shared" si="255"/>
        <v>-</v>
      </c>
      <c r="U244" s="303" t="str">
        <f t="shared" si="256"/>
        <v>-</v>
      </c>
      <c r="V244" s="303" t="str">
        <f t="shared" si="257"/>
        <v>-</v>
      </c>
      <c r="W244" s="119"/>
      <c r="X244" s="119"/>
      <c r="Y244" s="119"/>
      <c r="Z244" s="119"/>
      <c r="AA244" s="119"/>
      <c r="AB244" s="119"/>
      <c r="AC244" s="119"/>
      <c r="AD244" s="119"/>
      <c r="AE244" s="119"/>
      <c r="AF244" s="304" t="s">
        <v>313</v>
      </c>
      <c r="AG244" s="305" t="s">
        <v>313</v>
      </c>
      <c r="AH244" s="305" t="s">
        <v>313</v>
      </c>
      <c r="AI244" s="305" t="s">
        <v>313</v>
      </c>
      <c r="AJ244" s="305" t="s">
        <v>313</v>
      </c>
      <c r="AK244" s="305" t="s">
        <v>313</v>
      </c>
      <c r="AL244" s="305" t="s">
        <v>313</v>
      </c>
      <c r="AM244" s="305" t="s">
        <v>313</v>
      </c>
      <c r="AN244" s="305" t="s">
        <v>313</v>
      </c>
      <c r="AO244" s="305" t="s">
        <v>313</v>
      </c>
      <c r="AP244" s="305" t="s">
        <v>313</v>
      </c>
      <c r="AQ244" s="305" t="s">
        <v>313</v>
      </c>
      <c r="AR244" s="305" t="s">
        <v>313</v>
      </c>
      <c r="AS244" s="305" t="s">
        <v>313</v>
      </c>
      <c r="AT244" s="305" t="s">
        <v>313</v>
      </c>
      <c r="AU244" s="305" t="s">
        <v>313</v>
      </c>
      <c r="AV244" s="305" t="s">
        <v>313</v>
      </c>
      <c r="AW244" s="305" t="s">
        <v>313</v>
      </c>
      <c r="AX244" s="305" t="s">
        <v>313</v>
      </c>
      <c r="AY244" s="305" t="s">
        <v>313</v>
      </c>
      <c r="AZ244" s="305" t="s">
        <v>313</v>
      </c>
      <c r="BA244" s="305" t="s">
        <v>313</v>
      </c>
      <c r="BB244" s="305" t="s">
        <v>313</v>
      </c>
      <c r="BC244" s="305" t="s">
        <v>313</v>
      </c>
      <c r="BD244" s="305" t="s">
        <v>313</v>
      </c>
      <c r="BE244" s="305" t="s">
        <v>313</v>
      </c>
      <c r="BF244" s="306" t="s">
        <v>313</v>
      </c>
    </row>
    <row r="245" spans="2:58" hidden="1">
      <c r="B245" s="176" t="s">
        <v>393</v>
      </c>
      <c r="C245" s="176" t="str">
        <f t="shared" ca="1" si="258"/>
        <v>Veiklos ir palaikymo (atnaujinimo) ir investicijų sąnaudos 3 (privataus ir NVO sektoriaus)</v>
      </c>
      <c r="D245" t="str">
        <f t="shared" si="259"/>
        <v>False</v>
      </c>
      <c r="E245" s="303" t="str">
        <f t="shared" si="240"/>
        <v>-</v>
      </c>
      <c r="F245" s="303" t="str">
        <f t="shared" si="241"/>
        <v>-</v>
      </c>
      <c r="G245" s="303" t="str">
        <f t="shared" si="242"/>
        <v>-</v>
      </c>
      <c r="H245" s="303" t="str">
        <f t="shared" si="243"/>
        <v>-</v>
      </c>
      <c r="I245" s="303" t="str">
        <f t="shared" si="244"/>
        <v>-</v>
      </c>
      <c r="J245" s="303" t="str">
        <f t="shared" si="245"/>
        <v>-</v>
      </c>
      <c r="K245" s="303" t="str">
        <f t="shared" si="246"/>
        <v>-</v>
      </c>
      <c r="L245" s="303" t="str">
        <f t="shared" si="247"/>
        <v>-</v>
      </c>
      <c r="M245" s="303" t="str">
        <f t="shared" si="248"/>
        <v>-</v>
      </c>
      <c r="N245" s="303" t="str">
        <f t="shared" si="249"/>
        <v>-</v>
      </c>
      <c r="O245" s="303" t="str">
        <f t="shared" si="250"/>
        <v>-</v>
      </c>
      <c r="P245" s="303" t="str">
        <f t="shared" si="251"/>
        <v>-</v>
      </c>
      <c r="Q245" s="303" t="str">
        <f t="shared" si="252"/>
        <v>-</v>
      </c>
      <c r="R245" s="303" t="str">
        <f t="shared" si="253"/>
        <v>-</v>
      </c>
      <c r="S245" s="303" t="str">
        <f t="shared" si="254"/>
        <v>-</v>
      </c>
      <c r="T245" s="303" t="str">
        <f t="shared" si="255"/>
        <v>-</v>
      </c>
      <c r="U245" s="303" t="str">
        <f t="shared" si="256"/>
        <v>-</v>
      </c>
      <c r="V245" s="303" t="str">
        <f t="shared" si="257"/>
        <v>-</v>
      </c>
      <c r="W245" s="119"/>
      <c r="X245" s="119"/>
      <c r="Y245" s="119"/>
      <c r="Z245" s="119"/>
      <c r="AA245" s="119"/>
      <c r="AB245" s="119"/>
      <c r="AC245" s="119"/>
      <c r="AD245" s="119"/>
      <c r="AE245" s="119"/>
      <c r="AF245" s="304" t="s">
        <v>313</v>
      </c>
      <c r="AG245" s="305" t="s">
        <v>313</v>
      </c>
      <c r="AH245" s="305" t="s">
        <v>313</v>
      </c>
      <c r="AI245" s="305" t="s">
        <v>313</v>
      </c>
      <c r="AJ245" s="305" t="s">
        <v>313</v>
      </c>
      <c r="AK245" s="305" t="s">
        <v>313</v>
      </c>
      <c r="AL245" s="305" t="s">
        <v>313</v>
      </c>
      <c r="AM245" s="305" t="s">
        <v>313</v>
      </c>
      <c r="AN245" s="305" t="s">
        <v>313</v>
      </c>
      <c r="AO245" s="305" t="s">
        <v>313</v>
      </c>
      <c r="AP245" s="305" t="s">
        <v>313</v>
      </c>
      <c r="AQ245" s="305" t="s">
        <v>313</v>
      </c>
      <c r="AR245" s="305" t="s">
        <v>313</v>
      </c>
      <c r="AS245" s="305" t="s">
        <v>313</v>
      </c>
      <c r="AT245" s="305" t="s">
        <v>313</v>
      </c>
      <c r="AU245" s="305" t="s">
        <v>313</v>
      </c>
      <c r="AV245" s="305" t="s">
        <v>313</v>
      </c>
      <c r="AW245" s="305" t="s">
        <v>313</v>
      </c>
      <c r="AX245" s="305" t="s">
        <v>313</v>
      </c>
      <c r="AY245" s="305" t="s">
        <v>313</v>
      </c>
      <c r="AZ245" s="305" t="s">
        <v>313</v>
      </c>
      <c r="BA245" s="305" t="s">
        <v>313</v>
      </c>
      <c r="BB245" s="305" t="s">
        <v>313</v>
      </c>
      <c r="BC245" s="305" t="s">
        <v>313</v>
      </c>
      <c r="BD245" s="305" t="s">
        <v>313</v>
      </c>
      <c r="BE245" s="305" t="s">
        <v>313</v>
      </c>
      <c r="BF245" s="306" t="s">
        <v>313</v>
      </c>
    </row>
    <row r="246" spans="2:58" hidden="1">
      <c r="B246" s="176" t="s">
        <v>394</v>
      </c>
      <c r="C246" s="176" t="str">
        <f t="shared" ca="1" si="258"/>
        <v>Veiklos ir palaikymo (atnaujinimo) ir investicijų sąnaudos 4 (privataus ir NVO sektoriaus)</v>
      </c>
      <c r="D246" t="str">
        <f t="shared" si="259"/>
        <v>False</v>
      </c>
      <c r="E246" s="303" t="str">
        <f t="shared" si="240"/>
        <v>-</v>
      </c>
      <c r="F246" s="303" t="str">
        <f t="shared" si="241"/>
        <v>-</v>
      </c>
      <c r="G246" s="303" t="str">
        <f t="shared" si="242"/>
        <v>-</v>
      </c>
      <c r="H246" s="303" t="str">
        <f t="shared" si="243"/>
        <v>-</v>
      </c>
      <c r="I246" s="303" t="str">
        <f t="shared" si="244"/>
        <v>-</v>
      </c>
      <c r="J246" s="303" t="str">
        <f t="shared" si="245"/>
        <v>-</v>
      </c>
      <c r="K246" s="303" t="str">
        <f t="shared" si="246"/>
        <v>-</v>
      </c>
      <c r="L246" s="303" t="str">
        <f t="shared" si="247"/>
        <v>-</v>
      </c>
      <c r="M246" s="303" t="str">
        <f t="shared" si="248"/>
        <v>-</v>
      </c>
      <c r="N246" s="303" t="str">
        <f t="shared" si="249"/>
        <v>-</v>
      </c>
      <c r="O246" s="303" t="str">
        <f t="shared" si="250"/>
        <v>-</v>
      </c>
      <c r="P246" s="303" t="str">
        <f t="shared" si="251"/>
        <v>-</v>
      </c>
      <c r="Q246" s="303" t="str">
        <f t="shared" si="252"/>
        <v>-</v>
      </c>
      <c r="R246" s="303" t="str">
        <f t="shared" si="253"/>
        <v>-</v>
      </c>
      <c r="S246" s="303" t="str">
        <f t="shared" si="254"/>
        <v>-</v>
      </c>
      <c r="T246" s="303" t="str">
        <f t="shared" si="255"/>
        <v>-</v>
      </c>
      <c r="U246" s="303" t="str">
        <f t="shared" si="256"/>
        <v>-</v>
      </c>
      <c r="V246" s="303" t="str">
        <f t="shared" si="257"/>
        <v>-</v>
      </c>
      <c r="W246" s="119"/>
      <c r="X246" s="119"/>
      <c r="Y246" s="119"/>
      <c r="Z246" s="119"/>
      <c r="AA246" s="119"/>
      <c r="AB246" s="119"/>
      <c r="AC246" s="119"/>
      <c r="AD246" s="119"/>
      <c r="AE246" s="119"/>
      <c r="AF246" s="304" t="s">
        <v>313</v>
      </c>
      <c r="AG246" s="305" t="s">
        <v>313</v>
      </c>
      <c r="AH246" s="305" t="s">
        <v>313</v>
      </c>
      <c r="AI246" s="305" t="s">
        <v>313</v>
      </c>
      <c r="AJ246" s="305" t="s">
        <v>313</v>
      </c>
      <c r="AK246" s="305" t="s">
        <v>313</v>
      </c>
      <c r="AL246" s="305" t="s">
        <v>313</v>
      </c>
      <c r="AM246" s="305" t="s">
        <v>313</v>
      </c>
      <c r="AN246" s="305" t="s">
        <v>313</v>
      </c>
      <c r="AO246" s="305" t="s">
        <v>313</v>
      </c>
      <c r="AP246" s="305" t="s">
        <v>313</v>
      </c>
      <c r="AQ246" s="305" t="s">
        <v>313</v>
      </c>
      <c r="AR246" s="305" t="s">
        <v>313</v>
      </c>
      <c r="AS246" s="305" t="s">
        <v>313</v>
      </c>
      <c r="AT246" s="305" t="s">
        <v>313</v>
      </c>
      <c r="AU246" s="305" t="s">
        <v>313</v>
      </c>
      <c r="AV246" s="305" t="s">
        <v>313</v>
      </c>
      <c r="AW246" s="305" t="s">
        <v>313</v>
      </c>
      <c r="AX246" s="305" t="s">
        <v>313</v>
      </c>
      <c r="AY246" s="305" t="s">
        <v>313</v>
      </c>
      <c r="AZ246" s="305" t="s">
        <v>313</v>
      </c>
      <c r="BA246" s="305" t="s">
        <v>313</v>
      </c>
      <c r="BB246" s="305" t="s">
        <v>313</v>
      </c>
      <c r="BC246" s="305" t="s">
        <v>313</v>
      </c>
      <c r="BD246" s="305" t="s">
        <v>313</v>
      </c>
      <c r="BE246" s="305" t="s">
        <v>313</v>
      </c>
      <c r="BF246" s="306" t="s">
        <v>313</v>
      </c>
    </row>
    <row r="247" spans="2:58" hidden="1">
      <c r="B247" s="176" t="s">
        <v>395</v>
      </c>
      <c r="C247" s="176" t="str">
        <f t="shared" ca="1" si="258"/>
        <v>Veiklos ir palaikymo (atnaujinimo) ir investicijų sąnaudos 5 (privataus ir NVO sektoriaus)</v>
      </c>
      <c r="D247" t="str">
        <f t="shared" si="259"/>
        <v>False</v>
      </c>
      <c r="E247" s="303" t="str">
        <f t="shared" si="240"/>
        <v>-</v>
      </c>
      <c r="F247" s="303" t="str">
        <f t="shared" si="241"/>
        <v>-</v>
      </c>
      <c r="G247" s="303" t="str">
        <f t="shared" si="242"/>
        <v>-</v>
      </c>
      <c r="H247" s="303" t="str">
        <f t="shared" si="243"/>
        <v>-</v>
      </c>
      <c r="I247" s="303" t="str">
        <f t="shared" si="244"/>
        <v>-</v>
      </c>
      <c r="J247" s="303" t="str">
        <f t="shared" si="245"/>
        <v>-</v>
      </c>
      <c r="K247" s="303" t="str">
        <f t="shared" si="246"/>
        <v>-</v>
      </c>
      <c r="L247" s="303" t="str">
        <f t="shared" si="247"/>
        <v>-</v>
      </c>
      <c r="M247" s="303" t="str">
        <f t="shared" si="248"/>
        <v>-</v>
      </c>
      <c r="N247" s="303" t="str">
        <f t="shared" si="249"/>
        <v>-</v>
      </c>
      <c r="O247" s="303" t="str">
        <f t="shared" si="250"/>
        <v>-</v>
      </c>
      <c r="P247" s="303" t="str">
        <f t="shared" si="251"/>
        <v>-</v>
      </c>
      <c r="Q247" s="303" t="str">
        <f t="shared" si="252"/>
        <v>-</v>
      </c>
      <c r="R247" s="303" t="str">
        <f t="shared" si="253"/>
        <v>-</v>
      </c>
      <c r="S247" s="303" t="str">
        <f t="shared" si="254"/>
        <v>-</v>
      </c>
      <c r="T247" s="303" t="str">
        <f t="shared" si="255"/>
        <v>-</v>
      </c>
      <c r="U247" s="303" t="str">
        <f t="shared" si="256"/>
        <v>-</v>
      </c>
      <c r="V247" s="303" t="str">
        <f t="shared" si="257"/>
        <v>-</v>
      </c>
      <c r="W247" s="119"/>
      <c r="X247" s="119"/>
      <c r="Y247" s="119"/>
      <c r="Z247" s="119"/>
      <c r="AA247" s="119"/>
      <c r="AB247" s="119"/>
      <c r="AC247" s="119"/>
      <c r="AD247" s="119"/>
      <c r="AE247" s="119"/>
      <c r="AF247" s="304" t="s">
        <v>313</v>
      </c>
      <c r="AG247" s="305" t="s">
        <v>313</v>
      </c>
      <c r="AH247" s="305" t="s">
        <v>313</v>
      </c>
      <c r="AI247" s="305" t="s">
        <v>313</v>
      </c>
      <c r="AJ247" s="305" t="s">
        <v>313</v>
      </c>
      <c r="AK247" s="305" t="s">
        <v>313</v>
      </c>
      <c r="AL247" s="305" t="s">
        <v>313</v>
      </c>
      <c r="AM247" s="305" t="s">
        <v>313</v>
      </c>
      <c r="AN247" s="305" t="s">
        <v>313</v>
      </c>
      <c r="AO247" s="305" t="s">
        <v>313</v>
      </c>
      <c r="AP247" s="305" t="s">
        <v>313</v>
      </c>
      <c r="AQ247" s="305" t="s">
        <v>313</v>
      </c>
      <c r="AR247" s="305" t="s">
        <v>313</v>
      </c>
      <c r="AS247" s="305" t="s">
        <v>313</v>
      </c>
      <c r="AT247" s="305" t="s">
        <v>313</v>
      </c>
      <c r="AU247" s="305" t="s">
        <v>313</v>
      </c>
      <c r="AV247" s="305" t="s">
        <v>313</v>
      </c>
      <c r="AW247" s="305" t="s">
        <v>313</v>
      </c>
      <c r="AX247" s="305" t="s">
        <v>313</v>
      </c>
      <c r="AY247" s="305" t="s">
        <v>313</v>
      </c>
      <c r="AZ247" s="305" t="s">
        <v>313</v>
      </c>
      <c r="BA247" s="305" t="s">
        <v>313</v>
      </c>
      <c r="BB247" s="305" t="s">
        <v>313</v>
      </c>
      <c r="BC247" s="305" t="s">
        <v>313</v>
      </c>
      <c r="BD247" s="305" t="s">
        <v>313</v>
      </c>
      <c r="BE247" s="305" t="s">
        <v>313</v>
      </c>
      <c r="BF247" s="306" t="s">
        <v>313</v>
      </c>
    </row>
    <row r="248" spans="2:58" hidden="1">
      <c r="B248" s="176" t="s">
        <v>396</v>
      </c>
      <c r="C248" s="176" t="str">
        <f t="shared" ca="1" si="258"/>
        <v>Veiklos pajamos 1 (viešojo sektoriaus)</v>
      </c>
      <c r="D248" t="str">
        <f t="shared" si="259"/>
        <v>False</v>
      </c>
      <c r="E248" s="303" t="str">
        <f t="shared" si="240"/>
        <v>-</v>
      </c>
      <c r="F248" s="303" t="str">
        <f t="shared" si="241"/>
        <v>-</v>
      </c>
      <c r="G248" s="303" t="str">
        <f t="shared" si="242"/>
        <v>-</v>
      </c>
      <c r="H248" s="303" t="str">
        <f t="shared" si="243"/>
        <v>-</v>
      </c>
      <c r="I248" s="303" t="str">
        <f t="shared" si="244"/>
        <v>-</v>
      </c>
      <c r="J248" s="303" t="str">
        <f t="shared" si="245"/>
        <v>-</v>
      </c>
      <c r="K248" s="303" t="str">
        <f t="shared" si="246"/>
        <v>-</v>
      </c>
      <c r="L248" s="303" t="str">
        <f t="shared" si="247"/>
        <v>-</v>
      </c>
      <c r="M248" s="303" t="str">
        <f t="shared" si="248"/>
        <v>-</v>
      </c>
      <c r="N248" s="303" t="str">
        <f t="shared" si="249"/>
        <v>-</v>
      </c>
      <c r="O248" s="303" t="str">
        <f t="shared" si="250"/>
        <v>-</v>
      </c>
      <c r="P248" s="303" t="str">
        <f t="shared" si="251"/>
        <v>-</v>
      </c>
      <c r="Q248" s="303" t="str">
        <f t="shared" si="252"/>
        <v>-</v>
      </c>
      <c r="R248" s="303" t="str">
        <f t="shared" si="253"/>
        <v>-</v>
      </c>
      <c r="S248" s="303" t="str">
        <f t="shared" si="254"/>
        <v>-</v>
      </c>
      <c r="T248" s="303" t="str">
        <f t="shared" si="255"/>
        <v>-</v>
      </c>
      <c r="U248" s="303" t="str">
        <f t="shared" si="256"/>
        <v>-</v>
      </c>
      <c r="V248" s="303" t="str">
        <f t="shared" si="257"/>
        <v>-</v>
      </c>
      <c r="W248" s="119"/>
      <c r="X248" s="119"/>
      <c r="Y248" s="119"/>
      <c r="Z248" s="119"/>
      <c r="AA248" s="119"/>
      <c r="AB248" s="119"/>
      <c r="AC248" s="119"/>
      <c r="AD248" s="119"/>
      <c r="AE248" s="119"/>
      <c r="AF248" s="304" t="s">
        <v>313</v>
      </c>
      <c r="AG248" s="305" t="s">
        <v>313</v>
      </c>
      <c r="AH248" s="305" t="s">
        <v>313</v>
      </c>
      <c r="AI248" s="305" t="s">
        <v>313</v>
      </c>
      <c r="AJ248" s="305" t="s">
        <v>313</v>
      </c>
      <c r="AK248" s="305" t="s">
        <v>313</v>
      </c>
      <c r="AL248" s="305" t="s">
        <v>313</v>
      </c>
      <c r="AM248" s="305" t="s">
        <v>313</v>
      </c>
      <c r="AN248" s="305" t="s">
        <v>313</v>
      </c>
      <c r="AO248" s="305" t="s">
        <v>313</v>
      </c>
      <c r="AP248" s="305" t="s">
        <v>313</v>
      </c>
      <c r="AQ248" s="305" t="s">
        <v>313</v>
      </c>
      <c r="AR248" s="305" t="s">
        <v>313</v>
      </c>
      <c r="AS248" s="305" t="s">
        <v>313</v>
      </c>
      <c r="AT248" s="305" t="s">
        <v>313</v>
      </c>
      <c r="AU248" s="305" t="s">
        <v>313</v>
      </c>
      <c r="AV248" s="305" t="s">
        <v>313</v>
      </c>
      <c r="AW248" s="305" t="s">
        <v>313</v>
      </c>
      <c r="AX248" s="305" t="s">
        <v>313</v>
      </c>
      <c r="AY248" s="305" t="s">
        <v>313</v>
      </c>
      <c r="AZ248" s="305" t="s">
        <v>313</v>
      </c>
      <c r="BA248" s="305" t="s">
        <v>313</v>
      </c>
      <c r="BB248" s="305" t="s">
        <v>313</v>
      </c>
      <c r="BC248" s="305" t="s">
        <v>313</v>
      </c>
      <c r="BD248" s="305" t="s">
        <v>313</v>
      </c>
      <c r="BE248" s="305" t="s">
        <v>313</v>
      </c>
      <c r="BF248" s="306" t="s">
        <v>313</v>
      </c>
    </row>
    <row r="249" spans="2:58" hidden="1">
      <c r="B249" s="176" t="s">
        <v>397</v>
      </c>
      <c r="C249" s="176" t="str">
        <f t="shared" ca="1" si="258"/>
        <v>Veiklos pajamos 2 (viešojo sektoriaus)</v>
      </c>
      <c r="D249" t="str">
        <f t="shared" si="259"/>
        <v>False</v>
      </c>
      <c r="E249" s="303" t="str">
        <f t="shared" si="240"/>
        <v>-</v>
      </c>
      <c r="F249" s="303" t="str">
        <f t="shared" si="241"/>
        <v>-</v>
      </c>
      <c r="G249" s="303" t="str">
        <f t="shared" si="242"/>
        <v>-</v>
      </c>
      <c r="H249" s="303" t="str">
        <f t="shared" si="243"/>
        <v>-</v>
      </c>
      <c r="I249" s="303" t="str">
        <f t="shared" si="244"/>
        <v>-</v>
      </c>
      <c r="J249" s="303" t="str">
        <f t="shared" si="245"/>
        <v>-</v>
      </c>
      <c r="K249" s="303" t="str">
        <f t="shared" si="246"/>
        <v>-</v>
      </c>
      <c r="L249" s="303" t="str">
        <f t="shared" si="247"/>
        <v>-</v>
      </c>
      <c r="M249" s="303" t="str">
        <f t="shared" si="248"/>
        <v>-</v>
      </c>
      <c r="N249" s="303" t="str">
        <f t="shared" si="249"/>
        <v>-</v>
      </c>
      <c r="O249" s="303" t="str">
        <f t="shared" si="250"/>
        <v>-</v>
      </c>
      <c r="P249" s="303" t="str">
        <f t="shared" si="251"/>
        <v>-</v>
      </c>
      <c r="Q249" s="303" t="str">
        <f t="shared" si="252"/>
        <v>-</v>
      </c>
      <c r="R249" s="303" t="str">
        <f t="shared" si="253"/>
        <v>-</v>
      </c>
      <c r="S249" s="303" t="str">
        <f t="shared" si="254"/>
        <v>-</v>
      </c>
      <c r="T249" s="303" t="str">
        <f t="shared" si="255"/>
        <v>-</v>
      </c>
      <c r="U249" s="303" t="str">
        <f t="shared" si="256"/>
        <v>-</v>
      </c>
      <c r="V249" s="303" t="str">
        <f t="shared" si="257"/>
        <v>-</v>
      </c>
      <c r="W249" s="119"/>
      <c r="X249" s="119"/>
      <c r="Y249" s="119"/>
      <c r="Z249" s="119"/>
      <c r="AA249" s="119"/>
      <c r="AB249" s="119"/>
      <c r="AC249" s="119"/>
      <c r="AD249" s="119"/>
      <c r="AE249" s="119"/>
      <c r="AF249" s="304" t="s">
        <v>313</v>
      </c>
      <c r="AG249" s="305" t="s">
        <v>313</v>
      </c>
      <c r="AH249" s="305" t="s">
        <v>313</v>
      </c>
      <c r="AI249" s="305" t="s">
        <v>313</v>
      </c>
      <c r="AJ249" s="305" t="s">
        <v>313</v>
      </c>
      <c r="AK249" s="305" t="s">
        <v>313</v>
      </c>
      <c r="AL249" s="305" t="s">
        <v>313</v>
      </c>
      <c r="AM249" s="305" t="s">
        <v>313</v>
      </c>
      <c r="AN249" s="305" t="s">
        <v>313</v>
      </c>
      <c r="AO249" s="305" t="s">
        <v>313</v>
      </c>
      <c r="AP249" s="305" t="s">
        <v>313</v>
      </c>
      <c r="AQ249" s="305" t="s">
        <v>313</v>
      </c>
      <c r="AR249" s="305" t="s">
        <v>313</v>
      </c>
      <c r="AS249" s="305" t="s">
        <v>313</v>
      </c>
      <c r="AT249" s="305" t="s">
        <v>313</v>
      </c>
      <c r="AU249" s="305" t="s">
        <v>313</v>
      </c>
      <c r="AV249" s="305" t="s">
        <v>313</v>
      </c>
      <c r="AW249" s="305" t="s">
        <v>313</v>
      </c>
      <c r="AX249" s="305" t="s">
        <v>313</v>
      </c>
      <c r="AY249" s="305" t="s">
        <v>313</v>
      </c>
      <c r="AZ249" s="305" t="s">
        <v>313</v>
      </c>
      <c r="BA249" s="305" t="s">
        <v>313</v>
      </c>
      <c r="BB249" s="305" t="s">
        <v>313</v>
      </c>
      <c r="BC249" s="305" t="s">
        <v>313</v>
      </c>
      <c r="BD249" s="305" t="s">
        <v>313</v>
      </c>
      <c r="BE249" s="305" t="s">
        <v>313</v>
      </c>
      <c r="BF249" s="306" t="s">
        <v>313</v>
      </c>
    </row>
    <row r="250" spans="2:58" hidden="1">
      <c r="B250" s="176" t="s">
        <v>398</v>
      </c>
      <c r="C250" s="176" t="str">
        <f t="shared" ca="1" si="258"/>
        <v>Veiklos pajamos 3 (viešojo sektoriaus)</v>
      </c>
      <c r="D250" t="str">
        <f t="shared" si="259"/>
        <v>False</v>
      </c>
      <c r="E250" s="303" t="str">
        <f t="shared" si="240"/>
        <v>-</v>
      </c>
      <c r="F250" s="303" t="str">
        <f t="shared" si="241"/>
        <v>-</v>
      </c>
      <c r="G250" s="303" t="str">
        <f t="shared" si="242"/>
        <v>-</v>
      </c>
      <c r="H250" s="303" t="str">
        <f t="shared" si="243"/>
        <v>-</v>
      </c>
      <c r="I250" s="303" t="str">
        <f t="shared" si="244"/>
        <v>-</v>
      </c>
      <c r="J250" s="303" t="str">
        <f t="shared" si="245"/>
        <v>-</v>
      </c>
      <c r="K250" s="303" t="str">
        <f t="shared" si="246"/>
        <v>-</v>
      </c>
      <c r="L250" s="303" t="str">
        <f t="shared" si="247"/>
        <v>-</v>
      </c>
      <c r="M250" s="303" t="str">
        <f t="shared" si="248"/>
        <v>-</v>
      </c>
      <c r="N250" s="303" t="str">
        <f t="shared" si="249"/>
        <v>-</v>
      </c>
      <c r="O250" s="303" t="str">
        <f t="shared" si="250"/>
        <v>-</v>
      </c>
      <c r="P250" s="303" t="str">
        <f t="shared" si="251"/>
        <v>-</v>
      </c>
      <c r="Q250" s="303" t="str">
        <f t="shared" si="252"/>
        <v>-</v>
      </c>
      <c r="R250" s="303" t="str">
        <f t="shared" si="253"/>
        <v>-</v>
      </c>
      <c r="S250" s="303" t="str">
        <f t="shared" si="254"/>
        <v>-</v>
      </c>
      <c r="T250" s="303" t="str">
        <f t="shared" si="255"/>
        <v>-</v>
      </c>
      <c r="U250" s="303" t="str">
        <f t="shared" si="256"/>
        <v>-</v>
      </c>
      <c r="V250" s="303" t="str">
        <f t="shared" si="257"/>
        <v>-</v>
      </c>
      <c r="W250" s="119"/>
      <c r="X250" s="119"/>
      <c r="Y250" s="119"/>
      <c r="Z250" s="119"/>
      <c r="AA250" s="119"/>
      <c r="AB250" s="119"/>
      <c r="AC250" s="119"/>
      <c r="AD250" s="119"/>
      <c r="AE250" s="119"/>
      <c r="AF250" s="304" t="s">
        <v>313</v>
      </c>
      <c r="AG250" s="305" t="s">
        <v>313</v>
      </c>
      <c r="AH250" s="305" t="s">
        <v>313</v>
      </c>
      <c r="AI250" s="305" t="s">
        <v>313</v>
      </c>
      <c r="AJ250" s="305" t="s">
        <v>313</v>
      </c>
      <c r="AK250" s="305" t="s">
        <v>313</v>
      </c>
      <c r="AL250" s="305" t="s">
        <v>313</v>
      </c>
      <c r="AM250" s="305" t="s">
        <v>313</v>
      </c>
      <c r="AN250" s="305" t="s">
        <v>313</v>
      </c>
      <c r="AO250" s="305" t="s">
        <v>313</v>
      </c>
      <c r="AP250" s="305" t="s">
        <v>313</v>
      </c>
      <c r="AQ250" s="305" t="s">
        <v>313</v>
      </c>
      <c r="AR250" s="305" t="s">
        <v>313</v>
      </c>
      <c r="AS250" s="305" t="s">
        <v>313</v>
      </c>
      <c r="AT250" s="305" t="s">
        <v>313</v>
      </c>
      <c r="AU250" s="305" t="s">
        <v>313</v>
      </c>
      <c r="AV250" s="305" t="s">
        <v>313</v>
      </c>
      <c r="AW250" s="305" t="s">
        <v>313</v>
      </c>
      <c r="AX250" s="305" t="s">
        <v>313</v>
      </c>
      <c r="AY250" s="305" t="s">
        <v>313</v>
      </c>
      <c r="AZ250" s="305" t="s">
        <v>313</v>
      </c>
      <c r="BA250" s="305" t="s">
        <v>313</v>
      </c>
      <c r="BB250" s="305" t="s">
        <v>313</v>
      </c>
      <c r="BC250" s="305" t="s">
        <v>313</v>
      </c>
      <c r="BD250" s="305" t="s">
        <v>313</v>
      </c>
      <c r="BE250" s="305" t="s">
        <v>313</v>
      </c>
      <c r="BF250" s="306" t="s">
        <v>313</v>
      </c>
    </row>
    <row r="251" spans="2:58" hidden="1">
      <c r="B251" s="176" t="s">
        <v>399</v>
      </c>
      <c r="C251" s="176" t="str">
        <f t="shared" ca="1" si="258"/>
        <v>Veiklos pajamos 4 (viešojo sektoriaus)</v>
      </c>
      <c r="D251" t="str">
        <f t="shared" si="259"/>
        <v>False</v>
      </c>
      <c r="E251" s="303" t="str">
        <f t="shared" si="240"/>
        <v>-</v>
      </c>
      <c r="F251" s="303" t="str">
        <f t="shared" si="241"/>
        <v>-</v>
      </c>
      <c r="G251" s="303" t="str">
        <f t="shared" si="242"/>
        <v>-</v>
      </c>
      <c r="H251" s="303" t="str">
        <f t="shared" si="243"/>
        <v>-</v>
      </c>
      <c r="I251" s="303" t="str">
        <f t="shared" si="244"/>
        <v>-</v>
      </c>
      <c r="J251" s="303" t="str">
        <f t="shared" si="245"/>
        <v>-</v>
      </c>
      <c r="K251" s="303" t="str">
        <f t="shared" si="246"/>
        <v>-</v>
      </c>
      <c r="L251" s="303" t="str">
        <f t="shared" si="247"/>
        <v>-</v>
      </c>
      <c r="M251" s="303" t="str">
        <f t="shared" si="248"/>
        <v>-</v>
      </c>
      <c r="N251" s="303" t="str">
        <f t="shared" si="249"/>
        <v>-</v>
      </c>
      <c r="O251" s="303" t="str">
        <f t="shared" si="250"/>
        <v>-</v>
      </c>
      <c r="P251" s="303" t="str">
        <f t="shared" si="251"/>
        <v>-</v>
      </c>
      <c r="Q251" s="303" t="str">
        <f t="shared" si="252"/>
        <v>-</v>
      </c>
      <c r="R251" s="303" t="str">
        <f t="shared" si="253"/>
        <v>-</v>
      </c>
      <c r="S251" s="303" t="str">
        <f t="shared" si="254"/>
        <v>-</v>
      </c>
      <c r="T251" s="303" t="str">
        <f t="shared" si="255"/>
        <v>-</v>
      </c>
      <c r="U251" s="303" t="str">
        <f t="shared" si="256"/>
        <v>-</v>
      </c>
      <c r="V251" s="303" t="str">
        <f t="shared" si="257"/>
        <v>-</v>
      </c>
      <c r="W251" s="119"/>
      <c r="X251" s="119"/>
      <c r="Y251" s="119"/>
      <c r="Z251" s="119"/>
      <c r="AA251" s="119"/>
      <c r="AB251" s="119"/>
      <c r="AC251" s="119"/>
      <c r="AD251" s="119"/>
      <c r="AE251" s="119"/>
      <c r="AF251" s="304" t="s">
        <v>313</v>
      </c>
      <c r="AG251" s="305" t="s">
        <v>313</v>
      </c>
      <c r="AH251" s="305" t="s">
        <v>313</v>
      </c>
      <c r="AI251" s="305" t="s">
        <v>313</v>
      </c>
      <c r="AJ251" s="305" t="s">
        <v>313</v>
      </c>
      <c r="AK251" s="305" t="s">
        <v>313</v>
      </c>
      <c r="AL251" s="305" t="s">
        <v>313</v>
      </c>
      <c r="AM251" s="305" t="s">
        <v>313</v>
      </c>
      <c r="AN251" s="305" t="s">
        <v>313</v>
      </c>
      <c r="AO251" s="305" t="s">
        <v>313</v>
      </c>
      <c r="AP251" s="305" t="s">
        <v>313</v>
      </c>
      <c r="AQ251" s="305" t="s">
        <v>313</v>
      </c>
      <c r="AR251" s="305" t="s">
        <v>313</v>
      </c>
      <c r="AS251" s="305" t="s">
        <v>313</v>
      </c>
      <c r="AT251" s="305" t="s">
        <v>313</v>
      </c>
      <c r="AU251" s="305" t="s">
        <v>313</v>
      </c>
      <c r="AV251" s="305" t="s">
        <v>313</v>
      </c>
      <c r="AW251" s="305" t="s">
        <v>313</v>
      </c>
      <c r="AX251" s="305" t="s">
        <v>313</v>
      </c>
      <c r="AY251" s="305" t="s">
        <v>313</v>
      </c>
      <c r="AZ251" s="305" t="s">
        <v>313</v>
      </c>
      <c r="BA251" s="305" t="s">
        <v>313</v>
      </c>
      <c r="BB251" s="305" t="s">
        <v>313</v>
      </c>
      <c r="BC251" s="305" t="s">
        <v>313</v>
      </c>
      <c r="BD251" s="305" t="s">
        <v>313</v>
      </c>
      <c r="BE251" s="305" t="s">
        <v>313</v>
      </c>
      <c r="BF251" s="306" t="s">
        <v>313</v>
      </c>
    </row>
    <row r="252" spans="2:58" hidden="1">
      <c r="B252" s="176" t="s">
        <v>400</v>
      </c>
      <c r="C252" s="176" t="str">
        <f t="shared" ca="1" si="258"/>
        <v>Veiklos pajamos 5 (viešojo sektoriaus)</v>
      </c>
      <c r="D252" t="str">
        <f t="shared" si="259"/>
        <v>False</v>
      </c>
      <c r="E252" s="303" t="str">
        <f t="shared" si="240"/>
        <v>-</v>
      </c>
      <c r="F252" s="303" t="str">
        <f t="shared" si="241"/>
        <v>-</v>
      </c>
      <c r="G252" s="303" t="str">
        <f t="shared" si="242"/>
        <v>-</v>
      </c>
      <c r="H252" s="303" t="str">
        <f t="shared" si="243"/>
        <v>-</v>
      </c>
      <c r="I252" s="303" t="str">
        <f t="shared" si="244"/>
        <v>-</v>
      </c>
      <c r="J252" s="303" t="str">
        <f t="shared" si="245"/>
        <v>-</v>
      </c>
      <c r="K252" s="303" t="str">
        <f t="shared" si="246"/>
        <v>-</v>
      </c>
      <c r="L252" s="303" t="str">
        <f t="shared" si="247"/>
        <v>-</v>
      </c>
      <c r="M252" s="303" t="str">
        <f t="shared" si="248"/>
        <v>-</v>
      </c>
      <c r="N252" s="303" t="str">
        <f t="shared" si="249"/>
        <v>-</v>
      </c>
      <c r="O252" s="303" t="str">
        <f t="shared" si="250"/>
        <v>-</v>
      </c>
      <c r="P252" s="303" t="str">
        <f t="shared" si="251"/>
        <v>-</v>
      </c>
      <c r="Q252" s="303" t="str">
        <f t="shared" si="252"/>
        <v>-</v>
      </c>
      <c r="R252" s="303" t="str">
        <f t="shared" si="253"/>
        <v>-</v>
      </c>
      <c r="S252" s="303" t="str">
        <f t="shared" si="254"/>
        <v>-</v>
      </c>
      <c r="T252" s="303" t="str">
        <f t="shared" si="255"/>
        <v>-</v>
      </c>
      <c r="U252" s="303" t="str">
        <f t="shared" si="256"/>
        <v>-</v>
      </c>
      <c r="V252" s="303" t="str">
        <f t="shared" si="257"/>
        <v>-</v>
      </c>
      <c r="W252" s="119"/>
      <c r="X252" s="119"/>
      <c r="Y252" s="119"/>
      <c r="Z252" s="119"/>
      <c r="AA252" s="119"/>
      <c r="AB252" s="119"/>
      <c r="AC252" s="119"/>
      <c r="AD252" s="119"/>
      <c r="AE252" s="119"/>
      <c r="AF252" s="304" t="s">
        <v>313</v>
      </c>
      <c r="AG252" s="305" t="s">
        <v>313</v>
      </c>
      <c r="AH252" s="305" t="s">
        <v>313</v>
      </c>
      <c r="AI252" s="305" t="s">
        <v>313</v>
      </c>
      <c r="AJ252" s="305" t="s">
        <v>313</v>
      </c>
      <c r="AK252" s="305" t="s">
        <v>313</v>
      </c>
      <c r="AL252" s="305" t="s">
        <v>313</v>
      </c>
      <c r="AM252" s="305" t="s">
        <v>313</v>
      </c>
      <c r="AN252" s="305" t="s">
        <v>313</v>
      </c>
      <c r="AO252" s="305" t="s">
        <v>313</v>
      </c>
      <c r="AP252" s="305" t="s">
        <v>313</v>
      </c>
      <c r="AQ252" s="305" t="s">
        <v>313</v>
      </c>
      <c r="AR252" s="305" t="s">
        <v>313</v>
      </c>
      <c r="AS252" s="305" t="s">
        <v>313</v>
      </c>
      <c r="AT252" s="305" t="s">
        <v>313</v>
      </c>
      <c r="AU252" s="305" t="s">
        <v>313</v>
      </c>
      <c r="AV252" s="305" t="s">
        <v>313</v>
      </c>
      <c r="AW252" s="305" t="s">
        <v>313</v>
      </c>
      <c r="AX252" s="305" t="s">
        <v>313</v>
      </c>
      <c r="AY252" s="305" t="s">
        <v>313</v>
      </c>
      <c r="AZ252" s="305" t="s">
        <v>313</v>
      </c>
      <c r="BA252" s="305" t="s">
        <v>313</v>
      </c>
      <c r="BB252" s="305" t="s">
        <v>313</v>
      </c>
      <c r="BC252" s="305" t="s">
        <v>313</v>
      </c>
      <c r="BD252" s="305" t="s">
        <v>313</v>
      </c>
      <c r="BE252" s="305" t="s">
        <v>313</v>
      </c>
      <c r="BF252" s="306" t="s">
        <v>313</v>
      </c>
    </row>
    <row r="253" spans="2:58" hidden="1">
      <c r="B253" s="176" t="s">
        <v>401</v>
      </c>
      <c r="C253" s="176" t="str">
        <f t="shared" ca="1" si="258"/>
        <v>Veiklos pajamos 1 (privataus ir NVO sektoriaus)</v>
      </c>
      <c r="D253" t="str">
        <f t="shared" si="259"/>
        <v>False</v>
      </c>
      <c r="E253" s="303" t="str">
        <f t="shared" si="240"/>
        <v>-</v>
      </c>
      <c r="F253" s="303" t="str">
        <f t="shared" si="241"/>
        <v>-</v>
      </c>
      <c r="G253" s="303" t="str">
        <f t="shared" si="242"/>
        <v>-</v>
      </c>
      <c r="H253" s="303" t="str">
        <f t="shared" si="243"/>
        <v>-</v>
      </c>
      <c r="I253" s="303" t="str">
        <f t="shared" si="244"/>
        <v>-</v>
      </c>
      <c r="J253" s="303" t="str">
        <f t="shared" si="245"/>
        <v>-</v>
      </c>
      <c r="K253" s="303" t="str">
        <f t="shared" si="246"/>
        <v>-</v>
      </c>
      <c r="L253" s="303" t="str">
        <f t="shared" si="247"/>
        <v>-</v>
      </c>
      <c r="M253" s="303" t="str">
        <f t="shared" si="248"/>
        <v>-</v>
      </c>
      <c r="N253" s="303" t="str">
        <f t="shared" si="249"/>
        <v>-</v>
      </c>
      <c r="O253" s="303" t="str">
        <f t="shared" si="250"/>
        <v>-</v>
      </c>
      <c r="P253" s="303" t="str">
        <f t="shared" si="251"/>
        <v>-</v>
      </c>
      <c r="Q253" s="303" t="str">
        <f t="shared" si="252"/>
        <v>-</v>
      </c>
      <c r="R253" s="303" t="str">
        <f t="shared" si="253"/>
        <v>-</v>
      </c>
      <c r="S253" s="303" t="str">
        <f t="shared" si="254"/>
        <v>-</v>
      </c>
      <c r="T253" s="303" t="str">
        <f t="shared" si="255"/>
        <v>-</v>
      </c>
      <c r="U253" s="303" t="str">
        <f t="shared" si="256"/>
        <v>-</v>
      </c>
      <c r="V253" s="303" t="str">
        <f t="shared" si="257"/>
        <v>-</v>
      </c>
      <c r="W253" s="119"/>
      <c r="X253" s="119"/>
      <c r="Y253" s="119"/>
      <c r="Z253" s="119"/>
      <c r="AA253" s="119"/>
      <c r="AB253" s="119"/>
      <c r="AC253" s="119"/>
      <c r="AD253" s="119"/>
      <c r="AE253" s="119"/>
      <c r="AF253" s="304" t="s">
        <v>313</v>
      </c>
      <c r="AG253" s="305" t="s">
        <v>313</v>
      </c>
      <c r="AH253" s="305" t="s">
        <v>313</v>
      </c>
      <c r="AI253" s="305" t="s">
        <v>313</v>
      </c>
      <c r="AJ253" s="305" t="s">
        <v>313</v>
      </c>
      <c r="AK253" s="305" t="s">
        <v>313</v>
      </c>
      <c r="AL253" s="305" t="s">
        <v>313</v>
      </c>
      <c r="AM253" s="305" t="s">
        <v>313</v>
      </c>
      <c r="AN253" s="305" t="s">
        <v>313</v>
      </c>
      <c r="AO253" s="305" t="s">
        <v>313</v>
      </c>
      <c r="AP253" s="305" t="s">
        <v>313</v>
      </c>
      <c r="AQ253" s="305" t="s">
        <v>313</v>
      </c>
      <c r="AR253" s="305" t="s">
        <v>313</v>
      </c>
      <c r="AS253" s="305" t="s">
        <v>313</v>
      </c>
      <c r="AT253" s="305" t="s">
        <v>313</v>
      </c>
      <c r="AU253" s="305" t="s">
        <v>313</v>
      </c>
      <c r="AV253" s="305" t="s">
        <v>313</v>
      </c>
      <c r="AW253" s="305" t="s">
        <v>313</v>
      </c>
      <c r="AX253" s="305" t="s">
        <v>313</v>
      </c>
      <c r="AY253" s="305" t="s">
        <v>313</v>
      </c>
      <c r="AZ253" s="305" t="s">
        <v>313</v>
      </c>
      <c r="BA253" s="305" t="s">
        <v>313</v>
      </c>
      <c r="BB253" s="305" t="s">
        <v>313</v>
      </c>
      <c r="BC253" s="305" t="s">
        <v>313</v>
      </c>
      <c r="BD253" s="305" t="s">
        <v>313</v>
      </c>
      <c r="BE253" s="305" t="s">
        <v>313</v>
      </c>
      <c r="BF253" s="306" t="s">
        <v>313</v>
      </c>
    </row>
    <row r="254" spans="2:58" hidden="1">
      <c r="B254" s="176" t="s">
        <v>402</v>
      </c>
      <c r="C254" s="176" t="str">
        <f t="shared" ca="1" si="258"/>
        <v>Veiklos pajamos 2 (privataus ir NVO sektoriaus)</v>
      </c>
      <c r="D254" t="str">
        <f t="shared" si="259"/>
        <v>False</v>
      </c>
      <c r="E254" s="303" t="str">
        <f t="shared" si="240"/>
        <v>-</v>
      </c>
      <c r="F254" s="303" t="str">
        <f t="shared" si="241"/>
        <v>-</v>
      </c>
      <c r="G254" s="303" t="str">
        <f t="shared" si="242"/>
        <v>-</v>
      </c>
      <c r="H254" s="303" t="str">
        <f t="shared" si="243"/>
        <v>-</v>
      </c>
      <c r="I254" s="303" t="str">
        <f t="shared" si="244"/>
        <v>-</v>
      </c>
      <c r="J254" s="303" t="str">
        <f t="shared" si="245"/>
        <v>-</v>
      </c>
      <c r="K254" s="303" t="str">
        <f t="shared" si="246"/>
        <v>-</v>
      </c>
      <c r="L254" s="303" t="str">
        <f t="shared" si="247"/>
        <v>-</v>
      </c>
      <c r="M254" s="303" t="str">
        <f t="shared" si="248"/>
        <v>-</v>
      </c>
      <c r="N254" s="303" t="str">
        <f t="shared" si="249"/>
        <v>-</v>
      </c>
      <c r="O254" s="303" t="str">
        <f t="shared" si="250"/>
        <v>-</v>
      </c>
      <c r="P254" s="303" t="str">
        <f t="shared" si="251"/>
        <v>-</v>
      </c>
      <c r="Q254" s="303" t="str">
        <f t="shared" si="252"/>
        <v>-</v>
      </c>
      <c r="R254" s="303" t="str">
        <f t="shared" si="253"/>
        <v>-</v>
      </c>
      <c r="S254" s="303" t="str">
        <f t="shared" si="254"/>
        <v>-</v>
      </c>
      <c r="T254" s="303" t="str">
        <f t="shared" si="255"/>
        <v>-</v>
      </c>
      <c r="U254" s="303" t="str">
        <f t="shared" si="256"/>
        <v>-</v>
      </c>
      <c r="V254" s="303" t="str">
        <f t="shared" si="257"/>
        <v>-</v>
      </c>
      <c r="W254" s="119"/>
      <c r="X254" s="119"/>
      <c r="Y254" s="119"/>
      <c r="Z254" s="119"/>
      <c r="AA254" s="119"/>
      <c r="AB254" s="119"/>
      <c r="AC254" s="119"/>
      <c r="AD254" s="119"/>
      <c r="AE254" s="119"/>
      <c r="AF254" s="304" t="s">
        <v>313</v>
      </c>
      <c r="AG254" s="305" t="s">
        <v>313</v>
      </c>
      <c r="AH254" s="305" t="s">
        <v>313</v>
      </c>
      <c r="AI254" s="305" t="s">
        <v>313</v>
      </c>
      <c r="AJ254" s="305" t="s">
        <v>313</v>
      </c>
      <c r="AK254" s="305" t="s">
        <v>313</v>
      </c>
      <c r="AL254" s="305" t="s">
        <v>313</v>
      </c>
      <c r="AM254" s="305" t="s">
        <v>313</v>
      </c>
      <c r="AN254" s="305" t="s">
        <v>313</v>
      </c>
      <c r="AO254" s="305" t="s">
        <v>313</v>
      </c>
      <c r="AP254" s="305" t="s">
        <v>313</v>
      </c>
      <c r="AQ254" s="305" t="s">
        <v>313</v>
      </c>
      <c r="AR254" s="305" t="s">
        <v>313</v>
      </c>
      <c r="AS254" s="305" t="s">
        <v>313</v>
      </c>
      <c r="AT254" s="305" t="s">
        <v>313</v>
      </c>
      <c r="AU254" s="305" t="s">
        <v>313</v>
      </c>
      <c r="AV254" s="305" t="s">
        <v>313</v>
      </c>
      <c r="AW254" s="305" t="s">
        <v>313</v>
      </c>
      <c r="AX254" s="305" t="s">
        <v>313</v>
      </c>
      <c r="AY254" s="305" t="s">
        <v>313</v>
      </c>
      <c r="AZ254" s="305" t="s">
        <v>313</v>
      </c>
      <c r="BA254" s="305" t="s">
        <v>313</v>
      </c>
      <c r="BB254" s="305" t="s">
        <v>313</v>
      </c>
      <c r="BC254" s="305" t="s">
        <v>313</v>
      </c>
      <c r="BD254" s="305" t="s">
        <v>313</v>
      </c>
      <c r="BE254" s="305" t="s">
        <v>313</v>
      </c>
      <c r="BF254" s="306" t="s">
        <v>313</v>
      </c>
    </row>
    <row r="255" spans="2:58" hidden="1">
      <c r="B255" s="176" t="s">
        <v>403</v>
      </c>
      <c r="C255" s="176" t="str">
        <f t="shared" ca="1" si="258"/>
        <v>Veiklos pajamos 3 (privataus ir NVO sektoriaus)</v>
      </c>
      <c r="D255" t="str">
        <f t="shared" si="259"/>
        <v>False</v>
      </c>
      <c r="E255" s="303" t="str">
        <f t="shared" si="240"/>
        <v>-</v>
      </c>
      <c r="F255" s="303" t="str">
        <f t="shared" si="241"/>
        <v>-</v>
      </c>
      <c r="G255" s="303" t="str">
        <f t="shared" si="242"/>
        <v>-</v>
      </c>
      <c r="H255" s="303" t="str">
        <f t="shared" si="243"/>
        <v>-</v>
      </c>
      <c r="I255" s="303" t="str">
        <f t="shared" si="244"/>
        <v>-</v>
      </c>
      <c r="J255" s="303" t="str">
        <f t="shared" si="245"/>
        <v>-</v>
      </c>
      <c r="K255" s="303" t="str">
        <f t="shared" si="246"/>
        <v>-</v>
      </c>
      <c r="L255" s="303" t="str">
        <f t="shared" si="247"/>
        <v>-</v>
      </c>
      <c r="M255" s="303" t="str">
        <f t="shared" si="248"/>
        <v>-</v>
      </c>
      <c r="N255" s="303" t="str">
        <f t="shared" si="249"/>
        <v>-</v>
      </c>
      <c r="O255" s="303" t="str">
        <f t="shared" si="250"/>
        <v>-</v>
      </c>
      <c r="P255" s="303" t="str">
        <f t="shared" si="251"/>
        <v>-</v>
      </c>
      <c r="Q255" s="303" t="str">
        <f t="shared" si="252"/>
        <v>-</v>
      </c>
      <c r="R255" s="303" t="str">
        <f t="shared" si="253"/>
        <v>-</v>
      </c>
      <c r="S255" s="303" t="str">
        <f t="shared" si="254"/>
        <v>-</v>
      </c>
      <c r="T255" s="303" t="str">
        <f t="shared" si="255"/>
        <v>-</v>
      </c>
      <c r="U255" s="303" t="str">
        <f t="shared" si="256"/>
        <v>-</v>
      </c>
      <c r="V255" s="303" t="str">
        <f t="shared" si="257"/>
        <v>-</v>
      </c>
      <c r="W255" s="119"/>
      <c r="X255" s="119"/>
      <c r="Y255" s="119"/>
      <c r="Z255" s="119"/>
      <c r="AA255" s="119"/>
      <c r="AB255" s="119"/>
      <c r="AC255" s="119"/>
      <c r="AD255" s="119"/>
      <c r="AE255" s="119"/>
      <c r="AF255" s="304" t="s">
        <v>313</v>
      </c>
      <c r="AG255" s="305" t="s">
        <v>313</v>
      </c>
      <c r="AH255" s="305" t="s">
        <v>313</v>
      </c>
      <c r="AI255" s="305" t="s">
        <v>313</v>
      </c>
      <c r="AJ255" s="305" t="s">
        <v>313</v>
      </c>
      <c r="AK255" s="305" t="s">
        <v>313</v>
      </c>
      <c r="AL255" s="305" t="s">
        <v>313</v>
      </c>
      <c r="AM255" s="305" t="s">
        <v>313</v>
      </c>
      <c r="AN255" s="305" t="s">
        <v>313</v>
      </c>
      <c r="AO255" s="305" t="s">
        <v>313</v>
      </c>
      <c r="AP255" s="305" t="s">
        <v>313</v>
      </c>
      <c r="AQ255" s="305" t="s">
        <v>313</v>
      </c>
      <c r="AR255" s="305" t="s">
        <v>313</v>
      </c>
      <c r="AS255" s="305" t="s">
        <v>313</v>
      </c>
      <c r="AT255" s="305" t="s">
        <v>313</v>
      </c>
      <c r="AU255" s="305" t="s">
        <v>313</v>
      </c>
      <c r="AV255" s="305" t="s">
        <v>313</v>
      </c>
      <c r="AW255" s="305" t="s">
        <v>313</v>
      </c>
      <c r="AX255" s="305" t="s">
        <v>313</v>
      </c>
      <c r="AY255" s="305" t="s">
        <v>313</v>
      </c>
      <c r="AZ255" s="305" t="s">
        <v>313</v>
      </c>
      <c r="BA255" s="305" t="s">
        <v>313</v>
      </c>
      <c r="BB255" s="305" t="s">
        <v>313</v>
      </c>
      <c r="BC255" s="305" t="s">
        <v>313</v>
      </c>
      <c r="BD255" s="305" t="s">
        <v>313</v>
      </c>
      <c r="BE255" s="305" t="s">
        <v>313</v>
      </c>
      <c r="BF255" s="306" t="s">
        <v>313</v>
      </c>
    </row>
    <row r="256" spans="2:58" hidden="1">
      <c r="B256" s="176" t="s">
        <v>404</v>
      </c>
      <c r="C256" s="176" t="str">
        <f t="shared" ca="1" si="258"/>
        <v>Veiklos pajamos 4 (privataus ir NVO sektoriaus)</v>
      </c>
      <c r="D256" t="str">
        <f t="shared" si="259"/>
        <v>False</v>
      </c>
      <c r="E256" s="303" t="str">
        <f t="shared" si="240"/>
        <v>-</v>
      </c>
      <c r="F256" s="303" t="str">
        <f t="shared" si="241"/>
        <v>-</v>
      </c>
      <c r="G256" s="303" t="str">
        <f t="shared" si="242"/>
        <v>-</v>
      </c>
      <c r="H256" s="303" t="str">
        <f t="shared" si="243"/>
        <v>-</v>
      </c>
      <c r="I256" s="303" t="str">
        <f t="shared" si="244"/>
        <v>-</v>
      </c>
      <c r="J256" s="303" t="str">
        <f t="shared" si="245"/>
        <v>-</v>
      </c>
      <c r="K256" s="303" t="str">
        <f t="shared" si="246"/>
        <v>-</v>
      </c>
      <c r="L256" s="303" t="str">
        <f t="shared" si="247"/>
        <v>-</v>
      </c>
      <c r="M256" s="303" t="str">
        <f t="shared" si="248"/>
        <v>-</v>
      </c>
      <c r="N256" s="303" t="str">
        <f t="shared" si="249"/>
        <v>-</v>
      </c>
      <c r="O256" s="303" t="str">
        <f t="shared" si="250"/>
        <v>-</v>
      </c>
      <c r="P256" s="303" t="str">
        <f t="shared" si="251"/>
        <v>-</v>
      </c>
      <c r="Q256" s="303" t="str">
        <f t="shared" si="252"/>
        <v>-</v>
      </c>
      <c r="R256" s="303" t="str">
        <f t="shared" si="253"/>
        <v>-</v>
      </c>
      <c r="S256" s="303" t="str">
        <f t="shared" si="254"/>
        <v>-</v>
      </c>
      <c r="T256" s="303" t="str">
        <f t="shared" si="255"/>
        <v>-</v>
      </c>
      <c r="U256" s="303" t="str">
        <f t="shared" si="256"/>
        <v>-</v>
      </c>
      <c r="V256" s="303" t="str">
        <f t="shared" si="257"/>
        <v>-</v>
      </c>
      <c r="W256" s="119"/>
      <c r="X256" s="119"/>
      <c r="Y256" s="119"/>
      <c r="Z256" s="119"/>
      <c r="AA256" s="119"/>
      <c r="AB256" s="119"/>
      <c r="AC256" s="119"/>
      <c r="AD256" s="119"/>
      <c r="AE256" s="119"/>
      <c r="AF256" s="304" t="s">
        <v>313</v>
      </c>
      <c r="AG256" s="305" t="s">
        <v>313</v>
      </c>
      <c r="AH256" s="305" t="s">
        <v>313</v>
      </c>
      <c r="AI256" s="305" t="s">
        <v>313</v>
      </c>
      <c r="AJ256" s="305" t="s">
        <v>313</v>
      </c>
      <c r="AK256" s="305" t="s">
        <v>313</v>
      </c>
      <c r="AL256" s="305" t="s">
        <v>313</v>
      </c>
      <c r="AM256" s="305" t="s">
        <v>313</v>
      </c>
      <c r="AN256" s="305" t="s">
        <v>313</v>
      </c>
      <c r="AO256" s="305" t="s">
        <v>313</v>
      </c>
      <c r="AP256" s="305" t="s">
        <v>313</v>
      </c>
      <c r="AQ256" s="305" t="s">
        <v>313</v>
      </c>
      <c r="AR256" s="305" t="s">
        <v>313</v>
      </c>
      <c r="AS256" s="305" t="s">
        <v>313</v>
      </c>
      <c r="AT256" s="305" t="s">
        <v>313</v>
      </c>
      <c r="AU256" s="305" t="s">
        <v>313</v>
      </c>
      <c r="AV256" s="305" t="s">
        <v>313</v>
      </c>
      <c r="AW256" s="305" t="s">
        <v>313</v>
      </c>
      <c r="AX256" s="305" t="s">
        <v>313</v>
      </c>
      <c r="AY256" s="305" t="s">
        <v>313</v>
      </c>
      <c r="AZ256" s="305" t="s">
        <v>313</v>
      </c>
      <c r="BA256" s="305" t="s">
        <v>313</v>
      </c>
      <c r="BB256" s="305" t="s">
        <v>313</v>
      </c>
      <c r="BC256" s="305" t="s">
        <v>313</v>
      </c>
      <c r="BD256" s="305" t="s">
        <v>313</v>
      </c>
      <c r="BE256" s="305" t="s">
        <v>313</v>
      </c>
      <c r="BF256" s="306" t="s">
        <v>313</v>
      </c>
    </row>
    <row r="257" spans="2:58" hidden="1">
      <c r="B257" s="176" t="s">
        <v>405</v>
      </c>
      <c r="C257" s="176" t="str">
        <f t="shared" ca="1" si="258"/>
        <v>Veiklos pajamos 5 (privataus ir NVO sektoriaus)</v>
      </c>
      <c r="D257" t="str">
        <f t="shared" si="259"/>
        <v>False</v>
      </c>
      <c r="E257" s="303" t="str">
        <f t="shared" si="240"/>
        <v>-</v>
      </c>
      <c r="F257" s="303" t="str">
        <f t="shared" si="241"/>
        <v>-</v>
      </c>
      <c r="G257" s="303" t="str">
        <f t="shared" si="242"/>
        <v>-</v>
      </c>
      <c r="H257" s="303" t="str">
        <f t="shared" si="243"/>
        <v>-</v>
      </c>
      <c r="I257" s="303" t="str">
        <f t="shared" si="244"/>
        <v>-</v>
      </c>
      <c r="J257" s="303" t="str">
        <f t="shared" si="245"/>
        <v>-</v>
      </c>
      <c r="K257" s="303" t="str">
        <f t="shared" si="246"/>
        <v>-</v>
      </c>
      <c r="L257" s="303" t="str">
        <f t="shared" si="247"/>
        <v>-</v>
      </c>
      <c r="M257" s="303" t="str">
        <f t="shared" si="248"/>
        <v>-</v>
      </c>
      <c r="N257" s="303" t="str">
        <f t="shared" si="249"/>
        <v>-</v>
      </c>
      <c r="O257" s="303" t="str">
        <f t="shared" si="250"/>
        <v>-</v>
      </c>
      <c r="P257" s="303" t="str">
        <f t="shared" si="251"/>
        <v>-</v>
      </c>
      <c r="Q257" s="303" t="str">
        <f t="shared" si="252"/>
        <v>-</v>
      </c>
      <c r="R257" s="303" t="str">
        <f t="shared" si="253"/>
        <v>-</v>
      </c>
      <c r="S257" s="303" t="str">
        <f t="shared" si="254"/>
        <v>-</v>
      </c>
      <c r="T257" s="303" t="str">
        <f t="shared" si="255"/>
        <v>-</v>
      </c>
      <c r="U257" s="303" t="str">
        <f t="shared" si="256"/>
        <v>-</v>
      </c>
      <c r="V257" s="303" t="str">
        <f t="shared" si="257"/>
        <v>-</v>
      </c>
      <c r="W257" s="119"/>
      <c r="X257" s="119"/>
      <c r="Y257" s="119"/>
      <c r="Z257" s="119"/>
      <c r="AA257" s="119"/>
      <c r="AB257" s="119"/>
      <c r="AC257" s="119"/>
      <c r="AD257" s="119"/>
      <c r="AE257" s="119"/>
      <c r="AF257" s="304" t="s">
        <v>313</v>
      </c>
      <c r="AG257" s="305" t="s">
        <v>313</v>
      </c>
      <c r="AH257" s="305" t="s">
        <v>313</v>
      </c>
      <c r="AI257" s="305" t="s">
        <v>313</v>
      </c>
      <c r="AJ257" s="305" t="s">
        <v>313</v>
      </c>
      <c r="AK257" s="305" t="s">
        <v>313</v>
      </c>
      <c r="AL257" s="305" t="s">
        <v>313</v>
      </c>
      <c r="AM257" s="305" t="s">
        <v>313</v>
      </c>
      <c r="AN257" s="305" t="s">
        <v>313</v>
      </c>
      <c r="AO257" s="305" t="s">
        <v>313</v>
      </c>
      <c r="AP257" s="305" t="s">
        <v>313</v>
      </c>
      <c r="AQ257" s="305" t="s">
        <v>313</v>
      </c>
      <c r="AR257" s="305" t="s">
        <v>313</v>
      </c>
      <c r="AS257" s="305" t="s">
        <v>313</v>
      </c>
      <c r="AT257" s="305" t="s">
        <v>313</v>
      </c>
      <c r="AU257" s="305" t="s">
        <v>313</v>
      </c>
      <c r="AV257" s="305" t="s">
        <v>313</v>
      </c>
      <c r="AW257" s="305" t="s">
        <v>313</v>
      </c>
      <c r="AX257" s="305" t="s">
        <v>313</v>
      </c>
      <c r="AY257" s="305" t="s">
        <v>313</v>
      </c>
      <c r="AZ257" s="305" t="s">
        <v>313</v>
      </c>
      <c r="BA257" s="305" t="s">
        <v>313</v>
      </c>
      <c r="BB257" s="305" t="s">
        <v>313</v>
      </c>
      <c r="BC257" s="305" t="s">
        <v>313</v>
      </c>
      <c r="BD257" s="305" t="s">
        <v>313</v>
      </c>
      <c r="BE257" s="305" t="s">
        <v>313</v>
      </c>
      <c r="BF257" s="306" t="s">
        <v>313</v>
      </c>
    </row>
    <row r="258" spans="2:58" hidden="1">
      <c r="B258" s="176" t="s">
        <v>203</v>
      </c>
      <c r="C258" s="176" t="str">
        <f t="shared" ca="1" si="258"/>
        <v>MOKESTINĖS PAJAMOS</v>
      </c>
      <c r="D258" t="str">
        <f t="shared" si="259"/>
        <v>False</v>
      </c>
      <c r="E258" s="303" t="str">
        <f t="shared" si="240"/>
        <v>-</v>
      </c>
      <c r="F258" s="303" t="str">
        <f t="shared" si="241"/>
        <v>-</v>
      </c>
      <c r="G258" s="303" t="str">
        <f t="shared" si="242"/>
        <v>-</v>
      </c>
      <c r="H258" s="303" t="str">
        <f t="shared" si="243"/>
        <v>-</v>
      </c>
      <c r="I258" s="303" t="str">
        <f t="shared" si="244"/>
        <v>-</v>
      </c>
      <c r="J258" s="303" t="str">
        <f t="shared" si="245"/>
        <v>-</v>
      </c>
      <c r="K258" s="303" t="str">
        <f t="shared" si="246"/>
        <v>-</v>
      </c>
      <c r="L258" s="303" t="str">
        <f t="shared" si="247"/>
        <v>-</v>
      </c>
      <c r="M258" s="303" t="str">
        <f t="shared" si="248"/>
        <v>-</v>
      </c>
      <c r="N258" s="303" t="str">
        <f t="shared" si="249"/>
        <v>-</v>
      </c>
      <c r="O258" s="303" t="str">
        <f t="shared" si="250"/>
        <v>-</v>
      </c>
      <c r="P258" s="303" t="str">
        <f t="shared" si="251"/>
        <v>-</v>
      </c>
      <c r="Q258" s="303" t="str">
        <f t="shared" si="252"/>
        <v>-</v>
      </c>
      <c r="R258" s="303" t="str">
        <f t="shared" si="253"/>
        <v>-</v>
      </c>
      <c r="S258" s="303" t="str">
        <f t="shared" si="254"/>
        <v>-</v>
      </c>
      <c r="T258" s="303" t="str">
        <f t="shared" si="255"/>
        <v>-</v>
      </c>
      <c r="U258" s="303" t="str">
        <f t="shared" si="256"/>
        <v>-</v>
      </c>
      <c r="V258" s="303" t="str">
        <f t="shared" si="257"/>
        <v>-</v>
      </c>
      <c r="W258" s="119"/>
      <c r="X258" s="119"/>
      <c r="Y258" s="119"/>
      <c r="Z258" s="119"/>
      <c r="AA258" s="119"/>
      <c r="AB258" s="119"/>
      <c r="AC258" s="119"/>
      <c r="AD258" s="119"/>
      <c r="AE258" s="119"/>
      <c r="AF258" s="304" t="s">
        <v>313</v>
      </c>
      <c r="AG258" s="305" t="s">
        <v>313</v>
      </c>
      <c r="AH258" s="305" t="s">
        <v>313</v>
      </c>
      <c r="AI258" s="305" t="s">
        <v>313</v>
      </c>
      <c r="AJ258" s="305" t="s">
        <v>313</v>
      </c>
      <c r="AK258" s="305" t="s">
        <v>313</v>
      </c>
      <c r="AL258" s="305" t="s">
        <v>313</v>
      </c>
      <c r="AM258" s="305" t="s">
        <v>313</v>
      </c>
      <c r="AN258" s="305" t="s">
        <v>313</v>
      </c>
      <c r="AO258" s="305" t="s">
        <v>313</v>
      </c>
      <c r="AP258" s="305" t="s">
        <v>313</v>
      </c>
      <c r="AQ258" s="305" t="s">
        <v>313</v>
      </c>
      <c r="AR258" s="305" t="s">
        <v>313</v>
      </c>
      <c r="AS258" s="305" t="s">
        <v>313</v>
      </c>
      <c r="AT258" s="305" t="s">
        <v>313</v>
      </c>
      <c r="AU258" s="305" t="s">
        <v>313</v>
      </c>
      <c r="AV258" s="305" t="s">
        <v>313</v>
      </c>
      <c r="AW258" s="305" t="s">
        <v>313</v>
      </c>
      <c r="AX258" s="305" t="s">
        <v>313</v>
      </c>
      <c r="AY258" s="305" t="s">
        <v>313</v>
      </c>
      <c r="AZ258" s="305" t="s">
        <v>313</v>
      </c>
      <c r="BA258" s="305" t="s">
        <v>313</v>
      </c>
      <c r="BB258" s="305" t="s">
        <v>313</v>
      </c>
      <c r="BC258" s="305" t="s">
        <v>313</v>
      </c>
      <c r="BD258" s="305" t="s">
        <v>313</v>
      </c>
      <c r="BE258" s="305" t="s">
        <v>313</v>
      </c>
      <c r="BF258" s="306" t="s">
        <v>313</v>
      </c>
    </row>
    <row r="259" spans="2:58">
      <c r="B259" s="176" t="s">
        <v>213</v>
      </c>
      <c r="C259" s="176" t="str">
        <f t="shared" ca="1" si="258"/>
        <v>SIEKIAMAS REZULTATAS: Dviračiams skirtos infrastruktūros metinis naudotojų skaičius , matavimo vienetas: Naudotojai per metus</v>
      </c>
      <c r="D259" t="str">
        <f t="shared" si="259"/>
        <v>True</v>
      </c>
      <c r="E259" s="303">
        <f t="shared" si="240"/>
        <v>0</v>
      </c>
      <c r="F259" s="303">
        <f t="shared" si="241"/>
        <v>0</v>
      </c>
      <c r="G259" s="303">
        <f t="shared" si="242"/>
        <v>0</v>
      </c>
      <c r="H259" s="303">
        <f t="shared" si="243"/>
        <v>0</v>
      </c>
      <c r="I259" s="303">
        <f t="shared" si="244"/>
        <v>0</v>
      </c>
      <c r="J259" s="303">
        <f t="shared" si="245"/>
        <v>0</v>
      </c>
      <c r="K259" s="303" t="str">
        <f t="shared" si="246"/>
        <v>-</v>
      </c>
      <c r="L259" s="303" t="str">
        <f t="shared" si="247"/>
        <v>-</v>
      </c>
      <c r="M259" s="303" t="str">
        <f t="shared" si="248"/>
        <v>-</v>
      </c>
      <c r="N259" s="303" t="str">
        <f t="shared" si="249"/>
        <v>-</v>
      </c>
      <c r="O259" s="303">
        <f t="shared" si="250"/>
        <v>0</v>
      </c>
      <c r="P259" s="303">
        <f t="shared" si="251"/>
        <v>0</v>
      </c>
      <c r="Q259" s="303">
        <f t="shared" si="252"/>
        <v>0</v>
      </c>
      <c r="R259" s="303">
        <f t="shared" si="253"/>
        <v>0</v>
      </c>
      <c r="S259" s="303">
        <f t="shared" si="254"/>
        <v>0</v>
      </c>
      <c r="T259" s="303">
        <f t="shared" si="255"/>
        <v>0</v>
      </c>
      <c r="U259" s="303" t="str">
        <f t="shared" si="256"/>
        <v>-</v>
      </c>
      <c r="V259" s="303" t="str">
        <f t="shared" si="257"/>
        <v>-</v>
      </c>
      <c r="W259" s="119"/>
      <c r="X259" s="119"/>
      <c r="Y259" s="119"/>
      <c r="Z259" s="119"/>
      <c r="AA259" s="119"/>
      <c r="AB259" s="119"/>
      <c r="AC259" s="119"/>
      <c r="AD259" s="119"/>
      <c r="AE259" s="119"/>
      <c r="AF259" s="304">
        <v>0.96101271607459715</v>
      </c>
      <c r="AG259" s="305">
        <v>0.96101271607459715</v>
      </c>
      <c r="AH259" s="305">
        <v>0.96101271607459715</v>
      </c>
      <c r="AI259" s="305">
        <v>-6093926.1082786098</v>
      </c>
      <c r="AJ259" s="305">
        <v>-6093926.1082786098</v>
      </c>
      <c r="AK259" s="305">
        <v>-6093926.1082786098</v>
      </c>
      <c r="AL259" s="305">
        <v>4.6738660822427613E-2</v>
      </c>
      <c r="AM259" s="305">
        <v>4.6738660822427613E-2</v>
      </c>
      <c r="AN259" s="305">
        <v>4.6738660822427613E-2</v>
      </c>
      <c r="AO259" s="305" t="s">
        <v>121</v>
      </c>
      <c r="AP259" s="305" t="s">
        <v>121</v>
      </c>
      <c r="AQ259" s="305" t="s">
        <v>121</v>
      </c>
      <c r="AR259" s="305" t="s">
        <v>121</v>
      </c>
      <c r="AS259" s="305" t="s">
        <v>121</v>
      </c>
      <c r="AT259" s="305" t="s">
        <v>121</v>
      </c>
      <c r="AU259" s="305">
        <v>-180677517.15239835</v>
      </c>
      <c r="AV259" s="305">
        <v>-180677517.15239835</v>
      </c>
      <c r="AW259" s="305">
        <v>-180677517.15239835</v>
      </c>
      <c r="AX259" s="305">
        <v>-195322760.87184566</v>
      </c>
      <c r="AY259" s="305">
        <v>-195322760.87184566</v>
      </c>
      <c r="AZ259" s="305">
        <v>-195322760.87184566</v>
      </c>
      <c r="BA259" s="305">
        <v>-7.1996671654065203E-2</v>
      </c>
      <c r="BB259" s="305">
        <v>-7.1996671654065203E-2</v>
      </c>
      <c r="BC259" s="305">
        <v>-7.1996671654065203E-2</v>
      </c>
      <c r="BD259" s="305">
        <v>0</v>
      </c>
      <c r="BE259" s="305">
        <v>0</v>
      </c>
      <c r="BF259" s="306">
        <v>0</v>
      </c>
    </row>
    <row r="260" spans="2:58">
      <c r="B260" s="176" t="s">
        <v>406</v>
      </c>
      <c r="C260" s="176" t="str">
        <f t="shared" ca="1" si="258"/>
        <v>Oro taršos sumažėjimas</v>
      </c>
      <c r="D260" t="str">
        <f t="shared" si="259"/>
        <v>True</v>
      </c>
      <c r="E260" s="303">
        <f t="shared" si="240"/>
        <v>-2.3294697308913139E-3</v>
      </c>
      <c r="F260" s="303">
        <f t="shared" si="241"/>
        <v>2.3294697308917757E-3</v>
      </c>
      <c r="G260" s="303">
        <f t="shared" si="242"/>
        <v>5.742000487597583E-2</v>
      </c>
      <c r="H260" s="303">
        <f t="shared" si="243"/>
        <v>-5.7420004875974609E-2</v>
      </c>
      <c r="I260" s="303">
        <f t="shared" si="244"/>
        <v>-4.0059919762139313E-3</v>
      </c>
      <c r="J260" s="303">
        <f t="shared" si="245"/>
        <v>4.0060476393935602E-3</v>
      </c>
      <c r="K260" s="303" t="str">
        <f t="shared" si="246"/>
        <v>-</v>
      </c>
      <c r="L260" s="303" t="str">
        <f t="shared" si="247"/>
        <v>-</v>
      </c>
      <c r="M260" s="303" t="str">
        <f t="shared" si="248"/>
        <v>-</v>
      </c>
      <c r="N260" s="303" t="str">
        <f t="shared" si="249"/>
        <v>-</v>
      </c>
      <c r="O260" s="303">
        <f t="shared" si="250"/>
        <v>0</v>
      </c>
      <c r="P260" s="303">
        <f t="shared" si="251"/>
        <v>0</v>
      </c>
      <c r="Q260" s="303">
        <f t="shared" si="252"/>
        <v>0</v>
      </c>
      <c r="R260" s="303">
        <f t="shared" si="253"/>
        <v>0</v>
      </c>
      <c r="S260" s="303">
        <f t="shared" si="254"/>
        <v>0</v>
      </c>
      <c r="T260" s="303">
        <f t="shared" si="255"/>
        <v>0</v>
      </c>
      <c r="U260" s="303" t="str">
        <f t="shared" si="256"/>
        <v>-</v>
      </c>
      <c r="V260" s="303" t="str">
        <f t="shared" si="257"/>
        <v>-</v>
      </c>
      <c r="W260" s="119"/>
      <c r="X260" s="119"/>
      <c r="Y260" s="119"/>
      <c r="Z260" s="119"/>
      <c r="AA260" s="119"/>
      <c r="AB260" s="119"/>
      <c r="AC260" s="119"/>
      <c r="AD260" s="119"/>
      <c r="AE260" s="119"/>
      <c r="AF260" s="304">
        <v>0.95877406604149973</v>
      </c>
      <c r="AG260" s="305">
        <v>0.96101271607459715</v>
      </c>
      <c r="AH260" s="305">
        <v>0.96325136610769502</v>
      </c>
      <c r="AI260" s="305">
        <v>-6443839.375129804</v>
      </c>
      <c r="AJ260" s="305">
        <v>-6093926.1082786098</v>
      </c>
      <c r="AK260" s="305">
        <v>-5744012.8414274231</v>
      </c>
      <c r="AL260" s="305">
        <v>4.6551426122193984E-2</v>
      </c>
      <c r="AM260" s="305">
        <v>4.6738660822427613E-2</v>
      </c>
      <c r="AN260" s="305">
        <v>4.6925898124283716E-2</v>
      </c>
      <c r="AO260" s="305" t="s">
        <v>121</v>
      </c>
      <c r="AP260" s="305" t="s">
        <v>121</v>
      </c>
      <c r="AQ260" s="305" t="s">
        <v>121</v>
      </c>
      <c r="AR260" s="305" t="s">
        <v>121</v>
      </c>
      <c r="AS260" s="305" t="s">
        <v>121</v>
      </c>
      <c r="AT260" s="305" t="s">
        <v>121</v>
      </c>
      <c r="AU260" s="305">
        <v>-180677517.15239835</v>
      </c>
      <c r="AV260" s="305">
        <v>-180677517.15239835</v>
      </c>
      <c r="AW260" s="305">
        <v>-180677517.15239835</v>
      </c>
      <c r="AX260" s="305">
        <v>-195322760.87184566</v>
      </c>
      <c r="AY260" s="305">
        <v>-195322760.87184566</v>
      </c>
      <c r="AZ260" s="305">
        <v>-195322760.87184566</v>
      </c>
      <c r="BA260" s="305">
        <v>-7.1996671654065203E-2</v>
      </c>
      <c r="BB260" s="305">
        <v>-7.1996671654065203E-2</v>
      </c>
      <c r="BC260" s="305">
        <v>-7.1996671654065203E-2</v>
      </c>
      <c r="BD260" s="305">
        <v>0</v>
      </c>
      <c r="BE260" s="305">
        <v>0</v>
      </c>
      <c r="BF260" s="306">
        <v>0</v>
      </c>
    </row>
    <row r="261" spans="2:58">
      <c r="B261" s="176" t="s">
        <v>407</v>
      </c>
      <c r="C261" s="176" t="str">
        <f t="shared" ca="1" si="258"/>
        <v>Anglies dioksido (kaip šiltnamio efektą sukeliančių dujų) emisijos sumažėjimas</v>
      </c>
      <c r="D261" t="str">
        <f t="shared" si="259"/>
        <v>True</v>
      </c>
      <c r="E261" s="303">
        <f t="shared" si="240"/>
        <v>-6.1770906764693038E-3</v>
      </c>
      <c r="F261" s="303">
        <f t="shared" si="241"/>
        <v>6.1770906764698815E-3</v>
      </c>
      <c r="G261" s="303">
        <f t="shared" si="242"/>
        <v>0.15226150915748565</v>
      </c>
      <c r="H261" s="303">
        <f t="shared" si="243"/>
        <v>-0.15226150915748077</v>
      </c>
      <c r="I261" s="303">
        <f t="shared" si="244"/>
        <v>-1.0771830150812499E-2</v>
      </c>
      <c r="J261" s="303">
        <f t="shared" si="245"/>
        <v>1.0732213819811228E-2</v>
      </c>
      <c r="K261" s="303" t="str">
        <f t="shared" si="246"/>
        <v>-</v>
      </c>
      <c r="L261" s="303" t="str">
        <f t="shared" si="247"/>
        <v>-</v>
      </c>
      <c r="M261" s="303" t="str">
        <f t="shared" si="248"/>
        <v>-</v>
      </c>
      <c r="N261" s="303" t="str">
        <f t="shared" si="249"/>
        <v>-</v>
      </c>
      <c r="O261" s="303">
        <f t="shared" si="250"/>
        <v>0</v>
      </c>
      <c r="P261" s="303">
        <f t="shared" si="251"/>
        <v>0</v>
      </c>
      <c r="Q261" s="303">
        <f t="shared" si="252"/>
        <v>0</v>
      </c>
      <c r="R261" s="303">
        <f t="shared" si="253"/>
        <v>0</v>
      </c>
      <c r="S261" s="303">
        <f t="shared" si="254"/>
        <v>0</v>
      </c>
      <c r="T261" s="303">
        <f t="shared" si="255"/>
        <v>0</v>
      </c>
      <c r="U261" s="303" t="str">
        <f t="shared" si="256"/>
        <v>-</v>
      </c>
      <c r="V261" s="303" t="str">
        <f t="shared" si="257"/>
        <v>-</v>
      </c>
      <c r="W261" s="119"/>
      <c r="X261" s="119"/>
      <c r="Y261" s="119"/>
      <c r="Z261" s="119"/>
      <c r="AA261" s="119"/>
      <c r="AB261" s="119"/>
      <c r="AC261" s="119"/>
      <c r="AD261" s="119"/>
      <c r="AE261" s="119"/>
      <c r="AF261" s="304">
        <v>0.95507645338616431</v>
      </c>
      <c r="AG261" s="305">
        <v>0.96101271607459715</v>
      </c>
      <c r="AH261" s="305">
        <v>0.96694897876303054</v>
      </c>
      <c r="AI261" s="305">
        <v>-7021796.4942193143</v>
      </c>
      <c r="AJ261" s="305">
        <v>-6093926.1082786098</v>
      </c>
      <c r="AK261" s="305">
        <v>-5166055.7223379351</v>
      </c>
      <c r="AL261" s="305">
        <v>4.6235199906571989E-2</v>
      </c>
      <c r="AM261" s="305">
        <v>4.6738660822427613E-2</v>
      </c>
      <c r="AN261" s="305">
        <v>4.7240270124025541E-2</v>
      </c>
      <c r="AO261" s="305" t="s">
        <v>121</v>
      </c>
      <c r="AP261" s="305" t="s">
        <v>121</v>
      </c>
      <c r="AQ261" s="305" t="s">
        <v>121</v>
      </c>
      <c r="AR261" s="305" t="s">
        <v>121</v>
      </c>
      <c r="AS261" s="305" t="s">
        <v>121</v>
      </c>
      <c r="AT261" s="305" t="s">
        <v>121</v>
      </c>
      <c r="AU261" s="305">
        <v>-180677517.15239835</v>
      </c>
      <c r="AV261" s="305">
        <v>-180677517.15239835</v>
      </c>
      <c r="AW261" s="305">
        <v>-180677517.15239835</v>
      </c>
      <c r="AX261" s="305">
        <v>-195322760.87184566</v>
      </c>
      <c r="AY261" s="305">
        <v>-195322760.87184566</v>
      </c>
      <c r="AZ261" s="305">
        <v>-195322760.87184566</v>
      </c>
      <c r="BA261" s="305">
        <v>-7.1996671654065203E-2</v>
      </c>
      <c r="BB261" s="305">
        <v>-7.1996671654065203E-2</v>
      </c>
      <c r="BC261" s="305">
        <v>-7.1996671654065203E-2</v>
      </c>
      <c r="BD261" s="305">
        <v>0</v>
      </c>
      <c r="BE261" s="305">
        <v>0</v>
      </c>
      <c r="BF261" s="306">
        <v>0</v>
      </c>
    </row>
    <row r="262" spans="2:58">
      <c r="B262" s="176" t="s">
        <v>408</v>
      </c>
      <c r="C262" s="176" t="str">
        <f t="shared" ca="1" si="258"/>
        <v>Nelaimingų atsitikimų sumažėjimas</v>
      </c>
      <c r="D262" t="str">
        <f t="shared" si="259"/>
        <v>True</v>
      </c>
      <c r="E262" s="303">
        <f t="shared" si="240"/>
        <v>-1.4509819850744483E-3</v>
      </c>
      <c r="F262" s="303">
        <f t="shared" si="241"/>
        <v>1.4509819850743327E-3</v>
      </c>
      <c r="G262" s="303">
        <f t="shared" si="242"/>
        <v>3.5765818955728453E-2</v>
      </c>
      <c r="H262" s="303">
        <f t="shared" si="243"/>
        <v>-3.5765818955725392E-2</v>
      </c>
      <c r="I262" s="303">
        <f t="shared" si="244"/>
        <v>-2.497711710572567E-3</v>
      </c>
      <c r="J262" s="303">
        <f t="shared" si="245"/>
        <v>2.4975640284555273E-3</v>
      </c>
      <c r="K262" s="303" t="str">
        <f t="shared" si="246"/>
        <v>-</v>
      </c>
      <c r="L262" s="303" t="str">
        <f t="shared" si="247"/>
        <v>-</v>
      </c>
      <c r="M262" s="303" t="str">
        <f t="shared" si="248"/>
        <v>-</v>
      </c>
      <c r="N262" s="303" t="str">
        <f t="shared" si="249"/>
        <v>-</v>
      </c>
      <c r="O262" s="303">
        <f t="shared" si="250"/>
        <v>0</v>
      </c>
      <c r="P262" s="303">
        <f t="shared" si="251"/>
        <v>0</v>
      </c>
      <c r="Q262" s="303">
        <f t="shared" si="252"/>
        <v>0</v>
      </c>
      <c r="R262" s="303">
        <f t="shared" si="253"/>
        <v>0</v>
      </c>
      <c r="S262" s="303">
        <f t="shared" si="254"/>
        <v>0</v>
      </c>
      <c r="T262" s="303">
        <f t="shared" si="255"/>
        <v>0</v>
      </c>
      <c r="U262" s="303" t="str">
        <f t="shared" si="256"/>
        <v>-</v>
      </c>
      <c r="V262" s="303" t="str">
        <f t="shared" si="257"/>
        <v>-</v>
      </c>
      <c r="W262" s="119"/>
      <c r="X262" s="119"/>
      <c r="Y262" s="119"/>
      <c r="Z262" s="119"/>
      <c r="AA262" s="119"/>
      <c r="AB262" s="119"/>
      <c r="AC262" s="119"/>
      <c r="AD262" s="119"/>
      <c r="AE262" s="119"/>
      <c r="AF262" s="304">
        <v>0.95961830393614544</v>
      </c>
      <c r="AG262" s="305">
        <v>0.96101271607459715</v>
      </c>
      <c r="AH262" s="305">
        <v>0.96240712821304875</v>
      </c>
      <c r="AI262" s="305">
        <v>-6311880.3661968894</v>
      </c>
      <c r="AJ262" s="305">
        <v>-6093926.1082786098</v>
      </c>
      <c r="AK262" s="305">
        <v>-5875971.8503603488</v>
      </c>
      <c r="AL262" s="305">
        <v>4.6621921121954957E-2</v>
      </c>
      <c r="AM262" s="305">
        <v>4.6738660822427613E-2</v>
      </c>
      <c r="AN262" s="305">
        <v>4.6855393620435892E-2</v>
      </c>
      <c r="AO262" s="305" t="s">
        <v>121</v>
      </c>
      <c r="AP262" s="305" t="s">
        <v>121</v>
      </c>
      <c r="AQ262" s="305" t="s">
        <v>121</v>
      </c>
      <c r="AR262" s="305" t="s">
        <v>121</v>
      </c>
      <c r="AS262" s="305" t="s">
        <v>121</v>
      </c>
      <c r="AT262" s="305" t="s">
        <v>121</v>
      </c>
      <c r="AU262" s="305">
        <v>-180677517.15239835</v>
      </c>
      <c r="AV262" s="305">
        <v>-180677517.15239835</v>
      </c>
      <c r="AW262" s="305">
        <v>-180677517.15239835</v>
      </c>
      <c r="AX262" s="305">
        <v>-195322760.87184566</v>
      </c>
      <c r="AY262" s="305">
        <v>-195322760.87184566</v>
      </c>
      <c r="AZ262" s="305">
        <v>-195322760.87184566</v>
      </c>
      <c r="BA262" s="305">
        <v>-7.1996671654065203E-2</v>
      </c>
      <c r="BB262" s="305">
        <v>-7.1996671654065203E-2</v>
      </c>
      <c r="BC262" s="305">
        <v>-7.1996671654065203E-2</v>
      </c>
      <c r="BD262" s="305">
        <v>0</v>
      </c>
      <c r="BE262" s="305">
        <v>0</v>
      </c>
      <c r="BF262" s="306">
        <v>0</v>
      </c>
    </row>
    <row r="263" spans="2:58">
      <c r="B263" s="176" t="s">
        <v>409</v>
      </c>
      <c r="C263" s="176" t="str">
        <f t="shared" ca="1" si="258"/>
        <v>Kelių transporto priemonių eksploatacinių sąnaudų sutaupymai</v>
      </c>
      <c r="D263" t="str">
        <f t="shared" si="259"/>
        <v>True</v>
      </c>
      <c r="E263" s="303">
        <f t="shared" si="240"/>
        <v>-4.2457607564208732E-5</v>
      </c>
      <c r="F263" s="303">
        <f t="shared" si="241"/>
        <v>4.2457607564786367E-5</v>
      </c>
      <c r="G263" s="303">
        <f t="shared" si="242"/>
        <v>1.046554072391309E-3</v>
      </c>
      <c r="H263" s="303">
        <f t="shared" si="243"/>
        <v>-1.0465540723839733E-3</v>
      </c>
      <c r="I263" s="303">
        <f t="shared" si="244"/>
        <v>-7.3308517794865873E-5</v>
      </c>
      <c r="J263" s="303">
        <f t="shared" si="245"/>
        <v>7.3307920029291868E-5</v>
      </c>
      <c r="K263" s="303" t="str">
        <f t="shared" si="246"/>
        <v>-</v>
      </c>
      <c r="L263" s="303" t="str">
        <f t="shared" si="247"/>
        <v>-</v>
      </c>
      <c r="M263" s="303" t="str">
        <f t="shared" si="248"/>
        <v>-</v>
      </c>
      <c r="N263" s="303" t="str">
        <f t="shared" si="249"/>
        <v>-</v>
      </c>
      <c r="O263" s="303">
        <f t="shared" si="250"/>
        <v>0</v>
      </c>
      <c r="P263" s="303">
        <f t="shared" si="251"/>
        <v>0</v>
      </c>
      <c r="Q263" s="303">
        <f t="shared" si="252"/>
        <v>0</v>
      </c>
      <c r="R263" s="303">
        <f t="shared" si="253"/>
        <v>0</v>
      </c>
      <c r="S263" s="303">
        <f t="shared" si="254"/>
        <v>0</v>
      </c>
      <c r="T263" s="303">
        <f t="shared" si="255"/>
        <v>0</v>
      </c>
      <c r="U263" s="303" t="str">
        <f t="shared" si="256"/>
        <v>-</v>
      </c>
      <c r="V263" s="303" t="str">
        <f t="shared" si="257"/>
        <v>-</v>
      </c>
      <c r="W263" s="119"/>
      <c r="X263" s="119"/>
      <c r="Y263" s="119"/>
      <c r="Z263" s="119"/>
      <c r="AA263" s="119"/>
      <c r="AB263" s="119"/>
      <c r="AC263" s="119"/>
      <c r="AD263" s="119"/>
      <c r="AE263" s="119"/>
      <c r="AF263" s="304">
        <v>0.96097191377383384</v>
      </c>
      <c r="AG263" s="305">
        <v>0.96101271607459715</v>
      </c>
      <c r="AH263" s="305">
        <v>0.96105351837536102</v>
      </c>
      <c r="AI263" s="305">
        <v>-6100303.7314640805</v>
      </c>
      <c r="AJ263" s="305">
        <v>-6093926.1082786098</v>
      </c>
      <c r="AK263" s="305">
        <v>-6087548.4850931838</v>
      </c>
      <c r="AL263" s="305">
        <v>4.6735234480479004E-2</v>
      </c>
      <c r="AM263" s="305">
        <v>4.6738660822427613E-2</v>
      </c>
      <c r="AN263" s="305">
        <v>4.674208713643746E-2</v>
      </c>
      <c r="AO263" s="305" t="s">
        <v>121</v>
      </c>
      <c r="AP263" s="305" t="s">
        <v>121</v>
      </c>
      <c r="AQ263" s="305" t="s">
        <v>121</v>
      </c>
      <c r="AR263" s="305" t="s">
        <v>121</v>
      </c>
      <c r="AS263" s="305" t="s">
        <v>121</v>
      </c>
      <c r="AT263" s="305" t="s">
        <v>121</v>
      </c>
      <c r="AU263" s="305">
        <v>-180677517.15239835</v>
      </c>
      <c r="AV263" s="305">
        <v>-180677517.15239835</v>
      </c>
      <c r="AW263" s="305">
        <v>-180677517.15239835</v>
      </c>
      <c r="AX263" s="305">
        <v>-195322760.87184566</v>
      </c>
      <c r="AY263" s="305">
        <v>-195322760.87184566</v>
      </c>
      <c r="AZ263" s="305">
        <v>-195322760.87184566</v>
      </c>
      <c r="BA263" s="305">
        <v>-7.1996671654065203E-2</v>
      </c>
      <c r="BB263" s="305">
        <v>-7.1996671654065203E-2</v>
      </c>
      <c r="BC263" s="305">
        <v>-7.1996671654065203E-2</v>
      </c>
      <c r="BD263" s="305">
        <v>0</v>
      </c>
      <c r="BE263" s="305">
        <v>0</v>
      </c>
      <c r="BF263" s="306">
        <v>0</v>
      </c>
    </row>
    <row r="264" spans="2:58" hidden="1">
      <c r="B264" s="176" t="s">
        <v>410</v>
      </c>
      <c r="C264" s="176" t="str">
        <f t="shared" ca="1" si="258"/>
        <v/>
      </c>
      <c r="D264" t="str">
        <f t="shared" si="259"/>
        <v>False</v>
      </c>
      <c r="E264" s="303" t="str">
        <f t="shared" si="240"/>
        <v>-</v>
      </c>
      <c r="F264" s="303" t="str">
        <f t="shared" si="241"/>
        <v>-</v>
      </c>
      <c r="G264" s="303" t="str">
        <f t="shared" si="242"/>
        <v>-</v>
      </c>
      <c r="H264" s="303" t="str">
        <f t="shared" si="243"/>
        <v>-</v>
      </c>
      <c r="I264" s="303" t="str">
        <f t="shared" si="244"/>
        <v>-</v>
      </c>
      <c r="J264" s="303" t="str">
        <f t="shared" si="245"/>
        <v>-</v>
      </c>
      <c r="K264" s="303" t="str">
        <f t="shared" si="246"/>
        <v>-</v>
      </c>
      <c r="L264" s="303" t="str">
        <f t="shared" si="247"/>
        <v>-</v>
      </c>
      <c r="M264" s="303" t="str">
        <f t="shared" si="248"/>
        <v>-</v>
      </c>
      <c r="N264" s="303" t="str">
        <f t="shared" si="249"/>
        <v>-</v>
      </c>
      <c r="O264" s="303" t="str">
        <f t="shared" si="250"/>
        <v>-</v>
      </c>
      <c r="P264" s="303" t="str">
        <f t="shared" si="251"/>
        <v>-</v>
      </c>
      <c r="Q264" s="303" t="str">
        <f t="shared" si="252"/>
        <v>-</v>
      </c>
      <c r="R264" s="303" t="str">
        <f t="shared" si="253"/>
        <v>-</v>
      </c>
      <c r="S264" s="303" t="str">
        <f t="shared" si="254"/>
        <v>-</v>
      </c>
      <c r="T264" s="303" t="str">
        <f t="shared" si="255"/>
        <v>-</v>
      </c>
      <c r="U264" s="303" t="str">
        <f t="shared" si="256"/>
        <v>-</v>
      </c>
      <c r="V264" s="303" t="str">
        <f t="shared" si="257"/>
        <v>-</v>
      </c>
      <c r="W264" s="119"/>
      <c r="X264" s="119"/>
      <c r="Y264" s="119"/>
      <c r="Z264" s="119"/>
      <c r="AA264" s="119"/>
      <c r="AB264" s="119"/>
      <c r="AC264" s="119"/>
      <c r="AD264" s="119"/>
      <c r="AE264" s="119"/>
      <c r="AF264" s="304" t="s">
        <v>313</v>
      </c>
      <c r="AG264" s="305" t="s">
        <v>313</v>
      </c>
      <c r="AH264" s="305" t="s">
        <v>313</v>
      </c>
      <c r="AI264" s="305" t="s">
        <v>313</v>
      </c>
      <c r="AJ264" s="305" t="s">
        <v>313</v>
      </c>
      <c r="AK264" s="305" t="s">
        <v>313</v>
      </c>
      <c r="AL264" s="305" t="s">
        <v>313</v>
      </c>
      <c r="AM264" s="305" t="s">
        <v>313</v>
      </c>
      <c r="AN264" s="305" t="s">
        <v>313</v>
      </c>
      <c r="AO264" s="305" t="s">
        <v>313</v>
      </c>
      <c r="AP264" s="305" t="s">
        <v>313</v>
      </c>
      <c r="AQ264" s="305" t="s">
        <v>313</v>
      </c>
      <c r="AR264" s="305" t="s">
        <v>313</v>
      </c>
      <c r="AS264" s="305" t="s">
        <v>313</v>
      </c>
      <c r="AT264" s="305" t="s">
        <v>313</v>
      </c>
      <c r="AU264" s="305" t="s">
        <v>313</v>
      </c>
      <c r="AV264" s="305" t="s">
        <v>313</v>
      </c>
      <c r="AW264" s="305" t="s">
        <v>313</v>
      </c>
      <c r="AX264" s="305" t="s">
        <v>313</v>
      </c>
      <c r="AY264" s="305" t="s">
        <v>313</v>
      </c>
      <c r="AZ264" s="305" t="s">
        <v>313</v>
      </c>
      <c r="BA264" s="305" t="s">
        <v>313</v>
      </c>
      <c r="BB264" s="305" t="s">
        <v>313</v>
      </c>
      <c r="BC264" s="305" t="s">
        <v>313</v>
      </c>
      <c r="BD264" s="305" t="s">
        <v>313</v>
      </c>
      <c r="BE264" s="305" t="s">
        <v>313</v>
      </c>
      <c r="BF264" s="306" t="s">
        <v>313</v>
      </c>
    </row>
    <row r="265" spans="2:58" hidden="1">
      <c r="B265" s="176" t="s">
        <v>411</v>
      </c>
      <c r="C265" s="176" t="str">
        <f t="shared" ca="1" si="258"/>
        <v/>
      </c>
      <c r="D265" t="str">
        <f t="shared" si="259"/>
        <v>False</v>
      </c>
      <c r="E265" s="303" t="str">
        <f t="shared" si="240"/>
        <v>-</v>
      </c>
      <c r="F265" s="303" t="str">
        <f t="shared" si="241"/>
        <v>-</v>
      </c>
      <c r="G265" s="303" t="str">
        <f t="shared" si="242"/>
        <v>-</v>
      </c>
      <c r="H265" s="303" t="str">
        <f t="shared" si="243"/>
        <v>-</v>
      </c>
      <c r="I265" s="303" t="str">
        <f t="shared" si="244"/>
        <v>-</v>
      </c>
      <c r="J265" s="303" t="str">
        <f t="shared" si="245"/>
        <v>-</v>
      </c>
      <c r="K265" s="303" t="str">
        <f t="shared" si="246"/>
        <v>-</v>
      </c>
      <c r="L265" s="303" t="str">
        <f t="shared" si="247"/>
        <v>-</v>
      </c>
      <c r="M265" s="303" t="str">
        <f t="shared" si="248"/>
        <v>-</v>
      </c>
      <c r="N265" s="303" t="str">
        <f t="shared" si="249"/>
        <v>-</v>
      </c>
      <c r="O265" s="303" t="str">
        <f t="shared" si="250"/>
        <v>-</v>
      </c>
      <c r="P265" s="303" t="str">
        <f t="shared" si="251"/>
        <v>-</v>
      </c>
      <c r="Q265" s="303" t="str">
        <f t="shared" si="252"/>
        <v>-</v>
      </c>
      <c r="R265" s="303" t="str">
        <f t="shared" si="253"/>
        <v>-</v>
      </c>
      <c r="S265" s="303" t="str">
        <f t="shared" si="254"/>
        <v>-</v>
      </c>
      <c r="T265" s="303" t="str">
        <f t="shared" si="255"/>
        <v>-</v>
      </c>
      <c r="U265" s="303" t="str">
        <f t="shared" si="256"/>
        <v>-</v>
      </c>
      <c r="V265" s="303" t="str">
        <f t="shared" si="257"/>
        <v>-</v>
      </c>
      <c r="W265" s="119"/>
      <c r="X265" s="119"/>
      <c r="Y265" s="119"/>
      <c r="Z265" s="119"/>
      <c r="AA265" s="119"/>
      <c r="AB265" s="119"/>
      <c r="AC265" s="119"/>
      <c r="AD265" s="119"/>
      <c r="AE265" s="119"/>
      <c r="AF265" s="304" t="s">
        <v>313</v>
      </c>
      <c r="AG265" s="305" t="s">
        <v>313</v>
      </c>
      <c r="AH265" s="305" t="s">
        <v>313</v>
      </c>
      <c r="AI265" s="305" t="s">
        <v>313</v>
      </c>
      <c r="AJ265" s="305" t="s">
        <v>313</v>
      </c>
      <c r="AK265" s="305" t="s">
        <v>313</v>
      </c>
      <c r="AL265" s="305" t="s">
        <v>313</v>
      </c>
      <c r="AM265" s="305" t="s">
        <v>313</v>
      </c>
      <c r="AN265" s="305" t="s">
        <v>313</v>
      </c>
      <c r="AO265" s="305" t="s">
        <v>313</v>
      </c>
      <c r="AP265" s="305" t="s">
        <v>313</v>
      </c>
      <c r="AQ265" s="305" t="s">
        <v>313</v>
      </c>
      <c r="AR265" s="305" t="s">
        <v>313</v>
      </c>
      <c r="AS265" s="305" t="s">
        <v>313</v>
      </c>
      <c r="AT265" s="305" t="s">
        <v>313</v>
      </c>
      <c r="AU265" s="305" t="s">
        <v>313</v>
      </c>
      <c r="AV265" s="305" t="s">
        <v>313</v>
      </c>
      <c r="AW265" s="305" t="s">
        <v>313</v>
      </c>
      <c r="AX265" s="305" t="s">
        <v>313</v>
      </c>
      <c r="AY265" s="305" t="s">
        <v>313</v>
      </c>
      <c r="AZ265" s="305" t="s">
        <v>313</v>
      </c>
      <c r="BA265" s="305" t="s">
        <v>313</v>
      </c>
      <c r="BB265" s="305" t="s">
        <v>313</v>
      </c>
      <c r="BC265" s="305" t="s">
        <v>313</v>
      </c>
      <c r="BD265" s="305" t="s">
        <v>313</v>
      </c>
      <c r="BE265" s="305" t="s">
        <v>313</v>
      </c>
      <c r="BF265" s="306" t="s">
        <v>313</v>
      </c>
    </row>
    <row r="266" spans="2:58" hidden="1">
      <c r="B266" s="176" t="s">
        <v>412</v>
      </c>
      <c r="C266" s="176" t="str">
        <f t="shared" ca="1" si="258"/>
        <v/>
      </c>
      <c r="D266" t="str">
        <f t="shared" si="259"/>
        <v>False</v>
      </c>
      <c r="E266" s="303" t="str">
        <f t="shared" si="240"/>
        <v>-</v>
      </c>
      <c r="F266" s="303" t="str">
        <f t="shared" si="241"/>
        <v>-</v>
      </c>
      <c r="G266" s="303" t="str">
        <f t="shared" si="242"/>
        <v>-</v>
      </c>
      <c r="H266" s="303" t="str">
        <f t="shared" si="243"/>
        <v>-</v>
      </c>
      <c r="I266" s="303" t="str">
        <f t="shared" si="244"/>
        <v>-</v>
      </c>
      <c r="J266" s="303" t="str">
        <f t="shared" si="245"/>
        <v>-</v>
      </c>
      <c r="K266" s="303" t="str">
        <f t="shared" si="246"/>
        <v>-</v>
      </c>
      <c r="L266" s="303" t="str">
        <f t="shared" si="247"/>
        <v>-</v>
      </c>
      <c r="M266" s="303" t="str">
        <f t="shared" si="248"/>
        <v>-</v>
      </c>
      <c r="N266" s="303" t="str">
        <f t="shared" si="249"/>
        <v>-</v>
      </c>
      <c r="O266" s="303" t="str">
        <f t="shared" si="250"/>
        <v>-</v>
      </c>
      <c r="P266" s="303" t="str">
        <f t="shared" si="251"/>
        <v>-</v>
      </c>
      <c r="Q266" s="303" t="str">
        <f t="shared" si="252"/>
        <v>-</v>
      </c>
      <c r="R266" s="303" t="str">
        <f t="shared" si="253"/>
        <v>-</v>
      </c>
      <c r="S266" s="303" t="str">
        <f t="shared" si="254"/>
        <v>-</v>
      </c>
      <c r="T266" s="303" t="str">
        <f t="shared" si="255"/>
        <v>-</v>
      </c>
      <c r="U266" s="303" t="str">
        <f t="shared" si="256"/>
        <v>-</v>
      </c>
      <c r="V266" s="303" t="str">
        <f t="shared" si="257"/>
        <v>-</v>
      </c>
      <c r="W266" s="119"/>
      <c r="X266" s="119"/>
      <c r="Y266" s="119"/>
      <c r="Z266" s="119"/>
      <c r="AA266" s="119"/>
      <c r="AB266" s="119"/>
      <c r="AC266" s="119"/>
      <c r="AD266" s="119"/>
      <c r="AE266" s="119"/>
      <c r="AF266" s="304" t="s">
        <v>313</v>
      </c>
      <c r="AG266" s="305" t="s">
        <v>313</v>
      </c>
      <c r="AH266" s="305" t="s">
        <v>313</v>
      </c>
      <c r="AI266" s="305" t="s">
        <v>313</v>
      </c>
      <c r="AJ266" s="305" t="s">
        <v>313</v>
      </c>
      <c r="AK266" s="305" t="s">
        <v>313</v>
      </c>
      <c r="AL266" s="305" t="s">
        <v>313</v>
      </c>
      <c r="AM266" s="305" t="s">
        <v>313</v>
      </c>
      <c r="AN266" s="305" t="s">
        <v>313</v>
      </c>
      <c r="AO266" s="305" t="s">
        <v>313</v>
      </c>
      <c r="AP266" s="305" t="s">
        <v>313</v>
      </c>
      <c r="AQ266" s="305" t="s">
        <v>313</v>
      </c>
      <c r="AR266" s="305" t="s">
        <v>313</v>
      </c>
      <c r="AS266" s="305" t="s">
        <v>313</v>
      </c>
      <c r="AT266" s="305" t="s">
        <v>313</v>
      </c>
      <c r="AU266" s="305" t="s">
        <v>313</v>
      </c>
      <c r="AV266" s="305" t="s">
        <v>313</v>
      </c>
      <c r="AW266" s="305" t="s">
        <v>313</v>
      </c>
      <c r="AX266" s="305" t="s">
        <v>313</v>
      </c>
      <c r="AY266" s="305" t="s">
        <v>313</v>
      </c>
      <c r="AZ266" s="305" t="s">
        <v>313</v>
      </c>
      <c r="BA266" s="305" t="s">
        <v>313</v>
      </c>
      <c r="BB266" s="305" t="s">
        <v>313</v>
      </c>
      <c r="BC266" s="305" t="s">
        <v>313</v>
      </c>
      <c r="BD266" s="305" t="s">
        <v>313</v>
      </c>
      <c r="BE266" s="305" t="s">
        <v>313</v>
      </c>
      <c r="BF266" s="306" t="s">
        <v>313</v>
      </c>
    </row>
    <row r="267" spans="2:58" hidden="1">
      <c r="B267" s="176" t="s">
        <v>413</v>
      </c>
      <c r="C267" s="176" t="str">
        <f t="shared" ca="1" si="258"/>
        <v/>
      </c>
      <c r="D267" t="str">
        <f t="shared" si="259"/>
        <v>False</v>
      </c>
      <c r="E267" s="303" t="str">
        <f t="shared" si="240"/>
        <v>-</v>
      </c>
      <c r="F267" s="303" t="str">
        <f t="shared" si="241"/>
        <v>-</v>
      </c>
      <c r="G267" s="303" t="str">
        <f t="shared" si="242"/>
        <v>-</v>
      </c>
      <c r="H267" s="303" t="str">
        <f t="shared" si="243"/>
        <v>-</v>
      </c>
      <c r="I267" s="303" t="str">
        <f t="shared" si="244"/>
        <v>-</v>
      </c>
      <c r="J267" s="303" t="str">
        <f t="shared" si="245"/>
        <v>-</v>
      </c>
      <c r="K267" s="303" t="str">
        <f t="shared" si="246"/>
        <v>-</v>
      </c>
      <c r="L267" s="303" t="str">
        <f t="shared" si="247"/>
        <v>-</v>
      </c>
      <c r="M267" s="303" t="str">
        <f t="shared" si="248"/>
        <v>-</v>
      </c>
      <c r="N267" s="303" t="str">
        <f t="shared" si="249"/>
        <v>-</v>
      </c>
      <c r="O267" s="303" t="str">
        <f t="shared" si="250"/>
        <v>-</v>
      </c>
      <c r="P267" s="303" t="str">
        <f t="shared" si="251"/>
        <v>-</v>
      </c>
      <c r="Q267" s="303" t="str">
        <f t="shared" si="252"/>
        <v>-</v>
      </c>
      <c r="R267" s="303" t="str">
        <f t="shared" si="253"/>
        <v>-</v>
      </c>
      <c r="S267" s="303" t="str">
        <f t="shared" si="254"/>
        <v>-</v>
      </c>
      <c r="T267" s="303" t="str">
        <f t="shared" si="255"/>
        <v>-</v>
      </c>
      <c r="U267" s="303" t="str">
        <f t="shared" si="256"/>
        <v>-</v>
      </c>
      <c r="V267" s="303" t="str">
        <f t="shared" si="257"/>
        <v>-</v>
      </c>
      <c r="W267" s="119"/>
      <c r="X267" s="119"/>
      <c r="Y267" s="119"/>
      <c r="Z267" s="119"/>
      <c r="AA267" s="119"/>
      <c r="AB267" s="119"/>
      <c r="AC267" s="119"/>
      <c r="AD267" s="119"/>
      <c r="AE267" s="119"/>
      <c r="AF267" s="304" t="s">
        <v>313</v>
      </c>
      <c r="AG267" s="305" t="s">
        <v>313</v>
      </c>
      <c r="AH267" s="305" t="s">
        <v>313</v>
      </c>
      <c r="AI267" s="305" t="s">
        <v>313</v>
      </c>
      <c r="AJ267" s="305" t="s">
        <v>313</v>
      </c>
      <c r="AK267" s="305" t="s">
        <v>313</v>
      </c>
      <c r="AL267" s="305" t="s">
        <v>313</v>
      </c>
      <c r="AM267" s="305" t="s">
        <v>313</v>
      </c>
      <c r="AN267" s="305" t="s">
        <v>313</v>
      </c>
      <c r="AO267" s="305" t="s">
        <v>313</v>
      </c>
      <c r="AP267" s="305" t="s">
        <v>313</v>
      </c>
      <c r="AQ267" s="305" t="s">
        <v>313</v>
      </c>
      <c r="AR267" s="305" t="s">
        <v>313</v>
      </c>
      <c r="AS267" s="305" t="s">
        <v>313</v>
      </c>
      <c r="AT267" s="305" t="s">
        <v>313</v>
      </c>
      <c r="AU267" s="305" t="s">
        <v>313</v>
      </c>
      <c r="AV267" s="305" t="s">
        <v>313</v>
      </c>
      <c r="AW267" s="305" t="s">
        <v>313</v>
      </c>
      <c r="AX267" s="305" t="s">
        <v>313</v>
      </c>
      <c r="AY267" s="305" t="s">
        <v>313</v>
      </c>
      <c r="AZ267" s="305" t="s">
        <v>313</v>
      </c>
      <c r="BA267" s="305" t="s">
        <v>313</v>
      </c>
      <c r="BB267" s="305" t="s">
        <v>313</v>
      </c>
      <c r="BC267" s="305" t="s">
        <v>313</v>
      </c>
      <c r="BD267" s="305" t="s">
        <v>313</v>
      </c>
      <c r="BE267" s="305" t="s">
        <v>313</v>
      </c>
      <c r="BF267" s="306" t="s">
        <v>313</v>
      </c>
    </row>
    <row r="268" spans="2:58" hidden="1">
      <c r="B268" s="176" t="s">
        <v>414</v>
      </c>
      <c r="C268" s="176" t="str">
        <f t="shared" ca="1" si="258"/>
        <v/>
      </c>
      <c r="D268" t="str">
        <f t="shared" si="259"/>
        <v>False</v>
      </c>
      <c r="E268" s="303" t="str">
        <f t="shared" si="240"/>
        <v>-</v>
      </c>
      <c r="F268" s="303" t="str">
        <f t="shared" si="241"/>
        <v>-</v>
      </c>
      <c r="G268" s="303" t="str">
        <f t="shared" si="242"/>
        <v>-</v>
      </c>
      <c r="H268" s="303" t="str">
        <f t="shared" si="243"/>
        <v>-</v>
      </c>
      <c r="I268" s="303" t="str">
        <f t="shared" si="244"/>
        <v>-</v>
      </c>
      <c r="J268" s="303" t="str">
        <f t="shared" si="245"/>
        <v>-</v>
      </c>
      <c r="K268" s="303" t="str">
        <f t="shared" si="246"/>
        <v>-</v>
      </c>
      <c r="L268" s="303" t="str">
        <f t="shared" si="247"/>
        <v>-</v>
      </c>
      <c r="M268" s="303" t="str">
        <f t="shared" si="248"/>
        <v>-</v>
      </c>
      <c r="N268" s="303" t="str">
        <f t="shared" si="249"/>
        <v>-</v>
      </c>
      <c r="O268" s="303" t="str">
        <f t="shared" si="250"/>
        <v>-</v>
      </c>
      <c r="P268" s="303" t="str">
        <f t="shared" si="251"/>
        <v>-</v>
      </c>
      <c r="Q268" s="303" t="str">
        <f t="shared" si="252"/>
        <v>-</v>
      </c>
      <c r="R268" s="303" t="str">
        <f t="shared" si="253"/>
        <v>-</v>
      </c>
      <c r="S268" s="303" t="str">
        <f t="shared" si="254"/>
        <v>-</v>
      </c>
      <c r="T268" s="303" t="str">
        <f t="shared" si="255"/>
        <v>-</v>
      </c>
      <c r="U268" s="303" t="str">
        <f t="shared" si="256"/>
        <v>-</v>
      </c>
      <c r="V268" s="303" t="str">
        <f t="shared" si="257"/>
        <v>-</v>
      </c>
      <c r="W268" s="119"/>
      <c r="X268" s="119"/>
      <c r="Y268" s="119"/>
      <c r="Z268" s="119"/>
      <c r="AA268" s="119"/>
      <c r="AB268" s="119"/>
      <c r="AC268" s="119"/>
      <c r="AD268" s="119"/>
      <c r="AE268" s="119"/>
      <c r="AF268" s="304" t="s">
        <v>313</v>
      </c>
      <c r="AG268" s="305" t="s">
        <v>313</v>
      </c>
      <c r="AH268" s="305" t="s">
        <v>313</v>
      </c>
      <c r="AI268" s="305" t="s">
        <v>313</v>
      </c>
      <c r="AJ268" s="305" t="s">
        <v>313</v>
      </c>
      <c r="AK268" s="305" t="s">
        <v>313</v>
      </c>
      <c r="AL268" s="305" t="s">
        <v>313</v>
      </c>
      <c r="AM268" s="305" t="s">
        <v>313</v>
      </c>
      <c r="AN268" s="305" t="s">
        <v>313</v>
      </c>
      <c r="AO268" s="305" t="s">
        <v>313</v>
      </c>
      <c r="AP268" s="305" t="s">
        <v>313</v>
      </c>
      <c r="AQ268" s="305" t="s">
        <v>313</v>
      </c>
      <c r="AR268" s="305" t="s">
        <v>313</v>
      </c>
      <c r="AS268" s="305" t="s">
        <v>313</v>
      </c>
      <c r="AT268" s="305" t="s">
        <v>313</v>
      </c>
      <c r="AU268" s="305" t="s">
        <v>313</v>
      </c>
      <c r="AV268" s="305" t="s">
        <v>313</v>
      </c>
      <c r="AW268" s="305" t="s">
        <v>313</v>
      </c>
      <c r="AX268" s="305" t="s">
        <v>313</v>
      </c>
      <c r="AY268" s="305" t="s">
        <v>313</v>
      </c>
      <c r="AZ268" s="305" t="s">
        <v>313</v>
      </c>
      <c r="BA268" s="305" t="s">
        <v>313</v>
      </c>
      <c r="BB268" s="305" t="s">
        <v>313</v>
      </c>
      <c r="BC268" s="305" t="s">
        <v>313</v>
      </c>
      <c r="BD268" s="305" t="s">
        <v>313</v>
      </c>
      <c r="BE268" s="305" t="s">
        <v>313</v>
      </c>
      <c r="BF268" s="306" t="s">
        <v>313</v>
      </c>
    </row>
    <row r="269" spans="2:58" ht="15" hidden="1" thickBot="1">
      <c r="B269" s="176" t="s">
        <v>415</v>
      </c>
      <c r="C269" s="176" t="str">
        <f t="shared" ca="1" si="258"/>
        <v/>
      </c>
      <c r="D269" t="str">
        <f t="shared" si="259"/>
        <v>False</v>
      </c>
      <c r="E269" s="303" t="str">
        <f t="shared" si="240"/>
        <v>-</v>
      </c>
      <c r="F269" s="303" t="str">
        <f t="shared" si="241"/>
        <v>-</v>
      </c>
      <c r="G269" s="303" t="str">
        <f t="shared" si="242"/>
        <v>-</v>
      </c>
      <c r="H269" s="303" t="str">
        <f t="shared" si="243"/>
        <v>-</v>
      </c>
      <c r="I269" s="303" t="str">
        <f t="shared" si="244"/>
        <v>-</v>
      </c>
      <c r="J269" s="303" t="str">
        <f t="shared" si="245"/>
        <v>-</v>
      </c>
      <c r="K269" s="303" t="str">
        <f t="shared" si="246"/>
        <v>-</v>
      </c>
      <c r="L269" s="303" t="str">
        <f t="shared" si="247"/>
        <v>-</v>
      </c>
      <c r="M269" s="303" t="str">
        <f t="shared" si="248"/>
        <v>-</v>
      </c>
      <c r="N269" s="303" t="str">
        <f t="shared" si="249"/>
        <v>-</v>
      </c>
      <c r="O269" s="303" t="str">
        <f t="shared" si="250"/>
        <v>-</v>
      </c>
      <c r="P269" s="303" t="str">
        <f t="shared" si="251"/>
        <v>-</v>
      </c>
      <c r="Q269" s="303" t="str">
        <f t="shared" si="252"/>
        <v>-</v>
      </c>
      <c r="R269" s="303" t="str">
        <f t="shared" si="253"/>
        <v>-</v>
      </c>
      <c r="S269" s="303" t="str">
        <f t="shared" si="254"/>
        <v>-</v>
      </c>
      <c r="T269" s="303" t="str">
        <f t="shared" si="255"/>
        <v>-</v>
      </c>
      <c r="U269" s="303" t="str">
        <f t="shared" si="256"/>
        <v>-</v>
      </c>
      <c r="V269" s="303" t="str">
        <f t="shared" si="257"/>
        <v>-</v>
      </c>
      <c r="W269" s="119"/>
      <c r="X269" s="119"/>
      <c r="Y269" s="119"/>
      <c r="Z269" s="119"/>
      <c r="AA269" s="119"/>
      <c r="AB269" s="119"/>
      <c r="AC269" s="119"/>
      <c r="AD269" s="119"/>
      <c r="AE269" s="119"/>
      <c r="AF269" s="307" t="s">
        <v>313</v>
      </c>
      <c r="AG269" s="308" t="s">
        <v>313</v>
      </c>
      <c r="AH269" s="308" t="s">
        <v>313</v>
      </c>
      <c r="AI269" s="308" t="s">
        <v>313</v>
      </c>
      <c r="AJ269" s="308" t="s">
        <v>313</v>
      </c>
      <c r="AK269" s="308" t="s">
        <v>313</v>
      </c>
      <c r="AL269" s="308" t="s">
        <v>313</v>
      </c>
      <c r="AM269" s="308" t="s">
        <v>313</v>
      </c>
      <c r="AN269" s="308" t="s">
        <v>313</v>
      </c>
      <c r="AO269" s="308" t="s">
        <v>313</v>
      </c>
      <c r="AP269" s="308" t="s">
        <v>313</v>
      </c>
      <c r="AQ269" s="308" t="s">
        <v>313</v>
      </c>
      <c r="AR269" s="308" t="s">
        <v>313</v>
      </c>
      <c r="AS269" s="308" t="s">
        <v>313</v>
      </c>
      <c r="AT269" s="308" t="s">
        <v>313</v>
      </c>
      <c r="AU269" s="308" t="s">
        <v>313</v>
      </c>
      <c r="AV269" s="308" t="s">
        <v>313</v>
      </c>
      <c r="AW269" s="308" t="s">
        <v>313</v>
      </c>
      <c r="AX269" s="308" t="s">
        <v>313</v>
      </c>
      <c r="AY269" s="308" t="s">
        <v>313</v>
      </c>
      <c r="AZ269" s="308" t="s">
        <v>313</v>
      </c>
      <c r="BA269" s="308" t="s">
        <v>313</v>
      </c>
      <c r="BB269" s="308" t="s">
        <v>313</v>
      </c>
      <c r="BC269" s="308" t="s">
        <v>313</v>
      </c>
      <c r="BD269" s="308" t="s">
        <v>313</v>
      </c>
      <c r="BE269" s="308" t="s">
        <v>313</v>
      </c>
      <c r="BF269" s="309" t="s">
        <v>313</v>
      </c>
    </row>
    <row r="272" spans="2:58" ht="15" thickBot="1">
      <c r="B272" s="105"/>
      <c r="C272" s="16" t="s">
        <v>416</v>
      </c>
      <c r="E272" s="105"/>
      <c r="F272" s="1266" t="s">
        <v>417</v>
      </c>
      <c r="G272" s="1266"/>
      <c r="H272" s="1266"/>
      <c r="I272" s="1266"/>
      <c r="J272" s="1266"/>
      <c r="K272" s="1266"/>
      <c r="L272" s="120"/>
    </row>
    <row r="273" spans="2:14" ht="26">
      <c r="B273" s="106"/>
      <c r="C273" s="310" t="s">
        <v>418</v>
      </c>
      <c r="D273" s="62"/>
      <c r="E273" s="124" t="s">
        <v>419</v>
      </c>
      <c r="F273" s="311" t="s">
        <v>306</v>
      </c>
      <c r="G273" s="312" t="s">
        <v>307</v>
      </c>
      <c r="H273" s="312" t="s">
        <v>308</v>
      </c>
      <c r="I273" s="312" t="s">
        <v>250</v>
      </c>
      <c r="J273" s="312" t="s">
        <v>303</v>
      </c>
      <c r="K273" s="312" t="s">
        <v>420</v>
      </c>
      <c r="L273" s="312" t="s">
        <v>309</v>
      </c>
      <c r="M273" s="312" t="s">
        <v>310</v>
      </c>
      <c r="N273" s="312" t="s">
        <v>311</v>
      </c>
    </row>
    <row r="274" spans="2:14">
      <c r="C274" s="302" t="s">
        <v>312</v>
      </c>
      <c r="E274" s="313" t="str">
        <f>IF(COUNTIFS(F274:K274,"Taip"),"Taip","Ne")</f>
        <v>Ne</v>
      </c>
      <c r="F274" s="253" t="str">
        <f>IFERROR(IF(OR(ABS(E165)&gt;0.01,ABS(F165)&gt;0.01),"Taip",""),"")</f>
        <v/>
      </c>
      <c r="G274" s="176" t="str">
        <f>IFERROR(IF(OR(ABS(G165)&gt;0.01,ABS(H165)&gt;0.01),"Taip",""),"")</f>
        <v/>
      </c>
      <c r="H274" s="176" t="str">
        <f>IFERROR(IF(OR(ABS(I165)&gt;0.01,ABS(J165)&gt;0.01),"Taip",""),"")</f>
        <v/>
      </c>
      <c r="I274" s="176" t="str">
        <f>IFERROR(IF(OR(ABS(K165)&gt;0.01,ABS(L165)&gt;0.01),"Taip",""),"")</f>
        <v/>
      </c>
      <c r="J274" s="176" t="str">
        <f>IFERROR(IF(OR(ABS(M165)&gt;0.01,ABS(N165)&gt;0.01),"Taip",""),"")</f>
        <v/>
      </c>
      <c r="K274" s="176" t="str">
        <f>IFERROR(IF(OR(ABS(O165)&gt;0.01,ABS(P165)&gt;0.01),"Taip",""),"")</f>
        <v/>
      </c>
      <c r="L274" s="176" t="str">
        <f>IFERROR(IF(OR(ABS(Q165)&gt;0.01,ABS(R165)&gt;0.01),"Taip",""),"")</f>
        <v/>
      </c>
      <c r="M274" s="176" t="str">
        <f>IFERROR(IF(OR(ABS(S165)&gt;0.01,ABS(T165)&gt;0.01),"Taip",""),"")</f>
        <v/>
      </c>
      <c r="N274" s="176" t="str">
        <f>IFERROR(IF(OR(ABS(U165)&gt;0.01,ABS(V165)&gt;0.01),"Taip",""),"")</f>
        <v/>
      </c>
    </row>
    <row r="275" spans="2:14">
      <c r="C275" s="302" t="s">
        <v>314</v>
      </c>
      <c r="E275" s="313" t="str">
        <f t="shared" ref="E275:E338" si="260">IF(COUNTIFS(F275:K275,"Taip"),"Taip","Ne")</f>
        <v>Ne</v>
      </c>
      <c r="F275" s="253" t="str">
        <f t="shared" ref="F275:F338" si="261">IFERROR(IF(OR(ABS(E166)&gt;0.01,ABS(F166)&gt;0.01),"Taip",""),"")</f>
        <v/>
      </c>
      <c r="G275" s="176" t="str">
        <f t="shared" ref="G275:G338" si="262">IFERROR(IF(OR(ABS(G166)&gt;0.01,ABS(H166)&gt;0.01),"Taip",""),"")</f>
        <v/>
      </c>
      <c r="H275" s="176" t="str">
        <f t="shared" ref="H275:H338" si="263">IFERROR(IF(OR(ABS(I166)&gt;0.01,ABS(J166)&gt;0.01),"Taip",""),"")</f>
        <v/>
      </c>
      <c r="I275" s="176" t="str">
        <f t="shared" ref="I275:I338" si="264">IFERROR(IF(OR(ABS(K166)&gt;0.01,ABS(L166)&gt;0.01),"Taip",""),"")</f>
        <v/>
      </c>
      <c r="J275" s="176" t="str">
        <f t="shared" ref="J275:J338" si="265">IFERROR(IF(OR(ABS(M166)&gt;0.01,ABS(N166)&gt;0.01),"Taip",""),"")</f>
        <v/>
      </c>
      <c r="K275" s="176" t="str">
        <f t="shared" ref="K275:K338" si="266">IFERROR(IF(OR(ABS(O166)&gt;0.01,ABS(P166)&gt;0.01),"Taip",""),"")</f>
        <v/>
      </c>
      <c r="L275" s="176" t="str">
        <f t="shared" ref="L275:L338" si="267">IFERROR(IF(OR(ABS(Q166)&gt;0.01,ABS(R166)&gt;0.01),"Taip",""),"")</f>
        <v/>
      </c>
      <c r="M275" s="176" t="str">
        <f t="shared" ref="M275:M338" si="268">IFERROR(IF(OR(ABS(S166)&gt;0.01,ABS(T166)&gt;0.01),"Taip",""),"")</f>
        <v/>
      </c>
      <c r="N275" s="176" t="str">
        <f t="shared" ref="N275:N338" si="269">IFERROR(IF(OR(ABS(U166)&gt;0.01,ABS(V166)&gt;0.01),"Taip",""),"")</f>
        <v/>
      </c>
    </row>
    <row r="276" spans="2:14">
      <c r="C276" s="302" t="s">
        <v>315</v>
      </c>
      <c r="E276" s="313" t="str">
        <f t="shared" si="260"/>
        <v>Taip</v>
      </c>
      <c r="F276" s="253" t="str">
        <f t="shared" si="261"/>
        <v/>
      </c>
      <c r="G276" s="176" t="str">
        <f t="shared" si="262"/>
        <v>Taip</v>
      </c>
      <c r="H276" s="176" t="str">
        <f t="shared" si="263"/>
        <v/>
      </c>
      <c r="I276" s="176" t="str">
        <f t="shared" si="264"/>
        <v/>
      </c>
      <c r="J276" s="176" t="str">
        <f t="shared" si="265"/>
        <v/>
      </c>
      <c r="K276" s="176" t="str">
        <f t="shared" si="266"/>
        <v/>
      </c>
      <c r="L276" s="176" t="str">
        <f t="shared" si="267"/>
        <v/>
      </c>
      <c r="M276" s="176" t="str">
        <f t="shared" si="268"/>
        <v/>
      </c>
      <c r="N276" s="176" t="str">
        <f t="shared" si="269"/>
        <v/>
      </c>
    </row>
    <row r="277" spans="2:14" hidden="1">
      <c r="B277" s="176" t="s">
        <v>316</v>
      </c>
      <c r="C277" s="176" t="str">
        <f t="shared" ref="C277:C340" ca="1" si="270">VLOOKUP(B277,$B$12:$C$129,2,FALSE)</f>
        <v>Veikla (nurodykite pavadinimą; suplanuotas investicijas pagrįskite prielaidų lape)</v>
      </c>
      <c r="D277" t="str">
        <f>VLOOKUP(B277,$B$168:$D$269,3,FALSE)</f>
        <v>False</v>
      </c>
      <c r="E277" s="313" t="str">
        <f t="shared" si="260"/>
        <v>Ne</v>
      </c>
      <c r="F277" s="253" t="str">
        <f t="shared" si="261"/>
        <v/>
      </c>
      <c r="G277" s="176" t="str">
        <f t="shared" si="262"/>
        <v/>
      </c>
      <c r="H277" s="176" t="str">
        <f t="shared" si="263"/>
        <v/>
      </c>
      <c r="I277" s="176" t="str">
        <f t="shared" si="264"/>
        <v/>
      </c>
      <c r="J277" s="176" t="str">
        <f t="shared" si="265"/>
        <v/>
      </c>
      <c r="K277" s="176" t="str">
        <f t="shared" si="266"/>
        <v/>
      </c>
      <c r="L277" s="176" t="str">
        <f t="shared" si="267"/>
        <v/>
      </c>
      <c r="M277" s="176" t="str">
        <f t="shared" si="268"/>
        <v/>
      </c>
      <c r="N277" s="176" t="str">
        <f t="shared" si="269"/>
        <v/>
      </c>
    </row>
    <row r="278" spans="2:14" hidden="1">
      <c r="B278" s="176" t="s">
        <v>317</v>
      </c>
      <c r="C278" s="176" t="str">
        <f t="shared" ca="1" si="270"/>
        <v>Veikla</v>
      </c>
      <c r="D278" t="str">
        <f t="shared" ref="D278:D341" si="271">VLOOKUP(B278,$B$168:$D$269,3,FALSE)</f>
        <v>False</v>
      </c>
      <c r="E278" s="313" t="str">
        <f t="shared" si="260"/>
        <v>Ne</v>
      </c>
      <c r="F278" s="253" t="str">
        <f t="shared" si="261"/>
        <v/>
      </c>
      <c r="G278" s="176" t="str">
        <f t="shared" si="262"/>
        <v/>
      </c>
      <c r="H278" s="176" t="str">
        <f t="shared" si="263"/>
        <v/>
      </c>
      <c r="I278" s="176" t="str">
        <f t="shared" si="264"/>
        <v/>
      </c>
      <c r="J278" s="176" t="str">
        <f t="shared" si="265"/>
        <v/>
      </c>
      <c r="K278" s="176" t="str">
        <f t="shared" si="266"/>
        <v/>
      </c>
      <c r="L278" s="176" t="str">
        <f t="shared" si="267"/>
        <v/>
      </c>
      <c r="M278" s="176" t="str">
        <f t="shared" si="268"/>
        <v/>
      </c>
      <c r="N278" s="176" t="str">
        <f t="shared" si="269"/>
        <v/>
      </c>
    </row>
    <row r="279" spans="2:14" hidden="1">
      <c r="B279" s="176" t="s">
        <v>318</v>
      </c>
      <c r="C279" s="176" t="str">
        <f t="shared" ca="1" si="270"/>
        <v>Veikla</v>
      </c>
      <c r="D279" t="str">
        <f t="shared" si="271"/>
        <v>False</v>
      </c>
      <c r="E279" s="313" t="str">
        <f t="shared" si="260"/>
        <v>Ne</v>
      </c>
      <c r="F279" s="253" t="str">
        <f t="shared" si="261"/>
        <v/>
      </c>
      <c r="G279" s="176" t="str">
        <f t="shared" si="262"/>
        <v/>
      </c>
      <c r="H279" s="176" t="str">
        <f t="shared" si="263"/>
        <v/>
      </c>
      <c r="I279" s="176" t="str">
        <f t="shared" si="264"/>
        <v/>
      </c>
      <c r="J279" s="176" t="str">
        <f t="shared" si="265"/>
        <v/>
      </c>
      <c r="K279" s="176" t="str">
        <f t="shared" si="266"/>
        <v/>
      </c>
      <c r="L279" s="176" t="str">
        <f t="shared" si="267"/>
        <v/>
      </c>
      <c r="M279" s="176" t="str">
        <f t="shared" si="268"/>
        <v/>
      </c>
      <c r="N279" s="176" t="str">
        <f t="shared" si="269"/>
        <v/>
      </c>
    </row>
    <row r="280" spans="2:14" hidden="1">
      <c r="B280" s="176" t="s">
        <v>319</v>
      </c>
      <c r="C280" s="176" t="str">
        <f t="shared" ca="1" si="270"/>
        <v>Veikla</v>
      </c>
      <c r="D280" t="str">
        <f t="shared" si="271"/>
        <v>False</v>
      </c>
      <c r="E280" s="313" t="str">
        <f t="shared" si="260"/>
        <v>Ne</v>
      </c>
      <c r="F280" s="253" t="str">
        <f t="shared" si="261"/>
        <v/>
      </c>
      <c r="G280" s="176" t="str">
        <f t="shared" si="262"/>
        <v/>
      </c>
      <c r="H280" s="176" t="str">
        <f t="shared" si="263"/>
        <v/>
      </c>
      <c r="I280" s="176" t="str">
        <f t="shared" si="264"/>
        <v/>
      </c>
      <c r="J280" s="176" t="str">
        <f t="shared" si="265"/>
        <v/>
      </c>
      <c r="K280" s="176" t="str">
        <f t="shared" si="266"/>
        <v/>
      </c>
      <c r="L280" s="176" t="str">
        <f t="shared" si="267"/>
        <v/>
      </c>
      <c r="M280" s="176" t="str">
        <f t="shared" si="268"/>
        <v/>
      </c>
      <c r="N280" s="176" t="str">
        <f t="shared" si="269"/>
        <v/>
      </c>
    </row>
    <row r="281" spans="2:14" hidden="1">
      <c r="B281" s="176" t="s">
        <v>320</v>
      </c>
      <c r="C281" s="176" t="str">
        <f t="shared" ca="1" si="270"/>
        <v>Veikla</v>
      </c>
      <c r="D281" t="str">
        <f t="shared" si="271"/>
        <v>False</v>
      </c>
      <c r="E281" s="313" t="str">
        <f t="shared" si="260"/>
        <v>Ne</v>
      </c>
      <c r="F281" s="253" t="str">
        <f t="shared" si="261"/>
        <v/>
      </c>
      <c r="G281" s="176" t="str">
        <f t="shared" si="262"/>
        <v/>
      </c>
      <c r="H281" s="176" t="str">
        <f t="shared" si="263"/>
        <v/>
      </c>
      <c r="I281" s="176" t="str">
        <f t="shared" si="264"/>
        <v/>
      </c>
      <c r="J281" s="176" t="str">
        <f t="shared" si="265"/>
        <v/>
      </c>
      <c r="K281" s="176" t="str">
        <f t="shared" si="266"/>
        <v/>
      </c>
      <c r="L281" s="176" t="str">
        <f t="shared" si="267"/>
        <v/>
      </c>
      <c r="M281" s="176" t="str">
        <f t="shared" si="268"/>
        <v/>
      </c>
      <c r="N281" s="176" t="str">
        <f t="shared" si="269"/>
        <v/>
      </c>
    </row>
    <row r="282" spans="2:14" hidden="1">
      <c r="B282" s="176" t="s">
        <v>321</v>
      </c>
      <c r="C282" s="176" t="str">
        <f t="shared" ca="1" si="270"/>
        <v>Veikla</v>
      </c>
      <c r="D282" t="str">
        <f t="shared" si="271"/>
        <v>False</v>
      </c>
      <c r="E282" s="313" t="str">
        <f t="shared" si="260"/>
        <v>Ne</v>
      </c>
      <c r="F282" s="253" t="str">
        <f t="shared" si="261"/>
        <v/>
      </c>
      <c r="G282" s="176" t="str">
        <f t="shared" si="262"/>
        <v/>
      </c>
      <c r="H282" s="176" t="str">
        <f t="shared" si="263"/>
        <v/>
      </c>
      <c r="I282" s="176" t="str">
        <f t="shared" si="264"/>
        <v/>
      </c>
      <c r="J282" s="176" t="str">
        <f t="shared" si="265"/>
        <v/>
      </c>
      <c r="K282" s="176" t="str">
        <f t="shared" si="266"/>
        <v/>
      </c>
      <c r="L282" s="176" t="str">
        <f t="shared" si="267"/>
        <v/>
      </c>
      <c r="M282" s="176" t="str">
        <f t="shared" si="268"/>
        <v/>
      </c>
      <c r="N282" s="176" t="str">
        <f t="shared" si="269"/>
        <v/>
      </c>
    </row>
    <row r="283" spans="2:14" hidden="1">
      <c r="B283" s="176" t="s">
        <v>322</v>
      </c>
      <c r="C283" s="176" t="str">
        <f t="shared" ca="1" si="270"/>
        <v>Veikla</v>
      </c>
      <c r="D283" t="str">
        <f t="shared" si="271"/>
        <v>False</v>
      </c>
      <c r="E283" s="313" t="str">
        <f t="shared" si="260"/>
        <v>Ne</v>
      </c>
      <c r="F283" s="253" t="str">
        <f t="shared" si="261"/>
        <v/>
      </c>
      <c r="G283" s="176" t="str">
        <f t="shared" si="262"/>
        <v/>
      </c>
      <c r="H283" s="176" t="str">
        <f t="shared" si="263"/>
        <v/>
      </c>
      <c r="I283" s="176" t="str">
        <f t="shared" si="264"/>
        <v/>
      </c>
      <c r="J283" s="176" t="str">
        <f t="shared" si="265"/>
        <v/>
      </c>
      <c r="K283" s="176" t="str">
        <f t="shared" si="266"/>
        <v/>
      </c>
      <c r="L283" s="176" t="str">
        <f t="shared" si="267"/>
        <v/>
      </c>
      <c r="M283" s="176" t="str">
        <f t="shared" si="268"/>
        <v/>
      </c>
      <c r="N283" s="176" t="str">
        <f t="shared" si="269"/>
        <v/>
      </c>
    </row>
    <row r="284" spans="2:14" hidden="1">
      <c r="B284" s="176" t="s">
        <v>323</v>
      </c>
      <c r="C284" s="176" t="str">
        <f t="shared" ca="1" si="270"/>
        <v>Veikla</v>
      </c>
      <c r="D284" t="str">
        <f t="shared" si="271"/>
        <v>False</v>
      </c>
      <c r="E284" s="313" t="str">
        <f t="shared" si="260"/>
        <v>Ne</v>
      </c>
      <c r="F284" s="253" t="str">
        <f t="shared" si="261"/>
        <v/>
      </c>
      <c r="G284" s="176" t="str">
        <f t="shared" si="262"/>
        <v/>
      </c>
      <c r="H284" s="176" t="str">
        <f t="shared" si="263"/>
        <v/>
      </c>
      <c r="I284" s="176" t="str">
        <f t="shared" si="264"/>
        <v/>
      </c>
      <c r="J284" s="176" t="str">
        <f t="shared" si="265"/>
        <v/>
      </c>
      <c r="K284" s="176" t="str">
        <f t="shared" si="266"/>
        <v/>
      </c>
      <c r="L284" s="176" t="str">
        <f t="shared" si="267"/>
        <v/>
      </c>
      <c r="M284" s="176" t="str">
        <f t="shared" si="268"/>
        <v/>
      </c>
      <c r="N284" s="176" t="str">
        <f t="shared" si="269"/>
        <v/>
      </c>
    </row>
    <row r="285" spans="2:14" hidden="1">
      <c r="B285" s="176" t="s">
        <v>324</v>
      </c>
      <c r="C285" s="176" t="str">
        <f t="shared" ca="1" si="270"/>
        <v>Reinvesticijos (po priemonės įgyvendinimo)</v>
      </c>
      <c r="D285" t="str">
        <f t="shared" si="271"/>
        <v>False</v>
      </c>
      <c r="E285" s="313" t="str">
        <f t="shared" si="260"/>
        <v>Ne</v>
      </c>
      <c r="F285" s="253" t="str">
        <f t="shared" si="261"/>
        <v/>
      </c>
      <c r="G285" s="176" t="str">
        <f t="shared" si="262"/>
        <v/>
      </c>
      <c r="H285" s="176" t="str">
        <f t="shared" si="263"/>
        <v/>
      </c>
      <c r="I285" s="176" t="str">
        <f t="shared" si="264"/>
        <v/>
      </c>
      <c r="J285" s="176" t="str">
        <f t="shared" si="265"/>
        <v/>
      </c>
      <c r="K285" s="176" t="str">
        <f t="shared" si="266"/>
        <v/>
      </c>
      <c r="L285" s="176" t="str">
        <f t="shared" si="267"/>
        <v/>
      </c>
      <c r="M285" s="176" t="str">
        <f t="shared" si="268"/>
        <v/>
      </c>
      <c r="N285" s="176" t="str">
        <f t="shared" si="269"/>
        <v/>
      </c>
    </row>
    <row r="286" spans="2:14" hidden="1">
      <c r="B286" s="176" t="s">
        <v>325</v>
      </c>
      <c r="C286" s="176" t="str">
        <f t="shared" ca="1" si="270"/>
        <v>Likutinė vertė</v>
      </c>
      <c r="D286" t="str">
        <f t="shared" si="271"/>
        <v>False</v>
      </c>
      <c r="E286" s="313" t="str">
        <f t="shared" si="260"/>
        <v>Ne</v>
      </c>
      <c r="F286" s="253" t="str">
        <f t="shared" si="261"/>
        <v/>
      </c>
      <c r="G286" s="176" t="str">
        <f t="shared" si="262"/>
        <v/>
      </c>
      <c r="H286" s="176" t="str">
        <f t="shared" si="263"/>
        <v/>
      </c>
      <c r="I286" s="176" t="str">
        <f t="shared" si="264"/>
        <v/>
      </c>
      <c r="J286" s="176" t="str">
        <f t="shared" si="265"/>
        <v/>
      </c>
      <c r="K286" s="176" t="str">
        <f t="shared" si="266"/>
        <v/>
      </c>
      <c r="L286" s="176" t="str">
        <f t="shared" si="267"/>
        <v/>
      </c>
      <c r="M286" s="176" t="str">
        <f t="shared" si="268"/>
        <v/>
      </c>
      <c r="N286" s="176" t="str">
        <f t="shared" si="269"/>
        <v/>
      </c>
    </row>
    <row r="287" spans="2:14" hidden="1">
      <c r="B287" s="176" t="s">
        <v>326</v>
      </c>
      <c r="C287" s="176" t="str">
        <f t="shared" ca="1" si="270"/>
        <v>Veikla</v>
      </c>
      <c r="D287" t="str">
        <f t="shared" si="271"/>
        <v>False</v>
      </c>
      <c r="E287" s="313" t="str">
        <f t="shared" si="260"/>
        <v>Ne</v>
      </c>
      <c r="F287" s="253" t="str">
        <f t="shared" si="261"/>
        <v/>
      </c>
      <c r="G287" s="176" t="str">
        <f t="shared" si="262"/>
        <v/>
      </c>
      <c r="H287" s="176" t="str">
        <f t="shared" si="263"/>
        <v/>
      </c>
      <c r="I287" s="176" t="str">
        <f t="shared" si="264"/>
        <v/>
      </c>
      <c r="J287" s="176" t="str">
        <f t="shared" si="265"/>
        <v/>
      </c>
      <c r="K287" s="176" t="str">
        <f t="shared" si="266"/>
        <v/>
      </c>
      <c r="L287" s="176" t="str">
        <f t="shared" si="267"/>
        <v/>
      </c>
      <c r="M287" s="176" t="str">
        <f t="shared" si="268"/>
        <v/>
      </c>
      <c r="N287" s="176" t="str">
        <f t="shared" si="269"/>
        <v/>
      </c>
    </row>
    <row r="288" spans="2:14" hidden="1">
      <c r="B288" s="176" t="s">
        <v>327</v>
      </c>
      <c r="C288" s="176" t="str">
        <f t="shared" ca="1" si="270"/>
        <v>Veikla</v>
      </c>
      <c r="D288" t="str">
        <f t="shared" si="271"/>
        <v>False</v>
      </c>
      <c r="E288" s="313" t="str">
        <f t="shared" si="260"/>
        <v>Ne</v>
      </c>
      <c r="F288" s="253" t="str">
        <f t="shared" si="261"/>
        <v/>
      </c>
      <c r="G288" s="176" t="str">
        <f t="shared" si="262"/>
        <v/>
      </c>
      <c r="H288" s="176" t="str">
        <f t="shared" si="263"/>
        <v/>
      </c>
      <c r="I288" s="176" t="str">
        <f t="shared" si="264"/>
        <v/>
      </c>
      <c r="J288" s="176" t="str">
        <f t="shared" si="265"/>
        <v/>
      </c>
      <c r="K288" s="176" t="str">
        <f t="shared" si="266"/>
        <v/>
      </c>
      <c r="L288" s="176" t="str">
        <f t="shared" si="267"/>
        <v/>
      </c>
      <c r="M288" s="176" t="str">
        <f t="shared" si="268"/>
        <v/>
      </c>
      <c r="N288" s="176" t="str">
        <f t="shared" si="269"/>
        <v/>
      </c>
    </row>
    <row r="289" spans="2:14" hidden="1">
      <c r="B289" s="176" t="s">
        <v>328</v>
      </c>
      <c r="C289" s="176" t="str">
        <f t="shared" ca="1" si="270"/>
        <v>Veikla</v>
      </c>
      <c r="D289" t="str">
        <f t="shared" si="271"/>
        <v>False</v>
      </c>
      <c r="E289" s="313" t="str">
        <f t="shared" si="260"/>
        <v>Ne</v>
      </c>
      <c r="F289" s="253" t="str">
        <f t="shared" si="261"/>
        <v/>
      </c>
      <c r="G289" s="176" t="str">
        <f t="shared" si="262"/>
        <v/>
      </c>
      <c r="H289" s="176" t="str">
        <f t="shared" si="263"/>
        <v/>
      </c>
      <c r="I289" s="176" t="str">
        <f t="shared" si="264"/>
        <v/>
      </c>
      <c r="J289" s="176" t="str">
        <f t="shared" si="265"/>
        <v/>
      </c>
      <c r="K289" s="176" t="str">
        <f t="shared" si="266"/>
        <v/>
      </c>
      <c r="L289" s="176" t="str">
        <f t="shared" si="267"/>
        <v/>
      </c>
      <c r="M289" s="176" t="str">
        <f t="shared" si="268"/>
        <v/>
      </c>
      <c r="N289" s="176" t="str">
        <f t="shared" si="269"/>
        <v/>
      </c>
    </row>
    <row r="290" spans="2:14" hidden="1">
      <c r="B290" s="176" t="s">
        <v>329</v>
      </c>
      <c r="C290" s="176" t="str">
        <f t="shared" ca="1" si="270"/>
        <v>Veikla</v>
      </c>
      <c r="D290" t="str">
        <f t="shared" si="271"/>
        <v>False</v>
      </c>
      <c r="E290" s="313" t="str">
        <f t="shared" si="260"/>
        <v>Ne</v>
      </c>
      <c r="F290" s="253" t="str">
        <f t="shared" si="261"/>
        <v/>
      </c>
      <c r="G290" s="176" t="str">
        <f t="shared" si="262"/>
        <v/>
      </c>
      <c r="H290" s="176" t="str">
        <f t="shared" si="263"/>
        <v/>
      </c>
      <c r="I290" s="176" t="str">
        <f t="shared" si="264"/>
        <v/>
      </c>
      <c r="J290" s="176" t="str">
        <f t="shared" si="265"/>
        <v/>
      </c>
      <c r="K290" s="176" t="str">
        <f t="shared" si="266"/>
        <v/>
      </c>
      <c r="L290" s="176" t="str">
        <f t="shared" si="267"/>
        <v/>
      </c>
      <c r="M290" s="176" t="str">
        <f t="shared" si="268"/>
        <v/>
      </c>
      <c r="N290" s="176" t="str">
        <f t="shared" si="269"/>
        <v/>
      </c>
    </row>
    <row r="291" spans="2:14" hidden="1">
      <c r="B291" s="176" t="s">
        <v>330</v>
      </c>
      <c r="C291" s="176" t="str">
        <f t="shared" ca="1" si="270"/>
        <v>Veikla</v>
      </c>
      <c r="D291" t="str">
        <f t="shared" si="271"/>
        <v>False</v>
      </c>
      <c r="E291" s="313" t="str">
        <f t="shared" si="260"/>
        <v>Ne</v>
      </c>
      <c r="F291" s="253" t="str">
        <f t="shared" si="261"/>
        <v/>
      </c>
      <c r="G291" s="176" t="str">
        <f t="shared" si="262"/>
        <v/>
      </c>
      <c r="H291" s="176" t="str">
        <f t="shared" si="263"/>
        <v/>
      </c>
      <c r="I291" s="176" t="str">
        <f t="shared" si="264"/>
        <v/>
      </c>
      <c r="J291" s="176" t="str">
        <f t="shared" si="265"/>
        <v/>
      </c>
      <c r="K291" s="176" t="str">
        <f t="shared" si="266"/>
        <v/>
      </c>
      <c r="L291" s="176" t="str">
        <f t="shared" si="267"/>
        <v/>
      </c>
      <c r="M291" s="176" t="str">
        <f t="shared" si="268"/>
        <v/>
      </c>
      <c r="N291" s="176" t="str">
        <f t="shared" si="269"/>
        <v/>
      </c>
    </row>
    <row r="292" spans="2:14" hidden="1">
      <c r="B292" s="176" t="s">
        <v>331</v>
      </c>
      <c r="C292" s="176" t="str">
        <f t="shared" ca="1" si="270"/>
        <v>Veikla</v>
      </c>
      <c r="D292" t="str">
        <f t="shared" si="271"/>
        <v>False</v>
      </c>
      <c r="E292" s="313" t="str">
        <f t="shared" si="260"/>
        <v>Ne</v>
      </c>
      <c r="F292" s="253" t="str">
        <f t="shared" si="261"/>
        <v/>
      </c>
      <c r="G292" s="176" t="str">
        <f t="shared" si="262"/>
        <v/>
      </c>
      <c r="H292" s="176" t="str">
        <f t="shared" si="263"/>
        <v/>
      </c>
      <c r="I292" s="176" t="str">
        <f t="shared" si="264"/>
        <v/>
      </c>
      <c r="J292" s="176" t="str">
        <f t="shared" si="265"/>
        <v/>
      </c>
      <c r="K292" s="176" t="str">
        <f t="shared" si="266"/>
        <v/>
      </c>
      <c r="L292" s="176" t="str">
        <f t="shared" si="267"/>
        <v/>
      </c>
      <c r="M292" s="176" t="str">
        <f t="shared" si="268"/>
        <v/>
      </c>
      <c r="N292" s="176" t="str">
        <f t="shared" si="269"/>
        <v/>
      </c>
    </row>
    <row r="293" spans="2:14" hidden="1">
      <c r="B293" s="176" t="s">
        <v>332</v>
      </c>
      <c r="C293" s="176" t="str">
        <f t="shared" ca="1" si="270"/>
        <v>Veikla</v>
      </c>
      <c r="D293" t="str">
        <f t="shared" si="271"/>
        <v>False</v>
      </c>
      <c r="E293" s="313" t="str">
        <f t="shared" si="260"/>
        <v>Ne</v>
      </c>
      <c r="F293" s="253" t="str">
        <f t="shared" si="261"/>
        <v/>
      </c>
      <c r="G293" s="176" t="str">
        <f t="shared" si="262"/>
        <v/>
      </c>
      <c r="H293" s="176" t="str">
        <f t="shared" si="263"/>
        <v/>
      </c>
      <c r="I293" s="176" t="str">
        <f t="shared" si="264"/>
        <v/>
      </c>
      <c r="J293" s="176" t="str">
        <f t="shared" si="265"/>
        <v/>
      </c>
      <c r="K293" s="176" t="str">
        <f t="shared" si="266"/>
        <v/>
      </c>
      <c r="L293" s="176" t="str">
        <f t="shared" si="267"/>
        <v/>
      </c>
      <c r="M293" s="176" t="str">
        <f t="shared" si="268"/>
        <v/>
      </c>
      <c r="N293" s="176" t="str">
        <f t="shared" si="269"/>
        <v/>
      </c>
    </row>
    <row r="294" spans="2:14" hidden="1">
      <c r="B294" s="176" t="s">
        <v>333</v>
      </c>
      <c r="C294" s="176" t="str">
        <f t="shared" ca="1" si="270"/>
        <v>Veikla</v>
      </c>
      <c r="D294" t="str">
        <f t="shared" si="271"/>
        <v>False</v>
      </c>
      <c r="E294" s="313" t="str">
        <f t="shared" si="260"/>
        <v>Ne</v>
      </c>
      <c r="F294" s="253" t="str">
        <f t="shared" si="261"/>
        <v/>
      </c>
      <c r="G294" s="176" t="str">
        <f t="shared" si="262"/>
        <v/>
      </c>
      <c r="H294" s="176" t="str">
        <f t="shared" si="263"/>
        <v/>
      </c>
      <c r="I294" s="176" t="str">
        <f t="shared" si="264"/>
        <v/>
      </c>
      <c r="J294" s="176" t="str">
        <f t="shared" si="265"/>
        <v/>
      </c>
      <c r="K294" s="176" t="str">
        <f t="shared" si="266"/>
        <v/>
      </c>
      <c r="L294" s="176" t="str">
        <f t="shared" si="267"/>
        <v/>
      </c>
      <c r="M294" s="176" t="str">
        <f t="shared" si="268"/>
        <v/>
      </c>
      <c r="N294" s="176" t="str">
        <f t="shared" si="269"/>
        <v/>
      </c>
    </row>
    <row r="295" spans="2:14" hidden="1">
      <c r="B295" s="176" t="s">
        <v>334</v>
      </c>
      <c r="C295" s="176" t="str">
        <f t="shared" ca="1" si="270"/>
        <v>Reinvesticijos (po priemonės įgyvendinimo)</v>
      </c>
      <c r="D295" t="str">
        <f t="shared" si="271"/>
        <v>False</v>
      </c>
      <c r="E295" s="313" t="str">
        <f t="shared" si="260"/>
        <v>Ne</v>
      </c>
      <c r="F295" s="253" t="str">
        <f t="shared" si="261"/>
        <v/>
      </c>
      <c r="G295" s="176" t="str">
        <f t="shared" si="262"/>
        <v/>
      </c>
      <c r="H295" s="176" t="str">
        <f t="shared" si="263"/>
        <v/>
      </c>
      <c r="I295" s="176" t="str">
        <f t="shared" si="264"/>
        <v/>
      </c>
      <c r="J295" s="176" t="str">
        <f t="shared" si="265"/>
        <v/>
      </c>
      <c r="K295" s="176" t="str">
        <f t="shared" si="266"/>
        <v/>
      </c>
      <c r="L295" s="176" t="str">
        <f t="shared" si="267"/>
        <v/>
      </c>
      <c r="M295" s="176" t="str">
        <f t="shared" si="268"/>
        <v/>
      </c>
      <c r="N295" s="176" t="str">
        <f t="shared" si="269"/>
        <v/>
      </c>
    </row>
    <row r="296" spans="2:14" hidden="1">
      <c r="B296" s="176" t="s">
        <v>335</v>
      </c>
      <c r="C296" s="176" t="str">
        <f t="shared" ca="1" si="270"/>
        <v>Likutinė vertė</v>
      </c>
      <c r="D296" t="str">
        <f t="shared" si="271"/>
        <v>False</v>
      </c>
      <c r="E296" s="313" t="str">
        <f t="shared" si="260"/>
        <v>Ne</v>
      </c>
      <c r="F296" s="253" t="str">
        <f t="shared" si="261"/>
        <v/>
      </c>
      <c r="G296" s="176" t="str">
        <f t="shared" si="262"/>
        <v/>
      </c>
      <c r="H296" s="176" t="str">
        <f t="shared" si="263"/>
        <v/>
      </c>
      <c r="I296" s="176" t="str">
        <f t="shared" si="264"/>
        <v/>
      </c>
      <c r="J296" s="176" t="str">
        <f t="shared" si="265"/>
        <v/>
      </c>
      <c r="K296" s="176" t="str">
        <f t="shared" si="266"/>
        <v/>
      </c>
      <c r="L296" s="176" t="str">
        <f t="shared" si="267"/>
        <v/>
      </c>
      <c r="M296" s="176" t="str">
        <f t="shared" si="268"/>
        <v/>
      </c>
      <c r="N296" s="176" t="str">
        <f t="shared" si="269"/>
        <v/>
      </c>
    </row>
    <row r="297" spans="2:14" hidden="1">
      <c r="B297" s="176" t="s">
        <v>336</v>
      </c>
      <c r="C297" s="176" t="str">
        <f t="shared" ca="1" si="270"/>
        <v>Veikla</v>
      </c>
      <c r="D297" t="str">
        <f t="shared" si="271"/>
        <v>False</v>
      </c>
      <c r="E297" s="313" t="str">
        <f t="shared" si="260"/>
        <v>Ne</v>
      </c>
      <c r="F297" s="253" t="str">
        <f t="shared" si="261"/>
        <v/>
      </c>
      <c r="G297" s="176" t="str">
        <f t="shared" si="262"/>
        <v/>
      </c>
      <c r="H297" s="176" t="str">
        <f t="shared" si="263"/>
        <v/>
      </c>
      <c r="I297" s="176" t="str">
        <f t="shared" si="264"/>
        <v/>
      </c>
      <c r="J297" s="176" t="str">
        <f t="shared" si="265"/>
        <v/>
      </c>
      <c r="K297" s="176" t="str">
        <f t="shared" si="266"/>
        <v/>
      </c>
      <c r="L297" s="176" t="str">
        <f t="shared" si="267"/>
        <v/>
      </c>
      <c r="M297" s="176" t="str">
        <f t="shared" si="268"/>
        <v/>
      </c>
      <c r="N297" s="176" t="str">
        <f t="shared" si="269"/>
        <v/>
      </c>
    </row>
    <row r="298" spans="2:14" hidden="1">
      <c r="B298" s="176" t="s">
        <v>337</v>
      </c>
      <c r="C298" s="176" t="str">
        <f t="shared" ca="1" si="270"/>
        <v>Veikla</v>
      </c>
      <c r="D298" t="str">
        <f t="shared" si="271"/>
        <v>False</v>
      </c>
      <c r="E298" s="313" t="str">
        <f t="shared" si="260"/>
        <v>Ne</v>
      </c>
      <c r="F298" s="253" t="str">
        <f t="shared" si="261"/>
        <v/>
      </c>
      <c r="G298" s="176" t="str">
        <f t="shared" si="262"/>
        <v/>
      </c>
      <c r="H298" s="176" t="str">
        <f t="shared" si="263"/>
        <v/>
      </c>
      <c r="I298" s="176" t="str">
        <f t="shared" si="264"/>
        <v/>
      </c>
      <c r="J298" s="176" t="str">
        <f t="shared" si="265"/>
        <v/>
      </c>
      <c r="K298" s="176" t="str">
        <f t="shared" si="266"/>
        <v/>
      </c>
      <c r="L298" s="176" t="str">
        <f t="shared" si="267"/>
        <v/>
      </c>
      <c r="M298" s="176" t="str">
        <f t="shared" si="268"/>
        <v/>
      </c>
      <c r="N298" s="176" t="str">
        <f t="shared" si="269"/>
        <v/>
      </c>
    </row>
    <row r="299" spans="2:14" hidden="1">
      <c r="B299" s="176" t="s">
        <v>338</v>
      </c>
      <c r="C299" s="176" t="str">
        <f t="shared" ca="1" si="270"/>
        <v>Veikla</v>
      </c>
      <c r="D299" t="str">
        <f t="shared" si="271"/>
        <v>False</v>
      </c>
      <c r="E299" s="313" t="str">
        <f t="shared" si="260"/>
        <v>Ne</v>
      </c>
      <c r="F299" s="253" t="str">
        <f t="shared" si="261"/>
        <v/>
      </c>
      <c r="G299" s="176" t="str">
        <f t="shared" si="262"/>
        <v/>
      </c>
      <c r="H299" s="176" t="str">
        <f t="shared" si="263"/>
        <v/>
      </c>
      <c r="I299" s="176" t="str">
        <f t="shared" si="264"/>
        <v/>
      </c>
      <c r="J299" s="176" t="str">
        <f t="shared" si="265"/>
        <v/>
      </c>
      <c r="K299" s="176" t="str">
        <f t="shared" si="266"/>
        <v/>
      </c>
      <c r="L299" s="176" t="str">
        <f t="shared" si="267"/>
        <v/>
      </c>
      <c r="M299" s="176" t="str">
        <f t="shared" si="268"/>
        <v/>
      </c>
      <c r="N299" s="176" t="str">
        <f t="shared" si="269"/>
        <v/>
      </c>
    </row>
    <row r="300" spans="2:14" hidden="1">
      <c r="B300" s="176" t="s">
        <v>339</v>
      </c>
      <c r="C300" s="176" t="str">
        <f t="shared" ca="1" si="270"/>
        <v>Veikla</v>
      </c>
      <c r="D300" t="str">
        <f t="shared" si="271"/>
        <v>False</v>
      </c>
      <c r="E300" s="313" t="str">
        <f t="shared" si="260"/>
        <v>Ne</v>
      </c>
      <c r="F300" s="253" t="str">
        <f t="shared" si="261"/>
        <v/>
      </c>
      <c r="G300" s="176" t="str">
        <f t="shared" si="262"/>
        <v/>
      </c>
      <c r="H300" s="176" t="str">
        <f t="shared" si="263"/>
        <v/>
      </c>
      <c r="I300" s="176" t="str">
        <f t="shared" si="264"/>
        <v/>
      </c>
      <c r="J300" s="176" t="str">
        <f t="shared" si="265"/>
        <v/>
      </c>
      <c r="K300" s="176" t="str">
        <f t="shared" si="266"/>
        <v/>
      </c>
      <c r="L300" s="176" t="str">
        <f t="shared" si="267"/>
        <v/>
      </c>
      <c r="M300" s="176" t="str">
        <f t="shared" si="268"/>
        <v/>
      </c>
      <c r="N300" s="176" t="str">
        <f t="shared" si="269"/>
        <v/>
      </c>
    </row>
    <row r="301" spans="2:14" hidden="1">
      <c r="B301" s="176" t="s">
        <v>340</v>
      </c>
      <c r="C301" s="176" t="str">
        <f t="shared" ca="1" si="270"/>
        <v>Veikla</v>
      </c>
      <c r="D301" t="str">
        <f t="shared" si="271"/>
        <v>False</v>
      </c>
      <c r="E301" s="313" t="str">
        <f t="shared" si="260"/>
        <v>Ne</v>
      </c>
      <c r="F301" s="253" t="str">
        <f t="shared" si="261"/>
        <v/>
      </c>
      <c r="G301" s="176" t="str">
        <f t="shared" si="262"/>
        <v/>
      </c>
      <c r="H301" s="176" t="str">
        <f t="shared" si="263"/>
        <v/>
      </c>
      <c r="I301" s="176" t="str">
        <f t="shared" si="264"/>
        <v/>
      </c>
      <c r="J301" s="176" t="str">
        <f t="shared" si="265"/>
        <v/>
      </c>
      <c r="K301" s="176" t="str">
        <f t="shared" si="266"/>
        <v/>
      </c>
      <c r="L301" s="176" t="str">
        <f t="shared" si="267"/>
        <v/>
      </c>
      <c r="M301" s="176" t="str">
        <f t="shared" si="268"/>
        <v/>
      </c>
      <c r="N301" s="176" t="str">
        <f t="shared" si="269"/>
        <v/>
      </c>
    </row>
    <row r="302" spans="2:14" hidden="1">
      <c r="B302" s="176" t="s">
        <v>341</v>
      </c>
      <c r="C302" s="176" t="str">
        <f t="shared" ca="1" si="270"/>
        <v>Veikla</v>
      </c>
      <c r="D302" t="str">
        <f t="shared" si="271"/>
        <v>False</v>
      </c>
      <c r="E302" s="313" t="str">
        <f t="shared" si="260"/>
        <v>Ne</v>
      </c>
      <c r="F302" s="253" t="str">
        <f t="shared" si="261"/>
        <v/>
      </c>
      <c r="G302" s="176" t="str">
        <f t="shared" si="262"/>
        <v/>
      </c>
      <c r="H302" s="176" t="str">
        <f t="shared" si="263"/>
        <v/>
      </c>
      <c r="I302" s="176" t="str">
        <f t="shared" si="264"/>
        <v/>
      </c>
      <c r="J302" s="176" t="str">
        <f t="shared" si="265"/>
        <v/>
      </c>
      <c r="K302" s="176" t="str">
        <f t="shared" si="266"/>
        <v/>
      </c>
      <c r="L302" s="176" t="str">
        <f t="shared" si="267"/>
        <v/>
      </c>
      <c r="M302" s="176" t="str">
        <f t="shared" si="268"/>
        <v/>
      </c>
      <c r="N302" s="176" t="str">
        <f t="shared" si="269"/>
        <v/>
      </c>
    </row>
    <row r="303" spans="2:14" hidden="1">
      <c r="B303" s="176" t="s">
        <v>342</v>
      </c>
      <c r="C303" s="176" t="str">
        <f t="shared" ca="1" si="270"/>
        <v>Veikla</v>
      </c>
      <c r="D303" t="str">
        <f t="shared" si="271"/>
        <v>False</v>
      </c>
      <c r="E303" s="313" t="str">
        <f t="shared" si="260"/>
        <v>Ne</v>
      </c>
      <c r="F303" s="253" t="str">
        <f t="shared" si="261"/>
        <v/>
      </c>
      <c r="G303" s="176" t="str">
        <f t="shared" si="262"/>
        <v/>
      </c>
      <c r="H303" s="176" t="str">
        <f t="shared" si="263"/>
        <v/>
      </c>
      <c r="I303" s="176" t="str">
        <f t="shared" si="264"/>
        <v/>
      </c>
      <c r="J303" s="176" t="str">
        <f t="shared" si="265"/>
        <v/>
      </c>
      <c r="K303" s="176" t="str">
        <f t="shared" si="266"/>
        <v/>
      </c>
      <c r="L303" s="176" t="str">
        <f t="shared" si="267"/>
        <v/>
      </c>
      <c r="M303" s="176" t="str">
        <f t="shared" si="268"/>
        <v/>
      </c>
      <c r="N303" s="176" t="str">
        <f t="shared" si="269"/>
        <v/>
      </c>
    </row>
    <row r="304" spans="2:14" hidden="1">
      <c r="B304" s="176" t="s">
        <v>343</v>
      </c>
      <c r="C304" s="176" t="str">
        <f t="shared" ca="1" si="270"/>
        <v>Veikla</v>
      </c>
      <c r="D304" t="str">
        <f t="shared" si="271"/>
        <v>False</v>
      </c>
      <c r="E304" s="313" t="str">
        <f t="shared" si="260"/>
        <v>Ne</v>
      </c>
      <c r="F304" s="253" t="str">
        <f t="shared" si="261"/>
        <v/>
      </c>
      <c r="G304" s="176" t="str">
        <f t="shared" si="262"/>
        <v/>
      </c>
      <c r="H304" s="176" t="str">
        <f t="shared" si="263"/>
        <v/>
      </c>
      <c r="I304" s="176" t="str">
        <f t="shared" si="264"/>
        <v/>
      </c>
      <c r="J304" s="176" t="str">
        <f t="shared" si="265"/>
        <v/>
      </c>
      <c r="K304" s="176" t="str">
        <f t="shared" si="266"/>
        <v/>
      </c>
      <c r="L304" s="176" t="str">
        <f t="shared" si="267"/>
        <v/>
      </c>
      <c r="M304" s="176" t="str">
        <f t="shared" si="268"/>
        <v/>
      </c>
      <c r="N304" s="176" t="str">
        <f t="shared" si="269"/>
        <v/>
      </c>
    </row>
    <row r="305" spans="2:14" hidden="1">
      <c r="B305" s="176" t="s">
        <v>344</v>
      </c>
      <c r="C305" s="176" t="str">
        <f t="shared" ca="1" si="270"/>
        <v>Reinvesticijos (po priemonės įgyvendinimo)</v>
      </c>
      <c r="D305" t="str">
        <f t="shared" si="271"/>
        <v>False</v>
      </c>
      <c r="E305" s="313" t="str">
        <f t="shared" si="260"/>
        <v>Ne</v>
      </c>
      <c r="F305" s="253" t="str">
        <f t="shared" si="261"/>
        <v/>
      </c>
      <c r="G305" s="176" t="str">
        <f t="shared" si="262"/>
        <v/>
      </c>
      <c r="H305" s="176" t="str">
        <f t="shared" si="263"/>
        <v/>
      </c>
      <c r="I305" s="176" t="str">
        <f t="shared" si="264"/>
        <v/>
      </c>
      <c r="J305" s="176" t="str">
        <f t="shared" si="265"/>
        <v/>
      </c>
      <c r="K305" s="176" t="str">
        <f t="shared" si="266"/>
        <v/>
      </c>
      <c r="L305" s="176" t="str">
        <f t="shared" si="267"/>
        <v/>
      </c>
      <c r="M305" s="176" t="str">
        <f t="shared" si="268"/>
        <v/>
      </c>
      <c r="N305" s="176" t="str">
        <f t="shared" si="269"/>
        <v/>
      </c>
    </row>
    <row r="306" spans="2:14" hidden="1">
      <c r="B306" s="176" t="s">
        <v>345</v>
      </c>
      <c r="C306" s="176" t="str">
        <f t="shared" ca="1" si="270"/>
        <v>Likutinė vertė</v>
      </c>
      <c r="D306" t="str">
        <f t="shared" si="271"/>
        <v>False</v>
      </c>
      <c r="E306" s="313" t="str">
        <f t="shared" si="260"/>
        <v>Ne</v>
      </c>
      <c r="F306" s="253" t="str">
        <f t="shared" si="261"/>
        <v/>
      </c>
      <c r="G306" s="176" t="str">
        <f t="shared" si="262"/>
        <v/>
      </c>
      <c r="H306" s="176" t="str">
        <f t="shared" si="263"/>
        <v/>
      </c>
      <c r="I306" s="176" t="str">
        <f t="shared" si="264"/>
        <v/>
      </c>
      <c r="J306" s="176" t="str">
        <f t="shared" si="265"/>
        <v/>
      </c>
      <c r="K306" s="176" t="str">
        <f t="shared" si="266"/>
        <v/>
      </c>
      <c r="L306" s="176" t="str">
        <f t="shared" si="267"/>
        <v/>
      </c>
      <c r="M306" s="176" t="str">
        <f t="shared" si="268"/>
        <v/>
      </c>
      <c r="N306" s="176" t="str">
        <f t="shared" si="269"/>
        <v/>
      </c>
    </row>
    <row r="307" spans="2:14">
      <c r="B307" s="176" t="s">
        <v>346</v>
      </c>
      <c r="C307" s="176" t="str">
        <f t="shared" ca="1" si="270"/>
        <v>Dviračių ir pėsčiųjų infrastruktūros vystymas šalia valstybinės reikšmės kelių Vidurio ir vakarų Lietuvoje (ERPF)</v>
      </c>
      <c r="D307" t="str">
        <f t="shared" si="271"/>
        <v>True</v>
      </c>
      <c r="E307" s="313" t="str">
        <f t="shared" si="260"/>
        <v>Taip</v>
      </c>
      <c r="F307" s="253" t="str">
        <f t="shared" si="261"/>
        <v/>
      </c>
      <c r="G307" s="176" t="str">
        <f t="shared" si="262"/>
        <v>Taip</v>
      </c>
      <c r="H307" s="176" t="str">
        <f t="shared" si="263"/>
        <v/>
      </c>
      <c r="I307" s="176" t="str">
        <f t="shared" si="264"/>
        <v/>
      </c>
      <c r="J307" s="176" t="str">
        <f t="shared" si="265"/>
        <v/>
      </c>
      <c r="K307" s="176" t="str">
        <f t="shared" si="266"/>
        <v/>
      </c>
      <c r="L307" s="176" t="str">
        <f t="shared" si="267"/>
        <v/>
      </c>
      <c r="M307" s="176" t="str">
        <f t="shared" si="268"/>
        <v/>
      </c>
      <c r="N307" s="176" t="str">
        <f t="shared" si="269"/>
        <v/>
      </c>
    </row>
    <row r="308" spans="2:14">
      <c r="B308" s="176" t="s">
        <v>347</v>
      </c>
      <c r="C308" s="176" t="str">
        <f t="shared" ca="1" si="270"/>
        <v>Dviračių ir pėsčiųjų infrastruktūros vystymas šalia valstybinės reikšmės kelių (KPPP)</v>
      </c>
      <c r="D308" t="str">
        <f t="shared" si="271"/>
        <v>True</v>
      </c>
      <c r="E308" s="313" t="str">
        <f t="shared" si="260"/>
        <v>Taip</v>
      </c>
      <c r="F308" s="253" t="str">
        <f t="shared" si="261"/>
        <v/>
      </c>
      <c r="G308" s="176" t="str">
        <f t="shared" si="262"/>
        <v>Taip</v>
      </c>
      <c r="H308" s="176" t="str">
        <f t="shared" si="263"/>
        <v>Taip</v>
      </c>
      <c r="I308" s="176" t="str">
        <f t="shared" si="264"/>
        <v/>
      </c>
      <c r="J308" s="176" t="str">
        <f t="shared" si="265"/>
        <v/>
      </c>
      <c r="K308" s="176" t="str">
        <f t="shared" si="266"/>
        <v/>
      </c>
      <c r="L308" s="176" t="str">
        <f t="shared" si="267"/>
        <v/>
      </c>
      <c r="M308" s="176" t="str">
        <f t="shared" si="268"/>
        <v/>
      </c>
      <c r="N308" s="176" t="str">
        <f t="shared" si="269"/>
        <v/>
      </c>
    </row>
    <row r="309" spans="2:14" hidden="1">
      <c r="B309" s="176" t="s">
        <v>348</v>
      </c>
      <c r="C309" s="176" t="str">
        <f t="shared" ca="1" si="270"/>
        <v>Veikla</v>
      </c>
      <c r="D309" t="str">
        <f t="shared" si="271"/>
        <v>False</v>
      </c>
      <c r="E309" s="313" t="str">
        <f t="shared" si="260"/>
        <v>Ne</v>
      </c>
      <c r="F309" s="253" t="str">
        <f t="shared" si="261"/>
        <v/>
      </c>
      <c r="G309" s="176" t="str">
        <f t="shared" si="262"/>
        <v/>
      </c>
      <c r="H309" s="176" t="str">
        <f t="shared" si="263"/>
        <v/>
      </c>
      <c r="I309" s="176" t="str">
        <f t="shared" si="264"/>
        <v/>
      </c>
      <c r="J309" s="176" t="str">
        <f t="shared" si="265"/>
        <v/>
      </c>
      <c r="K309" s="176" t="str">
        <f t="shared" si="266"/>
        <v/>
      </c>
      <c r="L309" s="176" t="str">
        <f t="shared" si="267"/>
        <v/>
      </c>
      <c r="M309" s="176" t="str">
        <f t="shared" si="268"/>
        <v/>
      </c>
      <c r="N309" s="176" t="str">
        <f t="shared" si="269"/>
        <v/>
      </c>
    </row>
    <row r="310" spans="2:14" hidden="1">
      <c r="B310" s="176" t="s">
        <v>349</v>
      </c>
      <c r="C310" s="176" t="str">
        <f t="shared" ca="1" si="270"/>
        <v>Veikla</v>
      </c>
      <c r="D310" t="str">
        <f t="shared" si="271"/>
        <v>False</v>
      </c>
      <c r="E310" s="313" t="str">
        <f t="shared" si="260"/>
        <v>Ne</v>
      </c>
      <c r="F310" s="253" t="str">
        <f t="shared" si="261"/>
        <v/>
      </c>
      <c r="G310" s="176" t="str">
        <f t="shared" si="262"/>
        <v/>
      </c>
      <c r="H310" s="176" t="str">
        <f t="shared" si="263"/>
        <v/>
      </c>
      <c r="I310" s="176" t="str">
        <f t="shared" si="264"/>
        <v/>
      </c>
      <c r="J310" s="176" t="str">
        <f t="shared" si="265"/>
        <v/>
      </c>
      <c r="K310" s="176" t="str">
        <f t="shared" si="266"/>
        <v/>
      </c>
      <c r="L310" s="176" t="str">
        <f t="shared" si="267"/>
        <v/>
      </c>
      <c r="M310" s="176" t="str">
        <f t="shared" si="268"/>
        <v/>
      </c>
      <c r="N310" s="176" t="str">
        <f t="shared" si="269"/>
        <v/>
      </c>
    </row>
    <row r="311" spans="2:14" hidden="1">
      <c r="B311" s="176" t="s">
        <v>350</v>
      </c>
      <c r="C311" s="176" t="str">
        <f t="shared" ca="1" si="270"/>
        <v>Veikla</v>
      </c>
      <c r="D311" t="str">
        <f t="shared" si="271"/>
        <v>False</v>
      </c>
      <c r="E311" s="313" t="str">
        <f t="shared" si="260"/>
        <v>Ne</v>
      </c>
      <c r="F311" s="253" t="str">
        <f t="shared" si="261"/>
        <v/>
      </c>
      <c r="G311" s="176" t="str">
        <f t="shared" si="262"/>
        <v/>
      </c>
      <c r="H311" s="176" t="str">
        <f t="shared" si="263"/>
        <v/>
      </c>
      <c r="I311" s="176" t="str">
        <f t="shared" si="264"/>
        <v/>
      </c>
      <c r="J311" s="176" t="str">
        <f t="shared" si="265"/>
        <v/>
      </c>
      <c r="K311" s="176" t="str">
        <f t="shared" si="266"/>
        <v/>
      </c>
      <c r="L311" s="176" t="str">
        <f t="shared" si="267"/>
        <v/>
      </c>
      <c r="M311" s="176" t="str">
        <f t="shared" si="268"/>
        <v/>
      </c>
      <c r="N311" s="176" t="str">
        <f t="shared" si="269"/>
        <v/>
      </c>
    </row>
    <row r="312" spans="2:14" hidden="1">
      <c r="B312" s="176" t="s">
        <v>351</v>
      </c>
      <c r="C312" s="176" t="str">
        <f t="shared" ca="1" si="270"/>
        <v>Veikla</v>
      </c>
      <c r="D312" t="str">
        <f t="shared" si="271"/>
        <v>False</v>
      </c>
      <c r="E312" s="313" t="str">
        <f t="shared" si="260"/>
        <v>Ne</v>
      </c>
      <c r="F312" s="253" t="str">
        <f t="shared" si="261"/>
        <v/>
      </c>
      <c r="G312" s="176" t="str">
        <f t="shared" si="262"/>
        <v/>
      </c>
      <c r="H312" s="176" t="str">
        <f t="shared" si="263"/>
        <v/>
      </c>
      <c r="I312" s="176" t="str">
        <f t="shared" si="264"/>
        <v/>
      </c>
      <c r="J312" s="176" t="str">
        <f t="shared" si="265"/>
        <v/>
      </c>
      <c r="K312" s="176" t="str">
        <f t="shared" si="266"/>
        <v/>
      </c>
      <c r="L312" s="176" t="str">
        <f t="shared" si="267"/>
        <v/>
      </c>
      <c r="M312" s="176" t="str">
        <f t="shared" si="268"/>
        <v/>
      </c>
      <c r="N312" s="176" t="str">
        <f t="shared" si="269"/>
        <v/>
      </c>
    </row>
    <row r="313" spans="2:14" hidden="1">
      <c r="B313" s="176" t="s">
        <v>352</v>
      </c>
      <c r="C313" s="176" t="str">
        <f t="shared" ca="1" si="270"/>
        <v>Veikla</v>
      </c>
      <c r="D313" t="str">
        <f t="shared" si="271"/>
        <v>False</v>
      </c>
      <c r="E313" s="313" t="str">
        <f t="shared" si="260"/>
        <v>Ne</v>
      </c>
      <c r="F313" s="253" t="str">
        <f t="shared" si="261"/>
        <v/>
      </c>
      <c r="G313" s="176" t="str">
        <f t="shared" si="262"/>
        <v/>
      </c>
      <c r="H313" s="176" t="str">
        <f t="shared" si="263"/>
        <v/>
      </c>
      <c r="I313" s="176" t="str">
        <f t="shared" si="264"/>
        <v/>
      </c>
      <c r="J313" s="176" t="str">
        <f t="shared" si="265"/>
        <v/>
      </c>
      <c r="K313" s="176" t="str">
        <f t="shared" si="266"/>
        <v/>
      </c>
      <c r="L313" s="176" t="str">
        <f t="shared" si="267"/>
        <v/>
      </c>
      <c r="M313" s="176" t="str">
        <f t="shared" si="268"/>
        <v/>
      </c>
      <c r="N313" s="176" t="str">
        <f t="shared" si="269"/>
        <v/>
      </c>
    </row>
    <row r="314" spans="2:14" hidden="1">
      <c r="B314" s="176" t="s">
        <v>353</v>
      </c>
      <c r="C314" s="176" t="str">
        <f t="shared" ca="1" si="270"/>
        <v>Veikla</v>
      </c>
      <c r="D314" t="str">
        <f t="shared" si="271"/>
        <v>False</v>
      </c>
      <c r="E314" s="313" t="str">
        <f t="shared" si="260"/>
        <v>Ne</v>
      </c>
      <c r="F314" s="253" t="str">
        <f t="shared" si="261"/>
        <v/>
      </c>
      <c r="G314" s="176" t="str">
        <f t="shared" si="262"/>
        <v/>
      </c>
      <c r="H314" s="176" t="str">
        <f t="shared" si="263"/>
        <v/>
      </c>
      <c r="I314" s="176" t="str">
        <f t="shared" si="264"/>
        <v/>
      </c>
      <c r="J314" s="176" t="str">
        <f t="shared" si="265"/>
        <v/>
      </c>
      <c r="K314" s="176" t="str">
        <f t="shared" si="266"/>
        <v/>
      </c>
      <c r="L314" s="176" t="str">
        <f t="shared" si="267"/>
        <v/>
      </c>
      <c r="M314" s="176" t="str">
        <f t="shared" si="268"/>
        <v/>
      </c>
      <c r="N314" s="176" t="str">
        <f t="shared" si="269"/>
        <v/>
      </c>
    </row>
    <row r="315" spans="2:14" hidden="1">
      <c r="B315" s="176" t="s">
        <v>354</v>
      </c>
      <c r="C315" s="176" t="str">
        <f t="shared" ca="1" si="270"/>
        <v>Reinvesticijos (po priemonės įgyvendinimo)</v>
      </c>
      <c r="D315" t="str">
        <f t="shared" si="271"/>
        <v>False</v>
      </c>
      <c r="E315" s="313" t="str">
        <f t="shared" si="260"/>
        <v>Ne</v>
      </c>
      <c r="F315" s="253" t="str">
        <f t="shared" si="261"/>
        <v/>
      </c>
      <c r="G315" s="176" t="str">
        <f t="shared" si="262"/>
        <v/>
      </c>
      <c r="H315" s="176" t="str">
        <f t="shared" si="263"/>
        <v/>
      </c>
      <c r="I315" s="176" t="str">
        <f t="shared" si="264"/>
        <v/>
      </c>
      <c r="J315" s="176" t="str">
        <f t="shared" si="265"/>
        <v/>
      </c>
      <c r="K315" s="176" t="str">
        <f t="shared" si="266"/>
        <v/>
      </c>
      <c r="L315" s="176" t="str">
        <f t="shared" si="267"/>
        <v/>
      </c>
      <c r="M315" s="176" t="str">
        <f t="shared" si="268"/>
        <v/>
      </c>
      <c r="N315" s="176" t="str">
        <f t="shared" si="269"/>
        <v/>
      </c>
    </row>
    <row r="316" spans="2:14">
      <c r="B316" s="176" t="s">
        <v>355</v>
      </c>
      <c r="C316" s="176" t="str">
        <f t="shared" ca="1" si="270"/>
        <v>Likutinė vertė</v>
      </c>
      <c r="D316" t="str">
        <f t="shared" si="271"/>
        <v>True</v>
      </c>
      <c r="E316" s="313" t="str">
        <f t="shared" si="260"/>
        <v>Taip</v>
      </c>
      <c r="F316" s="253" t="str">
        <f t="shared" si="261"/>
        <v/>
      </c>
      <c r="G316" s="176" t="str">
        <f t="shared" si="262"/>
        <v>Taip</v>
      </c>
      <c r="H316" s="176" t="str">
        <f t="shared" si="263"/>
        <v/>
      </c>
      <c r="I316" s="176" t="str">
        <f t="shared" si="264"/>
        <v/>
      </c>
      <c r="J316" s="176" t="str">
        <f t="shared" si="265"/>
        <v/>
      </c>
      <c r="K316" s="176" t="str">
        <f t="shared" si="266"/>
        <v/>
      </c>
      <c r="L316" s="176" t="str">
        <f t="shared" si="267"/>
        <v/>
      </c>
      <c r="M316" s="176" t="str">
        <f t="shared" si="268"/>
        <v/>
      </c>
      <c r="N316" s="176" t="str">
        <f t="shared" si="269"/>
        <v/>
      </c>
    </row>
    <row r="317" spans="2:14" hidden="1">
      <c r="B317" s="176" t="s">
        <v>356</v>
      </c>
      <c r="C317" s="176" t="str">
        <f t="shared" ca="1" si="270"/>
        <v>Veikla</v>
      </c>
      <c r="D317" t="str">
        <f t="shared" si="271"/>
        <v>False</v>
      </c>
      <c r="E317" s="313" t="str">
        <f t="shared" si="260"/>
        <v>Ne</v>
      </c>
      <c r="F317" s="253" t="str">
        <f t="shared" si="261"/>
        <v/>
      </c>
      <c r="G317" s="176" t="str">
        <f t="shared" si="262"/>
        <v/>
      </c>
      <c r="H317" s="176" t="str">
        <f t="shared" si="263"/>
        <v/>
      </c>
      <c r="I317" s="176" t="str">
        <f t="shared" si="264"/>
        <v/>
      </c>
      <c r="J317" s="176" t="str">
        <f t="shared" si="265"/>
        <v/>
      </c>
      <c r="K317" s="176" t="str">
        <f t="shared" si="266"/>
        <v/>
      </c>
      <c r="L317" s="176" t="str">
        <f t="shared" si="267"/>
        <v/>
      </c>
      <c r="M317" s="176" t="str">
        <f t="shared" si="268"/>
        <v/>
      </c>
      <c r="N317" s="176" t="str">
        <f t="shared" si="269"/>
        <v/>
      </c>
    </row>
    <row r="318" spans="2:14" hidden="1">
      <c r="B318" s="176" t="s">
        <v>357</v>
      </c>
      <c r="C318" s="176" t="str">
        <f t="shared" ca="1" si="270"/>
        <v>Veikla</v>
      </c>
      <c r="D318" t="str">
        <f t="shared" si="271"/>
        <v>False</v>
      </c>
      <c r="E318" s="313" t="str">
        <f t="shared" si="260"/>
        <v>Ne</v>
      </c>
      <c r="F318" s="253" t="str">
        <f t="shared" si="261"/>
        <v/>
      </c>
      <c r="G318" s="176" t="str">
        <f t="shared" si="262"/>
        <v/>
      </c>
      <c r="H318" s="176" t="str">
        <f t="shared" si="263"/>
        <v/>
      </c>
      <c r="I318" s="176" t="str">
        <f t="shared" si="264"/>
        <v/>
      </c>
      <c r="J318" s="176" t="str">
        <f t="shared" si="265"/>
        <v/>
      </c>
      <c r="K318" s="176" t="str">
        <f t="shared" si="266"/>
        <v/>
      </c>
      <c r="L318" s="176" t="str">
        <f t="shared" si="267"/>
        <v/>
      </c>
      <c r="M318" s="176" t="str">
        <f t="shared" si="268"/>
        <v/>
      </c>
      <c r="N318" s="176" t="str">
        <f t="shared" si="269"/>
        <v/>
      </c>
    </row>
    <row r="319" spans="2:14" hidden="1">
      <c r="B319" s="176" t="s">
        <v>358</v>
      </c>
      <c r="C319" s="176" t="str">
        <f t="shared" ca="1" si="270"/>
        <v>Veikla</v>
      </c>
      <c r="D319" t="str">
        <f t="shared" si="271"/>
        <v>False</v>
      </c>
      <c r="E319" s="313" t="str">
        <f t="shared" si="260"/>
        <v>Ne</v>
      </c>
      <c r="F319" s="253" t="str">
        <f t="shared" si="261"/>
        <v/>
      </c>
      <c r="G319" s="176" t="str">
        <f t="shared" si="262"/>
        <v/>
      </c>
      <c r="H319" s="176" t="str">
        <f t="shared" si="263"/>
        <v/>
      </c>
      <c r="I319" s="176" t="str">
        <f t="shared" si="264"/>
        <v/>
      </c>
      <c r="J319" s="176" t="str">
        <f t="shared" si="265"/>
        <v/>
      </c>
      <c r="K319" s="176" t="str">
        <f t="shared" si="266"/>
        <v/>
      </c>
      <c r="L319" s="176" t="str">
        <f t="shared" si="267"/>
        <v/>
      </c>
      <c r="M319" s="176" t="str">
        <f t="shared" si="268"/>
        <v/>
      </c>
      <c r="N319" s="176" t="str">
        <f t="shared" si="269"/>
        <v/>
      </c>
    </row>
    <row r="320" spans="2:14" hidden="1">
      <c r="B320" s="176" t="s">
        <v>359</v>
      </c>
      <c r="C320" s="176" t="str">
        <f t="shared" ca="1" si="270"/>
        <v>Veikla</v>
      </c>
      <c r="D320" t="str">
        <f t="shared" si="271"/>
        <v>False</v>
      </c>
      <c r="E320" s="313" t="str">
        <f t="shared" si="260"/>
        <v>Ne</v>
      </c>
      <c r="F320" s="253" t="str">
        <f t="shared" si="261"/>
        <v/>
      </c>
      <c r="G320" s="176" t="str">
        <f t="shared" si="262"/>
        <v/>
      </c>
      <c r="H320" s="176" t="str">
        <f t="shared" si="263"/>
        <v/>
      </c>
      <c r="I320" s="176" t="str">
        <f t="shared" si="264"/>
        <v/>
      </c>
      <c r="J320" s="176" t="str">
        <f t="shared" si="265"/>
        <v/>
      </c>
      <c r="K320" s="176" t="str">
        <f t="shared" si="266"/>
        <v/>
      </c>
      <c r="L320" s="176" t="str">
        <f t="shared" si="267"/>
        <v/>
      </c>
      <c r="M320" s="176" t="str">
        <f t="shared" si="268"/>
        <v/>
      </c>
      <c r="N320" s="176" t="str">
        <f t="shared" si="269"/>
        <v/>
      </c>
    </row>
    <row r="321" spans="2:14" hidden="1">
      <c r="B321" s="176" t="s">
        <v>360</v>
      </c>
      <c r="C321" s="176" t="str">
        <f t="shared" ca="1" si="270"/>
        <v>Veikla</v>
      </c>
      <c r="D321" t="str">
        <f t="shared" si="271"/>
        <v>False</v>
      </c>
      <c r="E321" s="313" t="str">
        <f t="shared" si="260"/>
        <v>Ne</v>
      </c>
      <c r="F321" s="253" t="str">
        <f t="shared" si="261"/>
        <v/>
      </c>
      <c r="G321" s="176" t="str">
        <f t="shared" si="262"/>
        <v/>
      </c>
      <c r="H321" s="176" t="str">
        <f t="shared" si="263"/>
        <v/>
      </c>
      <c r="I321" s="176" t="str">
        <f t="shared" si="264"/>
        <v/>
      </c>
      <c r="J321" s="176" t="str">
        <f t="shared" si="265"/>
        <v/>
      </c>
      <c r="K321" s="176" t="str">
        <f t="shared" si="266"/>
        <v/>
      </c>
      <c r="L321" s="176" t="str">
        <f t="shared" si="267"/>
        <v/>
      </c>
      <c r="M321" s="176" t="str">
        <f t="shared" si="268"/>
        <v/>
      </c>
      <c r="N321" s="176" t="str">
        <f t="shared" si="269"/>
        <v/>
      </c>
    </row>
    <row r="322" spans="2:14" hidden="1">
      <c r="B322" s="176" t="s">
        <v>361</v>
      </c>
      <c r="C322" s="176" t="str">
        <f t="shared" ca="1" si="270"/>
        <v>Veikla</v>
      </c>
      <c r="D322" t="str">
        <f t="shared" si="271"/>
        <v>False</v>
      </c>
      <c r="E322" s="313" t="str">
        <f t="shared" si="260"/>
        <v>Ne</v>
      </c>
      <c r="F322" s="253" t="str">
        <f t="shared" si="261"/>
        <v/>
      </c>
      <c r="G322" s="176" t="str">
        <f t="shared" si="262"/>
        <v/>
      </c>
      <c r="H322" s="176" t="str">
        <f t="shared" si="263"/>
        <v/>
      </c>
      <c r="I322" s="176" t="str">
        <f t="shared" si="264"/>
        <v/>
      </c>
      <c r="J322" s="176" t="str">
        <f t="shared" si="265"/>
        <v/>
      </c>
      <c r="K322" s="176" t="str">
        <f t="shared" si="266"/>
        <v/>
      </c>
      <c r="L322" s="176" t="str">
        <f t="shared" si="267"/>
        <v/>
      </c>
      <c r="M322" s="176" t="str">
        <f t="shared" si="268"/>
        <v/>
      </c>
      <c r="N322" s="176" t="str">
        <f t="shared" si="269"/>
        <v/>
      </c>
    </row>
    <row r="323" spans="2:14" hidden="1">
      <c r="B323" s="176" t="s">
        <v>362</v>
      </c>
      <c r="C323" s="176" t="str">
        <f t="shared" ca="1" si="270"/>
        <v>Veikla</v>
      </c>
      <c r="D323" t="str">
        <f t="shared" si="271"/>
        <v>False</v>
      </c>
      <c r="E323" s="313" t="str">
        <f t="shared" si="260"/>
        <v>Ne</v>
      </c>
      <c r="F323" s="253" t="str">
        <f t="shared" si="261"/>
        <v/>
      </c>
      <c r="G323" s="176" t="str">
        <f t="shared" si="262"/>
        <v/>
      </c>
      <c r="H323" s="176" t="str">
        <f t="shared" si="263"/>
        <v/>
      </c>
      <c r="I323" s="176" t="str">
        <f t="shared" si="264"/>
        <v/>
      </c>
      <c r="J323" s="176" t="str">
        <f t="shared" si="265"/>
        <v/>
      </c>
      <c r="K323" s="176" t="str">
        <f t="shared" si="266"/>
        <v/>
      </c>
      <c r="L323" s="176" t="str">
        <f t="shared" si="267"/>
        <v/>
      </c>
      <c r="M323" s="176" t="str">
        <f t="shared" si="268"/>
        <v/>
      </c>
      <c r="N323" s="176" t="str">
        <f t="shared" si="269"/>
        <v/>
      </c>
    </row>
    <row r="324" spans="2:14" hidden="1">
      <c r="B324" s="176" t="s">
        <v>363</v>
      </c>
      <c r="C324" s="176" t="str">
        <f t="shared" ca="1" si="270"/>
        <v>Veikla</v>
      </c>
      <c r="D324" t="str">
        <f t="shared" si="271"/>
        <v>False</v>
      </c>
      <c r="E324" s="313" t="str">
        <f t="shared" si="260"/>
        <v>Ne</v>
      </c>
      <c r="F324" s="253" t="str">
        <f t="shared" si="261"/>
        <v/>
      </c>
      <c r="G324" s="176" t="str">
        <f t="shared" si="262"/>
        <v/>
      </c>
      <c r="H324" s="176" t="str">
        <f t="shared" si="263"/>
        <v/>
      </c>
      <c r="I324" s="176" t="str">
        <f t="shared" si="264"/>
        <v/>
      </c>
      <c r="J324" s="176" t="str">
        <f t="shared" si="265"/>
        <v/>
      </c>
      <c r="K324" s="176" t="str">
        <f t="shared" si="266"/>
        <v/>
      </c>
      <c r="L324" s="176" t="str">
        <f t="shared" si="267"/>
        <v/>
      </c>
      <c r="M324" s="176" t="str">
        <f t="shared" si="268"/>
        <v/>
      </c>
      <c r="N324" s="176" t="str">
        <f t="shared" si="269"/>
        <v/>
      </c>
    </row>
    <row r="325" spans="2:14" hidden="1">
      <c r="B325" s="176" t="s">
        <v>364</v>
      </c>
      <c r="C325" s="176" t="str">
        <f t="shared" ca="1" si="270"/>
        <v>Reinvesticijos (po priemonės įgyvendinimo)</v>
      </c>
      <c r="D325" t="str">
        <f t="shared" si="271"/>
        <v>False</v>
      </c>
      <c r="E325" s="313" t="str">
        <f t="shared" si="260"/>
        <v>Ne</v>
      </c>
      <c r="F325" s="253" t="str">
        <f t="shared" si="261"/>
        <v/>
      </c>
      <c r="G325" s="176" t="str">
        <f t="shared" si="262"/>
        <v/>
      </c>
      <c r="H325" s="176" t="str">
        <f t="shared" si="263"/>
        <v/>
      </c>
      <c r="I325" s="176" t="str">
        <f t="shared" si="264"/>
        <v/>
      </c>
      <c r="J325" s="176" t="str">
        <f t="shared" si="265"/>
        <v/>
      </c>
      <c r="K325" s="176" t="str">
        <f t="shared" si="266"/>
        <v/>
      </c>
      <c r="L325" s="176" t="str">
        <f t="shared" si="267"/>
        <v/>
      </c>
      <c r="M325" s="176" t="str">
        <f t="shared" si="268"/>
        <v/>
      </c>
      <c r="N325" s="176" t="str">
        <f t="shared" si="269"/>
        <v/>
      </c>
    </row>
    <row r="326" spans="2:14" hidden="1">
      <c r="B326" s="176" t="s">
        <v>365</v>
      </c>
      <c r="C326" s="176" t="str">
        <f t="shared" ca="1" si="270"/>
        <v>Likutinė vertė</v>
      </c>
      <c r="D326" t="str">
        <f t="shared" si="271"/>
        <v>False</v>
      </c>
      <c r="E326" s="313" t="str">
        <f t="shared" si="260"/>
        <v>Ne</v>
      </c>
      <c r="F326" s="253" t="str">
        <f t="shared" si="261"/>
        <v/>
      </c>
      <c r="G326" s="176" t="str">
        <f t="shared" si="262"/>
        <v/>
      </c>
      <c r="H326" s="176" t="str">
        <f t="shared" si="263"/>
        <v/>
      </c>
      <c r="I326" s="176" t="str">
        <f t="shared" si="264"/>
        <v/>
      </c>
      <c r="J326" s="176" t="str">
        <f t="shared" si="265"/>
        <v/>
      </c>
      <c r="K326" s="176" t="str">
        <f t="shared" si="266"/>
        <v/>
      </c>
      <c r="L326" s="176" t="str">
        <f t="shared" si="267"/>
        <v/>
      </c>
      <c r="M326" s="176" t="str">
        <f t="shared" si="268"/>
        <v/>
      </c>
      <c r="N326" s="176" t="str">
        <f t="shared" si="269"/>
        <v/>
      </c>
    </row>
    <row r="327" spans="2:14" hidden="1">
      <c r="B327" s="176" t="s">
        <v>366</v>
      </c>
      <c r="C327" s="176" t="str">
        <f t="shared" ca="1" si="270"/>
        <v>Veikla</v>
      </c>
      <c r="D327" t="str">
        <f t="shared" si="271"/>
        <v>False</v>
      </c>
      <c r="E327" s="313" t="str">
        <f t="shared" si="260"/>
        <v>Ne</v>
      </c>
      <c r="F327" s="253" t="str">
        <f t="shared" si="261"/>
        <v/>
      </c>
      <c r="G327" s="176" t="str">
        <f t="shared" si="262"/>
        <v/>
      </c>
      <c r="H327" s="176" t="str">
        <f t="shared" si="263"/>
        <v/>
      </c>
      <c r="I327" s="176" t="str">
        <f t="shared" si="264"/>
        <v/>
      </c>
      <c r="J327" s="176" t="str">
        <f t="shared" si="265"/>
        <v/>
      </c>
      <c r="K327" s="176" t="str">
        <f t="shared" si="266"/>
        <v/>
      </c>
      <c r="L327" s="176" t="str">
        <f t="shared" si="267"/>
        <v/>
      </c>
      <c r="M327" s="176" t="str">
        <f t="shared" si="268"/>
        <v/>
      </c>
      <c r="N327" s="176" t="str">
        <f t="shared" si="269"/>
        <v/>
      </c>
    </row>
    <row r="328" spans="2:14" hidden="1">
      <c r="B328" s="176" t="s">
        <v>367</v>
      </c>
      <c r="C328" s="176" t="str">
        <f t="shared" ca="1" si="270"/>
        <v>Veikla</v>
      </c>
      <c r="D328" t="str">
        <f t="shared" si="271"/>
        <v>False</v>
      </c>
      <c r="E328" s="313" t="str">
        <f t="shared" si="260"/>
        <v>Ne</v>
      </c>
      <c r="F328" s="253" t="str">
        <f t="shared" si="261"/>
        <v/>
      </c>
      <c r="G328" s="176" t="str">
        <f t="shared" si="262"/>
        <v/>
      </c>
      <c r="H328" s="176" t="str">
        <f t="shared" si="263"/>
        <v/>
      </c>
      <c r="I328" s="176" t="str">
        <f t="shared" si="264"/>
        <v/>
      </c>
      <c r="J328" s="176" t="str">
        <f t="shared" si="265"/>
        <v/>
      </c>
      <c r="K328" s="176" t="str">
        <f t="shared" si="266"/>
        <v/>
      </c>
      <c r="L328" s="176" t="str">
        <f t="shared" si="267"/>
        <v/>
      </c>
      <c r="M328" s="176" t="str">
        <f t="shared" si="268"/>
        <v/>
      </c>
      <c r="N328" s="176" t="str">
        <f t="shared" si="269"/>
        <v/>
      </c>
    </row>
    <row r="329" spans="2:14" hidden="1">
      <c r="B329" s="176" t="s">
        <v>368</v>
      </c>
      <c r="C329" s="176" t="str">
        <f t="shared" ca="1" si="270"/>
        <v>Veikla</v>
      </c>
      <c r="D329" t="str">
        <f t="shared" si="271"/>
        <v>False</v>
      </c>
      <c r="E329" s="313" t="str">
        <f t="shared" si="260"/>
        <v>Ne</v>
      </c>
      <c r="F329" s="253" t="str">
        <f t="shared" si="261"/>
        <v/>
      </c>
      <c r="G329" s="176" t="str">
        <f t="shared" si="262"/>
        <v/>
      </c>
      <c r="H329" s="176" t="str">
        <f t="shared" si="263"/>
        <v/>
      </c>
      <c r="I329" s="176" t="str">
        <f t="shared" si="264"/>
        <v/>
      </c>
      <c r="J329" s="176" t="str">
        <f t="shared" si="265"/>
        <v/>
      </c>
      <c r="K329" s="176" t="str">
        <f t="shared" si="266"/>
        <v/>
      </c>
      <c r="L329" s="176" t="str">
        <f t="shared" si="267"/>
        <v/>
      </c>
      <c r="M329" s="176" t="str">
        <f t="shared" si="268"/>
        <v/>
      </c>
      <c r="N329" s="176" t="str">
        <f t="shared" si="269"/>
        <v/>
      </c>
    </row>
    <row r="330" spans="2:14" hidden="1">
      <c r="B330" s="176" t="s">
        <v>369</v>
      </c>
      <c r="C330" s="176" t="str">
        <f t="shared" ca="1" si="270"/>
        <v>Veikla</v>
      </c>
      <c r="D330" t="str">
        <f t="shared" si="271"/>
        <v>False</v>
      </c>
      <c r="E330" s="313" t="str">
        <f t="shared" si="260"/>
        <v>Ne</v>
      </c>
      <c r="F330" s="253" t="str">
        <f t="shared" si="261"/>
        <v/>
      </c>
      <c r="G330" s="176" t="str">
        <f t="shared" si="262"/>
        <v/>
      </c>
      <c r="H330" s="176" t="str">
        <f t="shared" si="263"/>
        <v/>
      </c>
      <c r="I330" s="176" t="str">
        <f t="shared" si="264"/>
        <v/>
      </c>
      <c r="J330" s="176" t="str">
        <f t="shared" si="265"/>
        <v/>
      </c>
      <c r="K330" s="176" t="str">
        <f t="shared" si="266"/>
        <v/>
      </c>
      <c r="L330" s="176" t="str">
        <f t="shared" si="267"/>
        <v/>
      </c>
      <c r="M330" s="176" t="str">
        <f t="shared" si="268"/>
        <v/>
      </c>
      <c r="N330" s="176" t="str">
        <f t="shared" si="269"/>
        <v/>
      </c>
    </row>
    <row r="331" spans="2:14" hidden="1">
      <c r="B331" s="176" t="s">
        <v>370</v>
      </c>
      <c r="C331" s="176" t="str">
        <f t="shared" ca="1" si="270"/>
        <v>Veikla</v>
      </c>
      <c r="D331" t="str">
        <f t="shared" si="271"/>
        <v>False</v>
      </c>
      <c r="E331" s="313" t="str">
        <f t="shared" si="260"/>
        <v>Ne</v>
      </c>
      <c r="F331" s="253" t="str">
        <f t="shared" si="261"/>
        <v/>
      </c>
      <c r="G331" s="176" t="str">
        <f t="shared" si="262"/>
        <v/>
      </c>
      <c r="H331" s="176" t="str">
        <f t="shared" si="263"/>
        <v/>
      </c>
      <c r="I331" s="176" t="str">
        <f t="shared" si="264"/>
        <v/>
      </c>
      <c r="J331" s="176" t="str">
        <f t="shared" si="265"/>
        <v/>
      </c>
      <c r="K331" s="176" t="str">
        <f t="shared" si="266"/>
        <v/>
      </c>
      <c r="L331" s="176" t="str">
        <f t="shared" si="267"/>
        <v/>
      </c>
      <c r="M331" s="176" t="str">
        <f t="shared" si="268"/>
        <v/>
      </c>
      <c r="N331" s="176" t="str">
        <f t="shared" si="269"/>
        <v/>
      </c>
    </row>
    <row r="332" spans="2:14" hidden="1">
      <c r="B332" s="176" t="s">
        <v>371</v>
      </c>
      <c r="C332" s="176" t="str">
        <f t="shared" ca="1" si="270"/>
        <v>Veikla</v>
      </c>
      <c r="D332" t="str">
        <f t="shared" si="271"/>
        <v>False</v>
      </c>
      <c r="E332" s="313" t="str">
        <f t="shared" si="260"/>
        <v>Ne</v>
      </c>
      <c r="F332" s="253" t="str">
        <f t="shared" si="261"/>
        <v/>
      </c>
      <c r="G332" s="176" t="str">
        <f t="shared" si="262"/>
        <v/>
      </c>
      <c r="H332" s="176" t="str">
        <f t="shared" si="263"/>
        <v/>
      </c>
      <c r="I332" s="176" t="str">
        <f t="shared" si="264"/>
        <v/>
      </c>
      <c r="J332" s="176" t="str">
        <f t="shared" si="265"/>
        <v/>
      </c>
      <c r="K332" s="176" t="str">
        <f t="shared" si="266"/>
        <v/>
      </c>
      <c r="L332" s="176" t="str">
        <f t="shared" si="267"/>
        <v/>
      </c>
      <c r="M332" s="176" t="str">
        <f t="shared" si="268"/>
        <v/>
      </c>
      <c r="N332" s="176" t="str">
        <f t="shared" si="269"/>
        <v/>
      </c>
    </row>
    <row r="333" spans="2:14" hidden="1">
      <c r="B333" s="176" t="s">
        <v>372</v>
      </c>
      <c r="C333" s="176" t="str">
        <f t="shared" ca="1" si="270"/>
        <v>Veikla</v>
      </c>
      <c r="D333" t="str">
        <f t="shared" si="271"/>
        <v>False</v>
      </c>
      <c r="E333" s="313" t="str">
        <f t="shared" si="260"/>
        <v>Ne</v>
      </c>
      <c r="F333" s="253" t="str">
        <f t="shared" si="261"/>
        <v/>
      </c>
      <c r="G333" s="176" t="str">
        <f t="shared" si="262"/>
        <v/>
      </c>
      <c r="H333" s="176" t="str">
        <f t="shared" si="263"/>
        <v/>
      </c>
      <c r="I333" s="176" t="str">
        <f t="shared" si="264"/>
        <v/>
      </c>
      <c r="J333" s="176" t="str">
        <f t="shared" si="265"/>
        <v/>
      </c>
      <c r="K333" s="176" t="str">
        <f t="shared" si="266"/>
        <v/>
      </c>
      <c r="L333" s="176" t="str">
        <f t="shared" si="267"/>
        <v/>
      </c>
      <c r="M333" s="176" t="str">
        <f t="shared" si="268"/>
        <v/>
      </c>
      <c r="N333" s="176" t="str">
        <f t="shared" si="269"/>
        <v/>
      </c>
    </row>
    <row r="334" spans="2:14" hidden="1">
      <c r="B334" s="176" t="s">
        <v>373</v>
      </c>
      <c r="C334" s="176" t="str">
        <f t="shared" ca="1" si="270"/>
        <v>Veikla</v>
      </c>
      <c r="D334" t="str">
        <f t="shared" si="271"/>
        <v>False</v>
      </c>
      <c r="E334" s="313" t="str">
        <f t="shared" si="260"/>
        <v>Ne</v>
      </c>
      <c r="F334" s="253" t="str">
        <f t="shared" si="261"/>
        <v/>
      </c>
      <c r="G334" s="176" t="str">
        <f t="shared" si="262"/>
        <v/>
      </c>
      <c r="H334" s="176" t="str">
        <f t="shared" si="263"/>
        <v/>
      </c>
      <c r="I334" s="176" t="str">
        <f t="shared" si="264"/>
        <v/>
      </c>
      <c r="J334" s="176" t="str">
        <f t="shared" si="265"/>
        <v/>
      </c>
      <c r="K334" s="176" t="str">
        <f t="shared" si="266"/>
        <v/>
      </c>
      <c r="L334" s="176" t="str">
        <f t="shared" si="267"/>
        <v/>
      </c>
      <c r="M334" s="176" t="str">
        <f t="shared" si="268"/>
        <v/>
      </c>
      <c r="N334" s="176" t="str">
        <f t="shared" si="269"/>
        <v/>
      </c>
    </row>
    <row r="335" spans="2:14" hidden="1">
      <c r="B335" s="176" t="s">
        <v>374</v>
      </c>
      <c r="C335" s="176" t="str">
        <f t="shared" ca="1" si="270"/>
        <v>Reinvesticijos (po priemonės įgyvendinimo)</v>
      </c>
      <c r="D335" t="str">
        <f t="shared" si="271"/>
        <v>False</v>
      </c>
      <c r="E335" s="313" t="str">
        <f t="shared" si="260"/>
        <v>Ne</v>
      </c>
      <c r="F335" s="253" t="str">
        <f t="shared" si="261"/>
        <v/>
      </c>
      <c r="G335" s="176" t="str">
        <f t="shared" si="262"/>
        <v/>
      </c>
      <c r="H335" s="176" t="str">
        <f t="shared" si="263"/>
        <v/>
      </c>
      <c r="I335" s="176" t="str">
        <f t="shared" si="264"/>
        <v/>
      </c>
      <c r="J335" s="176" t="str">
        <f t="shared" si="265"/>
        <v/>
      </c>
      <c r="K335" s="176" t="str">
        <f t="shared" si="266"/>
        <v/>
      </c>
      <c r="L335" s="176" t="str">
        <f t="shared" si="267"/>
        <v/>
      </c>
      <c r="M335" s="176" t="str">
        <f t="shared" si="268"/>
        <v/>
      </c>
      <c r="N335" s="176" t="str">
        <f t="shared" si="269"/>
        <v/>
      </c>
    </row>
    <row r="336" spans="2:14" hidden="1">
      <c r="B336" s="176" t="s">
        <v>375</v>
      </c>
      <c r="C336" s="176" t="str">
        <f t="shared" ca="1" si="270"/>
        <v>Likutinė vertė</v>
      </c>
      <c r="D336" t="str">
        <f t="shared" si="271"/>
        <v>False</v>
      </c>
      <c r="E336" s="313" t="str">
        <f t="shared" si="260"/>
        <v>Ne</v>
      </c>
      <c r="F336" s="253" t="str">
        <f t="shared" si="261"/>
        <v/>
      </c>
      <c r="G336" s="176" t="str">
        <f t="shared" si="262"/>
        <v/>
      </c>
      <c r="H336" s="176" t="str">
        <f t="shared" si="263"/>
        <v/>
      </c>
      <c r="I336" s="176" t="str">
        <f t="shared" si="264"/>
        <v/>
      </c>
      <c r="J336" s="176" t="str">
        <f t="shared" si="265"/>
        <v/>
      </c>
      <c r="K336" s="176" t="str">
        <f t="shared" si="266"/>
        <v/>
      </c>
      <c r="L336" s="176" t="str">
        <f t="shared" si="267"/>
        <v/>
      </c>
      <c r="M336" s="176" t="str">
        <f t="shared" si="268"/>
        <v/>
      </c>
      <c r="N336" s="176" t="str">
        <f t="shared" si="269"/>
        <v/>
      </c>
    </row>
    <row r="337" spans="2:14" hidden="1">
      <c r="B337" s="176" t="s">
        <v>376</v>
      </c>
      <c r="C337" s="176" t="str">
        <f t="shared" ca="1" si="270"/>
        <v>Veikla</v>
      </c>
      <c r="D337" t="str">
        <f t="shared" si="271"/>
        <v>False</v>
      </c>
      <c r="E337" s="313" t="str">
        <f t="shared" si="260"/>
        <v>Ne</v>
      </c>
      <c r="F337" s="253" t="str">
        <f t="shared" si="261"/>
        <v/>
      </c>
      <c r="G337" s="176" t="str">
        <f t="shared" si="262"/>
        <v/>
      </c>
      <c r="H337" s="176" t="str">
        <f t="shared" si="263"/>
        <v/>
      </c>
      <c r="I337" s="176" t="str">
        <f t="shared" si="264"/>
        <v/>
      </c>
      <c r="J337" s="176" t="str">
        <f t="shared" si="265"/>
        <v/>
      </c>
      <c r="K337" s="176" t="str">
        <f t="shared" si="266"/>
        <v/>
      </c>
      <c r="L337" s="176" t="str">
        <f t="shared" si="267"/>
        <v/>
      </c>
      <c r="M337" s="176" t="str">
        <f t="shared" si="268"/>
        <v/>
      </c>
      <c r="N337" s="176" t="str">
        <f t="shared" si="269"/>
        <v/>
      </c>
    </row>
    <row r="338" spans="2:14" hidden="1">
      <c r="B338" s="176" t="s">
        <v>377</v>
      </c>
      <c r="C338" s="176" t="str">
        <f t="shared" ca="1" si="270"/>
        <v>Veikla</v>
      </c>
      <c r="D338" t="str">
        <f t="shared" si="271"/>
        <v>False</v>
      </c>
      <c r="E338" s="313" t="str">
        <f t="shared" si="260"/>
        <v>Ne</v>
      </c>
      <c r="F338" s="253" t="str">
        <f t="shared" si="261"/>
        <v/>
      </c>
      <c r="G338" s="176" t="str">
        <f t="shared" si="262"/>
        <v/>
      </c>
      <c r="H338" s="176" t="str">
        <f t="shared" si="263"/>
        <v/>
      </c>
      <c r="I338" s="176" t="str">
        <f t="shared" si="264"/>
        <v/>
      </c>
      <c r="J338" s="176" t="str">
        <f t="shared" si="265"/>
        <v/>
      </c>
      <c r="K338" s="176" t="str">
        <f t="shared" si="266"/>
        <v/>
      </c>
      <c r="L338" s="176" t="str">
        <f t="shared" si="267"/>
        <v/>
      </c>
      <c r="M338" s="176" t="str">
        <f t="shared" si="268"/>
        <v/>
      </c>
      <c r="N338" s="176" t="str">
        <f t="shared" si="269"/>
        <v/>
      </c>
    </row>
    <row r="339" spans="2:14" hidden="1">
      <c r="B339" s="176" t="s">
        <v>378</v>
      </c>
      <c r="C339" s="176" t="str">
        <f t="shared" ca="1" si="270"/>
        <v>Veikla</v>
      </c>
      <c r="D339" t="str">
        <f t="shared" si="271"/>
        <v>False</v>
      </c>
      <c r="E339" s="313" t="str">
        <f t="shared" ref="E339:E378" si="272">IF(COUNTIFS(F339:K339,"Taip"),"Taip","Ne")</f>
        <v>Ne</v>
      </c>
      <c r="F339" s="253" t="str">
        <f t="shared" ref="F339:F378" si="273">IFERROR(IF(OR(ABS(E230)&gt;0.01,ABS(F230)&gt;0.01),"Taip",""),"")</f>
        <v/>
      </c>
      <c r="G339" s="176" t="str">
        <f t="shared" ref="G339:G378" si="274">IFERROR(IF(OR(ABS(G230)&gt;0.01,ABS(H230)&gt;0.01),"Taip",""),"")</f>
        <v/>
      </c>
      <c r="H339" s="176" t="str">
        <f t="shared" ref="H339:H378" si="275">IFERROR(IF(OR(ABS(I230)&gt;0.01,ABS(J230)&gt;0.01),"Taip",""),"")</f>
        <v/>
      </c>
      <c r="I339" s="176" t="str">
        <f t="shared" ref="I339:I378" si="276">IFERROR(IF(OR(ABS(K230)&gt;0.01,ABS(L230)&gt;0.01),"Taip",""),"")</f>
        <v/>
      </c>
      <c r="J339" s="176" t="str">
        <f t="shared" ref="J339:J378" si="277">IFERROR(IF(OR(ABS(M230)&gt;0.01,ABS(N230)&gt;0.01),"Taip",""),"")</f>
        <v/>
      </c>
      <c r="K339" s="176" t="str">
        <f t="shared" ref="K339:K378" si="278">IFERROR(IF(OR(ABS(O230)&gt;0.01,ABS(P230)&gt;0.01),"Taip",""),"")</f>
        <v/>
      </c>
      <c r="L339" s="176" t="str">
        <f t="shared" ref="L339:L378" si="279">IFERROR(IF(OR(ABS(Q230)&gt;0.01,ABS(R230)&gt;0.01),"Taip",""),"")</f>
        <v/>
      </c>
      <c r="M339" s="176" t="str">
        <f t="shared" ref="M339:M378" si="280">IFERROR(IF(OR(ABS(S230)&gt;0.01,ABS(T230)&gt;0.01),"Taip",""),"")</f>
        <v/>
      </c>
      <c r="N339" s="176" t="str">
        <f t="shared" ref="N339:N378" si="281">IFERROR(IF(OR(ABS(U230)&gt;0.01,ABS(V230)&gt;0.01),"Taip",""),"")</f>
        <v/>
      </c>
    </row>
    <row r="340" spans="2:14" hidden="1">
      <c r="B340" s="176" t="s">
        <v>379</v>
      </c>
      <c r="C340" s="176" t="str">
        <f t="shared" ca="1" si="270"/>
        <v>Veikla</v>
      </c>
      <c r="D340" t="str">
        <f t="shared" si="271"/>
        <v>False</v>
      </c>
      <c r="E340" s="313" t="str">
        <f t="shared" si="272"/>
        <v>Ne</v>
      </c>
      <c r="F340" s="253" t="str">
        <f t="shared" si="273"/>
        <v/>
      </c>
      <c r="G340" s="176" t="str">
        <f t="shared" si="274"/>
        <v/>
      </c>
      <c r="H340" s="176" t="str">
        <f t="shared" si="275"/>
        <v/>
      </c>
      <c r="I340" s="176" t="str">
        <f t="shared" si="276"/>
        <v/>
      </c>
      <c r="J340" s="176" t="str">
        <f t="shared" si="277"/>
        <v/>
      </c>
      <c r="K340" s="176" t="str">
        <f t="shared" si="278"/>
        <v/>
      </c>
      <c r="L340" s="176" t="str">
        <f t="shared" si="279"/>
        <v/>
      </c>
      <c r="M340" s="176" t="str">
        <f t="shared" si="280"/>
        <v/>
      </c>
      <c r="N340" s="176" t="str">
        <f t="shared" si="281"/>
        <v/>
      </c>
    </row>
    <row r="341" spans="2:14" hidden="1">
      <c r="B341" s="176" t="s">
        <v>380</v>
      </c>
      <c r="C341" s="176" t="str">
        <f t="shared" ref="C341:C378" ca="1" si="282">VLOOKUP(B341,$B$12:$C$129,2,FALSE)</f>
        <v>Veikla</v>
      </c>
      <c r="D341" t="str">
        <f t="shared" si="271"/>
        <v>False</v>
      </c>
      <c r="E341" s="313" t="str">
        <f t="shared" si="272"/>
        <v>Ne</v>
      </c>
      <c r="F341" s="253" t="str">
        <f t="shared" si="273"/>
        <v/>
      </c>
      <c r="G341" s="176" t="str">
        <f t="shared" si="274"/>
        <v/>
      </c>
      <c r="H341" s="176" t="str">
        <f t="shared" si="275"/>
        <v/>
      </c>
      <c r="I341" s="176" t="str">
        <f t="shared" si="276"/>
        <v/>
      </c>
      <c r="J341" s="176" t="str">
        <f t="shared" si="277"/>
        <v/>
      </c>
      <c r="K341" s="176" t="str">
        <f t="shared" si="278"/>
        <v/>
      </c>
      <c r="L341" s="176" t="str">
        <f t="shared" si="279"/>
        <v/>
      </c>
      <c r="M341" s="176" t="str">
        <f t="shared" si="280"/>
        <v/>
      </c>
      <c r="N341" s="176" t="str">
        <f t="shared" si="281"/>
        <v/>
      </c>
    </row>
    <row r="342" spans="2:14" hidden="1">
      <c r="B342" s="176" t="s">
        <v>381</v>
      </c>
      <c r="C342" s="176" t="str">
        <f t="shared" ca="1" si="282"/>
        <v>Veikla</v>
      </c>
      <c r="D342" t="str">
        <f t="shared" ref="D342:D378" si="283">VLOOKUP(B342,$B$168:$D$269,3,FALSE)</f>
        <v>False</v>
      </c>
      <c r="E342" s="313" t="str">
        <f t="shared" si="272"/>
        <v>Ne</v>
      </c>
      <c r="F342" s="253" t="str">
        <f t="shared" si="273"/>
        <v/>
      </c>
      <c r="G342" s="176" t="str">
        <f t="shared" si="274"/>
        <v/>
      </c>
      <c r="H342" s="176" t="str">
        <f t="shared" si="275"/>
        <v/>
      </c>
      <c r="I342" s="176" t="str">
        <f t="shared" si="276"/>
        <v/>
      </c>
      <c r="J342" s="176" t="str">
        <f t="shared" si="277"/>
        <v/>
      </c>
      <c r="K342" s="176" t="str">
        <f t="shared" si="278"/>
        <v/>
      </c>
      <c r="L342" s="176" t="str">
        <f t="shared" si="279"/>
        <v/>
      </c>
      <c r="M342" s="176" t="str">
        <f t="shared" si="280"/>
        <v/>
      </c>
      <c r="N342" s="176" t="str">
        <f t="shared" si="281"/>
        <v/>
      </c>
    </row>
    <row r="343" spans="2:14" hidden="1">
      <c r="B343" s="176" t="s">
        <v>382</v>
      </c>
      <c r="C343" s="176" t="str">
        <f t="shared" ca="1" si="282"/>
        <v>Veikla</v>
      </c>
      <c r="D343" t="str">
        <f t="shared" si="283"/>
        <v>False</v>
      </c>
      <c r="E343" s="313" t="str">
        <f t="shared" si="272"/>
        <v>Ne</v>
      </c>
      <c r="F343" s="253" t="str">
        <f t="shared" si="273"/>
        <v/>
      </c>
      <c r="G343" s="176" t="str">
        <f t="shared" si="274"/>
        <v/>
      </c>
      <c r="H343" s="176" t="str">
        <f t="shared" si="275"/>
        <v/>
      </c>
      <c r="I343" s="176" t="str">
        <f t="shared" si="276"/>
        <v/>
      </c>
      <c r="J343" s="176" t="str">
        <f t="shared" si="277"/>
        <v/>
      </c>
      <c r="K343" s="176" t="str">
        <f t="shared" si="278"/>
        <v/>
      </c>
      <c r="L343" s="176" t="str">
        <f t="shared" si="279"/>
        <v/>
      </c>
      <c r="M343" s="176" t="str">
        <f t="shared" si="280"/>
        <v/>
      </c>
      <c r="N343" s="176" t="str">
        <f t="shared" si="281"/>
        <v/>
      </c>
    </row>
    <row r="344" spans="2:14" hidden="1">
      <c r="B344" s="176" t="s">
        <v>383</v>
      </c>
      <c r="C344" s="176" t="str">
        <f t="shared" ca="1" si="282"/>
        <v>Veikla</v>
      </c>
      <c r="D344" t="str">
        <f t="shared" si="283"/>
        <v>False</v>
      </c>
      <c r="E344" s="313" t="str">
        <f t="shared" si="272"/>
        <v>Ne</v>
      </c>
      <c r="F344" s="253" t="str">
        <f t="shared" si="273"/>
        <v/>
      </c>
      <c r="G344" s="176" t="str">
        <f t="shared" si="274"/>
        <v/>
      </c>
      <c r="H344" s="176" t="str">
        <f t="shared" si="275"/>
        <v/>
      </c>
      <c r="I344" s="176" t="str">
        <f t="shared" si="276"/>
        <v/>
      </c>
      <c r="J344" s="176" t="str">
        <f t="shared" si="277"/>
        <v/>
      </c>
      <c r="K344" s="176" t="str">
        <f t="shared" si="278"/>
        <v/>
      </c>
      <c r="L344" s="176" t="str">
        <f t="shared" si="279"/>
        <v/>
      </c>
      <c r="M344" s="176" t="str">
        <f t="shared" si="280"/>
        <v/>
      </c>
      <c r="N344" s="176" t="str">
        <f t="shared" si="281"/>
        <v/>
      </c>
    </row>
    <row r="345" spans="2:14" hidden="1">
      <c r="B345" s="176" t="s">
        <v>384</v>
      </c>
      <c r="C345" s="176" t="str">
        <f t="shared" ca="1" si="282"/>
        <v>Reinvesticijos (po priemonės įgyvendinimo)</v>
      </c>
      <c r="D345" t="str">
        <f t="shared" si="283"/>
        <v>False</v>
      </c>
      <c r="E345" s="313" t="str">
        <f t="shared" si="272"/>
        <v>Ne</v>
      </c>
      <c r="F345" s="253" t="str">
        <f t="shared" si="273"/>
        <v/>
      </c>
      <c r="G345" s="176" t="str">
        <f t="shared" si="274"/>
        <v/>
      </c>
      <c r="H345" s="176" t="str">
        <f t="shared" si="275"/>
        <v/>
      </c>
      <c r="I345" s="176" t="str">
        <f t="shared" si="276"/>
        <v/>
      </c>
      <c r="J345" s="176" t="str">
        <f t="shared" si="277"/>
        <v/>
      </c>
      <c r="K345" s="176" t="str">
        <f t="shared" si="278"/>
        <v/>
      </c>
      <c r="L345" s="176" t="str">
        <f t="shared" si="279"/>
        <v/>
      </c>
      <c r="M345" s="176" t="str">
        <f t="shared" si="280"/>
        <v/>
      </c>
      <c r="N345" s="176" t="str">
        <f t="shared" si="281"/>
        <v/>
      </c>
    </row>
    <row r="346" spans="2:14" hidden="1">
      <c r="B346" s="176" t="s">
        <v>385</v>
      </c>
      <c r="C346" s="176" t="str">
        <f t="shared" ca="1" si="282"/>
        <v>Likutinė vertė</v>
      </c>
      <c r="D346" t="str">
        <f t="shared" si="283"/>
        <v>False</v>
      </c>
      <c r="E346" s="313" t="str">
        <f t="shared" si="272"/>
        <v>Ne</v>
      </c>
      <c r="F346" s="253" t="str">
        <f t="shared" si="273"/>
        <v/>
      </c>
      <c r="G346" s="176" t="str">
        <f t="shared" si="274"/>
        <v/>
      </c>
      <c r="H346" s="176" t="str">
        <f t="shared" si="275"/>
        <v/>
      </c>
      <c r="I346" s="176" t="str">
        <f t="shared" si="276"/>
        <v/>
      </c>
      <c r="J346" s="176" t="str">
        <f t="shared" si="277"/>
        <v/>
      </c>
      <c r="K346" s="176" t="str">
        <f t="shared" si="278"/>
        <v/>
      </c>
      <c r="L346" s="176" t="str">
        <f t="shared" si="279"/>
        <v/>
      </c>
      <c r="M346" s="176" t="str">
        <f t="shared" si="280"/>
        <v/>
      </c>
      <c r="N346" s="176" t="str">
        <f t="shared" si="281"/>
        <v/>
      </c>
    </row>
    <row r="347" spans="2:14">
      <c r="B347" s="176" t="s">
        <v>386</v>
      </c>
      <c r="C347" s="176" t="str">
        <f t="shared" ca="1" si="282"/>
        <v>Priežiūros išlaidos</v>
      </c>
      <c r="D347" t="str">
        <f t="shared" si="283"/>
        <v>True</v>
      </c>
      <c r="E347" s="313" t="str">
        <f t="shared" si="272"/>
        <v>Taip</v>
      </c>
      <c r="F347" s="253" t="str">
        <f t="shared" si="273"/>
        <v/>
      </c>
      <c r="G347" s="176" t="str">
        <f t="shared" si="274"/>
        <v>Taip</v>
      </c>
      <c r="H347" s="176" t="str">
        <f t="shared" si="275"/>
        <v/>
      </c>
      <c r="I347" s="176" t="str">
        <f t="shared" si="276"/>
        <v/>
      </c>
      <c r="J347" s="176" t="str">
        <f t="shared" si="277"/>
        <v/>
      </c>
      <c r="K347" s="176" t="str">
        <f t="shared" si="278"/>
        <v/>
      </c>
      <c r="L347" s="176" t="str">
        <f t="shared" si="279"/>
        <v/>
      </c>
      <c r="M347" s="176" t="str">
        <f t="shared" si="280"/>
        <v/>
      </c>
      <c r="N347" s="176" t="str">
        <f t="shared" si="281"/>
        <v/>
      </c>
    </row>
    <row r="348" spans="2:14" hidden="1">
      <c r="B348" s="176" t="s">
        <v>387</v>
      </c>
      <c r="C348" s="176" t="str">
        <f t="shared" ca="1" si="282"/>
        <v>Veiklos ir palaikymo (atnaujinimo) sąnaudos 2 (viešojo sektoriaus)</v>
      </c>
      <c r="D348" t="str">
        <f t="shared" si="283"/>
        <v>False</v>
      </c>
      <c r="E348" s="313" t="str">
        <f t="shared" si="272"/>
        <v>Ne</v>
      </c>
      <c r="F348" s="253" t="str">
        <f t="shared" si="273"/>
        <v/>
      </c>
      <c r="G348" s="176" t="str">
        <f t="shared" si="274"/>
        <v/>
      </c>
      <c r="H348" s="176" t="str">
        <f t="shared" si="275"/>
        <v/>
      </c>
      <c r="I348" s="176" t="str">
        <f t="shared" si="276"/>
        <v/>
      </c>
      <c r="J348" s="176" t="str">
        <f t="shared" si="277"/>
        <v/>
      </c>
      <c r="K348" s="176" t="str">
        <f t="shared" si="278"/>
        <v/>
      </c>
      <c r="L348" s="176" t="str">
        <f t="shared" si="279"/>
        <v/>
      </c>
      <c r="M348" s="176" t="str">
        <f t="shared" si="280"/>
        <v/>
      </c>
      <c r="N348" s="176" t="str">
        <f t="shared" si="281"/>
        <v/>
      </c>
    </row>
    <row r="349" spans="2:14" hidden="1">
      <c r="B349" s="176" t="s">
        <v>388</v>
      </c>
      <c r="C349" s="176" t="str">
        <f t="shared" ca="1" si="282"/>
        <v>Veiklos ir palaikymo (atnaujinimo) sąnaudos 3 (viešojo sektoriaus)</v>
      </c>
      <c r="D349" t="str">
        <f t="shared" si="283"/>
        <v>False</v>
      </c>
      <c r="E349" s="313" t="str">
        <f t="shared" si="272"/>
        <v>Ne</v>
      </c>
      <c r="F349" s="253" t="str">
        <f t="shared" si="273"/>
        <v/>
      </c>
      <c r="G349" s="176" t="str">
        <f t="shared" si="274"/>
        <v/>
      </c>
      <c r="H349" s="176" t="str">
        <f t="shared" si="275"/>
        <v/>
      </c>
      <c r="I349" s="176" t="str">
        <f t="shared" si="276"/>
        <v/>
      </c>
      <c r="J349" s="176" t="str">
        <f t="shared" si="277"/>
        <v/>
      </c>
      <c r="K349" s="176" t="str">
        <f t="shared" si="278"/>
        <v/>
      </c>
      <c r="L349" s="176" t="str">
        <f t="shared" si="279"/>
        <v/>
      </c>
      <c r="M349" s="176" t="str">
        <f t="shared" si="280"/>
        <v/>
      </c>
      <c r="N349" s="176" t="str">
        <f t="shared" si="281"/>
        <v/>
      </c>
    </row>
    <row r="350" spans="2:14" hidden="1">
      <c r="B350" s="176" t="s">
        <v>389</v>
      </c>
      <c r="C350" s="176" t="str">
        <f t="shared" ca="1" si="282"/>
        <v>Veiklos ir palaikymo (atnaujinimo) sąnaudos 4 (viešojo sektoriaus)</v>
      </c>
      <c r="D350" t="str">
        <f t="shared" si="283"/>
        <v>False</v>
      </c>
      <c r="E350" s="313" t="str">
        <f t="shared" si="272"/>
        <v>Ne</v>
      </c>
      <c r="F350" s="253" t="str">
        <f t="shared" si="273"/>
        <v/>
      </c>
      <c r="G350" s="176" t="str">
        <f t="shared" si="274"/>
        <v/>
      </c>
      <c r="H350" s="176" t="str">
        <f t="shared" si="275"/>
        <v/>
      </c>
      <c r="I350" s="176" t="str">
        <f t="shared" si="276"/>
        <v/>
      </c>
      <c r="J350" s="176" t="str">
        <f t="shared" si="277"/>
        <v/>
      </c>
      <c r="K350" s="176" t="str">
        <f t="shared" si="278"/>
        <v/>
      </c>
      <c r="L350" s="176" t="str">
        <f t="shared" si="279"/>
        <v/>
      </c>
      <c r="M350" s="176" t="str">
        <f t="shared" si="280"/>
        <v/>
      </c>
      <c r="N350" s="176" t="str">
        <f t="shared" si="281"/>
        <v/>
      </c>
    </row>
    <row r="351" spans="2:14" hidden="1">
      <c r="B351" s="176" t="s">
        <v>390</v>
      </c>
      <c r="C351" s="176" t="str">
        <f t="shared" ca="1" si="282"/>
        <v>Veiklos ir palaikymo (atnaujinimo) sąnaudos 5 (viešojo sektoriaus)</v>
      </c>
      <c r="D351" t="str">
        <f t="shared" si="283"/>
        <v>False</v>
      </c>
      <c r="E351" s="313" t="str">
        <f t="shared" si="272"/>
        <v>Ne</v>
      </c>
      <c r="F351" s="253" t="str">
        <f t="shared" si="273"/>
        <v/>
      </c>
      <c r="G351" s="176" t="str">
        <f t="shared" si="274"/>
        <v/>
      </c>
      <c r="H351" s="176" t="str">
        <f t="shared" si="275"/>
        <v/>
      </c>
      <c r="I351" s="176" t="str">
        <f t="shared" si="276"/>
        <v/>
      </c>
      <c r="J351" s="176" t="str">
        <f t="shared" si="277"/>
        <v/>
      </c>
      <c r="K351" s="176" t="str">
        <f t="shared" si="278"/>
        <v/>
      </c>
      <c r="L351" s="176" t="str">
        <f t="shared" si="279"/>
        <v/>
      </c>
      <c r="M351" s="176" t="str">
        <f t="shared" si="280"/>
        <v/>
      </c>
      <c r="N351" s="176" t="str">
        <f t="shared" si="281"/>
        <v/>
      </c>
    </row>
    <row r="352" spans="2:14" hidden="1">
      <c r="B352" s="176" t="s">
        <v>391</v>
      </c>
      <c r="C352" s="176" t="str">
        <f t="shared" ca="1" si="282"/>
        <v>Veiklos ir palaikymo (atnaujinimo) ir investicijų sąnaudos 1 (privataus ir NVO sektoriaus)</v>
      </c>
      <c r="D352" t="str">
        <f t="shared" si="283"/>
        <v>False</v>
      </c>
      <c r="E352" s="313" t="str">
        <f t="shared" si="272"/>
        <v>Ne</v>
      </c>
      <c r="F352" s="253" t="str">
        <f t="shared" si="273"/>
        <v/>
      </c>
      <c r="G352" s="176" t="str">
        <f t="shared" si="274"/>
        <v/>
      </c>
      <c r="H352" s="176" t="str">
        <f t="shared" si="275"/>
        <v/>
      </c>
      <c r="I352" s="176" t="str">
        <f t="shared" si="276"/>
        <v/>
      </c>
      <c r="J352" s="176" t="str">
        <f t="shared" si="277"/>
        <v/>
      </c>
      <c r="K352" s="176" t="str">
        <f t="shared" si="278"/>
        <v/>
      </c>
      <c r="L352" s="176" t="str">
        <f t="shared" si="279"/>
        <v/>
      </c>
      <c r="M352" s="176" t="str">
        <f t="shared" si="280"/>
        <v/>
      </c>
      <c r="N352" s="176" t="str">
        <f t="shared" si="281"/>
        <v/>
      </c>
    </row>
    <row r="353" spans="2:14" hidden="1">
      <c r="B353" s="176" t="s">
        <v>392</v>
      </c>
      <c r="C353" s="176" t="str">
        <f t="shared" ca="1" si="282"/>
        <v>Veiklos ir palaikymo (atnaujinimo) ir investicijų sąnaudos 2 (privataus ir NVO sektoriaus)</v>
      </c>
      <c r="D353" t="str">
        <f t="shared" si="283"/>
        <v>False</v>
      </c>
      <c r="E353" s="313" t="str">
        <f t="shared" si="272"/>
        <v>Ne</v>
      </c>
      <c r="F353" s="253" t="str">
        <f t="shared" si="273"/>
        <v/>
      </c>
      <c r="G353" s="176" t="str">
        <f t="shared" si="274"/>
        <v/>
      </c>
      <c r="H353" s="176" t="str">
        <f t="shared" si="275"/>
        <v/>
      </c>
      <c r="I353" s="176" t="str">
        <f t="shared" si="276"/>
        <v/>
      </c>
      <c r="J353" s="176" t="str">
        <f t="shared" si="277"/>
        <v/>
      </c>
      <c r="K353" s="176" t="str">
        <f t="shared" si="278"/>
        <v/>
      </c>
      <c r="L353" s="176" t="str">
        <f t="shared" si="279"/>
        <v/>
      </c>
      <c r="M353" s="176" t="str">
        <f t="shared" si="280"/>
        <v/>
      </c>
      <c r="N353" s="176" t="str">
        <f t="shared" si="281"/>
        <v/>
      </c>
    </row>
    <row r="354" spans="2:14" hidden="1">
      <c r="B354" s="176" t="s">
        <v>393</v>
      </c>
      <c r="C354" s="176" t="str">
        <f t="shared" ca="1" si="282"/>
        <v>Veiklos ir palaikymo (atnaujinimo) ir investicijų sąnaudos 3 (privataus ir NVO sektoriaus)</v>
      </c>
      <c r="D354" t="str">
        <f t="shared" si="283"/>
        <v>False</v>
      </c>
      <c r="E354" s="313" t="str">
        <f t="shared" si="272"/>
        <v>Ne</v>
      </c>
      <c r="F354" s="253" t="str">
        <f t="shared" si="273"/>
        <v/>
      </c>
      <c r="G354" s="176" t="str">
        <f t="shared" si="274"/>
        <v/>
      </c>
      <c r="H354" s="176" t="str">
        <f t="shared" si="275"/>
        <v/>
      </c>
      <c r="I354" s="176" t="str">
        <f t="shared" si="276"/>
        <v/>
      </c>
      <c r="J354" s="176" t="str">
        <f t="shared" si="277"/>
        <v/>
      </c>
      <c r="K354" s="176" t="str">
        <f t="shared" si="278"/>
        <v/>
      </c>
      <c r="L354" s="176" t="str">
        <f t="shared" si="279"/>
        <v/>
      </c>
      <c r="M354" s="176" t="str">
        <f t="shared" si="280"/>
        <v/>
      </c>
      <c r="N354" s="176" t="str">
        <f t="shared" si="281"/>
        <v/>
      </c>
    </row>
    <row r="355" spans="2:14" hidden="1">
      <c r="B355" s="176" t="s">
        <v>394</v>
      </c>
      <c r="C355" s="176" t="str">
        <f t="shared" ca="1" si="282"/>
        <v>Veiklos ir palaikymo (atnaujinimo) ir investicijų sąnaudos 4 (privataus ir NVO sektoriaus)</v>
      </c>
      <c r="D355" t="str">
        <f t="shared" si="283"/>
        <v>False</v>
      </c>
      <c r="E355" s="313" t="str">
        <f t="shared" si="272"/>
        <v>Ne</v>
      </c>
      <c r="F355" s="253" t="str">
        <f t="shared" si="273"/>
        <v/>
      </c>
      <c r="G355" s="176" t="str">
        <f t="shared" si="274"/>
        <v/>
      </c>
      <c r="H355" s="176" t="str">
        <f t="shared" si="275"/>
        <v/>
      </c>
      <c r="I355" s="176" t="str">
        <f t="shared" si="276"/>
        <v/>
      </c>
      <c r="J355" s="176" t="str">
        <f t="shared" si="277"/>
        <v/>
      </c>
      <c r="K355" s="176" t="str">
        <f t="shared" si="278"/>
        <v/>
      </c>
      <c r="L355" s="176" t="str">
        <f t="shared" si="279"/>
        <v/>
      </c>
      <c r="M355" s="176" t="str">
        <f t="shared" si="280"/>
        <v/>
      </c>
      <c r="N355" s="176" t="str">
        <f t="shared" si="281"/>
        <v/>
      </c>
    </row>
    <row r="356" spans="2:14" hidden="1">
      <c r="B356" s="176" t="s">
        <v>395</v>
      </c>
      <c r="C356" s="176" t="str">
        <f t="shared" ca="1" si="282"/>
        <v>Veiklos ir palaikymo (atnaujinimo) ir investicijų sąnaudos 5 (privataus ir NVO sektoriaus)</v>
      </c>
      <c r="D356" t="str">
        <f t="shared" si="283"/>
        <v>False</v>
      </c>
      <c r="E356" s="313" t="str">
        <f t="shared" si="272"/>
        <v>Ne</v>
      </c>
      <c r="F356" s="253" t="str">
        <f t="shared" si="273"/>
        <v/>
      </c>
      <c r="G356" s="176" t="str">
        <f t="shared" si="274"/>
        <v/>
      </c>
      <c r="H356" s="176" t="str">
        <f t="shared" si="275"/>
        <v/>
      </c>
      <c r="I356" s="176" t="str">
        <f t="shared" si="276"/>
        <v/>
      </c>
      <c r="J356" s="176" t="str">
        <f t="shared" si="277"/>
        <v/>
      </c>
      <c r="K356" s="176" t="str">
        <f t="shared" si="278"/>
        <v/>
      </c>
      <c r="L356" s="176" t="str">
        <f t="shared" si="279"/>
        <v/>
      </c>
      <c r="M356" s="176" t="str">
        <f t="shared" si="280"/>
        <v/>
      </c>
      <c r="N356" s="176" t="str">
        <f t="shared" si="281"/>
        <v/>
      </c>
    </row>
    <row r="357" spans="2:14" hidden="1">
      <c r="B357" s="176" t="s">
        <v>396</v>
      </c>
      <c r="C357" s="176" t="str">
        <f t="shared" ca="1" si="282"/>
        <v>Veiklos pajamos 1 (viešojo sektoriaus)</v>
      </c>
      <c r="D357" t="str">
        <f t="shared" si="283"/>
        <v>False</v>
      </c>
      <c r="E357" s="313" t="str">
        <f t="shared" si="272"/>
        <v>Ne</v>
      </c>
      <c r="F357" s="253" t="str">
        <f t="shared" si="273"/>
        <v/>
      </c>
      <c r="G357" s="176" t="str">
        <f t="shared" si="274"/>
        <v/>
      </c>
      <c r="H357" s="176" t="str">
        <f t="shared" si="275"/>
        <v/>
      </c>
      <c r="I357" s="176" t="str">
        <f t="shared" si="276"/>
        <v/>
      </c>
      <c r="J357" s="176" t="str">
        <f t="shared" si="277"/>
        <v/>
      </c>
      <c r="K357" s="176" t="str">
        <f t="shared" si="278"/>
        <v/>
      </c>
      <c r="L357" s="176" t="str">
        <f t="shared" si="279"/>
        <v/>
      </c>
      <c r="M357" s="176" t="str">
        <f t="shared" si="280"/>
        <v/>
      </c>
      <c r="N357" s="176" t="str">
        <f t="shared" si="281"/>
        <v/>
      </c>
    </row>
    <row r="358" spans="2:14" hidden="1">
      <c r="B358" s="176" t="s">
        <v>397</v>
      </c>
      <c r="C358" s="176" t="str">
        <f t="shared" ca="1" si="282"/>
        <v>Veiklos pajamos 2 (viešojo sektoriaus)</v>
      </c>
      <c r="D358" t="str">
        <f t="shared" si="283"/>
        <v>False</v>
      </c>
      <c r="E358" s="313" t="str">
        <f t="shared" si="272"/>
        <v>Ne</v>
      </c>
      <c r="F358" s="253" t="str">
        <f t="shared" si="273"/>
        <v/>
      </c>
      <c r="G358" s="176" t="str">
        <f t="shared" si="274"/>
        <v/>
      </c>
      <c r="H358" s="176" t="str">
        <f t="shared" si="275"/>
        <v/>
      </c>
      <c r="I358" s="176" t="str">
        <f t="shared" si="276"/>
        <v/>
      </c>
      <c r="J358" s="176" t="str">
        <f t="shared" si="277"/>
        <v/>
      </c>
      <c r="K358" s="176" t="str">
        <f t="shared" si="278"/>
        <v/>
      </c>
      <c r="L358" s="176" t="str">
        <f t="shared" si="279"/>
        <v/>
      </c>
      <c r="M358" s="176" t="str">
        <f t="shared" si="280"/>
        <v/>
      </c>
      <c r="N358" s="176" t="str">
        <f t="shared" si="281"/>
        <v/>
      </c>
    </row>
    <row r="359" spans="2:14" hidden="1">
      <c r="B359" s="176" t="s">
        <v>398</v>
      </c>
      <c r="C359" s="176" t="str">
        <f t="shared" ca="1" si="282"/>
        <v>Veiklos pajamos 3 (viešojo sektoriaus)</v>
      </c>
      <c r="D359" t="str">
        <f t="shared" si="283"/>
        <v>False</v>
      </c>
      <c r="E359" s="313" t="str">
        <f t="shared" si="272"/>
        <v>Ne</v>
      </c>
      <c r="F359" s="253" t="str">
        <f t="shared" si="273"/>
        <v/>
      </c>
      <c r="G359" s="176" t="str">
        <f t="shared" si="274"/>
        <v/>
      </c>
      <c r="H359" s="176" t="str">
        <f t="shared" si="275"/>
        <v/>
      </c>
      <c r="I359" s="176" t="str">
        <f t="shared" si="276"/>
        <v/>
      </c>
      <c r="J359" s="176" t="str">
        <f t="shared" si="277"/>
        <v/>
      </c>
      <c r="K359" s="176" t="str">
        <f t="shared" si="278"/>
        <v/>
      </c>
      <c r="L359" s="176" t="str">
        <f t="shared" si="279"/>
        <v/>
      </c>
      <c r="M359" s="176" t="str">
        <f t="shared" si="280"/>
        <v/>
      </c>
      <c r="N359" s="176" t="str">
        <f t="shared" si="281"/>
        <v/>
      </c>
    </row>
    <row r="360" spans="2:14" hidden="1">
      <c r="B360" s="176" t="s">
        <v>399</v>
      </c>
      <c r="C360" s="176" t="str">
        <f t="shared" ca="1" si="282"/>
        <v>Veiklos pajamos 4 (viešojo sektoriaus)</v>
      </c>
      <c r="D360" t="str">
        <f t="shared" si="283"/>
        <v>False</v>
      </c>
      <c r="E360" s="313" t="str">
        <f t="shared" si="272"/>
        <v>Ne</v>
      </c>
      <c r="F360" s="253" t="str">
        <f t="shared" si="273"/>
        <v/>
      </c>
      <c r="G360" s="176" t="str">
        <f t="shared" si="274"/>
        <v/>
      </c>
      <c r="H360" s="176" t="str">
        <f t="shared" si="275"/>
        <v/>
      </c>
      <c r="I360" s="176" t="str">
        <f t="shared" si="276"/>
        <v/>
      </c>
      <c r="J360" s="176" t="str">
        <f t="shared" si="277"/>
        <v/>
      </c>
      <c r="K360" s="176" t="str">
        <f t="shared" si="278"/>
        <v/>
      </c>
      <c r="L360" s="176" t="str">
        <f t="shared" si="279"/>
        <v/>
      </c>
      <c r="M360" s="176" t="str">
        <f t="shared" si="280"/>
        <v/>
      </c>
      <c r="N360" s="176" t="str">
        <f t="shared" si="281"/>
        <v/>
      </c>
    </row>
    <row r="361" spans="2:14" hidden="1">
      <c r="B361" s="176" t="s">
        <v>400</v>
      </c>
      <c r="C361" s="176" t="str">
        <f t="shared" ca="1" si="282"/>
        <v>Veiklos pajamos 5 (viešojo sektoriaus)</v>
      </c>
      <c r="D361" t="str">
        <f t="shared" si="283"/>
        <v>False</v>
      </c>
      <c r="E361" s="313" t="str">
        <f t="shared" si="272"/>
        <v>Ne</v>
      </c>
      <c r="F361" s="253" t="str">
        <f t="shared" si="273"/>
        <v/>
      </c>
      <c r="G361" s="176" t="str">
        <f t="shared" si="274"/>
        <v/>
      </c>
      <c r="H361" s="176" t="str">
        <f t="shared" si="275"/>
        <v/>
      </c>
      <c r="I361" s="176" t="str">
        <f t="shared" si="276"/>
        <v/>
      </c>
      <c r="J361" s="176" t="str">
        <f t="shared" si="277"/>
        <v/>
      </c>
      <c r="K361" s="176" t="str">
        <f t="shared" si="278"/>
        <v/>
      </c>
      <c r="L361" s="176" t="str">
        <f t="shared" si="279"/>
        <v/>
      </c>
      <c r="M361" s="176" t="str">
        <f t="shared" si="280"/>
        <v/>
      </c>
      <c r="N361" s="176" t="str">
        <f t="shared" si="281"/>
        <v/>
      </c>
    </row>
    <row r="362" spans="2:14" hidden="1">
      <c r="B362" s="176" t="s">
        <v>401</v>
      </c>
      <c r="C362" s="176" t="str">
        <f t="shared" ca="1" si="282"/>
        <v>Veiklos pajamos 1 (privataus ir NVO sektoriaus)</v>
      </c>
      <c r="D362" t="str">
        <f t="shared" si="283"/>
        <v>False</v>
      </c>
      <c r="E362" s="313" t="str">
        <f t="shared" si="272"/>
        <v>Ne</v>
      </c>
      <c r="F362" s="253" t="str">
        <f t="shared" si="273"/>
        <v/>
      </c>
      <c r="G362" s="176" t="str">
        <f t="shared" si="274"/>
        <v/>
      </c>
      <c r="H362" s="176" t="str">
        <f t="shared" si="275"/>
        <v/>
      </c>
      <c r="I362" s="176" t="str">
        <f t="shared" si="276"/>
        <v/>
      </c>
      <c r="J362" s="176" t="str">
        <f t="shared" si="277"/>
        <v/>
      </c>
      <c r="K362" s="176" t="str">
        <f t="shared" si="278"/>
        <v/>
      </c>
      <c r="L362" s="176" t="str">
        <f t="shared" si="279"/>
        <v/>
      </c>
      <c r="M362" s="176" t="str">
        <f t="shared" si="280"/>
        <v/>
      </c>
      <c r="N362" s="176" t="str">
        <f t="shared" si="281"/>
        <v/>
      </c>
    </row>
    <row r="363" spans="2:14" hidden="1">
      <c r="B363" s="176" t="s">
        <v>402</v>
      </c>
      <c r="C363" s="176" t="str">
        <f t="shared" ca="1" si="282"/>
        <v>Veiklos pajamos 2 (privataus ir NVO sektoriaus)</v>
      </c>
      <c r="D363" t="str">
        <f t="shared" si="283"/>
        <v>False</v>
      </c>
      <c r="E363" s="313" t="str">
        <f t="shared" si="272"/>
        <v>Ne</v>
      </c>
      <c r="F363" s="253" t="str">
        <f t="shared" si="273"/>
        <v/>
      </c>
      <c r="G363" s="176" t="str">
        <f t="shared" si="274"/>
        <v/>
      </c>
      <c r="H363" s="176" t="str">
        <f t="shared" si="275"/>
        <v/>
      </c>
      <c r="I363" s="176" t="str">
        <f t="shared" si="276"/>
        <v/>
      </c>
      <c r="J363" s="176" t="str">
        <f t="shared" si="277"/>
        <v/>
      </c>
      <c r="K363" s="176" t="str">
        <f t="shared" si="278"/>
        <v/>
      </c>
      <c r="L363" s="176" t="str">
        <f t="shared" si="279"/>
        <v/>
      </c>
      <c r="M363" s="176" t="str">
        <f t="shared" si="280"/>
        <v/>
      </c>
      <c r="N363" s="176" t="str">
        <f t="shared" si="281"/>
        <v/>
      </c>
    </row>
    <row r="364" spans="2:14" hidden="1">
      <c r="B364" s="176" t="s">
        <v>403</v>
      </c>
      <c r="C364" s="176" t="str">
        <f t="shared" ca="1" si="282"/>
        <v>Veiklos pajamos 3 (privataus ir NVO sektoriaus)</v>
      </c>
      <c r="D364" t="str">
        <f t="shared" si="283"/>
        <v>False</v>
      </c>
      <c r="E364" s="313" t="str">
        <f t="shared" si="272"/>
        <v>Ne</v>
      </c>
      <c r="F364" s="253" t="str">
        <f t="shared" si="273"/>
        <v/>
      </c>
      <c r="G364" s="176" t="str">
        <f t="shared" si="274"/>
        <v/>
      </c>
      <c r="H364" s="176" t="str">
        <f t="shared" si="275"/>
        <v/>
      </c>
      <c r="I364" s="176" t="str">
        <f t="shared" si="276"/>
        <v/>
      </c>
      <c r="J364" s="176" t="str">
        <f t="shared" si="277"/>
        <v/>
      </c>
      <c r="K364" s="176" t="str">
        <f t="shared" si="278"/>
        <v/>
      </c>
      <c r="L364" s="176" t="str">
        <f t="shared" si="279"/>
        <v/>
      </c>
      <c r="M364" s="176" t="str">
        <f t="shared" si="280"/>
        <v/>
      </c>
      <c r="N364" s="176" t="str">
        <f t="shared" si="281"/>
        <v/>
      </c>
    </row>
    <row r="365" spans="2:14" hidden="1">
      <c r="B365" s="176" t="s">
        <v>404</v>
      </c>
      <c r="C365" s="176" t="str">
        <f t="shared" ca="1" si="282"/>
        <v>Veiklos pajamos 4 (privataus ir NVO sektoriaus)</v>
      </c>
      <c r="D365" t="str">
        <f t="shared" si="283"/>
        <v>False</v>
      </c>
      <c r="E365" s="313" t="str">
        <f t="shared" si="272"/>
        <v>Ne</v>
      </c>
      <c r="F365" s="253" t="str">
        <f t="shared" si="273"/>
        <v/>
      </c>
      <c r="G365" s="176" t="str">
        <f t="shared" si="274"/>
        <v/>
      </c>
      <c r="H365" s="176" t="str">
        <f t="shared" si="275"/>
        <v/>
      </c>
      <c r="I365" s="176" t="str">
        <f t="shared" si="276"/>
        <v/>
      </c>
      <c r="J365" s="176" t="str">
        <f t="shared" si="277"/>
        <v/>
      </c>
      <c r="K365" s="176" t="str">
        <f t="shared" si="278"/>
        <v/>
      </c>
      <c r="L365" s="176" t="str">
        <f t="shared" si="279"/>
        <v/>
      </c>
      <c r="M365" s="176" t="str">
        <f t="shared" si="280"/>
        <v/>
      </c>
      <c r="N365" s="176" t="str">
        <f t="shared" si="281"/>
        <v/>
      </c>
    </row>
    <row r="366" spans="2:14" hidden="1">
      <c r="B366" s="176" t="s">
        <v>405</v>
      </c>
      <c r="C366" s="176" t="str">
        <f t="shared" ca="1" si="282"/>
        <v>Veiklos pajamos 5 (privataus ir NVO sektoriaus)</v>
      </c>
      <c r="D366" t="str">
        <f t="shared" si="283"/>
        <v>False</v>
      </c>
      <c r="E366" s="313" t="str">
        <f t="shared" si="272"/>
        <v>Ne</v>
      </c>
      <c r="F366" s="253" t="str">
        <f t="shared" si="273"/>
        <v/>
      </c>
      <c r="G366" s="176" t="str">
        <f t="shared" si="274"/>
        <v/>
      </c>
      <c r="H366" s="176" t="str">
        <f t="shared" si="275"/>
        <v/>
      </c>
      <c r="I366" s="176" t="str">
        <f t="shared" si="276"/>
        <v/>
      </c>
      <c r="J366" s="176" t="str">
        <f t="shared" si="277"/>
        <v/>
      </c>
      <c r="K366" s="176" t="str">
        <f t="shared" si="278"/>
        <v/>
      </c>
      <c r="L366" s="176" t="str">
        <f t="shared" si="279"/>
        <v/>
      </c>
      <c r="M366" s="176" t="str">
        <f t="shared" si="280"/>
        <v/>
      </c>
      <c r="N366" s="176" t="str">
        <f t="shared" si="281"/>
        <v/>
      </c>
    </row>
    <row r="367" spans="2:14" hidden="1">
      <c r="B367" s="176" t="s">
        <v>203</v>
      </c>
      <c r="C367" s="176" t="str">
        <f t="shared" ca="1" si="282"/>
        <v>MOKESTINĖS PAJAMOS</v>
      </c>
      <c r="D367" t="str">
        <f t="shared" si="283"/>
        <v>False</v>
      </c>
      <c r="E367" s="313" t="str">
        <f t="shared" si="272"/>
        <v>Ne</v>
      </c>
      <c r="F367" s="253" t="str">
        <f t="shared" si="273"/>
        <v/>
      </c>
      <c r="G367" s="176" t="str">
        <f t="shared" si="274"/>
        <v/>
      </c>
      <c r="H367" s="176" t="str">
        <f t="shared" si="275"/>
        <v/>
      </c>
      <c r="I367" s="176" t="str">
        <f t="shared" si="276"/>
        <v/>
      </c>
      <c r="J367" s="176" t="str">
        <f t="shared" si="277"/>
        <v/>
      </c>
      <c r="K367" s="176" t="str">
        <f t="shared" si="278"/>
        <v/>
      </c>
      <c r="L367" s="176" t="str">
        <f t="shared" si="279"/>
        <v/>
      </c>
      <c r="M367" s="176" t="str">
        <f t="shared" si="280"/>
        <v/>
      </c>
      <c r="N367" s="176" t="str">
        <f t="shared" si="281"/>
        <v/>
      </c>
    </row>
    <row r="368" spans="2:14">
      <c r="B368" s="176" t="s">
        <v>213</v>
      </c>
      <c r="C368" s="176" t="str">
        <f t="shared" ca="1" si="282"/>
        <v>SIEKIAMAS REZULTATAS: Dviračiams skirtos infrastruktūros metinis naudotojų skaičius , matavimo vienetas: Naudotojai per metus</v>
      </c>
      <c r="D368" t="str">
        <f t="shared" si="283"/>
        <v>True</v>
      </c>
      <c r="E368" s="313" t="str">
        <f t="shared" si="272"/>
        <v>Ne</v>
      </c>
      <c r="F368" s="253" t="str">
        <f t="shared" si="273"/>
        <v/>
      </c>
      <c r="G368" s="176" t="str">
        <f t="shared" si="274"/>
        <v/>
      </c>
      <c r="H368" s="176" t="str">
        <f t="shared" si="275"/>
        <v/>
      </c>
      <c r="I368" s="176" t="str">
        <f t="shared" si="276"/>
        <v/>
      </c>
      <c r="J368" s="176" t="str">
        <f t="shared" si="277"/>
        <v/>
      </c>
      <c r="K368" s="176" t="str">
        <f t="shared" si="278"/>
        <v/>
      </c>
      <c r="L368" s="176" t="str">
        <f t="shared" si="279"/>
        <v/>
      </c>
      <c r="M368" s="176" t="str">
        <f t="shared" si="280"/>
        <v/>
      </c>
      <c r="N368" s="176" t="str">
        <f t="shared" si="281"/>
        <v/>
      </c>
    </row>
    <row r="369" spans="2:14">
      <c r="B369" s="176" t="s">
        <v>406</v>
      </c>
      <c r="C369" s="176" t="str">
        <f t="shared" ca="1" si="282"/>
        <v>Oro taršos sumažėjimas</v>
      </c>
      <c r="D369" t="str">
        <f t="shared" si="283"/>
        <v>True</v>
      </c>
      <c r="E369" s="313" t="str">
        <f t="shared" si="272"/>
        <v>Taip</v>
      </c>
      <c r="F369" s="253" t="str">
        <f t="shared" si="273"/>
        <v/>
      </c>
      <c r="G369" s="176" t="str">
        <f t="shared" si="274"/>
        <v>Taip</v>
      </c>
      <c r="H369" s="176" t="str">
        <f t="shared" si="275"/>
        <v/>
      </c>
      <c r="I369" s="176" t="str">
        <f t="shared" si="276"/>
        <v/>
      </c>
      <c r="J369" s="176" t="str">
        <f t="shared" si="277"/>
        <v/>
      </c>
      <c r="K369" s="176" t="str">
        <f t="shared" si="278"/>
        <v/>
      </c>
      <c r="L369" s="176" t="str">
        <f t="shared" si="279"/>
        <v/>
      </c>
      <c r="M369" s="176" t="str">
        <f t="shared" si="280"/>
        <v/>
      </c>
      <c r="N369" s="176" t="str">
        <f t="shared" si="281"/>
        <v/>
      </c>
    </row>
    <row r="370" spans="2:14">
      <c r="B370" s="176" t="s">
        <v>407</v>
      </c>
      <c r="C370" s="176" t="str">
        <f t="shared" ca="1" si="282"/>
        <v>Anglies dioksido (kaip šiltnamio efektą sukeliančių dujų) emisijos sumažėjimas</v>
      </c>
      <c r="D370" t="str">
        <f t="shared" si="283"/>
        <v>True</v>
      </c>
      <c r="E370" s="313" t="str">
        <f t="shared" si="272"/>
        <v>Taip</v>
      </c>
      <c r="F370" s="253" t="str">
        <f t="shared" si="273"/>
        <v/>
      </c>
      <c r="G370" s="176" t="str">
        <f t="shared" si="274"/>
        <v>Taip</v>
      </c>
      <c r="H370" s="176" t="str">
        <f t="shared" si="275"/>
        <v>Taip</v>
      </c>
      <c r="I370" s="176" t="str">
        <f t="shared" si="276"/>
        <v/>
      </c>
      <c r="J370" s="176" t="str">
        <f t="shared" si="277"/>
        <v/>
      </c>
      <c r="K370" s="176" t="str">
        <f t="shared" si="278"/>
        <v/>
      </c>
      <c r="L370" s="176" t="str">
        <f t="shared" si="279"/>
        <v/>
      </c>
      <c r="M370" s="176" t="str">
        <f t="shared" si="280"/>
        <v/>
      </c>
      <c r="N370" s="176" t="str">
        <f t="shared" si="281"/>
        <v/>
      </c>
    </row>
    <row r="371" spans="2:14">
      <c r="B371" s="176" t="s">
        <v>408</v>
      </c>
      <c r="C371" s="176" t="str">
        <f t="shared" ca="1" si="282"/>
        <v>Nelaimingų atsitikimų sumažėjimas</v>
      </c>
      <c r="D371" t="str">
        <f t="shared" si="283"/>
        <v>True</v>
      </c>
      <c r="E371" s="313" t="str">
        <f t="shared" si="272"/>
        <v>Taip</v>
      </c>
      <c r="F371" s="253" t="str">
        <f t="shared" si="273"/>
        <v/>
      </c>
      <c r="G371" s="176" t="str">
        <f t="shared" si="274"/>
        <v>Taip</v>
      </c>
      <c r="H371" s="176" t="str">
        <f t="shared" si="275"/>
        <v/>
      </c>
      <c r="I371" s="176" t="str">
        <f t="shared" si="276"/>
        <v/>
      </c>
      <c r="J371" s="176" t="str">
        <f t="shared" si="277"/>
        <v/>
      </c>
      <c r="K371" s="176" t="str">
        <f t="shared" si="278"/>
        <v/>
      </c>
      <c r="L371" s="176" t="str">
        <f t="shared" si="279"/>
        <v/>
      </c>
      <c r="M371" s="176" t="str">
        <f t="shared" si="280"/>
        <v/>
      </c>
      <c r="N371" s="176" t="str">
        <f t="shared" si="281"/>
        <v/>
      </c>
    </row>
    <row r="372" spans="2:14">
      <c r="B372" s="176" t="s">
        <v>409</v>
      </c>
      <c r="C372" s="176" t="str">
        <f t="shared" ca="1" si="282"/>
        <v>Kelių transporto priemonių eksploatacinių sąnaudų sutaupymai</v>
      </c>
      <c r="D372" t="str">
        <f t="shared" si="283"/>
        <v>True</v>
      </c>
      <c r="E372" s="313" t="str">
        <f t="shared" si="272"/>
        <v>Ne</v>
      </c>
      <c r="F372" s="253" t="str">
        <f t="shared" si="273"/>
        <v/>
      </c>
      <c r="G372" s="176" t="str">
        <f t="shared" si="274"/>
        <v/>
      </c>
      <c r="H372" s="176" t="str">
        <f t="shared" si="275"/>
        <v/>
      </c>
      <c r="I372" s="176" t="str">
        <f t="shared" si="276"/>
        <v/>
      </c>
      <c r="J372" s="176" t="str">
        <f t="shared" si="277"/>
        <v/>
      </c>
      <c r="K372" s="176" t="str">
        <f t="shared" si="278"/>
        <v/>
      </c>
      <c r="L372" s="176" t="str">
        <f t="shared" si="279"/>
        <v/>
      </c>
      <c r="M372" s="176" t="str">
        <f t="shared" si="280"/>
        <v/>
      </c>
      <c r="N372" s="176" t="str">
        <f t="shared" si="281"/>
        <v/>
      </c>
    </row>
    <row r="373" spans="2:14" hidden="1">
      <c r="B373" s="176" t="s">
        <v>410</v>
      </c>
      <c r="C373" s="176" t="str">
        <f t="shared" ca="1" si="282"/>
        <v/>
      </c>
      <c r="D373" t="str">
        <f t="shared" si="283"/>
        <v>False</v>
      </c>
      <c r="E373" s="313" t="str">
        <f t="shared" si="272"/>
        <v>Ne</v>
      </c>
      <c r="F373" s="253" t="str">
        <f t="shared" si="273"/>
        <v/>
      </c>
      <c r="G373" s="176" t="str">
        <f t="shared" si="274"/>
        <v/>
      </c>
      <c r="H373" s="176" t="str">
        <f t="shared" si="275"/>
        <v/>
      </c>
      <c r="I373" s="176" t="str">
        <f t="shared" si="276"/>
        <v/>
      </c>
      <c r="J373" s="176" t="str">
        <f t="shared" si="277"/>
        <v/>
      </c>
      <c r="K373" s="176" t="str">
        <f t="shared" si="278"/>
        <v/>
      </c>
      <c r="L373" s="176" t="str">
        <f t="shared" si="279"/>
        <v/>
      </c>
      <c r="M373" s="176" t="str">
        <f t="shared" si="280"/>
        <v/>
      </c>
      <c r="N373" s="176" t="str">
        <f t="shared" si="281"/>
        <v/>
      </c>
    </row>
    <row r="374" spans="2:14" hidden="1">
      <c r="B374" s="176" t="s">
        <v>411</v>
      </c>
      <c r="C374" s="176" t="str">
        <f t="shared" ca="1" si="282"/>
        <v/>
      </c>
      <c r="D374" t="str">
        <f t="shared" si="283"/>
        <v>False</v>
      </c>
      <c r="E374" s="313" t="str">
        <f t="shared" si="272"/>
        <v>Ne</v>
      </c>
      <c r="F374" s="253" t="str">
        <f t="shared" si="273"/>
        <v/>
      </c>
      <c r="G374" s="176" t="str">
        <f t="shared" si="274"/>
        <v/>
      </c>
      <c r="H374" s="176" t="str">
        <f t="shared" si="275"/>
        <v/>
      </c>
      <c r="I374" s="176" t="str">
        <f t="shared" si="276"/>
        <v/>
      </c>
      <c r="J374" s="176" t="str">
        <f t="shared" si="277"/>
        <v/>
      </c>
      <c r="K374" s="176" t="str">
        <f t="shared" si="278"/>
        <v/>
      </c>
      <c r="L374" s="176" t="str">
        <f t="shared" si="279"/>
        <v/>
      </c>
      <c r="M374" s="176" t="str">
        <f t="shared" si="280"/>
        <v/>
      </c>
      <c r="N374" s="176" t="str">
        <f t="shared" si="281"/>
        <v/>
      </c>
    </row>
    <row r="375" spans="2:14" hidden="1">
      <c r="B375" s="176" t="s">
        <v>412</v>
      </c>
      <c r="C375" s="176" t="str">
        <f t="shared" ca="1" si="282"/>
        <v/>
      </c>
      <c r="D375" t="str">
        <f t="shared" si="283"/>
        <v>False</v>
      </c>
      <c r="E375" s="313" t="str">
        <f t="shared" si="272"/>
        <v>Ne</v>
      </c>
      <c r="F375" s="253" t="str">
        <f t="shared" si="273"/>
        <v/>
      </c>
      <c r="G375" s="176" t="str">
        <f t="shared" si="274"/>
        <v/>
      </c>
      <c r="H375" s="176" t="str">
        <f t="shared" si="275"/>
        <v/>
      </c>
      <c r="I375" s="176" t="str">
        <f t="shared" si="276"/>
        <v/>
      </c>
      <c r="J375" s="176" t="str">
        <f t="shared" si="277"/>
        <v/>
      </c>
      <c r="K375" s="176" t="str">
        <f t="shared" si="278"/>
        <v/>
      </c>
      <c r="L375" s="176" t="str">
        <f t="shared" si="279"/>
        <v/>
      </c>
      <c r="M375" s="176" t="str">
        <f t="shared" si="280"/>
        <v/>
      </c>
      <c r="N375" s="176" t="str">
        <f t="shared" si="281"/>
        <v/>
      </c>
    </row>
    <row r="376" spans="2:14" hidden="1">
      <c r="B376" s="176" t="s">
        <v>413</v>
      </c>
      <c r="C376" s="176" t="str">
        <f t="shared" ca="1" si="282"/>
        <v/>
      </c>
      <c r="D376" t="str">
        <f t="shared" si="283"/>
        <v>False</v>
      </c>
      <c r="E376" s="313" t="str">
        <f t="shared" si="272"/>
        <v>Ne</v>
      </c>
      <c r="F376" s="253" t="str">
        <f t="shared" si="273"/>
        <v/>
      </c>
      <c r="G376" s="176" t="str">
        <f t="shared" si="274"/>
        <v/>
      </c>
      <c r="H376" s="176" t="str">
        <f t="shared" si="275"/>
        <v/>
      </c>
      <c r="I376" s="176" t="str">
        <f t="shared" si="276"/>
        <v/>
      </c>
      <c r="J376" s="176" t="str">
        <f t="shared" si="277"/>
        <v/>
      </c>
      <c r="K376" s="176" t="str">
        <f t="shared" si="278"/>
        <v/>
      </c>
      <c r="L376" s="176" t="str">
        <f t="shared" si="279"/>
        <v/>
      </c>
      <c r="M376" s="176" t="str">
        <f t="shared" si="280"/>
        <v/>
      </c>
      <c r="N376" s="176" t="str">
        <f t="shared" si="281"/>
        <v/>
      </c>
    </row>
    <row r="377" spans="2:14" hidden="1">
      <c r="B377" s="176" t="s">
        <v>414</v>
      </c>
      <c r="C377" s="176" t="str">
        <f t="shared" ca="1" si="282"/>
        <v/>
      </c>
      <c r="D377" t="str">
        <f t="shared" si="283"/>
        <v>False</v>
      </c>
      <c r="E377" s="313" t="str">
        <f t="shared" si="272"/>
        <v>Ne</v>
      </c>
      <c r="F377" s="253" t="str">
        <f t="shared" si="273"/>
        <v/>
      </c>
      <c r="G377" s="176" t="str">
        <f t="shared" si="274"/>
        <v/>
      </c>
      <c r="H377" s="176" t="str">
        <f t="shared" si="275"/>
        <v/>
      </c>
      <c r="I377" s="176" t="str">
        <f t="shared" si="276"/>
        <v/>
      </c>
      <c r="J377" s="176" t="str">
        <f t="shared" si="277"/>
        <v/>
      </c>
      <c r="K377" s="176" t="str">
        <f t="shared" si="278"/>
        <v/>
      </c>
      <c r="L377" s="176" t="str">
        <f t="shared" si="279"/>
        <v/>
      </c>
      <c r="M377" s="176" t="str">
        <f t="shared" si="280"/>
        <v/>
      </c>
      <c r="N377" s="176" t="str">
        <f t="shared" si="281"/>
        <v/>
      </c>
    </row>
    <row r="378" spans="2:14" hidden="1">
      <c r="B378" s="176" t="s">
        <v>415</v>
      </c>
      <c r="C378" s="176" t="str">
        <f t="shared" ca="1" si="282"/>
        <v/>
      </c>
      <c r="D378" t="str">
        <f t="shared" si="283"/>
        <v>False</v>
      </c>
      <c r="E378" s="313" t="str">
        <f t="shared" si="272"/>
        <v>Ne</v>
      </c>
      <c r="F378" s="253" t="str">
        <f t="shared" si="273"/>
        <v/>
      </c>
      <c r="G378" s="176" t="str">
        <f t="shared" si="274"/>
        <v/>
      </c>
      <c r="H378" s="176" t="str">
        <f t="shared" si="275"/>
        <v/>
      </c>
      <c r="I378" s="176" t="str">
        <f t="shared" si="276"/>
        <v/>
      </c>
      <c r="J378" s="176" t="str">
        <f t="shared" si="277"/>
        <v/>
      </c>
      <c r="K378" s="176" t="str">
        <f t="shared" si="278"/>
        <v/>
      </c>
      <c r="L378" s="176" t="str">
        <f t="shared" si="279"/>
        <v/>
      </c>
      <c r="M378" s="176" t="str">
        <f t="shared" si="280"/>
        <v/>
      </c>
      <c r="N378" s="176" t="str">
        <f t="shared" si="281"/>
        <v/>
      </c>
    </row>
  </sheetData>
  <sheetProtection algorithmName="SHA-512" hashValue="ZSIsTR7YIi9nSncs9FZ2rLE+vIMrRfEY/fAZr5htlm8R9c9xdNfeNXqHHwswffq5wySQaCWifDfcVgzipuR5bQ==" saltValue="wVe6kydutAx+qqWWUk/S2g==" spinCount="100000" sheet="1" objects="1" scenarios="1"/>
  <customSheetViews>
    <customSheetView guid="{B7831A28-C714-4DC9-BB36-A1304866CBB0}" fitToPage="1" hiddenColumns="1">
      <selection activeCell="C6" sqref="C6"/>
      <pageMargins left="0" right="0" top="0" bottom="0" header="0" footer="0"/>
      <pageSetup paperSize="9" fitToWidth="2" orientation="landscape" r:id="rId1"/>
    </customSheetView>
  </customSheetViews>
  <mergeCells count="36">
    <mergeCell ref="C139:F139"/>
    <mergeCell ref="C141:E141"/>
    <mergeCell ref="F5:G5"/>
    <mergeCell ref="C149:E149"/>
    <mergeCell ref="C150:E150"/>
    <mergeCell ref="C143:E143"/>
    <mergeCell ref="C140:E140"/>
    <mergeCell ref="C142:E142"/>
    <mergeCell ref="C146:F146"/>
    <mergeCell ref="C147:E147"/>
    <mergeCell ref="C148:E148"/>
    <mergeCell ref="M163:N163"/>
    <mergeCell ref="O163:P163"/>
    <mergeCell ref="Q163:R163"/>
    <mergeCell ref="S163:T163"/>
    <mergeCell ref="F272:K272"/>
    <mergeCell ref="E163:F163"/>
    <mergeCell ref="G163:H163"/>
    <mergeCell ref="I163:J163"/>
    <mergeCell ref="K163:L163"/>
    <mergeCell ref="U163:V163"/>
    <mergeCell ref="BA163:BC163"/>
    <mergeCell ref="BD163:BF163"/>
    <mergeCell ref="AX163:AZ163"/>
    <mergeCell ref="C144:E144"/>
    <mergeCell ref="Z163:AB163"/>
    <mergeCell ref="AC163:AE163"/>
    <mergeCell ref="AR163:AT163"/>
    <mergeCell ref="AU163:AW163"/>
    <mergeCell ref="C151:F151"/>
    <mergeCell ref="C145:E145"/>
    <mergeCell ref="W163:Y163"/>
    <mergeCell ref="AF163:AH163"/>
    <mergeCell ref="AI163:AK163"/>
    <mergeCell ref="AL163:AN163"/>
    <mergeCell ref="AO163:AQ163"/>
  </mergeCells>
  <conditionalFormatting sqref="I113:DC115 H116:DC129 H7:DC112">
    <cfRule type="containsBlanks" dxfId="9" priority="23">
      <formula>LEN(TRIM(H7))=0</formula>
    </cfRule>
  </conditionalFormatting>
  <conditionalFormatting sqref="H113:DC115">
    <cfRule type="containsBlanks" dxfId="8" priority="3">
      <formula>LEN(TRIM(H113))=0</formula>
    </cfRule>
  </conditionalFormatting>
  <conditionalFormatting sqref="E152:F160">
    <cfRule type="containsText" dxfId="7" priority="2" operator="containsText" text="Įveskite">
      <formula>NOT(ISERROR(SEARCH("Įveskite",E152)))</formula>
    </cfRule>
  </conditionalFormatting>
  <conditionalFormatting sqref="E274:E379">
    <cfRule type="expression" dxfId="6" priority="1">
      <formula>$E274="Taip"</formula>
    </cfRule>
  </conditionalFormatting>
  <dataValidations count="4">
    <dataValidation allowBlank="1" promptTitle="Finansiniai srautai" prompt="Nurodomi finansiniai srautai realia verte, t.y. laikant, kad nėra infliacijos. Nominalus alternatyvos biudžetas, t.y. su infliacija, automatiškai apskaičiuojamas sekančioje lentelėje." sqref="E7" xr:uid="{00000000-0002-0000-0E00-000000000000}"/>
    <dataValidation allowBlank="1" sqref="B12:C129 DE12:DE129" xr:uid="{00000000-0002-0000-0E00-000001000000}"/>
    <dataValidation allowBlank="1" showInputMessage="1" showErrorMessage="1" promptTitle="Finansiniai srautai" prompt="Nurodomi finansiniai srautai realia verte, t.y. laikant, kad nėra infliacijos. Nominalus alternatyvos biudžetas, t.y. su infliacija, automatiškai apskaičiuojamas sekančioje lentelėje." sqref="D7" xr:uid="{00000000-0002-0000-0E00-000002000000}"/>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E00-000003000000}"/>
  </dataValidations>
  <pageMargins left="0.7" right="0.7" top="0.75" bottom="0.75" header="0.3" footer="0.3"/>
  <pageSetup paperSize="9"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34825" r:id="rId5" name="Button 9">
              <controlPr defaultSize="0" print="0" autoFill="0" autoPict="0" macro="[0]!tuscios_veiklos_jautrumo">
                <anchor moveWithCells="1" sizeWithCells="1">
                  <from>
                    <xdr:col>2</xdr:col>
                    <xdr:colOff>2959100</xdr:colOff>
                    <xdr:row>3</xdr:row>
                    <xdr:rowOff>120650</xdr:rowOff>
                  </from>
                  <to>
                    <xdr:col>2</xdr:col>
                    <xdr:colOff>4724400</xdr:colOff>
                    <xdr:row>3</xdr:row>
                    <xdr:rowOff>482600</xdr:rowOff>
                  </to>
                </anchor>
              </controlPr>
            </control>
          </mc:Choice>
        </mc:AlternateContent>
        <mc:AlternateContent xmlns:mc="http://schemas.openxmlformats.org/markup-compatibility/2006">
          <mc:Choice Requires="x14">
            <control shapeId="34826" r:id="rId6" name="Button 10">
              <controlPr defaultSize="0" print="0" autoFill="0" autoPict="0" macro="[0]!Jautrumas">
                <anchor moveWithCells="1" sizeWithCells="1">
                  <from>
                    <xdr:col>2</xdr:col>
                    <xdr:colOff>1244600</xdr:colOff>
                    <xdr:row>3</xdr:row>
                    <xdr:rowOff>139700</xdr:rowOff>
                  </from>
                  <to>
                    <xdr:col>2</xdr:col>
                    <xdr:colOff>2444750</xdr:colOff>
                    <xdr:row>3</xdr:row>
                    <xdr:rowOff>488950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02">
    <tabColor theme="8" tint="0.59999389629810485"/>
    <pageSetUpPr fitToPage="1"/>
  </sheetPr>
  <dimension ref="A1:DH282"/>
  <sheetViews>
    <sheetView showGridLines="0" showRowColHeaders="0" zoomScale="90" zoomScaleNormal="90" workbookViewId="0">
      <pane xSplit="4" ySplit="4" topLeftCell="E5" activePane="bottomRight" state="frozenSplit"/>
      <selection pane="topRight" activeCell="C20" sqref="C20"/>
      <selection pane="bottomLeft" activeCell="C20" sqref="C20"/>
      <selection pane="bottomRight" activeCell="C272" sqref="C272"/>
    </sheetView>
  </sheetViews>
  <sheetFormatPr defaultColWidth="0" defaultRowHeight="14.5" zeroHeight="1"/>
  <cols>
    <col min="1" max="1" width="3.6328125" customWidth="1"/>
    <col min="2" max="2" width="6.6328125" customWidth="1"/>
    <col min="3" max="3" width="74.90625" customWidth="1"/>
    <col min="4" max="4" width="9.54296875" hidden="1" customWidth="1"/>
    <col min="5" max="5" width="21.6328125" customWidth="1"/>
    <col min="6" max="6" width="23.36328125" customWidth="1"/>
    <col min="7" max="7" width="24.453125" customWidth="1"/>
    <col min="8" max="8" width="25.453125" customWidth="1"/>
    <col min="9" max="9" width="25.08984375" customWidth="1"/>
    <col min="10" max="10" width="7" hidden="1" customWidth="1"/>
    <col min="11" max="11" width="6.6328125" customWidth="1"/>
    <col min="12" max="107" width="14.6328125" hidden="1" customWidth="1"/>
    <col min="108" max="108" width="8.984375E-2" hidden="1" customWidth="1"/>
    <col min="109" max="111" width="9.08984375" hidden="1" customWidth="1"/>
    <col min="112" max="112" width="13.6328125" hidden="1" customWidth="1"/>
    <col min="113" max="16384" width="8.90625" hidden="1"/>
  </cols>
  <sheetData>
    <row r="1" spans="1:112" ht="9" customHeight="1"/>
    <row r="2" spans="1:112" ht="14.25" customHeight="1">
      <c r="B2" s="6" t="s">
        <v>421</v>
      </c>
      <c r="C2" s="6"/>
    </row>
    <row r="3" spans="1:112" ht="17.25" customHeight="1">
      <c r="B3" s="180" t="str">
        <f ca="1">IF(Opt_alt="","",INDIRECT("'" &amp; Opt_alt &amp;"'!B3"))</f>
        <v>Dviračių ir pėsčiųjų infrastruktūros vystymas</v>
      </c>
      <c r="C3" s="252"/>
      <c r="D3" s="252"/>
      <c r="E3" s="253"/>
    </row>
    <row r="4" spans="1:112" ht="46.5" customHeight="1"/>
    <row r="5" spans="1:112" ht="15" hidden="1" customHeight="1" thickBot="1">
      <c r="B5" s="6" t="s">
        <v>141</v>
      </c>
      <c r="F5" s="1270" t="s">
        <v>142</v>
      </c>
      <c r="G5" s="1271"/>
      <c r="H5" s="74">
        <v>0</v>
      </c>
      <c r="I5" s="158">
        <v>1</v>
      </c>
      <c r="J5" s="158">
        <v>2</v>
      </c>
      <c r="K5" s="158">
        <v>3</v>
      </c>
      <c r="L5" s="158">
        <v>4</v>
      </c>
      <c r="M5" s="158">
        <v>5</v>
      </c>
      <c r="N5" s="158">
        <v>6</v>
      </c>
      <c r="O5" s="158">
        <v>7</v>
      </c>
      <c r="P5" s="158">
        <v>8</v>
      </c>
      <c r="Q5" s="158">
        <v>9</v>
      </c>
      <c r="R5" s="158">
        <v>10</v>
      </c>
      <c r="S5" s="158">
        <v>11</v>
      </c>
      <c r="T5" s="158">
        <v>12</v>
      </c>
      <c r="U5" s="158">
        <v>13</v>
      </c>
      <c r="V5" s="158">
        <v>14</v>
      </c>
      <c r="W5" s="158">
        <v>15</v>
      </c>
      <c r="X5" s="158">
        <v>16</v>
      </c>
      <c r="Y5" s="158">
        <v>17</v>
      </c>
      <c r="Z5" s="158">
        <v>18</v>
      </c>
      <c r="AA5" s="158">
        <v>19</v>
      </c>
      <c r="AB5" s="158">
        <v>20</v>
      </c>
      <c r="AC5" s="158">
        <v>21</v>
      </c>
      <c r="AD5" s="158">
        <v>22</v>
      </c>
      <c r="AE5" s="158">
        <v>23</v>
      </c>
      <c r="AF5" s="158">
        <v>24</v>
      </c>
      <c r="AG5" s="158">
        <v>25</v>
      </c>
      <c r="AH5" s="158">
        <v>26</v>
      </c>
      <c r="AI5" s="158">
        <v>27</v>
      </c>
      <c r="AJ5" s="158">
        <v>28</v>
      </c>
      <c r="AK5" s="158">
        <v>29</v>
      </c>
      <c r="AL5" s="158">
        <v>30</v>
      </c>
      <c r="AM5" s="158">
        <v>31</v>
      </c>
      <c r="AN5" s="158">
        <v>32</v>
      </c>
      <c r="AO5" s="158">
        <v>33</v>
      </c>
      <c r="AP5" s="158">
        <v>34</v>
      </c>
      <c r="AQ5" s="158">
        <v>35</v>
      </c>
      <c r="AR5" s="158">
        <v>36</v>
      </c>
      <c r="AS5" s="158">
        <v>37</v>
      </c>
      <c r="AT5" s="158">
        <v>38</v>
      </c>
      <c r="AU5" s="158">
        <v>39</v>
      </c>
      <c r="AV5" s="158">
        <v>40</v>
      </c>
      <c r="AW5" s="158">
        <v>41</v>
      </c>
      <c r="AX5" s="158">
        <v>42</v>
      </c>
      <c r="AY5" s="158">
        <v>43</v>
      </c>
      <c r="AZ5" s="158">
        <v>44</v>
      </c>
      <c r="BA5" s="158">
        <v>45</v>
      </c>
      <c r="BB5" s="158">
        <v>46</v>
      </c>
      <c r="BC5" s="158">
        <v>47</v>
      </c>
      <c r="BD5" s="158">
        <v>48</v>
      </c>
      <c r="BE5" s="158">
        <v>49</v>
      </c>
      <c r="BF5" s="158">
        <v>50</v>
      </c>
      <c r="BG5" s="158">
        <v>51</v>
      </c>
      <c r="BH5" s="158">
        <v>52</v>
      </c>
      <c r="BI5" s="158">
        <v>53</v>
      </c>
      <c r="BJ5" s="158">
        <v>54</v>
      </c>
      <c r="BK5" s="158">
        <v>55</v>
      </c>
      <c r="BL5" s="158">
        <v>56</v>
      </c>
      <c r="BM5" s="158">
        <v>57</v>
      </c>
      <c r="BN5" s="158">
        <v>58</v>
      </c>
      <c r="BO5" s="158">
        <v>59</v>
      </c>
      <c r="BP5" s="158">
        <v>60</v>
      </c>
      <c r="BQ5" s="158">
        <v>61</v>
      </c>
      <c r="BR5" s="158">
        <v>62</v>
      </c>
      <c r="BS5" s="158">
        <v>63</v>
      </c>
      <c r="BT5" s="158">
        <v>64</v>
      </c>
      <c r="BU5" s="158">
        <v>65</v>
      </c>
      <c r="BV5" s="158">
        <v>66</v>
      </c>
      <c r="BW5" s="158">
        <v>67</v>
      </c>
      <c r="BX5" s="158">
        <v>68</v>
      </c>
      <c r="BY5" s="158">
        <v>69</v>
      </c>
      <c r="BZ5" s="158">
        <v>70</v>
      </c>
      <c r="CA5" s="158">
        <v>71</v>
      </c>
      <c r="CB5" s="158">
        <v>72</v>
      </c>
      <c r="CC5" s="158">
        <v>73</v>
      </c>
      <c r="CD5" s="158">
        <v>74</v>
      </c>
      <c r="CE5" s="158">
        <v>75</v>
      </c>
      <c r="CF5" s="158">
        <v>76</v>
      </c>
      <c r="CG5" s="158">
        <v>77</v>
      </c>
      <c r="CH5" s="158">
        <v>78</v>
      </c>
      <c r="CI5" s="158">
        <v>79</v>
      </c>
      <c r="CJ5" s="158">
        <v>80</v>
      </c>
      <c r="CK5" s="158">
        <v>81</v>
      </c>
      <c r="CL5" s="158">
        <v>82</v>
      </c>
      <c r="CM5" s="158">
        <v>83</v>
      </c>
      <c r="CN5" s="158">
        <v>84</v>
      </c>
      <c r="CO5" s="158">
        <v>85</v>
      </c>
      <c r="CP5" s="158">
        <v>86</v>
      </c>
      <c r="CQ5" s="158">
        <v>87</v>
      </c>
      <c r="CR5" s="158">
        <v>88</v>
      </c>
      <c r="CS5" s="158">
        <v>89</v>
      </c>
      <c r="CT5" s="158">
        <v>90</v>
      </c>
      <c r="CU5" s="158">
        <v>91</v>
      </c>
      <c r="CV5" s="158">
        <v>92</v>
      </c>
      <c r="CW5" s="158">
        <v>93</v>
      </c>
      <c r="CX5" s="158">
        <v>94</v>
      </c>
      <c r="CY5" s="158">
        <v>95</v>
      </c>
      <c r="CZ5" s="158">
        <v>96</v>
      </c>
      <c r="DA5" s="158">
        <v>97</v>
      </c>
      <c r="DB5" s="158">
        <v>98</v>
      </c>
      <c r="DC5" s="158">
        <v>99</v>
      </c>
      <c r="DE5" t="s">
        <v>226</v>
      </c>
      <c r="DF5" t="s">
        <v>422</v>
      </c>
      <c r="DG5">
        <v>103</v>
      </c>
    </row>
    <row r="6" spans="1:112" s="12" customFormat="1" ht="34.5" hidden="1" customHeight="1" thickBot="1">
      <c r="B6" s="75" t="s">
        <v>143</v>
      </c>
      <c r="C6" s="76" t="s">
        <v>144</v>
      </c>
      <c r="D6" s="77"/>
      <c r="E6" s="78" t="s">
        <v>145</v>
      </c>
      <c r="F6" s="79" t="s">
        <v>146</v>
      </c>
      <c r="G6" s="80" t="s">
        <v>147</v>
      </c>
      <c r="H6" s="69" t="str">
        <f ca="1">IF(PVP="",TEXT(TODAY(),"yyyy"),TEXT(PVP,"yyyy"))</f>
        <v>2024</v>
      </c>
      <c r="I6" s="76">
        <f ca="1">$H$6+I5</f>
        <v>2025</v>
      </c>
      <c r="J6" s="76">
        <f t="shared" ref="J6:BU6" ca="1" si="0">$H$6+J5</f>
        <v>2026</v>
      </c>
      <c r="K6" s="76">
        <f t="shared" ca="1" si="0"/>
        <v>2027</v>
      </c>
      <c r="L6" s="76">
        <f t="shared" ca="1" si="0"/>
        <v>2028</v>
      </c>
      <c r="M6" s="76">
        <f t="shared" ca="1" si="0"/>
        <v>2029</v>
      </c>
      <c r="N6" s="76">
        <f t="shared" ca="1" si="0"/>
        <v>2030</v>
      </c>
      <c r="O6" s="76">
        <f t="shared" ca="1" si="0"/>
        <v>2031</v>
      </c>
      <c r="P6" s="76">
        <f t="shared" ca="1" si="0"/>
        <v>2032</v>
      </c>
      <c r="Q6" s="76">
        <f t="shared" ca="1" si="0"/>
        <v>2033</v>
      </c>
      <c r="R6" s="76">
        <f t="shared" ca="1" si="0"/>
        <v>2034</v>
      </c>
      <c r="S6" s="76">
        <f t="shared" ca="1" si="0"/>
        <v>2035</v>
      </c>
      <c r="T6" s="76">
        <f t="shared" ca="1" si="0"/>
        <v>2036</v>
      </c>
      <c r="U6" s="76">
        <f t="shared" ca="1" si="0"/>
        <v>2037</v>
      </c>
      <c r="V6" s="76">
        <f t="shared" ca="1" si="0"/>
        <v>2038</v>
      </c>
      <c r="W6" s="76">
        <f t="shared" ca="1" si="0"/>
        <v>2039</v>
      </c>
      <c r="X6" s="76">
        <f t="shared" ca="1" si="0"/>
        <v>2040</v>
      </c>
      <c r="Y6" s="76">
        <f t="shared" ca="1" si="0"/>
        <v>2041</v>
      </c>
      <c r="Z6" s="76">
        <f t="shared" ca="1" si="0"/>
        <v>2042</v>
      </c>
      <c r="AA6" s="76">
        <f t="shared" ca="1" si="0"/>
        <v>2043</v>
      </c>
      <c r="AB6" s="76">
        <f t="shared" ca="1" si="0"/>
        <v>2044</v>
      </c>
      <c r="AC6" s="76">
        <f t="shared" ca="1" si="0"/>
        <v>2045</v>
      </c>
      <c r="AD6" s="76">
        <f t="shared" ca="1" si="0"/>
        <v>2046</v>
      </c>
      <c r="AE6" s="76">
        <f t="shared" ca="1" si="0"/>
        <v>2047</v>
      </c>
      <c r="AF6" s="76">
        <f t="shared" ca="1" si="0"/>
        <v>2048</v>
      </c>
      <c r="AG6" s="76">
        <f t="shared" ca="1" si="0"/>
        <v>2049</v>
      </c>
      <c r="AH6" s="76">
        <f t="shared" ca="1" si="0"/>
        <v>2050</v>
      </c>
      <c r="AI6" s="76">
        <f t="shared" ca="1" si="0"/>
        <v>2051</v>
      </c>
      <c r="AJ6" s="76">
        <f t="shared" ca="1" si="0"/>
        <v>2052</v>
      </c>
      <c r="AK6" s="76">
        <f t="shared" ca="1" si="0"/>
        <v>2053</v>
      </c>
      <c r="AL6" s="76">
        <f t="shared" ca="1" si="0"/>
        <v>2054</v>
      </c>
      <c r="AM6" s="76">
        <f t="shared" ca="1" si="0"/>
        <v>2055</v>
      </c>
      <c r="AN6" s="76">
        <f t="shared" ca="1" si="0"/>
        <v>2056</v>
      </c>
      <c r="AO6" s="76">
        <f t="shared" ca="1" si="0"/>
        <v>2057</v>
      </c>
      <c r="AP6" s="76">
        <f t="shared" ca="1" si="0"/>
        <v>2058</v>
      </c>
      <c r="AQ6" s="76">
        <f t="shared" ca="1" si="0"/>
        <v>2059</v>
      </c>
      <c r="AR6" s="76">
        <f t="shared" ca="1" si="0"/>
        <v>2060</v>
      </c>
      <c r="AS6" s="76">
        <f t="shared" ca="1" si="0"/>
        <v>2061</v>
      </c>
      <c r="AT6" s="76">
        <f t="shared" ca="1" si="0"/>
        <v>2062</v>
      </c>
      <c r="AU6" s="76">
        <f t="shared" ca="1" si="0"/>
        <v>2063</v>
      </c>
      <c r="AV6" s="76">
        <f t="shared" ca="1" si="0"/>
        <v>2064</v>
      </c>
      <c r="AW6" s="76">
        <f t="shared" ca="1" si="0"/>
        <v>2065</v>
      </c>
      <c r="AX6" s="76">
        <f t="shared" ca="1" si="0"/>
        <v>2066</v>
      </c>
      <c r="AY6" s="76">
        <f t="shared" ca="1" si="0"/>
        <v>2067</v>
      </c>
      <c r="AZ6" s="76">
        <f t="shared" ca="1" si="0"/>
        <v>2068</v>
      </c>
      <c r="BA6" s="76">
        <f t="shared" ca="1" si="0"/>
        <v>2069</v>
      </c>
      <c r="BB6" s="76">
        <f t="shared" ca="1" si="0"/>
        <v>2070</v>
      </c>
      <c r="BC6" s="76">
        <f t="shared" ca="1" si="0"/>
        <v>2071</v>
      </c>
      <c r="BD6" s="76">
        <f t="shared" ca="1" si="0"/>
        <v>2072</v>
      </c>
      <c r="BE6" s="76">
        <f t="shared" ca="1" si="0"/>
        <v>2073</v>
      </c>
      <c r="BF6" s="76">
        <f t="shared" ca="1" si="0"/>
        <v>2074</v>
      </c>
      <c r="BG6" s="76">
        <f t="shared" ca="1" si="0"/>
        <v>2075</v>
      </c>
      <c r="BH6" s="76">
        <f t="shared" ca="1" si="0"/>
        <v>2076</v>
      </c>
      <c r="BI6" s="76">
        <f t="shared" ca="1" si="0"/>
        <v>2077</v>
      </c>
      <c r="BJ6" s="76">
        <f t="shared" ca="1" si="0"/>
        <v>2078</v>
      </c>
      <c r="BK6" s="76">
        <f t="shared" ca="1" si="0"/>
        <v>2079</v>
      </c>
      <c r="BL6" s="76">
        <f t="shared" ca="1" si="0"/>
        <v>2080</v>
      </c>
      <c r="BM6" s="76">
        <f t="shared" ca="1" si="0"/>
        <v>2081</v>
      </c>
      <c r="BN6" s="76">
        <f t="shared" ca="1" si="0"/>
        <v>2082</v>
      </c>
      <c r="BO6" s="76">
        <f t="shared" ca="1" si="0"/>
        <v>2083</v>
      </c>
      <c r="BP6" s="76">
        <f t="shared" ca="1" si="0"/>
        <v>2084</v>
      </c>
      <c r="BQ6" s="76">
        <f t="shared" ca="1" si="0"/>
        <v>2085</v>
      </c>
      <c r="BR6" s="76">
        <f t="shared" ca="1" si="0"/>
        <v>2086</v>
      </c>
      <c r="BS6" s="76">
        <f t="shared" ca="1" si="0"/>
        <v>2087</v>
      </c>
      <c r="BT6" s="76">
        <f t="shared" ca="1" si="0"/>
        <v>2088</v>
      </c>
      <c r="BU6" s="76">
        <f t="shared" ca="1" si="0"/>
        <v>2089</v>
      </c>
      <c r="BV6" s="76">
        <f t="shared" ref="BV6:DC6" ca="1" si="1">$H$6+BV5</f>
        <v>2090</v>
      </c>
      <c r="BW6" s="76">
        <f t="shared" ca="1" si="1"/>
        <v>2091</v>
      </c>
      <c r="BX6" s="76">
        <f t="shared" ca="1" si="1"/>
        <v>2092</v>
      </c>
      <c r="BY6" s="76">
        <f t="shared" ca="1" si="1"/>
        <v>2093</v>
      </c>
      <c r="BZ6" s="76">
        <f t="shared" ca="1" si="1"/>
        <v>2094</v>
      </c>
      <c r="CA6" s="76">
        <f t="shared" ca="1" si="1"/>
        <v>2095</v>
      </c>
      <c r="CB6" s="76">
        <f t="shared" ca="1" si="1"/>
        <v>2096</v>
      </c>
      <c r="CC6" s="76">
        <f t="shared" ca="1" si="1"/>
        <v>2097</v>
      </c>
      <c r="CD6" s="76">
        <f t="shared" ca="1" si="1"/>
        <v>2098</v>
      </c>
      <c r="CE6" s="76">
        <f t="shared" ca="1" si="1"/>
        <v>2099</v>
      </c>
      <c r="CF6" s="76">
        <f t="shared" ca="1" si="1"/>
        <v>2100</v>
      </c>
      <c r="CG6" s="76">
        <f t="shared" ca="1" si="1"/>
        <v>2101</v>
      </c>
      <c r="CH6" s="76">
        <f t="shared" ca="1" si="1"/>
        <v>2102</v>
      </c>
      <c r="CI6" s="76">
        <f t="shared" ca="1" si="1"/>
        <v>2103</v>
      </c>
      <c r="CJ6" s="76">
        <f t="shared" ca="1" si="1"/>
        <v>2104</v>
      </c>
      <c r="CK6" s="76">
        <f t="shared" ca="1" si="1"/>
        <v>2105</v>
      </c>
      <c r="CL6" s="76">
        <f t="shared" ca="1" si="1"/>
        <v>2106</v>
      </c>
      <c r="CM6" s="76">
        <f t="shared" ca="1" si="1"/>
        <v>2107</v>
      </c>
      <c r="CN6" s="76">
        <f t="shared" ca="1" si="1"/>
        <v>2108</v>
      </c>
      <c r="CO6" s="76">
        <f t="shared" ca="1" si="1"/>
        <v>2109</v>
      </c>
      <c r="CP6" s="76">
        <f t="shared" ca="1" si="1"/>
        <v>2110</v>
      </c>
      <c r="CQ6" s="76">
        <f t="shared" ca="1" si="1"/>
        <v>2111</v>
      </c>
      <c r="CR6" s="76">
        <f t="shared" ca="1" si="1"/>
        <v>2112</v>
      </c>
      <c r="CS6" s="76">
        <f t="shared" ca="1" si="1"/>
        <v>2113</v>
      </c>
      <c r="CT6" s="76">
        <f t="shared" ca="1" si="1"/>
        <v>2114</v>
      </c>
      <c r="CU6" s="76">
        <f t="shared" ca="1" si="1"/>
        <v>2115</v>
      </c>
      <c r="CV6" s="76">
        <f t="shared" ca="1" si="1"/>
        <v>2116</v>
      </c>
      <c r="CW6" s="76">
        <f t="shared" ca="1" si="1"/>
        <v>2117</v>
      </c>
      <c r="CX6" s="76">
        <f t="shared" ca="1" si="1"/>
        <v>2118</v>
      </c>
      <c r="CY6" s="76">
        <f t="shared" ca="1" si="1"/>
        <v>2119</v>
      </c>
      <c r="CZ6" s="76">
        <f t="shared" ca="1" si="1"/>
        <v>2120</v>
      </c>
      <c r="DA6" s="76">
        <f t="shared" ca="1" si="1"/>
        <v>2121</v>
      </c>
      <c r="DB6" s="76">
        <f t="shared" ca="1" si="1"/>
        <v>2122</v>
      </c>
      <c r="DC6" s="80">
        <f t="shared" ca="1" si="1"/>
        <v>2123</v>
      </c>
      <c r="DF6" s="12">
        <v>6</v>
      </c>
      <c r="DG6" s="12" t="s">
        <v>148</v>
      </c>
      <c r="DH6" s="12" t="s">
        <v>149</v>
      </c>
    </row>
    <row r="7" spans="1:112" ht="15" hidden="1" customHeight="1">
      <c r="B7" s="93" t="s">
        <v>150</v>
      </c>
      <c r="C7" s="94" t="s">
        <v>151</v>
      </c>
      <c r="D7" s="108"/>
      <c r="E7" s="109"/>
      <c r="F7" s="95">
        <f ca="1">F8+F9+F89-F100</f>
        <v>194605381.39892924</v>
      </c>
      <c r="G7" s="96">
        <f ca="1">SUMIF($H$5:$DC$5,"&lt;="&amp;PAL,$H7:$DC7)</f>
        <v>236201795.88332009</v>
      </c>
      <c r="H7" s="97">
        <f ca="1">H8+H9+H89-H100</f>
        <v>28839240.600000001</v>
      </c>
      <c r="I7" s="98">
        <f ca="1">I8+I9+I89-I100</f>
        <v>34551326.72535</v>
      </c>
      <c r="J7" s="98">
        <f t="shared" ref="J7:BU7" ca="1" si="2">J8+J9+J89-J100</f>
        <v>29222880.6862</v>
      </c>
      <c r="K7" s="98">
        <f t="shared" ca="1" si="2"/>
        <v>27809413.138890002</v>
      </c>
      <c r="L7" s="98">
        <f t="shared" ca="1" si="2"/>
        <v>25444482.99972</v>
      </c>
      <c r="M7" s="98">
        <f t="shared" ca="1" si="2"/>
        <v>24852939.752489999</v>
      </c>
      <c r="N7" s="98">
        <f t="shared" ca="1" si="2"/>
        <v>18817167.928380001</v>
      </c>
      <c r="O7" s="98">
        <f t="shared" ca="1" si="2"/>
        <v>1576090.3702200006</v>
      </c>
      <c r="P7" s="98">
        <f t="shared" ca="1" si="2"/>
        <v>1576090.3702200004</v>
      </c>
      <c r="Q7" s="98">
        <f t="shared" ca="1" si="2"/>
        <v>1576090.3702200004</v>
      </c>
      <c r="R7" s="98">
        <f t="shared" ca="1" si="2"/>
        <v>1587649.7951700005</v>
      </c>
      <c r="S7" s="98">
        <f t="shared" ca="1" si="2"/>
        <v>1603449.0436200006</v>
      </c>
      <c r="T7" s="98">
        <f t="shared" ca="1" si="2"/>
        <v>1617672.7189500004</v>
      </c>
      <c r="U7" s="98">
        <f t="shared" ca="1" si="2"/>
        <v>1640946.4902600003</v>
      </c>
      <c r="V7" s="98">
        <f t="shared" ca="1" si="2"/>
        <v>1647652.3741500003</v>
      </c>
      <c r="W7" s="98">
        <f t="shared" ca="1" si="2"/>
        <v>1662552.4318800005</v>
      </c>
      <c r="X7" s="98">
        <f t="shared" ca="1" si="2"/>
        <v>1672167.0087600003</v>
      </c>
      <c r="Y7" s="98">
        <f t="shared" ca="1" si="2"/>
        <v>1672167.0087600003</v>
      </c>
      <c r="Z7" s="98">
        <f t="shared" ca="1" si="2"/>
        <v>1672167.0087600003</v>
      </c>
      <c r="AA7" s="98">
        <f t="shared" ca="1" si="2"/>
        <v>1672167.0087600003</v>
      </c>
      <c r="AB7" s="98">
        <f t="shared" ca="1" si="2"/>
        <v>1672167.0087600003</v>
      </c>
      <c r="AC7" s="98">
        <f t="shared" ca="1" si="2"/>
        <v>17126647.008760002</v>
      </c>
      <c r="AD7" s="98">
        <f t="shared" ca="1" si="2"/>
        <v>1672167.0087600003</v>
      </c>
      <c r="AE7" s="98">
        <f t="shared" ca="1" si="2"/>
        <v>1672167.0087600003</v>
      </c>
      <c r="AF7" s="98">
        <f t="shared" ca="1" si="2"/>
        <v>1672167.0087600003</v>
      </c>
      <c r="AG7" s="98">
        <f t="shared" ca="1" si="2"/>
        <v>1672167.0087600003</v>
      </c>
      <c r="AH7" s="98">
        <f t="shared" ca="1" si="2"/>
        <v>0</v>
      </c>
      <c r="AI7" s="98">
        <f t="shared" ca="1" si="2"/>
        <v>0</v>
      </c>
      <c r="AJ7" s="98">
        <f t="shared" ca="1" si="2"/>
        <v>0</v>
      </c>
      <c r="AK7" s="98">
        <f t="shared" ca="1" si="2"/>
        <v>0</v>
      </c>
      <c r="AL7" s="98">
        <f t="shared" ca="1" si="2"/>
        <v>0</v>
      </c>
      <c r="AM7" s="98">
        <f t="shared" ca="1" si="2"/>
        <v>0</v>
      </c>
      <c r="AN7" s="98">
        <f t="shared" ca="1" si="2"/>
        <v>0</v>
      </c>
      <c r="AO7" s="98">
        <f t="shared" ca="1" si="2"/>
        <v>0</v>
      </c>
      <c r="AP7" s="98">
        <f t="shared" ca="1" si="2"/>
        <v>0</v>
      </c>
      <c r="AQ7" s="98">
        <f t="shared" ca="1" si="2"/>
        <v>0</v>
      </c>
      <c r="AR7" s="98">
        <f t="shared" ca="1" si="2"/>
        <v>0</v>
      </c>
      <c r="AS7" s="98">
        <f t="shared" ca="1" si="2"/>
        <v>0</v>
      </c>
      <c r="AT7" s="98">
        <f t="shared" ca="1" si="2"/>
        <v>0</v>
      </c>
      <c r="AU7" s="98">
        <f t="shared" ca="1" si="2"/>
        <v>0</v>
      </c>
      <c r="AV7" s="98">
        <f t="shared" ca="1" si="2"/>
        <v>0</v>
      </c>
      <c r="AW7" s="98">
        <f t="shared" ca="1" si="2"/>
        <v>0</v>
      </c>
      <c r="AX7" s="98">
        <f t="shared" ca="1" si="2"/>
        <v>0</v>
      </c>
      <c r="AY7" s="98">
        <f t="shared" ca="1" si="2"/>
        <v>0</v>
      </c>
      <c r="AZ7" s="98">
        <f t="shared" ca="1" si="2"/>
        <v>0</v>
      </c>
      <c r="BA7" s="98">
        <f t="shared" ca="1" si="2"/>
        <v>0</v>
      </c>
      <c r="BB7" s="98">
        <f t="shared" ca="1" si="2"/>
        <v>0</v>
      </c>
      <c r="BC7" s="98">
        <f t="shared" ca="1" si="2"/>
        <v>0</v>
      </c>
      <c r="BD7" s="98">
        <f t="shared" ca="1" si="2"/>
        <v>0</v>
      </c>
      <c r="BE7" s="98">
        <f t="shared" ca="1" si="2"/>
        <v>0</v>
      </c>
      <c r="BF7" s="98">
        <f t="shared" ca="1" si="2"/>
        <v>0</v>
      </c>
      <c r="BG7" s="98">
        <f t="shared" ca="1" si="2"/>
        <v>0</v>
      </c>
      <c r="BH7" s="98">
        <f t="shared" ca="1" si="2"/>
        <v>0</v>
      </c>
      <c r="BI7" s="98">
        <f t="shared" ca="1" si="2"/>
        <v>0</v>
      </c>
      <c r="BJ7" s="98">
        <f t="shared" ca="1" si="2"/>
        <v>0</v>
      </c>
      <c r="BK7" s="98">
        <f t="shared" ca="1" si="2"/>
        <v>0</v>
      </c>
      <c r="BL7" s="98">
        <f t="shared" ca="1" si="2"/>
        <v>0</v>
      </c>
      <c r="BM7" s="98">
        <f t="shared" ca="1" si="2"/>
        <v>0</v>
      </c>
      <c r="BN7" s="98">
        <f t="shared" ca="1" si="2"/>
        <v>0</v>
      </c>
      <c r="BO7" s="98">
        <f t="shared" ca="1" si="2"/>
        <v>0</v>
      </c>
      <c r="BP7" s="98">
        <f t="shared" ca="1" si="2"/>
        <v>0</v>
      </c>
      <c r="BQ7" s="98">
        <f t="shared" ca="1" si="2"/>
        <v>0</v>
      </c>
      <c r="BR7" s="98">
        <f t="shared" ca="1" si="2"/>
        <v>0</v>
      </c>
      <c r="BS7" s="98">
        <f t="shared" ca="1" si="2"/>
        <v>0</v>
      </c>
      <c r="BT7" s="98">
        <f t="shared" ca="1" si="2"/>
        <v>0</v>
      </c>
      <c r="BU7" s="98">
        <f t="shared" ca="1" si="2"/>
        <v>0</v>
      </c>
      <c r="BV7" s="98">
        <f t="shared" ref="BV7:DC7" ca="1" si="3">BV8+BV9+BV89-BV100</f>
        <v>0</v>
      </c>
      <c r="BW7" s="98">
        <f t="shared" ca="1" si="3"/>
        <v>0</v>
      </c>
      <c r="BX7" s="98">
        <f t="shared" ca="1" si="3"/>
        <v>0</v>
      </c>
      <c r="BY7" s="98">
        <f t="shared" ca="1" si="3"/>
        <v>0</v>
      </c>
      <c r="BZ7" s="98">
        <f t="shared" ca="1" si="3"/>
        <v>0</v>
      </c>
      <c r="CA7" s="98">
        <f t="shared" ca="1" si="3"/>
        <v>0</v>
      </c>
      <c r="CB7" s="98">
        <f t="shared" ca="1" si="3"/>
        <v>0</v>
      </c>
      <c r="CC7" s="98">
        <f t="shared" ca="1" si="3"/>
        <v>0</v>
      </c>
      <c r="CD7" s="98">
        <f t="shared" ca="1" si="3"/>
        <v>0</v>
      </c>
      <c r="CE7" s="98">
        <f t="shared" ca="1" si="3"/>
        <v>0</v>
      </c>
      <c r="CF7" s="98">
        <f t="shared" ca="1" si="3"/>
        <v>0</v>
      </c>
      <c r="CG7" s="98">
        <f t="shared" ca="1" si="3"/>
        <v>0</v>
      </c>
      <c r="CH7" s="98">
        <f t="shared" ca="1" si="3"/>
        <v>0</v>
      </c>
      <c r="CI7" s="98">
        <f t="shared" ca="1" si="3"/>
        <v>0</v>
      </c>
      <c r="CJ7" s="98">
        <f t="shared" ca="1" si="3"/>
        <v>0</v>
      </c>
      <c r="CK7" s="98">
        <f t="shared" ca="1" si="3"/>
        <v>0</v>
      </c>
      <c r="CL7" s="98">
        <f t="shared" ca="1" si="3"/>
        <v>0</v>
      </c>
      <c r="CM7" s="98">
        <f t="shared" ca="1" si="3"/>
        <v>0</v>
      </c>
      <c r="CN7" s="98">
        <f t="shared" ca="1" si="3"/>
        <v>0</v>
      </c>
      <c r="CO7" s="98">
        <f t="shared" ca="1" si="3"/>
        <v>0</v>
      </c>
      <c r="CP7" s="98">
        <f t="shared" ca="1" si="3"/>
        <v>0</v>
      </c>
      <c r="CQ7" s="98">
        <f t="shared" ca="1" si="3"/>
        <v>0</v>
      </c>
      <c r="CR7" s="98">
        <f t="shared" ca="1" si="3"/>
        <v>0</v>
      </c>
      <c r="CS7" s="98">
        <f t="shared" ca="1" si="3"/>
        <v>0</v>
      </c>
      <c r="CT7" s="98">
        <f t="shared" ca="1" si="3"/>
        <v>0</v>
      </c>
      <c r="CU7" s="98">
        <f t="shared" ca="1" si="3"/>
        <v>0</v>
      </c>
      <c r="CV7" s="98">
        <f t="shared" ca="1" si="3"/>
        <v>0</v>
      </c>
      <c r="CW7" s="98">
        <f t="shared" ca="1" si="3"/>
        <v>0</v>
      </c>
      <c r="CX7" s="98">
        <f t="shared" ca="1" si="3"/>
        <v>0</v>
      </c>
      <c r="CY7" s="98">
        <f t="shared" ca="1" si="3"/>
        <v>0</v>
      </c>
      <c r="CZ7" s="98">
        <f t="shared" ca="1" si="3"/>
        <v>0</v>
      </c>
      <c r="DA7" s="98">
        <f t="shared" ca="1" si="3"/>
        <v>0</v>
      </c>
      <c r="DB7" s="98">
        <f t="shared" ca="1" si="3"/>
        <v>0</v>
      </c>
      <c r="DC7" s="96">
        <f t="shared" ca="1" si="3"/>
        <v>0</v>
      </c>
      <c r="DF7" s="36"/>
    </row>
    <row r="8" spans="1:112" ht="15" hidden="1" customHeight="1">
      <c r="B8" s="254" t="s">
        <v>152</v>
      </c>
      <c r="C8" s="188" t="s">
        <v>153</v>
      </c>
      <c r="D8" s="255"/>
      <c r="E8" s="256"/>
      <c r="F8" s="257">
        <f ca="1">SUM(H20,H31,H42,H54,H65,H76,H87)</f>
        <v>0</v>
      </c>
      <c r="G8" s="258">
        <f ca="1">SUMIF($H$5:$DC$5,"&lt;="&amp;PAL,$H8:$DC8)</f>
        <v>0</v>
      </c>
      <c r="H8" s="259">
        <f ca="1">SUM(H20,H31,H42,H54,H65,H76,H87)</f>
        <v>0</v>
      </c>
      <c r="I8" s="191">
        <f t="shared" ref="I8:BT8" ca="1" si="4">SUM(I20,I31,I42,I54,I65,I76,I87)</f>
        <v>0</v>
      </c>
      <c r="J8" s="191">
        <f t="shared" ca="1" si="4"/>
        <v>0</v>
      </c>
      <c r="K8" s="191">
        <f t="shared" ca="1" si="4"/>
        <v>0</v>
      </c>
      <c r="L8" s="191">
        <f t="shared" ca="1" si="4"/>
        <v>0</v>
      </c>
      <c r="M8" s="191">
        <f t="shared" ca="1" si="4"/>
        <v>0</v>
      </c>
      <c r="N8" s="191">
        <f t="shared" ca="1" si="4"/>
        <v>0</v>
      </c>
      <c r="O8" s="191">
        <f t="shared" ca="1" si="4"/>
        <v>0</v>
      </c>
      <c r="P8" s="191">
        <f t="shared" ca="1" si="4"/>
        <v>0</v>
      </c>
      <c r="Q8" s="191">
        <f t="shared" ca="1" si="4"/>
        <v>0</v>
      </c>
      <c r="R8" s="191">
        <f t="shared" ca="1" si="4"/>
        <v>0</v>
      </c>
      <c r="S8" s="191">
        <f t="shared" ca="1" si="4"/>
        <v>0</v>
      </c>
      <c r="T8" s="191">
        <f t="shared" ca="1" si="4"/>
        <v>0</v>
      </c>
      <c r="U8" s="191">
        <f t="shared" ca="1" si="4"/>
        <v>0</v>
      </c>
      <c r="V8" s="191">
        <f t="shared" ca="1" si="4"/>
        <v>0</v>
      </c>
      <c r="W8" s="191">
        <f t="shared" ca="1" si="4"/>
        <v>0</v>
      </c>
      <c r="X8" s="191">
        <f t="shared" ca="1" si="4"/>
        <v>0</v>
      </c>
      <c r="Y8" s="191">
        <f t="shared" ca="1" si="4"/>
        <v>0</v>
      </c>
      <c r="Z8" s="191">
        <f t="shared" ca="1" si="4"/>
        <v>0</v>
      </c>
      <c r="AA8" s="191">
        <f t="shared" ca="1" si="4"/>
        <v>0</v>
      </c>
      <c r="AB8" s="191">
        <f t="shared" ca="1" si="4"/>
        <v>0</v>
      </c>
      <c r="AC8" s="191">
        <f t="shared" ca="1" si="4"/>
        <v>0</v>
      </c>
      <c r="AD8" s="191">
        <f t="shared" ca="1" si="4"/>
        <v>0</v>
      </c>
      <c r="AE8" s="191">
        <f t="shared" ca="1" si="4"/>
        <v>0</v>
      </c>
      <c r="AF8" s="191">
        <f t="shared" ca="1" si="4"/>
        <v>0</v>
      </c>
      <c r="AG8" s="191">
        <f t="shared" ca="1" si="4"/>
        <v>0</v>
      </c>
      <c r="AH8" s="191">
        <f t="shared" ca="1" si="4"/>
        <v>0</v>
      </c>
      <c r="AI8" s="191">
        <f t="shared" ca="1" si="4"/>
        <v>0</v>
      </c>
      <c r="AJ8" s="191">
        <f t="shared" ca="1" si="4"/>
        <v>0</v>
      </c>
      <c r="AK8" s="191">
        <f t="shared" ca="1" si="4"/>
        <v>0</v>
      </c>
      <c r="AL8" s="191">
        <f t="shared" ca="1" si="4"/>
        <v>0</v>
      </c>
      <c r="AM8" s="191">
        <f t="shared" ca="1" si="4"/>
        <v>0</v>
      </c>
      <c r="AN8" s="191">
        <f t="shared" ca="1" si="4"/>
        <v>0</v>
      </c>
      <c r="AO8" s="191">
        <f t="shared" ca="1" si="4"/>
        <v>0</v>
      </c>
      <c r="AP8" s="191">
        <f t="shared" ca="1" si="4"/>
        <v>0</v>
      </c>
      <c r="AQ8" s="191">
        <f t="shared" ca="1" si="4"/>
        <v>0</v>
      </c>
      <c r="AR8" s="191">
        <f t="shared" ca="1" si="4"/>
        <v>0</v>
      </c>
      <c r="AS8" s="191">
        <f t="shared" ca="1" si="4"/>
        <v>0</v>
      </c>
      <c r="AT8" s="191">
        <f t="shared" ca="1" si="4"/>
        <v>0</v>
      </c>
      <c r="AU8" s="191">
        <f t="shared" ca="1" si="4"/>
        <v>0</v>
      </c>
      <c r="AV8" s="191">
        <f t="shared" ca="1" si="4"/>
        <v>0</v>
      </c>
      <c r="AW8" s="191">
        <f t="shared" ca="1" si="4"/>
        <v>0</v>
      </c>
      <c r="AX8" s="191">
        <f t="shared" ca="1" si="4"/>
        <v>0</v>
      </c>
      <c r="AY8" s="191">
        <f t="shared" ca="1" si="4"/>
        <v>0</v>
      </c>
      <c r="AZ8" s="191">
        <f t="shared" ca="1" si="4"/>
        <v>0</v>
      </c>
      <c r="BA8" s="191">
        <f t="shared" ca="1" si="4"/>
        <v>0</v>
      </c>
      <c r="BB8" s="191">
        <f t="shared" ca="1" si="4"/>
        <v>0</v>
      </c>
      <c r="BC8" s="191">
        <f t="shared" ca="1" si="4"/>
        <v>0</v>
      </c>
      <c r="BD8" s="191">
        <f t="shared" ca="1" si="4"/>
        <v>0</v>
      </c>
      <c r="BE8" s="191">
        <f t="shared" ca="1" si="4"/>
        <v>0</v>
      </c>
      <c r="BF8" s="191">
        <f t="shared" ca="1" si="4"/>
        <v>0</v>
      </c>
      <c r="BG8" s="191">
        <f t="shared" ca="1" si="4"/>
        <v>0</v>
      </c>
      <c r="BH8" s="191">
        <f t="shared" ca="1" si="4"/>
        <v>0</v>
      </c>
      <c r="BI8" s="191">
        <f t="shared" ca="1" si="4"/>
        <v>0</v>
      </c>
      <c r="BJ8" s="191">
        <f t="shared" ca="1" si="4"/>
        <v>0</v>
      </c>
      <c r="BK8" s="191">
        <f t="shared" ca="1" si="4"/>
        <v>0</v>
      </c>
      <c r="BL8" s="191">
        <f t="shared" ca="1" si="4"/>
        <v>0</v>
      </c>
      <c r="BM8" s="191">
        <f t="shared" ca="1" si="4"/>
        <v>0</v>
      </c>
      <c r="BN8" s="191">
        <f t="shared" ca="1" si="4"/>
        <v>0</v>
      </c>
      <c r="BO8" s="191">
        <f t="shared" ca="1" si="4"/>
        <v>0</v>
      </c>
      <c r="BP8" s="191">
        <f t="shared" ca="1" si="4"/>
        <v>0</v>
      </c>
      <c r="BQ8" s="191">
        <f t="shared" ca="1" si="4"/>
        <v>0</v>
      </c>
      <c r="BR8" s="191">
        <f t="shared" ca="1" si="4"/>
        <v>0</v>
      </c>
      <c r="BS8" s="191">
        <f t="shared" ca="1" si="4"/>
        <v>0</v>
      </c>
      <c r="BT8" s="191">
        <f t="shared" ca="1" si="4"/>
        <v>0</v>
      </c>
      <c r="BU8" s="191">
        <f t="shared" ref="BU8:DC8" ca="1" si="5">SUM(BU20,BU31,BU42,BU54,BU65,BU76,BU87)</f>
        <v>0</v>
      </c>
      <c r="BV8" s="191">
        <f t="shared" ca="1" si="5"/>
        <v>0</v>
      </c>
      <c r="BW8" s="191">
        <f t="shared" ca="1" si="5"/>
        <v>0</v>
      </c>
      <c r="BX8" s="191">
        <f t="shared" ca="1" si="5"/>
        <v>0</v>
      </c>
      <c r="BY8" s="191">
        <f t="shared" ca="1" si="5"/>
        <v>0</v>
      </c>
      <c r="BZ8" s="191">
        <f t="shared" ca="1" si="5"/>
        <v>0</v>
      </c>
      <c r="CA8" s="191">
        <f t="shared" ca="1" si="5"/>
        <v>0</v>
      </c>
      <c r="CB8" s="191">
        <f t="shared" ca="1" si="5"/>
        <v>0</v>
      </c>
      <c r="CC8" s="191">
        <f t="shared" ca="1" si="5"/>
        <v>0</v>
      </c>
      <c r="CD8" s="191">
        <f t="shared" ca="1" si="5"/>
        <v>0</v>
      </c>
      <c r="CE8" s="191">
        <f t="shared" ca="1" si="5"/>
        <v>0</v>
      </c>
      <c r="CF8" s="191">
        <f t="shared" ca="1" si="5"/>
        <v>0</v>
      </c>
      <c r="CG8" s="191">
        <f t="shared" ca="1" si="5"/>
        <v>0</v>
      </c>
      <c r="CH8" s="191">
        <f t="shared" ca="1" si="5"/>
        <v>0</v>
      </c>
      <c r="CI8" s="191">
        <f t="shared" ca="1" si="5"/>
        <v>0</v>
      </c>
      <c r="CJ8" s="191">
        <f t="shared" ca="1" si="5"/>
        <v>0</v>
      </c>
      <c r="CK8" s="191">
        <f t="shared" ca="1" si="5"/>
        <v>0</v>
      </c>
      <c r="CL8" s="191">
        <f t="shared" ca="1" si="5"/>
        <v>0</v>
      </c>
      <c r="CM8" s="191">
        <f t="shared" ca="1" si="5"/>
        <v>0</v>
      </c>
      <c r="CN8" s="191">
        <f t="shared" ca="1" si="5"/>
        <v>0</v>
      </c>
      <c r="CO8" s="191">
        <f t="shared" ca="1" si="5"/>
        <v>0</v>
      </c>
      <c r="CP8" s="191">
        <f t="shared" ca="1" si="5"/>
        <v>0</v>
      </c>
      <c r="CQ8" s="191">
        <f t="shared" ca="1" si="5"/>
        <v>0</v>
      </c>
      <c r="CR8" s="191">
        <f t="shared" ca="1" si="5"/>
        <v>0</v>
      </c>
      <c r="CS8" s="191">
        <f t="shared" ca="1" si="5"/>
        <v>0</v>
      </c>
      <c r="CT8" s="191">
        <f t="shared" ca="1" si="5"/>
        <v>0</v>
      </c>
      <c r="CU8" s="191">
        <f t="shared" ca="1" si="5"/>
        <v>0</v>
      </c>
      <c r="CV8" s="191">
        <f t="shared" ca="1" si="5"/>
        <v>0</v>
      </c>
      <c r="CW8" s="191">
        <f t="shared" ca="1" si="5"/>
        <v>0</v>
      </c>
      <c r="CX8" s="191">
        <f t="shared" ca="1" si="5"/>
        <v>0</v>
      </c>
      <c r="CY8" s="191">
        <f t="shared" ca="1" si="5"/>
        <v>0</v>
      </c>
      <c r="CZ8" s="191">
        <f t="shared" ca="1" si="5"/>
        <v>0</v>
      </c>
      <c r="DA8" s="191">
        <f t="shared" ca="1" si="5"/>
        <v>0</v>
      </c>
      <c r="DB8" s="191">
        <f t="shared" ca="1" si="5"/>
        <v>0</v>
      </c>
      <c r="DC8" s="260">
        <f t="shared" ca="1" si="5"/>
        <v>0</v>
      </c>
    </row>
    <row r="9" spans="1:112" ht="15" hidden="1" customHeight="1">
      <c r="B9" s="159" t="s">
        <v>154</v>
      </c>
      <c r="C9" s="151" t="s">
        <v>155</v>
      </c>
      <c r="D9" s="160"/>
      <c r="E9" s="161"/>
      <c r="F9" s="162">
        <f ca="1">F10+F44+F78-F8</f>
        <v>166652167.91543761</v>
      </c>
      <c r="G9" s="258">
        <f ca="1">SUMIF($H$5:$DC$5,"&lt;="&amp;PAL,$H9:$DC9)</f>
        <v>184560640.59999999</v>
      </c>
      <c r="H9" s="73">
        <f ca="1">H10+H44+H78-H8</f>
        <v>28839240.600000001</v>
      </c>
      <c r="I9" s="152">
        <f t="shared" ref="I9:BT9" ca="1" si="6">I10+I44+I78-I8</f>
        <v>34361700</v>
      </c>
      <c r="J9" s="152">
        <f t="shared" ca="1" si="6"/>
        <v>28774075</v>
      </c>
      <c r="K9" s="152">
        <f t="shared" ca="1" si="6"/>
        <v>27127275</v>
      </c>
      <c r="L9" s="152">
        <f t="shared" ca="1" si="6"/>
        <v>24380550</v>
      </c>
      <c r="M9" s="152">
        <f t="shared" ca="1" si="6"/>
        <v>23679000</v>
      </c>
      <c r="N9" s="152">
        <f t="shared" ca="1" si="6"/>
        <v>17398800</v>
      </c>
      <c r="O9" s="152">
        <f t="shared" ca="1" si="6"/>
        <v>0</v>
      </c>
      <c r="P9" s="152">
        <f t="shared" ca="1" si="6"/>
        <v>0</v>
      </c>
      <c r="Q9" s="152">
        <f t="shared" ca="1" si="6"/>
        <v>0</v>
      </c>
      <c r="R9" s="152">
        <f t="shared" ca="1" si="6"/>
        <v>0</v>
      </c>
      <c r="S9" s="152">
        <f t="shared" ca="1" si="6"/>
        <v>0</v>
      </c>
      <c r="T9" s="152">
        <f t="shared" ca="1" si="6"/>
        <v>0</v>
      </c>
      <c r="U9" s="152">
        <f t="shared" ca="1" si="6"/>
        <v>0</v>
      </c>
      <c r="V9" s="152">
        <f t="shared" ca="1" si="6"/>
        <v>0</v>
      </c>
      <c r="W9" s="152">
        <f t="shared" ca="1" si="6"/>
        <v>0</v>
      </c>
      <c r="X9" s="152">
        <f t="shared" ca="1" si="6"/>
        <v>0</v>
      </c>
      <c r="Y9" s="152">
        <f t="shared" ca="1" si="6"/>
        <v>0</v>
      </c>
      <c r="Z9" s="152">
        <f t="shared" ca="1" si="6"/>
        <v>0</v>
      </c>
      <c r="AA9" s="152">
        <f t="shared" ca="1" si="6"/>
        <v>0</v>
      </c>
      <c r="AB9" s="152">
        <f t="shared" ca="1" si="6"/>
        <v>0</v>
      </c>
      <c r="AC9" s="152">
        <f t="shared" ca="1" si="6"/>
        <v>0</v>
      </c>
      <c r="AD9" s="152">
        <f t="shared" ca="1" si="6"/>
        <v>0</v>
      </c>
      <c r="AE9" s="152">
        <f t="shared" ca="1" si="6"/>
        <v>0</v>
      </c>
      <c r="AF9" s="152">
        <f t="shared" ca="1" si="6"/>
        <v>0</v>
      </c>
      <c r="AG9" s="152">
        <f t="shared" ca="1" si="6"/>
        <v>0</v>
      </c>
      <c r="AH9" s="152">
        <f t="shared" ca="1" si="6"/>
        <v>0</v>
      </c>
      <c r="AI9" s="152">
        <f t="shared" ca="1" si="6"/>
        <v>0</v>
      </c>
      <c r="AJ9" s="152">
        <f t="shared" ca="1" si="6"/>
        <v>0</v>
      </c>
      <c r="AK9" s="152">
        <f t="shared" ca="1" si="6"/>
        <v>0</v>
      </c>
      <c r="AL9" s="152">
        <f t="shared" ca="1" si="6"/>
        <v>0</v>
      </c>
      <c r="AM9" s="152">
        <f t="shared" ca="1" si="6"/>
        <v>0</v>
      </c>
      <c r="AN9" s="152">
        <f t="shared" ca="1" si="6"/>
        <v>0</v>
      </c>
      <c r="AO9" s="152">
        <f t="shared" ca="1" si="6"/>
        <v>0</v>
      </c>
      <c r="AP9" s="152">
        <f t="shared" ca="1" si="6"/>
        <v>0</v>
      </c>
      <c r="AQ9" s="152">
        <f t="shared" ca="1" si="6"/>
        <v>0</v>
      </c>
      <c r="AR9" s="152">
        <f t="shared" ca="1" si="6"/>
        <v>0</v>
      </c>
      <c r="AS9" s="152">
        <f t="shared" ca="1" si="6"/>
        <v>0</v>
      </c>
      <c r="AT9" s="152">
        <f t="shared" ca="1" si="6"/>
        <v>0</v>
      </c>
      <c r="AU9" s="152">
        <f t="shared" ca="1" si="6"/>
        <v>0</v>
      </c>
      <c r="AV9" s="152">
        <f t="shared" ca="1" si="6"/>
        <v>0</v>
      </c>
      <c r="AW9" s="152">
        <f t="shared" ca="1" si="6"/>
        <v>0</v>
      </c>
      <c r="AX9" s="152">
        <f t="shared" ca="1" si="6"/>
        <v>0</v>
      </c>
      <c r="AY9" s="152">
        <f t="shared" ca="1" si="6"/>
        <v>0</v>
      </c>
      <c r="AZ9" s="152">
        <f t="shared" ca="1" si="6"/>
        <v>0</v>
      </c>
      <c r="BA9" s="152">
        <f t="shared" ca="1" si="6"/>
        <v>0</v>
      </c>
      <c r="BB9" s="152">
        <f t="shared" ca="1" si="6"/>
        <v>0</v>
      </c>
      <c r="BC9" s="152">
        <f t="shared" ca="1" si="6"/>
        <v>0</v>
      </c>
      <c r="BD9" s="152">
        <f t="shared" ca="1" si="6"/>
        <v>0</v>
      </c>
      <c r="BE9" s="152">
        <f t="shared" ca="1" si="6"/>
        <v>0</v>
      </c>
      <c r="BF9" s="152">
        <f t="shared" ca="1" si="6"/>
        <v>0</v>
      </c>
      <c r="BG9" s="152">
        <f t="shared" ca="1" si="6"/>
        <v>0</v>
      </c>
      <c r="BH9" s="152">
        <f t="shared" ca="1" si="6"/>
        <v>0</v>
      </c>
      <c r="BI9" s="152">
        <f t="shared" ca="1" si="6"/>
        <v>0</v>
      </c>
      <c r="BJ9" s="152">
        <f t="shared" ca="1" si="6"/>
        <v>0</v>
      </c>
      <c r="BK9" s="152">
        <f t="shared" ca="1" si="6"/>
        <v>0</v>
      </c>
      <c r="BL9" s="152">
        <f t="shared" ca="1" si="6"/>
        <v>0</v>
      </c>
      <c r="BM9" s="152">
        <f t="shared" ca="1" si="6"/>
        <v>0</v>
      </c>
      <c r="BN9" s="152">
        <f t="shared" ca="1" si="6"/>
        <v>0</v>
      </c>
      <c r="BO9" s="152">
        <f t="shared" ca="1" si="6"/>
        <v>0</v>
      </c>
      <c r="BP9" s="152">
        <f t="shared" ca="1" si="6"/>
        <v>0</v>
      </c>
      <c r="BQ9" s="152">
        <f t="shared" ca="1" si="6"/>
        <v>0</v>
      </c>
      <c r="BR9" s="152">
        <f t="shared" ca="1" si="6"/>
        <v>0</v>
      </c>
      <c r="BS9" s="152">
        <f t="shared" ca="1" si="6"/>
        <v>0</v>
      </c>
      <c r="BT9" s="152">
        <f t="shared" ca="1" si="6"/>
        <v>0</v>
      </c>
      <c r="BU9" s="152">
        <f t="shared" ref="BU9:DC9" ca="1" si="7">BU10+BU44+BU78-BU8</f>
        <v>0</v>
      </c>
      <c r="BV9" s="152">
        <f t="shared" ca="1" si="7"/>
        <v>0</v>
      </c>
      <c r="BW9" s="152">
        <f t="shared" ca="1" si="7"/>
        <v>0</v>
      </c>
      <c r="BX9" s="152">
        <f t="shared" ca="1" si="7"/>
        <v>0</v>
      </c>
      <c r="BY9" s="152">
        <f t="shared" ca="1" si="7"/>
        <v>0</v>
      </c>
      <c r="BZ9" s="152">
        <f t="shared" ca="1" si="7"/>
        <v>0</v>
      </c>
      <c r="CA9" s="152">
        <f t="shared" ca="1" si="7"/>
        <v>0</v>
      </c>
      <c r="CB9" s="152">
        <f t="shared" ca="1" si="7"/>
        <v>0</v>
      </c>
      <c r="CC9" s="152">
        <f t="shared" ca="1" si="7"/>
        <v>0</v>
      </c>
      <c r="CD9" s="152">
        <f t="shared" ca="1" si="7"/>
        <v>0</v>
      </c>
      <c r="CE9" s="152">
        <f t="shared" ca="1" si="7"/>
        <v>0</v>
      </c>
      <c r="CF9" s="152">
        <f t="shared" ca="1" si="7"/>
        <v>0</v>
      </c>
      <c r="CG9" s="152">
        <f t="shared" ca="1" si="7"/>
        <v>0</v>
      </c>
      <c r="CH9" s="152">
        <f t="shared" ca="1" si="7"/>
        <v>0</v>
      </c>
      <c r="CI9" s="152">
        <f t="shared" ca="1" si="7"/>
        <v>0</v>
      </c>
      <c r="CJ9" s="152">
        <f t="shared" ca="1" si="7"/>
        <v>0</v>
      </c>
      <c r="CK9" s="152">
        <f t="shared" ca="1" si="7"/>
        <v>0</v>
      </c>
      <c r="CL9" s="152">
        <f t="shared" ca="1" si="7"/>
        <v>0</v>
      </c>
      <c r="CM9" s="152">
        <f t="shared" ca="1" si="7"/>
        <v>0</v>
      </c>
      <c r="CN9" s="152">
        <f t="shared" ca="1" si="7"/>
        <v>0</v>
      </c>
      <c r="CO9" s="152">
        <f t="shared" ca="1" si="7"/>
        <v>0</v>
      </c>
      <c r="CP9" s="152">
        <f t="shared" ca="1" si="7"/>
        <v>0</v>
      </c>
      <c r="CQ9" s="152">
        <f t="shared" ca="1" si="7"/>
        <v>0</v>
      </c>
      <c r="CR9" s="152">
        <f t="shared" ca="1" si="7"/>
        <v>0</v>
      </c>
      <c r="CS9" s="152">
        <f t="shared" ca="1" si="7"/>
        <v>0</v>
      </c>
      <c r="CT9" s="152">
        <f t="shared" ca="1" si="7"/>
        <v>0</v>
      </c>
      <c r="CU9" s="152">
        <f t="shared" ca="1" si="7"/>
        <v>0</v>
      </c>
      <c r="CV9" s="152">
        <f t="shared" ca="1" si="7"/>
        <v>0</v>
      </c>
      <c r="CW9" s="152">
        <f t="shared" ca="1" si="7"/>
        <v>0</v>
      </c>
      <c r="CX9" s="152">
        <f t="shared" ca="1" si="7"/>
        <v>0</v>
      </c>
      <c r="CY9" s="152">
        <f t="shared" ca="1" si="7"/>
        <v>0</v>
      </c>
      <c r="CZ9" s="152">
        <f t="shared" ca="1" si="7"/>
        <v>0</v>
      </c>
      <c r="DA9" s="152">
        <f t="shared" ca="1" si="7"/>
        <v>0</v>
      </c>
      <c r="DB9" s="152">
        <f t="shared" ca="1" si="7"/>
        <v>0</v>
      </c>
      <c r="DC9" s="163">
        <f t="shared" ca="1" si="7"/>
        <v>0</v>
      </c>
    </row>
    <row r="10" spans="1:112" ht="15" hidden="1" customHeight="1">
      <c r="B10" s="254" t="s">
        <v>156</v>
      </c>
      <c r="C10" s="190" t="s">
        <v>297</v>
      </c>
      <c r="D10" s="249"/>
      <c r="E10" s="261"/>
      <c r="F10" s="257">
        <f ca="1">F11+F22+F33</f>
        <v>0</v>
      </c>
      <c r="G10" s="258">
        <f ca="1">SUMIF($H$5:$DC$5,"&lt;="&amp;PAL,$H10:$DC10)</f>
        <v>0</v>
      </c>
      <c r="H10" s="259">
        <f ca="1">H11+H22+H33</f>
        <v>0</v>
      </c>
      <c r="I10" s="191">
        <f t="shared" ref="I10:BT10" ca="1" si="8">I11+I22+I33</f>
        <v>0</v>
      </c>
      <c r="J10" s="191">
        <f t="shared" ca="1" si="8"/>
        <v>0</v>
      </c>
      <c r="K10" s="191">
        <f t="shared" ca="1" si="8"/>
        <v>0</v>
      </c>
      <c r="L10" s="191">
        <f t="shared" ca="1" si="8"/>
        <v>0</v>
      </c>
      <c r="M10" s="191">
        <f t="shared" ca="1" si="8"/>
        <v>0</v>
      </c>
      <c r="N10" s="191">
        <f t="shared" ca="1" si="8"/>
        <v>0</v>
      </c>
      <c r="O10" s="191">
        <f t="shared" ca="1" si="8"/>
        <v>0</v>
      </c>
      <c r="P10" s="191">
        <f t="shared" ca="1" si="8"/>
        <v>0</v>
      </c>
      <c r="Q10" s="191">
        <f t="shared" ca="1" si="8"/>
        <v>0</v>
      </c>
      <c r="R10" s="191">
        <f t="shared" ca="1" si="8"/>
        <v>0</v>
      </c>
      <c r="S10" s="191">
        <f t="shared" ca="1" si="8"/>
        <v>0</v>
      </c>
      <c r="T10" s="191">
        <f t="shared" ca="1" si="8"/>
        <v>0</v>
      </c>
      <c r="U10" s="191">
        <f t="shared" ca="1" si="8"/>
        <v>0</v>
      </c>
      <c r="V10" s="191">
        <f t="shared" ca="1" si="8"/>
        <v>0</v>
      </c>
      <c r="W10" s="191">
        <f t="shared" ca="1" si="8"/>
        <v>0</v>
      </c>
      <c r="X10" s="191">
        <f t="shared" ca="1" si="8"/>
        <v>0</v>
      </c>
      <c r="Y10" s="191">
        <f t="shared" ca="1" si="8"/>
        <v>0</v>
      </c>
      <c r="Z10" s="191">
        <f t="shared" ca="1" si="8"/>
        <v>0</v>
      </c>
      <c r="AA10" s="191">
        <f t="shared" ca="1" si="8"/>
        <v>0</v>
      </c>
      <c r="AB10" s="191">
        <f t="shared" ca="1" si="8"/>
        <v>0</v>
      </c>
      <c r="AC10" s="191">
        <f t="shared" ca="1" si="8"/>
        <v>0</v>
      </c>
      <c r="AD10" s="191">
        <f t="shared" ca="1" si="8"/>
        <v>0</v>
      </c>
      <c r="AE10" s="191">
        <f t="shared" ca="1" si="8"/>
        <v>0</v>
      </c>
      <c r="AF10" s="191">
        <f t="shared" ca="1" si="8"/>
        <v>0</v>
      </c>
      <c r="AG10" s="191">
        <f t="shared" ca="1" si="8"/>
        <v>0</v>
      </c>
      <c r="AH10" s="191">
        <f t="shared" ca="1" si="8"/>
        <v>0</v>
      </c>
      <c r="AI10" s="191">
        <f t="shared" ca="1" si="8"/>
        <v>0</v>
      </c>
      <c r="AJ10" s="191">
        <f t="shared" ca="1" si="8"/>
        <v>0</v>
      </c>
      <c r="AK10" s="191">
        <f t="shared" ca="1" si="8"/>
        <v>0</v>
      </c>
      <c r="AL10" s="191">
        <f t="shared" ca="1" si="8"/>
        <v>0</v>
      </c>
      <c r="AM10" s="191">
        <f t="shared" ca="1" si="8"/>
        <v>0</v>
      </c>
      <c r="AN10" s="191">
        <f t="shared" ca="1" si="8"/>
        <v>0</v>
      </c>
      <c r="AO10" s="191">
        <f t="shared" ca="1" si="8"/>
        <v>0</v>
      </c>
      <c r="AP10" s="191">
        <f t="shared" ca="1" si="8"/>
        <v>0</v>
      </c>
      <c r="AQ10" s="191">
        <f t="shared" ca="1" si="8"/>
        <v>0</v>
      </c>
      <c r="AR10" s="191">
        <f t="shared" ca="1" si="8"/>
        <v>0</v>
      </c>
      <c r="AS10" s="191">
        <f t="shared" ca="1" si="8"/>
        <v>0</v>
      </c>
      <c r="AT10" s="191">
        <f t="shared" ca="1" si="8"/>
        <v>0</v>
      </c>
      <c r="AU10" s="191">
        <f t="shared" ca="1" si="8"/>
        <v>0</v>
      </c>
      <c r="AV10" s="191">
        <f t="shared" ca="1" si="8"/>
        <v>0</v>
      </c>
      <c r="AW10" s="191">
        <f t="shared" ca="1" si="8"/>
        <v>0</v>
      </c>
      <c r="AX10" s="191">
        <f t="shared" ca="1" si="8"/>
        <v>0</v>
      </c>
      <c r="AY10" s="191">
        <f t="shared" ca="1" si="8"/>
        <v>0</v>
      </c>
      <c r="AZ10" s="191">
        <f t="shared" ca="1" si="8"/>
        <v>0</v>
      </c>
      <c r="BA10" s="191">
        <f t="shared" ca="1" si="8"/>
        <v>0</v>
      </c>
      <c r="BB10" s="191">
        <f t="shared" ca="1" si="8"/>
        <v>0</v>
      </c>
      <c r="BC10" s="191">
        <f t="shared" ca="1" si="8"/>
        <v>0</v>
      </c>
      <c r="BD10" s="191">
        <f t="shared" ca="1" si="8"/>
        <v>0</v>
      </c>
      <c r="BE10" s="191">
        <f t="shared" ca="1" si="8"/>
        <v>0</v>
      </c>
      <c r="BF10" s="191">
        <f t="shared" ca="1" si="8"/>
        <v>0</v>
      </c>
      <c r="BG10" s="191">
        <f t="shared" ca="1" si="8"/>
        <v>0</v>
      </c>
      <c r="BH10" s="191">
        <f t="shared" ca="1" si="8"/>
        <v>0</v>
      </c>
      <c r="BI10" s="191">
        <f t="shared" ca="1" si="8"/>
        <v>0</v>
      </c>
      <c r="BJ10" s="191">
        <f t="shared" ca="1" si="8"/>
        <v>0</v>
      </c>
      <c r="BK10" s="191">
        <f t="shared" ca="1" si="8"/>
        <v>0</v>
      </c>
      <c r="BL10" s="191">
        <f t="shared" ca="1" si="8"/>
        <v>0</v>
      </c>
      <c r="BM10" s="191">
        <f t="shared" ca="1" si="8"/>
        <v>0</v>
      </c>
      <c r="BN10" s="191">
        <f t="shared" ca="1" si="8"/>
        <v>0</v>
      </c>
      <c r="BO10" s="191">
        <f t="shared" ca="1" si="8"/>
        <v>0</v>
      </c>
      <c r="BP10" s="191">
        <f t="shared" ca="1" si="8"/>
        <v>0</v>
      </c>
      <c r="BQ10" s="191">
        <f t="shared" ca="1" si="8"/>
        <v>0</v>
      </c>
      <c r="BR10" s="191">
        <f t="shared" ca="1" si="8"/>
        <v>0</v>
      </c>
      <c r="BS10" s="191">
        <f t="shared" ca="1" si="8"/>
        <v>0</v>
      </c>
      <c r="BT10" s="191">
        <f t="shared" ca="1" si="8"/>
        <v>0</v>
      </c>
      <c r="BU10" s="191">
        <f t="shared" ref="BU10:DC10" ca="1" si="9">BU11+BU22+BU33</f>
        <v>0</v>
      </c>
      <c r="BV10" s="191">
        <f t="shared" ca="1" si="9"/>
        <v>0</v>
      </c>
      <c r="BW10" s="191">
        <f t="shared" ca="1" si="9"/>
        <v>0</v>
      </c>
      <c r="BX10" s="191">
        <f t="shared" ca="1" si="9"/>
        <v>0</v>
      </c>
      <c r="BY10" s="191">
        <f t="shared" ca="1" si="9"/>
        <v>0</v>
      </c>
      <c r="BZ10" s="191">
        <f t="shared" ca="1" si="9"/>
        <v>0</v>
      </c>
      <c r="CA10" s="191">
        <f t="shared" ca="1" si="9"/>
        <v>0</v>
      </c>
      <c r="CB10" s="191">
        <f t="shared" ca="1" si="9"/>
        <v>0</v>
      </c>
      <c r="CC10" s="191">
        <f t="shared" ca="1" si="9"/>
        <v>0</v>
      </c>
      <c r="CD10" s="191">
        <f t="shared" ca="1" si="9"/>
        <v>0</v>
      </c>
      <c r="CE10" s="191">
        <f t="shared" ca="1" si="9"/>
        <v>0</v>
      </c>
      <c r="CF10" s="191">
        <f t="shared" ca="1" si="9"/>
        <v>0</v>
      </c>
      <c r="CG10" s="191">
        <f t="shared" ca="1" si="9"/>
        <v>0</v>
      </c>
      <c r="CH10" s="191">
        <f t="shared" ca="1" si="9"/>
        <v>0</v>
      </c>
      <c r="CI10" s="191">
        <f t="shared" ca="1" si="9"/>
        <v>0</v>
      </c>
      <c r="CJ10" s="191">
        <f t="shared" ca="1" si="9"/>
        <v>0</v>
      </c>
      <c r="CK10" s="191">
        <f t="shared" ca="1" si="9"/>
        <v>0</v>
      </c>
      <c r="CL10" s="191">
        <f t="shared" ca="1" si="9"/>
        <v>0</v>
      </c>
      <c r="CM10" s="191">
        <f t="shared" ca="1" si="9"/>
        <v>0</v>
      </c>
      <c r="CN10" s="191">
        <f t="shared" ca="1" si="9"/>
        <v>0</v>
      </c>
      <c r="CO10" s="191">
        <f t="shared" ca="1" si="9"/>
        <v>0</v>
      </c>
      <c r="CP10" s="191">
        <f t="shared" ca="1" si="9"/>
        <v>0</v>
      </c>
      <c r="CQ10" s="191">
        <f t="shared" ca="1" si="9"/>
        <v>0</v>
      </c>
      <c r="CR10" s="191">
        <f t="shared" ca="1" si="9"/>
        <v>0</v>
      </c>
      <c r="CS10" s="191">
        <f t="shared" ca="1" si="9"/>
        <v>0</v>
      </c>
      <c r="CT10" s="191">
        <f t="shared" ca="1" si="9"/>
        <v>0</v>
      </c>
      <c r="CU10" s="191">
        <f t="shared" ca="1" si="9"/>
        <v>0</v>
      </c>
      <c r="CV10" s="191">
        <f t="shared" ca="1" si="9"/>
        <v>0</v>
      </c>
      <c r="CW10" s="191">
        <f t="shared" ca="1" si="9"/>
        <v>0</v>
      </c>
      <c r="CX10" s="191">
        <f t="shared" ca="1" si="9"/>
        <v>0</v>
      </c>
      <c r="CY10" s="191">
        <f t="shared" ca="1" si="9"/>
        <v>0</v>
      </c>
      <c r="CZ10" s="191">
        <f t="shared" ca="1" si="9"/>
        <v>0</v>
      </c>
      <c r="DA10" s="191">
        <f t="shared" ca="1" si="9"/>
        <v>0</v>
      </c>
      <c r="DB10" s="191">
        <f t="shared" ca="1" si="9"/>
        <v>0</v>
      </c>
      <c r="DC10" s="260">
        <f t="shared" ca="1" si="9"/>
        <v>0</v>
      </c>
    </row>
    <row r="11" spans="1:112" ht="15" hidden="1" customHeight="1">
      <c r="B11" s="254" t="s">
        <v>158</v>
      </c>
      <c r="C11" s="190" t="s">
        <v>298</v>
      </c>
      <c r="D11" s="249"/>
      <c r="E11" s="261"/>
      <c r="F11" s="257">
        <f ca="1">SUM(F12:F19)+F20</f>
        <v>0</v>
      </c>
      <c r="G11" s="258">
        <f ca="1">SUMIF($H$5:$DC$5,"&lt;="&amp;PAL,$H11:$DC11)</f>
        <v>0</v>
      </c>
      <c r="H11" s="259">
        <f ca="1">SUM(H12:H19)+H20</f>
        <v>0</v>
      </c>
      <c r="I11" s="191">
        <f t="shared" ref="I11:AK11" ca="1" si="10">SUM(I12:I19)+I20</f>
        <v>0</v>
      </c>
      <c r="J11" s="191">
        <f t="shared" ca="1" si="10"/>
        <v>0</v>
      </c>
      <c r="K11" s="191">
        <f t="shared" ca="1" si="10"/>
        <v>0</v>
      </c>
      <c r="L11" s="191">
        <f t="shared" ca="1" si="10"/>
        <v>0</v>
      </c>
      <c r="M11" s="191">
        <f t="shared" ca="1" si="10"/>
        <v>0</v>
      </c>
      <c r="N11" s="191">
        <f t="shared" ca="1" si="10"/>
        <v>0</v>
      </c>
      <c r="O11" s="191">
        <f t="shared" ca="1" si="10"/>
        <v>0</v>
      </c>
      <c r="P11" s="191">
        <f t="shared" ca="1" si="10"/>
        <v>0</v>
      </c>
      <c r="Q11" s="191">
        <f t="shared" ca="1" si="10"/>
        <v>0</v>
      </c>
      <c r="R11" s="191">
        <f t="shared" ca="1" si="10"/>
        <v>0</v>
      </c>
      <c r="S11" s="191">
        <f t="shared" ca="1" si="10"/>
        <v>0</v>
      </c>
      <c r="T11" s="191">
        <f t="shared" ca="1" si="10"/>
        <v>0</v>
      </c>
      <c r="U11" s="191">
        <f t="shared" ca="1" si="10"/>
        <v>0</v>
      </c>
      <c r="V11" s="191">
        <f t="shared" ca="1" si="10"/>
        <v>0</v>
      </c>
      <c r="W11" s="191">
        <f t="shared" ca="1" si="10"/>
        <v>0</v>
      </c>
      <c r="X11" s="191">
        <f t="shared" ca="1" si="10"/>
        <v>0</v>
      </c>
      <c r="Y11" s="191">
        <f t="shared" ca="1" si="10"/>
        <v>0</v>
      </c>
      <c r="Z11" s="191">
        <f t="shared" ca="1" si="10"/>
        <v>0</v>
      </c>
      <c r="AA11" s="191">
        <f t="shared" ca="1" si="10"/>
        <v>0</v>
      </c>
      <c r="AB11" s="191">
        <f t="shared" ca="1" si="10"/>
        <v>0</v>
      </c>
      <c r="AC11" s="191">
        <f t="shared" ca="1" si="10"/>
        <v>0</v>
      </c>
      <c r="AD11" s="191">
        <f t="shared" ca="1" si="10"/>
        <v>0</v>
      </c>
      <c r="AE11" s="191">
        <f t="shared" ca="1" si="10"/>
        <v>0</v>
      </c>
      <c r="AF11" s="191">
        <f t="shared" ca="1" si="10"/>
        <v>0</v>
      </c>
      <c r="AG11" s="191">
        <f t="shared" ca="1" si="10"/>
        <v>0</v>
      </c>
      <c r="AH11" s="191">
        <f t="shared" ca="1" si="10"/>
        <v>0</v>
      </c>
      <c r="AI11" s="191">
        <f t="shared" ca="1" si="10"/>
        <v>0</v>
      </c>
      <c r="AJ11" s="191">
        <f t="shared" ca="1" si="10"/>
        <v>0</v>
      </c>
      <c r="AK11" s="191">
        <f t="shared" ca="1" si="10"/>
        <v>0</v>
      </c>
      <c r="AL11" s="191">
        <f ca="1">SUM(AL12:AL19)+AL20</f>
        <v>0</v>
      </c>
      <c r="AM11" s="191">
        <f t="shared" ref="AM11:CX11" ca="1" si="11">SUM(AM12:AM19)+AM20</f>
        <v>0</v>
      </c>
      <c r="AN11" s="191">
        <f t="shared" ca="1" si="11"/>
        <v>0</v>
      </c>
      <c r="AO11" s="191">
        <f t="shared" ca="1" si="11"/>
        <v>0</v>
      </c>
      <c r="AP11" s="191">
        <f t="shared" ca="1" si="11"/>
        <v>0</v>
      </c>
      <c r="AQ11" s="191">
        <f t="shared" ca="1" si="11"/>
        <v>0</v>
      </c>
      <c r="AR11" s="191">
        <f t="shared" ca="1" si="11"/>
        <v>0</v>
      </c>
      <c r="AS11" s="191">
        <f t="shared" ca="1" si="11"/>
        <v>0</v>
      </c>
      <c r="AT11" s="191">
        <f t="shared" ca="1" si="11"/>
        <v>0</v>
      </c>
      <c r="AU11" s="191">
        <f t="shared" ca="1" si="11"/>
        <v>0</v>
      </c>
      <c r="AV11" s="191">
        <f t="shared" ca="1" si="11"/>
        <v>0</v>
      </c>
      <c r="AW11" s="191">
        <f t="shared" ca="1" si="11"/>
        <v>0</v>
      </c>
      <c r="AX11" s="191">
        <f t="shared" ca="1" si="11"/>
        <v>0</v>
      </c>
      <c r="AY11" s="191">
        <f t="shared" ca="1" si="11"/>
        <v>0</v>
      </c>
      <c r="AZ11" s="191">
        <f t="shared" ca="1" si="11"/>
        <v>0</v>
      </c>
      <c r="BA11" s="191">
        <f t="shared" ca="1" si="11"/>
        <v>0</v>
      </c>
      <c r="BB11" s="191">
        <f t="shared" ca="1" si="11"/>
        <v>0</v>
      </c>
      <c r="BC11" s="191">
        <f t="shared" ca="1" si="11"/>
        <v>0</v>
      </c>
      <c r="BD11" s="191">
        <f t="shared" ca="1" si="11"/>
        <v>0</v>
      </c>
      <c r="BE11" s="191">
        <f t="shared" ca="1" si="11"/>
        <v>0</v>
      </c>
      <c r="BF11" s="191">
        <f t="shared" ca="1" si="11"/>
        <v>0</v>
      </c>
      <c r="BG11" s="191">
        <f t="shared" ca="1" si="11"/>
        <v>0</v>
      </c>
      <c r="BH11" s="191">
        <f t="shared" ca="1" si="11"/>
        <v>0</v>
      </c>
      <c r="BI11" s="191">
        <f t="shared" ca="1" si="11"/>
        <v>0</v>
      </c>
      <c r="BJ11" s="191">
        <f t="shared" ca="1" si="11"/>
        <v>0</v>
      </c>
      <c r="BK11" s="191">
        <f t="shared" ca="1" si="11"/>
        <v>0</v>
      </c>
      <c r="BL11" s="191">
        <f t="shared" ca="1" si="11"/>
        <v>0</v>
      </c>
      <c r="BM11" s="191">
        <f t="shared" ca="1" si="11"/>
        <v>0</v>
      </c>
      <c r="BN11" s="191">
        <f t="shared" ca="1" si="11"/>
        <v>0</v>
      </c>
      <c r="BO11" s="191">
        <f t="shared" ca="1" si="11"/>
        <v>0</v>
      </c>
      <c r="BP11" s="191">
        <f t="shared" ca="1" si="11"/>
        <v>0</v>
      </c>
      <c r="BQ11" s="191">
        <f t="shared" ca="1" si="11"/>
        <v>0</v>
      </c>
      <c r="BR11" s="191">
        <f t="shared" ca="1" si="11"/>
        <v>0</v>
      </c>
      <c r="BS11" s="191">
        <f t="shared" ca="1" si="11"/>
        <v>0</v>
      </c>
      <c r="BT11" s="191">
        <f t="shared" ca="1" si="11"/>
        <v>0</v>
      </c>
      <c r="BU11" s="191">
        <f t="shared" ca="1" si="11"/>
        <v>0</v>
      </c>
      <c r="BV11" s="191">
        <f t="shared" ca="1" si="11"/>
        <v>0</v>
      </c>
      <c r="BW11" s="191">
        <f t="shared" ca="1" si="11"/>
        <v>0</v>
      </c>
      <c r="BX11" s="191">
        <f t="shared" ca="1" si="11"/>
        <v>0</v>
      </c>
      <c r="BY11" s="191">
        <f t="shared" ca="1" si="11"/>
        <v>0</v>
      </c>
      <c r="BZ11" s="191">
        <f t="shared" ca="1" si="11"/>
        <v>0</v>
      </c>
      <c r="CA11" s="191">
        <f t="shared" ca="1" si="11"/>
        <v>0</v>
      </c>
      <c r="CB11" s="191">
        <f t="shared" ca="1" si="11"/>
        <v>0</v>
      </c>
      <c r="CC11" s="191">
        <f t="shared" ca="1" si="11"/>
        <v>0</v>
      </c>
      <c r="CD11" s="191">
        <f t="shared" ca="1" si="11"/>
        <v>0</v>
      </c>
      <c r="CE11" s="191">
        <f t="shared" ca="1" si="11"/>
        <v>0</v>
      </c>
      <c r="CF11" s="191">
        <f t="shared" ca="1" si="11"/>
        <v>0</v>
      </c>
      <c r="CG11" s="191">
        <f t="shared" ca="1" si="11"/>
        <v>0</v>
      </c>
      <c r="CH11" s="191">
        <f t="shared" ca="1" si="11"/>
        <v>0</v>
      </c>
      <c r="CI11" s="191">
        <f t="shared" ca="1" si="11"/>
        <v>0</v>
      </c>
      <c r="CJ11" s="191">
        <f t="shared" ca="1" si="11"/>
        <v>0</v>
      </c>
      <c r="CK11" s="191">
        <f t="shared" ca="1" si="11"/>
        <v>0</v>
      </c>
      <c r="CL11" s="191">
        <f t="shared" ca="1" si="11"/>
        <v>0</v>
      </c>
      <c r="CM11" s="191">
        <f t="shared" ca="1" si="11"/>
        <v>0</v>
      </c>
      <c r="CN11" s="191">
        <f t="shared" ca="1" si="11"/>
        <v>0</v>
      </c>
      <c r="CO11" s="191">
        <f t="shared" ca="1" si="11"/>
        <v>0</v>
      </c>
      <c r="CP11" s="191">
        <f t="shared" ca="1" si="11"/>
        <v>0</v>
      </c>
      <c r="CQ11" s="191">
        <f t="shared" ca="1" si="11"/>
        <v>0</v>
      </c>
      <c r="CR11" s="191">
        <f t="shared" ca="1" si="11"/>
        <v>0</v>
      </c>
      <c r="CS11" s="191">
        <f t="shared" ca="1" si="11"/>
        <v>0</v>
      </c>
      <c r="CT11" s="191">
        <f t="shared" ca="1" si="11"/>
        <v>0</v>
      </c>
      <c r="CU11" s="191">
        <f t="shared" ca="1" si="11"/>
        <v>0</v>
      </c>
      <c r="CV11" s="191">
        <f t="shared" ca="1" si="11"/>
        <v>0</v>
      </c>
      <c r="CW11" s="191">
        <f t="shared" ca="1" si="11"/>
        <v>0</v>
      </c>
      <c r="CX11" s="191">
        <f t="shared" ca="1" si="11"/>
        <v>0</v>
      </c>
      <c r="CY11" s="191">
        <f ca="1">SUM(CY12:CY19)+CY20</f>
        <v>0</v>
      </c>
      <c r="CZ11" s="191">
        <f ca="1">SUM(CZ12:CZ19)+CZ20</f>
        <v>0</v>
      </c>
      <c r="DA11" s="191">
        <f ca="1">SUM(DA12:DA19)+DA20</f>
        <v>0</v>
      </c>
      <c r="DB11" s="191">
        <f ca="1">SUM(DB12:DB19)+DB20</f>
        <v>0</v>
      </c>
      <c r="DC11" s="260">
        <f ca="1">SUM(DC12:DC19)+DC20</f>
        <v>0</v>
      </c>
    </row>
    <row r="12" spans="1:112" hidden="1">
      <c r="A12" s="68">
        <v>0</v>
      </c>
      <c r="B12" s="262" t="str">
        <f t="shared" ref="B12:B75" ca="1" si="12">OFFSET(INDIRECT("'"&amp;Opt_alt&amp;"'!B12"),$A12,0)</f>
        <v>D.1.1.</v>
      </c>
      <c r="C12" s="263" t="str">
        <f t="shared" ref="C12:C75" ca="1" si="13">IF(OFFSET(INDIRECT("'"&amp;Opt_alt&amp;"'!C12"),$A12,0)="","",OFFSET(INDIRECT("'"&amp;Opt_alt&amp;"'!C12"),$A12,0))</f>
        <v>Veikla (nurodykite pavadinimą; suplanuotas investicijas pagrįskite prielaidų lape)</v>
      </c>
      <c r="D12" s="238"/>
      <c r="E12" s="264">
        <f t="shared" ref="E12:E75" ca="1" si="14">IF(OFFSET(INDIRECT("'"&amp;Opt_alt&amp;"'!E12"),$A12,0)="","",OFFSET(INDIRECT("'"&amp;Opt_alt&amp;"'!E12"),$A12,0))</f>
        <v>0.21</v>
      </c>
      <c r="F12" s="265">
        <f ca="1">H12+NPV(FD,I12:INDEX(I12:DC12,PAL))</f>
        <v>0</v>
      </c>
      <c r="G12" s="258">
        <f ca="1">SUMIF($H$5:$DC$5,"&lt;="&amp;PAL,$H12:$DC12)</f>
        <v>0</v>
      </c>
      <c r="H12" s="266">
        <f t="shared" ref="H12:W21" ca="1" si="15">OFFSET(INDIRECT("'"&amp;Opt_alt&amp;"'!H12"),$A12,H$5)*$DF12</f>
        <v>0</v>
      </c>
      <c r="I12" s="266">
        <f t="shared" ca="1" si="15"/>
        <v>0</v>
      </c>
      <c r="J12" s="266">
        <f t="shared" ca="1" si="15"/>
        <v>0</v>
      </c>
      <c r="K12" s="266">
        <f t="shared" ca="1" si="15"/>
        <v>0</v>
      </c>
      <c r="L12" s="266">
        <f t="shared" ca="1" si="15"/>
        <v>0</v>
      </c>
      <c r="M12" s="266">
        <f t="shared" ca="1" si="15"/>
        <v>0</v>
      </c>
      <c r="N12" s="266">
        <f t="shared" ca="1" si="15"/>
        <v>0</v>
      </c>
      <c r="O12" s="266">
        <f t="shared" ca="1" si="15"/>
        <v>0</v>
      </c>
      <c r="P12" s="266">
        <f t="shared" ca="1" si="15"/>
        <v>0</v>
      </c>
      <c r="Q12" s="266">
        <f t="shared" ca="1" si="15"/>
        <v>0</v>
      </c>
      <c r="R12" s="266">
        <f t="shared" ca="1" si="15"/>
        <v>0</v>
      </c>
      <c r="S12" s="266">
        <f t="shared" ca="1" si="15"/>
        <v>0</v>
      </c>
      <c r="T12" s="266">
        <f t="shared" ca="1" si="15"/>
        <v>0</v>
      </c>
      <c r="U12" s="266">
        <f t="shared" ca="1" si="15"/>
        <v>0</v>
      </c>
      <c r="V12" s="266">
        <f t="shared" ca="1" si="15"/>
        <v>0</v>
      </c>
      <c r="W12" s="266">
        <f t="shared" ca="1" si="15"/>
        <v>0</v>
      </c>
      <c r="X12" s="266">
        <f t="shared" ref="X12:AM21" ca="1" si="16">OFFSET(INDIRECT("'"&amp;Opt_alt&amp;"'!H12"),$A12,X$5)*$DF12</f>
        <v>0</v>
      </c>
      <c r="Y12" s="266">
        <f t="shared" ca="1" si="16"/>
        <v>0</v>
      </c>
      <c r="Z12" s="266">
        <f t="shared" ca="1" si="16"/>
        <v>0</v>
      </c>
      <c r="AA12" s="266">
        <f t="shared" ca="1" si="16"/>
        <v>0</v>
      </c>
      <c r="AB12" s="266">
        <f t="shared" ca="1" si="16"/>
        <v>0</v>
      </c>
      <c r="AC12" s="266">
        <f t="shared" ca="1" si="16"/>
        <v>0</v>
      </c>
      <c r="AD12" s="266">
        <f t="shared" ca="1" si="16"/>
        <v>0</v>
      </c>
      <c r="AE12" s="266">
        <f t="shared" ca="1" si="16"/>
        <v>0</v>
      </c>
      <c r="AF12" s="266">
        <f t="shared" ca="1" si="16"/>
        <v>0</v>
      </c>
      <c r="AG12" s="266">
        <f t="shared" ca="1" si="16"/>
        <v>0</v>
      </c>
      <c r="AH12" s="266">
        <f t="shared" ca="1" si="16"/>
        <v>0</v>
      </c>
      <c r="AI12" s="266">
        <f t="shared" ca="1" si="16"/>
        <v>0</v>
      </c>
      <c r="AJ12" s="266">
        <f t="shared" ca="1" si="16"/>
        <v>0</v>
      </c>
      <c r="AK12" s="266">
        <f t="shared" ca="1" si="16"/>
        <v>0</v>
      </c>
      <c r="AL12" s="266">
        <f t="shared" ca="1" si="16"/>
        <v>0</v>
      </c>
      <c r="AM12" s="266">
        <f t="shared" ca="1" si="16"/>
        <v>0</v>
      </c>
      <c r="AN12" s="266">
        <f t="shared" ref="AN12:BC21" ca="1" si="17">OFFSET(INDIRECT("'"&amp;Opt_alt&amp;"'!H12"),$A12,AN$5)*$DF12</f>
        <v>0</v>
      </c>
      <c r="AO12" s="266">
        <f t="shared" ca="1" si="17"/>
        <v>0</v>
      </c>
      <c r="AP12" s="266">
        <f t="shared" ca="1" si="17"/>
        <v>0</v>
      </c>
      <c r="AQ12" s="266">
        <f t="shared" ca="1" si="17"/>
        <v>0</v>
      </c>
      <c r="AR12" s="266">
        <f t="shared" ca="1" si="17"/>
        <v>0</v>
      </c>
      <c r="AS12" s="266">
        <f t="shared" ca="1" si="17"/>
        <v>0</v>
      </c>
      <c r="AT12" s="266">
        <f t="shared" ca="1" si="17"/>
        <v>0</v>
      </c>
      <c r="AU12" s="266">
        <f t="shared" ca="1" si="17"/>
        <v>0</v>
      </c>
      <c r="AV12" s="266">
        <f t="shared" ca="1" si="17"/>
        <v>0</v>
      </c>
      <c r="AW12" s="266">
        <f t="shared" ca="1" si="17"/>
        <v>0</v>
      </c>
      <c r="AX12" s="266">
        <f t="shared" ca="1" si="17"/>
        <v>0</v>
      </c>
      <c r="AY12" s="266">
        <f t="shared" ca="1" si="17"/>
        <v>0</v>
      </c>
      <c r="AZ12" s="266">
        <f t="shared" ca="1" si="17"/>
        <v>0</v>
      </c>
      <c r="BA12" s="266">
        <f t="shared" ca="1" si="17"/>
        <v>0</v>
      </c>
      <c r="BB12" s="266">
        <f t="shared" ca="1" si="17"/>
        <v>0</v>
      </c>
      <c r="BC12" s="266">
        <f t="shared" ca="1" si="17"/>
        <v>0</v>
      </c>
      <c r="BD12" s="266">
        <f t="shared" ref="BD12:BS21" ca="1" si="18">OFFSET(INDIRECT("'"&amp;Opt_alt&amp;"'!H12"),$A12,BD$5)*$DF12</f>
        <v>0</v>
      </c>
      <c r="BE12" s="266">
        <f t="shared" ca="1" si="18"/>
        <v>0</v>
      </c>
      <c r="BF12" s="266">
        <f t="shared" ca="1" si="18"/>
        <v>0</v>
      </c>
      <c r="BG12" s="266">
        <f t="shared" ca="1" si="18"/>
        <v>0</v>
      </c>
      <c r="BH12" s="266">
        <f t="shared" ca="1" si="18"/>
        <v>0</v>
      </c>
      <c r="BI12" s="266">
        <f t="shared" ca="1" si="18"/>
        <v>0</v>
      </c>
      <c r="BJ12" s="266">
        <f t="shared" ca="1" si="18"/>
        <v>0</v>
      </c>
      <c r="BK12" s="266">
        <f t="shared" ca="1" si="18"/>
        <v>0</v>
      </c>
      <c r="BL12" s="266">
        <f t="shared" ca="1" si="18"/>
        <v>0</v>
      </c>
      <c r="BM12" s="266">
        <f t="shared" ca="1" si="18"/>
        <v>0</v>
      </c>
      <c r="BN12" s="266">
        <f t="shared" ca="1" si="18"/>
        <v>0</v>
      </c>
      <c r="BO12" s="266">
        <f t="shared" ca="1" si="18"/>
        <v>0</v>
      </c>
      <c r="BP12" s="266">
        <f t="shared" ca="1" si="18"/>
        <v>0</v>
      </c>
      <c r="BQ12" s="266">
        <f t="shared" ca="1" si="18"/>
        <v>0</v>
      </c>
      <c r="BR12" s="266">
        <f t="shared" ca="1" si="18"/>
        <v>0</v>
      </c>
      <c r="BS12" s="266">
        <f t="shared" ca="1" si="18"/>
        <v>0</v>
      </c>
      <c r="BT12" s="266">
        <f t="shared" ref="BT12:CI21" ca="1" si="19">OFFSET(INDIRECT("'"&amp;Opt_alt&amp;"'!H12"),$A12,BT$5)*$DF12</f>
        <v>0</v>
      </c>
      <c r="BU12" s="266">
        <f t="shared" ca="1" si="19"/>
        <v>0</v>
      </c>
      <c r="BV12" s="266">
        <f t="shared" ca="1" si="19"/>
        <v>0</v>
      </c>
      <c r="BW12" s="266">
        <f t="shared" ca="1" si="19"/>
        <v>0</v>
      </c>
      <c r="BX12" s="266">
        <f t="shared" ca="1" si="19"/>
        <v>0</v>
      </c>
      <c r="BY12" s="266">
        <f t="shared" ca="1" si="19"/>
        <v>0</v>
      </c>
      <c r="BZ12" s="266">
        <f t="shared" ca="1" si="19"/>
        <v>0</v>
      </c>
      <c r="CA12" s="266">
        <f t="shared" ca="1" si="19"/>
        <v>0</v>
      </c>
      <c r="CB12" s="266">
        <f t="shared" ca="1" si="19"/>
        <v>0</v>
      </c>
      <c r="CC12" s="266">
        <f t="shared" ca="1" si="19"/>
        <v>0</v>
      </c>
      <c r="CD12" s="266">
        <f t="shared" ca="1" si="19"/>
        <v>0</v>
      </c>
      <c r="CE12" s="266">
        <f t="shared" ca="1" si="19"/>
        <v>0</v>
      </c>
      <c r="CF12" s="266">
        <f t="shared" ca="1" si="19"/>
        <v>0</v>
      </c>
      <c r="CG12" s="266">
        <f t="shared" ca="1" si="19"/>
        <v>0</v>
      </c>
      <c r="CH12" s="266">
        <f t="shared" ca="1" si="19"/>
        <v>0</v>
      </c>
      <c r="CI12" s="266">
        <f t="shared" ca="1" si="19"/>
        <v>0</v>
      </c>
      <c r="CJ12" s="266">
        <f t="shared" ref="CJ12:CY21" ca="1" si="20">OFFSET(INDIRECT("'"&amp;Opt_alt&amp;"'!H12"),$A12,CJ$5)*$DF12</f>
        <v>0</v>
      </c>
      <c r="CK12" s="266">
        <f t="shared" ca="1" si="20"/>
        <v>0</v>
      </c>
      <c r="CL12" s="266">
        <f t="shared" ca="1" si="20"/>
        <v>0</v>
      </c>
      <c r="CM12" s="266">
        <f t="shared" ca="1" si="20"/>
        <v>0</v>
      </c>
      <c r="CN12" s="266">
        <f t="shared" ca="1" si="20"/>
        <v>0</v>
      </c>
      <c r="CO12" s="266">
        <f t="shared" ca="1" si="20"/>
        <v>0</v>
      </c>
      <c r="CP12" s="266">
        <f t="shared" ca="1" si="20"/>
        <v>0</v>
      </c>
      <c r="CQ12" s="266">
        <f t="shared" ca="1" si="20"/>
        <v>0</v>
      </c>
      <c r="CR12" s="266">
        <f t="shared" ca="1" si="20"/>
        <v>0</v>
      </c>
      <c r="CS12" s="266">
        <f t="shared" ca="1" si="20"/>
        <v>0</v>
      </c>
      <c r="CT12" s="266">
        <f t="shared" ca="1" si="20"/>
        <v>0</v>
      </c>
      <c r="CU12" s="266">
        <f t="shared" ca="1" si="20"/>
        <v>0</v>
      </c>
      <c r="CV12" s="266">
        <f t="shared" ca="1" si="20"/>
        <v>0</v>
      </c>
      <c r="CW12" s="266">
        <f t="shared" ca="1" si="20"/>
        <v>0</v>
      </c>
      <c r="CX12" s="266">
        <f t="shared" ca="1" si="20"/>
        <v>0</v>
      </c>
      <c r="CY12" s="266">
        <f t="shared" ca="1" si="20"/>
        <v>0</v>
      </c>
      <c r="CZ12" s="266">
        <f t="shared" ref="CT12:DC21" ca="1" si="21">OFFSET(INDIRECT("'"&amp;Opt_alt&amp;"'!H12"),$A12,CZ$5)*$DF12</f>
        <v>0</v>
      </c>
      <c r="DA12" s="266">
        <f t="shared" ca="1" si="21"/>
        <v>0</v>
      </c>
      <c r="DB12" s="266">
        <f t="shared" ca="1" si="21"/>
        <v>0</v>
      </c>
      <c r="DC12" s="266">
        <f t="shared" ca="1" si="21"/>
        <v>0</v>
      </c>
      <c r="DE12" s="118" t="str">
        <f ca="1">OFFSET(INDIRECT("'"&amp;Opt_alt&amp;"'!B12"),$A12,0)</f>
        <v>D.1.1.</v>
      </c>
      <c r="DF12">
        <f t="shared" ref="DF12:DF21" ca="1" si="22">VLOOKUP(DE12,scenarijai,$DF$6,FALSE)</f>
        <v>1</v>
      </c>
      <c r="DG12">
        <f t="shared" ref="DG12:DG21" ca="1" si="23">OFFSET(INDIRECT("'"&amp;Opt_alt&amp;"'!H12"),$A12,DG$5)</f>
        <v>21</v>
      </c>
      <c r="DH12">
        <v>0</v>
      </c>
    </row>
    <row r="13" spans="1:112" hidden="1">
      <c r="A13" s="68">
        <v>1</v>
      </c>
      <c r="B13" s="262" t="str">
        <f t="shared" ca="1" si="12"/>
        <v>D.1.2.</v>
      </c>
      <c r="C13" s="263" t="str">
        <f t="shared" ca="1" si="13"/>
        <v>Veikla</v>
      </c>
      <c r="D13" s="267"/>
      <c r="E13" s="264">
        <f t="shared" ca="1" si="14"/>
        <v>0.21</v>
      </c>
      <c r="F13" s="265">
        <f ca="1">H13+NPV(FD,I13:INDEX(I13:DC13,PAL))</f>
        <v>0</v>
      </c>
      <c r="G13" s="258">
        <f ca="1">SUMIF($H$5:$DC$5,"&lt;="&amp;PAL,$H13:$DC13)</f>
        <v>0</v>
      </c>
      <c r="H13" s="266">
        <f t="shared" ca="1" si="15"/>
        <v>0</v>
      </c>
      <c r="I13" s="266">
        <f t="shared" ca="1" si="15"/>
        <v>0</v>
      </c>
      <c r="J13" s="266">
        <f t="shared" ca="1" si="15"/>
        <v>0</v>
      </c>
      <c r="K13" s="266">
        <f t="shared" ca="1" si="15"/>
        <v>0</v>
      </c>
      <c r="L13" s="266">
        <f t="shared" ca="1" si="15"/>
        <v>0</v>
      </c>
      <c r="M13" s="266">
        <f t="shared" ca="1" si="15"/>
        <v>0</v>
      </c>
      <c r="N13" s="266">
        <f t="shared" ca="1" si="15"/>
        <v>0</v>
      </c>
      <c r="O13" s="266">
        <f t="shared" ca="1" si="15"/>
        <v>0</v>
      </c>
      <c r="P13" s="266">
        <f t="shared" ca="1" si="15"/>
        <v>0</v>
      </c>
      <c r="Q13" s="266">
        <f t="shared" ca="1" si="15"/>
        <v>0</v>
      </c>
      <c r="R13" s="266">
        <f t="shared" ca="1" si="15"/>
        <v>0</v>
      </c>
      <c r="S13" s="266">
        <f t="shared" ca="1" si="15"/>
        <v>0</v>
      </c>
      <c r="T13" s="266">
        <f t="shared" ca="1" si="15"/>
        <v>0</v>
      </c>
      <c r="U13" s="266">
        <f t="shared" ca="1" si="15"/>
        <v>0</v>
      </c>
      <c r="V13" s="266">
        <f t="shared" ca="1" si="15"/>
        <v>0</v>
      </c>
      <c r="W13" s="266">
        <f t="shared" ca="1" si="15"/>
        <v>0</v>
      </c>
      <c r="X13" s="266">
        <f t="shared" ca="1" si="16"/>
        <v>0</v>
      </c>
      <c r="Y13" s="266">
        <f t="shared" ca="1" si="16"/>
        <v>0</v>
      </c>
      <c r="Z13" s="266">
        <f t="shared" ca="1" si="16"/>
        <v>0</v>
      </c>
      <c r="AA13" s="266">
        <f t="shared" ca="1" si="16"/>
        <v>0</v>
      </c>
      <c r="AB13" s="266">
        <f t="shared" ca="1" si="16"/>
        <v>0</v>
      </c>
      <c r="AC13" s="266">
        <f t="shared" ca="1" si="16"/>
        <v>0</v>
      </c>
      <c r="AD13" s="266">
        <f t="shared" ca="1" si="16"/>
        <v>0</v>
      </c>
      <c r="AE13" s="266">
        <f t="shared" ca="1" si="16"/>
        <v>0</v>
      </c>
      <c r="AF13" s="266">
        <f t="shared" ca="1" si="16"/>
        <v>0</v>
      </c>
      <c r="AG13" s="266">
        <f t="shared" ca="1" si="16"/>
        <v>0</v>
      </c>
      <c r="AH13" s="266">
        <f t="shared" ca="1" si="16"/>
        <v>0</v>
      </c>
      <c r="AI13" s="266">
        <f t="shared" ca="1" si="16"/>
        <v>0</v>
      </c>
      <c r="AJ13" s="266">
        <f t="shared" ca="1" si="16"/>
        <v>0</v>
      </c>
      <c r="AK13" s="266">
        <f t="shared" ca="1" si="16"/>
        <v>0</v>
      </c>
      <c r="AL13" s="266">
        <f t="shared" ca="1" si="16"/>
        <v>0</v>
      </c>
      <c r="AM13" s="266">
        <f t="shared" ca="1" si="16"/>
        <v>0</v>
      </c>
      <c r="AN13" s="266">
        <f t="shared" ca="1" si="17"/>
        <v>0</v>
      </c>
      <c r="AO13" s="266">
        <f t="shared" ca="1" si="17"/>
        <v>0</v>
      </c>
      <c r="AP13" s="266">
        <f t="shared" ca="1" si="17"/>
        <v>0</v>
      </c>
      <c r="AQ13" s="266">
        <f t="shared" ca="1" si="17"/>
        <v>0</v>
      </c>
      <c r="AR13" s="266">
        <f t="shared" ca="1" si="17"/>
        <v>0</v>
      </c>
      <c r="AS13" s="266">
        <f t="shared" ca="1" si="17"/>
        <v>0</v>
      </c>
      <c r="AT13" s="266">
        <f t="shared" ca="1" si="17"/>
        <v>0</v>
      </c>
      <c r="AU13" s="266">
        <f t="shared" ca="1" si="17"/>
        <v>0</v>
      </c>
      <c r="AV13" s="266">
        <f t="shared" ca="1" si="17"/>
        <v>0</v>
      </c>
      <c r="AW13" s="266">
        <f t="shared" ca="1" si="17"/>
        <v>0</v>
      </c>
      <c r="AX13" s="266">
        <f t="shared" ca="1" si="17"/>
        <v>0</v>
      </c>
      <c r="AY13" s="266">
        <f t="shared" ca="1" si="17"/>
        <v>0</v>
      </c>
      <c r="AZ13" s="266">
        <f t="shared" ca="1" si="17"/>
        <v>0</v>
      </c>
      <c r="BA13" s="266">
        <f t="shared" ca="1" si="17"/>
        <v>0</v>
      </c>
      <c r="BB13" s="266">
        <f t="shared" ca="1" si="17"/>
        <v>0</v>
      </c>
      <c r="BC13" s="266">
        <f t="shared" ca="1" si="17"/>
        <v>0</v>
      </c>
      <c r="BD13" s="266">
        <f t="shared" ca="1" si="18"/>
        <v>0</v>
      </c>
      <c r="BE13" s="266">
        <f t="shared" ca="1" si="18"/>
        <v>0</v>
      </c>
      <c r="BF13" s="266">
        <f t="shared" ca="1" si="18"/>
        <v>0</v>
      </c>
      <c r="BG13" s="266">
        <f t="shared" ca="1" si="18"/>
        <v>0</v>
      </c>
      <c r="BH13" s="266">
        <f t="shared" ca="1" si="18"/>
        <v>0</v>
      </c>
      <c r="BI13" s="266">
        <f t="shared" ca="1" si="18"/>
        <v>0</v>
      </c>
      <c r="BJ13" s="266">
        <f t="shared" ca="1" si="18"/>
        <v>0</v>
      </c>
      <c r="BK13" s="266">
        <f t="shared" ca="1" si="18"/>
        <v>0</v>
      </c>
      <c r="BL13" s="266">
        <f t="shared" ca="1" si="18"/>
        <v>0</v>
      </c>
      <c r="BM13" s="266">
        <f t="shared" ca="1" si="18"/>
        <v>0</v>
      </c>
      <c r="BN13" s="266">
        <f t="shared" ca="1" si="18"/>
        <v>0</v>
      </c>
      <c r="BO13" s="266">
        <f t="shared" ca="1" si="18"/>
        <v>0</v>
      </c>
      <c r="BP13" s="266">
        <f t="shared" ca="1" si="18"/>
        <v>0</v>
      </c>
      <c r="BQ13" s="266">
        <f t="shared" ca="1" si="18"/>
        <v>0</v>
      </c>
      <c r="BR13" s="266">
        <f t="shared" ca="1" si="18"/>
        <v>0</v>
      </c>
      <c r="BS13" s="266">
        <f t="shared" ca="1" si="18"/>
        <v>0</v>
      </c>
      <c r="BT13" s="266">
        <f t="shared" ca="1" si="19"/>
        <v>0</v>
      </c>
      <c r="BU13" s="266">
        <f t="shared" ca="1" si="19"/>
        <v>0</v>
      </c>
      <c r="BV13" s="266">
        <f t="shared" ca="1" si="19"/>
        <v>0</v>
      </c>
      <c r="BW13" s="266">
        <f t="shared" ca="1" si="19"/>
        <v>0</v>
      </c>
      <c r="BX13" s="266">
        <f t="shared" ca="1" si="19"/>
        <v>0</v>
      </c>
      <c r="BY13" s="266">
        <f t="shared" ca="1" si="19"/>
        <v>0</v>
      </c>
      <c r="BZ13" s="266">
        <f t="shared" ca="1" si="19"/>
        <v>0</v>
      </c>
      <c r="CA13" s="266">
        <f t="shared" ca="1" si="19"/>
        <v>0</v>
      </c>
      <c r="CB13" s="266">
        <f t="shared" ca="1" si="19"/>
        <v>0</v>
      </c>
      <c r="CC13" s="266">
        <f t="shared" ca="1" si="19"/>
        <v>0</v>
      </c>
      <c r="CD13" s="266">
        <f t="shared" ca="1" si="19"/>
        <v>0</v>
      </c>
      <c r="CE13" s="266">
        <f t="shared" ca="1" si="19"/>
        <v>0</v>
      </c>
      <c r="CF13" s="266">
        <f t="shared" ca="1" si="19"/>
        <v>0</v>
      </c>
      <c r="CG13" s="266">
        <f t="shared" ca="1" si="19"/>
        <v>0</v>
      </c>
      <c r="CH13" s="266">
        <f t="shared" ca="1" si="19"/>
        <v>0</v>
      </c>
      <c r="CI13" s="266">
        <f t="shared" ca="1" si="19"/>
        <v>0</v>
      </c>
      <c r="CJ13" s="266">
        <f t="shared" ca="1" si="20"/>
        <v>0</v>
      </c>
      <c r="CK13" s="266">
        <f t="shared" ca="1" si="20"/>
        <v>0</v>
      </c>
      <c r="CL13" s="266">
        <f t="shared" ca="1" si="20"/>
        <v>0</v>
      </c>
      <c r="CM13" s="266">
        <f t="shared" ca="1" si="20"/>
        <v>0</v>
      </c>
      <c r="CN13" s="266">
        <f t="shared" ca="1" si="20"/>
        <v>0</v>
      </c>
      <c r="CO13" s="266">
        <f t="shared" ca="1" si="20"/>
        <v>0</v>
      </c>
      <c r="CP13" s="266">
        <f t="shared" ca="1" si="20"/>
        <v>0</v>
      </c>
      <c r="CQ13" s="266">
        <f t="shared" ca="1" si="20"/>
        <v>0</v>
      </c>
      <c r="CR13" s="266">
        <f t="shared" ca="1" si="20"/>
        <v>0</v>
      </c>
      <c r="CS13" s="266">
        <f t="shared" ca="1" si="20"/>
        <v>0</v>
      </c>
      <c r="CT13" s="266">
        <f t="shared" ca="1" si="21"/>
        <v>0</v>
      </c>
      <c r="CU13" s="266">
        <f t="shared" ca="1" si="21"/>
        <v>0</v>
      </c>
      <c r="CV13" s="266">
        <f t="shared" ca="1" si="21"/>
        <v>0</v>
      </c>
      <c r="CW13" s="266">
        <f t="shared" ca="1" si="21"/>
        <v>0</v>
      </c>
      <c r="CX13" s="266">
        <f t="shared" ca="1" si="21"/>
        <v>0</v>
      </c>
      <c r="CY13" s="266">
        <f t="shared" ca="1" si="21"/>
        <v>0</v>
      </c>
      <c r="CZ13" s="266">
        <f t="shared" ca="1" si="21"/>
        <v>0</v>
      </c>
      <c r="DA13" s="266">
        <f t="shared" ca="1" si="21"/>
        <v>0</v>
      </c>
      <c r="DB13" s="266">
        <f t="shared" ca="1" si="21"/>
        <v>0</v>
      </c>
      <c r="DC13" s="266">
        <f t="shared" ca="1" si="21"/>
        <v>0</v>
      </c>
      <c r="DE13" s="118" t="str">
        <f ca="1">OFFSET(INDIRECT("'"&amp;Opt_alt&amp;"'!B12"),$A13,0)</f>
        <v>D.1.2.</v>
      </c>
      <c r="DF13">
        <f t="shared" ca="1" si="22"/>
        <v>1</v>
      </c>
      <c r="DG13">
        <f t="shared" ca="1" si="23"/>
        <v>21</v>
      </c>
      <c r="DH13">
        <v>0</v>
      </c>
    </row>
    <row r="14" spans="1:112" hidden="1">
      <c r="A14" s="68">
        <v>2</v>
      </c>
      <c r="B14" s="262" t="str">
        <f t="shared" ca="1" si="12"/>
        <v>D.1.3.</v>
      </c>
      <c r="C14" s="263" t="str">
        <f t="shared" ca="1" si="13"/>
        <v>Veikla</v>
      </c>
      <c r="D14" s="267"/>
      <c r="E14" s="264">
        <f t="shared" ca="1" si="14"/>
        <v>0.21</v>
      </c>
      <c r="F14" s="265">
        <f ca="1">H14+NPV(FD,I14:INDEX(I14:DC14,PAL))</f>
        <v>0</v>
      </c>
      <c r="G14" s="258">
        <f ca="1">SUMIF($H$5:$DC$5,"&lt;="&amp;PAL,$H14:$DC14)</f>
        <v>0</v>
      </c>
      <c r="H14" s="266">
        <f t="shared" ca="1" si="15"/>
        <v>0</v>
      </c>
      <c r="I14" s="266">
        <f t="shared" ca="1" si="15"/>
        <v>0</v>
      </c>
      <c r="J14" s="266">
        <f t="shared" ca="1" si="15"/>
        <v>0</v>
      </c>
      <c r="K14" s="266">
        <f t="shared" ca="1" si="15"/>
        <v>0</v>
      </c>
      <c r="L14" s="266">
        <f t="shared" ca="1" si="15"/>
        <v>0</v>
      </c>
      <c r="M14" s="266">
        <f t="shared" ca="1" si="15"/>
        <v>0</v>
      </c>
      <c r="N14" s="266">
        <f t="shared" ca="1" si="15"/>
        <v>0</v>
      </c>
      <c r="O14" s="266">
        <f t="shared" ca="1" si="15"/>
        <v>0</v>
      </c>
      <c r="P14" s="266">
        <f t="shared" ca="1" si="15"/>
        <v>0</v>
      </c>
      <c r="Q14" s="266">
        <f t="shared" ca="1" si="15"/>
        <v>0</v>
      </c>
      <c r="R14" s="266">
        <f t="shared" ca="1" si="15"/>
        <v>0</v>
      </c>
      <c r="S14" s="266">
        <f t="shared" ca="1" si="15"/>
        <v>0</v>
      </c>
      <c r="T14" s="266">
        <f t="shared" ca="1" si="15"/>
        <v>0</v>
      </c>
      <c r="U14" s="266">
        <f t="shared" ca="1" si="15"/>
        <v>0</v>
      </c>
      <c r="V14" s="266">
        <f t="shared" ca="1" si="15"/>
        <v>0</v>
      </c>
      <c r="W14" s="266">
        <f t="shared" ca="1" si="15"/>
        <v>0</v>
      </c>
      <c r="X14" s="266">
        <f t="shared" ca="1" si="16"/>
        <v>0</v>
      </c>
      <c r="Y14" s="266">
        <f t="shared" ca="1" si="16"/>
        <v>0</v>
      </c>
      <c r="Z14" s="266">
        <f t="shared" ca="1" si="16"/>
        <v>0</v>
      </c>
      <c r="AA14" s="266">
        <f t="shared" ca="1" si="16"/>
        <v>0</v>
      </c>
      <c r="AB14" s="266">
        <f t="shared" ca="1" si="16"/>
        <v>0</v>
      </c>
      <c r="AC14" s="266">
        <f t="shared" ca="1" si="16"/>
        <v>0</v>
      </c>
      <c r="AD14" s="266">
        <f t="shared" ca="1" si="16"/>
        <v>0</v>
      </c>
      <c r="AE14" s="266">
        <f t="shared" ca="1" si="16"/>
        <v>0</v>
      </c>
      <c r="AF14" s="266">
        <f t="shared" ca="1" si="16"/>
        <v>0</v>
      </c>
      <c r="AG14" s="266">
        <f t="shared" ca="1" si="16"/>
        <v>0</v>
      </c>
      <c r="AH14" s="266">
        <f t="shared" ca="1" si="16"/>
        <v>0</v>
      </c>
      <c r="AI14" s="266">
        <f t="shared" ca="1" si="16"/>
        <v>0</v>
      </c>
      <c r="AJ14" s="266">
        <f t="shared" ca="1" si="16"/>
        <v>0</v>
      </c>
      <c r="AK14" s="266">
        <f t="shared" ca="1" si="16"/>
        <v>0</v>
      </c>
      <c r="AL14" s="266">
        <f t="shared" ca="1" si="16"/>
        <v>0</v>
      </c>
      <c r="AM14" s="266">
        <f t="shared" ca="1" si="16"/>
        <v>0</v>
      </c>
      <c r="AN14" s="266">
        <f t="shared" ca="1" si="17"/>
        <v>0</v>
      </c>
      <c r="AO14" s="266">
        <f t="shared" ca="1" si="17"/>
        <v>0</v>
      </c>
      <c r="AP14" s="266">
        <f t="shared" ca="1" si="17"/>
        <v>0</v>
      </c>
      <c r="AQ14" s="266">
        <f t="shared" ca="1" si="17"/>
        <v>0</v>
      </c>
      <c r="AR14" s="266">
        <f t="shared" ca="1" si="17"/>
        <v>0</v>
      </c>
      <c r="AS14" s="266">
        <f t="shared" ca="1" si="17"/>
        <v>0</v>
      </c>
      <c r="AT14" s="266">
        <f t="shared" ca="1" si="17"/>
        <v>0</v>
      </c>
      <c r="AU14" s="266">
        <f t="shared" ca="1" si="17"/>
        <v>0</v>
      </c>
      <c r="AV14" s="266">
        <f t="shared" ca="1" si="17"/>
        <v>0</v>
      </c>
      <c r="AW14" s="266">
        <f t="shared" ca="1" si="17"/>
        <v>0</v>
      </c>
      <c r="AX14" s="266">
        <f t="shared" ca="1" si="17"/>
        <v>0</v>
      </c>
      <c r="AY14" s="266">
        <f t="shared" ca="1" si="17"/>
        <v>0</v>
      </c>
      <c r="AZ14" s="266">
        <f t="shared" ca="1" si="17"/>
        <v>0</v>
      </c>
      <c r="BA14" s="266">
        <f t="shared" ca="1" si="17"/>
        <v>0</v>
      </c>
      <c r="BB14" s="266">
        <f t="shared" ca="1" si="17"/>
        <v>0</v>
      </c>
      <c r="BC14" s="266">
        <f t="shared" ca="1" si="17"/>
        <v>0</v>
      </c>
      <c r="BD14" s="266">
        <f t="shared" ca="1" si="18"/>
        <v>0</v>
      </c>
      <c r="BE14" s="266">
        <f t="shared" ca="1" si="18"/>
        <v>0</v>
      </c>
      <c r="BF14" s="266">
        <f t="shared" ca="1" si="18"/>
        <v>0</v>
      </c>
      <c r="BG14" s="266">
        <f t="shared" ca="1" si="18"/>
        <v>0</v>
      </c>
      <c r="BH14" s="266">
        <f t="shared" ca="1" si="18"/>
        <v>0</v>
      </c>
      <c r="BI14" s="266">
        <f t="shared" ca="1" si="18"/>
        <v>0</v>
      </c>
      <c r="BJ14" s="266">
        <f t="shared" ca="1" si="18"/>
        <v>0</v>
      </c>
      <c r="BK14" s="266">
        <f t="shared" ca="1" si="18"/>
        <v>0</v>
      </c>
      <c r="BL14" s="266">
        <f t="shared" ca="1" si="18"/>
        <v>0</v>
      </c>
      <c r="BM14" s="266">
        <f t="shared" ca="1" si="18"/>
        <v>0</v>
      </c>
      <c r="BN14" s="266">
        <f t="shared" ca="1" si="18"/>
        <v>0</v>
      </c>
      <c r="BO14" s="266">
        <f t="shared" ca="1" si="18"/>
        <v>0</v>
      </c>
      <c r="BP14" s="266">
        <f t="shared" ca="1" si="18"/>
        <v>0</v>
      </c>
      <c r="BQ14" s="266">
        <f t="shared" ca="1" si="18"/>
        <v>0</v>
      </c>
      <c r="BR14" s="266">
        <f t="shared" ca="1" si="18"/>
        <v>0</v>
      </c>
      <c r="BS14" s="266">
        <f t="shared" ca="1" si="18"/>
        <v>0</v>
      </c>
      <c r="BT14" s="266">
        <f t="shared" ca="1" si="19"/>
        <v>0</v>
      </c>
      <c r="BU14" s="266">
        <f t="shared" ca="1" si="19"/>
        <v>0</v>
      </c>
      <c r="BV14" s="266">
        <f t="shared" ca="1" si="19"/>
        <v>0</v>
      </c>
      <c r="BW14" s="266">
        <f t="shared" ca="1" si="19"/>
        <v>0</v>
      </c>
      <c r="BX14" s="266">
        <f t="shared" ca="1" si="19"/>
        <v>0</v>
      </c>
      <c r="BY14" s="266">
        <f t="shared" ca="1" si="19"/>
        <v>0</v>
      </c>
      <c r="BZ14" s="266">
        <f t="shared" ca="1" si="19"/>
        <v>0</v>
      </c>
      <c r="CA14" s="266">
        <f t="shared" ca="1" si="19"/>
        <v>0</v>
      </c>
      <c r="CB14" s="266">
        <f t="shared" ca="1" si="19"/>
        <v>0</v>
      </c>
      <c r="CC14" s="266">
        <f t="shared" ca="1" si="19"/>
        <v>0</v>
      </c>
      <c r="CD14" s="266">
        <f t="shared" ca="1" si="19"/>
        <v>0</v>
      </c>
      <c r="CE14" s="266">
        <f t="shared" ca="1" si="19"/>
        <v>0</v>
      </c>
      <c r="CF14" s="266">
        <f t="shared" ca="1" si="19"/>
        <v>0</v>
      </c>
      <c r="CG14" s="266">
        <f t="shared" ca="1" si="19"/>
        <v>0</v>
      </c>
      <c r="CH14" s="266">
        <f t="shared" ca="1" si="19"/>
        <v>0</v>
      </c>
      <c r="CI14" s="266">
        <f t="shared" ca="1" si="19"/>
        <v>0</v>
      </c>
      <c r="CJ14" s="266">
        <f t="shared" ca="1" si="20"/>
        <v>0</v>
      </c>
      <c r="CK14" s="266">
        <f t="shared" ca="1" si="20"/>
        <v>0</v>
      </c>
      <c r="CL14" s="266">
        <f t="shared" ca="1" si="20"/>
        <v>0</v>
      </c>
      <c r="CM14" s="266">
        <f t="shared" ca="1" si="20"/>
        <v>0</v>
      </c>
      <c r="CN14" s="266">
        <f t="shared" ca="1" si="20"/>
        <v>0</v>
      </c>
      <c r="CO14" s="266">
        <f t="shared" ca="1" si="20"/>
        <v>0</v>
      </c>
      <c r="CP14" s="266">
        <f t="shared" ca="1" si="20"/>
        <v>0</v>
      </c>
      <c r="CQ14" s="266">
        <f t="shared" ca="1" si="20"/>
        <v>0</v>
      </c>
      <c r="CR14" s="266">
        <f t="shared" ca="1" si="20"/>
        <v>0</v>
      </c>
      <c r="CS14" s="266">
        <f t="shared" ca="1" si="20"/>
        <v>0</v>
      </c>
      <c r="CT14" s="266">
        <f t="shared" ca="1" si="21"/>
        <v>0</v>
      </c>
      <c r="CU14" s="266">
        <f t="shared" ca="1" si="21"/>
        <v>0</v>
      </c>
      <c r="CV14" s="266">
        <f t="shared" ca="1" si="21"/>
        <v>0</v>
      </c>
      <c r="CW14" s="266">
        <f t="shared" ca="1" si="21"/>
        <v>0</v>
      </c>
      <c r="CX14" s="266">
        <f t="shared" ca="1" si="21"/>
        <v>0</v>
      </c>
      <c r="CY14" s="266">
        <f t="shared" ca="1" si="21"/>
        <v>0</v>
      </c>
      <c r="CZ14" s="266">
        <f t="shared" ca="1" si="21"/>
        <v>0</v>
      </c>
      <c r="DA14" s="266">
        <f t="shared" ca="1" si="21"/>
        <v>0</v>
      </c>
      <c r="DB14" s="266">
        <f t="shared" ca="1" si="21"/>
        <v>0</v>
      </c>
      <c r="DC14" s="266">
        <f t="shared" ca="1" si="21"/>
        <v>0</v>
      </c>
      <c r="DE14" s="118" t="str">
        <f t="shared" ref="DE14:DE75" ca="1" si="24">OFFSET(INDIRECT("'"&amp;Opt_alt&amp;"'!B12"),$A14,0)</f>
        <v>D.1.3.</v>
      </c>
      <c r="DF14">
        <f t="shared" ca="1" si="22"/>
        <v>1</v>
      </c>
      <c r="DG14">
        <f t="shared" ca="1" si="23"/>
        <v>21</v>
      </c>
      <c r="DH14">
        <v>0</v>
      </c>
    </row>
    <row r="15" spans="1:112" hidden="1">
      <c r="A15" s="68">
        <v>3</v>
      </c>
      <c r="B15" s="262" t="str">
        <f t="shared" ca="1" si="12"/>
        <v>D.1.4.</v>
      </c>
      <c r="C15" s="263" t="str">
        <f t="shared" ca="1" si="13"/>
        <v>Veikla</v>
      </c>
      <c r="D15" s="267"/>
      <c r="E15" s="264">
        <f t="shared" ca="1" si="14"/>
        <v>0.21</v>
      </c>
      <c r="F15" s="265">
        <f ca="1">H15+NPV(FD,I15:INDEX(I15:DC15,PAL))</f>
        <v>0</v>
      </c>
      <c r="G15" s="258">
        <f ca="1">SUMIF($H$5:$DC$5,"&lt;="&amp;PAL,$H15:$DC15)</f>
        <v>0</v>
      </c>
      <c r="H15" s="266">
        <f t="shared" ca="1" si="15"/>
        <v>0</v>
      </c>
      <c r="I15" s="266">
        <f t="shared" ca="1" si="15"/>
        <v>0</v>
      </c>
      <c r="J15" s="266">
        <f t="shared" ca="1" si="15"/>
        <v>0</v>
      </c>
      <c r="K15" s="266">
        <f t="shared" ca="1" si="15"/>
        <v>0</v>
      </c>
      <c r="L15" s="266">
        <f t="shared" ca="1" si="15"/>
        <v>0</v>
      </c>
      <c r="M15" s="266">
        <f t="shared" ca="1" si="15"/>
        <v>0</v>
      </c>
      <c r="N15" s="266">
        <f t="shared" ca="1" si="15"/>
        <v>0</v>
      </c>
      <c r="O15" s="266">
        <f t="shared" ca="1" si="15"/>
        <v>0</v>
      </c>
      <c r="P15" s="266">
        <f t="shared" ca="1" si="15"/>
        <v>0</v>
      </c>
      <c r="Q15" s="266">
        <f t="shared" ca="1" si="15"/>
        <v>0</v>
      </c>
      <c r="R15" s="266">
        <f t="shared" ca="1" si="15"/>
        <v>0</v>
      </c>
      <c r="S15" s="266">
        <f t="shared" ca="1" si="15"/>
        <v>0</v>
      </c>
      <c r="T15" s="266">
        <f t="shared" ca="1" si="15"/>
        <v>0</v>
      </c>
      <c r="U15" s="266">
        <f t="shared" ca="1" si="15"/>
        <v>0</v>
      </c>
      <c r="V15" s="266">
        <f t="shared" ca="1" si="15"/>
        <v>0</v>
      </c>
      <c r="W15" s="266">
        <f t="shared" ca="1" si="15"/>
        <v>0</v>
      </c>
      <c r="X15" s="266">
        <f t="shared" ca="1" si="16"/>
        <v>0</v>
      </c>
      <c r="Y15" s="266">
        <f t="shared" ca="1" si="16"/>
        <v>0</v>
      </c>
      <c r="Z15" s="266">
        <f t="shared" ca="1" si="16"/>
        <v>0</v>
      </c>
      <c r="AA15" s="266">
        <f t="shared" ca="1" si="16"/>
        <v>0</v>
      </c>
      <c r="AB15" s="266">
        <f t="shared" ca="1" si="16"/>
        <v>0</v>
      </c>
      <c r="AC15" s="266">
        <f t="shared" ca="1" si="16"/>
        <v>0</v>
      </c>
      <c r="AD15" s="266">
        <f t="shared" ca="1" si="16"/>
        <v>0</v>
      </c>
      <c r="AE15" s="266">
        <f t="shared" ca="1" si="16"/>
        <v>0</v>
      </c>
      <c r="AF15" s="266">
        <f t="shared" ca="1" si="16"/>
        <v>0</v>
      </c>
      <c r="AG15" s="266">
        <f t="shared" ca="1" si="16"/>
        <v>0</v>
      </c>
      <c r="AH15" s="266">
        <f t="shared" ca="1" si="16"/>
        <v>0</v>
      </c>
      <c r="AI15" s="266">
        <f t="shared" ca="1" si="16"/>
        <v>0</v>
      </c>
      <c r="AJ15" s="266">
        <f t="shared" ca="1" si="16"/>
        <v>0</v>
      </c>
      <c r="AK15" s="266">
        <f t="shared" ca="1" si="16"/>
        <v>0</v>
      </c>
      <c r="AL15" s="266">
        <f t="shared" ca="1" si="16"/>
        <v>0</v>
      </c>
      <c r="AM15" s="266">
        <f t="shared" ca="1" si="16"/>
        <v>0</v>
      </c>
      <c r="AN15" s="266">
        <f t="shared" ca="1" si="17"/>
        <v>0</v>
      </c>
      <c r="AO15" s="266">
        <f t="shared" ca="1" si="17"/>
        <v>0</v>
      </c>
      <c r="AP15" s="266">
        <f t="shared" ca="1" si="17"/>
        <v>0</v>
      </c>
      <c r="AQ15" s="266">
        <f t="shared" ca="1" si="17"/>
        <v>0</v>
      </c>
      <c r="AR15" s="266">
        <f t="shared" ca="1" si="17"/>
        <v>0</v>
      </c>
      <c r="AS15" s="266">
        <f t="shared" ca="1" si="17"/>
        <v>0</v>
      </c>
      <c r="AT15" s="266">
        <f t="shared" ca="1" si="17"/>
        <v>0</v>
      </c>
      <c r="AU15" s="266">
        <f t="shared" ca="1" si="17"/>
        <v>0</v>
      </c>
      <c r="AV15" s="266">
        <f t="shared" ca="1" si="17"/>
        <v>0</v>
      </c>
      <c r="AW15" s="266">
        <f t="shared" ca="1" si="17"/>
        <v>0</v>
      </c>
      <c r="AX15" s="266">
        <f t="shared" ca="1" si="17"/>
        <v>0</v>
      </c>
      <c r="AY15" s="266">
        <f t="shared" ca="1" si="17"/>
        <v>0</v>
      </c>
      <c r="AZ15" s="266">
        <f t="shared" ca="1" si="17"/>
        <v>0</v>
      </c>
      <c r="BA15" s="266">
        <f t="shared" ca="1" si="17"/>
        <v>0</v>
      </c>
      <c r="BB15" s="266">
        <f t="shared" ca="1" si="17"/>
        <v>0</v>
      </c>
      <c r="BC15" s="266">
        <f t="shared" ca="1" si="17"/>
        <v>0</v>
      </c>
      <c r="BD15" s="266">
        <f t="shared" ca="1" si="18"/>
        <v>0</v>
      </c>
      <c r="BE15" s="266">
        <f t="shared" ca="1" si="18"/>
        <v>0</v>
      </c>
      <c r="BF15" s="266">
        <f t="shared" ca="1" si="18"/>
        <v>0</v>
      </c>
      <c r="BG15" s="266">
        <f t="shared" ca="1" si="18"/>
        <v>0</v>
      </c>
      <c r="BH15" s="266">
        <f t="shared" ca="1" si="18"/>
        <v>0</v>
      </c>
      <c r="BI15" s="266">
        <f t="shared" ca="1" si="18"/>
        <v>0</v>
      </c>
      <c r="BJ15" s="266">
        <f t="shared" ca="1" si="18"/>
        <v>0</v>
      </c>
      <c r="BK15" s="266">
        <f t="shared" ca="1" si="18"/>
        <v>0</v>
      </c>
      <c r="BL15" s="266">
        <f t="shared" ca="1" si="18"/>
        <v>0</v>
      </c>
      <c r="BM15" s="266">
        <f t="shared" ca="1" si="18"/>
        <v>0</v>
      </c>
      <c r="BN15" s="266">
        <f t="shared" ca="1" si="18"/>
        <v>0</v>
      </c>
      <c r="BO15" s="266">
        <f t="shared" ca="1" si="18"/>
        <v>0</v>
      </c>
      <c r="BP15" s="266">
        <f t="shared" ca="1" si="18"/>
        <v>0</v>
      </c>
      <c r="BQ15" s="266">
        <f t="shared" ca="1" si="18"/>
        <v>0</v>
      </c>
      <c r="BR15" s="266">
        <f t="shared" ca="1" si="18"/>
        <v>0</v>
      </c>
      <c r="BS15" s="266">
        <f t="shared" ca="1" si="18"/>
        <v>0</v>
      </c>
      <c r="BT15" s="266">
        <f t="shared" ca="1" si="19"/>
        <v>0</v>
      </c>
      <c r="BU15" s="266">
        <f t="shared" ca="1" si="19"/>
        <v>0</v>
      </c>
      <c r="BV15" s="266">
        <f t="shared" ca="1" si="19"/>
        <v>0</v>
      </c>
      <c r="BW15" s="266">
        <f t="shared" ca="1" si="19"/>
        <v>0</v>
      </c>
      <c r="BX15" s="266">
        <f t="shared" ca="1" si="19"/>
        <v>0</v>
      </c>
      <c r="BY15" s="266">
        <f t="shared" ca="1" si="19"/>
        <v>0</v>
      </c>
      <c r="BZ15" s="266">
        <f t="shared" ca="1" si="19"/>
        <v>0</v>
      </c>
      <c r="CA15" s="266">
        <f t="shared" ca="1" si="19"/>
        <v>0</v>
      </c>
      <c r="CB15" s="266">
        <f t="shared" ca="1" si="19"/>
        <v>0</v>
      </c>
      <c r="CC15" s="266">
        <f t="shared" ca="1" si="19"/>
        <v>0</v>
      </c>
      <c r="CD15" s="266">
        <f t="shared" ca="1" si="19"/>
        <v>0</v>
      </c>
      <c r="CE15" s="266">
        <f t="shared" ca="1" si="19"/>
        <v>0</v>
      </c>
      <c r="CF15" s="266">
        <f t="shared" ca="1" si="19"/>
        <v>0</v>
      </c>
      <c r="CG15" s="266">
        <f t="shared" ca="1" si="19"/>
        <v>0</v>
      </c>
      <c r="CH15" s="266">
        <f t="shared" ca="1" si="19"/>
        <v>0</v>
      </c>
      <c r="CI15" s="266">
        <f t="shared" ca="1" si="19"/>
        <v>0</v>
      </c>
      <c r="CJ15" s="266">
        <f t="shared" ca="1" si="20"/>
        <v>0</v>
      </c>
      <c r="CK15" s="266">
        <f t="shared" ca="1" si="20"/>
        <v>0</v>
      </c>
      <c r="CL15" s="266">
        <f t="shared" ca="1" si="20"/>
        <v>0</v>
      </c>
      <c r="CM15" s="266">
        <f t="shared" ca="1" si="20"/>
        <v>0</v>
      </c>
      <c r="CN15" s="266">
        <f t="shared" ca="1" si="20"/>
        <v>0</v>
      </c>
      <c r="CO15" s="266">
        <f t="shared" ca="1" si="20"/>
        <v>0</v>
      </c>
      <c r="CP15" s="266">
        <f t="shared" ca="1" si="20"/>
        <v>0</v>
      </c>
      <c r="CQ15" s="266">
        <f t="shared" ca="1" si="20"/>
        <v>0</v>
      </c>
      <c r="CR15" s="266">
        <f t="shared" ca="1" si="20"/>
        <v>0</v>
      </c>
      <c r="CS15" s="266">
        <f t="shared" ca="1" si="20"/>
        <v>0</v>
      </c>
      <c r="CT15" s="266">
        <f t="shared" ca="1" si="21"/>
        <v>0</v>
      </c>
      <c r="CU15" s="266">
        <f t="shared" ca="1" si="21"/>
        <v>0</v>
      </c>
      <c r="CV15" s="266">
        <f t="shared" ca="1" si="21"/>
        <v>0</v>
      </c>
      <c r="CW15" s="266">
        <f t="shared" ca="1" si="21"/>
        <v>0</v>
      </c>
      <c r="CX15" s="266">
        <f t="shared" ca="1" si="21"/>
        <v>0</v>
      </c>
      <c r="CY15" s="266">
        <f t="shared" ca="1" si="21"/>
        <v>0</v>
      </c>
      <c r="CZ15" s="266">
        <f t="shared" ca="1" si="21"/>
        <v>0</v>
      </c>
      <c r="DA15" s="266">
        <f t="shared" ca="1" si="21"/>
        <v>0</v>
      </c>
      <c r="DB15" s="266">
        <f t="shared" ca="1" si="21"/>
        <v>0</v>
      </c>
      <c r="DC15" s="266">
        <f t="shared" ca="1" si="21"/>
        <v>0</v>
      </c>
      <c r="DE15" s="118" t="str">
        <f t="shared" ca="1" si="24"/>
        <v>D.1.4.</v>
      </c>
      <c r="DF15">
        <f t="shared" ca="1" si="22"/>
        <v>1</v>
      </c>
      <c r="DG15">
        <f t="shared" ca="1" si="23"/>
        <v>21</v>
      </c>
      <c r="DH15">
        <v>0</v>
      </c>
    </row>
    <row r="16" spans="1:112" hidden="1">
      <c r="A16" s="68">
        <v>4</v>
      </c>
      <c r="B16" s="262" t="str">
        <f t="shared" ca="1" si="12"/>
        <v>D.1.5.</v>
      </c>
      <c r="C16" s="263" t="str">
        <f t="shared" ca="1" si="13"/>
        <v>Veikla</v>
      </c>
      <c r="D16" s="267"/>
      <c r="E16" s="264">
        <f t="shared" ca="1" si="14"/>
        <v>0.21</v>
      </c>
      <c r="F16" s="265">
        <f ca="1">H16+NPV(FD,I16:INDEX(I16:DC16,PAL))</f>
        <v>0</v>
      </c>
      <c r="G16" s="258">
        <f ca="1">SUMIF($H$5:$DC$5,"&lt;="&amp;PAL,$H16:$DC16)</f>
        <v>0</v>
      </c>
      <c r="H16" s="266">
        <f t="shared" ca="1" si="15"/>
        <v>0</v>
      </c>
      <c r="I16" s="266">
        <f t="shared" ca="1" si="15"/>
        <v>0</v>
      </c>
      <c r="J16" s="266">
        <f t="shared" ca="1" si="15"/>
        <v>0</v>
      </c>
      <c r="K16" s="266">
        <f t="shared" ca="1" si="15"/>
        <v>0</v>
      </c>
      <c r="L16" s="266">
        <f t="shared" ca="1" si="15"/>
        <v>0</v>
      </c>
      <c r="M16" s="266">
        <f t="shared" ca="1" si="15"/>
        <v>0</v>
      </c>
      <c r="N16" s="266">
        <f t="shared" ca="1" si="15"/>
        <v>0</v>
      </c>
      <c r="O16" s="266">
        <f t="shared" ca="1" si="15"/>
        <v>0</v>
      </c>
      <c r="P16" s="266">
        <f t="shared" ca="1" si="15"/>
        <v>0</v>
      </c>
      <c r="Q16" s="266">
        <f t="shared" ca="1" si="15"/>
        <v>0</v>
      </c>
      <c r="R16" s="266">
        <f t="shared" ca="1" si="15"/>
        <v>0</v>
      </c>
      <c r="S16" s="266">
        <f t="shared" ca="1" si="15"/>
        <v>0</v>
      </c>
      <c r="T16" s="266">
        <f t="shared" ca="1" si="15"/>
        <v>0</v>
      </c>
      <c r="U16" s="266">
        <f t="shared" ca="1" si="15"/>
        <v>0</v>
      </c>
      <c r="V16" s="266">
        <f t="shared" ca="1" si="15"/>
        <v>0</v>
      </c>
      <c r="W16" s="266">
        <f t="shared" ca="1" si="15"/>
        <v>0</v>
      </c>
      <c r="X16" s="266">
        <f t="shared" ca="1" si="16"/>
        <v>0</v>
      </c>
      <c r="Y16" s="266">
        <f t="shared" ca="1" si="16"/>
        <v>0</v>
      </c>
      <c r="Z16" s="266">
        <f t="shared" ca="1" si="16"/>
        <v>0</v>
      </c>
      <c r="AA16" s="266">
        <f t="shared" ca="1" si="16"/>
        <v>0</v>
      </c>
      <c r="AB16" s="266">
        <f t="shared" ca="1" si="16"/>
        <v>0</v>
      </c>
      <c r="AC16" s="266">
        <f t="shared" ca="1" si="16"/>
        <v>0</v>
      </c>
      <c r="AD16" s="266">
        <f t="shared" ca="1" si="16"/>
        <v>0</v>
      </c>
      <c r="AE16" s="266">
        <f t="shared" ca="1" si="16"/>
        <v>0</v>
      </c>
      <c r="AF16" s="266">
        <f t="shared" ca="1" si="16"/>
        <v>0</v>
      </c>
      <c r="AG16" s="266">
        <f t="shared" ca="1" si="16"/>
        <v>0</v>
      </c>
      <c r="AH16" s="266">
        <f t="shared" ca="1" si="16"/>
        <v>0</v>
      </c>
      <c r="AI16" s="266">
        <f t="shared" ca="1" si="16"/>
        <v>0</v>
      </c>
      <c r="AJ16" s="266">
        <f t="shared" ca="1" si="16"/>
        <v>0</v>
      </c>
      <c r="AK16" s="266">
        <f t="shared" ca="1" si="16"/>
        <v>0</v>
      </c>
      <c r="AL16" s="266">
        <f t="shared" ca="1" si="16"/>
        <v>0</v>
      </c>
      <c r="AM16" s="266">
        <f t="shared" ca="1" si="16"/>
        <v>0</v>
      </c>
      <c r="AN16" s="266">
        <f t="shared" ca="1" si="17"/>
        <v>0</v>
      </c>
      <c r="AO16" s="266">
        <f t="shared" ca="1" si="17"/>
        <v>0</v>
      </c>
      <c r="AP16" s="266">
        <f t="shared" ca="1" si="17"/>
        <v>0</v>
      </c>
      <c r="AQ16" s="266">
        <f t="shared" ca="1" si="17"/>
        <v>0</v>
      </c>
      <c r="AR16" s="266">
        <f t="shared" ca="1" si="17"/>
        <v>0</v>
      </c>
      <c r="AS16" s="266">
        <f t="shared" ca="1" si="17"/>
        <v>0</v>
      </c>
      <c r="AT16" s="266">
        <f t="shared" ca="1" si="17"/>
        <v>0</v>
      </c>
      <c r="AU16" s="266">
        <f t="shared" ca="1" si="17"/>
        <v>0</v>
      </c>
      <c r="AV16" s="266">
        <f t="shared" ca="1" si="17"/>
        <v>0</v>
      </c>
      <c r="AW16" s="266">
        <f t="shared" ca="1" si="17"/>
        <v>0</v>
      </c>
      <c r="AX16" s="266">
        <f t="shared" ca="1" si="17"/>
        <v>0</v>
      </c>
      <c r="AY16" s="266">
        <f t="shared" ca="1" si="17"/>
        <v>0</v>
      </c>
      <c r="AZ16" s="266">
        <f t="shared" ca="1" si="17"/>
        <v>0</v>
      </c>
      <c r="BA16" s="266">
        <f t="shared" ca="1" si="17"/>
        <v>0</v>
      </c>
      <c r="BB16" s="266">
        <f t="shared" ca="1" si="17"/>
        <v>0</v>
      </c>
      <c r="BC16" s="266">
        <f t="shared" ca="1" si="17"/>
        <v>0</v>
      </c>
      <c r="BD16" s="266">
        <f t="shared" ca="1" si="18"/>
        <v>0</v>
      </c>
      <c r="BE16" s="266">
        <f t="shared" ca="1" si="18"/>
        <v>0</v>
      </c>
      <c r="BF16" s="266">
        <f t="shared" ca="1" si="18"/>
        <v>0</v>
      </c>
      <c r="BG16" s="266">
        <f t="shared" ca="1" si="18"/>
        <v>0</v>
      </c>
      <c r="BH16" s="266">
        <f t="shared" ca="1" si="18"/>
        <v>0</v>
      </c>
      <c r="BI16" s="266">
        <f t="shared" ca="1" si="18"/>
        <v>0</v>
      </c>
      <c r="BJ16" s="266">
        <f t="shared" ca="1" si="18"/>
        <v>0</v>
      </c>
      <c r="BK16" s="266">
        <f t="shared" ca="1" si="18"/>
        <v>0</v>
      </c>
      <c r="BL16" s="266">
        <f t="shared" ca="1" si="18"/>
        <v>0</v>
      </c>
      <c r="BM16" s="266">
        <f t="shared" ca="1" si="18"/>
        <v>0</v>
      </c>
      <c r="BN16" s="266">
        <f t="shared" ca="1" si="18"/>
        <v>0</v>
      </c>
      <c r="BO16" s="266">
        <f t="shared" ca="1" si="18"/>
        <v>0</v>
      </c>
      <c r="BP16" s="266">
        <f t="shared" ca="1" si="18"/>
        <v>0</v>
      </c>
      <c r="BQ16" s="266">
        <f t="shared" ca="1" si="18"/>
        <v>0</v>
      </c>
      <c r="BR16" s="266">
        <f t="shared" ca="1" si="18"/>
        <v>0</v>
      </c>
      <c r="BS16" s="266">
        <f t="shared" ca="1" si="18"/>
        <v>0</v>
      </c>
      <c r="BT16" s="266">
        <f t="shared" ca="1" si="19"/>
        <v>0</v>
      </c>
      <c r="BU16" s="266">
        <f t="shared" ca="1" si="19"/>
        <v>0</v>
      </c>
      <c r="BV16" s="266">
        <f t="shared" ca="1" si="19"/>
        <v>0</v>
      </c>
      <c r="BW16" s="266">
        <f t="shared" ca="1" si="19"/>
        <v>0</v>
      </c>
      <c r="BX16" s="266">
        <f t="shared" ca="1" si="19"/>
        <v>0</v>
      </c>
      <c r="BY16" s="266">
        <f t="shared" ca="1" si="19"/>
        <v>0</v>
      </c>
      <c r="BZ16" s="266">
        <f t="shared" ca="1" si="19"/>
        <v>0</v>
      </c>
      <c r="CA16" s="266">
        <f t="shared" ca="1" si="19"/>
        <v>0</v>
      </c>
      <c r="CB16" s="266">
        <f t="shared" ca="1" si="19"/>
        <v>0</v>
      </c>
      <c r="CC16" s="266">
        <f t="shared" ca="1" si="19"/>
        <v>0</v>
      </c>
      <c r="CD16" s="266">
        <f t="shared" ca="1" si="19"/>
        <v>0</v>
      </c>
      <c r="CE16" s="266">
        <f t="shared" ca="1" si="19"/>
        <v>0</v>
      </c>
      <c r="CF16" s="266">
        <f t="shared" ca="1" si="19"/>
        <v>0</v>
      </c>
      <c r="CG16" s="266">
        <f t="shared" ca="1" si="19"/>
        <v>0</v>
      </c>
      <c r="CH16" s="266">
        <f t="shared" ca="1" si="19"/>
        <v>0</v>
      </c>
      <c r="CI16" s="266">
        <f t="shared" ca="1" si="19"/>
        <v>0</v>
      </c>
      <c r="CJ16" s="266">
        <f t="shared" ca="1" si="20"/>
        <v>0</v>
      </c>
      <c r="CK16" s="266">
        <f t="shared" ca="1" si="20"/>
        <v>0</v>
      </c>
      <c r="CL16" s="266">
        <f t="shared" ca="1" si="20"/>
        <v>0</v>
      </c>
      <c r="CM16" s="266">
        <f t="shared" ca="1" si="20"/>
        <v>0</v>
      </c>
      <c r="CN16" s="266">
        <f t="shared" ca="1" si="20"/>
        <v>0</v>
      </c>
      <c r="CO16" s="266">
        <f t="shared" ca="1" si="20"/>
        <v>0</v>
      </c>
      <c r="CP16" s="266">
        <f t="shared" ca="1" si="20"/>
        <v>0</v>
      </c>
      <c r="CQ16" s="266">
        <f t="shared" ca="1" si="20"/>
        <v>0</v>
      </c>
      <c r="CR16" s="266">
        <f t="shared" ca="1" si="20"/>
        <v>0</v>
      </c>
      <c r="CS16" s="266">
        <f t="shared" ca="1" si="20"/>
        <v>0</v>
      </c>
      <c r="CT16" s="266">
        <f t="shared" ca="1" si="21"/>
        <v>0</v>
      </c>
      <c r="CU16" s="266">
        <f t="shared" ca="1" si="21"/>
        <v>0</v>
      </c>
      <c r="CV16" s="266">
        <f t="shared" ca="1" si="21"/>
        <v>0</v>
      </c>
      <c r="CW16" s="266">
        <f t="shared" ca="1" si="21"/>
        <v>0</v>
      </c>
      <c r="CX16" s="266">
        <f t="shared" ca="1" si="21"/>
        <v>0</v>
      </c>
      <c r="CY16" s="266">
        <f t="shared" ca="1" si="21"/>
        <v>0</v>
      </c>
      <c r="CZ16" s="266">
        <f t="shared" ca="1" si="21"/>
        <v>0</v>
      </c>
      <c r="DA16" s="266">
        <f t="shared" ca="1" si="21"/>
        <v>0</v>
      </c>
      <c r="DB16" s="266">
        <f t="shared" ca="1" si="21"/>
        <v>0</v>
      </c>
      <c r="DC16" s="266">
        <f t="shared" ca="1" si="21"/>
        <v>0</v>
      </c>
      <c r="DE16" s="118" t="str">
        <f t="shared" ca="1" si="24"/>
        <v>D.1.5.</v>
      </c>
      <c r="DF16">
        <f t="shared" ca="1" si="22"/>
        <v>1</v>
      </c>
      <c r="DG16">
        <f t="shared" ca="1" si="23"/>
        <v>21</v>
      </c>
      <c r="DH16">
        <v>0</v>
      </c>
    </row>
    <row r="17" spans="1:112" hidden="1">
      <c r="A17" s="68">
        <v>5</v>
      </c>
      <c r="B17" s="262" t="str">
        <f t="shared" ca="1" si="12"/>
        <v>D.1.6.</v>
      </c>
      <c r="C17" s="263" t="str">
        <f t="shared" ca="1" si="13"/>
        <v>Veikla</v>
      </c>
      <c r="D17" s="267"/>
      <c r="E17" s="264">
        <f t="shared" ca="1" si="14"/>
        <v>0.21</v>
      </c>
      <c r="F17" s="265">
        <f ca="1">H17+NPV(FD,I17:INDEX(I17:DC17,PAL))</f>
        <v>0</v>
      </c>
      <c r="G17" s="258">
        <f ca="1">SUMIF($H$5:$DC$5,"&lt;="&amp;PAL,$H17:$DC17)</f>
        <v>0</v>
      </c>
      <c r="H17" s="266">
        <f t="shared" ca="1" si="15"/>
        <v>0</v>
      </c>
      <c r="I17" s="266">
        <f t="shared" ca="1" si="15"/>
        <v>0</v>
      </c>
      <c r="J17" s="266">
        <f t="shared" ca="1" si="15"/>
        <v>0</v>
      </c>
      <c r="K17" s="266">
        <f t="shared" ca="1" si="15"/>
        <v>0</v>
      </c>
      <c r="L17" s="266">
        <f t="shared" ca="1" si="15"/>
        <v>0</v>
      </c>
      <c r="M17" s="266">
        <f t="shared" ca="1" si="15"/>
        <v>0</v>
      </c>
      <c r="N17" s="266">
        <f t="shared" ca="1" si="15"/>
        <v>0</v>
      </c>
      <c r="O17" s="266">
        <f t="shared" ca="1" si="15"/>
        <v>0</v>
      </c>
      <c r="P17" s="266">
        <f t="shared" ca="1" si="15"/>
        <v>0</v>
      </c>
      <c r="Q17" s="266">
        <f t="shared" ca="1" si="15"/>
        <v>0</v>
      </c>
      <c r="R17" s="266">
        <f t="shared" ca="1" si="15"/>
        <v>0</v>
      </c>
      <c r="S17" s="266">
        <f t="shared" ca="1" si="15"/>
        <v>0</v>
      </c>
      <c r="T17" s="266">
        <f t="shared" ca="1" si="15"/>
        <v>0</v>
      </c>
      <c r="U17" s="266">
        <f t="shared" ca="1" si="15"/>
        <v>0</v>
      </c>
      <c r="V17" s="266">
        <f t="shared" ca="1" si="15"/>
        <v>0</v>
      </c>
      <c r="W17" s="266">
        <f t="shared" ca="1" si="15"/>
        <v>0</v>
      </c>
      <c r="X17" s="266">
        <f t="shared" ca="1" si="16"/>
        <v>0</v>
      </c>
      <c r="Y17" s="266">
        <f t="shared" ca="1" si="16"/>
        <v>0</v>
      </c>
      <c r="Z17" s="266">
        <f t="shared" ca="1" si="16"/>
        <v>0</v>
      </c>
      <c r="AA17" s="266">
        <f t="shared" ca="1" si="16"/>
        <v>0</v>
      </c>
      <c r="AB17" s="266">
        <f t="shared" ca="1" si="16"/>
        <v>0</v>
      </c>
      <c r="AC17" s="266">
        <f t="shared" ca="1" si="16"/>
        <v>0</v>
      </c>
      <c r="AD17" s="266">
        <f t="shared" ca="1" si="16"/>
        <v>0</v>
      </c>
      <c r="AE17" s="266">
        <f t="shared" ca="1" si="16"/>
        <v>0</v>
      </c>
      <c r="AF17" s="266">
        <f t="shared" ca="1" si="16"/>
        <v>0</v>
      </c>
      <c r="AG17" s="266">
        <f t="shared" ca="1" si="16"/>
        <v>0</v>
      </c>
      <c r="AH17" s="266">
        <f t="shared" ca="1" si="16"/>
        <v>0</v>
      </c>
      <c r="AI17" s="266">
        <f t="shared" ca="1" si="16"/>
        <v>0</v>
      </c>
      <c r="AJ17" s="266">
        <f t="shared" ca="1" si="16"/>
        <v>0</v>
      </c>
      <c r="AK17" s="266">
        <f t="shared" ca="1" si="16"/>
        <v>0</v>
      </c>
      <c r="AL17" s="266">
        <f t="shared" ca="1" si="16"/>
        <v>0</v>
      </c>
      <c r="AM17" s="266">
        <f t="shared" ca="1" si="16"/>
        <v>0</v>
      </c>
      <c r="AN17" s="266">
        <f t="shared" ca="1" si="17"/>
        <v>0</v>
      </c>
      <c r="AO17" s="266">
        <f t="shared" ca="1" si="17"/>
        <v>0</v>
      </c>
      <c r="AP17" s="266">
        <f t="shared" ca="1" si="17"/>
        <v>0</v>
      </c>
      <c r="AQ17" s="266">
        <f t="shared" ca="1" si="17"/>
        <v>0</v>
      </c>
      <c r="AR17" s="266">
        <f t="shared" ca="1" si="17"/>
        <v>0</v>
      </c>
      <c r="AS17" s="266">
        <f t="shared" ca="1" si="17"/>
        <v>0</v>
      </c>
      <c r="AT17" s="266">
        <f t="shared" ca="1" si="17"/>
        <v>0</v>
      </c>
      <c r="AU17" s="266">
        <f t="shared" ca="1" si="17"/>
        <v>0</v>
      </c>
      <c r="AV17" s="266">
        <f t="shared" ca="1" si="17"/>
        <v>0</v>
      </c>
      <c r="AW17" s="266">
        <f t="shared" ca="1" si="17"/>
        <v>0</v>
      </c>
      <c r="AX17" s="266">
        <f t="shared" ca="1" si="17"/>
        <v>0</v>
      </c>
      <c r="AY17" s="266">
        <f t="shared" ca="1" si="17"/>
        <v>0</v>
      </c>
      <c r="AZ17" s="266">
        <f t="shared" ca="1" si="17"/>
        <v>0</v>
      </c>
      <c r="BA17" s="266">
        <f t="shared" ca="1" si="17"/>
        <v>0</v>
      </c>
      <c r="BB17" s="266">
        <f t="shared" ca="1" si="17"/>
        <v>0</v>
      </c>
      <c r="BC17" s="266">
        <f t="shared" ca="1" si="17"/>
        <v>0</v>
      </c>
      <c r="BD17" s="266">
        <f t="shared" ca="1" si="18"/>
        <v>0</v>
      </c>
      <c r="BE17" s="266">
        <f t="shared" ca="1" si="18"/>
        <v>0</v>
      </c>
      <c r="BF17" s="266">
        <f t="shared" ca="1" si="18"/>
        <v>0</v>
      </c>
      <c r="BG17" s="266">
        <f t="shared" ca="1" si="18"/>
        <v>0</v>
      </c>
      <c r="BH17" s="266">
        <f t="shared" ca="1" si="18"/>
        <v>0</v>
      </c>
      <c r="BI17" s="266">
        <f t="shared" ca="1" si="18"/>
        <v>0</v>
      </c>
      <c r="BJ17" s="266">
        <f t="shared" ca="1" si="18"/>
        <v>0</v>
      </c>
      <c r="BK17" s="266">
        <f t="shared" ca="1" si="18"/>
        <v>0</v>
      </c>
      <c r="BL17" s="266">
        <f t="shared" ca="1" si="18"/>
        <v>0</v>
      </c>
      <c r="BM17" s="266">
        <f t="shared" ca="1" si="18"/>
        <v>0</v>
      </c>
      <c r="BN17" s="266">
        <f t="shared" ca="1" si="18"/>
        <v>0</v>
      </c>
      <c r="BO17" s="266">
        <f t="shared" ca="1" si="18"/>
        <v>0</v>
      </c>
      <c r="BP17" s="266">
        <f t="shared" ca="1" si="18"/>
        <v>0</v>
      </c>
      <c r="BQ17" s="266">
        <f t="shared" ca="1" si="18"/>
        <v>0</v>
      </c>
      <c r="BR17" s="266">
        <f t="shared" ca="1" si="18"/>
        <v>0</v>
      </c>
      <c r="BS17" s="266">
        <f t="shared" ca="1" si="18"/>
        <v>0</v>
      </c>
      <c r="BT17" s="266">
        <f t="shared" ca="1" si="19"/>
        <v>0</v>
      </c>
      <c r="BU17" s="266">
        <f t="shared" ca="1" si="19"/>
        <v>0</v>
      </c>
      <c r="BV17" s="266">
        <f t="shared" ca="1" si="19"/>
        <v>0</v>
      </c>
      <c r="BW17" s="266">
        <f t="shared" ca="1" si="19"/>
        <v>0</v>
      </c>
      <c r="BX17" s="266">
        <f t="shared" ca="1" si="19"/>
        <v>0</v>
      </c>
      <c r="BY17" s="266">
        <f t="shared" ca="1" si="19"/>
        <v>0</v>
      </c>
      <c r="BZ17" s="266">
        <f t="shared" ca="1" si="19"/>
        <v>0</v>
      </c>
      <c r="CA17" s="266">
        <f t="shared" ca="1" si="19"/>
        <v>0</v>
      </c>
      <c r="CB17" s="266">
        <f t="shared" ca="1" si="19"/>
        <v>0</v>
      </c>
      <c r="CC17" s="266">
        <f t="shared" ca="1" si="19"/>
        <v>0</v>
      </c>
      <c r="CD17" s="266">
        <f t="shared" ca="1" si="19"/>
        <v>0</v>
      </c>
      <c r="CE17" s="266">
        <f t="shared" ca="1" si="19"/>
        <v>0</v>
      </c>
      <c r="CF17" s="266">
        <f t="shared" ca="1" si="19"/>
        <v>0</v>
      </c>
      <c r="CG17" s="266">
        <f t="shared" ca="1" si="19"/>
        <v>0</v>
      </c>
      <c r="CH17" s="266">
        <f t="shared" ca="1" si="19"/>
        <v>0</v>
      </c>
      <c r="CI17" s="266">
        <f t="shared" ca="1" si="19"/>
        <v>0</v>
      </c>
      <c r="CJ17" s="266">
        <f t="shared" ca="1" si="20"/>
        <v>0</v>
      </c>
      <c r="CK17" s="266">
        <f t="shared" ca="1" si="20"/>
        <v>0</v>
      </c>
      <c r="CL17" s="266">
        <f t="shared" ca="1" si="20"/>
        <v>0</v>
      </c>
      <c r="CM17" s="266">
        <f t="shared" ca="1" si="20"/>
        <v>0</v>
      </c>
      <c r="CN17" s="266">
        <f t="shared" ca="1" si="20"/>
        <v>0</v>
      </c>
      <c r="CO17" s="266">
        <f t="shared" ca="1" si="20"/>
        <v>0</v>
      </c>
      <c r="CP17" s="266">
        <f t="shared" ca="1" si="20"/>
        <v>0</v>
      </c>
      <c r="CQ17" s="266">
        <f t="shared" ca="1" si="20"/>
        <v>0</v>
      </c>
      <c r="CR17" s="266">
        <f t="shared" ca="1" si="20"/>
        <v>0</v>
      </c>
      <c r="CS17" s="266">
        <f t="shared" ca="1" si="20"/>
        <v>0</v>
      </c>
      <c r="CT17" s="266">
        <f t="shared" ca="1" si="21"/>
        <v>0</v>
      </c>
      <c r="CU17" s="266">
        <f t="shared" ca="1" si="21"/>
        <v>0</v>
      </c>
      <c r="CV17" s="266">
        <f t="shared" ca="1" si="21"/>
        <v>0</v>
      </c>
      <c r="CW17" s="266">
        <f t="shared" ca="1" si="21"/>
        <v>0</v>
      </c>
      <c r="CX17" s="266">
        <f t="shared" ca="1" si="21"/>
        <v>0</v>
      </c>
      <c r="CY17" s="266">
        <f t="shared" ca="1" si="21"/>
        <v>0</v>
      </c>
      <c r="CZ17" s="266">
        <f t="shared" ca="1" si="21"/>
        <v>0</v>
      </c>
      <c r="DA17" s="266">
        <f t="shared" ca="1" si="21"/>
        <v>0</v>
      </c>
      <c r="DB17" s="266">
        <f t="shared" ca="1" si="21"/>
        <v>0</v>
      </c>
      <c r="DC17" s="266">
        <f t="shared" ca="1" si="21"/>
        <v>0</v>
      </c>
      <c r="DE17" s="118" t="str">
        <f t="shared" ca="1" si="24"/>
        <v>D.1.6.</v>
      </c>
      <c r="DF17">
        <f t="shared" ca="1" si="22"/>
        <v>1</v>
      </c>
      <c r="DG17">
        <f t="shared" ca="1" si="23"/>
        <v>21</v>
      </c>
      <c r="DH17">
        <v>0</v>
      </c>
    </row>
    <row r="18" spans="1:112" hidden="1">
      <c r="A18" s="68">
        <v>6</v>
      </c>
      <c r="B18" s="262" t="str">
        <f t="shared" ca="1" si="12"/>
        <v>D.1.7.</v>
      </c>
      <c r="C18" s="263" t="str">
        <f t="shared" ca="1" si="13"/>
        <v>Veikla</v>
      </c>
      <c r="D18" s="267"/>
      <c r="E18" s="264">
        <f t="shared" ca="1" si="14"/>
        <v>0.21</v>
      </c>
      <c r="F18" s="265">
        <f ca="1">H18+NPV(FD,I18:INDEX(I18:DC18,PAL))</f>
        <v>0</v>
      </c>
      <c r="G18" s="258">
        <f ca="1">SUMIF($H$5:$DC$5,"&lt;="&amp;PAL,$H18:$DC18)</f>
        <v>0</v>
      </c>
      <c r="H18" s="266">
        <f t="shared" ca="1" si="15"/>
        <v>0</v>
      </c>
      <c r="I18" s="266">
        <f t="shared" ca="1" si="15"/>
        <v>0</v>
      </c>
      <c r="J18" s="266">
        <f t="shared" ca="1" si="15"/>
        <v>0</v>
      </c>
      <c r="K18" s="266">
        <f t="shared" ca="1" si="15"/>
        <v>0</v>
      </c>
      <c r="L18" s="266">
        <f t="shared" ca="1" si="15"/>
        <v>0</v>
      </c>
      <c r="M18" s="266">
        <f t="shared" ca="1" si="15"/>
        <v>0</v>
      </c>
      <c r="N18" s="266">
        <f t="shared" ca="1" si="15"/>
        <v>0</v>
      </c>
      <c r="O18" s="266">
        <f t="shared" ca="1" si="15"/>
        <v>0</v>
      </c>
      <c r="P18" s="266">
        <f t="shared" ca="1" si="15"/>
        <v>0</v>
      </c>
      <c r="Q18" s="266">
        <f t="shared" ca="1" si="15"/>
        <v>0</v>
      </c>
      <c r="R18" s="266">
        <f t="shared" ca="1" si="15"/>
        <v>0</v>
      </c>
      <c r="S18" s="266">
        <f t="shared" ca="1" si="15"/>
        <v>0</v>
      </c>
      <c r="T18" s="266">
        <f t="shared" ca="1" si="15"/>
        <v>0</v>
      </c>
      <c r="U18" s="266">
        <f t="shared" ca="1" si="15"/>
        <v>0</v>
      </c>
      <c r="V18" s="266">
        <f t="shared" ca="1" si="15"/>
        <v>0</v>
      </c>
      <c r="W18" s="266">
        <f t="shared" ca="1" si="15"/>
        <v>0</v>
      </c>
      <c r="X18" s="266">
        <f t="shared" ca="1" si="16"/>
        <v>0</v>
      </c>
      <c r="Y18" s="266">
        <f t="shared" ca="1" si="16"/>
        <v>0</v>
      </c>
      <c r="Z18" s="266">
        <f t="shared" ca="1" si="16"/>
        <v>0</v>
      </c>
      <c r="AA18" s="266">
        <f t="shared" ca="1" si="16"/>
        <v>0</v>
      </c>
      <c r="AB18" s="266">
        <f t="shared" ca="1" si="16"/>
        <v>0</v>
      </c>
      <c r="AC18" s="266">
        <f t="shared" ca="1" si="16"/>
        <v>0</v>
      </c>
      <c r="AD18" s="266">
        <f t="shared" ca="1" si="16"/>
        <v>0</v>
      </c>
      <c r="AE18" s="266">
        <f t="shared" ca="1" si="16"/>
        <v>0</v>
      </c>
      <c r="AF18" s="266">
        <f t="shared" ca="1" si="16"/>
        <v>0</v>
      </c>
      <c r="AG18" s="266">
        <f t="shared" ca="1" si="16"/>
        <v>0</v>
      </c>
      <c r="AH18" s="266">
        <f t="shared" ca="1" si="16"/>
        <v>0</v>
      </c>
      <c r="AI18" s="266">
        <f t="shared" ca="1" si="16"/>
        <v>0</v>
      </c>
      <c r="AJ18" s="266">
        <f t="shared" ca="1" si="16"/>
        <v>0</v>
      </c>
      <c r="AK18" s="266">
        <f t="shared" ca="1" si="16"/>
        <v>0</v>
      </c>
      <c r="AL18" s="266">
        <f t="shared" ca="1" si="16"/>
        <v>0</v>
      </c>
      <c r="AM18" s="266">
        <f t="shared" ca="1" si="16"/>
        <v>0</v>
      </c>
      <c r="AN18" s="266">
        <f t="shared" ca="1" si="17"/>
        <v>0</v>
      </c>
      <c r="AO18" s="266">
        <f t="shared" ca="1" si="17"/>
        <v>0</v>
      </c>
      <c r="AP18" s="266">
        <f t="shared" ca="1" si="17"/>
        <v>0</v>
      </c>
      <c r="AQ18" s="266">
        <f t="shared" ca="1" si="17"/>
        <v>0</v>
      </c>
      <c r="AR18" s="266">
        <f t="shared" ca="1" si="17"/>
        <v>0</v>
      </c>
      <c r="AS18" s="266">
        <f t="shared" ca="1" si="17"/>
        <v>0</v>
      </c>
      <c r="AT18" s="266">
        <f t="shared" ca="1" si="17"/>
        <v>0</v>
      </c>
      <c r="AU18" s="266">
        <f t="shared" ca="1" si="17"/>
        <v>0</v>
      </c>
      <c r="AV18" s="266">
        <f t="shared" ca="1" si="17"/>
        <v>0</v>
      </c>
      <c r="AW18" s="266">
        <f t="shared" ca="1" si="17"/>
        <v>0</v>
      </c>
      <c r="AX18" s="266">
        <f t="shared" ca="1" si="17"/>
        <v>0</v>
      </c>
      <c r="AY18" s="266">
        <f t="shared" ca="1" si="17"/>
        <v>0</v>
      </c>
      <c r="AZ18" s="266">
        <f t="shared" ca="1" si="17"/>
        <v>0</v>
      </c>
      <c r="BA18" s="266">
        <f t="shared" ca="1" si="17"/>
        <v>0</v>
      </c>
      <c r="BB18" s="266">
        <f t="shared" ca="1" si="17"/>
        <v>0</v>
      </c>
      <c r="BC18" s="266">
        <f t="shared" ca="1" si="17"/>
        <v>0</v>
      </c>
      <c r="BD18" s="266">
        <f t="shared" ca="1" si="18"/>
        <v>0</v>
      </c>
      <c r="BE18" s="266">
        <f t="shared" ca="1" si="18"/>
        <v>0</v>
      </c>
      <c r="BF18" s="266">
        <f t="shared" ca="1" si="18"/>
        <v>0</v>
      </c>
      <c r="BG18" s="266">
        <f t="shared" ca="1" si="18"/>
        <v>0</v>
      </c>
      <c r="BH18" s="266">
        <f t="shared" ca="1" si="18"/>
        <v>0</v>
      </c>
      <c r="BI18" s="266">
        <f t="shared" ca="1" si="18"/>
        <v>0</v>
      </c>
      <c r="BJ18" s="266">
        <f t="shared" ca="1" si="18"/>
        <v>0</v>
      </c>
      <c r="BK18" s="266">
        <f t="shared" ca="1" si="18"/>
        <v>0</v>
      </c>
      <c r="BL18" s="266">
        <f t="shared" ca="1" si="18"/>
        <v>0</v>
      </c>
      <c r="BM18" s="266">
        <f t="shared" ca="1" si="18"/>
        <v>0</v>
      </c>
      <c r="BN18" s="266">
        <f t="shared" ca="1" si="18"/>
        <v>0</v>
      </c>
      <c r="BO18" s="266">
        <f t="shared" ca="1" si="18"/>
        <v>0</v>
      </c>
      <c r="BP18" s="266">
        <f t="shared" ca="1" si="18"/>
        <v>0</v>
      </c>
      <c r="BQ18" s="266">
        <f t="shared" ca="1" si="18"/>
        <v>0</v>
      </c>
      <c r="BR18" s="266">
        <f t="shared" ca="1" si="18"/>
        <v>0</v>
      </c>
      <c r="BS18" s="266">
        <f t="shared" ca="1" si="18"/>
        <v>0</v>
      </c>
      <c r="BT18" s="266">
        <f t="shared" ca="1" si="19"/>
        <v>0</v>
      </c>
      <c r="BU18" s="266">
        <f t="shared" ca="1" si="19"/>
        <v>0</v>
      </c>
      <c r="BV18" s="266">
        <f t="shared" ca="1" si="19"/>
        <v>0</v>
      </c>
      <c r="BW18" s="266">
        <f t="shared" ca="1" si="19"/>
        <v>0</v>
      </c>
      <c r="BX18" s="266">
        <f t="shared" ca="1" si="19"/>
        <v>0</v>
      </c>
      <c r="BY18" s="266">
        <f t="shared" ca="1" si="19"/>
        <v>0</v>
      </c>
      <c r="BZ18" s="266">
        <f t="shared" ca="1" si="19"/>
        <v>0</v>
      </c>
      <c r="CA18" s="266">
        <f t="shared" ca="1" si="19"/>
        <v>0</v>
      </c>
      <c r="CB18" s="266">
        <f t="shared" ca="1" si="19"/>
        <v>0</v>
      </c>
      <c r="CC18" s="266">
        <f t="shared" ca="1" si="19"/>
        <v>0</v>
      </c>
      <c r="CD18" s="266">
        <f t="shared" ca="1" si="19"/>
        <v>0</v>
      </c>
      <c r="CE18" s="266">
        <f t="shared" ca="1" si="19"/>
        <v>0</v>
      </c>
      <c r="CF18" s="266">
        <f t="shared" ca="1" si="19"/>
        <v>0</v>
      </c>
      <c r="CG18" s="266">
        <f t="shared" ca="1" si="19"/>
        <v>0</v>
      </c>
      <c r="CH18" s="266">
        <f t="shared" ca="1" si="19"/>
        <v>0</v>
      </c>
      <c r="CI18" s="266">
        <f t="shared" ca="1" si="19"/>
        <v>0</v>
      </c>
      <c r="CJ18" s="266">
        <f t="shared" ca="1" si="20"/>
        <v>0</v>
      </c>
      <c r="CK18" s="266">
        <f t="shared" ca="1" si="20"/>
        <v>0</v>
      </c>
      <c r="CL18" s="266">
        <f t="shared" ca="1" si="20"/>
        <v>0</v>
      </c>
      <c r="CM18" s="266">
        <f t="shared" ca="1" si="20"/>
        <v>0</v>
      </c>
      <c r="CN18" s="266">
        <f t="shared" ca="1" si="20"/>
        <v>0</v>
      </c>
      <c r="CO18" s="266">
        <f t="shared" ca="1" si="20"/>
        <v>0</v>
      </c>
      <c r="CP18" s="266">
        <f t="shared" ca="1" si="20"/>
        <v>0</v>
      </c>
      <c r="CQ18" s="266">
        <f t="shared" ca="1" si="20"/>
        <v>0</v>
      </c>
      <c r="CR18" s="266">
        <f t="shared" ca="1" si="20"/>
        <v>0</v>
      </c>
      <c r="CS18" s="266">
        <f t="shared" ca="1" si="20"/>
        <v>0</v>
      </c>
      <c r="CT18" s="266">
        <f t="shared" ca="1" si="21"/>
        <v>0</v>
      </c>
      <c r="CU18" s="266">
        <f t="shared" ca="1" si="21"/>
        <v>0</v>
      </c>
      <c r="CV18" s="266">
        <f t="shared" ca="1" si="21"/>
        <v>0</v>
      </c>
      <c r="CW18" s="266">
        <f t="shared" ca="1" si="21"/>
        <v>0</v>
      </c>
      <c r="CX18" s="266">
        <f t="shared" ca="1" si="21"/>
        <v>0</v>
      </c>
      <c r="CY18" s="266">
        <f t="shared" ca="1" si="21"/>
        <v>0</v>
      </c>
      <c r="CZ18" s="266">
        <f t="shared" ca="1" si="21"/>
        <v>0</v>
      </c>
      <c r="DA18" s="266">
        <f t="shared" ca="1" si="21"/>
        <v>0</v>
      </c>
      <c r="DB18" s="266">
        <f t="shared" ca="1" si="21"/>
        <v>0</v>
      </c>
      <c r="DC18" s="266">
        <f t="shared" ca="1" si="21"/>
        <v>0</v>
      </c>
      <c r="DE18" s="118" t="str">
        <f t="shared" ca="1" si="24"/>
        <v>D.1.7.</v>
      </c>
      <c r="DF18">
        <f t="shared" ca="1" si="22"/>
        <v>1</v>
      </c>
      <c r="DG18">
        <f t="shared" ca="1" si="23"/>
        <v>21</v>
      </c>
      <c r="DH18">
        <v>0</v>
      </c>
    </row>
    <row r="19" spans="1:112" hidden="1">
      <c r="A19" s="68">
        <v>7</v>
      </c>
      <c r="B19" s="262" t="str">
        <f t="shared" ca="1" si="12"/>
        <v>D.1.8.</v>
      </c>
      <c r="C19" s="263" t="str">
        <f t="shared" ca="1" si="13"/>
        <v>Veikla</v>
      </c>
      <c r="D19" s="268"/>
      <c r="E19" s="264">
        <f t="shared" ca="1" si="14"/>
        <v>0.21</v>
      </c>
      <c r="F19" s="265">
        <f ca="1">H19+NPV(FD,I19:INDEX(I19:DC19,PAL))</f>
        <v>0</v>
      </c>
      <c r="G19" s="258">
        <f ca="1">SUMIF($H$5:$DC$5,"&lt;="&amp;PAL,$H19:$DC19)</f>
        <v>0</v>
      </c>
      <c r="H19" s="266">
        <f t="shared" ca="1" si="15"/>
        <v>0</v>
      </c>
      <c r="I19" s="266">
        <f t="shared" ca="1" si="15"/>
        <v>0</v>
      </c>
      <c r="J19" s="266">
        <f t="shared" ca="1" si="15"/>
        <v>0</v>
      </c>
      <c r="K19" s="266">
        <f t="shared" ca="1" si="15"/>
        <v>0</v>
      </c>
      <c r="L19" s="266">
        <f t="shared" ca="1" si="15"/>
        <v>0</v>
      </c>
      <c r="M19" s="266">
        <f t="shared" ca="1" si="15"/>
        <v>0</v>
      </c>
      <c r="N19" s="266">
        <f t="shared" ca="1" si="15"/>
        <v>0</v>
      </c>
      <c r="O19" s="266">
        <f t="shared" ca="1" si="15"/>
        <v>0</v>
      </c>
      <c r="P19" s="266">
        <f t="shared" ca="1" si="15"/>
        <v>0</v>
      </c>
      <c r="Q19" s="266">
        <f t="shared" ca="1" si="15"/>
        <v>0</v>
      </c>
      <c r="R19" s="266">
        <f t="shared" ca="1" si="15"/>
        <v>0</v>
      </c>
      <c r="S19" s="266">
        <f t="shared" ca="1" si="15"/>
        <v>0</v>
      </c>
      <c r="T19" s="266">
        <f t="shared" ca="1" si="15"/>
        <v>0</v>
      </c>
      <c r="U19" s="266">
        <f t="shared" ca="1" si="15"/>
        <v>0</v>
      </c>
      <c r="V19" s="266">
        <f t="shared" ca="1" si="15"/>
        <v>0</v>
      </c>
      <c r="W19" s="266">
        <f t="shared" ca="1" si="15"/>
        <v>0</v>
      </c>
      <c r="X19" s="266">
        <f t="shared" ca="1" si="16"/>
        <v>0</v>
      </c>
      <c r="Y19" s="266">
        <f t="shared" ca="1" si="16"/>
        <v>0</v>
      </c>
      <c r="Z19" s="266">
        <f t="shared" ca="1" si="16"/>
        <v>0</v>
      </c>
      <c r="AA19" s="266">
        <f t="shared" ca="1" si="16"/>
        <v>0</v>
      </c>
      <c r="AB19" s="266">
        <f t="shared" ca="1" si="16"/>
        <v>0</v>
      </c>
      <c r="AC19" s="266">
        <f t="shared" ca="1" si="16"/>
        <v>0</v>
      </c>
      <c r="AD19" s="266">
        <f t="shared" ca="1" si="16"/>
        <v>0</v>
      </c>
      <c r="AE19" s="266">
        <f t="shared" ca="1" si="16"/>
        <v>0</v>
      </c>
      <c r="AF19" s="266">
        <f t="shared" ca="1" si="16"/>
        <v>0</v>
      </c>
      <c r="AG19" s="266">
        <f t="shared" ca="1" si="16"/>
        <v>0</v>
      </c>
      <c r="AH19" s="266">
        <f t="shared" ca="1" si="16"/>
        <v>0</v>
      </c>
      <c r="AI19" s="266">
        <f t="shared" ca="1" si="16"/>
        <v>0</v>
      </c>
      <c r="AJ19" s="266">
        <f t="shared" ca="1" si="16"/>
        <v>0</v>
      </c>
      <c r="AK19" s="266">
        <f t="shared" ca="1" si="16"/>
        <v>0</v>
      </c>
      <c r="AL19" s="266">
        <f t="shared" ca="1" si="16"/>
        <v>0</v>
      </c>
      <c r="AM19" s="266">
        <f t="shared" ca="1" si="16"/>
        <v>0</v>
      </c>
      <c r="AN19" s="266">
        <f t="shared" ca="1" si="17"/>
        <v>0</v>
      </c>
      <c r="AO19" s="266">
        <f t="shared" ca="1" si="17"/>
        <v>0</v>
      </c>
      <c r="AP19" s="266">
        <f t="shared" ca="1" si="17"/>
        <v>0</v>
      </c>
      <c r="AQ19" s="266">
        <f t="shared" ca="1" si="17"/>
        <v>0</v>
      </c>
      <c r="AR19" s="266">
        <f t="shared" ca="1" si="17"/>
        <v>0</v>
      </c>
      <c r="AS19" s="266">
        <f t="shared" ca="1" si="17"/>
        <v>0</v>
      </c>
      <c r="AT19" s="266">
        <f t="shared" ca="1" si="17"/>
        <v>0</v>
      </c>
      <c r="AU19" s="266">
        <f t="shared" ca="1" si="17"/>
        <v>0</v>
      </c>
      <c r="AV19" s="266">
        <f t="shared" ca="1" si="17"/>
        <v>0</v>
      </c>
      <c r="AW19" s="266">
        <f t="shared" ca="1" si="17"/>
        <v>0</v>
      </c>
      <c r="AX19" s="266">
        <f t="shared" ca="1" si="17"/>
        <v>0</v>
      </c>
      <c r="AY19" s="266">
        <f t="shared" ca="1" si="17"/>
        <v>0</v>
      </c>
      <c r="AZ19" s="266">
        <f t="shared" ca="1" si="17"/>
        <v>0</v>
      </c>
      <c r="BA19" s="266">
        <f t="shared" ca="1" si="17"/>
        <v>0</v>
      </c>
      <c r="BB19" s="266">
        <f t="shared" ca="1" si="17"/>
        <v>0</v>
      </c>
      <c r="BC19" s="266">
        <f t="shared" ca="1" si="17"/>
        <v>0</v>
      </c>
      <c r="BD19" s="266">
        <f t="shared" ca="1" si="18"/>
        <v>0</v>
      </c>
      <c r="BE19" s="266">
        <f t="shared" ca="1" si="18"/>
        <v>0</v>
      </c>
      <c r="BF19" s="266">
        <f t="shared" ca="1" si="18"/>
        <v>0</v>
      </c>
      <c r="BG19" s="266">
        <f t="shared" ca="1" si="18"/>
        <v>0</v>
      </c>
      <c r="BH19" s="266">
        <f t="shared" ca="1" si="18"/>
        <v>0</v>
      </c>
      <c r="BI19" s="266">
        <f t="shared" ca="1" si="18"/>
        <v>0</v>
      </c>
      <c r="BJ19" s="266">
        <f t="shared" ca="1" si="18"/>
        <v>0</v>
      </c>
      <c r="BK19" s="266">
        <f t="shared" ca="1" si="18"/>
        <v>0</v>
      </c>
      <c r="BL19" s="266">
        <f t="shared" ca="1" si="18"/>
        <v>0</v>
      </c>
      <c r="BM19" s="266">
        <f t="shared" ca="1" si="18"/>
        <v>0</v>
      </c>
      <c r="BN19" s="266">
        <f t="shared" ca="1" si="18"/>
        <v>0</v>
      </c>
      <c r="BO19" s="266">
        <f t="shared" ca="1" si="18"/>
        <v>0</v>
      </c>
      <c r="BP19" s="266">
        <f t="shared" ca="1" si="18"/>
        <v>0</v>
      </c>
      <c r="BQ19" s="266">
        <f t="shared" ca="1" si="18"/>
        <v>0</v>
      </c>
      <c r="BR19" s="266">
        <f t="shared" ca="1" si="18"/>
        <v>0</v>
      </c>
      <c r="BS19" s="266">
        <f t="shared" ca="1" si="18"/>
        <v>0</v>
      </c>
      <c r="BT19" s="266">
        <f t="shared" ca="1" si="19"/>
        <v>0</v>
      </c>
      <c r="BU19" s="266">
        <f t="shared" ca="1" si="19"/>
        <v>0</v>
      </c>
      <c r="BV19" s="266">
        <f t="shared" ca="1" si="19"/>
        <v>0</v>
      </c>
      <c r="BW19" s="266">
        <f t="shared" ca="1" si="19"/>
        <v>0</v>
      </c>
      <c r="BX19" s="266">
        <f t="shared" ca="1" si="19"/>
        <v>0</v>
      </c>
      <c r="BY19" s="266">
        <f t="shared" ca="1" si="19"/>
        <v>0</v>
      </c>
      <c r="BZ19" s="266">
        <f t="shared" ca="1" si="19"/>
        <v>0</v>
      </c>
      <c r="CA19" s="266">
        <f t="shared" ca="1" si="19"/>
        <v>0</v>
      </c>
      <c r="CB19" s="266">
        <f t="shared" ca="1" si="19"/>
        <v>0</v>
      </c>
      <c r="CC19" s="266">
        <f t="shared" ca="1" si="19"/>
        <v>0</v>
      </c>
      <c r="CD19" s="266">
        <f t="shared" ca="1" si="19"/>
        <v>0</v>
      </c>
      <c r="CE19" s="266">
        <f t="shared" ca="1" si="19"/>
        <v>0</v>
      </c>
      <c r="CF19" s="266">
        <f t="shared" ca="1" si="19"/>
        <v>0</v>
      </c>
      <c r="CG19" s="266">
        <f t="shared" ca="1" si="19"/>
        <v>0</v>
      </c>
      <c r="CH19" s="266">
        <f t="shared" ca="1" si="19"/>
        <v>0</v>
      </c>
      <c r="CI19" s="266">
        <f t="shared" ca="1" si="19"/>
        <v>0</v>
      </c>
      <c r="CJ19" s="266">
        <f t="shared" ca="1" si="20"/>
        <v>0</v>
      </c>
      <c r="CK19" s="266">
        <f t="shared" ca="1" si="20"/>
        <v>0</v>
      </c>
      <c r="CL19" s="266">
        <f t="shared" ca="1" si="20"/>
        <v>0</v>
      </c>
      <c r="CM19" s="266">
        <f t="shared" ca="1" si="20"/>
        <v>0</v>
      </c>
      <c r="CN19" s="266">
        <f t="shared" ca="1" si="20"/>
        <v>0</v>
      </c>
      <c r="CO19" s="266">
        <f t="shared" ca="1" si="20"/>
        <v>0</v>
      </c>
      <c r="CP19" s="266">
        <f t="shared" ca="1" si="20"/>
        <v>0</v>
      </c>
      <c r="CQ19" s="266">
        <f t="shared" ca="1" si="20"/>
        <v>0</v>
      </c>
      <c r="CR19" s="266">
        <f t="shared" ca="1" si="20"/>
        <v>0</v>
      </c>
      <c r="CS19" s="266">
        <f t="shared" ca="1" si="20"/>
        <v>0</v>
      </c>
      <c r="CT19" s="266">
        <f t="shared" ca="1" si="21"/>
        <v>0</v>
      </c>
      <c r="CU19" s="266">
        <f t="shared" ca="1" si="21"/>
        <v>0</v>
      </c>
      <c r="CV19" s="266">
        <f t="shared" ca="1" si="21"/>
        <v>0</v>
      </c>
      <c r="CW19" s="266">
        <f t="shared" ca="1" si="21"/>
        <v>0</v>
      </c>
      <c r="CX19" s="266">
        <f t="shared" ca="1" si="21"/>
        <v>0</v>
      </c>
      <c r="CY19" s="266">
        <f t="shared" ca="1" si="21"/>
        <v>0</v>
      </c>
      <c r="CZ19" s="266">
        <f t="shared" ca="1" si="21"/>
        <v>0</v>
      </c>
      <c r="DA19" s="266">
        <f t="shared" ca="1" si="21"/>
        <v>0</v>
      </c>
      <c r="DB19" s="266">
        <f t="shared" ca="1" si="21"/>
        <v>0</v>
      </c>
      <c r="DC19" s="266">
        <f t="shared" ca="1" si="21"/>
        <v>0</v>
      </c>
      <c r="DE19" s="118" t="str">
        <f t="shared" ca="1" si="24"/>
        <v>D.1.8.</v>
      </c>
      <c r="DF19">
        <f t="shared" ca="1" si="22"/>
        <v>1</v>
      </c>
      <c r="DG19">
        <f t="shared" ca="1" si="23"/>
        <v>21</v>
      </c>
      <c r="DH19">
        <v>0</v>
      </c>
    </row>
    <row r="20" spans="1:112" hidden="1">
      <c r="A20" s="68">
        <v>8</v>
      </c>
      <c r="B20" s="262" t="str">
        <f t="shared" ca="1" si="12"/>
        <v>D.1.9.</v>
      </c>
      <c r="C20" s="263" t="str">
        <f t="shared" ca="1" si="13"/>
        <v>Reinvesticijos (po priemonės įgyvendinimo)</v>
      </c>
      <c r="D20" s="268"/>
      <c r="E20" s="264">
        <f t="shared" ca="1" si="14"/>
        <v>0.21</v>
      </c>
      <c r="F20" s="265">
        <f ca="1">H20+NPV(FD,I20:INDEX(I20:DC20,PAL))</f>
        <v>0</v>
      </c>
      <c r="G20" s="258">
        <f ca="1">SUMIF($H$5:$DC$5,"&lt;="&amp;PAL,$H20:$DC20)</f>
        <v>0</v>
      </c>
      <c r="H20" s="266">
        <f t="shared" ca="1" si="15"/>
        <v>0</v>
      </c>
      <c r="I20" s="266">
        <f t="shared" ca="1" si="15"/>
        <v>0</v>
      </c>
      <c r="J20" s="266">
        <f t="shared" ca="1" si="15"/>
        <v>0</v>
      </c>
      <c r="K20" s="266">
        <f t="shared" ca="1" si="15"/>
        <v>0</v>
      </c>
      <c r="L20" s="266">
        <f t="shared" ca="1" si="15"/>
        <v>0</v>
      </c>
      <c r="M20" s="266">
        <f t="shared" ca="1" si="15"/>
        <v>0</v>
      </c>
      <c r="N20" s="266">
        <f t="shared" ca="1" si="15"/>
        <v>0</v>
      </c>
      <c r="O20" s="266">
        <f t="shared" ca="1" si="15"/>
        <v>0</v>
      </c>
      <c r="P20" s="266">
        <f t="shared" ca="1" si="15"/>
        <v>0</v>
      </c>
      <c r="Q20" s="266">
        <f t="shared" ca="1" si="15"/>
        <v>0</v>
      </c>
      <c r="R20" s="266">
        <f t="shared" ca="1" si="15"/>
        <v>0</v>
      </c>
      <c r="S20" s="266">
        <f t="shared" ca="1" si="15"/>
        <v>0</v>
      </c>
      <c r="T20" s="266">
        <f t="shared" ca="1" si="15"/>
        <v>0</v>
      </c>
      <c r="U20" s="266">
        <f t="shared" ca="1" si="15"/>
        <v>0</v>
      </c>
      <c r="V20" s="266">
        <f t="shared" ca="1" si="15"/>
        <v>0</v>
      </c>
      <c r="W20" s="266">
        <f t="shared" ca="1" si="15"/>
        <v>0</v>
      </c>
      <c r="X20" s="266">
        <f t="shared" ca="1" si="16"/>
        <v>0</v>
      </c>
      <c r="Y20" s="266">
        <f t="shared" ca="1" si="16"/>
        <v>0</v>
      </c>
      <c r="Z20" s="266">
        <f t="shared" ca="1" si="16"/>
        <v>0</v>
      </c>
      <c r="AA20" s="266">
        <f t="shared" ca="1" si="16"/>
        <v>0</v>
      </c>
      <c r="AB20" s="266">
        <f t="shared" ca="1" si="16"/>
        <v>0</v>
      </c>
      <c r="AC20" s="266">
        <f t="shared" ca="1" si="16"/>
        <v>0</v>
      </c>
      <c r="AD20" s="266">
        <f t="shared" ca="1" si="16"/>
        <v>0</v>
      </c>
      <c r="AE20" s="266">
        <f t="shared" ca="1" si="16"/>
        <v>0</v>
      </c>
      <c r="AF20" s="266">
        <f t="shared" ca="1" si="16"/>
        <v>0</v>
      </c>
      <c r="AG20" s="266">
        <f t="shared" ca="1" si="16"/>
        <v>0</v>
      </c>
      <c r="AH20" s="266">
        <f t="shared" ca="1" si="16"/>
        <v>0</v>
      </c>
      <c r="AI20" s="266">
        <f t="shared" ca="1" si="16"/>
        <v>0</v>
      </c>
      <c r="AJ20" s="266">
        <f t="shared" ca="1" si="16"/>
        <v>0</v>
      </c>
      <c r="AK20" s="266">
        <f t="shared" ca="1" si="16"/>
        <v>0</v>
      </c>
      <c r="AL20" s="266">
        <f t="shared" ca="1" si="16"/>
        <v>0</v>
      </c>
      <c r="AM20" s="266">
        <f t="shared" ca="1" si="16"/>
        <v>0</v>
      </c>
      <c r="AN20" s="266">
        <f t="shared" ca="1" si="17"/>
        <v>0</v>
      </c>
      <c r="AO20" s="266">
        <f t="shared" ca="1" si="17"/>
        <v>0</v>
      </c>
      <c r="AP20" s="266">
        <f t="shared" ca="1" si="17"/>
        <v>0</v>
      </c>
      <c r="AQ20" s="266">
        <f t="shared" ca="1" si="17"/>
        <v>0</v>
      </c>
      <c r="AR20" s="266">
        <f t="shared" ca="1" si="17"/>
        <v>0</v>
      </c>
      <c r="AS20" s="266">
        <f t="shared" ca="1" si="17"/>
        <v>0</v>
      </c>
      <c r="AT20" s="266">
        <f t="shared" ca="1" si="17"/>
        <v>0</v>
      </c>
      <c r="AU20" s="266">
        <f t="shared" ca="1" si="17"/>
        <v>0</v>
      </c>
      <c r="AV20" s="266">
        <f t="shared" ca="1" si="17"/>
        <v>0</v>
      </c>
      <c r="AW20" s="266">
        <f t="shared" ca="1" si="17"/>
        <v>0</v>
      </c>
      <c r="AX20" s="266">
        <f t="shared" ca="1" si="17"/>
        <v>0</v>
      </c>
      <c r="AY20" s="266">
        <f t="shared" ca="1" si="17"/>
        <v>0</v>
      </c>
      <c r="AZ20" s="266">
        <f t="shared" ca="1" si="17"/>
        <v>0</v>
      </c>
      <c r="BA20" s="266">
        <f t="shared" ca="1" si="17"/>
        <v>0</v>
      </c>
      <c r="BB20" s="266">
        <f t="shared" ca="1" si="17"/>
        <v>0</v>
      </c>
      <c r="BC20" s="266">
        <f t="shared" ca="1" si="17"/>
        <v>0</v>
      </c>
      <c r="BD20" s="266">
        <f t="shared" ca="1" si="18"/>
        <v>0</v>
      </c>
      <c r="BE20" s="266">
        <f t="shared" ca="1" si="18"/>
        <v>0</v>
      </c>
      <c r="BF20" s="266">
        <f t="shared" ca="1" si="18"/>
        <v>0</v>
      </c>
      <c r="BG20" s="266">
        <f t="shared" ca="1" si="18"/>
        <v>0</v>
      </c>
      <c r="BH20" s="266">
        <f t="shared" ca="1" si="18"/>
        <v>0</v>
      </c>
      <c r="BI20" s="266">
        <f t="shared" ca="1" si="18"/>
        <v>0</v>
      </c>
      <c r="BJ20" s="266">
        <f t="shared" ca="1" si="18"/>
        <v>0</v>
      </c>
      <c r="BK20" s="266">
        <f t="shared" ca="1" si="18"/>
        <v>0</v>
      </c>
      <c r="BL20" s="266">
        <f t="shared" ca="1" si="18"/>
        <v>0</v>
      </c>
      <c r="BM20" s="266">
        <f t="shared" ca="1" si="18"/>
        <v>0</v>
      </c>
      <c r="BN20" s="266">
        <f t="shared" ca="1" si="18"/>
        <v>0</v>
      </c>
      <c r="BO20" s="266">
        <f t="shared" ca="1" si="18"/>
        <v>0</v>
      </c>
      <c r="BP20" s="266">
        <f t="shared" ca="1" si="18"/>
        <v>0</v>
      </c>
      <c r="BQ20" s="266">
        <f t="shared" ca="1" si="18"/>
        <v>0</v>
      </c>
      <c r="BR20" s="266">
        <f t="shared" ca="1" si="18"/>
        <v>0</v>
      </c>
      <c r="BS20" s="266">
        <f t="shared" ca="1" si="18"/>
        <v>0</v>
      </c>
      <c r="BT20" s="266">
        <f t="shared" ca="1" si="19"/>
        <v>0</v>
      </c>
      <c r="BU20" s="266">
        <f t="shared" ca="1" si="19"/>
        <v>0</v>
      </c>
      <c r="BV20" s="266">
        <f t="shared" ca="1" si="19"/>
        <v>0</v>
      </c>
      <c r="BW20" s="266">
        <f t="shared" ca="1" si="19"/>
        <v>0</v>
      </c>
      <c r="BX20" s="266">
        <f t="shared" ca="1" si="19"/>
        <v>0</v>
      </c>
      <c r="BY20" s="266">
        <f t="shared" ca="1" si="19"/>
        <v>0</v>
      </c>
      <c r="BZ20" s="266">
        <f t="shared" ca="1" si="19"/>
        <v>0</v>
      </c>
      <c r="CA20" s="266">
        <f t="shared" ca="1" si="19"/>
        <v>0</v>
      </c>
      <c r="CB20" s="266">
        <f t="shared" ca="1" si="19"/>
        <v>0</v>
      </c>
      <c r="CC20" s="266">
        <f t="shared" ca="1" si="19"/>
        <v>0</v>
      </c>
      <c r="CD20" s="266">
        <f t="shared" ca="1" si="19"/>
        <v>0</v>
      </c>
      <c r="CE20" s="266">
        <f t="shared" ca="1" si="19"/>
        <v>0</v>
      </c>
      <c r="CF20" s="266">
        <f t="shared" ca="1" si="19"/>
        <v>0</v>
      </c>
      <c r="CG20" s="266">
        <f t="shared" ca="1" si="19"/>
        <v>0</v>
      </c>
      <c r="CH20" s="266">
        <f t="shared" ca="1" si="19"/>
        <v>0</v>
      </c>
      <c r="CI20" s="266">
        <f t="shared" ca="1" si="19"/>
        <v>0</v>
      </c>
      <c r="CJ20" s="266">
        <f t="shared" ca="1" si="20"/>
        <v>0</v>
      </c>
      <c r="CK20" s="266">
        <f t="shared" ca="1" si="20"/>
        <v>0</v>
      </c>
      <c r="CL20" s="266">
        <f t="shared" ca="1" si="20"/>
        <v>0</v>
      </c>
      <c r="CM20" s="266">
        <f t="shared" ca="1" si="20"/>
        <v>0</v>
      </c>
      <c r="CN20" s="266">
        <f t="shared" ca="1" si="20"/>
        <v>0</v>
      </c>
      <c r="CO20" s="266">
        <f t="shared" ca="1" si="20"/>
        <v>0</v>
      </c>
      <c r="CP20" s="266">
        <f t="shared" ca="1" si="20"/>
        <v>0</v>
      </c>
      <c r="CQ20" s="266">
        <f t="shared" ca="1" si="20"/>
        <v>0</v>
      </c>
      <c r="CR20" s="266">
        <f t="shared" ca="1" si="20"/>
        <v>0</v>
      </c>
      <c r="CS20" s="266">
        <f t="shared" ca="1" si="20"/>
        <v>0</v>
      </c>
      <c r="CT20" s="266">
        <f t="shared" ca="1" si="21"/>
        <v>0</v>
      </c>
      <c r="CU20" s="266">
        <f t="shared" ca="1" si="21"/>
        <v>0</v>
      </c>
      <c r="CV20" s="266">
        <f t="shared" ca="1" si="21"/>
        <v>0</v>
      </c>
      <c r="CW20" s="266">
        <f t="shared" ca="1" si="21"/>
        <v>0</v>
      </c>
      <c r="CX20" s="266">
        <f t="shared" ca="1" si="21"/>
        <v>0</v>
      </c>
      <c r="CY20" s="266">
        <f t="shared" ca="1" si="21"/>
        <v>0</v>
      </c>
      <c r="CZ20" s="266">
        <f t="shared" ca="1" si="21"/>
        <v>0</v>
      </c>
      <c r="DA20" s="266">
        <f t="shared" ca="1" si="21"/>
        <v>0</v>
      </c>
      <c r="DB20" s="266">
        <f t="shared" ca="1" si="21"/>
        <v>0</v>
      </c>
      <c r="DC20" s="266">
        <f t="shared" ca="1" si="21"/>
        <v>0</v>
      </c>
      <c r="DE20" s="118" t="str">
        <f t="shared" ca="1" si="24"/>
        <v>D.1.9.</v>
      </c>
      <c r="DF20">
        <f t="shared" ca="1" si="22"/>
        <v>1</v>
      </c>
      <c r="DG20">
        <f t="shared" ca="1" si="23"/>
        <v>21</v>
      </c>
      <c r="DH20">
        <v>0</v>
      </c>
    </row>
    <row r="21" spans="1:112" hidden="1">
      <c r="A21" s="68">
        <v>9</v>
      </c>
      <c r="B21" s="262" t="str">
        <f t="shared" ca="1" si="12"/>
        <v>D.1.L.</v>
      </c>
      <c r="C21" s="263" t="str">
        <f t="shared" ca="1" si="13"/>
        <v>Likutinė vertė</v>
      </c>
      <c r="D21" s="268"/>
      <c r="E21" s="264">
        <f t="shared" ca="1" si="14"/>
        <v>0.21</v>
      </c>
      <c r="F21" s="265">
        <f ca="1">H21+NPV(FD,I21:INDEX(I21:DC21,PAL))</f>
        <v>0</v>
      </c>
      <c r="G21" s="258">
        <f ca="1">SUMIF($H$5:$DC$5,"&lt;="&amp;PAL,$H21:$DC21)</f>
        <v>0</v>
      </c>
      <c r="H21" s="266">
        <f t="shared" ca="1" si="15"/>
        <v>0</v>
      </c>
      <c r="I21" s="266">
        <f t="shared" ca="1" si="15"/>
        <v>0</v>
      </c>
      <c r="J21" s="266">
        <f t="shared" ca="1" si="15"/>
        <v>0</v>
      </c>
      <c r="K21" s="266">
        <f t="shared" ca="1" si="15"/>
        <v>0</v>
      </c>
      <c r="L21" s="266">
        <f t="shared" ca="1" si="15"/>
        <v>0</v>
      </c>
      <c r="M21" s="266">
        <f t="shared" ca="1" si="15"/>
        <v>0</v>
      </c>
      <c r="N21" s="266">
        <f t="shared" ca="1" si="15"/>
        <v>0</v>
      </c>
      <c r="O21" s="266">
        <f t="shared" ca="1" si="15"/>
        <v>0</v>
      </c>
      <c r="P21" s="266">
        <f t="shared" ca="1" si="15"/>
        <v>0</v>
      </c>
      <c r="Q21" s="266">
        <f t="shared" ca="1" si="15"/>
        <v>0</v>
      </c>
      <c r="R21" s="266">
        <f t="shared" ca="1" si="15"/>
        <v>0</v>
      </c>
      <c r="S21" s="266">
        <f t="shared" ca="1" si="15"/>
        <v>0</v>
      </c>
      <c r="T21" s="266">
        <f t="shared" ca="1" si="15"/>
        <v>0</v>
      </c>
      <c r="U21" s="266">
        <f t="shared" ca="1" si="15"/>
        <v>0</v>
      </c>
      <c r="V21" s="266">
        <f t="shared" ca="1" si="15"/>
        <v>0</v>
      </c>
      <c r="W21" s="266">
        <f t="shared" ca="1" si="15"/>
        <v>0</v>
      </c>
      <c r="X21" s="266">
        <f t="shared" ca="1" si="16"/>
        <v>0</v>
      </c>
      <c r="Y21" s="266">
        <f t="shared" ca="1" si="16"/>
        <v>0</v>
      </c>
      <c r="Z21" s="266">
        <f t="shared" ca="1" si="16"/>
        <v>0</v>
      </c>
      <c r="AA21" s="266">
        <f t="shared" ca="1" si="16"/>
        <v>0</v>
      </c>
      <c r="AB21" s="266">
        <f t="shared" ca="1" si="16"/>
        <v>0</v>
      </c>
      <c r="AC21" s="266">
        <f t="shared" ca="1" si="16"/>
        <v>0</v>
      </c>
      <c r="AD21" s="266">
        <f t="shared" ca="1" si="16"/>
        <v>0</v>
      </c>
      <c r="AE21" s="266">
        <f t="shared" ca="1" si="16"/>
        <v>0</v>
      </c>
      <c r="AF21" s="266">
        <f t="shared" ca="1" si="16"/>
        <v>0</v>
      </c>
      <c r="AG21" s="266">
        <f t="shared" ca="1" si="16"/>
        <v>0</v>
      </c>
      <c r="AH21" s="266">
        <f t="shared" ca="1" si="16"/>
        <v>0</v>
      </c>
      <c r="AI21" s="266">
        <f t="shared" ca="1" si="16"/>
        <v>0</v>
      </c>
      <c r="AJ21" s="266">
        <f t="shared" ca="1" si="16"/>
        <v>0</v>
      </c>
      <c r="AK21" s="266">
        <f t="shared" ca="1" si="16"/>
        <v>0</v>
      </c>
      <c r="AL21" s="266">
        <f t="shared" ca="1" si="16"/>
        <v>0</v>
      </c>
      <c r="AM21" s="266">
        <f t="shared" ca="1" si="16"/>
        <v>0</v>
      </c>
      <c r="AN21" s="266">
        <f t="shared" ca="1" si="17"/>
        <v>0</v>
      </c>
      <c r="AO21" s="266">
        <f t="shared" ca="1" si="17"/>
        <v>0</v>
      </c>
      <c r="AP21" s="266">
        <f t="shared" ca="1" si="17"/>
        <v>0</v>
      </c>
      <c r="AQ21" s="266">
        <f t="shared" ca="1" si="17"/>
        <v>0</v>
      </c>
      <c r="AR21" s="266">
        <f t="shared" ca="1" si="17"/>
        <v>0</v>
      </c>
      <c r="AS21" s="266">
        <f t="shared" ca="1" si="17"/>
        <v>0</v>
      </c>
      <c r="AT21" s="266">
        <f t="shared" ca="1" si="17"/>
        <v>0</v>
      </c>
      <c r="AU21" s="266">
        <f t="shared" ca="1" si="17"/>
        <v>0</v>
      </c>
      <c r="AV21" s="266">
        <f t="shared" ca="1" si="17"/>
        <v>0</v>
      </c>
      <c r="AW21" s="266">
        <f t="shared" ca="1" si="17"/>
        <v>0</v>
      </c>
      <c r="AX21" s="266">
        <f t="shared" ca="1" si="17"/>
        <v>0</v>
      </c>
      <c r="AY21" s="266">
        <f t="shared" ca="1" si="17"/>
        <v>0</v>
      </c>
      <c r="AZ21" s="266">
        <f t="shared" ca="1" si="17"/>
        <v>0</v>
      </c>
      <c r="BA21" s="266">
        <f t="shared" ca="1" si="17"/>
        <v>0</v>
      </c>
      <c r="BB21" s="266">
        <f t="shared" ca="1" si="17"/>
        <v>0</v>
      </c>
      <c r="BC21" s="266">
        <f t="shared" ca="1" si="17"/>
        <v>0</v>
      </c>
      <c r="BD21" s="266">
        <f t="shared" ca="1" si="18"/>
        <v>0</v>
      </c>
      <c r="BE21" s="266">
        <f t="shared" ca="1" si="18"/>
        <v>0</v>
      </c>
      <c r="BF21" s="266">
        <f t="shared" ca="1" si="18"/>
        <v>0</v>
      </c>
      <c r="BG21" s="266">
        <f t="shared" ca="1" si="18"/>
        <v>0</v>
      </c>
      <c r="BH21" s="266">
        <f t="shared" ca="1" si="18"/>
        <v>0</v>
      </c>
      <c r="BI21" s="266">
        <f t="shared" ca="1" si="18"/>
        <v>0</v>
      </c>
      <c r="BJ21" s="266">
        <f t="shared" ca="1" si="18"/>
        <v>0</v>
      </c>
      <c r="BK21" s="266">
        <f t="shared" ca="1" si="18"/>
        <v>0</v>
      </c>
      <c r="BL21" s="266">
        <f t="shared" ca="1" si="18"/>
        <v>0</v>
      </c>
      <c r="BM21" s="266">
        <f t="shared" ca="1" si="18"/>
        <v>0</v>
      </c>
      <c r="BN21" s="266">
        <f t="shared" ca="1" si="18"/>
        <v>0</v>
      </c>
      <c r="BO21" s="266">
        <f t="shared" ca="1" si="18"/>
        <v>0</v>
      </c>
      <c r="BP21" s="266">
        <f t="shared" ca="1" si="18"/>
        <v>0</v>
      </c>
      <c r="BQ21" s="266">
        <f t="shared" ca="1" si="18"/>
        <v>0</v>
      </c>
      <c r="BR21" s="266">
        <f t="shared" ca="1" si="18"/>
        <v>0</v>
      </c>
      <c r="BS21" s="266">
        <f t="shared" ca="1" si="18"/>
        <v>0</v>
      </c>
      <c r="BT21" s="266">
        <f t="shared" ca="1" si="19"/>
        <v>0</v>
      </c>
      <c r="BU21" s="266">
        <f t="shared" ca="1" si="19"/>
        <v>0</v>
      </c>
      <c r="BV21" s="266">
        <f t="shared" ca="1" si="19"/>
        <v>0</v>
      </c>
      <c r="BW21" s="266">
        <f t="shared" ca="1" si="19"/>
        <v>0</v>
      </c>
      <c r="BX21" s="266">
        <f t="shared" ca="1" si="19"/>
        <v>0</v>
      </c>
      <c r="BY21" s="266">
        <f t="shared" ca="1" si="19"/>
        <v>0</v>
      </c>
      <c r="BZ21" s="266">
        <f t="shared" ca="1" si="19"/>
        <v>0</v>
      </c>
      <c r="CA21" s="266">
        <f t="shared" ca="1" si="19"/>
        <v>0</v>
      </c>
      <c r="CB21" s="266">
        <f t="shared" ca="1" si="19"/>
        <v>0</v>
      </c>
      <c r="CC21" s="266">
        <f t="shared" ca="1" si="19"/>
        <v>0</v>
      </c>
      <c r="CD21" s="266">
        <f t="shared" ca="1" si="19"/>
        <v>0</v>
      </c>
      <c r="CE21" s="266">
        <f t="shared" ca="1" si="19"/>
        <v>0</v>
      </c>
      <c r="CF21" s="266">
        <f t="shared" ca="1" si="19"/>
        <v>0</v>
      </c>
      <c r="CG21" s="266">
        <f t="shared" ca="1" si="19"/>
        <v>0</v>
      </c>
      <c r="CH21" s="266">
        <f t="shared" ca="1" si="19"/>
        <v>0</v>
      </c>
      <c r="CI21" s="266">
        <f t="shared" ca="1" si="19"/>
        <v>0</v>
      </c>
      <c r="CJ21" s="266">
        <f t="shared" ca="1" si="20"/>
        <v>0</v>
      </c>
      <c r="CK21" s="266">
        <f t="shared" ca="1" si="20"/>
        <v>0</v>
      </c>
      <c r="CL21" s="266">
        <f t="shared" ca="1" si="20"/>
        <v>0</v>
      </c>
      <c r="CM21" s="266">
        <f t="shared" ca="1" si="20"/>
        <v>0</v>
      </c>
      <c r="CN21" s="266">
        <f t="shared" ca="1" si="20"/>
        <v>0</v>
      </c>
      <c r="CO21" s="266">
        <f t="shared" ca="1" si="20"/>
        <v>0</v>
      </c>
      <c r="CP21" s="266">
        <f t="shared" ca="1" si="20"/>
        <v>0</v>
      </c>
      <c r="CQ21" s="266">
        <f t="shared" ca="1" si="20"/>
        <v>0</v>
      </c>
      <c r="CR21" s="266">
        <f t="shared" ca="1" si="20"/>
        <v>0</v>
      </c>
      <c r="CS21" s="266">
        <f t="shared" ca="1" si="20"/>
        <v>0</v>
      </c>
      <c r="CT21" s="266">
        <f t="shared" ca="1" si="21"/>
        <v>0</v>
      </c>
      <c r="CU21" s="266">
        <f t="shared" ca="1" si="21"/>
        <v>0</v>
      </c>
      <c r="CV21" s="266">
        <f t="shared" ca="1" si="21"/>
        <v>0</v>
      </c>
      <c r="CW21" s="266">
        <f t="shared" ca="1" si="21"/>
        <v>0</v>
      </c>
      <c r="CX21" s="266">
        <f t="shared" ca="1" si="21"/>
        <v>0</v>
      </c>
      <c r="CY21" s="266">
        <f t="shared" ca="1" si="21"/>
        <v>0</v>
      </c>
      <c r="CZ21" s="266">
        <f t="shared" ca="1" si="21"/>
        <v>0</v>
      </c>
      <c r="DA21" s="266">
        <f t="shared" ca="1" si="21"/>
        <v>0</v>
      </c>
      <c r="DB21" s="266">
        <f t="shared" ca="1" si="21"/>
        <v>0</v>
      </c>
      <c r="DC21" s="266">
        <f t="shared" ca="1" si="21"/>
        <v>0</v>
      </c>
      <c r="DE21" s="118" t="str">
        <f t="shared" ca="1" si="24"/>
        <v>D.1.L.</v>
      </c>
      <c r="DF21">
        <f t="shared" ca="1" si="22"/>
        <v>1</v>
      </c>
      <c r="DG21">
        <f t="shared" ca="1" si="23"/>
        <v>21</v>
      </c>
      <c r="DH21">
        <f ca="1">DG21/(100+DG21)</f>
        <v>0.17355371900826447</v>
      </c>
    </row>
    <row r="22" spans="1:112" hidden="1">
      <c r="A22" s="68">
        <v>10</v>
      </c>
      <c r="B22" s="262" t="str">
        <f t="shared" ca="1" si="12"/>
        <v>D.2.</v>
      </c>
      <c r="C22" s="269" t="str">
        <f t="shared" ca="1" si="13"/>
        <v>Mokestinės (mišrios)</v>
      </c>
      <c r="D22" s="249"/>
      <c r="E22" s="270" t="str">
        <f t="shared" ca="1" si="14"/>
        <v/>
      </c>
      <c r="F22" s="257">
        <f ca="1">SUM(F23:F30)+F31</f>
        <v>0</v>
      </c>
      <c r="G22" s="258">
        <f ca="1">SUMIF($H$5:$DC$5,"&lt;="&amp;PAL,$H22:$DC22)</f>
        <v>0</v>
      </c>
      <c r="H22" s="271">
        <f ca="1">SUM(H23:H31)</f>
        <v>0</v>
      </c>
      <c r="I22" s="271">
        <f t="shared" ref="I22:BT22" ca="1" si="25">SUM(I23:I31)</f>
        <v>0</v>
      </c>
      <c r="J22" s="271">
        <f t="shared" ca="1" si="25"/>
        <v>0</v>
      </c>
      <c r="K22" s="271">
        <f t="shared" ca="1" si="25"/>
        <v>0</v>
      </c>
      <c r="L22" s="271">
        <f t="shared" ca="1" si="25"/>
        <v>0</v>
      </c>
      <c r="M22" s="271">
        <f t="shared" ca="1" si="25"/>
        <v>0</v>
      </c>
      <c r="N22" s="271">
        <f t="shared" ca="1" si="25"/>
        <v>0</v>
      </c>
      <c r="O22" s="271">
        <f t="shared" ca="1" si="25"/>
        <v>0</v>
      </c>
      <c r="P22" s="271">
        <f t="shared" ca="1" si="25"/>
        <v>0</v>
      </c>
      <c r="Q22" s="271">
        <f t="shared" ca="1" si="25"/>
        <v>0</v>
      </c>
      <c r="R22" s="271">
        <f t="shared" ca="1" si="25"/>
        <v>0</v>
      </c>
      <c r="S22" s="271">
        <f t="shared" ca="1" si="25"/>
        <v>0</v>
      </c>
      <c r="T22" s="271">
        <f t="shared" ca="1" si="25"/>
        <v>0</v>
      </c>
      <c r="U22" s="271">
        <f t="shared" ca="1" si="25"/>
        <v>0</v>
      </c>
      <c r="V22" s="271">
        <f t="shared" ca="1" si="25"/>
        <v>0</v>
      </c>
      <c r="W22" s="271">
        <f t="shared" ca="1" si="25"/>
        <v>0</v>
      </c>
      <c r="X22" s="271">
        <f t="shared" ca="1" si="25"/>
        <v>0</v>
      </c>
      <c r="Y22" s="271">
        <f t="shared" ca="1" si="25"/>
        <v>0</v>
      </c>
      <c r="Z22" s="271">
        <f t="shared" ca="1" si="25"/>
        <v>0</v>
      </c>
      <c r="AA22" s="271">
        <f t="shared" ca="1" si="25"/>
        <v>0</v>
      </c>
      <c r="AB22" s="271">
        <f t="shared" ca="1" si="25"/>
        <v>0</v>
      </c>
      <c r="AC22" s="271">
        <f t="shared" ca="1" si="25"/>
        <v>0</v>
      </c>
      <c r="AD22" s="271">
        <f t="shared" ca="1" si="25"/>
        <v>0</v>
      </c>
      <c r="AE22" s="271">
        <f t="shared" ca="1" si="25"/>
        <v>0</v>
      </c>
      <c r="AF22" s="271">
        <f t="shared" ca="1" si="25"/>
        <v>0</v>
      </c>
      <c r="AG22" s="271">
        <f t="shared" ca="1" si="25"/>
        <v>0</v>
      </c>
      <c r="AH22" s="271">
        <f t="shared" ca="1" si="25"/>
        <v>0</v>
      </c>
      <c r="AI22" s="271">
        <f t="shared" ca="1" si="25"/>
        <v>0</v>
      </c>
      <c r="AJ22" s="271">
        <f t="shared" ca="1" si="25"/>
        <v>0</v>
      </c>
      <c r="AK22" s="271">
        <f t="shared" ca="1" si="25"/>
        <v>0</v>
      </c>
      <c r="AL22" s="271">
        <f t="shared" ca="1" si="25"/>
        <v>0</v>
      </c>
      <c r="AM22" s="271">
        <f t="shared" ca="1" si="25"/>
        <v>0</v>
      </c>
      <c r="AN22" s="271">
        <f t="shared" ca="1" si="25"/>
        <v>0</v>
      </c>
      <c r="AO22" s="271">
        <f t="shared" ca="1" si="25"/>
        <v>0</v>
      </c>
      <c r="AP22" s="271">
        <f t="shared" ca="1" si="25"/>
        <v>0</v>
      </c>
      <c r="AQ22" s="271">
        <f t="shared" ca="1" si="25"/>
        <v>0</v>
      </c>
      <c r="AR22" s="271">
        <f t="shared" ca="1" si="25"/>
        <v>0</v>
      </c>
      <c r="AS22" s="271">
        <f t="shared" ca="1" si="25"/>
        <v>0</v>
      </c>
      <c r="AT22" s="271">
        <f t="shared" ca="1" si="25"/>
        <v>0</v>
      </c>
      <c r="AU22" s="271">
        <f t="shared" ca="1" si="25"/>
        <v>0</v>
      </c>
      <c r="AV22" s="271">
        <f t="shared" ca="1" si="25"/>
        <v>0</v>
      </c>
      <c r="AW22" s="271">
        <f t="shared" ca="1" si="25"/>
        <v>0</v>
      </c>
      <c r="AX22" s="271">
        <f t="shared" ca="1" si="25"/>
        <v>0</v>
      </c>
      <c r="AY22" s="271">
        <f t="shared" ca="1" si="25"/>
        <v>0</v>
      </c>
      <c r="AZ22" s="271">
        <f t="shared" ca="1" si="25"/>
        <v>0</v>
      </c>
      <c r="BA22" s="271">
        <f t="shared" ca="1" si="25"/>
        <v>0</v>
      </c>
      <c r="BB22" s="271">
        <f t="shared" ca="1" si="25"/>
        <v>0</v>
      </c>
      <c r="BC22" s="271">
        <f t="shared" ca="1" si="25"/>
        <v>0</v>
      </c>
      <c r="BD22" s="271">
        <f t="shared" ca="1" si="25"/>
        <v>0</v>
      </c>
      <c r="BE22" s="271">
        <f t="shared" ca="1" si="25"/>
        <v>0</v>
      </c>
      <c r="BF22" s="271">
        <f t="shared" ca="1" si="25"/>
        <v>0</v>
      </c>
      <c r="BG22" s="271">
        <f t="shared" ca="1" si="25"/>
        <v>0</v>
      </c>
      <c r="BH22" s="271">
        <f t="shared" ca="1" si="25"/>
        <v>0</v>
      </c>
      <c r="BI22" s="271">
        <f t="shared" ca="1" si="25"/>
        <v>0</v>
      </c>
      <c r="BJ22" s="271">
        <f t="shared" ca="1" si="25"/>
        <v>0</v>
      </c>
      <c r="BK22" s="271">
        <f t="shared" ca="1" si="25"/>
        <v>0</v>
      </c>
      <c r="BL22" s="271">
        <f t="shared" ca="1" si="25"/>
        <v>0</v>
      </c>
      <c r="BM22" s="271">
        <f t="shared" ca="1" si="25"/>
        <v>0</v>
      </c>
      <c r="BN22" s="271">
        <f t="shared" ca="1" si="25"/>
        <v>0</v>
      </c>
      <c r="BO22" s="271">
        <f t="shared" ca="1" si="25"/>
        <v>0</v>
      </c>
      <c r="BP22" s="271">
        <f t="shared" ca="1" si="25"/>
        <v>0</v>
      </c>
      <c r="BQ22" s="271">
        <f t="shared" ca="1" si="25"/>
        <v>0</v>
      </c>
      <c r="BR22" s="271">
        <f t="shared" ca="1" si="25"/>
        <v>0</v>
      </c>
      <c r="BS22" s="271">
        <f t="shared" ca="1" si="25"/>
        <v>0</v>
      </c>
      <c r="BT22" s="271">
        <f t="shared" ca="1" si="25"/>
        <v>0</v>
      </c>
      <c r="BU22" s="271">
        <f t="shared" ref="BU22:DC22" ca="1" si="26">SUM(BU23:BU31)</f>
        <v>0</v>
      </c>
      <c r="BV22" s="271">
        <f t="shared" ca="1" si="26"/>
        <v>0</v>
      </c>
      <c r="BW22" s="271">
        <f t="shared" ca="1" si="26"/>
        <v>0</v>
      </c>
      <c r="BX22" s="271">
        <f t="shared" ca="1" si="26"/>
        <v>0</v>
      </c>
      <c r="BY22" s="271">
        <f t="shared" ca="1" si="26"/>
        <v>0</v>
      </c>
      <c r="BZ22" s="271">
        <f t="shared" ca="1" si="26"/>
        <v>0</v>
      </c>
      <c r="CA22" s="271">
        <f t="shared" ca="1" si="26"/>
        <v>0</v>
      </c>
      <c r="CB22" s="271">
        <f t="shared" ca="1" si="26"/>
        <v>0</v>
      </c>
      <c r="CC22" s="271">
        <f t="shared" ca="1" si="26"/>
        <v>0</v>
      </c>
      <c r="CD22" s="271">
        <f t="shared" ca="1" si="26"/>
        <v>0</v>
      </c>
      <c r="CE22" s="271">
        <f t="shared" ca="1" si="26"/>
        <v>0</v>
      </c>
      <c r="CF22" s="271">
        <f t="shared" ca="1" si="26"/>
        <v>0</v>
      </c>
      <c r="CG22" s="271">
        <f t="shared" ca="1" si="26"/>
        <v>0</v>
      </c>
      <c r="CH22" s="271">
        <f t="shared" ca="1" si="26"/>
        <v>0</v>
      </c>
      <c r="CI22" s="271">
        <f t="shared" ca="1" si="26"/>
        <v>0</v>
      </c>
      <c r="CJ22" s="271">
        <f t="shared" ca="1" si="26"/>
        <v>0</v>
      </c>
      <c r="CK22" s="271">
        <f t="shared" ca="1" si="26"/>
        <v>0</v>
      </c>
      <c r="CL22" s="271">
        <f t="shared" ca="1" si="26"/>
        <v>0</v>
      </c>
      <c r="CM22" s="271">
        <f t="shared" ca="1" si="26"/>
        <v>0</v>
      </c>
      <c r="CN22" s="271">
        <f t="shared" ca="1" si="26"/>
        <v>0</v>
      </c>
      <c r="CO22" s="271">
        <f t="shared" ca="1" si="26"/>
        <v>0</v>
      </c>
      <c r="CP22" s="271">
        <f t="shared" ca="1" si="26"/>
        <v>0</v>
      </c>
      <c r="CQ22" s="271">
        <f t="shared" ca="1" si="26"/>
        <v>0</v>
      </c>
      <c r="CR22" s="271">
        <f t="shared" ca="1" si="26"/>
        <v>0</v>
      </c>
      <c r="CS22" s="271">
        <f t="shared" ca="1" si="26"/>
        <v>0</v>
      </c>
      <c r="CT22" s="271">
        <f t="shared" ca="1" si="26"/>
        <v>0</v>
      </c>
      <c r="CU22" s="271">
        <f t="shared" ca="1" si="26"/>
        <v>0</v>
      </c>
      <c r="CV22" s="271">
        <f t="shared" ca="1" si="26"/>
        <v>0</v>
      </c>
      <c r="CW22" s="271">
        <f t="shared" ca="1" si="26"/>
        <v>0</v>
      </c>
      <c r="CX22" s="271">
        <f t="shared" ca="1" si="26"/>
        <v>0</v>
      </c>
      <c r="CY22" s="271">
        <f t="shared" ca="1" si="26"/>
        <v>0</v>
      </c>
      <c r="CZ22" s="271">
        <f t="shared" ca="1" si="26"/>
        <v>0</v>
      </c>
      <c r="DA22" s="271">
        <f t="shared" ca="1" si="26"/>
        <v>0</v>
      </c>
      <c r="DB22" s="271">
        <f t="shared" ca="1" si="26"/>
        <v>0</v>
      </c>
      <c r="DC22" s="271">
        <f t="shared" ca="1" si="26"/>
        <v>0</v>
      </c>
      <c r="DE22" s="118"/>
    </row>
    <row r="23" spans="1:112" hidden="1">
      <c r="A23" s="68">
        <v>11</v>
      </c>
      <c r="B23" s="262" t="str">
        <f t="shared" ca="1" si="12"/>
        <v>D.2.1.</v>
      </c>
      <c r="C23" s="263" t="str">
        <f t="shared" ca="1" si="13"/>
        <v>Veikla</v>
      </c>
      <c r="D23" s="267"/>
      <c r="E23" s="264">
        <f t="shared" ca="1" si="14"/>
        <v>0.21</v>
      </c>
      <c r="F23" s="265">
        <f ca="1">H23+NPV(FD,I23:INDEX(I23:DC23,PAL))</f>
        <v>0</v>
      </c>
      <c r="G23" s="258">
        <f ca="1">SUMIF($H$5:$DC$5,"&lt;="&amp;PAL,$H23:$DC23)</f>
        <v>0</v>
      </c>
      <c r="H23" s="266">
        <f t="shared" ref="H23:W32" ca="1" si="27">OFFSET(INDIRECT("'"&amp;Opt_alt&amp;"'!H12"),$A23,H$5)*$DF23</f>
        <v>0</v>
      </c>
      <c r="I23" s="266">
        <f t="shared" ca="1" si="27"/>
        <v>0</v>
      </c>
      <c r="J23" s="266">
        <f t="shared" ca="1" si="27"/>
        <v>0</v>
      </c>
      <c r="K23" s="266">
        <f t="shared" ca="1" si="27"/>
        <v>0</v>
      </c>
      <c r="L23" s="266">
        <f t="shared" ca="1" si="27"/>
        <v>0</v>
      </c>
      <c r="M23" s="266">
        <f t="shared" ca="1" si="27"/>
        <v>0</v>
      </c>
      <c r="N23" s="266">
        <f t="shared" ca="1" si="27"/>
        <v>0</v>
      </c>
      <c r="O23" s="266">
        <f t="shared" ca="1" si="27"/>
        <v>0</v>
      </c>
      <c r="P23" s="266">
        <f t="shared" ca="1" si="27"/>
        <v>0</v>
      </c>
      <c r="Q23" s="266">
        <f t="shared" ca="1" si="27"/>
        <v>0</v>
      </c>
      <c r="R23" s="266">
        <f t="shared" ca="1" si="27"/>
        <v>0</v>
      </c>
      <c r="S23" s="266">
        <f t="shared" ca="1" si="27"/>
        <v>0</v>
      </c>
      <c r="T23" s="266">
        <f t="shared" ca="1" si="27"/>
        <v>0</v>
      </c>
      <c r="U23" s="266">
        <f t="shared" ca="1" si="27"/>
        <v>0</v>
      </c>
      <c r="V23" s="266">
        <f t="shared" ca="1" si="27"/>
        <v>0</v>
      </c>
      <c r="W23" s="266">
        <f t="shared" ca="1" si="27"/>
        <v>0</v>
      </c>
      <c r="X23" s="266">
        <f t="shared" ref="X23:AM32" ca="1" si="28">OFFSET(INDIRECT("'"&amp;Opt_alt&amp;"'!H12"),$A23,X$5)*$DF23</f>
        <v>0</v>
      </c>
      <c r="Y23" s="266">
        <f t="shared" ca="1" si="28"/>
        <v>0</v>
      </c>
      <c r="Z23" s="266">
        <f t="shared" ca="1" si="28"/>
        <v>0</v>
      </c>
      <c r="AA23" s="266">
        <f t="shared" ca="1" si="28"/>
        <v>0</v>
      </c>
      <c r="AB23" s="266">
        <f t="shared" ca="1" si="28"/>
        <v>0</v>
      </c>
      <c r="AC23" s="266">
        <f t="shared" ca="1" si="28"/>
        <v>0</v>
      </c>
      <c r="AD23" s="266">
        <f t="shared" ca="1" si="28"/>
        <v>0</v>
      </c>
      <c r="AE23" s="266">
        <f t="shared" ca="1" si="28"/>
        <v>0</v>
      </c>
      <c r="AF23" s="266">
        <f t="shared" ca="1" si="28"/>
        <v>0</v>
      </c>
      <c r="AG23" s="266">
        <f t="shared" ca="1" si="28"/>
        <v>0</v>
      </c>
      <c r="AH23" s="266">
        <f t="shared" ca="1" si="28"/>
        <v>0</v>
      </c>
      <c r="AI23" s="266">
        <f t="shared" ca="1" si="28"/>
        <v>0</v>
      </c>
      <c r="AJ23" s="266">
        <f t="shared" ca="1" si="28"/>
        <v>0</v>
      </c>
      <c r="AK23" s="266">
        <f t="shared" ca="1" si="28"/>
        <v>0</v>
      </c>
      <c r="AL23" s="266">
        <f t="shared" ca="1" si="28"/>
        <v>0</v>
      </c>
      <c r="AM23" s="266">
        <f t="shared" ca="1" si="28"/>
        <v>0</v>
      </c>
      <c r="AN23" s="266">
        <f t="shared" ref="AN23:BC32" ca="1" si="29">OFFSET(INDIRECT("'"&amp;Opt_alt&amp;"'!H12"),$A23,AN$5)*$DF23</f>
        <v>0</v>
      </c>
      <c r="AO23" s="266">
        <f t="shared" ca="1" si="29"/>
        <v>0</v>
      </c>
      <c r="AP23" s="266">
        <f t="shared" ca="1" si="29"/>
        <v>0</v>
      </c>
      <c r="AQ23" s="266">
        <f t="shared" ca="1" si="29"/>
        <v>0</v>
      </c>
      <c r="AR23" s="266">
        <f t="shared" ca="1" si="29"/>
        <v>0</v>
      </c>
      <c r="AS23" s="266">
        <f t="shared" ca="1" si="29"/>
        <v>0</v>
      </c>
      <c r="AT23" s="266">
        <f t="shared" ca="1" si="29"/>
        <v>0</v>
      </c>
      <c r="AU23" s="266">
        <f t="shared" ca="1" si="29"/>
        <v>0</v>
      </c>
      <c r="AV23" s="266">
        <f t="shared" ca="1" si="29"/>
        <v>0</v>
      </c>
      <c r="AW23" s="266">
        <f t="shared" ca="1" si="29"/>
        <v>0</v>
      </c>
      <c r="AX23" s="266">
        <f t="shared" ca="1" si="29"/>
        <v>0</v>
      </c>
      <c r="AY23" s="266">
        <f t="shared" ca="1" si="29"/>
        <v>0</v>
      </c>
      <c r="AZ23" s="266">
        <f t="shared" ca="1" si="29"/>
        <v>0</v>
      </c>
      <c r="BA23" s="266">
        <f t="shared" ca="1" si="29"/>
        <v>0</v>
      </c>
      <c r="BB23" s="266">
        <f t="shared" ca="1" si="29"/>
        <v>0</v>
      </c>
      <c r="BC23" s="266">
        <f t="shared" ca="1" si="29"/>
        <v>0</v>
      </c>
      <c r="BD23" s="266">
        <f t="shared" ref="BD23:BS32" ca="1" si="30">OFFSET(INDIRECT("'"&amp;Opt_alt&amp;"'!H12"),$A23,BD$5)*$DF23</f>
        <v>0</v>
      </c>
      <c r="BE23" s="266">
        <f t="shared" ca="1" si="30"/>
        <v>0</v>
      </c>
      <c r="BF23" s="266">
        <f t="shared" ca="1" si="30"/>
        <v>0</v>
      </c>
      <c r="BG23" s="266">
        <f t="shared" ca="1" si="30"/>
        <v>0</v>
      </c>
      <c r="BH23" s="266">
        <f t="shared" ca="1" si="30"/>
        <v>0</v>
      </c>
      <c r="BI23" s="266">
        <f t="shared" ca="1" si="30"/>
        <v>0</v>
      </c>
      <c r="BJ23" s="266">
        <f t="shared" ca="1" si="30"/>
        <v>0</v>
      </c>
      <c r="BK23" s="266">
        <f t="shared" ca="1" si="30"/>
        <v>0</v>
      </c>
      <c r="BL23" s="266">
        <f t="shared" ca="1" si="30"/>
        <v>0</v>
      </c>
      <c r="BM23" s="266">
        <f t="shared" ca="1" si="30"/>
        <v>0</v>
      </c>
      <c r="BN23" s="266">
        <f t="shared" ca="1" si="30"/>
        <v>0</v>
      </c>
      <c r="BO23" s="266">
        <f t="shared" ca="1" si="30"/>
        <v>0</v>
      </c>
      <c r="BP23" s="266">
        <f t="shared" ca="1" si="30"/>
        <v>0</v>
      </c>
      <c r="BQ23" s="266">
        <f t="shared" ca="1" si="30"/>
        <v>0</v>
      </c>
      <c r="BR23" s="266">
        <f t="shared" ca="1" si="30"/>
        <v>0</v>
      </c>
      <c r="BS23" s="266">
        <f t="shared" ca="1" si="30"/>
        <v>0</v>
      </c>
      <c r="BT23" s="266">
        <f t="shared" ref="BT23:CI32" ca="1" si="31">OFFSET(INDIRECT("'"&amp;Opt_alt&amp;"'!H12"),$A23,BT$5)*$DF23</f>
        <v>0</v>
      </c>
      <c r="BU23" s="266">
        <f t="shared" ca="1" si="31"/>
        <v>0</v>
      </c>
      <c r="BV23" s="266">
        <f t="shared" ca="1" si="31"/>
        <v>0</v>
      </c>
      <c r="BW23" s="266">
        <f t="shared" ca="1" si="31"/>
        <v>0</v>
      </c>
      <c r="BX23" s="266">
        <f t="shared" ca="1" si="31"/>
        <v>0</v>
      </c>
      <c r="BY23" s="266">
        <f t="shared" ca="1" si="31"/>
        <v>0</v>
      </c>
      <c r="BZ23" s="266">
        <f t="shared" ca="1" si="31"/>
        <v>0</v>
      </c>
      <c r="CA23" s="266">
        <f t="shared" ca="1" si="31"/>
        <v>0</v>
      </c>
      <c r="CB23" s="266">
        <f t="shared" ca="1" si="31"/>
        <v>0</v>
      </c>
      <c r="CC23" s="266">
        <f t="shared" ca="1" si="31"/>
        <v>0</v>
      </c>
      <c r="CD23" s="266">
        <f t="shared" ca="1" si="31"/>
        <v>0</v>
      </c>
      <c r="CE23" s="266">
        <f t="shared" ca="1" si="31"/>
        <v>0</v>
      </c>
      <c r="CF23" s="266">
        <f t="shared" ca="1" si="31"/>
        <v>0</v>
      </c>
      <c r="CG23" s="266">
        <f t="shared" ca="1" si="31"/>
        <v>0</v>
      </c>
      <c r="CH23" s="266">
        <f t="shared" ca="1" si="31"/>
        <v>0</v>
      </c>
      <c r="CI23" s="266">
        <f t="shared" ca="1" si="31"/>
        <v>0</v>
      </c>
      <c r="CJ23" s="266">
        <f t="shared" ref="CJ23:CY32" ca="1" si="32">OFFSET(INDIRECT("'"&amp;Opt_alt&amp;"'!H12"),$A23,CJ$5)*$DF23</f>
        <v>0</v>
      </c>
      <c r="CK23" s="266">
        <f t="shared" ca="1" si="32"/>
        <v>0</v>
      </c>
      <c r="CL23" s="266">
        <f t="shared" ca="1" si="32"/>
        <v>0</v>
      </c>
      <c r="CM23" s="266">
        <f t="shared" ca="1" si="32"/>
        <v>0</v>
      </c>
      <c r="CN23" s="266">
        <f t="shared" ca="1" si="32"/>
        <v>0</v>
      </c>
      <c r="CO23" s="266">
        <f t="shared" ca="1" si="32"/>
        <v>0</v>
      </c>
      <c r="CP23" s="266">
        <f t="shared" ca="1" si="32"/>
        <v>0</v>
      </c>
      <c r="CQ23" s="266">
        <f t="shared" ca="1" si="32"/>
        <v>0</v>
      </c>
      <c r="CR23" s="266">
        <f t="shared" ca="1" si="32"/>
        <v>0</v>
      </c>
      <c r="CS23" s="266">
        <f t="shared" ca="1" si="32"/>
        <v>0</v>
      </c>
      <c r="CT23" s="266">
        <f t="shared" ca="1" si="32"/>
        <v>0</v>
      </c>
      <c r="CU23" s="266">
        <f t="shared" ca="1" si="32"/>
        <v>0</v>
      </c>
      <c r="CV23" s="266">
        <f t="shared" ca="1" si="32"/>
        <v>0</v>
      </c>
      <c r="CW23" s="266">
        <f t="shared" ca="1" si="32"/>
        <v>0</v>
      </c>
      <c r="CX23" s="266">
        <f t="shared" ca="1" si="32"/>
        <v>0</v>
      </c>
      <c r="CY23" s="266">
        <f t="shared" ca="1" si="32"/>
        <v>0</v>
      </c>
      <c r="CZ23" s="266">
        <f t="shared" ref="CT23:DC32" ca="1" si="33">OFFSET(INDIRECT("'"&amp;Opt_alt&amp;"'!H12"),$A23,CZ$5)*$DF23</f>
        <v>0</v>
      </c>
      <c r="DA23" s="266">
        <f t="shared" ca="1" si="33"/>
        <v>0</v>
      </c>
      <c r="DB23" s="266">
        <f t="shared" ca="1" si="33"/>
        <v>0</v>
      </c>
      <c r="DC23" s="266">
        <f t="shared" ca="1" si="33"/>
        <v>0</v>
      </c>
      <c r="DE23" s="118" t="str">
        <f t="shared" ca="1" si="24"/>
        <v>D.2.1.</v>
      </c>
      <c r="DF23">
        <f t="shared" ref="DF23:DF32" ca="1" si="34">VLOOKUP(DE23,scenarijai,$DF$6,FALSE)</f>
        <v>1</v>
      </c>
      <c r="DG23">
        <f t="shared" ref="DG23:DG32" ca="1" si="35">OFFSET(INDIRECT("'"&amp;Opt_alt&amp;"'!H12"),$A23,DG$5)</f>
        <v>21</v>
      </c>
      <c r="DH23">
        <v>0</v>
      </c>
    </row>
    <row r="24" spans="1:112" hidden="1">
      <c r="A24" s="68">
        <v>12</v>
      </c>
      <c r="B24" s="262" t="str">
        <f t="shared" ca="1" si="12"/>
        <v>D.2.2.</v>
      </c>
      <c r="C24" s="263" t="str">
        <f t="shared" ca="1" si="13"/>
        <v>Veikla</v>
      </c>
      <c r="D24" s="267"/>
      <c r="E24" s="264">
        <f t="shared" ca="1" si="14"/>
        <v>0.21</v>
      </c>
      <c r="F24" s="265">
        <f ca="1">H24+NPV(FD,I24:INDEX(I24:DC24,PAL))</f>
        <v>0</v>
      </c>
      <c r="G24" s="258">
        <f ca="1">SUMIF($H$5:$DC$5,"&lt;="&amp;PAL,$H24:$DC24)</f>
        <v>0</v>
      </c>
      <c r="H24" s="266">
        <f t="shared" ca="1" si="27"/>
        <v>0</v>
      </c>
      <c r="I24" s="266">
        <f t="shared" ca="1" si="27"/>
        <v>0</v>
      </c>
      <c r="J24" s="266">
        <f t="shared" ca="1" si="27"/>
        <v>0</v>
      </c>
      <c r="K24" s="266">
        <f t="shared" ca="1" si="27"/>
        <v>0</v>
      </c>
      <c r="L24" s="266">
        <f t="shared" ca="1" si="27"/>
        <v>0</v>
      </c>
      <c r="M24" s="266">
        <f t="shared" ca="1" si="27"/>
        <v>0</v>
      </c>
      <c r="N24" s="266">
        <f t="shared" ca="1" si="27"/>
        <v>0</v>
      </c>
      <c r="O24" s="266">
        <f t="shared" ca="1" si="27"/>
        <v>0</v>
      </c>
      <c r="P24" s="266">
        <f t="shared" ca="1" si="27"/>
        <v>0</v>
      </c>
      <c r="Q24" s="266">
        <f t="shared" ca="1" si="27"/>
        <v>0</v>
      </c>
      <c r="R24" s="266">
        <f t="shared" ca="1" si="27"/>
        <v>0</v>
      </c>
      <c r="S24" s="266">
        <f t="shared" ca="1" si="27"/>
        <v>0</v>
      </c>
      <c r="T24" s="266">
        <f t="shared" ca="1" si="27"/>
        <v>0</v>
      </c>
      <c r="U24" s="266">
        <f t="shared" ca="1" si="27"/>
        <v>0</v>
      </c>
      <c r="V24" s="266">
        <f t="shared" ca="1" si="27"/>
        <v>0</v>
      </c>
      <c r="W24" s="266">
        <f t="shared" ca="1" si="27"/>
        <v>0</v>
      </c>
      <c r="X24" s="266">
        <f t="shared" ca="1" si="28"/>
        <v>0</v>
      </c>
      <c r="Y24" s="266">
        <f t="shared" ca="1" si="28"/>
        <v>0</v>
      </c>
      <c r="Z24" s="266">
        <f t="shared" ca="1" si="28"/>
        <v>0</v>
      </c>
      <c r="AA24" s="266">
        <f t="shared" ca="1" si="28"/>
        <v>0</v>
      </c>
      <c r="AB24" s="266">
        <f t="shared" ca="1" si="28"/>
        <v>0</v>
      </c>
      <c r="AC24" s="266">
        <f t="shared" ca="1" si="28"/>
        <v>0</v>
      </c>
      <c r="AD24" s="266">
        <f t="shared" ca="1" si="28"/>
        <v>0</v>
      </c>
      <c r="AE24" s="266">
        <f t="shared" ca="1" si="28"/>
        <v>0</v>
      </c>
      <c r="AF24" s="266">
        <f t="shared" ca="1" si="28"/>
        <v>0</v>
      </c>
      <c r="AG24" s="266">
        <f t="shared" ca="1" si="28"/>
        <v>0</v>
      </c>
      <c r="AH24" s="266">
        <f t="shared" ca="1" si="28"/>
        <v>0</v>
      </c>
      <c r="AI24" s="266">
        <f t="shared" ca="1" si="28"/>
        <v>0</v>
      </c>
      <c r="AJ24" s="266">
        <f t="shared" ca="1" si="28"/>
        <v>0</v>
      </c>
      <c r="AK24" s="266">
        <f t="shared" ca="1" si="28"/>
        <v>0</v>
      </c>
      <c r="AL24" s="266">
        <f t="shared" ca="1" si="28"/>
        <v>0</v>
      </c>
      <c r="AM24" s="266">
        <f t="shared" ca="1" si="28"/>
        <v>0</v>
      </c>
      <c r="AN24" s="266">
        <f t="shared" ca="1" si="29"/>
        <v>0</v>
      </c>
      <c r="AO24" s="266">
        <f t="shared" ca="1" si="29"/>
        <v>0</v>
      </c>
      <c r="AP24" s="266">
        <f t="shared" ca="1" si="29"/>
        <v>0</v>
      </c>
      <c r="AQ24" s="266">
        <f t="shared" ca="1" si="29"/>
        <v>0</v>
      </c>
      <c r="AR24" s="266">
        <f t="shared" ca="1" si="29"/>
        <v>0</v>
      </c>
      <c r="AS24" s="266">
        <f t="shared" ca="1" si="29"/>
        <v>0</v>
      </c>
      <c r="AT24" s="266">
        <f t="shared" ca="1" si="29"/>
        <v>0</v>
      </c>
      <c r="AU24" s="266">
        <f t="shared" ca="1" si="29"/>
        <v>0</v>
      </c>
      <c r="AV24" s="266">
        <f t="shared" ca="1" si="29"/>
        <v>0</v>
      </c>
      <c r="AW24" s="266">
        <f t="shared" ca="1" si="29"/>
        <v>0</v>
      </c>
      <c r="AX24" s="266">
        <f t="shared" ca="1" si="29"/>
        <v>0</v>
      </c>
      <c r="AY24" s="266">
        <f t="shared" ca="1" si="29"/>
        <v>0</v>
      </c>
      <c r="AZ24" s="266">
        <f t="shared" ca="1" si="29"/>
        <v>0</v>
      </c>
      <c r="BA24" s="266">
        <f t="shared" ca="1" si="29"/>
        <v>0</v>
      </c>
      <c r="BB24" s="266">
        <f t="shared" ca="1" si="29"/>
        <v>0</v>
      </c>
      <c r="BC24" s="266">
        <f t="shared" ca="1" si="29"/>
        <v>0</v>
      </c>
      <c r="BD24" s="266">
        <f t="shared" ca="1" si="30"/>
        <v>0</v>
      </c>
      <c r="BE24" s="266">
        <f t="shared" ca="1" si="30"/>
        <v>0</v>
      </c>
      <c r="BF24" s="266">
        <f t="shared" ca="1" si="30"/>
        <v>0</v>
      </c>
      <c r="BG24" s="266">
        <f t="shared" ca="1" si="30"/>
        <v>0</v>
      </c>
      <c r="BH24" s="266">
        <f t="shared" ca="1" si="30"/>
        <v>0</v>
      </c>
      <c r="BI24" s="266">
        <f t="shared" ca="1" si="30"/>
        <v>0</v>
      </c>
      <c r="BJ24" s="266">
        <f t="shared" ca="1" si="30"/>
        <v>0</v>
      </c>
      <c r="BK24" s="266">
        <f t="shared" ca="1" si="30"/>
        <v>0</v>
      </c>
      <c r="BL24" s="266">
        <f t="shared" ca="1" si="30"/>
        <v>0</v>
      </c>
      <c r="BM24" s="266">
        <f t="shared" ca="1" si="30"/>
        <v>0</v>
      </c>
      <c r="BN24" s="266">
        <f t="shared" ca="1" si="30"/>
        <v>0</v>
      </c>
      <c r="BO24" s="266">
        <f t="shared" ca="1" si="30"/>
        <v>0</v>
      </c>
      <c r="BP24" s="266">
        <f t="shared" ca="1" si="30"/>
        <v>0</v>
      </c>
      <c r="BQ24" s="266">
        <f t="shared" ca="1" si="30"/>
        <v>0</v>
      </c>
      <c r="BR24" s="266">
        <f t="shared" ca="1" si="30"/>
        <v>0</v>
      </c>
      <c r="BS24" s="266">
        <f t="shared" ca="1" si="30"/>
        <v>0</v>
      </c>
      <c r="BT24" s="266">
        <f t="shared" ca="1" si="31"/>
        <v>0</v>
      </c>
      <c r="BU24" s="266">
        <f t="shared" ca="1" si="31"/>
        <v>0</v>
      </c>
      <c r="BV24" s="266">
        <f t="shared" ca="1" si="31"/>
        <v>0</v>
      </c>
      <c r="BW24" s="266">
        <f t="shared" ca="1" si="31"/>
        <v>0</v>
      </c>
      <c r="BX24" s="266">
        <f t="shared" ca="1" si="31"/>
        <v>0</v>
      </c>
      <c r="BY24" s="266">
        <f t="shared" ca="1" si="31"/>
        <v>0</v>
      </c>
      <c r="BZ24" s="266">
        <f t="shared" ca="1" si="31"/>
        <v>0</v>
      </c>
      <c r="CA24" s="266">
        <f t="shared" ca="1" si="31"/>
        <v>0</v>
      </c>
      <c r="CB24" s="266">
        <f t="shared" ca="1" si="31"/>
        <v>0</v>
      </c>
      <c r="CC24" s="266">
        <f t="shared" ca="1" si="31"/>
        <v>0</v>
      </c>
      <c r="CD24" s="266">
        <f t="shared" ca="1" si="31"/>
        <v>0</v>
      </c>
      <c r="CE24" s="266">
        <f t="shared" ca="1" si="31"/>
        <v>0</v>
      </c>
      <c r="CF24" s="266">
        <f t="shared" ca="1" si="31"/>
        <v>0</v>
      </c>
      <c r="CG24" s="266">
        <f t="shared" ca="1" si="31"/>
        <v>0</v>
      </c>
      <c r="CH24" s="266">
        <f t="shared" ca="1" si="31"/>
        <v>0</v>
      </c>
      <c r="CI24" s="266">
        <f t="shared" ca="1" si="31"/>
        <v>0</v>
      </c>
      <c r="CJ24" s="266">
        <f t="shared" ca="1" si="32"/>
        <v>0</v>
      </c>
      <c r="CK24" s="266">
        <f t="shared" ca="1" si="32"/>
        <v>0</v>
      </c>
      <c r="CL24" s="266">
        <f t="shared" ca="1" si="32"/>
        <v>0</v>
      </c>
      <c r="CM24" s="266">
        <f t="shared" ca="1" si="32"/>
        <v>0</v>
      </c>
      <c r="CN24" s="266">
        <f t="shared" ca="1" si="32"/>
        <v>0</v>
      </c>
      <c r="CO24" s="266">
        <f t="shared" ca="1" si="32"/>
        <v>0</v>
      </c>
      <c r="CP24" s="266">
        <f t="shared" ca="1" si="32"/>
        <v>0</v>
      </c>
      <c r="CQ24" s="266">
        <f t="shared" ca="1" si="32"/>
        <v>0</v>
      </c>
      <c r="CR24" s="266">
        <f t="shared" ca="1" si="32"/>
        <v>0</v>
      </c>
      <c r="CS24" s="266">
        <f t="shared" ca="1" si="32"/>
        <v>0</v>
      </c>
      <c r="CT24" s="266">
        <f t="shared" ca="1" si="33"/>
        <v>0</v>
      </c>
      <c r="CU24" s="266">
        <f t="shared" ca="1" si="33"/>
        <v>0</v>
      </c>
      <c r="CV24" s="266">
        <f t="shared" ca="1" si="33"/>
        <v>0</v>
      </c>
      <c r="CW24" s="266">
        <f t="shared" ca="1" si="33"/>
        <v>0</v>
      </c>
      <c r="CX24" s="266">
        <f t="shared" ca="1" si="33"/>
        <v>0</v>
      </c>
      <c r="CY24" s="266">
        <f t="shared" ca="1" si="33"/>
        <v>0</v>
      </c>
      <c r="CZ24" s="266">
        <f t="shared" ca="1" si="33"/>
        <v>0</v>
      </c>
      <c r="DA24" s="266">
        <f t="shared" ca="1" si="33"/>
        <v>0</v>
      </c>
      <c r="DB24" s="266">
        <f t="shared" ca="1" si="33"/>
        <v>0</v>
      </c>
      <c r="DC24" s="266">
        <f t="shared" ca="1" si="33"/>
        <v>0</v>
      </c>
      <c r="DE24" s="118" t="str">
        <f t="shared" ca="1" si="24"/>
        <v>D.2.2.</v>
      </c>
      <c r="DF24">
        <f t="shared" ca="1" si="34"/>
        <v>1</v>
      </c>
      <c r="DG24">
        <f t="shared" ca="1" si="35"/>
        <v>21</v>
      </c>
      <c r="DH24">
        <v>0</v>
      </c>
    </row>
    <row r="25" spans="1:112" hidden="1">
      <c r="A25" s="68">
        <v>13</v>
      </c>
      <c r="B25" s="262" t="str">
        <f t="shared" ca="1" si="12"/>
        <v>D.2.3.</v>
      </c>
      <c r="C25" s="263" t="str">
        <f t="shared" ca="1" si="13"/>
        <v>Veikla</v>
      </c>
      <c r="D25" s="267"/>
      <c r="E25" s="264">
        <f t="shared" ca="1" si="14"/>
        <v>0.21</v>
      </c>
      <c r="F25" s="265">
        <f ca="1">H25+NPV(FD,I25:INDEX(I25:DC25,PAL))</f>
        <v>0</v>
      </c>
      <c r="G25" s="258">
        <f ca="1">SUMIF($H$5:$DC$5,"&lt;="&amp;PAL,$H25:$DC25)</f>
        <v>0</v>
      </c>
      <c r="H25" s="266">
        <f t="shared" ca="1" si="27"/>
        <v>0</v>
      </c>
      <c r="I25" s="266">
        <f t="shared" ca="1" si="27"/>
        <v>0</v>
      </c>
      <c r="J25" s="266">
        <f t="shared" ca="1" si="27"/>
        <v>0</v>
      </c>
      <c r="K25" s="266">
        <f t="shared" ca="1" si="27"/>
        <v>0</v>
      </c>
      <c r="L25" s="266">
        <f t="shared" ca="1" si="27"/>
        <v>0</v>
      </c>
      <c r="M25" s="266">
        <f t="shared" ca="1" si="27"/>
        <v>0</v>
      </c>
      <c r="N25" s="266">
        <f t="shared" ca="1" si="27"/>
        <v>0</v>
      </c>
      <c r="O25" s="266">
        <f t="shared" ca="1" si="27"/>
        <v>0</v>
      </c>
      <c r="P25" s="266">
        <f t="shared" ca="1" si="27"/>
        <v>0</v>
      </c>
      <c r="Q25" s="266">
        <f t="shared" ca="1" si="27"/>
        <v>0</v>
      </c>
      <c r="R25" s="266">
        <f t="shared" ca="1" si="27"/>
        <v>0</v>
      </c>
      <c r="S25" s="266">
        <f t="shared" ca="1" si="27"/>
        <v>0</v>
      </c>
      <c r="T25" s="266">
        <f t="shared" ca="1" si="27"/>
        <v>0</v>
      </c>
      <c r="U25" s="266">
        <f t="shared" ca="1" si="27"/>
        <v>0</v>
      </c>
      <c r="V25" s="266">
        <f t="shared" ca="1" si="27"/>
        <v>0</v>
      </c>
      <c r="W25" s="266">
        <f t="shared" ca="1" si="27"/>
        <v>0</v>
      </c>
      <c r="X25" s="266">
        <f t="shared" ca="1" si="28"/>
        <v>0</v>
      </c>
      <c r="Y25" s="266">
        <f t="shared" ca="1" si="28"/>
        <v>0</v>
      </c>
      <c r="Z25" s="266">
        <f t="shared" ca="1" si="28"/>
        <v>0</v>
      </c>
      <c r="AA25" s="266">
        <f t="shared" ca="1" si="28"/>
        <v>0</v>
      </c>
      <c r="AB25" s="266">
        <f t="shared" ca="1" si="28"/>
        <v>0</v>
      </c>
      <c r="AC25" s="266">
        <f t="shared" ca="1" si="28"/>
        <v>0</v>
      </c>
      <c r="AD25" s="266">
        <f t="shared" ca="1" si="28"/>
        <v>0</v>
      </c>
      <c r="AE25" s="266">
        <f t="shared" ca="1" si="28"/>
        <v>0</v>
      </c>
      <c r="AF25" s="266">
        <f t="shared" ca="1" si="28"/>
        <v>0</v>
      </c>
      <c r="AG25" s="266">
        <f t="shared" ca="1" si="28"/>
        <v>0</v>
      </c>
      <c r="AH25" s="266">
        <f t="shared" ca="1" si="28"/>
        <v>0</v>
      </c>
      <c r="AI25" s="266">
        <f t="shared" ca="1" si="28"/>
        <v>0</v>
      </c>
      <c r="AJ25" s="266">
        <f t="shared" ca="1" si="28"/>
        <v>0</v>
      </c>
      <c r="AK25" s="266">
        <f t="shared" ca="1" si="28"/>
        <v>0</v>
      </c>
      <c r="AL25" s="266">
        <f t="shared" ca="1" si="28"/>
        <v>0</v>
      </c>
      <c r="AM25" s="266">
        <f t="shared" ca="1" si="28"/>
        <v>0</v>
      </c>
      <c r="AN25" s="266">
        <f t="shared" ca="1" si="29"/>
        <v>0</v>
      </c>
      <c r="AO25" s="266">
        <f t="shared" ca="1" si="29"/>
        <v>0</v>
      </c>
      <c r="AP25" s="266">
        <f t="shared" ca="1" si="29"/>
        <v>0</v>
      </c>
      <c r="AQ25" s="266">
        <f t="shared" ca="1" si="29"/>
        <v>0</v>
      </c>
      <c r="AR25" s="266">
        <f t="shared" ca="1" si="29"/>
        <v>0</v>
      </c>
      <c r="AS25" s="266">
        <f t="shared" ca="1" si="29"/>
        <v>0</v>
      </c>
      <c r="AT25" s="266">
        <f t="shared" ca="1" si="29"/>
        <v>0</v>
      </c>
      <c r="AU25" s="266">
        <f t="shared" ca="1" si="29"/>
        <v>0</v>
      </c>
      <c r="AV25" s="266">
        <f t="shared" ca="1" si="29"/>
        <v>0</v>
      </c>
      <c r="AW25" s="266">
        <f t="shared" ca="1" si="29"/>
        <v>0</v>
      </c>
      <c r="AX25" s="266">
        <f t="shared" ca="1" si="29"/>
        <v>0</v>
      </c>
      <c r="AY25" s="266">
        <f t="shared" ca="1" si="29"/>
        <v>0</v>
      </c>
      <c r="AZ25" s="266">
        <f t="shared" ca="1" si="29"/>
        <v>0</v>
      </c>
      <c r="BA25" s="266">
        <f t="shared" ca="1" si="29"/>
        <v>0</v>
      </c>
      <c r="BB25" s="266">
        <f t="shared" ca="1" si="29"/>
        <v>0</v>
      </c>
      <c r="BC25" s="266">
        <f t="shared" ca="1" si="29"/>
        <v>0</v>
      </c>
      <c r="BD25" s="266">
        <f t="shared" ca="1" si="30"/>
        <v>0</v>
      </c>
      <c r="BE25" s="266">
        <f t="shared" ca="1" si="30"/>
        <v>0</v>
      </c>
      <c r="BF25" s="266">
        <f t="shared" ca="1" si="30"/>
        <v>0</v>
      </c>
      <c r="BG25" s="266">
        <f t="shared" ca="1" si="30"/>
        <v>0</v>
      </c>
      <c r="BH25" s="266">
        <f t="shared" ca="1" si="30"/>
        <v>0</v>
      </c>
      <c r="BI25" s="266">
        <f t="shared" ca="1" si="30"/>
        <v>0</v>
      </c>
      <c r="BJ25" s="266">
        <f t="shared" ca="1" si="30"/>
        <v>0</v>
      </c>
      <c r="BK25" s="266">
        <f t="shared" ca="1" si="30"/>
        <v>0</v>
      </c>
      <c r="BL25" s="266">
        <f t="shared" ca="1" si="30"/>
        <v>0</v>
      </c>
      <c r="BM25" s="266">
        <f t="shared" ca="1" si="30"/>
        <v>0</v>
      </c>
      <c r="BN25" s="266">
        <f t="shared" ca="1" si="30"/>
        <v>0</v>
      </c>
      <c r="BO25" s="266">
        <f t="shared" ca="1" si="30"/>
        <v>0</v>
      </c>
      <c r="BP25" s="266">
        <f t="shared" ca="1" si="30"/>
        <v>0</v>
      </c>
      <c r="BQ25" s="266">
        <f t="shared" ca="1" si="30"/>
        <v>0</v>
      </c>
      <c r="BR25" s="266">
        <f t="shared" ca="1" si="30"/>
        <v>0</v>
      </c>
      <c r="BS25" s="266">
        <f t="shared" ca="1" si="30"/>
        <v>0</v>
      </c>
      <c r="BT25" s="266">
        <f t="shared" ca="1" si="31"/>
        <v>0</v>
      </c>
      <c r="BU25" s="266">
        <f t="shared" ca="1" si="31"/>
        <v>0</v>
      </c>
      <c r="BV25" s="266">
        <f t="shared" ca="1" si="31"/>
        <v>0</v>
      </c>
      <c r="BW25" s="266">
        <f t="shared" ca="1" si="31"/>
        <v>0</v>
      </c>
      <c r="BX25" s="266">
        <f t="shared" ca="1" si="31"/>
        <v>0</v>
      </c>
      <c r="BY25" s="266">
        <f t="shared" ca="1" si="31"/>
        <v>0</v>
      </c>
      <c r="BZ25" s="266">
        <f t="shared" ca="1" si="31"/>
        <v>0</v>
      </c>
      <c r="CA25" s="266">
        <f t="shared" ca="1" si="31"/>
        <v>0</v>
      </c>
      <c r="CB25" s="266">
        <f t="shared" ca="1" si="31"/>
        <v>0</v>
      </c>
      <c r="CC25" s="266">
        <f t="shared" ca="1" si="31"/>
        <v>0</v>
      </c>
      <c r="CD25" s="266">
        <f t="shared" ca="1" si="31"/>
        <v>0</v>
      </c>
      <c r="CE25" s="266">
        <f t="shared" ca="1" si="31"/>
        <v>0</v>
      </c>
      <c r="CF25" s="266">
        <f t="shared" ca="1" si="31"/>
        <v>0</v>
      </c>
      <c r="CG25" s="266">
        <f t="shared" ca="1" si="31"/>
        <v>0</v>
      </c>
      <c r="CH25" s="266">
        <f t="shared" ca="1" si="31"/>
        <v>0</v>
      </c>
      <c r="CI25" s="266">
        <f t="shared" ca="1" si="31"/>
        <v>0</v>
      </c>
      <c r="CJ25" s="266">
        <f t="shared" ca="1" si="32"/>
        <v>0</v>
      </c>
      <c r="CK25" s="266">
        <f t="shared" ca="1" si="32"/>
        <v>0</v>
      </c>
      <c r="CL25" s="266">
        <f t="shared" ca="1" si="32"/>
        <v>0</v>
      </c>
      <c r="CM25" s="266">
        <f t="shared" ca="1" si="32"/>
        <v>0</v>
      </c>
      <c r="CN25" s="266">
        <f t="shared" ca="1" si="32"/>
        <v>0</v>
      </c>
      <c r="CO25" s="266">
        <f t="shared" ca="1" si="32"/>
        <v>0</v>
      </c>
      <c r="CP25" s="266">
        <f t="shared" ca="1" si="32"/>
        <v>0</v>
      </c>
      <c r="CQ25" s="266">
        <f t="shared" ca="1" si="32"/>
        <v>0</v>
      </c>
      <c r="CR25" s="266">
        <f t="shared" ca="1" si="32"/>
        <v>0</v>
      </c>
      <c r="CS25" s="266">
        <f t="shared" ca="1" si="32"/>
        <v>0</v>
      </c>
      <c r="CT25" s="266">
        <f t="shared" ca="1" si="33"/>
        <v>0</v>
      </c>
      <c r="CU25" s="266">
        <f t="shared" ca="1" si="33"/>
        <v>0</v>
      </c>
      <c r="CV25" s="266">
        <f t="shared" ca="1" si="33"/>
        <v>0</v>
      </c>
      <c r="CW25" s="266">
        <f t="shared" ca="1" si="33"/>
        <v>0</v>
      </c>
      <c r="CX25" s="266">
        <f t="shared" ca="1" si="33"/>
        <v>0</v>
      </c>
      <c r="CY25" s="266">
        <f t="shared" ca="1" si="33"/>
        <v>0</v>
      </c>
      <c r="CZ25" s="266">
        <f t="shared" ca="1" si="33"/>
        <v>0</v>
      </c>
      <c r="DA25" s="266">
        <f t="shared" ca="1" si="33"/>
        <v>0</v>
      </c>
      <c r="DB25" s="266">
        <f t="shared" ca="1" si="33"/>
        <v>0</v>
      </c>
      <c r="DC25" s="266">
        <f t="shared" ca="1" si="33"/>
        <v>0</v>
      </c>
      <c r="DE25" s="118" t="str">
        <f t="shared" ca="1" si="24"/>
        <v>D.2.3.</v>
      </c>
      <c r="DF25">
        <f t="shared" ca="1" si="34"/>
        <v>1</v>
      </c>
      <c r="DG25">
        <f t="shared" ca="1" si="35"/>
        <v>21</v>
      </c>
      <c r="DH25">
        <v>0</v>
      </c>
    </row>
    <row r="26" spans="1:112" hidden="1">
      <c r="A26" s="68">
        <v>14</v>
      </c>
      <c r="B26" s="262" t="str">
        <f t="shared" ca="1" si="12"/>
        <v>D.2.4.</v>
      </c>
      <c r="C26" s="263" t="str">
        <f t="shared" ca="1" si="13"/>
        <v>Veikla</v>
      </c>
      <c r="D26" s="267"/>
      <c r="E26" s="264">
        <f t="shared" ca="1" si="14"/>
        <v>0.21</v>
      </c>
      <c r="F26" s="265">
        <f ca="1">H26+NPV(FD,I26:INDEX(I26:DC26,PAL))</f>
        <v>0</v>
      </c>
      <c r="G26" s="258">
        <f ca="1">SUMIF($H$5:$DC$5,"&lt;="&amp;PAL,$H26:$DC26)</f>
        <v>0</v>
      </c>
      <c r="H26" s="266">
        <f t="shared" ca="1" si="27"/>
        <v>0</v>
      </c>
      <c r="I26" s="266">
        <f t="shared" ca="1" si="27"/>
        <v>0</v>
      </c>
      <c r="J26" s="266">
        <f t="shared" ca="1" si="27"/>
        <v>0</v>
      </c>
      <c r="K26" s="266">
        <f t="shared" ca="1" si="27"/>
        <v>0</v>
      </c>
      <c r="L26" s="266">
        <f t="shared" ca="1" si="27"/>
        <v>0</v>
      </c>
      <c r="M26" s="266">
        <f t="shared" ca="1" si="27"/>
        <v>0</v>
      </c>
      <c r="N26" s="266">
        <f t="shared" ca="1" si="27"/>
        <v>0</v>
      </c>
      <c r="O26" s="266">
        <f t="shared" ca="1" si="27"/>
        <v>0</v>
      </c>
      <c r="P26" s="266">
        <f t="shared" ca="1" si="27"/>
        <v>0</v>
      </c>
      <c r="Q26" s="266">
        <f t="shared" ca="1" si="27"/>
        <v>0</v>
      </c>
      <c r="R26" s="266">
        <f t="shared" ca="1" si="27"/>
        <v>0</v>
      </c>
      <c r="S26" s="266">
        <f t="shared" ca="1" si="27"/>
        <v>0</v>
      </c>
      <c r="T26" s="266">
        <f t="shared" ca="1" si="27"/>
        <v>0</v>
      </c>
      <c r="U26" s="266">
        <f t="shared" ca="1" si="27"/>
        <v>0</v>
      </c>
      <c r="V26" s="266">
        <f t="shared" ca="1" si="27"/>
        <v>0</v>
      </c>
      <c r="W26" s="266">
        <f t="shared" ca="1" si="27"/>
        <v>0</v>
      </c>
      <c r="X26" s="266">
        <f t="shared" ca="1" si="28"/>
        <v>0</v>
      </c>
      <c r="Y26" s="266">
        <f t="shared" ca="1" si="28"/>
        <v>0</v>
      </c>
      <c r="Z26" s="266">
        <f t="shared" ca="1" si="28"/>
        <v>0</v>
      </c>
      <c r="AA26" s="266">
        <f t="shared" ca="1" si="28"/>
        <v>0</v>
      </c>
      <c r="AB26" s="266">
        <f t="shared" ca="1" si="28"/>
        <v>0</v>
      </c>
      <c r="AC26" s="266">
        <f t="shared" ca="1" si="28"/>
        <v>0</v>
      </c>
      <c r="AD26" s="266">
        <f t="shared" ca="1" si="28"/>
        <v>0</v>
      </c>
      <c r="AE26" s="266">
        <f t="shared" ca="1" si="28"/>
        <v>0</v>
      </c>
      <c r="AF26" s="266">
        <f t="shared" ca="1" si="28"/>
        <v>0</v>
      </c>
      <c r="AG26" s="266">
        <f t="shared" ca="1" si="28"/>
        <v>0</v>
      </c>
      <c r="AH26" s="266">
        <f t="shared" ca="1" si="28"/>
        <v>0</v>
      </c>
      <c r="AI26" s="266">
        <f t="shared" ca="1" si="28"/>
        <v>0</v>
      </c>
      <c r="AJ26" s="266">
        <f t="shared" ca="1" si="28"/>
        <v>0</v>
      </c>
      <c r="AK26" s="266">
        <f t="shared" ca="1" si="28"/>
        <v>0</v>
      </c>
      <c r="AL26" s="266">
        <f t="shared" ca="1" si="28"/>
        <v>0</v>
      </c>
      <c r="AM26" s="266">
        <f t="shared" ca="1" si="28"/>
        <v>0</v>
      </c>
      <c r="AN26" s="266">
        <f t="shared" ca="1" si="29"/>
        <v>0</v>
      </c>
      <c r="AO26" s="266">
        <f t="shared" ca="1" si="29"/>
        <v>0</v>
      </c>
      <c r="AP26" s="266">
        <f t="shared" ca="1" si="29"/>
        <v>0</v>
      </c>
      <c r="AQ26" s="266">
        <f t="shared" ca="1" si="29"/>
        <v>0</v>
      </c>
      <c r="AR26" s="266">
        <f t="shared" ca="1" si="29"/>
        <v>0</v>
      </c>
      <c r="AS26" s="266">
        <f t="shared" ca="1" si="29"/>
        <v>0</v>
      </c>
      <c r="AT26" s="266">
        <f t="shared" ca="1" si="29"/>
        <v>0</v>
      </c>
      <c r="AU26" s="266">
        <f t="shared" ca="1" si="29"/>
        <v>0</v>
      </c>
      <c r="AV26" s="266">
        <f t="shared" ca="1" si="29"/>
        <v>0</v>
      </c>
      <c r="AW26" s="266">
        <f t="shared" ca="1" si="29"/>
        <v>0</v>
      </c>
      <c r="AX26" s="266">
        <f t="shared" ca="1" si="29"/>
        <v>0</v>
      </c>
      <c r="AY26" s="266">
        <f t="shared" ca="1" si="29"/>
        <v>0</v>
      </c>
      <c r="AZ26" s="266">
        <f t="shared" ca="1" si="29"/>
        <v>0</v>
      </c>
      <c r="BA26" s="266">
        <f t="shared" ca="1" si="29"/>
        <v>0</v>
      </c>
      <c r="BB26" s="266">
        <f t="shared" ca="1" si="29"/>
        <v>0</v>
      </c>
      <c r="BC26" s="266">
        <f t="shared" ca="1" si="29"/>
        <v>0</v>
      </c>
      <c r="BD26" s="266">
        <f t="shared" ca="1" si="30"/>
        <v>0</v>
      </c>
      <c r="BE26" s="266">
        <f t="shared" ca="1" si="30"/>
        <v>0</v>
      </c>
      <c r="BF26" s="266">
        <f t="shared" ca="1" si="30"/>
        <v>0</v>
      </c>
      <c r="BG26" s="266">
        <f t="shared" ca="1" si="30"/>
        <v>0</v>
      </c>
      <c r="BH26" s="266">
        <f t="shared" ca="1" si="30"/>
        <v>0</v>
      </c>
      <c r="BI26" s="266">
        <f t="shared" ca="1" si="30"/>
        <v>0</v>
      </c>
      <c r="BJ26" s="266">
        <f t="shared" ca="1" si="30"/>
        <v>0</v>
      </c>
      <c r="BK26" s="266">
        <f t="shared" ca="1" si="30"/>
        <v>0</v>
      </c>
      <c r="BL26" s="266">
        <f t="shared" ca="1" si="30"/>
        <v>0</v>
      </c>
      <c r="BM26" s="266">
        <f t="shared" ca="1" si="30"/>
        <v>0</v>
      </c>
      <c r="BN26" s="266">
        <f t="shared" ca="1" si="30"/>
        <v>0</v>
      </c>
      <c r="BO26" s="266">
        <f t="shared" ca="1" si="30"/>
        <v>0</v>
      </c>
      <c r="BP26" s="266">
        <f t="shared" ca="1" si="30"/>
        <v>0</v>
      </c>
      <c r="BQ26" s="266">
        <f t="shared" ca="1" si="30"/>
        <v>0</v>
      </c>
      <c r="BR26" s="266">
        <f t="shared" ca="1" si="30"/>
        <v>0</v>
      </c>
      <c r="BS26" s="266">
        <f t="shared" ca="1" si="30"/>
        <v>0</v>
      </c>
      <c r="BT26" s="266">
        <f t="shared" ca="1" si="31"/>
        <v>0</v>
      </c>
      <c r="BU26" s="266">
        <f t="shared" ca="1" si="31"/>
        <v>0</v>
      </c>
      <c r="BV26" s="266">
        <f t="shared" ca="1" si="31"/>
        <v>0</v>
      </c>
      <c r="BW26" s="266">
        <f t="shared" ca="1" si="31"/>
        <v>0</v>
      </c>
      <c r="BX26" s="266">
        <f t="shared" ca="1" si="31"/>
        <v>0</v>
      </c>
      <c r="BY26" s="266">
        <f t="shared" ca="1" si="31"/>
        <v>0</v>
      </c>
      <c r="BZ26" s="266">
        <f t="shared" ca="1" si="31"/>
        <v>0</v>
      </c>
      <c r="CA26" s="266">
        <f t="shared" ca="1" si="31"/>
        <v>0</v>
      </c>
      <c r="CB26" s="266">
        <f t="shared" ca="1" si="31"/>
        <v>0</v>
      </c>
      <c r="CC26" s="266">
        <f t="shared" ca="1" si="31"/>
        <v>0</v>
      </c>
      <c r="CD26" s="266">
        <f t="shared" ca="1" si="31"/>
        <v>0</v>
      </c>
      <c r="CE26" s="266">
        <f t="shared" ca="1" si="31"/>
        <v>0</v>
      </c>
      <c r="CF26" s="266">
        <f t="shared" ca="1" si="31"/>
        <v>0</v>
      </c>
      <c r="CG26" s="266">
        <f t="shared" ca="1" si="31"/>
        <v>0</v>
      </c>
      <c r="CH26" s="266">
        <f t="shared" ca="1" si="31"/>
        <v>0</v>
      </c>
      <c r="CI26" s="266">
        <f t="shared" ca="1" si="31"/>
        <v>0</v>
      </c>
      <c r="CJ26" s="266">
        <f t="shared" ca="1" si="32"/>
        <v>0</v>
      </c>
      <c r="CK26" s="266">
        <f t="shared" ca="1" si="32"/>
        <v>0</v>
      </c>
      <c r="CL26" s="266">
        <f t="shared" ca="1" si="32"/>
        <v>0</v>
      </c>
      <c r="CM26" s="266">
        <f t="shared" ca="1" si="32"/>
        <v>0</v>
      </c>
      <c r="CN26" s="266">
        <f t="shared" ca="1" si="32"/>
        <v>0</v>
      </c>
      <c r="CO26" s="266">
        <f t="shared" ca="1" si="32"/>
        <v>0</v>
      </c>
      <c r="CP26" s="266">
        <f t="shared" ca="1" si="32"/>
        <v>0</v>
      </c>
      <c r="CQ26" s="266">
        <f t="shared" ca="1" si="32"/>
        <v>0</v>
      </c>
      <c r="CR26" s="266">
        <f t="shared" ca="1" si="32"/>
        <v>0</v>
      </c>
      <c r="CS26" s="266">
        <f t="shared" ca="1" si="32"/>
        <v>0</v>
      </c>
      <c r="CT26" s="266">
        <f t="shared" ca="1" si="33"/>
        <v>0</v>
      </c>
      <c r="CU26" s="266">
        <f t="shared" ca="1" si="33"/>
        <v>0</v>
      </c>
      <c r="CV26" s="266">
        <f t="shared" ca="1" si="33"/>
        <v>0</v>
      </c>
      <c r="CW26" s="266">
        <f t="shared" ca="1" si="33"/>
        <v>0</v>
      </c>
      <c r="CX26" s="266">
        <f t="shared" ca="1" si="33"/>
        <v>0</v>
      </c>
      <c r="CY26" s="266">
        <f t="shared" ca="1" si="33"/>
        <v>0</v>
      </c>
      <c r="CZ26" s="266">
        <f t="shared" ca="1" si="33"/>
        <v>0</v>
      </c>
      <c r="DA26" s="266">
        <f t="shared" ca="1" si="33"/>
        <v>0</v>
      </c>
      <c r="DB26" s="266">
        <f t="shared" ca="1" si="33"/>
        <v>0</v>
      </c>
      <c r="DC26" s="266">
        <f t="shared" ca="1" si="33"/>
        <v>0</v>
      </c>
      <c r="DE26" s="118" t="str">
        <f t="shared" ca="1" si="24"/>
        <v>D.2.4.</v>
      </c>
      <c r="DF26">
        <f t="shared" ca="1" si="34"/>
        <v>1</v>
      </c>
      <c r="DG26">
        <f t="shared" ca="1" si="35"/>
        <v>21</v>
      </c>
      <c r="DH26">
        <v>0</v>
      </c>
    </row>
    <row r="27" spans="1:112" hidden="1">
      <c r="A27" s="68">
        <v>15</v>
      </c>
      <c r="B27" s="262" t="str">
        <f t="shared" ca="1" si="12"/>
        <v>D.2.5.</v>
      </c>
      <c r="C27" s="263" t="str">
        <f t="shared" ca="1" si="13"/>
        <v>Veikla</v>
      </c>
      <c r="D27" s="267"/>
      <c r="E27" s="264">
        <f t="shared" ca="1" si="14"/>
        <v>0.21</v>
      </c>
      <c r="F27" s="265">
        <f ca="1">H27+NPV(FD,I27:INDEX(I27:DC27,PAL))</f>
        <v>0</v>
      </c>
      <c r="G27" s="258">
        <f ca="1">SUMIF($H$5:$DC$5,"&lt;="&amp;PAL,$H27:$DC27)</f>
        <v>0</v>
      </c>
      <c r="H27" s="266">
        <f t="shared" ca="1" si="27"/>
        <v>0</v>
      </c>
      <c r="I27" s="266">
        <f t="shared" ca="1" si="27"/>
        <v>0</v>
      </c>
      <c r="J27" s="266">
        <f t="shared" ca="1" si="27"/>
        <v>0</v>
      </c>
      <c r="K27" s="266">
        <f t="shared" ca="1" si="27"/>
        <v>0</v>
      </c>
      <c r="L27" s="266">
        <f t="shared" ca="1" si="27"/>
        <v>0</v>
      </c>
      <c r="M27" s="266">
        <f t="shared" ca="1" si="27"/>
        <v>0</v>
      </c>
      <c r="N27" s="266">
        <f t="shared" ca="1" si="27"/>
        <v>0</v>
      </c>
      <c r="O27" s="266">
        <f t="shared" ca="1" si="27"/>
        <v>0</v>
      </c>
      <c r="P27" s="266">
        <f t="shared" ca="1" si="27"/>
        <v>0</v>
      </c>
      <c r="Q27" s="266">
        <f t="shared" ca="1" si="27"/>
        <v>0</v>
      </c>
      <c r="R27" s="266">
        <f t="shared" ca="1" si="27"/>
        <v>0</v>
      </c>
      <c r="S27" s="266">
        <f t="shared" ca="1" si="27"/>
        <v>0</v>
      </c>
      <c r="T27" s="266">
        <f t="shared" ca="1" si="27"/>
        <v>0</v>
      </c>
      <c r="U27" s="266">
        <f t="shared" ca="1" si="27"/>
        <v>0</v>
      </c>
      <c r="V27" s="266">
        <f t="shared" ca="1" si="27"/>
        <v>0</v>
      </c>
      <c r="W27" s="266">
        <f t="shared" ca="1" si="27"/>
        <v>0</v>
      </c>
      <c r="X27" s="266">
        <f t="shared" ca="1" si="28"/>
        <v>0</v>
      </c>
      <c r="Y27" s="266">
        <f t="shared" ca="1" si="28"/>
        <v>0</v>
      </c>
      <c r="Z27" s="266">
        <f t="shared" ca="1" si="28"/>
        <v>0</v>
      </c>
      <c r="AA27" s="266">
        <f t="shared" ca="1" si="28"/>
        <v>0</v>
      </c>
      <c r="AB27" s="266">
        <f t="shared" ca="1" si="28"/>
        <v>0</v>
      </c>
      <c r="AC27" s="266">
        <f t="shared" ca="1" si="28"/>
        <v>0</v>
      </c>
      <c r="AD27" s="266">
        <f t="shared" ca="1" si="28"/>
        <v>0</v>
      </c>
      <c r="AE27" s="266">
        <f t="shared" ca="1" si="28"/>
        <v>0</v>
      </c>
      <c r="AF27" s="266">
        <f t="shared" ca="1" si="28"/>
        <v>0</v>
      </c>
      <c r="AG27" s="266">
        <f t="shared" ca="1" si="28"/>
        <v>0</v>
      </c>
      <c r="AH27" s="266">
        <f t="shared" ca="1" si="28"/>
        <v>0</v>
      </c>
      <c r="AI27" s="266">
        <f t="shared" ca="1" si="28"/>
        <v>0</v>
      </c>
      <c r="AJ27" s="266">
        <f t="shared" ca="1" si="28"/>
        <v>0</v>
      </c>
      <c r="AK27" s="266">
        <f t="shared" ca="1" si="28"/>
        <v>0</v>
      </c>
      <c r="AL27" s="266">
        <f t="shared" ca="1" si="28"/>
        <v>0</v>
      </c>
      <c r="AM27" s="266">
        <f t="shared" ca="1" si="28"/>
        <v>0</v>
      </c>
      <c r="AN27" s="266">
        <f t="shared" ca="1" si="29"/>
        <v>0</v>
      </c>
      <c r="AO27" s="266">
        <f t="shared" ca="1" si="29"/>
        <v>0</v>
      </c>
      <c r="AP27" s="266">
        <f t="shared" ca="1" si="29"/>
        <v>0</v>
      </c>
      <c r="AQ27" s="266">
        <f t="shared" ca="1" si="29"/>
        <v>0</v>
      </c>
      <c r="AR27" s="266">
        <f t="shared" ca="1" si="29"/>
        <v>0</v>
      </c>
      <c r="AS27" s="266">
        <f t="shared" ca="1" si="29"/>
        <v>0</v>
      </c>
      <c r="AT27" s="266">
        <f t="shared" ca="1" si="29"/>
        <v>0</v>
      </c>
      <c r="AU27" s="266">
        <f t="shared" ca="1" si="29"/>
        <v>0</v>
      </c>
      <c r="AV27" s="266">
        <f t="shared" ca="1" si="29"/>
        <v>0</v>
      </c>
      <c r="AW27" s="266">
        <f t="shared" ca="1" si="29"/>
        <v>0</v>
      </c>
      <c r="AX27" s="266">
        <f t="shared" ca="1" si="29"/>
        <v>0</v>
      </c>
      <c r="AY27" s="266">
        <f t="shared" ca="1" si="29"/>
        <v>0</v>
      </c>
      <c r="AZ27" s="266">
        <f t="shared" ca="1" si="29"/>
        <v>0</v>
      </c>
      <c r="BA27" s="266">
        <f t="shared" ca="1" si="29"/>
        <v>0</v>
      </c>
      <c r="BB27" s="266">
        <f t="shared" ca="1" si="29"/>
        <v>0</v>
      </c>
      <c r="BC27" s="266">
        <f t="shared" ca="1" si="29"/>
        <v>0</v>
      </c>
      <c r="BD27" s="266">
        <f t="shared" ca="1" si="30"/>
        <v>0</v>
      </c>
      <c r="BE27" s="266">
        <f t="shared" ca="1" si="30"/>
        <v>0</v>
      </c>
      <c r="BF27" s="266">
        <f t="shared" ca="1" si="30"/>
        <v>0</v>
      </c>
      <c r="BG27" s="266">
        <f t="shared" ca="1" si="30"/>
        <v>0</v>
      </c>
      <c r="BH27" s="266">
        <f t="shared" ca="1" si="30"/>
        <v>0</v>
      </c>
      <c r="BI27" s="266">
        <f t="shared" ca="1" si="30"/>
        <v>0</v>
      </c>
      <c r="BJ27" s="266">
        <f t="shared" ca="1" si="30"/>
        <v>0</v>
      </c>
      <c r="BK27" s="266">
        <f t="shared" ca="1" si="30"/>
        <v>0</v>
      </c>
      <c r="BL27" s="266">
        <f t="shared" ca="1" si="30"/>
        <v>0</v>
      </c>
      <c r="BM27" s="266">
        <f t="shared" ca="1" si="30"/>
        <v>0</v>
      </c>
      <c r="BN27" s="266">
        <f t="shared" ca="1" si="30"/>
        <v>0</v>
      </c>
      <c r="BO27" s="266">
        <f t="shared" ca="1" si="30"/>
        <v>0</v>
      </c>
      <c r="BP27" s="266">
        <f t="shared" ca="1" si="30"/>
        <v>0</v>
      </c>
      <c r="BQ27" s="266">
        <f t="shared" ca="1" si="30"/>
        <v>0</v>
      </c>
      <c r="BR27" s="266">
        <f t="shared" ca="1" si="30"/>
        <v>0</v>
      </c>
      <c r="BS27" s="266">
        <f t="shared" ca="1" si="30"/>
        <v>0</v>
      </c>
      <c r="BT27" s="266">
        <f t="shared" ca="1" si="31"/>
        <v>0</v>
      </c>
      <c r="BU27" s="266">
        <f t="shared" ca="1" si="31"/>
        <v>0</v>
      </c>
      <c r="BV27" s="266">
        <f t="shared" ca="1" si="31"/>
        <v>0</v>
      </c>
      <c r="BW27" s="266">
        <f t="shared" ca="1" si="31"/>
        <v>0</v>
      </c>
      <c r="BX27" s="266">
        <f t="shared" ca="1" si="31"/>
        <v>0</v>
      </c>
      <c r="BY27" s="266">
        <f t="shared" ca="1" si="31"/>
        <v>0</v>
      </c>
      <c r="BZ27" s="266">
        <f t="shared" ca="1" si="31"/>
        <v>0</v>
      </c>
      <c r="CA27" s="266">
        <f t="shared" ca="1" si="31"/>
        <v>0</v>
      </c>
      <c r="CB27" s="266">
        <f t="shared" ca="1" si="31"/>
        <v>0</v>
      </c>
      <c r="CC27" s="266">
        <f t="shared" ca="1" si="31"/>
        <v>0</v>
      </c>
      <c r="CD27" s="266">
        <f t="shared" ca="1" si="31"/>
        <v>0</v>
      </c>
      <c r="CE27" s="266">
        <f t="shared" ca="1" si="31"/>
        <v>0</v>
      </c>
      <c r="CF27" s="266">
        <f t="shared" ca="1" si="31"/>
        <v>0</v>
      </c>
      <c r="CG27" s="266">
        <f t="shared" ca="1" si="31"/>
        <v>0</v>
      </c>
      <c r="CH27" s="266">
        <f t="shared" ca="1" si="31"/>
        <v>0</v>
      </c>
      <c r="CI27" s="266">
        <f t="shared" ca="1" si="31"/>
        <v>0</v>
      </c>
      <c r="CJ27" s="266">
        <f t="shared" ca="1" si="32"/>
        <v>0</v>
      </c>
      <c r="CK27" s="266">
        <f t="shared" ca="1" si="32"/>
        <v>0</v>
      </c>
      <c r="CL27" s="266">
        <f t="shared" ca="1" si="32"/>
        <v>0</v>
      </c>
      <c r="CM27" s="266">
        <f t="shared" ca="1" si="32"/>
        <v>0</v>
      </c>
      <c r="CN27" s="266">
        <f t="shared" ca="1" si="32"/>
        <v>0</v>
      </c>
      <c r="CO27" s="266">
        <f t="shared" ca="1" si="32"/>
        <v>0</v>
      </c>
      <c r="CP27" s="266">
        <f t="shared" ca="1" si="32"/>
        <v>0</v>
      </c>
      <c r="CQ27" s="266">
        <f t="shared" ca="1" si="32"/>
        <v>0</v>
      </c>
      <c r="CR27" s="266">
        <f t="shared" ca="1" si="32"/>
        <v>0</v>
      </c>
      <c r="CS27" s="266">
        <f t="shared" ca="1" si="32"/>
        <v>0</v>
      </c>
      <c r="CT27" s="266">
        <f t="shared" ca="1" si="33"/>
        <v>0</v>
      </c>
      <c r="CU27" s="266">
        <f t="shared" ca="1" si="33"/>
        <v>0</v>
      </c>
      <c r="CV27" s="266">
        <f t="shared" ca="1" si="33"/>
        <v>0</v>
      </c>
      <c r="CW27" s="266">
        <f t="shared" ca="1" si="33"/>
        <v>0</v>
      </c>
      <c r="CX27" s="266">
        <f t="shared" ca="1" si="33"/>
        <v>0</v>
      </c>
      <c r="CY27" s="266">
        <f t="shared" ca="1" si="33"/>
        <v>0</v>
      </c>
      <c r="CZ27" s="266">
        <f t="shared" ca="1" si="33"/>
        <v>0</v>
      </c>
      <c r="DA27" s="266">
        <f t="shared" ca="1" si="33"/>
        <v>0</v>
      </c>
      <c r="DB27" s="266">
        <f t="shared" ca="1" si="33"/>
        <v>0</v>
      </c>
      <c r="DC27" s="266">
        <f t="shared" ca="1" si="33"/>
        <v>0</v>
      </c>
      <c r="DE27" s="118" t="str">
        <f t="shared" ca="1" si="24"/>
        <v>D.2.5.</v>
      </c>
      <c r="DF27">
        <f t="shared" ca="1" si="34"/>
        <v>1</v>
      </c>
      <c r="DG27">
        <f t="shared" ca="1" si="35"/>
        <v>21</v>
      </c>
      <c r="DH27">
        <v>0</v>
      </c>
    </row>
    <row r="28" spans="1:112" hidden="1">
      <c r="A28" s="68">
        <v>16</v>
      </c>
      <c r="B28" s="262" t="str">
        <f t="shared" ca="1" si="12"/>
        <v>D.2.6.</v>
      </c>
      <c r="C28" s="263" t="str">
        <f t="shared" ca="1" si="13"/>
        <v>Veikla</v>
      </c>
      <c r="D28" s="267"/>
      <c r="E28" s="264">
        <f t="shared" ca="1" si="14"/>
        <v>0.21</v>
      </c>
      <c r="F28" s="265">
        <f ca="1">H28+NPV(FD,I28:INDEX(I28:DC28,PAL))</f>
        <v>0</v>
      </c>
      <c r="G28" s="258">
        <f ca="1">SUMIF($H$5:$DC$5,"&lt;="&amp;PAL,$H28:$DC28)</f>
        <v>0</v>
      </c>
      <c r="H28" s="266">
        <f t="shared" ca="1" si="27"/>
        <v>0</v>
      </c>
      <c r="I28" s="266">
        <f t="shared" ca="1" si="27"/>
        <v>0</v>
      </c>
      <c r="J28" s="266">
        <f t="shared" ca="1" si="27"/>
        <v>0</v>
      </c>
      <c r="K28" s="266">
        <f t="shared" ca="1" si="27"/>
        <v>0</v>
      </c>
      <c r="L28" s="266">
        <f t="shared" ca="1" si="27"/>
        <v>0</v>
      </c>
      <c r="M28" s="266">
        <f t="shared" ca="1" si="27"/>
        <v>0</v>
      </c>
      <c r="N28" s="266">
        <f t="shared" ca="1" si="27"/>
        <v>0</v>
      </c>
      <c r="O28" s="266">
        <f t="shared" ca="1" si="27"/>
        <v>0</v>
      </c>
      <c r="P28" s="266">
        <f t="shared" ca="1" si="27"/>
        <v>0</v>
      </c>
      <c r="Q28" s="266">
        <f t="shared" ca="1" si="27"/>
        <v>0</v>
      </c>
      <c r="R28" s="266">
        <f t="shared" ca="1" si="27"/>
        <v>0</v>
      </c>
      <c r="S28" s="266">
        <f t="shared" ca="1" si="27"/>
        <v>0</v>
      </c>
      <c r="T28" s="266">
        <f t="shared" ca="1" si="27"/>
        <v>0</v>
      </c>
      <c r="U28" s="266">
        <f t="shared" ca="1" si="27"/>
        <v>0</v>
      </c>
      <c r="V28" s="266">
        <f t="shared" ca="1" si="27"/>
        <v>0</v>
      </c>
      <c r="W28" s="266">
        <f t="shared" ca="1" si="27"/>
        <v>0</v>
      </c>
      <c r="X28" s="266">
        <f t="shared" ca="1" si="28"/>
        <v>0</v>
      </c>
      <c r="Y28" s="266">
        <f t="shared" ca="1" si="28"/>
        <v>0</v>
      </c>
      <c r="Z28" s="266">
        <f t="shared" ca="1" si="28"/>
        <v>0</v>
      </c>
      <c r="AA28" s="266">
        <f t="shared" ca="1" si="28"/>
        <v>0</v>
      </c>
      <c r="AB28" s="266">
        <f t="shared" ca="1" si="28"/>
        <v>0</v>
      </c>
      <c r="AC28" s="266">
        <f t="shared" ca="1" si="28"/>
        <v>0</v>
      </c>
      <c r="AD28" s="266">
        <f t="shared" ca="1" si="28"/>
        <v>0</v>
      </c>
      <c r="AE28" s="266">
        <f t="shared" ca="1" si="28"/>
        <v>0</v>
      </c>
      <c r="AF28" s="266">
        <f t="shared" ca="1" si="28"/>
        <v>0</v>
      </c>
      <c r="AG28" s="266">
        <f t="shared" ca="1" si="28"/>
        <v>0</v>
      </c>
      <c r="AH28" s="266">
        <f t="shared" ca="1" si="28"/>
        <v>0</v>
      </c>
      <c r="AI28" s="266">
        <f t="shared" ca="1" si="28"/>
        <v>0</v>
      </c>
      <c r="AJ28" s="266">
        <f t="shared" ca="1" si="28"/>
        <v>0</v>
      </c>
      <c r="AK28" s="266">
        <f t="shared" ca="1" si="28"/>
        <v>0</v>
      </c>
      <c r="AL28" s="266">
        <f t="shared" ca="1" si="28"/>
        <v>0</v>
      </c>
      <c r="AM28" s="266">
        <f t="shared" ca="1" si="28"/>
        <v>0</v>
      </c>
      <c r="AN28" s="266">
        <f t="shared" ca="1" si="29"/>
        <v>0</v>
      </c>
      <c r="AO28" s="266">
        <f t="shared" ca="1" si="29"/>
        <v>0</v>
      </c>
      <c r="AP28" s="266">
        <f t="shared" ca="1" si="29"/>
        <v>0</v>
      </c>
      <c r="AQ28" s="266">
        <f t="shared" ca="1" si="29"/>
        <v>0</v>
      </c>
      <c r="AR28" s="266">
        <f t="shared" ca="1" si="29"/>
        <v>0</v>
      </c>
      <c r="AS28" s="266">
        <f t="shared" ca="1" si="29"/>
        <v>0</v>
      </c>
      <c r="AT28" s="266">
        <f t="shared" ca="1" si="29"/>
        <v>0</v>
      </c>
      <c r="AU28" s="266">
        <f t="shared" ca="1" si="29"/>
        <v>0</v>
      </c>
      <c r="AV28" s="266">
        <f t="shared" ca="1" si="29"/>
        <v>0</v>
      </c>
      <c r="AW28" s="266">
        <f t="shared" ca="1" si="29"/>
        <v>0</v>
      </c>
      <c r="AX28" s="266">
        <f t="shared" ca="1" si="29"/>
        <v>0</v>
      </c>
      <c r="AY28" s="266">
        <f t="shared" ca="1" si="29"/>
        <v>0</v>
      </c>
      <c r="AZ28" s="266">
        <f t="shared" ca="1" si="29"/>
        <v>0</v>
      </c>
      <c r="BA28" s="266">
        <f t="shared" ca="1" si="29"/>
        <v>0</v>
      </c>
      <c r="BB28" s="266">
        <f t="shared" ca="1" si="29"/>
        <v>0</v>
      </c>
      <c r="BC28" s="266">
        <f t="shared" ca="1" si="29"/>
        <v>0</v>
      </c>
      <c r="BD28" s="266">
        <f t="shared" ca="1" si="30"/>
        <v>0</v>
      </c>
      <c r="BE28" s="266">
        <f t="shared" ca="1" si="30"/>
        <v>0</v>
      </c>
      <c r="BF28" s="266">
        <f t="shared" ca="1" si="30"/>
        <v>0</v>
      </c>
      <c r="BG28" s="266">
        <f t="shared" ca="1" si="30"/>
        <v>0</v>
      </c>
      <c r="BH28" s="266">
        <f t="shared" ca="1" si="30"/>
        <v>0</v>
      </c>
      <c r="BI28" s="266">
        <f t="shared" ca="1" si="30"/>
        <v>0</v>
      </c>
      <c r="BJ28" s="266">
        <f t="shared" ca="1" si="30"/>
        <v>0</v>
      </c>
      <c r="BK28" s="266">
        <f t="shared" ca="1" si="30"/>
        <v>0</v>
      </c>
      <c r="BL28" s="266">
        <f t="shared" ca="1" si="30"/>
        <v>0</v>
      </c>
      <c r="BM28" s="266">
        <f t="shared" ca="1" si="30"/>
        <v>0</v>
      </c>
      <c r="BN28" s="266">
        <f t="shared" ca="1" si="30"/>
        <v>0</v>
      </c>
      <c r="BO28" s="266">
        <f t="shared" ca="1" si="30"/>
        <v>0</v>
      </c>
      <c r="BP28" s="266">
        <f t="shared" ca="1" si="30"/>
        <v>0</v>
      </c>
      <c r="BQ28" s="266">
        <f t="shared" ca="1" si="30"/>
        <v>0</v>
      </c>
      <c r="BR28" s="266">
        <f t="shared" ca="1" si="30"/>
        <v>0</v>
      </c>
      <c r="BS28" s="266">
        <f t="shared" ca="1" si="30"/>
        <v>0</v>
      </c>
      <c r="BT28" s="266">
        <f t="shared" ca="1" si="31"/>
        <v>0</v>
      </c>
      <c r="BU28" s="266">
        <f t="shared" ca="1" si="31"/>
        <v>0</v>
      </c>
      <c r="BV28" s="266">
        <f t="shared" ca="1" si="31"/>
        <v>0</v>
      </c>
      <c r="BW28" s="266">
        <f t="shared" ca="1" si="31"/>
        <v>0</v>
      </c>
      <c r="BX28" s="266">
        <f t="shared" ca="1" si="31"/>
        <v>0</v>
      </c>
      <c r="BY28" s="266">
        <f t="shared" ca="1" si="31"/>
        <v>0</v>
      </c>
      <c r="BZ28" s="266">
        <f t="shared" ca="1" si="31"/>
        <v>0</v>
      </c>
      <c r="CA28" s="266">
        <f t="shared" ca="1" si="31"/>
        <v>0</v>
      </c>
      <c r="CB28" s="266">
        <f t="shared" ca="1" si="31"/>
        <v>0</v>
      </c>
      <c r="CC28" s="266">
        <f t="shared" ca="1" si="31"/>
        <v>0</v>
      </c>
      <c r="CD28" s="266">
        <f t="shared" ca="1" si="31"/>
        <v>0</v>
      </c>
      <c r="CE28" s="266">
        <f t="shared" ca="1" si="31"/>
        <v>0</v>
      </c>
      <c r="CF28" s="266">
        <f t="shared" ca="1" si="31"/>
        <v>0</v>
      </c>
      <c r="CG28" s="266">
        <f t="shared" ca="1" si="31"/>
        <v>0</v>
      </c>
      <c r="CH28" s="266">
        <f t="shared" ca="1" si="31"/>
        <v>0</v>
      </c>
      <c r="CI28" s="266">
        <f t="shared" ca="1" si="31"/>
        <v>0</v>
      </c>
      <c r="CJ28" s="266">
        <f t="shared" ca="1" si="32"/>
        <v>0</v>
      </c>
      <c r="CK28" s="266">
        <f t="shared" ca="1" si="32"/>
        <v>0</v>
      </c>
      <c r="CL28" s="266">
        <f t="shared" ca="1" si="32"/>
        <v>0</v>
      </c>
      <c r="CM28" s="266">
        <f t="shared" ca="1" si="32"/>
        <v>0</v>
      </c>
      <c r="CN28" s="266">
        <f t="shared" ca="1" si="32"/>
        <v>0</v>
      </c>
      <c r="CO28" s="266">
        <f t="shared" ca="1" si="32"/>
        <v>0</v>
      </c>
      <c r="CP28" s="266">
        <f t="shared" ca="1" si="32"/>
        <v>0</v>
      </c>
      <c r="CQ28" s="266">
        <f t="shared" ca="1" si="32"/>
        <v>0</v>
      </c>
      <c r="CR28" s="266">
        <f t="shared" ca="1" si="32"/>
        <v>0</v>
      </c>
      <c r="CS28" s="266">
        <f t="shared" ca="1" si="32"/>
        <v>0</v>
      </c>
      <c r="CT28" s="266">
        <f t="shared" ca="1" si="33"/>
        <v>0</v>
      </c>
      <c r="CU28" s="266">
        <f t="shared" ca="1" si="33"/>
        <v>0</v>
      </c>
      <c r="CV28" s="266">
        <f t="shared" ca="1" si="33"/>
        <v>0</v>
      </c>
      <c r="CW28" s="266">
        <f t="shared" ca="1" si="33"/>
        <v>0</v>
      </c>
      <c r="CX28" s="266">
        <f t="shared" ca="1" si="33"/>
        <v>0</v>
      </c>
      <c r="CY28" s="266">
        <f t="shared" ca="1" si="33"/>
        <v>0</v>
      </c>
      <c r="CZ28" s="266">
        <f t="shared" ca="1" si="33"/>
        <v>0</v>
      </c>
      <c r="DA28" s="266">
        <f t="shared" ca="1" si="33"/>
        <v>0</v>
      </c>
      <c r="DB28" s="266">
        <f t="shared" ca="1" si="33"/>
        <v>0</v>
      </c>
      <c r="DC28" s="266">
        <f t="shared" ca="1" si="33"/>
        <v>0</v>
      </c>
      <c r="DE28" s="118" t="str">
        <f t="shared" ca="1" si="24"/>
        <v>D.2.6.</v>
      </c>
      <c r="DF28">
        <f t="shared" ca="1" si="34"/>
        <v>1</v>
      </c>
      <c r="DG28">
        <f t="shared" ca="1" si="35"/>
        <v>21</v>
      </c>
      <c r="DH28">
        <v>0</v>
      </c>
    </row>
    <row r="29" spans="1:112" hidden="1">
      <c r="A29" s="68">
        <v>17</v>
      </c>
      <c r="B29" s="262" t="str">
        <f t="shared" ca="1" si="12"/>
        <v>D.2.7.</v>
      </c>
      <c r="C29" s="263" t="str">
        <f t="shared" ca="1" si="13"/>
        <v>Veikla</v>
      </c>
      <c r="D29" s="267"/>
      <c r="E29" s="264">
        <f t="shared" ca="1" si="14"/>
        <v>0.21</v>
      </c>
      <c r="F29" s="265">
        <f ca="1">H29+NPV(FD,I29:INDEX(I29:DC29,PAL))</f>
        <v>0</v>
      </c>
      <c r="G29" s="258">
        <f ca="1">SUMIF($H$5:$DC$5,"&lt;="&amp;PAL,$H29:$DC29)</f>
        <v>0</v>
      </c>
      <c r="H29" s="266">
        <f t="shared" ca="1" si="27"/>
        <v>0</v>
      </c>
      <c r="I29" s="266">
        <f t="shared" ca="1" si="27"/>
        <v>0</v>
      </c>
      <c r="J29" s="266">
        <f t="shared" ca="1" si="27"/>
        <v>0</v>
      </c>
      <c r="K29" s="266">
        <f t="shared" ca="1" si="27"/>
        <v>0</v>
      </c>
      <c r="L29" s="266">
        <f t="shared" ca="1" si="27"/>
        <v>0</v>
      </c>
      <c r="M29" s="266">
        <f t="shared" ca="1" si="27"/>
        <v>0</v>
      </c>
      <c r="N29" s="266">
        <f t="shared" ca="1" si="27"/>
        <v>0</v>
      </c>
      <c r="O29" s="266">
        <f t="shared" ca="1" si="27"/>
        <v>0</v>
      </c>
      <c r="P29" s="266">
        <f t="shared" ca="1" si="27"/>
        <v>0</v>
      </c>
      <c r="Q29" s="266">
        <f t="shared" ca="1" si="27"/>
        <v>0</v>
      </c>
      <c r="R29" s="266">
        <f t="shared" ca="1" si="27"/>
        <v>0</v>
      </c>
      <c r="S29" s="266">
        <f t="shared" ca="1" si="27"/>
        <v>0</v>
      </c>
      <c r="T29" s="266">
        <f t="shared" ca="1" si="27"/>
        <v>0</v>
      </c>
      <c r="U29" s="266">
        <f t="shared" ca="1" si="27"/>
        <v>0</v>
      </c>
      <c r="V29" s="266">
        <f t="shared" ca="1" si="27"/>
        <v>0</v>
      </c>
      <c r="W29" s="266">
        <f t="shared" ca="1" si="27"/>
        <v>0</v>
      </c>
      <c r="X29" s="266">
        <f t="shared" ca="1" si="28"/>
        <v>0</v>
      </c>
      <c r="Y29" s="266">
        <f t="shared" ca="1" si="28"/>
        <v>0</v>
      </c>
      <c r="Z29" s="266">
        <f t="shared" ca="1" si="28"/>
        <v>0</v>
      </c>
      <c r="AA29" s="266">
        <f t="shared" ca="1" si="28"/>
        <v>0</v>
      </c>
      <c r="AB29" s="266">
        <f t="shared" ca="1" si="28"/>
        <v>0</v>
      </c>
      <c r="AC29" s="266">
        <f t="shared" ca="1" si="28"/>
        <v>0</v>
      </c>
      <c r="AD29" s="266">
        <f t="shared" ca="1" si="28"/>
        <v>0</v>
      </c>
      <c r="AE29" s="266">
        <f t="shared" ca="1" si="28"/>
        <v>0</v>
      </c>
      <c r="AF29" s="266">
        <f t="shared" ca="1" si="28"/>
        <v>0</v>
      </c>
      <c r="AG29" s="266">
        <f t="shared" ca="1" si="28"/>
        <v>0</v>
      </c>
      <c r="AH29" s="266">
        <f t="shared" ca="1" si="28"/>
        <v>0</v>
      </c>
      <c r="AI29" s="266">
        <f t="shared" ca="1" si="28"/>
        <v>0</v>
      </c>
      <c r="AJ29" s="266">
        <f t="shared" ca="1" si="28"/>
        <v>0</v>
      </c>
      <c r="AK29" s="266">
        <f t="shared" ca="1" si="28"/>
        <v>0</v>
      </c>
      <c r="AL29" s="266">
        <f t="shared" ca="1" si="28"/>
        <v>0</v>
      </c>
      <c r="AM29" s="266">
        <f t="shared" ca="1" si="28"/>
        <v>0</v>
      </c>
      <c r="AN29" s="266">
        <f t="shared" ca="1" si="29"/>
        <v>0</v>
      </c>
      <c r="AO29" s="266">
        <f t="shared" ca="1" si="29"/>
        <v>0</v>
      </c>
      <c r="AP29" s="266">
        <f t="shared" ca="1" si="29"/>
        <v>0</v>
      </c>
      <c r="AQ29" s="266">
        <f t="shared" ca="1" si="29"/>
        <v>0</v>
      </c>
      <c r="AR29" s="266">
        <f t="shared" ca="1" si="29"/>
        <v>0</v>
      </c>
      <c r="AS29" s="266">
        <f t="shared" ca="1" si="29"/>
        <v>0</v>
      </c>
      <c r="AT29" s="266">
        <f t="shared" ca="1" si="29"/>
        <v>0</v>
      </c>
      <c r="AU29" s="266">
        <f t="shared" ca="1" si="29"/>
        <v>0</v>
      </c>
      <c r="AV29" s="266">
        <f t="shared" ca="1" si="29"/>
        <v>0</v>
      </c>
      <c r="AW29" s="266">
        <f t="shared" ca="1" si="29"/>
        <v>0</v>
      </c>
      <c r="AX29" s="266">
        <f t="shared" ca="1" si="29"/>
        <v>0</v>
      </c>
      <c r="AY29" s="266">
        <f t="shared" ca="1" si="29"/>
        <v>0</v>
      </c>
      <c r="AZ29" s="266">
        <f t="shared" ca="1" si="29"/>
        <v>0</v>
      </c>
      <c r="BA29" s="266">
        <f t="shared" ca="1" si="29"/>
        <v>0</v>
      </c>
      <c r="BB29" s="266">
        <f t="shared" ca="1" si="29"/>
        <v>0</v>
      </c>
      <c r="BC29" s="266">
        <f t="shared" ca="1" si="29"/>
        <v>0</v>
      </c>
      <c r="BD29" s="266">
        <f t="shared" ca="1" si="30"/>
        <v>0</v>
      </c>
      <c r="BE29" s="266">
        <f t="shared" ca="1" si="30"/>
        <v>0</v>
      </c>
      <c r="BF29" s="266">
        <f t="shared" ca="1" si="30"/>
        <v>0</v>
      </c>
      <c r="BG29" s="266">
        <f t="shared" ca="1" si="30"/>
        <v>0</v>
      </c>
      <c r="BH29" s="266">
        <f t="shared" ca="1" si="30"/>
        <v>0</v>
      </c>
      <c r="BI29" s="266">
        <f t="shared" ca="1" si="30"/>
        <v>0</v>
      </c>
      <c r="BJ29" s="266">
        <f t="shared" ca="1" si="30"/>
        <v>0</v>
      </c>
      <c r="BK29" s="266">
        <f t="shared" ca="1" si="30"/>
        <v>0</v>
      </c>
      <c r="BL29" s="266">
        <f t="shared" ca="1" si="30"/>
        <v>0</v>
      </c>
      <c r="BM29" s="266">
        <f t="shared" ca="1" si="30"/>
        <v>0</v>
      </c>
      <c r="BN29" s="266">
        <f t="shared" ca="1" si="30"/>
        <v>0</v>
      </c>
      <c r="BO29" s="266">
        <f t="shared" ca="1" si="30"/>
        <v>0</v>
      </c>
      <c r="BP29" s="266">
        <f t="shared" ca="1" si="30"/>
        <v>0</v>
      </c>
      <c r="BQ29" s="266">
        <f t="shared" ca="1" si="30"/>
        <v>0</v>
      </c>
      <c r="BR29" s="266">
        <f t="shared" ca="1" si="30"/>
        <v>0</v>
      </c>
      <c r="BS29" s="266">
        <f t="shared" ca="1" si="30"/>
        <v>0</v>
      </c>
      <c r="BT29" s="266">
        <f t="shared" ca="1" si="31"/>
        <v>0</v>
      </c>
      <c r="BU29" s="266">
        <f t="shared" ca="1" si="31"/>
        <v>0</v>
      </c>
      <c r="BV29" s="266">
        <f t="shared" ca="1" si="31"/>
        <v>0</v>
      </c>
      <c r="BW29" s="266">
        <f t="shared" ca="1" si="31"/>
        <v>0</v>
      </c>
      <c r="BX29" s="266">
        <f t="shared" ca="1" si="31"/>
        <v>0</v>
      </c>
      <c r="BY29" s="266">
        <f t="shared" ca="1" si="31"/>
        <v>0</v>
      </c>
      <c r="BZ29" s="266">
        <f t="shared" ca="1" si="31"/>
        <v>0</v>
      </c>
      <c r="CA29" s="266">
        <f t="shared" ca="1" si="31"/>
        <v>0</v>
      </c>
      <c r="CB29" s="266">
        <f t="shared" ca="1" si="31"/>
        <v>0</v>
      </c>
      <c r="CC29" s="266">
        <f t="shared" ca="1" si="31"/>
        <v>0</v>
      </c>
      <c r="CD29" s="266">
        <f t="shared" ca="1" si="31"/>
        <v>0</v>
      </c>
      <c r="CE29" s="266">
        <f t="shared" ca="1" si="31"/>
        <v>0</v>
      </c>
      <c r="CF29" s="266">
        <f t="shared" ca="1" si="31"/>
        <v>0</v>
      </c>
      <c r="CG29" s="266">
        <f t="shared" ca="1" si="31"/>
        <v>0</v>
      </c>
      <c r="CH29" s="266">
        <f t="shared" ca="1" si="31"/>
        <v>0</v>
      </c>
      <c r="CI29" s="266">
        <f t="shared" ca="1" si="31"/>
        <v>0</v>
      </c>
      <c r="CJ29" s="266">
        <f t="shared" ca="1" si="32"/>
        <v>0</v>
      </c>
      <c r="CK29" s="266">
        <f t="shared" ca="1" si="32"/>
        <v>0</v>
      </c>
      <c r="CL29" s="266">
        <f t="shared" ca="1" si="32"/>
        <v>0</v>
      </c>
      <c r="CM29" s="266">
        <f t="shared" ca="1" si="32"/>
        <v>0</v>
      </c>
      <c r="CN29" s="266">
        <f t="shared" ca="1" si="32"/>
        <v>0</v>
      </c>
      <c r="CO29" s="266">
        <f t="shared" ca="1" si="32"/>
        <v>0</v>
      </c>
      <c r="CP29" s="266">
        <f t="shared" ca="1" si="32"/>
        <v>0</v>
      </c>
      <c r="CQ29" s="266">
        <f t="shared" ca="1" si="32"/>
        <v>0</v>
      </c>
      <c r="CR29" s="266">
        <f t="shared" ca="1" si="32"/>
        <v>0</v>
      </c>
      <c r="CS29" s="266">
        <f t="shared" ca="1" si="32"/>
        <v>0</v>
      </c>
      <c r="CT29" s="266">
        <f t="shared" ca="1" si="33"/>
        <v>0</v>
      </c>
      <c r="CU29" s="266">
        <f t="shared" ca="1" si="33"/>
        <v>0</v>
      </c>
      <c r="CV29" s="266">
        <f t="shared" ca="1" si="33"/>
        <v>0</v>
      </c>
      <c r="CW29" s="266">
        <f t="shared" ca="1" si="33"/>
        <v>0</v>
      </c>
      <c r="CX29" s="266">
        <f t="shared" ca="1" si="33"/>
        <v>0</v>
      </c>
      <c r="CY29" s="266">
        <f t="shared" ca="1" si="33"/>
        <v>0</v>
      </c>
      <c r="CZ29" s="266">
        <f t="shared" ca="1" si="33"/>
        <v>0</v>
      </c>
      <c r="DA29" s="266">
        <f t="shared" ca="1" si="33"/>
        <v>0</v>
      </c>
      <c r="DB29" s="266">
        <f t="shared" ca="1" si="33"/>
        <v>0</v>
      </c>
      <c r="DC29" s="266">
        <f t="shared" ca="1" si="33"/>
        <v>0</v>
      </c>
      <c r="DE29" s="118" t="str">
        <f t="shared" ca="1" si="24"/>
        <v>D.2.7.</v>
      </c>
      <c r="DF29">
        <f t="shared" ca="1" si="34"/>
        <v>1</v>
      </c>
      <c r="DG29">
        <f t="shared" ca="1" si="35"/>
        <v>21</v>
      </c>
      <c r="DH29">
        <v>0</v>
      </c>
    </row>
    <row r="30" spans="1:112" hidden="1">
      <c r="A30" s="68">
        <v>18</v>
      </c>
      <c r="B30" s="262" t="str">
        <f t="shared" ca="1" si="12"/>
        <v>D.2.8.</v>
      </c>
      <c r="C30" s="263" t="str">
        <f t="shared" ca="1" si="13"/>
        <v>Veikla</v>
      </c>
      <c r="D30" s="268"/>
      <c r="E30" s="264">
        <f t="shared" ca="1" si="14"/>
        <v>0.21</v>
      </c>
      <c r="F30" s="265">
        <f ca="1">H30+NPV(FD,I30:INDEX(I30:DC30,PAL))</f>
        <v>0</v>
      </c>
      <c r="G30" s="258">
        <f ca="1">SUMIF($H$5:$DC$5,"&lt;="&amp;PAL,$H30:$DC30)</f>
        <v>0</v>
      </c>
      <c r="H30" s="266">
        <f t="shared" ca="1" si="27"/>
        <v>0</v>
      </c>
      <c r="I30" s="266">
        <f t="shared" ca="1" si="27"/>
        <v>0</v>
      </c>
      <c r="J30" s="266">
        <f t="shared" ca="1" si="27"/>
        <v>0</v>
      </c>
      <c r="K30" s="266">
        <f t="shared" ca="1" si="27"/>
        <v>0</v>
      </c>
      <c r="L30" s="266">
        <f t="shared" ca="1" si="27"/>
        <v>0</v>
      </c>
      <c r="M30" s="266">
        <f t="shared" ca="1" si="27"/>
        <v>0</v>
      </c>
      <c r="N30" s="266">
        <f t="shared" ca="1" si="27"/>
        <v>0</v>
      </c>
      <c r="O30" s="266">
        <f t="shared" ca="1" si="27"/>
        <v>0</v>
      </c>
      <c r="P30" s="266">
        <f t="shared" ca="1" si="27"/>
        <v>0</v>
      </c>
      <c r="Q30" s="266">
        <f t="shared" ca="1" si="27"/>
        <v>0</v>
      </c>
      <c r="R30" s="266">
        <f t="shared" ca="1" si="27"/>
        <v>0</v>
      </c>
      <c r="S30" s="266">
        <f t="shared" ca="1" si="27"/>
        <v>0</v>
      </c>
      <c r="T30" s="266">
        <f t="shared" ca="1" si="27"/>
        <v>0</v>
      </c>
      <c r="U30" s="266">
        <f t="shared" ca="1" si="27"/>
        <v>0</v>
      </c>
      <c r="V30" s="266">
        <f t="shared" ca="1" si="27"/>
        <v>0</v>
      </c>
      <c r="W30" s="266">
        <f t="shared" ca="1" si="27"/>
        <v>0</v>
      </c>
      <c r="X30" s="266">
        <f t="shared" ca="1" si="28"/>
        <v>0</v>
      </c>
      <c r="Y30" s="266">
        <f t="shared" ca="1" si="28"/>
        <v>0</v>
      </c>
      <c r="Z30" s="266">
        <f t="shared" ca="1" si="28"/>
        <v>0</v>
      </c>
      <c r="AA30" s="266">
        <f t="shared" ca="1" si="28"/>
        <v>0</v>
      </c>
      <c r="AB30" s="266">
        <f t="shared" ca="1" si="28"/>
        <v>0</v>
      </c>
      <c r="AC30" s="266">
        <f t="shared" ca="1" si="28"/>
        <v>0</v>
      </c>
      <c r="AD30" s="266">
        <f t="shared" ca="1" si="28"/>
        <v>0</v>
      </c>
      <c r="AE30" s="266">
        <f t="shared" ca="1" si="28"/>
        <v>0</v>
      </c>
      <c r="AF30" s="266">
        <f t="shared" ca="1" si="28"/>
        <v>0</v>
      </c>
      <c r="AG30" s="266">
        <f t="shared" ca="1" si="28"/>
        <v>0</v>
      </c>
      <c r="AH30" s="266">
        <f t="shared" ca="1" si="28"/>
        <v>0</v>
      </c>
      <c r="AI30" s="266">
        <f t="shared" ca="1" si="28"/>
        <v>0</v>
      </c>
      <c r="AJ30" s="266">
        <f t="shared" ca="1" si="28"/>
        <v>0</v>
      </c>
      <c r="AK30" s="266">
        <f t="shared" ca="1" si="28"/>
        <v>0</v>
      </c>
      <c r="AL30" s="266">
        <f t="shared" ca="1" si="28"/>
        <v>0</v>
      </c>
      <c r="AM30" s="266">
        <f t="shared" ca="1" si="28"/>
        <v>0</v>
      </c>
      <c r="AN30" s="266">
        <f t="shared" ca="1" si="29"/>
        <v>0</v>
      </c>
      <c r="AO30" s="266">
        <f t="shared" ca="1" si="29"/>
        <v>0</v>
      </c>
      <c r="AP30" s="266">
        <f t="shared" ca="1" si="29"/>
        <v>0</v>
      </c>
      <c r="AQ30" s="266">
        <f t="shared" ca="1" si="29"/>
        <v>0</v>
      </c>
      <c r="AR30" s="266">
        <f t="shared" ca="1" si="29"/>
        <v>0</v>
      </c>
      <c r="AS30" s="266">
        <f t="shared" ca="1" si="29"/>
        <v>0</v>
      </c>
      <c r="AT30" s="266">
        <f t="shared" ca="1" si="29"/>
        <v>0</v>
      </c>
      <c r="AU30" s="266">
        <f t="shared" ca="1" si="29"/>
        <v>0</v>
      </c>
      <c r="AV30" s="266">
        <f t="shared" ca="1" si="29"/>
        <v>0</v>
      </c>
      <c r="AW30" s="266">
        <f t="shared" ca="1" si="29"/>
        <v>0</v>
      </c>
      <c r="AX30" s="266">
        <f t="shared" ca="1" si="29"/>
        <v>0</v>
      </c>
      <c r="AY30" s="266">
        <f t="shared" ca="1" si="29"/>
        <v>0</v>
      </c>
      <c r="AZ30" s="266">
        <f t="shared" ca="1" si="29"/>
        <v>0</v>
      </c>
      <c r="BA30" s="266">
        <f t="shared" ca="1" si="29"/>
        <v>0</v>
      </c>
      <c r="BB30" s="266">
        <f t="shared" ca="1" si="29"/>
        <v>0</v>
      </c>
      <c r="BC30" s="266">
        <f t="shared" ca="1" si="29"/>
        <v>0</v>
      </c>
      <c r="BD30" s="266">
        <f t="shared" ca="1" si="30"/>
        <v>0</v>
      </c>
      <c r="BE30" s="266">
        <f t="shared" ca="1" si="30"/>
        <v>0</v>
      </c>
      <c r="BF30" s="266">
        <f t="shared" ca="1" si="30"/>
        <v>0</v>
      </c>
      <c r="BG30" s="266">
        <f t="shared" ca="1" si="30"/>
        <v>0</v>
      </c>
      <c r="BH30" s="266">
        <f t="shared" ca="1" si="30"/>
        <v>0</v>
      </c>
      <c r="BI30" s="266">
        <f t="shared" ca="1" si="30"/>
        <v>0</v>
      </c>
      <c r="BJ30" s="266">
        <f t="shared" ca="1" si="30"/>
        <v>0</v>
      </c>
      <c r="BK30" s="266">
        <f t="shared" ca="1" si="30"/>
        <v>0</v>
      </c>
      <c r="BL30" s="266">
        <f t="shared" ca="1" si="30"/>
        <v>0</v>
      </c>
      <c r="BM30" s="266">
        <f t="shared" ca="1" si="30"/>
        <v>0</v>
      </c>
      <c r="BN30" s="266">
        <f t="shared" ca="1" si="30"/>
        <v>0</v>
      </c>
      <c r="BO30" s="266">
        <f t="shared" ca="1" si="30"/>
        <v>0</v>
      </c>
      <c r="BP30" s="266">
        <f t="shared" ca="1" si="30"/>
        <v>0</v>
      </c>
      <c r="BQ30" s="266">
        <f t="shared" ca="1" si="30"/>
        <v>0</v>
      </c>
      <c r="BR30" s="266">
        <f t="shared" ca="1" si="30"/>
        <v>0</v>
      </c>
      <c r="BS30" s="266">
        <f t="shared" ca="1" si="30"/>
        <v>0</v>
      </c>
      <c r="BT30" s="266">
        <f t="shared" ca="1" si="31"/>
        <v>0</v>
      </c>
      <c r="BU30" s="266">
        <f t="shared" ca="1" si="31"/>
        <v>0</v>
      </c>
      <c r="BV30" s="266">
        <f t="shared" ca="1" si="31"/>
        <v>0</v>
      </c>
      <c r="BW30" s="266">
        <f t="shared" ca="1" si="31"/>
        <v>0</v>
      </c>
      <c r="BX30" s="266">
        <f t="shared" ca="1" si="31"/>
        <v>0</v>
      </c>
      <c r="BY30" s="266">
        <f t="shared" ca="1" si="31"/>
        <v>0</v>
      </c>
      <c r="BZ30" s="266">
        <f t="shared" ca="1" si="31"/>
        <v>0</v>
      </c>
      <c r="CA30" s="266">
        <f t="shared" ca="1" si="31"/>
        <v>0</v>
      </c>
      <c r="CB30" s="266">
        <f t="shared" ca="1" si="31"/>
        <v>0</v>
      </c>
      <c r="CC30" s="266">
        <f t="shared" ca="1" si="31"/>
        <v>0</v>
      </c>
      <c r="CD30" s="266">
        <f t="shared" ca="1" si="31"/>
        <v>0</v>
      </c>
      <c r="CE30" s="266">
        <f t="shared" ca="1" si="31"/>
        <v>0</v>
      </c>
      <c r="CF30" s="266">
        <f t="shared" ca="1" si="31"/>
        <v>0</v>
      </c>
      <c r="CG30" s="266">
        <f t="shared" ca="1" si="31"/>
        <v>0</v>
      </c>
      <c r="CH30" s="266">
        <f t="shared" ca="1" si="31"/>
        <v>0</v>
      </c>
      <c r="CI30" s="266">
        <f t="shared" ca="1" si="31"/>
        <v>0</v>
      </c>
      <c r="CJ30" s="266">
        <f t="shared" ca="1" si="32"/>
        <v>0</v>
      </c>
      <c r="CK30" s="266">
        <f t="shared" ca="1" si="32"/>
        <v>0</v>
      </c>
      <c r="CL30" s="266">
        <f t="shared" ca="1" si="32"/>
        <v>0</v>
      </c>
      <c r="CM30" s="266">
        <f t="shared" ca="1" si="32"/>
        <v>0</v>
      </c>
      <c r="CN30" s="266">
        <f t="shared" ca="1" si="32"/>
        <v>0</v>
      </c>
      <c r="CO30" s="266">
        <f t="shared" ca="1" si="32"/>
        <v>0</v>
      </c>
      <c r="CP30" s="266">
        <f t="shared" ca="1" si="32"/>
        <v>0</v>
      </c>
      <c r="CQ30" s="266">
        <f t="shared" ca="1" si="32"/>
        <v>0</v>
      </c>
      <c r="CR30" s="266">
        <f t="shared" ca="1" si="32"/>
        <v>0</v>
      </c>
      <c r="CS30" s="266">
        <f t="shared" ca="1" si="32"/>
        <v>0</v>
      </c>
      <c r="CT30" s="266">
        <f t="shared" ca="1" si="33"/>
        <v>0</v>
      </c>
      <c r="CU30" s="266">
        <f t="shared" ca="1" si="33"/>
        <v>0</v>
      </c>
      <c r="CV30" s="266">
        <f t="shared" ca="1" si="33"/>
        <v>0</v>
      </c>
      <c r="CW30" s="266">
        <f t="shared" ca="1" si="33"/>
        <v>0</v>
      </c>
      <c r="CX30" s="266">
        <f t="shared" ca="1" si="33"/>
        <v>0</v>
      </c>
      <c r="CY30" s="266">
        <f t="shared" ca="1" si="33"/>
        <v>0</v>
      </c>
      <c r="CZ30" s="266">
        <f t="shared" ca="1" si="33"/>
        <v>0</v>
      </c>
      <c r="DA30" s="266">
        <f t="shared" ca="1" si="33"/>
        <v>0</v>
      </c>
      <c r="DB30" s="266">
        <f t="shared" ca="1" si="33"/>
        <v>0</v>
      </c>
      <c r="DC30" s="266">
        <f t="shared" ca="1" si="33"/>
        <v>0</v>
      </c>
      <c r="DE30" s="118" t="str">
        <f t="shared" ca="1" si="24"/>
        <v>D.2.8.</v>
      </c>
      <c r="DF30">
        <f t="shared" ca="1" si="34"/>
        <v>1</v>
      </c>
      <c r="DG30">
        <f t="shared" ca="1" si="35"/>
        <v>21</v>
      </c>
      <c r="DH30">
        <v>0</v>
      </c>
    </row>
    <row r="31" spans="1:112" hidden="1">
      <c r="A31" s="68">
        <v>19</v>
      </c>
      <c r="B31" s="262" t="str">
        <f t="shared" ca="1" si="12"/>
        <v>D.2.9.</v>
      </c>
      <c r="C31" s="263" t="str">
        <f t="shared" ca="1" si="13"/>
        <v>Reinvesticijos (po priemonės įgyvendinimo)</v>
      </c>
      <c r="D31" s="268"/>
      <c r="E31" s="264">
        <f t="shared" ca="1" si="14"/>
        <v>0.21</v>
      </c>
      <c r="F31" s="265">
        <f ca="1">H31+NPV(FD,I31:INDEX(I31:DC31,PAL))</f>
        <v>0</v>
      </c>
      <c r="G31" s="258">
        <f ca="1">SUMIF($H$5:$DC$5,"&lt;="&amp;PAL,$H31:$DC31)</f>
        <v>0</v>
      </c>
      <c r="H31" s="266">
        <f t="shared" ca="1" si="27"/>
        <v>0</v>
      </c>
      <c r="I31" s="266">
        <f t="shared" ca="1" si="27"/>
        <v>0</v>
      </c>
      <c r="J31" s="266">
        <f t="shared" ca="1" si="27"/>
        <v>0</v>
      </c>
      <c r="K31" s="266">
        <f t="shared" ca="1" si="27"/>
        <v>0</v>
      </c>
      <c r="L31" s="266">
        <f t="shared" ca="1" si="27"/>
        <v>0</v>
      </c>
      <c r="M31" s="266">
        <f t="shared" ca="1" si="27"/>
        <v>0</v>
      </c>
      <c r="N31" s="266">
        <f t="shared" ca="1" si="27"/>
        <v>0</v>
      </c>
      <c r="O31" s="266">
        <f t="shared" ca="1" si="27"/>
        <v>0</v>
      </c>
      <c r="P31" s="266">
        <f t="shared" ca="1" si="27"/>
        <v>0</v>
      </c>
      <c r="Q31" s="266">
        <f t="shared" ca="1" si="27"/>
        <v>0</v>
      </c>
      <c r="R31" s="266">
        <f t="shared" ca="1" si="27"/>
        <v>0</v>
      </c>
      <c r="S31" s="266">
        <f t="shared" ca="1" si="27"/>
        <v>0</v>
      </c>
      <c r="T31" s="266">
        <f t="shared" ca="1" si="27"/>
        <v>0</v>
      </c>
      <c r="U31" s="266">
        <f t="shared" ca="1" si="27"/>
        <v>0</v>
      </c>
      <c r="V31" s="266">
        <f t="shared" ca="1" si="27"/>
        <v>0</v>
      </c>
      <c r="W31" s="266">
        <f t="shared" ca="1" si="27"/>
        <v>0</v>
      </c>
      <c r="X31" s="266">
        <f t="shared" ca="1" si="28"/>
        <v>0</v>
      </c>
      <c r="Y31" s="266">
        <f t="shared" ca="1" si="28"/>
        <v>0</v>
      </c>
      <c r="Z31" s="266">
        <f t="shared" ca="1" si="28"/>
        <v>0</v>
      </c>
      <c r="AA31" s="266">
        <f t="shared" ca="1" si="28"/>
        <v>0</v>
      </c>
      <c r="AB31" s="266">
        <f t="shared" ca="1" si="28"/>
        <v>0</v>
      </c>
      <c r="AC31" s="266">
        <f t="shared" ca="1" si="28"/>
        <v>0</v>
      </c>
      <c r="AD31" s="266">
        <f t="shared" ca="1" si="28"/>
        <v>0</v>
      </c>
      <c r="AE31" s="266">
        <f t="shared" ca="1" si="28"/>
        <v>0</v>
      </c>
      <c r="AF31" s="266">
        <f t="shared" ca="1" si="28"/>
        <v>0</v>
      </c>
      <c r="AG31" s="266">
        <f t="shared" ca="1" si="28"/>
        <v>0</v>
      </c>
      <c r="AH31" s="266">
        <f t="shared" ca="1" si="28"/>
        <v>0</v>
      </c>
      <c r="AI31" s="266">
        <f t="shared" ca="1" si="28"/>
        <v>0</v>
      </c>
      <c r="AJ31" s="266">
        <f t="shared" ca="1" si="28"/>
        <v>0</v>
      </c>
      <c r="AK31" s="266">
        <f t="shared" ca="1" si="28"/>
        <v>0</v>
      </c>
      <c r="AL31" s="266">
        <f t="shared" ca="1" si="28"/>
        <v>0</v>
      </c>
      <c r="AM31" s="266">
        <f t="shared" ca="1" si="28"/>
        <v>0</v>
      </c>
      <c r="AN31" s="266">
        <f t="shared" ca="1" si="29"/>
        <v>0</v>
      </c>
      <c r="AO31" s="266">
        <f t="shared" ca="1" si="29"/>
        <v>0</v>
      </c>
      <c r="AP31" s="266">
        <f t="shared" ca="1" si="29"/>
        <v>0</v>
      </c>
      <c r="AQ31" s="266">
        <f t="shared" ca="1" si="29"/>
        <v>0</v>
      </c>
      <c r="AR31" s="266">
        <f t="shared" ca="1" si="29"/>
        <v>0</v>
      </c>
      <c r="AS31" s="266">
        <f t="shared" ca="1" si="29"/>
        <v>0</v>
      </c>
      <c r="AT31" s="266">
        <f t="shared" ca="1" si="29"/>
        <v>0</v>
      </c>
      <c r="AU31" s="266">
        <f t="shared" ca="1" si="29"/>
        <v>0</v>
      </c>
      <c r="AV31" s="266">
        <f t="shared" ca="1" si="29"/>
        <v>0</v>
      </c>
      <c r="AW31" s="266">
        <f t="shared" ca="1" si="29"/>
        <v>0</v>
      </c>
      <c r="AX31" s="266">
        <f t="shared" ca="1" si="29"/>
        <v>0</v>
      </c>
      <c r="AY31" s="266">
        <f t="shared" ca="1" si="29"/>
        <v>0</v>
      </c>
      <c r="AZ31" s="266">
        <f t="shared" ca="1" si="29"/>
        <v>0</v>
      </c>
      <c r="BA31" s="266">
        <f t="shared" ca="1" si="29"/>
        <v>0</v>
      </c>
      <c r="BB31" s="266">
        <f t="shared" ca="1" si="29"/>
        <v>0</v>
      </c>
      <c r="BC31" s="266">
        <f t="shared" ca="1" si="29"/>
        <v>0</v>
      </c>
      <c r="BD31" s="266">
        <f t="shared" ca="1" si="30"/>
        <v>0</v>
      </c>
      <c r="BE31" s="266">
        <f t="shared" ca="1" si="30"/>
        <v>0</v>
      </c>
      <c r="BF31" s="266">
        <f t="shared" ca="1" si="30"/>
        <v>0</v>
      </c>
      <c r="BG31" s="266">
        <f t="shared" ca="1" si="30"/>
        <v>0</v>
      </c>
      <c r="BH31" s="266">
        <f t="shared" ca="1" si="30"/>
        <v>0</v>
      </c>
      <c r="BI31" s="266">
        <f t="shared" ca="1" si="30"/>
        <v>0</v>
      </c>
      <c r="BJ31" s="266">
        <f t="shared" ca="1" si="30"/>
        <v>0</v>
      </c>
      <c r="BK31" s="266">
        <f t="shared" ca="1" si="30"/>
        <v>0</v>
      </c>
      <c r="BL31" s="266">
        <f t="shared" ca="1" si="30"/>
        <v>0</v>
      </c>
      <c r="BM31" s="266">
        <f t="shared" ca="1" si="30"/>
        <v>0</v>
      </c>
      <c r="BN31" s="266">
        <f t="shared" ca="1" si="30"/>
        <v>0</v>
      </c>
      <c r="BO31" s="266">
        <f t="shared" ca="1" si="30"/>
        <v>0</v>
      </c>
      <c r="BP31" s="266">
        <f t="shared" ca="1" si="30"/>
        <v>0</v>
      </c>
      <c r="BQ31" s="266">
        <f t="shared" ca="1" si="30"/>
        <v>0</v>
      </c>
      <c r="BR31" s="266">
        <f t="shared" ca="1" si="30"/>
        <v>0</v>
      </c>
      <c r="BS31" s="266">
        <f t="shared" ca="1" si="30"/>
        <v>0</v>
      </c>
      <c r="BT31" s="266">
        <f t="shared" ca="1" si="31"/>
        <v>0</v>
      </c>
      <c r="BU31" s="266">
        <f t="shared" ca="1" si="31"/>
        <v>0</v>
      </c>
      <c r="BV31" s="266">
        <f t="shared" ca="1" si="31"/>
        <v>0</v>
      </c>
      <c r="BW31" s="266">
        <f t="shared" ca="1" si="31"/>
        <v>0</v>
      </c>
      <c r="BX31" s="266">
        <f t="shared" ca="1" si="31"/>
        <v>0</v>
      </c>
      <c r="BY31" s="266">
        <f t="shared" ca="1" si="31"/>
        <v>0</v>
      </c>
      <c r="BZ31" s="266">
        <f t="shared" ca="1" si="31"/>
        <v>0</v>
      </c>
      <c r="CA31" s="266">
        <f t="shared" ca="1" si="31"/>
        <v>0</v>
      </c>
      <c r="CB31" s="266">
        <f t="shared" ca="1" si="31"/>
        <v>0</v>
      </c>
      <c r="CC31" s="266">
        <f t="shared" ca="1" si="31"/>
        <v>0</v>
      </c>
      <c r="CD31" s="266">
        <f t="shared" ca="1" si="31"/>
        <v>0</v>
      </c>
      <c r="CE31" s="266">
        <f t="shared" ca="1" si="31"/>
        <v>0</v>
      </c>
      <c r="CF31" s="266">
        <f t="shared" ca="1" si="31"/>
        <v>0</v>
      </c>
      <c r="CG31" s="266">
        <f t="shared" ca="1" si="31"/>
        <v>0</v>
      </c>
      <c r="CH31" s="266">
        <f t="shared" ca="1" si="31"/>
        <v>0</v>
      </c>
      <c r="CI31" s="266">
        <f t="shared" ca="1" si="31"/>
        <v>0</v>
      </c>
      <c r="CJ31" s="266">
        <f t="shared" ca="1" si="32"/>
        <v>0</v>
      </c>
      <c r="CK31" s="266">
        <f t="shared" ca="1" si="32"/>
        <v>0</v>
      </c>
      <c r="CL31" s="266">
        <f t="shared" ca="1" si="32"/>
        <v>0</v>
      </c>
      <c r="CM31" s="266">
        <f t="shared" ca="1" si="32"/>
        <v>0</v>
      </c>
      <c r="CN31" s="266">
        <f t="shared" ca="1" si="32"/>
        <v>0</v>
      </c>
      <c r="CO31" s="266">
        <f t="shared" ca="1" si="32"/>
        <v>0</v>
      </c>
      <c r="CP31" s="266">
        <f t="shared" ca="1" si="32"/>
        <v>0</v>
      </c>
      <c r="CQ31" s="266">
        <f t="shared" ca="1" si="32"/>
        <v>0</v>
      </c>
      <c r="CR31" s="266">
        <f t="shared" ca="1" si="32"/>
        <v>0</v>
      </c>
      <c r="CS31" s="266">
        <f t="shared" ca="1" si="32"/>
        <v>0</v>
      </c>
      <c r="CT31" s="266">
        <f t="shared" ca="1" si="33"/>
        <v>0</v>
      </c>
      <c r="CU31" s="266">
        <f t="shared" ca="1" si="33"/>
        <v>0</v>
      </c>
      <c r="CV31" s="266">
        <f t="shared" ca="1" si="33"/>
        <v>0</v>
      </c>
      <c r="CW31" s="266">
        <f t="shared" ca="1" si="33"/>
        <v>0</v>
      </c>
      <c r="CX31" s="266">
        <f t="shared" ca="1" si="33"/>
        <v>0</v>
      </c>
      <c r="CY31" s="266">
        <f t="shared" ca="1" si="33"/>
        <v>0</v>
      </c>
      <c r="CZ31" s="266">
        <f t="shared" ca="1" si="33"/>
        <v>0</v>
      </c>
      <c r="DA31" s="266">
        <f t="shared" ca="1" si="33"/>
        <v>0</v>
      </c>
      <c r="DB31" s="266">
        <f t="shared" ca="1" si="33"/>
        <v>0</v>
      </c>
      <c r="DC31" s="266">
        <f t="shared" ca="1" si="33"/>
        <v>0</v>
      </c>
      <c r="DE31" s="118" t="str">
        <f t="shared" ca="1" si="24"/>
        <v>D.2.9.</v>
      </c>
      <c r="DF31">
        <f t="shared" ca="1" si="34"/>
        <v>1</v>
      </c>
      <c r="DG31">
        <f t="shared" ca="1" si="35"/>
        <v>21</v>
      </c>
      <c r="DH31">
        <v>0</v>
      </c>
    </row>
    <row r="32" spans="1:112" hidden="1">
      <c r="A32" s="68">
        <v>20</v>
      </c>
      <c r="B32" s="262" t="str">
        <f t="shared" ca="1" si="12"/>
        <v>D.2.L.</v>
      </c>
      <c r="C32" s="263" t="str">
        <f t="shared" ca="1" si="13"/>
        <v>Likutinė vertė</v>
      </c>
      <c r="D32" s="268"/>
      <c r="E32" s="264">
        <f t="shared" ca="1" si="14"/>
        <v>0.21</v>
      </c>
      <c r="F32" s="265">
        <f ca="1">H32+NPV(FD,I32:INDEX(I32:DC32,PAL))</f>
        <v>0</v>
      </c>
      <c r="G32" s="258">
        <f ca="1">SUMIF($H$5:$DC$5,"&lt;="&amp;PAL,$H32:$DC32)</f>
        <v>0</v>
      </c>
      <c r="H32" s="266">
        <f t="shared" ca="1" si="27"/>
        <v>0</v>
      </c>
      <c r="I32" s="266">
        <f t="shared" ca="1" si="27"/>
        <v>0</v>
      </c>
      <c r="J32" s="266">
        <f t="shared" ca="1" si="27"/>
        <v>0</v>
      </c>
      <c r="K32" s="266">
        <f t="shared" ca="1" si="27"/>
        <v>0</v>
      </c>
      <c r="L32" s="266">
        <f t="shared" ca="1" si="27"/>
        <v>0</v>
      </c>
      <c r="M32" s="266">
        <f t="shared" ca="1" si="27"/>
        <v>0</v>
      </c>
      <c r="N32" s="266">
        <f t="shared" ca="1" si="27"/>
        <v>0</v>
      </c>
      <c r="O32" s="266">
        <f t="shared" ca="1" si="27"/>
        <v>0</v>
      </c>
      <c r="P32" s="266">
        <f t="shared" ca="1" si="27"/>
        <v>0</v>
      </c>
      <c r="Q32" s="266">
        <f t="shared" ca="1" si="27"/>
        <v>0</v>
      </c>
      <c r="R32" s="266">
        <f t="shared" ca="1" si="27"/>
        <v>0</v>
      </c>
      <c r="S32" s="266">
        <f t="shared" ca="1" si="27"/>
        <v>0</v>
      </c>
      <c r="T32" s="266">
        <f t="shared" ca="1" si="27"/>
        <v>0</v>
      </c>
      <c r="U32" s="266">
        <f t="shared" ca="1" si="27"/>
        <v>0</v>
      </c>
      <c r="V32" s="266">
        <f t="shared" ca="1" si="27"/>
        <v>0</v>
      </c>
      <c r="W32" s="266">
        <f t="shared" ca="1" si="27"/>
        <v>0</v>
      </c>
      <c r="X32" s="266">
        <f t="shared" ca="1" si="28"/>
        <v>0</v>
      </c>
      <c r="Y32" s="266">
        <f t="shared" ca="1" si="28"/>
        <v>0</v>
      </c>
      <c r="Z32" s="266">
        <f t="shared" ca="1" si="28"/>
        <v>0</v>
      </c>
      <c r="AA32" s="266">
        <f t="shared" ca="1" si="28"/>
        <v>0</v>
      </c>
      <c r="AB32" s="266">
        <f t="shared" ca="1" si="28"/>
        <v>0</v>
      </c>
      <c r="AC32" s="266">
        <f t="shared" ca="1" si="28"/>
        <v>0</v>
      </c>
      <c r="AD32" s="266">
        <f t="shared" ca="1" si="28"/>
        <v>0</v>
      </c>
      <c r="AE32" s="266">
        <f t="shared" ca="1" si="28"/>
        <v>0</v>
      </c>
      <c r="AF32" s="266">
        <f t="shared" ca="1" si="28"/>
        <v>0</v>
      </c>
      <c r="AG32" s="266">
        <f t="shared" ca="1" si="28"/>
        <v>0</v>
      </c>
      <c r="AH32" s="266">
        <f t="shared" ca="1" si="28"/>
        <v>0</v>
      </c>
      <c r="AI32" s="266">
        <f t="shared" ca="1" si="28"/>
        <v>0</v>
      </c>
      <c r="AJ32" s="266">
        <f t="shared" ca="1" si="28"/>
        <v>0</v>
      </c>
      <c r="AK32" s="266">
        <f t="shared" ca="1" si="28"/>
        <v>0</v>
      </c>
      <c r="AL32" s="266">
        <f t="shared" ca="1" si="28"/>
        <v>0</v>
      </c>
      <c r="AM32" s="266">
        <f t="shared" ca="1" si="28"/>
        <v>0</v>
      </c>
      <c r="AN32" s="266">
        <f t="shared" ca="1" si="29"/>
        <v>0</v>
      </c>
      <c r="AO32" s="266">
        <f t="shared" ca="1" si="29"/>
        <v>0</v>
      </c>
      <c r="AP32" s="266">
        <f t="shared" ca="1" si="29"/>
        <v>0</v>
      </c>
      <c r="AQ32" s="266">
        <f t="shared" ca="1" si="29"/>
        <v>0</v>
      </c>
      <c r="AR32" s="266">
        <f t="shared" ca="1" si="29"/>
        <v>0</v>
      </c>
      <c r="AS32" s="266">
        <f t="shared" ca="1" si="29"/>
        <v>0</v>
      </c>
      <c r="AT32" s="266">
        <f t="shared" ca="1" si="29"/>
        <v>0</v>
      </c>
      <c r="AU32" s="266">
        <f t="shared" ca="1" si="29"/>
        <v>0</v>
      </c>
      <c r="AV32" s="266">
        <f t="shared" ca="1" si="29"/>
        <v>0</v>
      </c>
      <c r="AW32" s="266">
        <f t="shared" ca="1" si="29"/>
        <v>0</v>
      </c>
      <c r="AX32" s="266">
        <f t="shared" ca="1" si="29"/>
        <v>0</v>
      </c>
      <c r="AY32" s="266">
        <f t="shared" ca="1" si="29"/>
        <v>0</v>
      </c>
      <c r="AZ32" s="266">
        <f t="shared" ca="1" si="29"/>
        <v>0</v>
      </c>
      <c r="BA32" s="266">
        <f t="shared" ca="1" si="29"/>
        <v>0</v>
      </c>
      <c r="BB32" s="266">
        <f t="shared" ca="1" si="29"/>
        <v>0</v>
      </c>
      <c r="BC32" s="266">
        <f t="shared" ca="1" si="29"/>
        <v>0</v>
      </c>
      <c r="BD32" s="266">
        <f t="shared" ca="1" si="30"/>
        <v>0</v>
      </c>
      <c r="BE32" s="266">
        <f t="shared" ca="1" si="30"/>
        <v>0</v>
      </c>
      <c r="BF32" s="266">
        <f t="shared" ca="1" si="30"/>
        <v>0</v>
      </c>
      <c r="BG32" s="266">
        <f t="shared" ca="1" si="30"/>
        <v>0</v>
      </c>
      <c r="BH32" s="266">
        <f t="shared" ca="1" si="30"/>
        <v>0</v>
      </c>
      <c r="BI32" s="266">
        <f t="shared" ca="1" si="30"/>
        <v>0</v>
      </c>
      <c r="BJ32" s="266">
        <f t="shared" ca="1" si="30"/>
        <v>0</v>
      </c>
      <c r="BK32" s="266">
        <f t="shared" ca="1" si="30"/>
        <v>0</v>
      </c>
      <c r="BL32" s="266">
        <f t="shared" ca="1" si="30"/>
        <v>0</v>
      </c>
      <c r="BM32" s="266">
        <f t="shared" ca="1" si="30"/>
        <v>0</v>
      </c>
      <c r="BN32" s="266">
        <f t="shared" ca="1" si="30"/>
        <v>0</v>
      </c>
      <c r="BO32" s="266">
        <f t="shared" ca="1" si="30"/>
        <v>0</v>
      </c>
      <c r="BP32" s="266">
        <f t="shared" ca="1" si="30"/>
        <v>0</v>
      </c>
      <c r="BQ32" s="266">
        <f t="shared" ca="1" si="30"/>
        <v>0</v>
      </c>
      <c r="BR32" s="266">
        <f t="shared" ca="1" si="30"/>
        <v>0</v>
      </c>
      <c r="BS32" s="266">
        <f t="shared" ca="1" si="30"/>
        <v>0</v>
      </c>
      <c r="BT32" s="266">
        <f t="shared" ca="1" si="31"/>
        <v>0</v>
      </c>
      <c r="BU32" s="266">
        <f t="shared" ca="1" si="31"/>
        <v>0</v>
      </c>
      <c r="BV32" s="266">
        <f t="shared" ca="1" si="31"/>
        <v>0</v>
      </c>
      <c r="BW32" s="266">
        <f t="shared" ca="1" si="31"/>
        <v>0</v>
      </c>
      <c r="BX32" s="266">
        <f t="shared" ca="1" si="31"/>
        <v>0</v>
      </c>
      <c r="BY32" s="266">
        <f t="shared" ca="1" si="31"/>
        <v>0</v>
      </c>
      <c r="BZ32" s="266">
        <f t="shared" ca="1" si="31"/>
        <v>0</v>
      </c>
      <c r="CA32" s="266">
        <f t="shared" ca="1" si="31"/>
        <v>0</v>
      </c>
      <c r="CB32" s="266">
        <f t="shared" ca="1" si="31"/>
        <v>0</v>
      </c>
      <c r="CC32" s="266">
        <f t="shared" ca="1" si="31"/>
        <v>0</v>
      </c>
      <c r="CD32" s="266">
        <f t="shared" ca="1" si="31"/>
        <v>0</v>
      </c>
      <c r="CE32" s="266">
        <f t="shared" ca="1" si="31"/>
        <v>0</v>
      </c>
      <c r="CF32" s="266">
        <f t="shared" ca="1" si="31"/>
        <v>0</v>
      </c>
      <c r="CG32" s="266">
        <f t="shared" ca="1" si="31"/>
        <v>0</v>
      </c>
      <c r="CH32" s="266">
        <f t="shared" ca="1" si="31"/>
        <v>0</v>
      </c>
      <c r="CI32" s="266">
        <f t="shared" ca="1" si="31"/>
        <v>0</v>
      </c>
      <c r="CJ32" s="266">
        <f t="shared" ca="1" si="32"/>
        <v>0</v>
      </c>
      <c r="CK32" s="266">
        <f t="shared" ca="1" si="32"/>
        <v>0</v>
      </c>
      <c r="CL32" s="266">
        <f t="shared" ca="1" si="32"/>
        <v>0</v>
      </c>
      <c r="CM32" s="266">
        <f t="shared" ca="1" si="32"/>
        <v>0</v>
      </c>
      <c r="CN32" s="266">
        <f t="shared" ca="1" si="32"/>
        <v>0</v>
      </c>
      <c r="CO32" s="266">
        <f t="shared" ca="1" si="32"/>
        <v>0</v>
      </c>
      <c r="CP32" s="266">
        <f t="shared" ca="1" si="32"/>
        <v>0</v>
      </c>
      <c r="CQ32" s="266">
        <f t="shared" ca="1" si="32"/>
        <v>0</v>
      </c>
      <c r="CR32" s="266">
        <f t="shared" ca="1" si="32"/>
        <v>0</v>
      </c>
      <c r="CS32" s="266">
        <f t="shared" ca="1" si="32"/>
        <v>0</v>
      </c>
      <c r="CT32" s="266">
        <f t="shared" ca="1" si="33"/>
        <v>0</v>
      </c>
      <c r="CU32" s="266">
        <f t="shared" ca="1" si="33"/>
        <v>0</v>
      </c>
      <c r="CV32" s="266">
        <f t="shared" ca="1" si="33"/>
        <v>0</v>
      </c>
      <c r="CW32" s="266">
        <f t="shared" ca="1" si="33"/>
        <v>0</v>
      </c>
      <c r="CX32" s="266">
        <f t="shared" ca="1" si="33"/>
        <v>0</v>
      </c>
      <c r="CY32" s="266">
        <f t="shared" ca="1" si="33"/>
        <v>0</v>
      </c>
      <c r="CZ32" s="266">
        <f t="shared" ca="1" si="33"/>
        <v>0</v>
      </c>
      <c r="DA32" s="266">
        <f t="shared" ca="1" si="33"/>
        <v>0</v>
      </c>
      <c r="DB32" s="266">
        <f t="shared" ca="1" si="33"/>
        <v>0</v>
      </c>
      <c r="DC32" s="266">
        <f t="shared" ca="1" si="33"/>
        <v>0</v>
      </c>
      <c r="DE32" s="118" t="str">
        <f t="shared" ca="1" si="24"/>
        <v>D.2.L.</v>
      </c>
      <c r="DF32">
        <f t="shared" ca="1" si="34"/>
        <v>1</v>
      </c>
      <c r="DG32">
        <f t="shared" ca="1" si="35"/>
        <v>21</v>
      </c>
      <c r="DH32">
        <f ca="1">DG32/(100+DG32)</f>
        <v>0.17355371900826447</v>
      </c>
    </row>
    <row r="33" spans="1:112" hidden="1">
      <c r="A33" s="68">
        <v>21</v>
      </c>
      <c r="B33" s="262" t="str">
        <f t="shared" ca="1" si="12"/>
        <v>D.3.</v>
      </c>
      <c r="C33" s="269" t="str">
        <f t="shared" ca="1" si="13"/>
        <v>Finansinės paskatos ir kitos išmokos (mišrios)</v>
      </c>
      <c r="D33" s="249"/>
      <c r="E33" s="270" t="str">
        <f t="shared" ca="1" si="14"/>
        <v/>
      </c>
      <c r="F33" s="257">
        <f ca="1">SUM(F34:F41)+F42</f>
        <v>0</v>
      </c>
      <c r="G33" s="258">
        <f ca="1">SUMIF($H$5:$DC$5,"&lt;="&amp;PAL,$H33:$DC33)</f>
        <v>0</v>
      </c>
      <c r="H33" s="271">
        <f ca="1">SUM(H34:H42)</f>
        <v>0</v>
      </c>
      <c r="I33" s="271">
        <f t="shared" ref="I33:BT33" ca="1" si="36">SUM(I34:I42)</f>
        <v>0</v>
      </c>
      <c r="J33" s="271">
        <f t="shared" ca="1" si="36"/>
        <v>0</v>
      </c>
      <c r="K33" s="271">
        <f t="shared" ca="1" si="36"/>
        <v>0</v>
      </c>
      <c r="L33" s="271">
        <f t="shared" ca="1" si="36"/>
        <v>0</v>
      </c>
      <c r="M33" s="271">
        <f t="shared" ca="1" si="36"/>
        <v>0</v>
      </c>
      <c r="N33" s="271">
        <f t="shared" ca="1" si="36"/>
        <v>0</v>
      </c>
      <c r="O33" s="271">
        <f t="shared" ca="1" si="36"/>
        <v>0</v>
      </c>
      <c r="P33" s="271">
        <f t="shared" ca="1" si="36"/>
        <v>0</v>
      </c>
      <c r="Q33" s="271">
        <f t="shared" ca="1" si="36"/>
        <v>0</v>
      </c>
      <c r="R33" s="271">
        <f t="shared" ca="1" si="36"/>
        <v>0</v>
      </c>
      <c r="S33" s="271">
        <f t="shared" ca="1" si="36"/>
        <v>0</v>
      </c>
      <c r="T33" s="271">
        <f t="shared" ca="1" si="36"/>
        <v>0</v>
      </c>
      <c r="U33" s="271">
        <f t="shared" ca="1" si="36"/>
        <v>0</v>
      </c>
      <c r="V33" s="271">
        <f t="shared" ca="1" si="36"/>
        <v>0</v>
      </c>
      <c r="W33" s="271">
        <f t="shared" ca="1" si="36"/>
        <v>0</v>
      </c>
      <c r="X33" s="271">
        <f t="shared" ca="1" si="36"/>
        <v>0</v>
      </c>
      <c r="Y33" s="271">
        <f t="shared" ca="1" si="36"/>
        <v>0</v>
      </c>
      <c r="Z33" s="271">
        <f t="shared" ca="1" si="36"/>
        <v>0</v>
      </c>
      <c r="AA33" s="271">
        <f t="shared" ca="1" si="36"/>
        <v>0</v>
      </c>
      <c r="AB33" s="271">
        <f t="shared" ca="1" si="36"/>
        <v>0</v>
      </c>
      <c r="AC33" s="271">
        <f t="shared" ca="1" si="36"/>
        <v>0</v>
      </c>
      <c r="AD33" s="271">
        <f t="shared" ca="1" si="36"/>
        <v>0</v>
      </c>
      <c r="AE33" s="271">
        <f t="shared" ca="1" si="36"/>
        <v>0</v>
      </c>
      <c r="AF33" s="271">
        <f t="shared" ca="1" si="36"/>
        <v>0</v>
      </c>
      <c r="AG33" s="271">
        <f t="shared" ca="1" si="36"/>
        <v>0</v>
      </c>
      <c r="AH33" s="271">
        <f t="shared" ca="1" si="36"/>
        <v>0</v>
      </c>
      <c r="AI33" s="271">
        <f t="shared" ca="1" si="36"/>
        <v>0</v>
      </c>
      <c r="AJ33" s="271">
        <f t="shared" ca="1" si="36"/>
        <v>0</v>
      </c>
      <c r="AK33" s="271">
        <f t="shared" ca="1" si="36"/>
        <v>0</v>
      </c>
      <c r="AL33" s="271">
        <f t="shared" ca="1" si="36"/>
        <v>0</v>
      </c>
      <c r="AM33" s="271">
        <f t="shared" ca="1" si="36"/>
        <v>0</v>
      </c>
      <c r="AN33" s="271">
        <f t="shared" ca="1" si="36"/>
        <v>0</v>
      </c>
      <c r="AO33" s="271">
        <f t="shared" ca="1" si="36"/>
        <v>0</v>
      </c>
      <c r="AP33" s="271">
        <f t="shared" ca="1" si="36"/>
        <v>0</v>
      </c>
      <c r="AQ33" s="271">
        <f t="shared" ca="1" si="36"/>
        <v>0</v>
      </c>
      <c r="AR33" s="271">
        <f t="shared" ca="1" si="36"/>
        <v>0</v>
      </c>
      <c r="AS33" s="271">
        <f t="shared" ca="1" si="36"/>
        <v>0</v>
      </c>
      <c r="AT33" s="271">
        <f t="shared" ca="1" si="36"/>
        <v>0</v>
      </c>
      <c r="AU33" s="271">
        <f t="shared" ca="1" si="36"/>
        <v>0</v>
      </c>
      <c r="AV33" s="271">
        <f t="shared" ca="1" si="36"/>
        <v>0</v>
      </c>
      <c r="AW33" s="271">
        <f t="shared" ca="1" si="36"/>
        <v>0</v>
      </c>
      <c r="AX33" s="271">
        <f t="shared" ca="1" si="36"/>
        <v>0</v>
      </c>
      <c r="AY33" s="271">
        <f t="shared" ca="1" si="36"/>
        <v>0</v>
      </c>
      <c r="AZ33" s="271">
        <f t="shared" ca="1" si="36"/>
        <v>0</v>
      </c>
      <c r="BA33" s="271">
        <f t="shared" ca="1" si="36"/>
        <v>0</v>
      </c>
      <c r="BB33" s="271">
        <f t="shared" ca="1" si="36"/>
        <v>0</v>
      </c>
      <c r="BC33" s="271">
        <f t="shared" ca="1" si="36"/>
        <v>0</v>
      </c>
      <c r="BD33" s="271">
        <f t="shared" ca="1" si="36"/>
        <v>0</v>
      </c>
      <c r="BE33" s="271">
        <f t="shared" ca="1" si="36"/>
        <v>0</v>
      </c>
      <c r="BF33" s="271">
        <f t="shared" ca="1" si="36"/>
        <v>0</v>
      </c>
      <c r="BG33" s="271">
        <f t="shared" ca="1" si="36"/>
        <v>0</v>
      </c>
      <c r="BH33" s="271">
        <f t="shared" ca="1" si="36"/>
        <v>0</v>
      </c>
      <c r="BI33" s="271">
        <f t="shared" ca="1" si="36"/>
        <v>0</v>
      </c>
      <c r="BJ33" s="271">
        <f t="shared" ca="1" si="36"/>
        <v>0</v>
      </c>
      <c r="BK33" s="271">
        <f t="shared" ca="1" si="36"/>
        <v>0</v>
      </c>
      <c r="BL33" s="271">
        <f t="shared" ca="1" si="36"/>
        <v>0</v>
      </c>
      <c r="BM33" s="271">
        <f t="shared" ca="1" si="36"/>
        <v>0</v>
      </c>
      <c r="BN33" s="271">
        <f t="shared" ca="1" si="36"/>
        <v>0</v>
      </c>
      <c r="BO33" s="271">
        <f t="shared" ca="1" si="36"/>
        <v>0</v>
      </c>
      <c r="BP33" s="271">
        <f t="shared" ca="1" si="36"/>
        <v>0</v>
      </c>
      <c r="BQ33" s="271">
        <f t="shared" ca="1" si="36"/>
        <v>0</v>
      </c>
      <c r="BR33" s="271">
        <f t="shared" ca="1" si="36"/>
        <v>0</v>
      </c>
      <c r="BS33" s="271">
        <f t="shared" ca="1" si="36"/>
        <v>0</v>
      </c>
      <c r="BT33" s="271">
        <f t="shared" ca="1" si="36"/>
        <v>0</v>
      </c>
      <c r="BU33" s="271">
        <f t="shared" ref="BU33:DC33" ca="1" si="37">SUM(BU34:BU42)</f>
        <v>0</v>
      </c>
      <c r="BV33" s="271">
        <f t="shared" ca="1" si="37"/>
        <v>0</v>
      </c>
      <c r="BW33" s="271">
        <f t="shared" ca="1" si="37"/>
        <v>0</v>
      </c>
      <c r="BX33" s="271">
        <f t="shared" ca="1" si="37"/>
        <v>0</v>
      </c>
      <c r="BY33" s="271">
        <f t="shared" ca="1" si="37"/>
        <v>0</v>
      </c>
      <c r="BZ33" s="271">
        <f t="shared" ca="1" si="37"/>
        <v>0</v>
      </c>
      <c r="CA33" s="271">
        <f t="shared" ca="1" si="37"/>
        <v>0</v>
      </c>
      <c r="CB33" s="271">
        <f t="shared" ca="1" si="37"/>
        <v>0</v>
      </c>
      <c r="CC33" s="271">
        <f t="shared" ca="1" si="37"/>
        <v>0</v>
      </c>
      <c r="CD33" s="271">
        <f t="shared" ca="1" si="37"/>
        <v>0</v>
      </c>
      <c r="CE33" s="271">
        <f t="shared" ca="1" si="37"/>
        <v>0</v>
      </c>
      <c r="CF33" s="271">
        <f t="shared" ca="1" si="37"/>
        <v>0</v>
      </c>
      <c r="CG33" s="271">
        <f t="shared" ca="1" si="37"/>
        <v>0</v>
      </c>
      <c r="CH33" s="271">
        <f t="shared" ca="1" si="37"/>
        <v>0</v>
      </c>
      <c r="CI33" s="271">
        <f t="shared" ca="1" si="37"/>
        <v>0</v>
      </c>
      <c r="CJ33" s="271">
        <f t="shared" ca="1" si="37"/>
        <v>0</v>
      </c>
      <c r="CK33" s="271">
        <f t="shared" ca="1" si="37"/>
        <v>0</v>
      </c>
      <c r="CL33" s="271">
        <f t="shared" ca="1" si="37"/>
        <v>0</v>
      </c>
      <c r="CM33" s="271">
        <f t="shared" ca="1" si="37"/>
        <v>0</v>
      </c>
      <c r="CN33" s="271">
        <f t="shared" ca="1" si="37"/>
        <v>0</v>
      </c>
      <c r="CO33" s="271">
        <f t="shared" ca="1" si="37"/>
        <v>0</v>
      </c>
      <c r="CP33" s="271">
        <f t="shared" ca="1" si="37"/>
        <v>0</v>
      </c>
      <c r="CQ33" s="271">
        <f t="shared" ca="1" si="37"/>
        <v>0</v>
      </c>
      <c r="CR33" s="271">
        <f t="shared" ca="1" si="37"/>
        <v>0</v>
      </c>
      <c r="CS33" s="271">
        <f t="shared" ca="1" si="37"/>
        <v>0</v>
      </c>
      <c r="CT33" s="271">
        <f t="shared" ca="1" si="37"/>
        <v>0</v>
      </c>
      <c r="CU33" s="271">
        <f t="shared" ca="1" si="37"/>
        <v>0</v>
      </c>
      <c r="CV33" s="271">
        <f t="shared" ca="1" si="37"/>
        <v>0</v>
      </c>
      <c r="CW33" s="271">
        <f t="shared" ca="1" si="37"/>
        <v>0</v>
      </c>
      <c r="CX33" s="271">
        <f t="shared" ca="1" si="37"/>
        <v>0</v>
      </c>
      <c r="CY33" s="271">
        <f t="shared" ca="1" si="37"/>
        <v>0</v>
      </c>
      <c r="CZ33" s="271">
        <f t="shared" ca="1" si="37"/>
        <v>0</v>
      </c>
      <c r="DA33" s="271">
        <f t="shared" ca="1" si="37"/>
        <v>0</v>
      </c>
      <c r="DB33" s="271">
        <f t="shared" ca="1" si="37"/>
        <v>0</v>
      </c>
      <c r="DC33" s="271">
        <f t="shared" ca="1" si="37"/>
        <v>0</v>
      </c>
      <c r="DE33" s="118"/>
    </row>
    <row r="34" spans="1:112" hidden="1">
      <c r="A34" s="68">
        <v>22</v>
      </c>
      <c r="B34" s="262" t="str">
        <f t="shared" ca="1" si="12"/>
        <v>D.3.1.</v>
      </c>
      <c r="C34" s="263" t="str">
        <f t="shared" ca="1" si="13"/>
        <v>Veikla</v>
      </c>
      <c r="D34" s="267"/>
      <c r="E34" s="264">
        <f t="shared" ca="1" si="14"/>
        <v>0.21</v>
      </c>
      <c r="F34" s="265">
        <f ca="1">H34+NPV(FD,I34:INDEX(I34:DC34,PAL))</f>
        <v>0</v>
      </c>
      <c r="G34" s="258">
        <f ca="1">SUMIF($H$5:$DC$5,"&lt;="&amp;PAL,$H34:$DC34)</f>
        <v>0</v>
      </c>
      <c r="H34" s="266">
        <f t="shared" ref="H34:W43" ca="1" si="38">OFFSET(INDIRECT("'"&amp;Opt_alt&amp;"'!H12"),$A34,H$5)*$DF34</f>
        <v>0</v>
      </c>
      <c r="I34" s="266">
        <f t="shared" ca="1" si="38"/>
        <v>0</v>
      </c>
      <c r="J34" s="266">
        <f t="shared" ca="1" si="38"/>
        <v>0</v>
      </c>
      <c r="K34" s="266">
        <f t="shared" ca="1" si="38"/>
        <v>0</v>
      </c>
      <c r="L34" s="266">
        <f t="shared" ca="1" si="38"/>
        <v>0</v>
      </c>
      <c r="M34" s="266">
        <f t="shared" ca="1" si="38"/>
        <v>0</v>
      </c>
      <c r="N34" s="266">
        <f t="shared" ca="1" si="38"/>
        <v>0</v>
      </c>
      <c r="O34" s="266">
        <f t="shared" ca="1" si="38"/>
        <v>0</v>
      </c>
      <c r="P34" s="266">
        <f t="shared" ca="1" si="38"/>
        <v>0</v>
      </c>
      <c r="Q34" s="266">
        <f t="shared" ca="1" si="38"/>
        <v>0</v>
      </c>
      <c r="R34" s="266">
        <f t="shared" ca="1" si="38"/>
        <v>0</v>
      </c>
      <c r="S34" s="266">
        <f t="shared" ca="1" si="38"/>
        <v>0</v>
      </c>
      <c r="T34" s="266">
        <f t="shared" ca="1" si="38"/>
        <v>0</v>
      </c>
      <c r="U34" s="266">
        <f t="shared" ca="1" si="38"/>
        <v>0</v>
      </c>
      <c r="V34" s="266">
        <f t="shared" ca="1" si="38"/>
        <v>0</v>
      </c>
      <c r="W34" s="266">
        <f t="shared" ca="1" si="38"/>
        <v>0</v>
      </c>
      <c r="X34" s="266">
        <f t="shared" ref="X34:AM43" ca="1" si="39">OFFSET(INDIRECT("'"&amp;Opt_alt&amp;"'!H12"),$A34,X$5)*$DF34</f>
        <v>0</v>
      </c>
      <c r="Y34" s="266">
        <f t="shared" ca="1" si="39"/>
        <v>0</v>
      </c>
      <c r="Z34" s="266">
        <f t="shared" ca="1" si="39"/>
        <v>0</v>
      </c>
      <c r="AA34" s="266">
        <f t="shared" ca="1" si="39"/>
        <v>0</v>
      </c>
      <c r="AB34" s="266">
        <f t="shared" ca="1" si="39"/>
        <v>0</v>
      </c>
      <c r="AC34" s="266">
        <f t="shared" ca="1" si="39"/>
        <v>0</v>
      </c>
      <c r="AD34" s="266">
        <f t="shared" ca="1" si="39"/>
        <v>0</v>
      </c>
      <c r="AE34" s="266">
        <f t="shared" ca="1" si="39"/>
        <v>0</v>
      </c>
      <c r="AF34" s="266">
        <f t="shared" ca="1" si="39"/>
        <v>0</v>
      </c>
      <c r="AG34" s="266">
        <f t="shared" ca="1" si="39"/>
        <v>0</v>
      </c>
      <c r="AH34" s="266">
        <f t="shared" ca="1" si="39"/>
        <v>0</v>
      </c>
      <c r="AI34" s="266">
        <f t="shared" ca="1" si="39"/>
        <v>0</v>
      </c>
      <c r="AJ34" s="266">
        <f t="shared" ca="1" si="39"/>
        <v>0</v>
      </c>
      <c r="AK34" s="266">
        <f t="shared" ca="1" si="39"/>
        <v>0</v>
      </c>
      <c r="AL34" s="266">
        <f t="shared" ca="1" si="39"/>
        <v>0</v>
      </c>
      <c r="AM34" s="266">
        <f t="shared" ca="1" si="39"/>
        <v>0</v>
      </c>
      <c r="AN34" s="266">
        <f t="shared" ref="AN34:BC43" ca="1" si="40">OFFSET(INDIRECT("'"&amp;Opt_alt&amp;"'!H12"),$A34,AN$5)*$DF34</f>
        <v>0</v>
      </c>
      <c r="AO34" s="266">
        <f t="shared" ca="1" si="40"/>
        <v>0</v>
      </c>
      <c r="AP34" s="266">
        <f t="shared" ca="1" si="40"/>
        <v>0</v>
      </c>
      <c r="AQ34" s="266">
        <f t="shared" ca="1" si="40"/>
        <v>0</v>
      </c>
      <c r="AR34" s="266">
        <f t="shared" ca="1" si="40"/>
        <v>0</v>
      </c>
      <c r="AS34" s="266">
        <f t="shared" ca="1" si="40"/>
        <v>0</v>
      </c>
      <c r="AT34" s="266">
        <f t="shared" ca="1" si="40"/>
        <v>0</v>
      </c>
      <c r="AU34" s="266">
        <f t="shared" ca="1" si="40"/>
        <v>0</v>
      </c>
      <c r="AV34" s="266">
        <f t="shared" ca="1" si="40"/>
        <v>0</v>
      </c>
      <c r="AW34" s="266">
        <f t="shared" ca="1" si="40"/>
        <v>0</v>
      </c>
      <c r="AX34" s="266">
        <f t="shared" ca="1" si="40"/>
        <v>0</v>
      </c>
      <c r="AY34" s="266">
        <f t="shared" ca="1" si="40"/>
        <v>0</v>
      </c>
      <c r="AZ34" s="266">
        <f t="shared" ca="1" si="40"/>
        <v>0</v>
      </c>
      <c r="BA34" s="266">
        <f t="shared" ca="1" si="40"/>
        <v>0</v>
      </c>
      <c r="BB34" s="266">
        <f t="shared" ca="1" si="40"/>
        <v>0</v>
      </c>
      <c r="BC34" s="266">
        <f t="shared" ca="1" si="40"/>
        <v>0</v>
      </c>
      <c r="BD34" s="266">
        <f t="shared" ref="BD34:BS43" ca="1" si="41">OFFSET(INDIRECT("'"&amp;Opt_alt&amp;"'!H12"),$A34,BD$5)*$DF34</f>
        <v>0</v>
      </c>
      <c r="BE34" s="266">
        <f t="shared" ca="1" si="41"/>
        <v>0</v>
      </c>
      <c r="BF34" s="266">
        <f t="shared" ca="1" si="41"/>
        <v>0</v>
      </c>
      <c r="BG34" s="266">
        <f t="shared" ca="1" si="41"/>
        <v>0</v>
      </c>
      <c r="BH34" s="266">
        <f t="shared" ca="1" si="41"/>
        <v>0</v>
      </c>
      <c r="BI34" s="266">
        <f t="shared" ca="1" si="41"/>
        <v>0</v>
      </c>
      <c r="BJ34" s="266">
        <f t="shared" ca="1" si="41"/>
        <v>0</v>
      </c>
      <c r="BK34" s="266">
        <f t="shared" ca="1" si="41"/>
        <v>0</v>
      </c>
      <c r="BL34" s="266">
        <f t="shared" ca="1" si="41"/>
        <v>0</v>
      </c>
      <c r="BM34" s="266">
        <f t="shared" ca="1" si="41"/>
        <v>0</v>
      </c>
      <c r="BN34" s="266">
        <f t="shared" ca="1" si="41"/>
        <v>0</v>
      </c>
      <c r="BO34" s="266">
        <f t="shared" ca="1" si="41"/>
        <v>0</v>
      </c>
      <c r="BP34" s="266">
        <f t="shared" ca="1" si="41"/>
        <v>0</v>
      </c>
      <c r="BQ34" s="266">
        <f t="shared" ca="1" si="41"/>
        <v>0</v>
      </c>
      <c r="BR34" s="266">
        <f t="shared" ca="1" si="41"/>
        <v>0</v>
      </c>
      <c r="BS34" s="266">
        <f t="shared" ca="1" si="41"/>
        <v>0</v>
      </c>
      <c r="BT34" s="266">
        <f t="shared" ref="BT34:CI43" ca="1" si="42">OFFSET(INDIRECT("'"&amp;Opt_alt&amp;"'!H12"),$A34,BT$5)*$DF34</f>
        <v>0</v>
      </c>
      <c r="BU34" s="266">
        <f t="shared" ca="1" si="42"/>
        <v>0</v>
      </c>
      <c r="BV34" s="266">
        <f t="shared" ca="1" si="42"/>
        <v>0</v>
      </c>
      <c r="BW34" s="266">
        <f t="shared" ca="1" si="42"/>
        <v>0</v>
      </c>
      <c r="BX34" s="266">
        <f t="shared" ca="1" si="42"/>
        <v>0</v>
      </c>
      <c r="BY34" s="266">
        <f t="shared" ca="1" si="42"/>
        <v>0</v>
      </c>
      <c r="BZ34" s="266">
        <f t="shared" ca="1" si="42"/>
        <v>0</v>
      </c>
      <c r="CA34" s="266">
        <f t="shared" ca="1" si="42"/>
        <v>0</v>
      </c>
      <c r="CB34" s="266">
        <f t="shared" ca="1" si="42"/>
        <v>0</v>
      </c>
      <c r="CC34" s="266">
        <f t="shared" ca="1" si="42"/>
        <v>0</v>
      </c>
      <c r="CD34" s="266">
        <f t="shared" ca="1" si="42"/>
        <v>0</v>
      </c>
      <c r="CE34" s="266">
        <f t="shared" ca="1" si="42"/>
        <v>0</v>
      </c>
      <c r="CF34" s="266">
        <f t="shared" ca="1" si="42"/>
        <v>0</v>
      </c>
      <c r="CG34" s="266">
        <f t="shared" ca="1" si="42"/>
        <v>0</v>
      </c>
      <c r="CH34" s="266">
        <f t="shared" ca="1" si="42"/>
        <v>0</v>
      </c>
      <c r="CI34" s="266">
        <f t="shared" ca="1" si="42"/>
        <v>0</v>
      </c>
      <c r="CJ34" s="266">
        <f t="shared" ref="CJ34:CY43" ca="1" si="43">OFFSET(INDIRECT("'"&amp;Opt_alt&amp;"'!H12"),$A34,CJ$5)*$DF34</f>
        <v>0</v>
      </c>
      <c r="CK34" s="266">
        <f t="shared" ca="1" si="43"/>
        <v>0</v>
      </c>
      <c r="CL34" s="266">
        <f t="shared" ca="1" si="43"/>
        <v>0</v>
      </c>
      <c r="CM34" s="266">
        <f t="shared" ca="1" si="43"/>
        <v>0</v>
      </c>
      <c r="CN34" s="266">
        <f t="shared" ca="1" si="43"/>
        <v>0</v>
      </c>
      <c r="CO34" s="266">
        <f t="shared" ca="1" si="43"/>
        <v>0</v>
      </c>
      <c r="CP34" s="266">
        <f t="shared" ca="1" si="43"/>
        <v>0</v>
      </c>
      <c r="CQ34" s="266">
        <f t="shared" ca="1" si="43"/>
        <v>0</v>
      </c>
      <c r="CR34" s="266">
        <f t="shared" ca="1" si="43"/>
        <v>0</v>
      </c>
      <c r="CS34" s="266">
        <f t="shared" ca="1" si="43"/>
        <v>0</v>
      </c>
      <c r="CT34" s="266">
        <f t="shared" ca="1" si="43"/>
        <v>0</v>
      </c>
      <c r="CU34" s="266">
        <f t="shared" ca="1" si="43"/>
        <v>0</v>
      </c>
      <c r="CV34" s="266">
        <f t="shared" ca="1" si="43"/>
        <v>0</v>
      </c>
      <c r="CW34" s="266">
        <f t="shared" ca="1" si="43"/>
        <v>0</v>
      </c>
      <c r="CX34" s="266">
        <f t="shared" ca="1" si="43"/>
        <v>0</v>
      </c>
      <c r="CY34" s="266">
        <f t="shared" ca="1" si="43"/>
        <v>0</v>
      </c>
      <c r="CZ34" s="266">
        <f t="shared" ref="CT34:DC43" ca="1" si="44">OFFSET(INDIRECT("'"&amp;Opt_alt&amp;"'!H12"),$A34,CZ$5)*$DF34</f>
        <v>0</v>
      </c>
      <c r="DA34" s="266">
        <f t="shared" ca="1" si="44"/>
        <v>0</v>
      </c>
      <c r="DB34" s="266">
        <f t="shared" ca="1" si="44"/>
        <v>0</v>
      </c>
      <c r="DC34" s="266">
        <f t="shared" ca="1" si="44"/>
        <v>0</v>
      </c>
      <c r="DE34" s="118" t="str">
        <f t="shared" ca="1" si="24"/>
        <v>D.3.1.</v>
      </c>
      <c r="DF34">
        <f t="shared" ref="DF34:DF43" ca="1" si="45">VLOOKUP(DE34,scenarijai,$DF$6,FALSE)</f>
        <v>1</v>
      </c>
      <c r="DG34">
        <f t="shared" ref="DG34:DG43" ca="1" si="46">OFFSET(INDIRECT("'"&amp;Opt_alt&amp;"'!H12"),$A34,DG$5)</f>
        <v>21</v>
      </c>
      <c r="DH34">
        <v>0</v>
      </c>
    </row>
    <row r="35" spans="1:112" hidden="1">
      <c r="A35" s="68">
        <v>23</v>
      </c>
      <c r="B35" s="262" t="str">
        <f t="shared" ca="1" si="12"/>
        <v>D.3.2.</v>
      </c>
      <c r="C35" s="263" t="str">
        <f t="shared" ca="1" si="13"/>
        <v>Veikla</v>
      </c>
      <c r="D35" s="267"/>
      <c r="E35" s="264">
        <f t="shared" ca="1" si="14"/>
        <v>0.21</v>
      </c>
      <c r="F35" s="265">
        <f ca="1">H35+NPV(FD,I35:INDEX(I35:DC35,PAL))</f>
        <v>0</v>
      </c>
      <c r="G35" s="258">
        <f ca="1">SUMIF($H$5:$DC$5,"&lt;="&amp;PAL,$H35:$DC35)</f>
        <v>0</v>
      </c>
      <c r="H35" s="266">
        <f t="shared" ca="1" si="38"/>
        <v>0</v>
      </c>
      <c r="I35" s="266">
        <f t="shared" ca="1" si="38"/>
        <v>0</v>
      </c>
      <c r="J35" s="266">
        <f t="shared" ca="1" si="38"/>
        <v>0</v>
      </c>
      <c r="K35" s="266">
        <f t="shared" ca="1" si="38"/>
        <v>0</v>
      </c>
      <c r="L35" s="266">
        <f t="shared" ca="1" si="38"/>
        <v>0</v>
      </c>
      <c r="M35" s="266">
        <f t="shared" ca="1" si="38"/>
        <v>0</v>
      </c>
      <c r="N35" s="266">
        <f t="shared" ca="1" si="38"/>
        <v>0</v>
      </c>
      <c r="O35" s="266">
        <f t="shared" ca="1" si="38"/>
        <v>0</v>
      </c>
      <c r="P35" s="266">
        <f t="shared" ca="1" si="38"/>
        <v>0</v>
      </c>
      <c r="Q35" s="266">
        <f t="shared" ca="1" si="38"/>
        <v>0</v>
      </c>
      <c r="R35" s="266">
        <f t="shared" ca="1" si="38"/>
        <v>0</v>
      </c>
      <c r="S35" s="266">
        <f t="shared" ca="1" si="38"/>
        <v>0</v>
      </c>
      <c r="T35" s="266">
        <f t="shared" ca="1" si="38"/>
        <v>0</v>
      </c>
      <c r="U35" s="266">
        <f t="shared" ca="1" si="38"/>
        <v>0</v>
      </c>
      <c r="V35" s="266">
        <f t="shared" ca="1" si="38"/>
        <v>0</v>
      </c>
      <c r="W35" s="266">
        <f t="shared" ca="1" si="38"/>
        <v>0</v>
      </c>
      <c r="X35" s="266">
        <f t="shared" ca="1" si="39"/>
        <v>0</v>
      </c>
      <c r="Y35" s="266">
        <f t="shared" ca="1" si="39"/>
        <v>0</v>
      </c>
      <c r="Z35" s="266">
        <f t="shared" ca="1" si="39"/>
        <v>0</v>
      </c>
      <c r="AA35" s="266">
        <f t="shared" ca="1" si="39"/>
        <v>0</v>
      </c>
      <c r="AB35" s="266">
        <f t="shared" ca="1" si="39"/>
        <v>0</v>
      </c>
      <c r="AC35" s="266">
        <f t="shared" ca="1" si="39"/>
        <v>0</v>
      </c>
      <c r="AD35" s="266">
        <f t="shared" ca="1" si="39"/>
        <v>0</v>
      </c>
      <c r="AE35" s="266">
        <f t="shared" ca="1" si="39"/>
        <v>0</v>
      </c>
      <c r="AF35" s="266">
        <f t="shared" ca="1" si="39"/>
        <v>0</v>
      </c>
      <c r="AG35" s="266">
        <f t="shared" ca="1" si="39"/>
        <v>0</v>
      </c>
      <c r="AH35" s="266">
        <f t="shared" ca="1" si="39"/>
        <v>0</v>
      </c>
      <c r="AI35" s="266">
        <f t="shared" ca="1" si="39"/>
        <v>0</v>
      </c>
      <c r="AJ35" s="266">
        <f t="shared" ca="1" si="39"/>
        <v>0</v>
      </c>
      <c r="AK35" s="266">
        <f t="shared" ca="1" si="39"/>
        <v>0</v>
      </c>
      <c r="AL35" s="266">
        <f t="shared" ca="1" si="39"/>
        <v>0</v>
      </c>
      <c r="AM35" s="266">
        <f t="shared" ca="1" si="39"/>
        <v>0</v>
      </c>
      <c r="AN35" s="266">
        <f t="shared" ca="1" si="40"/>
        <v>0</v>
      </c>
      <c r="AO35" s="266">
        <f t="shared" ca="1" si="40"/>
        <v>0</v>
      </c>
      <c r="AP35" s="266">
        <f t="shared" ca="1" si="40"/>
        <v>0</v>
      </c>
      <c r="AQ35" s="266">
        <f t="shared" ca="1" si="40"/>
        <v>0</v>
      </c>
      <c r="AR35" s="266">
        <f t="shared" ca="1" si="40"/>
        <v>0</v>
      </c>
      <c r="AS35" s="266">
        <f t="shared" ca="1" si="40"/>
        <v>0</v>
      </c>
      <c r="AT35" s="266">
        <f t="shared" ca="1" si="40"/>
        <v>0</v>
      </c>
      <c r="AU35" s="266">
        <f t="shared" ca="1" si="40"/>
        <v>0</v>
      </c>
      <c r="AV35" s="266">
        <f t="shared" ca="1" si="40"/>
        <v>0</v>
      </c>
      <c r="AW35" s="266">
        <f t="shared" ca="1" si="40"/>
        <v>0</v>
      </c>
      <c r="AX35" s="266">
        <f t="shared" ca="1" si="40"/>
        <v>0</v>
      </c>
      <c r="AY35" s="266">
        <f t="shared" ca="1" si="40"/>
        <v>0</v>
      </c>
      <c r="AZ35" s="266">
        <f t="shared" ca="1" si="40"/>
        <v>0</v>
      </c>
      <c r="BA35" s="266">
        <f t="shared" ca="1" si="40"/>
        <v>0</v>
      </c>
      <c r="BB35" s="266">
        <f t="shared" ca="1" si="40"/>
        <v>0</v>
      </c>
      <c r="BC35" s="266">
        <f t="shared" ca="1" si="40"/>
        <v>0</v>
      </c>
      <c r="BD35" s="266">
        <f t="shared" ca="1" si="41"/>
        <v>0</v>
      </c>
      <c r="BE35" s="266">
        <f t="shared" ca="1" si="41"/>
        <v>0</v>
      </c>
      <c r="BF35" s="266">
        <f t="shared" ca="1" si="41"/>
        <v>0</v>
      </c>
      <c r="BG35" s="266">
        <f t="shared" ca="1" si="41"/>
        <v>0</v>
      </c>
      <c r="BH35" s="266">
        <f t="shared" ca="1" si="41"/>
        <v>0</v>
      </c>
      <c r="BI35" s="266">
        <f t="shared" ca="1" si="41"/>
        <v>0</v>
      </c>
      <c r="BJ35" s="266">
        <f t="shared" ca="1" si="41"/>
        <v>0</v>
      </c>
      <c r="BK35" s="266">
        <f t="shared" ca="1" si="41"/>
        <v>0</v>
      </c>
      <c r="BL35" s="266">
        <f t="shared" ca="1" si="41"/>
        <v>0</v>
      </c>
      <c r="BM35" s="266">
        <f t="shared" ca="1" si="41"/>
        <v>0</v>
      </c>
      <c r="BN35" s="266">
        <f t="shared" ca="1" si="41"/>
        <v>0</v>
      </c>
      <c r="BO35" s="266">
        <f t="shared" ca="1" si="41"/>
        <v>0</v>
      </c>
      <c r="BP35" s="266">
        <f t="shared" ca="1" si="41"/>
        <v>0</v>
      </c>
      <c r="BQ35" s="266">
        <f t="shared" ca="1" si="41"/>
        <v>0</v>
      </c>
      <c r="BR35" s="266">
        <f t="shared" ca="1" si="41"/>
        <v>0</v>
      </c>
      <c r="BS35" s="266">
        <f t="shared" ca="1" si="41"/>
        <v>0</v>
      </c>
      <c r="BT35" s="266">
        <f t="shared" ca="1" si="42"/>
        <v>0</v>
      </c>
      <c r="BU35" s="266">
        <f t="shared" ca="1" si="42"/>
        <v>0</v>
      </c>
      <c r="BV35" s="266">
        <f t="shared" ca="1" si="42"/>
        <v>0</v>
      </c>
      <c r="BW35" s="266">
        <f t="shared" ca="1" si="42"/>
        <v>0</v>
      </c>
      <c r="BX35" s="266">
        <f t="shared" ca="1" si="42"/>
        <v>0</v>
      </c>
      <c r="BY35" s="266">
        <f t="shared" ca="1" si="42"/>
        <v>0</v>
      </c>
      <c r="BZ35" s="266">
        <f t="shared" ca="1" si="42"/>
        <v>0</v>
      </c>
      <c r="CA35" s="266">
        <f t="shared" ca="1" si="42"/>
        <v>0</v>
      </c>
      <c r="CB35" s="266">
        <f t="shared" ca="1" si="42"/>
        <v>0</v>
      </c>
      <c r="CC35" s="266">
        <f t="shared" ca="1" si="42"/>
        <v>0</v>
      </c>
      <c r="CD35" s="266">
        <f t="shared" ca="1" si="42"/>
        <v>0</v>
      </c>
      <c r="CE35" s="266">
        <f t="shared" ca="1" si="42"/>
        <v>0</v>
      </c>
      <c r="CF35" s="266">
        <f t="shared" ca="1" si="42"/>
        <v>0</v>
      </c>
      <c r="CG35" s="266">
        <f t="shared" ca="1" si="42"/>
        <v>0</v>
      </c>
      <c r="CH35" s="266">
        <f t="shared" ca="1" si="42"/>
        <v>0</v>
      </c>
      <c r="CI35" s="266">
        <f t="shared" ca="1" si="42"/>
        <v>0</v>
      </c>
      <c r="CJ35" s="266">
        <f t="shared" ca="1" si="43"/>
        <v>0</v>
      </c>
      <c r="CK35" s="266">
        <f t="shared" ca="1" si="43"/>
        <v>0</v>
      </c>
      <c r="CL35" s="266">
        <f t="shared" ca="1" si="43"/>
        <v>0</v>
      </c>
      <c r="CM35" s="266">
        <f t="shared" ca="1" si="43"/>
        <v>0</v>
      </c>
      <c r="CN35" s="266">
        <f t="shared" ca="1" si="43"/>
        <v>0</v>
      </c>
      <c r="CO35" s="266">
        <f t="shared" ca="1" si="43"/>
        <v>0</v>
      </c>
      <c r="CP35" s="266">
        <f t="shared" ca="1" si="43"/>
        <v>0</v>
      </c>
      <c r="CQ35" s="266">
        <f t="shared" ca="1" si="43"/>
        <v>0</v>
      </c>
      <c r="CR35" s="266">
        <f t="shared" ca="1" si="43"/>
        <v>0</v>
      </c>
      <c r="CS35" s="266">
        <f t="shared" ca="1" si="43"/>
        <v>0</v>
      </c>
      <c r="CT35" s="266">
        <f t="shared" ca="1" si="44"/>
        <v>0</v>
      </c>
      <c r="CU35" s="266">
        <f t="shared" ca="1" si="44"/>
        <v>0</v>
      </c>
      <c r="CV35" s="266">
        <f t="shared" ca="1" si="44"/>
        <v>0</v>
      </c>
      <c r="CW35" s="266">
        <f t="shared" ca="1" si="44"/>
        <v>0</v>
      </c>
      <c r="CX35" s="266">
        <f t="shared" ca="1" si="44"/>
        <v>0</v>
      </c>
      <c r="CY35" s="266">
        <f t="shared" ca="1" si="44"/>
        <v>0</v>
      </c>
      <c r="CZ35" s="266">
        <f t="shared" ca="1" si="44"/>
        <v>0</v>
      </c>
      <c r="DA35" s="266">
        <f t="shared" ca="1" si="44"/>
        <v>0</v>
      </c>
      <c r="DB35" s="266">
        <f t="shared" ca="1" si="44"/>
        <v>0</v>
      </c>
      <c r="DC35" s="266">
        <f t="shared" ca="1" si="44"/>
        <v>0</v>
      </c>
      <c r="DE35" s="118" t="str">
        <f t="shared" ca="1" si="24"/>
        <v>D.3.2.</v>
      </c>
      <c r="DF35">
        <f t="shared" ca="1" si="45"/>
        <v>1</v>
      </c>
      <c r="DG35">
        <f t="shared" ca="1" si="46"/>
        <v>21</v>
      </c>
      <c r="DH35">
        <v>0</v>
      </c>
    </row>
    <row r="36" spans="1:112" hidden="1">
      <c r="A36" s="68">
        <v>24</v>
      </c>
      <c r="B36" s="262" t="str">
        <f t="shared" ca="1" si="12"/>
        <v>D.3.3.</v>
      </c>
      <c r="C36" s="263" t="str">
        <f t="shared" ca="1" si="13"/>
        <v>Veikla</v>
      </c>
      <c r="D36" s="267"/>
      <c r="E36" s="264">
        <f t="shared" ca="1" si="14"/>
        <v>0.21</v>
      </c>
      <c r="F36" s="265">
        <f ca="1">H36+NPV(FD,I36:INDEX(I36:DC36,PAL))</f>
        <v>0</v>
      </c>
      <c r="G36" s="258">
        <f ca="1">SUMIF($H$5:$DC$5,"&lt;="&amp;PAL,$H36:$DC36)</f>
        <v>0</v>
      </c>
      <c r="H36" s="266">
        <f t="shared" ca="1" si="38"/>
        <v>0</v>
      </c>
      <c r="I36" s="266">
        <f t="shared" ca="1" si="38"/>
        <v>0</v>
      </c>
      <c r="J36" s="266">
        <f t="shared" ca="1" si="38"/>
        <v>0</v>
      </c>
      <c r="K36" s="266">
        <f t="shared" ca="1" si="38"/>
        <v>0</v>
      </c>
      <c r="L36" s="266">
        <f t="shared" ca="1" si="38"/>
        <v>0</v>
      </c>
      <c r="M36" s="266">
        <f t="shared" ca="1" si="38"/>
        <v>0</v>
      </c>
      <c r="N36" s="266">
        <f t="shared" ca="1" si="38"/>
        <v>0</v>
      </c>
      <c r="O36" s="266">
        <f t="shared" ca="1" si="38"/>
        <v>0</v>
      </c>
      <c r="P36" s="266">
        <f t="shared" ca="1" si="38"/>
        <v>0</v>
      </c>
      <c r="Q36" s="266">
        <f t="shared" ca="1" si="38"/>
        <v>0</v>
      </c>
      <c r="R36" s="266">
        <f t="shared" ca="1" si="38"/>
        <v>0</v>
      </c>
      <c r="S36" s="266">
        <f t="shared" ca="1" si="38"/>
        <v>0</v>
      </c>
      <c r="T36" s="266">
        <f t="shared" ca="1" si="38"/>
        <v>0</v>
      </c>
      <c r="U36" s="266">
        <f t="shared" ca="1" si="38"/>
        <v>0</v>
      </c>
      <c r="V36" s="266">
        <f t="shared" ca="1" si="38"/>
        <v>0</v>
      </c>
      <c r="W36" s="266">
        <f t="shared" ca="1" si="38"/>
        <v>0</v>
      </c>
      <c r="X36" s="266">
        <f t="shared" ca="1" si="39"/>
        <v>0</v>
      </c>
      <c r="Y36" s="266">
        <f t="shared" ca="1" si="39"/>
        <v>0</v>
      </c>
      <c r="Z36" s="266">
        <f t="shared" ca="1" si="39"/>
        <v>0</v>
      </c>
      <c r="AA36" s="266">
        <f t="shared" ca="1" si="39"/>
        <v>0</v>
      </c>
      <c r="AB36" s="266">
        <f t="shared" ca="1" si="39"/>
        <v>0</v>
      </c>
      <c r="AC36" s="266">
        <f t="shared" ca="1" si="39"/>
        <v>0</v>
      </c>
      <c r="AD36" s="266">
        <f t="shared" ca="1" si="39"/>
        <v>0</v>
      </c>
      <c r="AE36" s="266">
        <f t="shared" ca="1" si="39"/>
        <v>0</v>
      </c>
      <c r="AF36" s="266">
        <f t="shared" ca="1" si="39"/>
        <v>0</v>
      </c>
      <c r="AG36" s="266">
        <f t="shared" ca="1" si="39"/>
        <v>0</v>
      </c>
      <c r="AH36" s="266">
        <f t="shared" ca="1" si="39"/>
        <v>0</v>
      </c>
      <c r="AI36" s="266">
        <f t="shared" ca="1" si="39"/>
        <v>0</v>
      </c>
      <c r="AJ36" s="266">
        <f t="shared" ca="1" si="39"/>
        <v>0</v>
      </c>
      <c r="AK36" s="266">
        <f t="shared" ca="1" si="39"/>
        <v>0</v>
      </c>
      <c r="AL36" s="266">
        <f t="shared" ca="1" si="39"/>
        <v>0</v>
      </c>
      <c r="AM36" s="266">
        <f t="shared" ca="1" si="39"/>
        <v>0</v>
      </c>
      <c r="AN36" s="266">
        <f t="shared" ca="1" si="40"/>
        <v>0</v>
      </c>
      <c r="AO36" s="266">
        <f t="shared" ca="1" si="40"/>
        <v>0</v>
      </c>
      <c r="AP36" s="266">
        <f t="shared" ca="1" si="40"/>
        <v>0</v>
      </c>
      <c r="AQ36" s="266">
        <f t="shared" ca="1" si="40"/>
        <v>0</v>
      </c>
      <c r="AR36" s="266">
        <f t="shared" ca="1" si="40"/>
        <v>0</v>
      </c>
      <c r="AS36" s="266">
        <f t="shared" ca="1" si="40"/>
        <v>0</v>
      </c>
      <c r="AT36" s="266">
        <f t="shared" ca="1" si="40"/>
        <v>0</v>
      </c>
      <c r="AU36" s="266">
        <f t="shared" ca="1" si="40"/>
        <v>0</v>
      </c>
      <c r="AV36" s="266">
        <f t="shared" ca="1" si="40"/>
        <v>0</v>
      </c>
      <c r="AW36" s="266">
        <f t="shared" ca="1" si="40"/>
        <v>0</v>
      </c>
      <c r="AX36" s="266">
        <f t="shared" ca="1" si="40"/>
        <v>0</v>
      </c>
      <c r="AY36" s="266">
        <f t="shared" ca="1" si="40"/>
        <v>0</v>
      </c>
      <c r="AZ36" s="266">
        <f t="shared" ca="1" si="40"/>
        <v>0</v>
      </c>
      <c r="BA36" s="266">
        <f t="shared" ca="1" si="40"/>
        <v>0</v>
      </c>
      <c r="BB36" s="266">
        <f t="shared" ca="1" si="40"/>
        <v>0</v>
      </c>
      <c r="BC36" s="266">
        <f t="shared" ca="1" si="40"/>
        <v>0</v>
      </c>
      <c r="BD36" s="266">
        <f t="shared" ca="1" si="41"/>
        <v>0</v>
      </c>
      <c r="BE36" s="266">
        <f t="shared" ca="1" si="41"/>
        <v>0</v>
      </c>
      <c r="BF36" s="266">
        <f t="shared" ca="1" si="41"/>
        <v>0</v>
      </c>
      <c r="BG36" s="266">
        <f t="shared" ca="1" si="41"/>
        <v>0</v>
      </c>
      <c r="BH36" s="266">
        <f t="shared" ca="1" si="41"/>
        <v>0</v>
      </c>
      <c r="BI36" s="266">
        <f t="shared" ca="1" si="41"/>
        <v>0</v>
      </c>
      <c r="BJ36" s="266">
        <f t="shared" ca="1" si="41"/>
        <v>0</v>
      </c>
      <c r="BK36" s="266">
        <f t="shared" ca="1" si="41"/>
        <v>0</v>
      </c>
      <c r="BL36" s="266">
        <f t="shared" ca="1" si="41"/>
        <v>0</v>
      </c>
      <c r="BM36" s="266">
        <f t="shared" ca="1" si="41"/>
        <v>0</v>
      </c>
      <c r="BN36" s="266">
        <f t="shared" ca="1" si="41"/>
        <v>0</v>
      </c>
      <c r="BO36" s="266">
        <f t="shared" ca="1" si="41"/>
        <v>0</v>
      </c>
      <c r="BP36" s="266">
        <f t="shared" ca="1" si="41"/>
        <v>0</v>
      </c>
      <c r="BQ36" s="266">
        <f t="shared" ca="1" si="41"/>
        <v>0</v>
      </c>
      <c r="BR36" s="266">
        <f t="shared" ca="1" si="41"/>
        <v>0</v>
      </c>
      <c r="BS36" s="266">
        <f t="shared" ca="1" si="41"/>
        <v>0</v>
      </c>
      <c r="BT36" s="266">
        <f t="shared" ca="1" si="42"/>
        <v>0</v>
      </c>
      <c r="BU36" s="266">
        <f t="shared" ca="1" si="42"/>
        <v>0</v>
      </c>
      <c r="BV36" s="266">
        <f t="shared" ca="1" si="42"/>
        <v>0</v>
      </c>
      <c r="BW36" s="266">
        <f t="shared" ca="1" si="42"/>
        <v>0</v>
      </c>
      <c r="BX36" s="266">
        <f t="shared" ca="1" si="42"/>
        <v>0</v>
      </c>
      <c r="BY36" s="266">
        <f t="shared" ca="1" si="42"/>
        <v>0</v>
      </c>
      <c r="BZ36" s="266">
        <f t="shared" ca="1" si="42"/>
        <v>0</v>
      </c>
      <c r="CA36" s="266">
        <f t="shared" ca="1" si="42"/>
        <v>0</v>
      </c>
      <c r="CB36" s="266">
        <f t="shared" ca="1" si="42"/>
        <v>0</v>
      </c>
      <c r="CC36" s="266">
        <f t="shared" ca="1" si="42"/>
        <v>0</v>
      </c>
      <c r="CD36" s="266">
        <f t="shared" ca="1" si="42"/>
        <v>0</v>
      </c>
      <c r="CE36" s="266">
        <f t="shared" ca="1" si="42"/>
        <v>0</v>
      </c>
      <c r="CF36" s="266">
        <f t="shared" ca="1" si="42"/>
        <v>0</v>
      </c>
      <c r="CG36" s="266">
        <f t="shared" ca="1" si="42"/>
        <v>0</v>
      </c>
      <c r="CH36" s="266">
        <f t="shared" ca="1" si="42"/>
        <v>0</v>
      </c>
      <c r="CI36" s="266">
        <f t="shared" ca="1" si="42"/>
        <v>0</v>
      </c>
      <c r="CJ36" s="266">
        <f t="shared" ca="1" si="43"/>
        <v>0</v>
      </c>
      <c r="CK36" s="266">
        <f t="shared" ca="1" si="43"/>
        <v>0</v>
      </c>
      <c r="CL36" s="266">
        <f t="shared" ca="1" si="43"/>
        <v>0</v>
      </c>
      <c r="CM36" s="266">
        <f t="shared" ca="1" si="43"/>
        <v>0</v>
      </c>
      <c r="CN36" s="266">
        <f t="shared" ca="1" si="43"/>
        <v>0</v>
      </c>
      <c r="CO36" s="266">
        <f t="shared" ca="1" si="43"/>
        <v>0</v>
      </c>
      <c r="CP36" s="266">
        <f t="shared" ca="1" si="43"/>
        <v>0</v>
      </c>
      <c r="CQ36" s="266">
        <f t="shared" ca="1" si="43"/>
        <v>0</v>
      </c>
      <c r="CR36" s="266">
        <f t="shared" ca="1" si="43"/>
        <v>0</v>
      </c>
      <c r="CS36" s="266">
        <f t="shared" ca="1" si="43"/>
        <v>0</v>
      </c>
      <c r="CT36" s="266">
        <f t="shared" ca="1" si="44"/>
        <v>0</v>
      </c>
      <c r="CU36" s="266">
        <f t="shared" ca="1" si="44"/>
        <v>0</v>
      </c>
      <c r="CV36" s="266">
        <f t="shared" ca="1" si="44"/>
        <v>0</v>
      </c>
      <c r="CW36" s="266">
        <f t="shared" ca="1" si="44"/>
        <v>0</v>
      </c>
      <c r="CX36" s="266">
        <f t="shared" ca="1" si="44"/>
        <v>0</v>
      </c>
      <c r="CY36" s="266">
        <f t="shared" ca="1" si="44"/>
        <v>0</v>
      </c>
      <c r="CZ36" s="266">
        <f t="shared" ca="1" si="44"/>
        <v>0</v>
      </c>
      <c r="DA36" s="266">
        <f t="shared" ca="1" si="44"/>
        <v>0</v>
      </c>
      <c r="DB36" s="266">
        <f t="shared" ca="1" si="44"/>
        <v>0</v>
      </c>
      <c r="DC36" s="266">
        <f t="shared" ca="1" si="44"/>
        <v>0</v>
      </c>
      <c r="DE36" s="118" t="str">
        <f t="shared" ca="1" si="24"/>
        <v>D.3.3.</v>
      </c>
      <c r="DF36">
        <f t="shared" ca="1" si="45"/>
        <v>1</v>
      </c>
      <c r="DG36">
        <f t="shared" ca="1" si="46"/>
        <v>21</v>
      </c>
      <c r="DH36">
        <v>0</v>
      </c>
    </row>
    <row r="37" spans="1:112" hidden="1">
      <c r="A37" s="68">
        <v>25</v>
      </c>
      <c r="B37" s="262" t="str">
        <f t="shared" ca="1" si="12"/>
        <v>D.3.4.</v>
      </c>
      <c r="C37" s="263" t="str">
        <f t="shared" ca="1" si="13"/>
        <v>Veikla</v>
      </c>
      <c r="D37" s="267"/>
      <c r="E37" s="264">
        <f t="shared" ca="1" si="14"/>
        <v>0.21</v>
      </c>
      <c r="F37" s="265">
        <f ca="1">H37+NPV(FD,I37:INDEX(I37:DC37,PAL))</f>
        <v>0</v>
      </c>
      <c r="G37" s="258">
        <f ca="1">SUMIF($H$5:$DC$5,"&lt;="&amp;PAL,$H37:$DC37)</f>
        <v>0</v>
      </c>
      <c r="H37" s="266">
        <f t="shared" ca="1" si="38"/>
        <v>0</v>
      </c>
      <c r="I37" s="266">
        <f t="shared" ca="1" si="38"/>
        <v>0</v>
      </c>
      <c r="J37" s="266">
        <f t="shared" ca="1" si="38"/>
        <v>0</v>
      </c>
      <c r="K37" s="266">
        <f t="shared" ca="1" si="38"/>
        <v>0</v>
      </c>
      <c r="L37" s="266">
        <f t="shared" ca="1" si="38"/>
        <v>0</v>
      </c>
      <c r="M37" s="266">
        <f t="shared" ca="1" si="38"/>
        <v>0</v>
      </c>
      <c r="N37" s="266">
        <f t="shared" ca="1" si="38"/>
        <v>0</v>
      </c>
      <c r="O37" s="266">
        <f t="shared" ca="1" si="38"/>
        <v>0</v>
      </c>
      <c r="P37" s="266">
        <f t="shared" ca="1" si="38"/>
        <v>0</v>
      </c>
      <c r="Q37" s="266">
        <f t="shared" ca="1" si="38"/>
        <v>0</v>
      </c>
      <c r="R37" s="266">
        <f t="shared" ca="1" si="38"/>
        <v>0</v>
      </c>
      <c r="S37" s="266">
        <f t="shared" ca="1" si="38"/>
        <v>0</v>
      </c>
      <c r="T37" s="266">
        <f t="shared" ca="1" si="38"/>
        <v>0</v>
      </c>
      <c r="U37" s="266">
        <f t="shared" ca="1" si="38"/>
        <v>0</v>
      </c>
      <c r="V37" s="266">
        <f t="shared" ca="1" si="38"/>
        <v>0</v>
      </c>
      <c r="W37" s="266">
        <f t="shared" ca="1" si="38"/>
        <v>0</v>
      </c>
      <c r="X37" s="266">
        <f t="shared" ca="1" si="39"/>
        <v>0</v>
      </c>
      <c r="Y37" s="266">
        <f t="shared" ca="1" si="39"/>
        <v>0</v>
      </c>
      <c r="Z37" s="266">
        <f t="shared" ca="1" si="39"/>
        <v>0</v>
      </c>
      <c r="AA37" s="266">
        <f t="shared" ca="1" si="39"/>
        <v>0</v>
      </c>
      <c r="AB37" s="266">
        <f t="shared" ca="1" si="39"/>
        <v>0</v>
      </c>
      <c r="AC37" s="266">
        <f t="shared" ca="1" si="39"/>
        <v>0</v>
      </c>
      <c r="AD37" s="266">
        <f t="shared" ca="1" si="39"/>
        <v>0</v>
      </c>
      <c r="AE37" s="266">
        <f t="shared" ca="1" si="39"/>
        <v>0</v>
      </c>
      <c r="AF37" s="266">
        <f t="shared" ca="1" si="39"/>
        <v>0</v>
      </c>
      <c r="AG37" s="266">
        <f t="shared" ca="1" si="39"/>
        <v>0</v>
      </c>
      <c r="AH37" s="266">
        <f t="shared" ca="1" si="39"/>
        <v>0</v>
      </c>
      <c r="AI37" s="266">
        <f t="shared" ca="1" si="39"/>
        <v>0</v>
      </c>
      <c r="AJ37" s="266">
        <f t="shared" ca="1" si="39"/>
        <v>0</v>
      </c>
      <c r="AK37" s="266">
        <f t="shared" ca="1" si="39"/>
        <v>0</v>
      </c>
      <c r="AL37" s="266">
        <f t="shared" ca="1" si="39"/>
        <v>0</v>
      </c>
      <c r="AM37" s="266">
        <f t="shared" ca="1" si="39"/>
        <v>0</v>
      </c>
      <c r="AN37" s="266">
        <f t="shared" ca="1" si="40"/>
        <v>0</v>
      </c>
      <c r="AO37" s="266">
        <f t="shared" ca="1" si="40"/>
        <v>0</v>
      </c>
      <c r="AP37" s="266">
        <f t="shared" ca="1" si="40"/>
        <v>0</v>
      </c>
      <c r="AQ37" s="266">
        <f t="shared" ca="1" si="40"/>
        <v>0</v>
      </c>
      <c r="AR37" s="266">
        <f t="shared" ca="1" si="40"/>
        <v>0</v>
      </c>
      <c r="AS37" s="266">
        <f t="shared" ca="1" si="40"/>
        <v>0</v>
      </c>
      <c r="AT37" s="266">
        <f t="shared" ca="1" si="40"/>
        <v>0</v>
      </c>
      <c r="AU37" s="266">
        <f t="shared" ca="1" si="40"/>
        <v>0</v>
      </c>
      <c r="AV37" s="266">
        <f t="shared" ca="1" si="40"/>
        <v>0</v>
      </c>
      <c r="AW37" s="266">
        <f t="shared" ca="1" si="40"/>
        <v>0</v>
      </c>
      <c r="AX37" s="266">
        <f t="shared" ca="1" si="40"/>
        <v>0</v>
      </c>
      <c r="AY37" s="266">
        <f t="shared" ca="1" si="40"/>
        <v>0</v>
      </c>
      <c r="AZ37" s="266">
        <f t="shared" ca="1" si="40"/>
        <v>0</v>
      </c>
      <c r="BA37" s="266">
        <f t="shared" ca="1" si="40"/>
        <v>0</v>
      </c>
      <c r="BB37" s="266">
        <f t="shared" ca="1" si="40"/>
        <v>0</v>
      </c>
      <c r="BC37" s="266">
        <f t="shared" ca="1" si="40"/>
        <v>0</v>
      </c>
      <c r="BD37" s="266">
        <f t="shared" ca="1" si="41"/>
        <v>0</v>
      </c>
      <c r="BE37" s="266">
        <f t="shared" ca="1" si="41"/>
        <v>0</v>
      </c>
      <c r="BF37" s="266">
        <f t="shared" ca="1" si="41"/>
        <v>0</v>
      </c>
      <c r="BG37" s="266">
        <f t="shared" ca="1" si="41"/>
        <v>0</v>
      </c>
      <c r="BH37" s="266">
        <f t="shared" ca="1" si="41"/>
        <v>0</v>
      </c>
      <c r="BI37" s="266">
        <f t="shared" ca="1" si="41"/>
        <v>0</v>
      </c>
      <c r="BJ37" s="266">
        <f t="shared" ca="1" si="41"/>
        <v>0</v>
      </c>
      <c r="BK37" s="266">
        <f t="shared" ca="1" si="41"/>
        <v>0</v>
      </c>
      <c r="BL37" s="266">
        <f t="shared" ca="1" si="41"/>
        <v>0</v>
      </c>
      <c r="BM37" s="266">
        <f t="shared" ca="1" si="41"/>
        <v>0</v>
      </c>
      <c r="BN37" s="266">
        <f t="shared" ca="1" si="41"/>
        <v>0</v>
      </c>
      <c r="BO37" s="266">
        <f t="shared" ca="1" si="41"/>
        <v>0</v>
      </c>
      <c r="BP37" s="266">
        <f t="shared" ca="1" si="41"/>
        <v>0</v>
      </c>
      <c r="BQ37" s="266">
        <f t="shared" ca="1" si="41"/>
        <v>0</v>
      </c>
      <c r="BR37" s="266">
        <f t="shared" ca="1" si="41"/>
        <v>0</v>
      </c>
      <c r="BS37" s="266">
        <f t="shared" ca="1" si="41"/>
        <v>0</v>
      </c>
      <c r="BT37" s="266">
        <f t="shared" ca="1" si="42"/>
        <v>0</v>
      </c>
      <c r="BU37" s="266">
        <f t="shared" ca="1" si="42"/>
        <v>0</v>
      </c>
      <c r="BV37" s="266">
        <f t="shared" ca="1" si="42"/>
        <v>0</v>
      </c>
      <c r="BW37" s="266">
        <f t="shared" ca="1" si="42"/>
        <v>0</v>
      </c>
      <c r="BX37" s="266">
        <f t="shared" ca="1" si="42"/>
        <v>0</v>
      </c>
      <c r="BY37" s="266">
        <f t="shared" ca="1" si="42"/>
        <v>0</v>
      </c>
      <c r="BZ37" s="266">
        <f t="shared" ca="1" si="42"/>
        <v>0</v>
      </c>
      <c r="CA37" s="266">
        <f t="shared" ca="1" si="42"/>
        <v>0</v>
      </c>
      <c r="CB37" s="266">
        <f t="shared" ca="1" si="42"/>
        <v>0</v>
      </c>
      <c r="CC37" s="266">
        <f t="shared" ca="1" si="42"/>
        <v>0</v>
      </c>
      <c r="CD37" s="266">
        <f t="shared" ca="1" si="42"/>
        <v>0</v>
      </c>
      <c r="CE37" s="266">
        <f t="shared" ca="1" si="42"/>
        <v>0</v>
      </c>
      <c r="CF37" s="266">
        <f t="shared" ca="1" si="42"/>
        <v>0</v>
      </c>
      <c r="CG37" s="266">
        <f t="shared" ca="1" si="42"/>
        <v>0</v>
      </c>
      <c r="CH37" s="266">
        <f t="shared" ca="1" si="42"/>
        <v>0</v>
      </c>
      <c r="CI37" s="266">
        <f t="shared" ca="1" si="42"/>
        <v>0</v>
      </c>
      <c r="CJ37" s="266">
        <f t="shared" ca="1" si="43"/>
        <v>0</v>
      </c>
      <c r="CK37" s="266">
        <f t="shared" ca="1" si="43"/>
        <v>0</v>
      </c>
      <c r="CL37" s="266">
        <f t="shared" ca="1" si="43"/>
        <v>0</v>
      </c>
      <c r="CM37" s="266">
        <f t="shared" ca="1" si="43"/>
        <v>0</v>
      </c>
      <c r="CN37" s="266">
        <f t="shared" ca="1" si="43"/>
        <v>0</v>
      </c>
      <c r="CO37" s="266">
        <f t="shared" ca="1" si="43"/>
        <v>0</v>
      </c>
      <c r="CP37" s="266">
        <f t="shared" ca="1" si="43"/>
        <v>0</v>
      </c>
      <c r="CQ37" s="266">
        <f t="shared" ca="1" si="43"/>
        <v>0</v>
      </c>
      <c r="CR37" s="266">
        <f t="shared" ca="1" si="43"/>
        <v>0</v>
      </c>
      <c r="CS37" s="266">
        <f t="shared" ca="1" si="43"/>
        <v>0</v>
      </c>
      <c r="CT37" s="266">
        <f t="shared" ca="1" si="44"/>
        <v>0</v>
      </c>
      <c r="CU37" s="266">
        <f t="shared" ca="1" si="44"/>
        <v>0</v>
      </c>
      <c r="CV37" s="266">
        <f t="shared" ca="1" si="44"/>
        <v>0</v>
      </c>
      <c r="CW37" s="266">
        <f t="shared" ca="1" si="44"/>
        <v>0</v>
      </c>
      <c r="CX37" s="266">
        <f t="shared" ca="1" si="44"/>
        <v>0</v>
      </c>
      <c r="CY37" s="266">
        <f t="shared" ca="1" si="44"/>
        <v>0</v>
      </c>
      <c r="CZ37" s="266">
        <f t="shared" ca="1" si="44"/>
        <v>0</v>
      </c>
      <c r="DA37" s="266">
        <f t="shared" ca="1" si="44"/>
        <v>0</v>
      </c>
      <c r="DB37" s="266">
        <f t="shared" ca="1" si="44"/>
        <v>0</v>
      </c>
      <c r="DC37" s="266">
        <f t="shared" ca="1" si="44"/>
        <v>0</v>
      </c>
      <c r="DE37" s="118" t="str">
        <f t="shared" ca="1" si="24"/>
        <v>D.3.4.</v>
      </c>
      <c r="DF37">
        <f t="shared" ca="1" si="45"/>
        <v>1</v>
      </c>
      <c r="DG37">
        <f t="shared" ca="1" si="46"/>
        <v>21</v>
      </c>
      <c r="DH37">
        <v>0</v>
      </c>
    </row>
    <row r="38" spans="1:112" hidden="1">
      <c r="A38" s="68">
        <v>26</v>
      </c>
      <c r="B38" s="262" t="str">
        <f t="shared" ca="1" si="12"/>
        <v>D.3.5.</v>
      </c>
      <c r="C38" s="263" t="str">
        <f t="shared" ca="1" si="13"/>
        <v>Veikla</v>
      </c>
      <c r="D38" s="267"/>
      <c r="E38" s="264">
        <f t="shared" ca="1" si="14"/>
        <v>0.21</v>
      </c>
      <c r="F38" s="265">
        <f ca="1">H38+NPV(FD,I38:INDEX(I38:DC38,PAL))</f>
        <v>0</v>
      </c>
      <c r="G38" s="258">
        <f ca="1">SUMIF($H$5:$DC$5,"&lt;="&amp;PAL,$H38:$DC38)</f>
        <v>0</v>
      </c>
      <c r="H38" s="266">
        <f t="shared" ca="1" si="38"/>
        <v>0</v>
      </c>
      <c r="I38" s="266">
        <f t="shared" ca="1" si="38"/>
        <v>0</v>
      </c>
      <c r="J38" s="266">
        <f t="shared" ca="1" si="38"/>
        <v>0</v>
      </c>
      <c r="K38" s="266">
        <f t="shared" ca="1" si="38"/>
        <v>0</v>
      </c>
      <c r="L38" s="266">
        <f t="shared" ca="1" si="38"/>
        <v>0</v>
      </c>
      <c r="M38" s="266">
        <f t="shared" ca="1" si="38"/>
        <v>0</v>
      </c>
      <c r="N38" s="266">
        <f t="shared" ca="1" si="38"/>
        <v>0</v>
      </c>
      <c r="O38" s="266">
        <f t="shared" ca="1" si="38"/>
        <v>0</v>
      </c>
      <c r="P38" s="266">
        <f t="shared" ca="1" si="38"/>
        <v>0</v>
      </c>
      <c r="Q38" s="266">
        <f t="shared" ca="1" si="38"/>
        <v>0</v>
      </c>
      <c r="R38" s="266">
        <f t="shared" ca="1" si="38"/>
        <v>0</v>
      </c>
      <c r="S38" s="266">
        <f t="shared" ca="1" si="38"/>
        <v>0</v>
      </c>
      <c r="T38" s="266">
        <f t="shared" ca="1" si="38"/>
        <v>0</v>
      </c>
      <c r="U38" s="266">
        <f t="shared" ca="1" si="38"/>
        <v>0</v>
      </c>
      <c r="V38" s="266">
        <f t="shared" ca="1" si="38"/>
        <v>0</v>
      </c>
      <c r="W38" s="266">
        <f t="shared" ca="1" si="38"/>
        <v>0</v>
      </c>
      <c r="X38" s="266">
        <f t="shared" ca="1" si="39"/>
        <v>0</v>
      </c>
      <c r="Y38" s="266">
        <f t="shared" ca="1" si="39"/>
        <v>0</v>
      </c>
      <c r="Z38" s="266">
        <f t="shared" ca="1" si="39"/>
        <v>0</v>
      </c>
      <c r="AA38" s="266">
        <f t="shared" ca="1" si="39"/>
        <v>0</v>
      </c>
      <c r="AB38" s="266">
        <f t="shared" ca="1" si="39"/>
        <v>0</v>
      </c>
      <c r="AC38" s="266">
        <f t="shared" ca="1" si="39"/>
        <v>0</v>
      </c>
      <c r="AD38" s="266">
        <f t="shared" ca="1" si="39"/>
        <v>0</v>
      </c>
      <c r="AE38" s="266">
        <f t="shared" ca="1" si="39"/>
        <v>0</v>
      </c>
      <c r="AF38" s="266">
        <f t="shared" ca="1" si="39"/>
        <v>0</v>
      </c>
      <c r="AG38" s="266">
        <f t="shared" ca="1" si="39"/>
        <v>0</v>
      </c>
      <c r="AH38" s="266">
        <f t="shared" ca="1" si="39"/>
        <v>0</v>
      </c>
      <c r="AI38" s="266">
        <f t="shared" ca="1" si="39"/>
        <v>0</v>
      </c>
      <c r="AJ38" s="266">
        <f t="shared" ca="1" si="39"/>
        <v>0</v>
      </c>
      <c r="AK38" s="266">
        <f t="shared" ca="1" si="39"/>
        <v>0</v>
      </c>
      <c r="AL38" s="266">
        <f t="shared" ca="1" si="39"/>
        <v>0</v>
      </c>
      <c r="AM38" s="266">
        <f t="shared" ca="1" si="39"/>
        <v>0</v>
      </c>
      <c r="AN38" s="266">
        <f t="shared" ca="1" si="40"/>
        <v>0</v>
      </c>
      <c r="AO38" s="266">
        <f t="shared" ca="1" si="40"/>
        <v>0</v>
      </c>
      <c r="AP38" s="266">
        <f t="shared" ca="1" si="40"/>
        <v>0</v>
      </c>
      <c r="AQ38" s="266">
        <f t="shared" ca="1" si="40"/>
        <v>0</v>
      </c>
      <c r="AR38" s="266">
        <f t="shared" ca="1" si="40"/>
        <v>0</v>
      </c>
      <c r="AS38" s="266">
        <f t="shared" ca="1" si="40"/>
        <v>0</v>
      </c>
      <c r="AT38" s="266">
        <f t="shared" ca="1" si="40"/>
        <v>0</v>
      </c>
      <c r="AU38" s="266">
        <f t="shared" ca="1" si="40"/>
        <v>0</v>
      </c>
      <c r="AV38" s="266">
        <f t="shared" ca="1" si="40"/>
        <v>0</v>
      </c>
      <c r="AW38" s="266">
        <f t="shared" ca="1" si="40"/>
        <v>0</v>
      </c>
      <c r="AX38" s="266">
        <f t="shared" ca="1" si="40"/>
        <v>0</v>
      </c>
      <c r="AY38" s="266">
        <f t="shared" ca="1" si="40"/>
        <v>0</v>
      </c>
      <c r="AZ38" s="266">
        <f t="shared" ca="1" si="40"/>
        <v>0</v>
      </c>
      <c r="BA38" s="266">
        <f t="shared" ca="1" si="40"/>
        <v>0</v>
      </c>
      <c r="BB38" s="266">
        <f t="shared" ca="1" si="40"/>
        <v>0</v>
      </c>
      <c r="BC38" s="266">
        <f t="shared" ca="1" si="40"/>
        <v>0</v>
      </c>
      <c r="BD38" s="266">
        <f t="shared" ca="1" si="41"/>
        <v>0</v>
      </c>
      <c r="BE38" s="266">
        <f t="shared" ca="1" si="41"/>
        <v>0</v>
      </c>
      <c r="BF38" s="266">
        <f t="shared" ca="1" si="41"/>
        <v>0</v>
      </c>
      <c r="BG38" s="266">
        <f t="shared" ca="1" si="41"/>
        <v>0</v>
      </c>
      <c r="BH38" s="266">
        <f t="shared" ca="1" si="41"/>
        <v>0</v>
      </c>
      <c r="BI38" s="266">
        <f t="shared" ca="1" si="41"/>
        <v>0</v>
      </c>
      <c r="BJ38" s="266">
        <f t="shared" ca="1" si="41"/>
        <v>0</v>
      </c>
      <c r="BK38" s="266">
        <f t="shared" ca="1" si="41"/>
        <v>0</v>
      </c>
      <c r="BL38" s="266">
        <f t="shared" ca="1" si="41"/>
        <v>0</v>
      </c>
      <c r="BM38" s="266">
        <f t="shared" ca="1" si="41"/>
        <v>0</v>
      </c>
      <c r="BN38" s="266">
        <f t="shared" ca="1" si="41"/>
        <v>0</v>
      </c>
      <c r="BO38" s="266">
        <f t="shared" ca="1" si="41"/>
        <v>0</v>
      </c>
      <c r="BP38" s="266">
        <f t="shared" ca="1" si="41"/>
        <v>0</v>
      </c>
      <c r="BQ38" s="266">
        <f t="shared" ca="1" si="41"/>
        <v>0</v>
      </c>
      <c r="BR38" s="266">
        <f t="shared" ca="1" si="41"/>
        <v>0</v>
      </c>
      <c r="BS38" s="266">
        <f t="shared" ca="1" si="41"/>
        <v>0</v>
      </c>
      <c r="BT38" s="266">
        <f t="shared" ca="1" si="42"/>
        <v>0</v>
      </c>
      <c r="BU38" s="266">
        <f t="shared" ca="1" si="42"/>
        <v>0</v>
      </c>
      <c r="BV38" s="266">
        <f t="shared" ca="1" si="42"/>
        <v>0</v>
      </c>
      <c r="BW38" s="266">
        <f t="shared" ca="1" si="42"/>
        <v>0</v>
      </c>
      <c r="BX38" s="266">
        <f t="shared" ca="1" si="42"/>
        <v>0</v>
      </c>
      <c r="BY38" s="266">
        <f t="shared" ca="1" si="42"/>
        <v>0</v>
      </c>
      <c r="BZ38" s="266">
        <f t="shared" ca="1" si="42"/>
        <v>0</v>
      </c>
      <c r="CA38" s="266">
        <f t="shared" ca="1" si="42"/>
        <v>0</v>
      </c>
      <c r="CB38" s="266">
        <f t="shared" ca="1" si="42"/>
        <v>0</v>
      </c>
      <c r="CC38" s="266">
        <f t="shared" ca="1" si="42"/>
        <v>0</v>
      </c>
      <c r="CD38" s="266">
        <f t="shared" ca="1" si="42"/>
        <v>0</v>
      </c>
      <c r="CE38" s="266">
        <f t="shared" ca="1" si="42"/>
        <v>0</v>
      </c>
      <c r="CF38" s="266">
        <f t="shared" ca="1" si="42"/>
        <v>0</v>
      </c>
      <c r="CG38" s="266">
        <f t="shared" ca="1" si="42"/>
        <v>0</v>
      </c>
      <c r="CH38" s="266">
        <f t="shared" ca="1" si="42"/>
        <v>0</v>
      </c>
      <c r="CI38" s="266">
        <f t="shared" ca="1" si="42"/>
        <v>0</v>
      </c>
      <c r="CJ38" s="266">
        <f t="shared" ca="1" si="43"/>
        <v>0</v>
      </c>
      <c r="CK38" s="266">
        <f t="shared" ca="1" si="43"/>
        <v>0</v>
      </c>
      <c r="CL38" s="266">
        <f t="shared" ca="1" si="43"/>
        <v>0</v>
      </c>
      <c r="CM38" s="266">
        <f t="shared" ca="1" si="43"/>
        <v>0</v>
      </c>
      <c r="CN38" s="266">
        <f t="shared" ca="1" si="43"/>
        <v>0</v>
      </c>
      <c r="CO38" s="266">
        <f t="shared" ca="1" si="43"/>
        <v>0</v>
      </c>
      <c r="CP38" s="266">
        <f t="shared" ca="1" si="43"/>
        <v>0</v>
      </c>
      <c r="CQ38" s="266">
        <f t="shared" ca="1" si="43"/>
        <v>0</v>
      </c>
      <c r="CR38" s="266">
        <f t="shared" ca="1" si="43"/>
        <v>0</v>
      </c>
      <c r="CS38" s="266">
        <f t="shared" ca="1" si="43"/>
        <v>0</v>
      </c>
      <c r="CT38" s="266">
        <f t="shared" ca="1" si="44"/>
        <v>0</v>
      </c>
      <c r="CU38" s="266">
        <f t="shared" ca="1" si="44"/>
        <v>0</v>
      </c>
      <c r="CV38" s="266">
        <f t="shared" ca="1" si="44"/>
        <v>0</v>
      </c>
      <c r="CW38" s="266">
        <f t="shared" ca="1" si="44"/>
        <v>0</v>
      </c>
      <c r="CX38" s="266">
        <f t="shared" ca="1" si="44"/>
        <v>0</v>
      </c>
      <c r="CY38" s="266">
        <f t="shared" ca="1" si="44"/>
        <v>0</v>
      </c>
      <c r="CZ38" s="266">
        <f t="shared" ca="1" si="44"/>
        <v>0</v>
      </c>
      <c r="DA38" s="266">
        <f t="shared" ca="1" si="44"/>
        <v>0</v>
      </c>
      <c r="DB38" s="266">
        <f t="shared" ca="1" si="44"/>
        <v>0</v>
      </c>
      <c r="DC38" s="266">
        <f t="shared" ca="1" si="44"/>
        <v>0</v>
      </c>
      <c r="DE38" s="118" t="str">
        <f t="shared" ca="1" si="24"/>
        <v>D.3.5.</v>
      </c>
      <c r="DF38">
        <f t="shared" ca="1" si="45"/>
        <v>1</v>
      </c>
      <c r="DG38">
        <f t="shared" ca="1" si="46"/>
        <v>21</v>
      </c>
      <c r="DH38">
        <v>0</v>
      </c>
    </row>
    <row r="39" spans="1:112" hidden="1">
      <c r="A39" s="68">
        <v>27</v>
      </c>
      <c r="B39" s="262" t="str">
        <f t="shared" ca="1" si="12"/>
        <v>D.3.6.</v>
      </c>
      <c r="C39" s="263" t="str">
        <f t="shared" ca="1" si="13"/>
        <v>Veikla</v>
      </c>
      <c r="D39" s="267"/>
      <c r="E39" s="264">
        <f t="shared" ca="1" si="14"/>
        <v>0.21</v>
      </c>
      <c r="F39" s="265">
        <f ca="1">H39+NPV(FD,I39:INDEX(I39:DC39,PAL))</f>
        <v>0</v>
      </c>
      <c r="G39" s="258">
        <f ca="1">SUMIF($H$5:$DC$5,"&lt;="&amp;PAL,$H39:$DC39)</f>
        <v>0</v>
      </c>
      <c r="H39" s="266">
        <f t="shared" ca="1" si="38"/>
        <v>0</v>
      </c>
      <c r="I39" s="266">
        <f t="shared" ca="1" si="38"/>
        <v>0</v>
      </c>
      <c r="J39" s="266">
        <f t="shared" ca="1" si="38"/>
        <v>0</v>
      </c>
      <c r="K39" s="266">
        <f t="shared" ca="1" si="38"/>
        <v>0</v>
      </c>
      <c r="L39" s="266">
        <f t="shared" ca="1" si="38"/>
        <v>0</v>
      </c>
      <c r="M39" s="266">
        <f t="shared" ca="1" si="38"/>
        <v>0</v>
      </c>
      <c r="N39" s="266">
        <f t="shared" ca="1" si="38"/>
        <v>0</v>
      </c>
      <c r="O39" s="266">
        <f t="shared" ca="1" si="38"/>
        <v>0</v>
      </c>
      <c r="P39" s="266">
        <f t="shared" ca="1" si="38"/>
        <v>0</v>
      </c>
      <c r="Q39" s="266">
        <f t="shared" ca="1" si="38"/>
        <v>0</v>
      </c>
      <c r="R39" s="266">
        <f t="shared" ca="1" si="38"/>
        <v>0</v>
      </c>
      <c r="S39" s="266">
        <f t="shared" ca="1" si="38"/>
        <v>0</v>
      </c>
      <c r="T39" s="266">
        <f t="shared" ca="1" si="38"/>
        <v>0</v>
      </c>
      <c r="U39" s="266">
        <f t="shared" ca="1" si="38"/>
        <v>0</v>
      </c>
      <c r="V39" s="266">
        <f t="shared" ca="1" si="38"/>
        <v>0</v>
      </c>
      <c r="W39" s="266">
        <f t="shared" ca="1" si="38"/>
        <v>0</v>
      </c>
      <c r="X39" s="266">
        <f t="shared" ca="1" si="39"/>
        <v>0</v>
      </c>
      <c r="Y39" s="266">
        <f t="shared" ca="1" si="39"/>
        <v>0</v>
      </c>
      <c r="Z39" s="266">
        <f t="shared" ca="1" si="39"/>
        <v>0</v>
      </c>
      <c r="AA39" s="266">
        <f t="shared" ca="1" si="39"/>
        <v>0</v>
      </c>
      <c r="AB39" s="266">
        <f t="shared" ca="1" si="39"/>
        <v>0</v>
      </c>
      <c r="AC39" s="266">
        <f t="shared" ca="1" si="39"/>
        <v>0</v>
      </c>
      <c r="AD39" s="266">
        <f t="shared" ca="1" si="39"/>
        <v>0</v>
      </c>
      <c r="AE39" s="266">
        <f t="shared" ca="1" si="39"/>
        <v>0</v>
      </c>
      <c r="AF39" s="266">
        <f t="shared" ca="1" si="39"/>
        <v>0</v>
      </c>
      <c r="AG39" s="266">
        <f t="shared" ca="1" si="39"/>
        <v>0</v>
      </c>
      <c r="AH39" s="266">
        <f t="shared" ca="1" si="39"/>
        <v>0</v>
      </c>
      <c r="AI39" s="266">
        <f t="shared" ca="1" si="39"/>
        <v>0</v>
      </c>
      <c r="AJ39" s="266">
        <f t="shared" ca="1" si="39"/>
        <v>0</v>
      </c>
      <c r="AK39" s="266">
        <f t="shared" ca="1" si="39"/>
        <v>0</v>
      </c>
      <c r="AL39" s="266">
        <f t="shared" ca="1" si="39"/>
        <v>0</v>
      </c>
      <c r="AM39" s="266">
        <f t="shared" ca="1" si="39"/>
        <v>0</v>
      </c>
      <c r="AN39" s="266">
        <f t="shared" ca="1" si="40"/>
        <v>0</v>
      </c>
      <c r="AO39" s="266">
        <f t="shared" ca="1" si="40"/>
        <v>0</v>
      </c>
      <c r="AP39" s="266">
        <f t="shared" ca="1" si="40"/>
        <v>0</v>
      </c>
      <c r="AQ39" s="266">
        <f t="shared" ca="1" si="40"/>
        <v>0</v>
      </c>
      <c r="AR39" s="266">
        <f t="shared" ca="1" si="40"/>
        <v>0</v>
      </c>
      <c r="AS39" s="266">
        <f t="shared" ca="1" si="40"/>
        <v>0</v>
      </c>
      <c r="AT39" s="266">
        <f t="shared" ca="1" si="40"/>
        <v>0</v>
      </c>
      <c r="AU39" s="266">
        <f t="shared" ca="1" si="40"/>
        <v>0</v>
      </c>
      <c r="AV39" s="266">
        <f t="shared" ca="1" si="40"/>
        <v>0</v>
      </c>
      <c r="AW39" s="266">
        <f t="shared" ca="1" si="40"/>
        <v>0</v>
      </c>
      <c r="AX39" s="266">
        <f t="shared" ca="1" si="40"/>
        <v>0</v>
      </c>
      <c r="AY39" s="266">
        <f t="shared" ca="1" si="40"/>
        <v>0</v>
      </c>
      <c r="AZ39" s="266">
        <f t="shared" ca="1" si="40"/>
        <v>0</v>
      </c>
      <c r="BA39" s="266">
        <f t="shared" ca="1" si="40"/>
        <v>0</v>
      </c>
      <c r="BB39" s="266">
        <f t="shared" ca="1" si="40"/>
        <v>0</v>
      </c>
      <c r="BC39" s="266">
        <f t="shared" ca="1" si="40"/>
        <v>0</v>
      </c>
      <c r="BD39" s="266">
        <f t="shared" ca="1" si="41"/>
        <v>0</v>
      </c>
      <c r="BE39" s="266">
        <f t="shared" ca="1" si="41"/>
        <v>0</v>
      </c>
      <c r="BF39" s="266">
        <f t="shared" ca="1" si="41"/>
        <v>0</v>
      </c>
      <c r="BG39" s="266">
        <f t="shared" ca="1" si="41"/>
        <v>0</v>
      </c>
      <c r="BH39" s="266">
        <f t="shared" ca="1" si="41"/>
        <v>0</v>
      </c>
      <c r="BI39" s="266">
        <f t="shared" ca="1" si="41"/>
        <v>0</v>
      </c>
      <c r="BJ39" s="266">
        <f t="shared" ca="1" si="41"/>
        <v>0</v>
      </c>
      <c r="BK39" s="266">
        <f t="shared" ca="1" si="41"/>
        <v>0</v>
      </c>
      <c r="BL39" s="266">
        <f t="shared" ca="1" si="41"/>
        <v>0</v>
      </c>
      <c r="BM39" s="266">
        <f t="shared" ca="1" si="41"/>
        <v>0</v>
      </c>
      <c r="BN39" s="266">
        <f t="shared" ca="1" si="41"/>
        <v>0</v>
      </c>
      <c r="BO39" s="266">
        <f t="shared" ca="1" si="41"/>
        <v>0</v>
      </c>
      <c r="BP39" s="266">
        <f t="shared" ca="1" si="41"/>
        <v>0</v>
      </c>
      <c r="BQ39" s="266">
        <f t="shared" ca="1" si="41"/>
        <v>0</v>
      </c>
      <c r="BR39" s="266">
        <f t="shared" ca="1" si="41"/>
        <v>0</v>
      </c>
      <c r="BS39" s="266">
        <f t="shared" ca="1" si="41"/>
        <v>0</v>
      </c>
      <c r="BT39" s="266">
        <f t="shared" ca="1" si="42"/>
        <v>0</v>
      </c>
      <c r="BU39" s="266">
        <f t="shared" ca="1" si="42"/>
        <v>0</v>
      </c>
      <c r="BV39" s="266">
        <f t="shared" ca="1" si="42"/>
        <v>0</v>
      </c>
      <c r="BW39" s="266">
        <f t="shared" ca="1" si="42"/>
        <v>0</v>
      </c>
      <c r="BX39" s="266">
        <f t="shared" ca="1" si="42"/>
        <v>0</v>
      </c>
      <c r="BY39" s="266">
        <f t="shared" ca="1" si="42"/>
        <v>0</v>
      </c>
      <c r="BZ39" s="266">
        <f t="shared" ca="1" si="42"/>
        <v>0</v>
      </c>
      <c r="CA39" s="266">
        <f t="shared" ca="1" si="42"/>
        <v>0</v>
      </c>
      <c r="CB39" s="266">
        <f t="shared" ca="1" si="42"/>
        <v>0</v>
      </c>
      <c r="CC39" s="266">
        <f t="shared" ca="1" si="42"/>
        <v>0</v>
      </c>
      <c r="CD39" s="266">
        <f t="shared" ca="1" si="42"/>
        <v>0</v>
      </c>
      <c r="CE39" s="266">
        <f t="shared" ca="1" si="42"/>
        <v>0</v>
      </c>
      <c r="CF39" s="266">
        <f t="shared" ca="1" si="42"/>
        <v>0</v>
      </c>
      <c r="CG39" s="266">
        <f t="shared" ca="1" si="42"/>
        <v>0</v>
      </c>
      <c r="CH39" s="266">
        <f t="shared" ca="1" si="42"/>
        <v>0</v>
      </c>
      <c r="CI39" s="266">
        <f t="shared" ca="1" si="42"/>
        <v>0</v>
      </c>
      <c r="CJ39" s="266">
        <f t="shared" ca="1" si="43"/>
        <v>0</v>
      </c>
      <c r="CK39" s="266">
        <f t="shared" ca="1" si="43"/>
        <v>0</v>
      </c>
      <c r="CL39" s="266">
        <f t="shared" ca="1" si="43"/>
        <v>0</v>
      </c>
      <c r="CM39" s="266">
        <f t="shared" ca="1" si="43"/>
        <v>0</v>
      </c>
      <c r="CN39" s="266">
        <f t="shared" ca="1" si="43"/>
        <v>0</v>
      </c>
      <c r="CO39" s="266">
        <f t="shared" ca="1" si="43"/>
        <v>0</v>
      </c>
      <c r="CP39" s="266">
        <f t="shared" ca="1" si="43"/>
        <v>0</v>
      </c>
      <c r="CQ39" s="266">
        <f t="shared" ca="1" si="43"/>
        <v>0</v>
      </c>
      <c r="CR39" s="266">
        <f t="shared" ca="1" si="43"/>
        <v>0</v>
      </c>
      <c r="CS39" s="266">
        <f t="shared" ca="1" si="43"/>
        <v>0</v>
      </c>
      <c r="CT39" s="266">
        <f t="shared" ca="1" si="44"/>
        <v>0</v>
      </c>
      <c r="CU39" s="266">
        <f t="shared" ca="1" si="44"/>
        <v>0</v>
      </c>
      <c r="CV39" s="266">
        <f t="shared" ca="1" si="44"/>
        <v>0</v>
      </c>
      <c r="CW39" s="266">
        <f t="shared" ca="1" si="44"/>
        <v>0</v>
      </c>
      <c r="CX39" s="266">
        <f t="shared" ca="1" si="44"/>
        <v>0</v>
      </c>
      <c r="CY39" s="266">
        <f t="shared" ca="1" si="44"/>
        <v>0</v>
      </c>
      <c r="CZ39" s="266">
        <f t="shared" ca="1" si="44"/>
        <v>0</v>
      </c>
      <c r="DA39" s="266">
        <f t="shared" ca="1" si="44"/>
        <v>0</v>
      </c>
      <c r="DB39" s="266">
        <f t="shared" ca="1" si="44"/>
        <v>0</v>
      </c>
      <c r="DC39" s="266">
        <f t="shared" ca="1" si="44"/>
        <v>0</v>
      </c>
      <c r="DE39" s="118" t="str">
        <f t="shared" ca="1" si="24"/>
        <v>D.3.6.</v>
      </c>
      <c r="DF39">
        <f t="shared" ca="1" si="45"/>
        <v>1</v>
      </c>
      <c r="DG39">
        <f t="shared" ca="1" si="46"/>
        <v>21</v>
      </c>
      <c r="DH39">
        <v>0</v>
      </c>
    </row>
    <row r="40" spans="1:112" hidden="1">
      <c r="A40" s="68">
        <v>28</v>
      </c>
      <c r="B40" s="262" t="str">
        <f t="shared" ca="1" si="12"/>
        <v>D.3.7.</v>
      </c>
      <c r="C40" s="263" t="str">
        <f t="shared" ca="1" si="13"/>
        <v>Veikla</v>
      </c>
      <c r="D40" s="267"/>
      <c r="E40" s="264">
        <f t="shared" ca="1" si="14"/>
        <v>0.21</v>
      </c>
      <c r="F40" s="265">
        <f ca="1">H40+NPV(FD,I40:INDEX(I40:DC40,PAL))</f>
        <v>0</v>
      </c>
      <c r="G40" s="258">
        <f ca="1">SUMIF($H$5:$DC$5,"&lt;="&amp;PAL,$H40:$DC40)</f>
        <v>0</v>
      </c>
      <c r="H40" s="266">
        <f t="shared" ca="1" si="38"/>
        <v>0</v>
      </c>
      <c r="I40" s="266">
        <f t="shared" ca="1" si="38"/>
        <v>0</v>
      </c>
      <c r="J40" s="266">
        <f t="shared" ca="1" si="38"/>
        <v>0</v>
      </c>
      <c r="K40" s="266">
        <f t="shared" ca="1" si="38"/>
        <v>0</v>
      </c>
      <c r="L40" s="266">
        <f t="shared" ca="1" si="38"/>
        <v>0</v>
      </c>
      <c r="M40" s="266">
        <f t="shared" ca="1" si="38"/>
        <v>0</v>
      </c>
      <c r="N40" s="266">
        <f t="shared" ca="1" si="38"/>
        <v>0</v>
      </c>
      <c r="O40" s="266">
        <f t="shared" ca="1" si="38"/>
        <v>0</v>
      </c>
      <c r="P40" s="266">
        <f t="shared" ca="1" si="38"/>
        <v>0</v>
      </c>
      <c r="Q40" s="266">
        <f t="shared" ca="1" si="38"/>
        <v>0</v>
      </c>
      <c r="R40" s="266">
        <f t="shared" ca="1" si="38"/>
        <v>0</v>
      </c>
      <c r="S40" s="266">
        <f t="shared" ca="1" si="38"/>
        <v>0</v>
      </c>
      <c r="T40" s="266">
        <f t="shared" ca="1" si="38"/>
        <v>0</v>
      </c>
      <c r="U40" s="266">
        <f t="shared" ca="1" si="38"/>
        <v>0</v>
      </c>
      <c r="V40" s="266">
        <f t="shared" ca="1" si="38"/>
        <v>0</v>
      </c>
      <c r="W40" s="266">
        <f t="shared" ca="1" si="38"/>
        <v>0</v>
      </c>
      <c r="X40" s="266">
        <f t="shared" ca="1" si="39"/>
        <v>0</v>
      </c>
      <c r="Y40" s="266">
        <f t="shared" ca="1" si="39"/>
        <v>0</v>
      </c>
      <c r="Z40" s="266">
        <f t="shared" ca="1" si="39"/>
        <v>0</v>
      </c>
      <c r="AA40" s="266">
        <f t="shared" ca="1" si="39"/>
        <v>0</v>
      </c>
      <c r="AB40" s="266">
        <f t="shared" ca="1" si="39"/>
        <v>0</v>
      </c>
      <c r="AC40" s="266">
        <f t="shared" ca="1" si="39"/>
        <v>0</v>
      </c>
      <c r="AD40" s="266">
        <f t="shared" ca="1" si="39"/>
        <v>0</v>
      </c>
      <c r="AE40" s="266">
        <f t="shared" ca="1" si="39"/>
        <v>0</v>
      </c>
      <c r="AF40" s="266">
        <f t="shared" ca="1" si="39"/>
        <v>0</v>
      </c>
      <c r="AG40" s="266">
        <f t="shared" ca="1" si="39"/>
        <v>0</v>
      </c>
      <c r="AH40" s="266">
        <f t="shared" ca="1" si="39"/>
        <v>0</v>
      </c>
      <c r="AI40" s="266">
        <f t="shared" ca="1" si="39"/>
        <v>0</v>
      </c>
      <c r="AJ40" s="266">
        <f t="shared" ca="1" si="39"/>
        <v>0</v>
      </c>
      <c r="AK40" s="266">
        <f t="shared" ca="1" si="39"/>
        <v>0</v>
      </c>
      <c r="AL40" s="266">
        <f t="shared" ca="1" si="39"/>
        <v>0</v>
      </c>
      <c r="AM40" s="266">
        <f t="shared" ca="1" si="39"/>
        <v>0</v>
      </c>
      <c r="AN40" s="266">
        <f t="shared" ca="1" si="40"/>
        <v>0</v>
      </c>
      <c r="AO40" s="266">
        <f t="shared" ca="1" si="40"/>
        <v>0</v>
      </c>
      <c r="AP40" s="266">
        <f t="shared" ca="1" si="40"/>
        <v>0</v>
      </c>
      <c r="AQ40" s="266">
        <f t="shared" ca="1" si="40"/>
        <v>0</v>
      </c>
      <c r="AR40" s="266">
        <f t="shared" ca="1" si="40"/>
        <v>0</v>
      </c>
      <c r="AS40" s="266">
        <f t="shared" ca="1" si="40"/>
        <v>0</v>
      </c>
      <c r="AT40" s="266">
        <f t="shared" ca="1" si="40"/>
        <v>0</v>
      </c>
      <c r="AU40" s="266">
        <f t="shared" ca="1" si="40"/>
        <v>0</v>
      </c>
      <c r="AV40" s="266">
        <f t="shared" ca="1" si="40"/>
        <v>0</v>
      </c>
      <c r="AW40" s="266">
        <f t="shared" ca="1" si="40"/>
        <v>0</v>
      </c>
      <c r="AX40" s="266">
        <f t="shared" ca="1" si="40"/>
        <v>0</v>
      </c>
      <c r="AY40" s="266">
        <f t="shared" ca="1" si="40"/>
        <v>0</v>
      </c>
      <c r="AZ40" s="266">
        <f t="shared" ca="1" si="40"/>
        <v>0</v>
      </c>
      <c r="BA40" s="266">
        <f t="shared" ca="1" si="40"/>
        <v>0</v>
      </c>
      <c r="BB40" s="266">
        <f t="shared" ca="1" si="40"/>
        <v>0</v>
      </c>
      <c r="BC40" s="266">
        <f t="shared" ca="1" si="40"/>
        <v>0</v>
      </c>
      <c r="BD40" s="266">
        <f t="shared" ca="1" si="41"/>
        <v>0</v>
      </c>
      <c r="BE40" s="266">
        <f t="shared" ca="1" si="41"/>
        <v>0</v>
      </c>
      <c r="BF40" s="266">
        <f t="shared" ca="1" si="41"/>
        <v>0</v>
      </c>
      <c r="BG40" s="266">
        <f t="shared" ca="1" si="41"/>
        <v>0</v>
      </c>
      <c r="BH40" s="266">
        <f t="shared" ca="1" si="41"/>
        <v>0</v>
      </c>
      <c r="BI40" s="266">
        <f t="shared" ca="1" si="41"/>
        <v>0</v>
      </c>
      <c r="BJ40" s="266">
        <f t="shared" ca="1" si="41"/>
        <v>0</v>
      </c>
      <c r="BK40" s="266">
        <f t="shared" ca="1" si="41"/>
        <v>0</v>
      </c>
      <c r="BL40" s="266">
        <f t="shared" ca="1" si="41"/>
        <v>0</v>
      </c>
      <c r="BM40" s="266">
        <f t="shared" ca="1" si="41"/>
        <v>0</v>
      </c>
      <c r="BN40" s="266">
        <f t="shared" ca="1" si="41"/>
        <v>0</v>
      </c>
      <c r="BO40" s="266">
        <f t="shared" ca="1" si="41"/>
        <v>0</v>
      </c>
      <c r="BP40" s="266">
        <f t="shared" ca="1" si="41"/>
        <v>0</v>
      </c>
      <c r="BQ40" s="266">
        <f t="shared" ca="1" si="41"/>
        <v>0</v>
      </c>
      <c r="BR40" s="266">
        <f t="shared" ca="1" si="41"/>
        <v>0</v>
      </c>
      <c r="BS40" s="266">
        <f t="shared" ca="1" si="41"/>
        <v>0</v>
      </c>
      <c r="BT40" s="266">
        <f t="shared" ca="1" si="42"/>
        <v>0</v>
      </c>
      <c r="BU40" s="266">
        <f t="shared" ca="1" si="42"/>
        <v>0</v>
      </c>
      <c r="BV40" s="266">
        <f t="shared" ca="1" si="42"/>
        <v>0</v>
      </c>
      <c r="BW40" s="266">
        <f t="shared" ca="1" si="42"/>
        <v>0</v>
      </c>
      <c r="BX40" s="266">
        <f t="shared" ca="1" si="42"/>
        <v>0</v>
      </c>
      <c r="BY40" s="266">
        <f t="shared" ca="1" si="42"/>
        <v>0</v>
      </c>
      <c r="BZ40" s="266">
        <f t="shared" ca="1" si="42"/>
        <v>0</v>
      </c>
      <c r="CA40" s="266">
        <f t="shared" ca="1" si="42"/>
        <v>0</v>
      </c>
      <c r="CB40" s="266">
        <f t="shared" ca="1" si="42"/>
        <v>0</v>
      </c>
      <c r="CC40" s="266">
        <f t="shared" ca="1" si="42"/>
        <v>0</v>
      </c>
      <c r="CD40" s="266">
        <f t="shared" ca="1" si="42"/>
        <v>0</v>
      </c>
      <c r="CE40" s="266">
        <f t="shared" ca="1" si="42"/>
        <v>0</v>
      </c>
      <c r="CF40" s="266">
        <f t="shared" ca="1" si="42"/>
        <v>0</v>
      </c>
      <c r="CG40" s="266">
        <f t="shared" ca="1" si="42"/>
        <v>0</v>
      </c>
      <c r="CH40" s="266">
        <f t="shared" ca="1" si="42"/>
        <v>0</v>
      </c>
      <c r="CI40" s="266">
        <f t="shared" ca="1" si="42"/>
        <v>0</v>
      </c>
      <c r="CJ40" s="266">
        <f t="shared" ca="1" si="43"/>
        <v>0</v>
      </c>
      <c r="CK40" s="266">
        <f t="shared" ca="1" si="43"/>
        <v>0</v>
      </c>
      <c r="CL40" s="266">
        <f t="shared" ca="1" si="43"/>
        <v>0</v>
      </c>
      <c r="CM40" s="266">
        <f t="shared" ca="1" si="43"/>
        <v>0</v>
      </c>
      <c r="CN40" s="266">
        <f t="shared" ca="1" si="43"/>
        <v>0</v>
      </c>
      <c r="CO40" s="266">
        <f t="shared" ca="1" si="43"/>
        <v>0</v>
      </c>
      <c r="CP40" s="266">
        <f t="shared" ca="1" si="43"/>
        <v>0</v>
      </c>
      <c r="CQ40" s="266">
        <f t="shared" ca="1" si="43"/>
        <v>0</v>
      </c>
      <c r="CR40" s="266">
        <f t="shared" ca="1" si="43"/>
        <v>0</v>
      </c>
      <c r="CS40" s="266">
        <f t="shared" ca="1" si="43"/>
        <v>0</v>
      </c>
      <c r="CT40" s="266">
        <f t="shared" ca="1" si="44"/>
        <v>0</v>
      </c>
      <c r="CU40" s="266">
        <f t="shared" ca="1" si="44"/>
        <v>0</v>
      </c>
      <c r="CV40" s="266">
        <f t="shared" ca="1" si="44"/>
        <v>0</v>
      </c>
      <c r="CW40" s="266">
        <f t="shared" ca="1" si="44"/>
        <v>0</v>
      </c>
      <c r="CX40" s="266">
        <f t="shared" ca="1" si="44"/>
        <v>0</v>
      </c>
      <c r="CY40" s="266">
        <f t="shared" ca="1" si="44"/>
        <v>0</v>
      </c>
      <c r="CZ40" s="266">
        <f t="shared" ca="1" si="44"/>
        <v>0</v>
      </c>
      <c r="DA40" s="266">
        <f t="shared" ca="1" si="44"/>
        <v>0</v>
      </c>
      <c r="DB40" s="266">
        <f t="shared" ca="1" si="44"/>
        <v>0</v>
      </c>
      <c r="DC40" s="266">
        <f t="shared" ca="1" si="44"/>
        <v>0</v>
      </c>
      <c r="DE40" s="118" t="str">
        <f t="shared" ca="1" si="24"/>
        <v>D.3.7.</v>
      </c>
      <c r="DF40">
        <f t="shared" ca="1" si="45"/>
        <v>1</v>
      </c>
      <c r="DG40">
        <f t="shared" ca="1" si="46"/>
        <v>21</v>
      </c>
      <c r="DH40">
        <v>0</v>
      </c>
    </row>
    <row r="41" spans="1:112" hidden="1">
      <c r="A41" s="68">
        <v>29</v>
      </c>
      <c r="B41" s="262" t="str">
        <f t="shared" ca="1" si="12"/>
        <v>D.3.8.</v>
      </c>
      <c r="C41" s="263" t="str">
        <f t="shared" ca="1" si="13"/>
        <v>Veikla</v>
      </c>
      <c r="D41" s="268"/>
      <c r="E41" s="264">
        <f t="shared" ca="1" si="14"/>
        <v>0.21</v>
      </c>
      <c r="F41" s="265">
        <f ca="1">H41+NPV(FD,I41:INDEX(I41:DC41,PAL))</f>
        <v>0</v>
      </c>
      <c r="G41" s="258">
        <f ca="1">SUMIF($H$5:$DC$5,"&lt;="&amp;PAL,$H41:$DC41)</f>
        <v>0</v>
      </c>
      <c r="H41" s="266">
        <f t="shared" ca="1" si="38"/>
        <v>0</v>
      </c>
      <c r="I41" s="266">
        <f t="shared" ca="1" si="38"/>
        <v>0</v>
      </c>
      <c r="J41" s="266">
        <f t="shared" ca="1" si="38"/>
        <v>0</v>
      </c>
      <c r="K41" s="266">
        <f t="shared" ca="1" si="38"/>
        <v>0</v>
      </c>
      <c r="L41" s="266">
        <f t="shared" ca="1" si="38"/>
        <v>0</v>
      </c>
      <c r="M41" s="266">
        <f t="shared" ca="1" si="38"/>
        <v>0</v>
      </c>
      <c r="N41" s="266">
        <f t="shared" ca="1" si="38"/>
        <v>0</v>
      </c>
      <c r="O41" s="266">
        <f t="shared" ca="1" si="38"/>
        <v>0</v>
      </c>
      <c r="P41" s="266">
        <f t="shared" ca="1" si="38"/>
        <v>0</v>
      </c>
      <c r="Q41" s="266">
        <f t="shared" ca="1" si="38"/>
        <v>0</v>
      </c>
      <c r="R41" s="266">
        <f t="shared" ca="1" si="38"/>
        <v>0</v>
      </c>
      <c r="S41" s="266">
        <f t="shared" ca="1" si="38"/>
        <v>0</v>
      </c>
      <c r="T41" s="266">
        <f t="shared" ca="1" si="38"/>
        <v>0</v>
      </c>
      <c r="U41" s="266">
        <f t="shared" ca="1" si="38"/>
        <v>0</v>
      </c>
      <c r="V41" s="266">
        <f t="shared" ca="1" si="38"/>
        <v>0</v>
      </c>
      <c r="W41" s="266">
        <f t="shared" ca="1" si="38"/>
        <v>0</v>
      </c>
      <c r="X41" s="266">
        <f t="shared" ca="1" si="39"/>
        <v>0</v>
      </c>
      <c r="Y41" s="266">
        <f t="shared" ca="1" si="39"/>
        <v>0</v>
      </c>
      <c r="Z41" s="266">
        <f t="shared" ca="1" si="39"/>
        <v>0</v>
      </c>
      <c r="AA41" s="266">
        <f t="shared" ca="1" si="39"/>
        <v>0</v>
      </c>
      <c r="AB41" s="266">
        <f t="shared" ca="1" si="39"/>
        <v>0</v>
      </c>
      <c r="AC41" s="266">
        <f t="shared" ca="1" si="39"/>
        <v>0</v>
      </c>
      <c r="AD41" s="266">
        <f t="shared" ca="1" si="39"/>
        <v>0</v>
      </c>
      <c r="AE41" s="266">
        <f t="shared" ca="1" si="39"/>
        <v>0</v>
      </c>
      <c r="AF41" s="266">
        <f t="shared" ca="1" si="39"/>
        <v>0</v>
      </c>
      <c r="AG41" s="266">
        <f t="shared" ca="1" si="39"/>
        <v>0</v>
      </c>
      <c r="AH41" s="266">
        <f t="shared" ca="1" si="39"/>
        <v>0</v>
      </c>
      <c r="AI41" s="266">
        <f t="shared" ca="1" si="39"/>
        <v>0</v>
      </c>
      <c r="AJ41" s="266">
        <f t="shared" ca="1" si="39"/>
        <v>0</v>
      </c>
      <c r="AK41" s="266">
        <f t="shared" ca="1" si="39"/>
        <v>0</v>
      </c>
      <c r="AL41" s="266">
        <f t="shared" ca="1" si="39"/>
        <v>0</v>
      </c>
      <c r="AM41" s="266">
        <f t="shared" ca="1" si="39"/>
        <v>0</v>
      </c>
      <c r="AN41" s="266">
        <f t="shared" ca="1" si="40"/>
        <v>0</v>
      </c>
      <c r="AO41" s="266">
        <f t="shared" ca="1" si="40"/>
        <v>0</v>
      </c>
      <c r="AP41" s="266">
        <f t="shared" ca="1" si="40"/>
        <v>0</v>
      </c>
      <c r="AQ41" s="266">
        <f t="shared" ca="1" si="40"/>
        <v>0</v>
      </c>
      <c r="AR41" s="266">
        <f t="shared" ca="1" si="40"/>
        <v>0</v>
      </c>
      <c r="AS41" s="266">
        <f t="shared" ca="1" si="40"/>
        <v>0</v>
      </c>
      <c r="AT41" s="266">
        <f t="shared" ca="1" si="40"/>
        <v>0</v>
      </c>
      <c r="AU41" s="266">
        <f t="shared" ca="1" si="40"/>
        <v>0</v>
      </c>
      <c r="AV41" s="266">
        <f t="shared" ca="1" si="40"/>
        <v>0</v>
      </c>
      <c r="AW41" s="266">
        <f t="shared" ca="1" si="40"/>
        <v>0</v>
      </c>
      <c r="AX41" s="266">
        <f t="shared" ca="1" si="40"/>
        <v>0</v>
      </c>
      <c r="AY41" s="266">
        <f t="shared" ca="1" si="40"/>
        <v>0</v>
      </c>
      <c r="AZ41" s="266">
        <f t="shared" ca="1" si="40"/>
        <v>0</v>
      </c>
      <c r="BA41" s="266">
        <f t="shared" ca="1" si="40"/>
        <v>0</v>
      </c>
      <c r="BB41" s="266">
        <f t="shared" ca="1" si="40"/>
        <v>0</v>
      </c>
      <c r="BC41" s="266">
        <f t="shared" ca="1" si="40"/>
        <v>0</v>
      </c>
      <c r="BD41" s="266">
        <f t="shared" ca="1" si="41"/>
        <v>0</v>
      </c>
      <c r="BE41" s="266">
        <f t="shared" ca="1" si="41"/>
        <v>0</v>
      </c>
      <c r="BF41" s="266">
        <f t="shared" ca="1" si="41"/>
        <v>0</v>
      </c>
      <c r="BG41" s="266">
        <f t="shared" ca="1" si="41"/>
        <v>0</v>
      </c>
      <c r="BH41" s="266">
        <f t="shared" ca="1" si="41"/>
        <v>0</v>
      </c>
      <c r="BI41" s="266">
        <f t="shared" ca="1" si="41"/>
        <v>0</v>
      </c>
      <c r="BJ41" s="266">
        <f t="shared" ca="1" si="41"/>
        <v>0</v>
      </c>
      <c r="BK41" s="266">
        <f t="shared" ca="1" si="41"/>
        <v>0</v>
      </c>
      <c r="BL41" s="266">
        <f t="shared" ca="1" si="41"/>
        <v>0</v>
      </c>
      <c r="BM41" s="266">
        <f t="shared" ca="1" si="41"/>
        <v>0</v>
      </c>
      <c r="BN41" s="266">
        <f t="shared" ca="1" si="41"/>
        <v>0</v>
      </c>
      <c r="BO41" s="266">
        <f t="shared" ca="1" si="41"/>
        <v>0</v>
      </c>
      <c r="BP41" s="266">
        <f t="shared" ca="1" si="41"/>
        <v>0</v>
      </c>
      <c r="BQ41" s="266">
        <f t="shared" ca="1" si="41"/>
        <v>0</v>
      </c>
      <c r="BR41" s="266">
        <f t="shared" ca="1" si="41"/>
        <v>0</v>
      </c>
      <c r="BS41" s="266">
        <f t="shared" ca="1" si="41"/>
        <v>0</v>
      </c>
      <c r="BT41" s="266">
        <f t="shared" ca="1" si="42"/>
        <v>0</v>
      </c>
      <c r="BU41" s="266">
        <f t="shared" ca="1" si="42"/>
        <v>0</v>
      </c>
      <c r="BV41" s="266">
        <f t="shared" ca="1" si="42"/>
        <v>0</v>
      </c>
      <c r="BW41" s="266">
        <f t="shared" ca="1" si="42"/>
        <v>0</v>
      </c>
      <c r="BX41" s="266">
        <f t="shared" ca="1" si="42"/>
        <v>0</v>
      </c>
      <c r="BY41" s="266">
        <f t="shared" ca="1" si="42"/>
        <v>0</v>
      </c>
      <c r="BZ41" s="266">
        <f t="shared" ca="1" si="42"/>
        <v>0</v>
      </c>
      <c r="CA41" s="266">
        <f t="shared" ca="1" si="42"/>
        <v>0</v>
      </c>
      <c r="CB41" s="266">
        <f t="shared" ca="1" si="42"/>
        <v>0</v>
      </c>
      <c r="CC41" s="266">
        <f t="shared" ca="1" si="42"/>
        <v>0</v>
      </c>
      <c r="CD41" s="266">
        <f t="shared" ca="1" si="42"/>
        <v>0</v>
      </c>
      <c r="CE41" s="266">
        <f t="shared" ca="1" si="42"/>
        <v>0</v>
      </c>
      <c r="CF41" s="266">
        <f t="shared" ca="1" si="42"/>
        <v>0</v>
      </c>
      <c r="CG41" s="266">
        <f t="shared" ca="1" si="42"/>
        <v>0</v>
      </c>
      <c r="CH41" s="266">
        <f t="shared" ca="1" si="42"/>
        <v>0</v>
      </c>
      <c r="CI41" s="266">
        <f t="shared" ca="1" si="42"/>
        <v>0</v>
      </c>
      <c r="CJ41" s="266">
        <f t="shared" ca="1" si="43"/>
        <v>0</v>
      </c>
      <c r="CK41" s="266">
        <f t="shared" ca="1" si="43"/>
        <v>0</v>
      </c>
      <c r="CL41" s="266">
        <f t="shared" ca="1" si="43"/>
        <v>0</v>
      </c>
      <c r="CM41" s="266">
        <f t="shared" ca="1" si="43"/>
        <v>0</v>
      </c>
      <c r="CN41" s="266">
        <f t="shared" ca="1" si="43"/>
        <v>0</v>
      </c>
      <c r="CO41" s="266">
        <f t="shared" ca="1" si="43"/>
        <v>0</v>
      </c>
      <c r="CP41" s="266">
        <f t="shared" ca="1" si="43"/>
        <v>0</v>
      </c>
      <c r="CQ41" s="266">
        <f t="shared" ca="1" si="43"/>
        <v>0</v>
      </c>
      <c r="CR41" s="266">
        <f t="shared" ca="1" si="43"/>
        <v>0</v>
      </c>
      <c r="CS41" s="266">
        <f t="shared" ca="1" si="43"/>
        <v>0</v>
      </c>
      <c r="CT41" s="266">
        <f t="shared" ca="1" si="44"/>
        <v>0</v>
      </c>
      <c r="CU41" s="266">
        <f t="shared" ca="1" si="44"/>
        <v>0</v>
      </c>
      <c r="CV41" s="266">
        <f t="shared" ca="1" si="44"/>
        <v>0</v>
      </c>
      <c r="CW41" s="266">
        <f t="shared" ca="1" si="44"/>
        <v>0</v>
      </c>
      <c r="CX41" s="266">
        <f t="shared" ca="1" si="44"/>
        <v>0</v>
      </c>
      <c r="CY41" s="266">
        <f t="shared" ca="1" si="44"/>
        <v>0</v>
      </c>
      <c r="CZ41" s="266">
        <f t="shared" ca="1" si="44"/>
        <v>0</v>
      </c>
      <c r="DA41" s="266">
        <f t="shared" ca="1" si="44"/>
        <v>0</v>
      </c>
      <c r="DB41" s="266">
        <f t="shared" ca="1" si="44"/>
        <v>0</v>
      </c>
      <c r="DC41" s="266">
        <f t="shared" ca="1" si="44"/>
        <v>0</v>
      </c>
      <c r="DE41" s="118" t="str">
        <f t="shared" ca="1" si="24"/>
        <v>D.3.8.</v>
      </c>
      <c r="DF41">
        <f t="shared" ca="1" si="45"/>
        <v>1</v>
      </c>
      <c r="DG41">
        <f t="shared" ca="1" si="46"/>
        <v>21</v>
      </c>
      <c r="DH41">
        <v>0</v>
      </c>
    </row>
    <row r="42" spans="1:112" hidden="1">
      <c r="A42" s="68">
        <v>30</v>
      </c>
      <c r="B42" s="262" t="str">
        <f t="shared" ca="1" si="12"/>
        <v>D.3.9.</v>
      </c>
      <c r="C42" s="263" t="str">
        <f t="shared" ca="1" si="13"/>
        <v>Reinvesticijos (po priemonės įgyvendinimo)</v>
      </c>
      <c r="D42" s="268"/>
      <c r="E42" s="264">
        <f t="shared" ca="1" si="14"/>
        <v>0.21</v>
      </c>
      <c r="F42" s="265">
        <f ca="1">H42+NPV(FD,I42:INDEX(I42:DC42,PAL))</f>
        <v>0</v>
      </c>
      <c r="G42" s="258">
        <f ca="1">SUMIF($H$5:$DC$5,"&lt;="&amp;PAL,$H42:$DC42)</f>
        <v>0</v>
      </c>
      <c r="H42" s="266">
        <f t="shared" ca="1" si="38"/>
        <v>0</v>
      </c>
      <c r="I42" s="266">
        <f t="shared" ca="1" si="38"/>
        <v>0</v>
      </c>
      <c r="J42" s="266">
        <f t="shared" ca="1" si="38"/>
        <v>0</v>
      </c>
      <c r="K42" s="266">
        <f t="shared" ca="1" si="38"/>
        <v>0</v>
      </c>
      <c r="L42" s="266">
        <f t="shared" ca="1" si="38"/>
        <v>0</v>
      </c>
      <c r="M42" s="266">
        <f t="shared" ca="1" si="38"/>
        <v>0</v>
      </c>
      <c r="N42" s="266">
        <f t="shared" ca="1" si="38"/>
        <v>0</v>
      </c>
      <c r="O42" s="266">
        <f t="shared" ca="1" si="38"/>
        <v>0</v>
      </c>
      <c r="P42" s="266">
        <f t="shared" ca="1" si="38"/>
        <v>0</v>
      </c>
      <c r="Q42" s="266">
        <f t="shared" ca="1" si="38"/>
        <v>0</v>
      </c>
      <c r="R42" s="266">
        <f t="shared" ca="1" si="38"/>
        <v>0</v>
      </c>
      <c r="S42" s="266">
        <f t="shared" ca="1" si="38"/>
        <v>0</v>
      </c>
      <c r="T42" s="266">
        <f t="shared" ca="1" si="38"/>
        <v>0</v>
      </c>
      <c r="U42" s="266">
        <f t="shared" ca="1" si="38"/>
        <v>0</v>
      </c>
      <c r="V42" s="266">
        <f t="shared" ca="1" si="38"/>
        <v>0</v>
      </c>
      <c r="W42" s="266">
        <f t="shared" ca="1" si="38"/>
        <v>0</v>
      </c>
      <c r="X42" s="266">
        <f t="shared" ca="1" si="39"/>
        <v>0</v>
      </c>
      <c r="Y42" s="266">
        <f t="shared" ca="1" si="39"/>
        <v>0</v>
      </c>
      <c r="Z42" s="266">
        <f t="shared" ca="1" si="39"/>
        <v>0</v>
      </c>
      <c r="AA42" s="266">
        <f t="shared" ca="1" si="39"/>
        <v>0</v>
      </c>
      <c r="AB42" s="266">
        <f t="shared" ca="1" si="39"/>
        <v>0</v>
      </c>
      <c r="AC42" s="266">
        <f t="shared" ca="1" si="39"/>
        <v>0</v>
      </c>
      <c r="AD42" s="266">
        <f t="shared" ca="1" si="39"/>
        <v>0</v>
      </c>
      <c r="AE42" s="266">
        <f t="shared" ca="1" si="39"/>
        <v>0</v>
      </c>
      <c r="AF42" s="266">
        <f t="shared" ca="1" si="39"/>
        <v>0</v>
      </c>
      <c r="AG42" s="266">
        <f t="shared" ca="1" si="39"/>
        <v>0</v>
      </c>
      <c r="AH42" s="266">
        <f t="shared" ca="1" si="39"/>
        <v>0</v>
      </c>
      <c r="AI42" s="266">
        <f t="shared" ca="1" si="39"/>
        <v>0</v>
      </c>
      <c r="AJ42" s="266">
        <f t="shared" ca="1" si="39"/>
        <v>0</v>
      </c>
      <c r="AK42" s="266">
        <f t="shared" ca="1" si="39"/>
        <v>0</v>
      </c>
      <c r="AL42" s="266">
        <f t="shared" ca="1" si="39"/>
        <v>0</v>
      </c>
      <c r="AM42" s="266">
        <f t="shared" ca="1" si="39"/>
        <v>0</v>
      </c>
      <c r="AN42" s="266">
        <f t="shared" ca="1" si="40"/>
        <v>0</v>
      </c>
      <c r="AO42" s="266">
        <f t="shared" ca="1" si="40"/>
        <v>0</v>
      </c>
      <c r="AP42" s="266">
        <f t="shared" ca="1" si="40"/>
        <v>0</v>
      </c>
      <c r="AQ42" s="266">
        <f t="shared" ca="1" si="40"/>
        <v>0</v>
      </c>
      <c r="AR42" s="266">
        <f t="shared" ca="1" si="40"/>
        <v>0</v>
      </c>
      <c r="AS42" s="266">
        <f t="shared" ca="1" si="40"/>
        <v>0</v>
      </c>
      <c r="AT42" s="266">
        <f t="shared" ca="1" si="40"/>
        <v>0</v>
      </c>
      <c r="AU42" s="266">
        <f t="shared" ca="1" si="40"/>
        <v>0</v>
      </c>
      <c r="AV42" s="266">
        <f t="shared" ca="1" si="40"/>
        <v>0</v>
      </c>
      <c r="AW42" s="266">
        <f t="shared" ca="1" si="40"/>
        <v>0</v>
      </c>
      <c r="AX42" s="266">
        <f t="shared" ca="1" si="40"/>
        <v>0</v>
      </c>
      <c r="AY42" s="266">
        <f t="shared" ca="1" si="40"/>
        <v>0</v>
      </c>
      <c r="AZ42" s="266">
        <f t="shared" ca="1" si="40"/>
        <v>0</v>
      </c>
      <c r="BA42" s="266">
        <f t="shared" ca="1" si="40"/>
        <v>0</v>
      </c>
      <c r="BB42" s="266">
        <f t="shared" ca="1" si="40"/>
        <v>0</v>
      </c>
      <c r="BC42" s="266">
        <f t="shared" ca="1" si="40"/>
        <v>0</v>
      </c>
      <c r="BD42" s="266">
        <f t="shared" ca="1" si="41"/>
        <v>0</v>
      </c>
      <c r="BE42" s="266">
        <f t="shared" ca="1" si="41"/>
        <v>0</v>
      </c>
      <c r="BF42" s="266">
        <f t="shared" ca="1" si="41"/>
        <v>0</v>
      </c>
      <c r="BG42" s="266">
        <f t="shared" ca="1" si="41"/>
        <v>0</v>
      </c>
      <c r="BH42" s="266">
        <f t="shared" ca="1" si="41"/>
        <v>0</v>
      </c>
      <c r="BI42" s="266">
        <f t="shared" ca="1" si="41"/>
        <v>0</v>
      </c>
      <c r="BJ42" s="266">
        <f t="shared" ca="1" si="41"/>
        <v>0</v>
      </c>
      <c r="BK42" s="266">
        <f t="shared" ca="1" si="41"/>
        <v>0</v>
      </c>
      <c r="BL42" s="266">
        <f t="shared" ca="1" si="41"/>
        <v>0</v>
      </c>
      <c r="BM42" s="266">
        <f t="shared" ca="1" si="41"/>
        <v>0</v>
      </c>
      <c r="BN42" s="266">
        <f t="shared" ca="1" si="41"/>
        <v>0</v>
      </c>
      <c r="BO42" s="266">
        <f t="shared" ca="1" si="41"/>
        <v>0</v>
      </c>
      <c r="BP42" s="266">
        <f t="shared" ca="1" si="41"/>
        <v>0</v>
      </c>
      <c r="BQ42" s="266">
        <f t="shared" ca="1" si="41"/>
        <v>0</v>
      </c>
      <c r="BR42" s="266">
        <f t="shared" ca="1" si="41"/>
        <v>0</v>
      </c>
      <c r="BS42" s="266">
        <f t="shared" ca="1" si="41"/>
        <v>0</v>
      </c>
      <c r="BT42" s="266">
        <f t="shared" ca="1" si="42"/>
        <v>0</v>
      </c>
      <c r="BU42" s="266">
        <f t="shared" ca="1" si="42"/>
        <v>0</v>
      </c>
      <c r="BV42" s="266">
        <f t="shared" ca="1" si="42"/>
        <v>0</v>
      </c>
      <c r="BW42" s="266">
        <f t="shared" ca="1" si="42"/>
        <v>0</v>
      </c>
      <c r="BX42" s="266">
        <f t="shared" ca="1" si="42"/>
        <v>0</v>
      </c>
      <c r="BY42" s="266">
        <f t="shared" ca="1" si="42"/>
        <v>0</v>
      </c>
      <c r="BZ42" s="266">
        <f t="shared" ca="1" si="42"/>
        <v>0</v>
      </c>
      <c r="CA42" s="266">
        <f t="shared" ca="1" si="42"/>
        <v>0</v>
      </c>
      <c r="CB42" s="266">
        <f t="shared" ca="1" si="42"/>
        <v>0</v>
      </c>
      <c r="CC42" s="266">
        <f t="shared" ca="1" si="42"/>
        <v>0</v>
      </c>
      <c r="CD42" s="266">
        <f t="shared" ca="1" si="42"/>
        <v>0</v>
      </c>
      <c r="CE42" s="266">
        <f t="shared" ca="1" si="42"/>
        <v>0</v>
      </c>
      <c r="CF42" s="266">
        <f t="shared" ca="1" si="42"/>
        <v>0</v>
      </c>
      <c r="CG42" s="266">
        <f t="shared" ca="1" si="42"/>
        <v>0</v>
      </c>
      <c r="CH42" s="266">
        <f t="shared" ca="1" si="42"/>
        <v>0</v>
      </c>
      <c r="CI42" s="266">
        <f t="shared" ca="1" si="42"/>
        <v>0</v>
      </c>
      <c r="CJ42" s="266">
        <f t="shared" ca="1" si="43"/>
        <v>0</v>
      </c>
      <c r="CK42" s="266">
        <f t="shared" ca="1" si="43"/>
        <v>0</v>
      </c>
      <c r="CL42" s="266">
        <f t="shared" ca="1" si="43"/>
        <v>0</v>
      </c>
      <c r="CM42" s="266">
        <f t="shared" ca="1" si="43"/>
        <v>0</v>
      </c>
      <c r="CN42" s="266">
        <f t="shared" ca="1" si="43"/>
        <v>0</v>
      </c>
      <c r="CO42" s="266">
        <f t="shared" ca="1" si="43"/>
        <v>0</v>
      </c>
      <c r="CP42" s="266">
        <f t="shared" ca="1" si="43"/>
        <v>0</v>
      </c>
      <c r="CQ42" s="266">
        <f t="shared" ca="1" si="43"/>
        <v>0</v>
      </c>
      <c r="CR42" s="266">
        <f t="shared" ca="1" si="43"/>
        <v>0</v>
      </c>
      <c r="CS42" s="266">
        <f t="shared" ca="1" si="43"/>
        <v>0</v>
      </c>
      <c r="CT42" s="266">
        <f t="shared" ca="1" si="44"/>
        <v>0</v>
      </c>
      <c r="CU42" s="266">
        <f t="shared" ca="1" si="44"/>
        <v>0</v>
      </c>
      <c r="CV42" s="266">
        <f t="shared" ca="1" si="44"/>
        <v>0</v>
      </c>
      <c r="CW42" s="266">
        <f t="shared" ca="1" si="44"/>
        <v>0</v>
      </c>
      <c r="CX42" s="266">
        <f t="shared" ca="1" si="44"/>
        <v>0</v>
      </c>
      <c r="CY42" s="266">
        <f t="shared" ca="1" si="44"/>
        <v>0</v>
      </c>
      <c r="CZ42" s="266">
        <f t="shared" ca="1" si="44"/>
        <v>0</v>
      </c>
      <c r="DA42" s="266">
        <f t="shared" ca="1" si="44"/>
        <v>0</v>
      </c>
      <c r="DB42" s="266">
        <f t="shared" ca="1" si="44"/>
        <v>0</v>
      </c>
      <c r="DC42" s="266">
        <f t="shared" ca="1" si="44"/>
        <v>0</v>
      </c>
      <c r="DE42" s="118" t="str">
        <f t="shared" ca="1" si="24"/>
        <v>D.3.9.</v>
      </c>
      <c r="DF42">
        <f t="shared" ca="1" si="45"/>
        <v>1</v>
      </c>
      <c r="DG42">
        <f t="shared" ca="1" si="46"/>
        <v>21</v>
      </c>
      <c r="DH42">
        <v>0</v>
      </c>
    </row>
    <row r="43" spans="1:112" hidden="1">
      <c r="A43" s="68">
        <v>31</v>
      </c>
      <c r="B43" s="262" t="str">
        <f t="shared" ca="1" si="12"/>
        <v>D.3.L.</v>
      </c>
      <c r="C43" s="263" t="str">
        <f t="shared" ca="1" si="13"/>
        <v>Likutinė vertė</v>
      </c>
      <c r="D43" s="268"/>
      <c r="E43" s="264">
        <f t="shared" ca="1" si="14"/>
        <v>0.21</v>
      </c>
      <c r="F43" s="265">
        <f ca="1">H43+NPV(FD,I43:INDEX(I43:DC43,PAL))</f>
        <v>0</v>
      </c>
      <c r="G43" s="258">
        <f ca="1">SUMIF($H$5:$DC$5,"&lt;="&amp;PAL,$H43:$DC43)</f>
        <v>0</v>
      </c>
      <c r="H43" s="266">
        <f t="shared" ca="1" si="38"/>
        <v>0</v>
      </c>
      <c r="I43" s="266">
        <f t="shared" ca="1" si="38"/>
        <v>0</v>
      </c>
      <c r="J43" s="266">
        <f t="shared" ca="1" si="38"/>
        <v>0</v>
      </c>
      <c r="K43" s="266">
        <f t="shared" ca="1" si="38"/>
        <v>0</v>
      </c>
      <c r="L43" s="266">
        <f t="shared" ca="1" si="38"/>
        <v>0</v>
      </c>
      <c r="M43" s="266">
        <f t="shared" ca="1" si="38"/>
        <v>0</v>
      </c>
      <c r="N43" s="266">
        <f t="shared" ca="1" si="38"/>
        <v>0</v>
      </c>
      <c r="O43" s="266">
        <f t="shared" ca="1" si="38"/>
        <v>0</v>
      </c>
      <c r="P43" s="266">
        <f t="shared" ca="1" si="38"/>
        <v>0</v>
      </c>
      <c r="Q43" s="266">
        <f t="shared" ca="1" si="38"/>
        <v>0</v>
      </c>
      <c r="R43" s="266">
        <f t="shared" ca="1" si="38"/>
        <v>0</v>
      </c>
      <c r="S43" s="266">
        <f t="shared" ca="1" si="38"/>
        <v>0</v>
      </c>
      <c r="T43" s="266">
        <f t="shared" ca="1" si="38"/>
        <v>0</v>
      </c>
      <c r="U43" s="266">
        <f t="shared" ca="1" si="38"/>
        <v>0</v>
      </c>
      <c r="V43" s="266">
        <f t="shared" ca="1" si="38"/>
        <v>0</v>
      </c>
      <c r="W43" s="266">
        <f t="shared" ca="1" si="38"/>
        <v>0</v>
      </c>
      <c r="X43" s="266">
        <f t="shared" ca="1" si="39"/>
        <v>0</v>
      </c>
      <c r="Y43" s="266">
        <f t="shared" ca="1" si="39"/>
        <v>0</v>
      </c>
      <c r="Z43" s="266">
        <f t="shared" ca="1" si="39"/>
        <v>0</v>
      </c>
      <c r="AA43" s="266">
        <f t="shared" ca="1" si="39"/>
        <v>0</v>
      </c>
      <c r="AB43" s="266">
        <f t="shared" ca="1" si="39"/>
        <v>0</v>
      </c>
      <c r="AC43" s="266">
        <f t="shared" ca="1" si="39"/>
        <v>0</v>
      </c>
      <c r="AD43" s="266">
        <f t="shared" ca="1" si="39"/>
        <v>0</v>
      </c>
      <c r="AE43" s="266">
        <f t="shared" ca="1" si="39"/>
        <v>0</v>
      </c>
      <c r="AF43" s="266">
        <f t="shared" ca="1" si="39"/>
        <v>0</v>
      </c>
      <c r="AG43" s="266">
        <f t="shared" ca="1" si="39"/>
        <v>0</v>
      </c>
      <c r="AH43" s="266">
        <f t="shared" ca="1" si="39"/>
        <v>0</v>
      </c>
      <c r="AI43" s="266">
        <f t="shared" ca="1" si="39"/>
        <v>0</v>
      </c>
      <c r="AJ43" s="266">
        <f t="shared" ca="1" si="39"/>
        <v>0</v>
      </c>
      <c r="AK43" s="266">
        <f t="shared" ca="1" si="39"/>
        <v>0</v>
      </c>
      <c r="AL43" s="266">
        <f t="shared" ca="1" si="39"/>
        <v>0</v>
      </c>
      <c r="AM43" s="266">
        <f t="shared" ca="1" si="39"/>
        <v>0</v>
      </c>
      <c r="AN43" s="266">
        <f t="shared" ca="1" si="40"/>
        <v>0</v>
      </c>
      <c r="AO43" s="266">
        <f t="shared" ca="1" si="40"/>
        <v>0</v>
      </c>
      <c r="AP43" s="266">
        <f t="shared" ca="1" si="40"/>
        <v>0</v>
      </c>
      <c r="AQ43" s="266">
        <f t="shared" ca="1" si="40"/>
        <v>0</v>
      </c>
      <c r="AR43" s="266">
        <f t="shared" ca="1" si="40"/>
        <v>0</v>
      </c>
      <c r="AS43" s="266">
        <f t="shared" ca="1" si="40"/>
        <v>0</v>
      </c>
      <c r="AT43" s="266">
        <f t="shared" ca="1" si="40"/>
        <v>0</v>
      </c>
      <c r="AU43" s="266">
        <f t="shared" ca="1" si="40"/>
        <v>0</v>
      </c>
      <c r="AV43" s="266">
        <f t="shared" ca="1" si="40"/>
        <v>0</v>
      </c>
      <c r="AW43" s="266">
        <f t="shared" ca="1" si="40"/>
        <v>0</v>
      </c>
      <c r="AX43" s="266">
        <f t="shared" ca="1" si="40"/>
        <v>0</v>
      </c>
      <c r="AY43" s="266">
        <f t="shared" ca="1" si="40"/>
        <v>0</v>
      </c>
      <c r="AZ43" s="266">
        <f t="shared" ca="1" si="40"/>
        <v>0</v>
      </c>
      <c r="BA43" s="266">
        <f t="shared" ca="1" si="40"/>
        <v>0</v>
      </c>
      <c r="BB43" s="266">
        <f t="shared" ca="1" si="40"/>
        <v>0</v>
      </c>
      <c r="BC43" s="266">
        <f t="shared" ca="1" si="40"/>
        <v>0</v>
      </c>
      <c r="BD43" s="266">
        <f t="shared" ca="1" si="41"/>
        <v>0</v>
      </c>
      <c r="BE43" s="266">
        <f t="shared" ca="1" si="41"/>
        <v>0</v>
      </c>
      <c r="BF43" s="266">
        <f t="shared" ca="1" si="41"/>
        <v>0</v>
      </c>
      <c r="BG43" s="266">
        <f t="shared" ca="1" si="41"/>
        <v>0</v>
      </c>
      <c r="BH43" s="266">
        <f t="shared" ca="1" si="41"/>
        <v>0</v>
      </c>
      <c r="BI43" s="266">
        <f t="shared" ca="1" si="41"/>
        <v>0</v>
      </c>
      <c r="BJ43" s="266">
        <f t="shared" ca="1" si="41"/>
        <v>0</v>
      </c>
      <c r="BK43" s="266">
        <f t="shared" ca="1" si="41"/>
        <v>0</v>
      </c>
      <c r="BL43" s="266">
        <f t="shared" ca="1" si="41"/>
        <v>0</v>
      </c>
      <c r="BM43" s="266">
        <f t="shared" ca="1" si="41"/>
        <v>0</v>
      </c>
      <c r="BN43" s="266">
        <f t="shared" ca="1" si="41"/>
        <v>0</v>
      </c>
      <c r="BO43" s="266">
        <f t="shared" ca="1" si="41"/>
        <v>0</v>
      </c>
      <c r="BP43" s="266">
        <f t="shared" ca="1" si="41"/>
        <v>0</v>
      </c>
      <c r="BQ43" s="266">
        <f t="shared" ca="1" si="41"/>
        <v>0</v>
      </c>
      <c r="BR43" s="266">
        <f t="shared" ca="1" si="41"/>
        <v>0</v>
      </c>
      <c r="BS43" s="266">
        <f t="shared" ca="1" si="41"/>
        <v>0</v>
      </c>
      <c r="BT43" s="266">
        <f t="shared" ca="1" si="42"/>
        <v>0</v>
      </c>
      <c r="BU43" s="266">
        <f t="shared" ca="1" si="42"/>
        <v>0</v>
      </c>
      <c r="BV43" s="266">
        <f t="shared" ca="1" si="42"/>
        <v>0</v>
      </c>
      <c r="BW43" s="266">
        <f t="shared" ca="1" si="42"/>
        <v>0</v>
      </c>
      <c r="BX43" s="266">
        <f t="shared" ca="1" si="42"/>
        <v>0</v>
      </c>
      <c r="BY43" s="266">
        <f t="shared" ca="1" si="42"/>
        <v>0</v>
      </c>
      <c r="BZ43" s="266">
        <f t="shared" ca="1" si="42"/>
        <v>0</v>
      </c>
      <c r="CA43" s="266">
        <f t="shared" ca="1" si="42"/>
        <v>0</v>
      </c>
      <c r="CB43" s="266">
        <f t="shared" ca="1" si="42"/>
        <v>0</v>
      </c>
      <c r="CC43" s="266">
        <f t="shared" ca="1" si="42"/>
        <v>0</v>
      </c>
      <c r="CD43" s="266">
        <f t="shared" ca="1" si="42"/>
        <v>0</v>
      </c>
      <c r="CE43" s="266">
        <f t="shared" ca="1" si="42"/>
        <v>0</v>
      </c>
      <c r="CF43" s="266">
        <f t="shared" ca="1" si="42"/>
        <v>0</v>
      </c>
      <c r="CG43" s="266">
        <f t="shared" ca="1" si="42"/>
        <v>0</v>
      </c>
      <c r="CH43" s="266">
        <f t="shared" ca="1" si="42"/>
        <v>0</v>
      </c>
      <c r="CI43" s="266">
        <f t="shared" ca="1" si="42"/>
        <v>0</v>
      </c>
      <c r="CJ43" s="266">
        <f t="shared" ca="1" si="43"/>
        <v>0</v>
      </c>
      <c r="CK43" s="266">
        <f t="shared" ca="1" si="43"/>
        <v>0</v>
      </c>
      <c r="CL43" s="266">
        <f t="shared" ca="1" si="43"/>
        <v>0</v>
      </c>
      <c r="CM43" s="266">
        <f t="shared" ca="1" si="43"/>
        <v>0</v>
      </c>
      <c r="CN43" s="266">
        <f t="shared" ca="1" si="43"/>
        <v>0</v>
      </c>
      <c r="CO43" s="266">
        <f t="shared" ca="1" si="43"/>
        <v>0</v>
      </c>
      <c r="CP43" s="266">
        <f t="shared" ca="1" si="43"/>
        <v>0</v>
      </c>
      <c r="CQ43" s="266">
        <f t="shared" ca="1" si="43"/>
        <v>0</v>
      </c>
      <c r="CR43" s="266">
        <f t="shared" ca="1" si="43"/>
        <v>0</v>
      </c>
      <c r="CS43" s="266">
        <f t="shared" ca="1" si="43"/>
        <v>0</v>
      </c>
      <c r="CT43" s="266">
        <f t="shared" ca="1" si="44"/>
        <v>0</v>
      </c>
      <c r="CU43" s="266">
        <f t="shared" ca="1" si="44"/>
        <v>0</v>
      </c>
      <c r="CV43" s="266">
        <f t="shared" ca="1" si="44"/>
        <v>0</v>
      </c>
      <c r="CW43" s="266">
        <f t="shared" ca="1" si="44"/>
        <v>0</v>
      </c>
      <c r="CX43" s="266">
        <f t="shared" ca="1" si="44"/>
        <v>0</v>
      </c>
      <c r="CY43" s="266">
        <f t="shared" ca="1" si="44"/>
        <v>0</v>
      </c>
      <c r="CZ43" s="266">
        <f t="shared" ca="1" si="44"/>
        <v>0</v>
      </c>
      <c r="DA43" s="266">
        <f t="shared" ca="1" si="44"/>
        <v>0</v>
      </c>
      <c r="DB43" s="266">
        <f t="shared" ca="1" si="44"/>
        <v>0</v>
      </c>
      <c r="DC43" s="266">
        <f t="shared" ca="1" si="44"/>
        <v>0</v>
      </c>
      <c r="DE43" s="118" t="str">
        <f t="shared" ca="1" si="24"/>
        <v>D.3.L.</v>
      </c>
      <c r="DF43">
        <f t="shared" ca="1" si="45"/>
        <v>1</v>
      </c>
      <c r="DG43">
        <f t="shared" ca="1" si="46"/>
        <v>21</v>
      </c>
      <c r="DH43">
        <f ca="1">DG43/(100+DG43)</f>
        <v>0.17355371900826447</v>
      </c>
    </row>
    <row r="44" spans="1:112" hidden="1">
      <c r="A44" s="68">
        <v>32</v>
      </c>
      <c r="B44" s="262" t="str">
        <f t="shared" ca="1" si="12"/>
        <v>E.</v>
      </c>
      <c r="C44" s="269" t="str">
        <f t="shared" ca="1" si="13"/>
        <v>INVESTICINĖS VEIKLOS</v>
      </c>
      <c r="D44" s="249"/>
      <c r="E44" s="270" t="str">
        <f t="shared" ca="1" si="14"/>
        <v/>
      </c>
      <c r="F44" s="257">
        <f ca="1">F45+F56+F67</f>
        <v>166652167.91543761</v>
      </c>
      <c r="G44" s="258">
        <f ca="1">SUMIF($H$5:$DC$5,"&lt;="&amp;PAL,$H44:$DC44)</f>
        <v>184560640.59999999</v>
      </c>
      <c r="H44" s="271">
        <f ca="1">H45+H56+H67</f>
        <v>28839240.600000001</v>
      </c>
      <c r="I44" s="271">
        <f t="shared" ref="I44:BT44" ca="1" si="47">I45+I56+I67</f>
        <v>34361700</v>
      </c>
      <c r="J44" s="271">
        <f t="shared" ca="1" si="47"/>
        <v>28774075</v>
      </c>
      <c r="K44" s="271">
        <f t="shared" ca="1" si="47"/>
        <v>27127275</v>
      </c>
      <c r="L44" s="271">
        <f t="shared" ca="1" si="47"/>
        <v>24380550</v>
      </c>
      <c r="M44" s="271">
        <f t="shared" ca="1" si="47"/>
        <v>23679000</v>
      </c>
      <c r="N44" s="271">
        <f t="shared" ca="1" si="47"/>
        <v>17398800</v>
      </c>
      <c r="O44" s="271">
        <f t="shared" ca="1" si="47"/>
        <v>0</v>
      </c>
      <c r="P44" s="271">
        <f t="shared" ca="1" si="47"/>
        <v>0</v>
      </c>
      <c r="Q44" s="271">
        <f t="shared" ca="1" si="47"/>
        <v>0</v>
      </c>
      <c r="R44" s="271">
        <f t="shared" ca="1" si="47"/>
        <v>0</v>
      </c>
      <c r="S44" s="271">
        <f t="shared" ca="1" si="47"/>
        <v>0</v>
      </c>
      <c r="T44" s="271">
        <f t="shared" ca="1" si="47"/>
        <v>0</v>
      </c>
      <c r="U44" s="271">
        <f t="shared" ca="1" si="47"/>
        <v>0</v>
      </c>
      <c r="V44" s="271">
        <f t="shared" ca="1" si="47"/>
        <v>0</v>
      </c>
      <c r="W44" s="271">
        <f t="shared" ca="1" si="47"/>
        <v>0</v>
      </c>
      <c r="X44" s="271">
        <f t="shared" ca="1" si="47"/>
        <v>0</v>
      </c>
      <c r="Y44" s="271">
        <f t="shared" ca="1" si="47"/>
        <v>0</v>
      </c>
      <c r="Z44" s="271">
        <f t="shared" ca="1" si="47"/>
        <v>0</v>
      </c>
      <c r="AA44" s="271">
        <f t="shared" ca="1" si="47"/>
        <v>0</v>
      </c>
      <c r="AB44" s="271">
        <f t="shared" ca="1" si="47"/>
        <v>0</v>
      </c>
      <c r="AC44" s="271">
        <f t="shared" ca="1" si="47"/>
        <v>0</v>
      </c>
      <c r="AD44" s="271">
        <f t="shared" ca="1" si="47"/>
        <v>0</v>
      </c>
      <c r="AE44" s="271">
        <f t="shared" ca="1" si="47"/>
        <v>0</v>
      </c>
      <c r="AF44" s="271">
        <f t="shared" ca="1" si="47"/>
        <v>0</v>
      </c>
      <c r="AG44" s="271">
        <f t="shared" ca="1" si="47"/>
        <v>0</v>
      </c>
      <c r="AH44" s="271">
        <f t="shared" ca="1" si="47"/>
        <v>0</v>
      </c>
      <c r="AI44" s="271">
        <f t="shared" ca="1" si="47"/>
        <v>0</v>
      </c>
      <c r="AJ44" s="271">
        <f t="shared" ca="1" si="47"/>
        <v>0</v>
      </c>
      <c r="AK44" s="271">
        <f t="shared" ca="1" si="47"/>
        <v>0</v>
      </c>
      <c r="AL44" s="271">
        <f t="shared" ca="1" si="47"/>
        <v>0</v>
      </c>
      <c r="AM44" s="271">
        <f t="shared" ca="1" si="47"/>
        <v>0</v>
      </c>
      <c r="AN44" s="271">
        <f t="shared" ca="1" si="47"/>
        <v>0</v>
      </c>
      <c r="AO44" s="271">
        <f t="shared" ca="1" si="47"/>
        <v>0</v>
      </c>
      <c r="AP44" s="271">
        <f t="shared" ca="1" si="47"/>
        <v>0</v>
      </c>
      <c r="AQ44" s="271">
        <f t="shared" ca="1" si="47"/>
        <v>0</v>
      </c>
      <c r="AR44" s="271">
        <f t="shared" ca="1" si="47"/>
        <v>0</v>
      </c>
      <c r="AS44" s="271">
        <f t="shared" ca="1" si="47"/>
        <v>0</v>
      </c>
      <c r="AT44" s="271">
        <f t="shared" ca="1" si="47"/>
        <v>0</v>
      </c>
      <c r="AU44" s="271">
        <f t="shared" ca="1" si="47"/>
        <v>0</v>
      </c>
      <c r="AV44" s="271">
        <f t="shared" ca="1" si="47"/>
        <v>0</v>
      </c>
      <c r="AW44" s="271">
        <f t="shared" ca="1" si="47"/>
        <v>0</v>
      </c>
      <c r="AX44" s="271">
        <f t="shared" ca="1" si="47"/>
        <v>0</v>
      </c>
      <c r="AY44" s="271">
        <f t="shared" ca="1" si="47"/>
        <v>0</v>
      </c>
      <c r="AZ44" s="271">
        <f t="shared" ca="1" si="47"/>
        <v>0</v>
      </c>
      <c r="BA44" s="271">
        <f t="shared" ca="1" si="47"/>
        <v>0</v>
      </c>
      <c r="BB44" s="271">
        <f t="shared" ca="1" si="47"/>
        <v>0</v>
      </c>
      <c r="BC44" s="271">
        <f t="shared" ca="1" si="47"/>
        <v>0</v>
      </c>
      <c r="BD44" s="271">
        <f t="shared" ca="1" si="47"/>
        <v>0</v>
      </c>
      <c r="BE44" s="271">
        <f t="shared" ca="1" si="47"/>
        <v>0</v>
      </c>
      <c r="BF44" s="271">
        <f t="shared" ca="1" si="47"/>
        <v>0</v>
      </c>
      <c r="BG44" s="271">
        <f t="shared" ca="1" si="47"/>
        <v>0</v>
      </c>
      <c r="BH44" s="271">
        <f t="shared" ca="1" si="47"/>
        <v>0</v>
      </c>
      <c r="BI44" s="271">
        <f t="shared" ca="1" si="47"/>
        <v>0</v>
      </c>
      <c r="BJ44" s="271">
        <f t="shared" ca="1" si="47"/>
        <v>0</v>
      </c>
      <c r="BK44" s="271">
        <f t="shared" ca="1" si="47"/>
        <v>0</v>
      </c>
      <c r="BL44" s="271">
        <f t="shared" ca="1" si="47"/>
        <v>0</v>
      </c>
      <c r="BM44" s="271">
        <f t="shared" ca="1" si="47"/>
        <v>0</v>
      </c>
      <c r="BN44" s="271">
        <f t="shared" ca="1" si="47"/>
        <v>0</v>
      </c>
      <c r="BO44" s="271">
        <f t="shared" ca="1" si="47"/>
        <v>0</v>
      </c>
      <c r="BP44" s="271">
        <f t="shared" ca="1" si="47"/>
        <v>0</v>
      </c>
      <c r="BQ44" s="271">
        <f t="shared" ca="1" si="47"/>
        <v>0</v>
      </c>
      <c r="BR44" s="271">
        <f t="shared" ca="1" si="47"/>
        <v>0</v>
      </c>
      <c r="BS44" s="271">
        <f t="shared" ca="1" si="47"/>
        <v>0</v>
      </c>
      <c r="BT44" s="271">
        <f t="shared" ca="1" si="47"/>
        <v>0</v>
      </c>
      <c r="BU44" s="271">
        <f t="shared" ref="BU44:DC44" ca="1" si="48">BU45+BU56+BU67</f>
        <v>0</v>
      </c>
      <c r="BV44" s="271">
        <f t="shared" ca="1" si="48"/>
        <v>0</v>
      </c>
      <c r="BW44" s="271">
        <f t="shared" ca="1" si="48"/>
        <v>0</v>
      </c>
      <c r="BX44" s="271">
        <f t="shared" ca="1" si="48"/>
        <v>0</v>
      </c>
      <c r="BY44" s="271">
        <f t="shared" ca="1" si="48"/>
        <v>0</v>
      </c>
      <c r="BZ44" s="271">
        <f t="shared" ca="1" si="48"/>
        <v>0</v>
      </c>
      <c r="CA44" s="271">
        <f t="shared" ca="1" si="48"/>
        <v>0</v>
      </c>
      <c r="CB44" s="271">
        <f t="shared" ca="1" si="48"/>
        <v>0</v>
      </c>
      <c r="CC44" s="271">
        <f t="shared" ca="1" si="48"/>
        <v>0</v>
      </c>
      <c r="CD44" s="271">
        <f t="shared" ca="1" si="48"/>
        <v>0</v>
      </c>
      <c r="CE44" s="271">
        <f t="shared" ca="1" si="48"/>
        <v>0</v>
      </c>
      <c r="CF44" s="271">
        <f t="shared" ca="1" si="48"/>
        <v>0</v>
      </c>
      <c r="CG44" s="271">
        <f t="shared" ca="1" si="48"/>
        <v>0</v>
      </c>
      <c r="CH44" s="271">
        <f t="shared" ca="1" si="48"/>
        <v>0</v>
      </c>
      <c r="CI44" s="271">
        <f t="shared" ca="1" si="48"/>
        <v>0</v>
      </c>
      <c r="CJ44" s="271">
        <f t="shared" ca="1" si="48"/>
        <v>0</v>
      </c>
      <c r="CK44" s="271">
        <f t="shared" ca="1" si="48"/>
        <v>0</v>
      </c>
      <c r="CL44" s="271">
        <f t="shared" ca="1" si="48"/>
        <v>0</v>
      </c>
      <c r="CM44" s="271">
        <f t="shared" ca="1" si="48"/>
        <v>0</v>
      </c>
      <c r="CN44" s="271">
        <f t="shared" ca="1" si="48"/>
        <v>0</v>
      </c>
      <c r="CO44" s="271">
        <f t="shared" ca="1" si="48"/>
        <v>0</v>
      </c>
      <c r="CP44" s="271">
        <f t="shared" ca="1" si="48"/>
        <v>0</v>
      </c>
      <c r="CQ44" s="271">
        <f t="shared" ca="1" si="48"/>
        <v>0</v>
      </c>
      <c r="CR44" s="271">
        <f t="shared" ca="1" si="48"/>
        <v>0</v>
      </c>
      <c r="CS44" s="271">
        <f t="shared" ca="1" si="48"/>
        <v>0</v>
      </c>
      <c r="CT44" s="271">
        <f t="shared" ca="1" si="48"/>
        <v>0</v>
      </c>
      <c r="CU44" s="271">
        <f t="shared" ca="1" si="48"/>
        <v>0</v>
      </c>
      <c r="CV44" s="271">
        <f t="shared" ca="1" si="48"/>
        <v>0</v>
      </c>
      <c r="CW44" s="271">
        <f t="shared" ca="1" si="48"/>
        <v>0</v>
      </c>
      <c r="CX44" s="271">
        <f t="shared" ca="1" si="48"/>
        <v>0</v>
      </c>
      <c r="CY44" s="271">
        <f t="shared" ca="1" si="48"/>
        <v>0</v>
      </c>
      <c r="CZ44" s="271">
        <f t="shared" ca="1" si="48"/>
        <v>0</v>
      </c>
      <c r="DA44" s="271">
        <f t="shared" ca="1" si="48"/>
        <v>0</v>
      </c>
      <c r="DB44" s="271">
        <f t="shared" ca="1" si="48"/>
        <v>0</v>
      </c>
      <c r="DC44" s="271">
        <f t="shared" ca="1" si="48"/>
        <v>0</v>
      </c>
      <c r="DE44" s="118"/>
    </row>
    <row r="45" spans="1:112" hidden="1">
      <c r="A45" s="68">
        <v>33</v>
      </c>
      <c r="B45" s="262" t="str">
        <f t="shared" ca="1" si="12"/>
        <v>E.1.</v>
      </c>
      <c r="C45" s="269" t="str">
        <f t="shared" ca="1" si="13"/>
        <v>Infrastruktūros vystymas</v>
      </c>
      <c r="D45" s="249"/>
      <c r="E45" s="270" t="str">
        <f t="shared" ca="1" si="14"/>
        <v/>
      </c>
      <c r="F45" s="257">
        <f ca="1">SUM(F46:F53)+F54</f>
        <v>166652167.91543761</v>
      </c>
      <c r="G45" s="258">
        <f ca="1">SUMIF($H$5:$DC$5,"&lt;="&amp;PAL,$H45:$DC45)</f>
        <v>184560640.59999999</v>
      </c>
      <c r="H45" s="271">
        <f ca="1">SUM(H46:H54)</f>
        <v>28839240.600000001</v>
      </c>
      <c r="I45" s="271">
        <f t="shared" ref="I45:BT45" ca="1" si="49">SUM(I46:I54)</f>
        <v>34361700</v>
      </c>
      <c r="J45" s="271">
        <f t="shared" ca="1" si="49"/>
        <v>28774075</v>
      </c>
      <c r="K45" s="271">
        <f t="shared" ca="1" si="49"/>
        <v>27127275</v>
      </c>
      <c r="L45" s="271">
        <f t="shared" ca="1" si="49"/>
        <v>24380550</v>
      </c>
      <c r="M45" s="271">
        <f t="shared" ca="1" si="49"/>
        <v>23679000</v>
      </c>
      <c r="N45" s="271">
        <f t="shared" ca="1" si="49"/>
        <v>17398800</v>
      </c>
      <c r="O45" s="271">
        <f t="shared" ca="1" si="49"/>
        <v>0</v>
      </c>
      <c r="P45" s="271">
        <f t="shared" ca="1" si="49"/>
        <v>0</v>
      </c>
      <c r="Q45" s="271">
        <f t="shared" ca="1" si="49"/>
        <v>0</v>
      </c>
      <c r="R45" s="271">
        <f t="shared" ca="1" si="49"/>
        <v>0</v>
      </c>
      <c r="S45" s="271">
        <f t="shared" ca="1" si="49"/>
        <v>0</v>
      </c>
      <c r="T45" s="271">
        <f t="shared" ca="1" si="49"/>
        <v>0</v>
      </c>
      <c r="U45" s="271">
        <f t="shared" ca="1" si="49"/>
        <v>0</v>
      </c>
      <c r="V45" s="271">
        <f t="shared" ca="1" si="49"/>
        <v>0</v>
      </c>
      <c r="W45" s="271">
        <f t="shared" ca="1" si="49"/>
        <v>0</v>
      </c>
      <c r="X45" s="271">
        <f t="shared" ca="1" si="49"/>
        <v>0</v>
      </c>
      <c r="Y45" s="271">
        <f t="shared" ca="1" si="49"/>
        <v>0</v>
      </c>
      <c r="Z45" s="271">
        <f t="shared" ca="1" si="49"/>
        <v>0</v>
      </c>
      <c r="AA45" s="271">
        <f t="shared" ca="1" si="49"/>
        <v>0</v>
      </c>
      <c r="AB45" s="271">
        <f t="shared" ca="1" si="49"/>
        <v>0</v>
      </c>
      <c r="AC45" s="271">
        <f t="shared" ca="1" si="49"/>
        <v>0</v>
      </c>
      <c r="AD45" s="271">
        <f t="shared" ca="1" si="49"/>
        <v>0</v>
      </c>
      <c r="AE45" s="271">
        <f t="shared" ca="1" si="49"/>
        <v>0</v>
      </c>
      <c r="AF45" s="271">
        <f t="shared" ca="1" si="49"/>
        <v>0</v>
      </c>
      <c r="AG45" s="271">
        <f t="shared" ca="1" si="49"/>
        <v>0</v>
      </c>
      <c r="AH45" s="271">
        <f t="shared" ca="1" si="49"/>
        <v>0</v>
      </c>
      <c r="AI45" s="271">
        <f t="shared" ca="1" si="49"/>
        <v>0</v>
      </c>
      <c r="AJ45" s="271">
        <f t="shared" ca="1" si="49"/>
        <v>0</v>
      </c>
      <c r="AK45" s="271">
        <f t="shared" ca="1" si="49"/>
        <v>0</v>
      </c>
      <c r="AL45" s="271">
        <f t="shared" ca="1" si="49"/>
        <v>0</v>
      </c>
      <c r="AM45" s="271">
        <f t="shared" ca="1" si="49"/>
        <v>0</v>
      </c>
      <c r="AN45" s="271">
        <f t="shared" ca="1" si="49"/>
        <v>0</v>
      </c>
      <c r="AO45" s="271">
        <f t="shared" ca="1" si="49"/>
        <v>0</v>
      </c>
      <c r="AP45" s="271">
        <f t="shared" ca="1" si="49"/>
        <v>0</v>
      </c>
      <c r="AQ45" s="271">
        <f t="shared" ca="1" si="49"/>
        <v>0</v>
      </c>
      <c r="AR45" s="271">
        <f t="shared" ca="1" si="49"/>
        <v>0</v>
      </c>
      <c r="AS45" s="271">
        <f t="shared" ca="1" si="49"/>
        <v>0</v>
      </c>
      <c r="AT45" s="271">
        <f t="shared" ca="1" si="49"/>
        <v>0</v>
      </c>
      <c r="AU45" s="271">
        <f t="shared" ca="1" si="49"/>
        <v>0</v>
      </c>
      <c r="AV45" s="271">
        <f t="shared" ca="1" si="49"/>
        <v>0</v>
      </c>
      <c r="AW45" s="271">
        <f t="shared" ca="1" si="49"/>
        <v>0</v>
      </c>
      <c r="AX45" s="271">
        <f t="shared" ca="1" si="49"/>
        <v>0</v>
      </c>
      <c r="AY45" s="271">
        <f t="shared" ca="1" si="49"/>
        <v>0</v>
      </c>
      <c r="AZ45" s="271">
        <f t="shared" ca="1" si="49"/>
        <v>0</v>
      </c>
      <c r="BA45" s="271">
        <f t="shared" ca="1" si="49"/>
        <v>0</v>
      </c>
      <c r="BB45" s="271">
        <f t="shared" ca="1" si="49"/>
        <v>0</v>
      </c>
      <c r="BC45" s="271">
        <f t="shared" ca="1" si="49"/>
        <v>0</v>
      </c>
      <c r="BD45" s="271">
        <f t="shared" ca="1" si="49"/>
        <v>0</v>
      </c>
      <c r="BE45" s="271">
        <f t="shared" ca="1" si="49"/>
        <v>0</v>
      </c>
      <c r="BF45" s="271">
        <f t="shared" ca="1" si="49"/>
        <v>0</v>
      </c>
      <c r="BG45" s="271">
        <f t="shared" ca="1" si="49"/>
        <v>0</v>
      </c>
      <c r="BH45" s="271">
        <f t="shared" ca="1" si="49"/>
        <v>0</v>
      </c>
      <c r="BI45" s="271">
        <f t="shared" ca="1" si="49"/>
        <v>0</v>
      </c>
      <c r="BJ45" s="271">
        <f t="shared" ca="1" si="49"/>
        <v>0</v>
      </c>
      <c r="BK45" s="271">
        <f t="shared" ca="1" si="49"/>
        <v>0</v>
      </c>
      <c r="BL45" s="271">
        <f t="shared" ca="1" si="49"/>
        <v>0</v>
      </c>
      <c r="BM45" s="271">
        <f t="shared" ca="1" si="49"/>
        <v>0</v>
      </c>
      <c r="BN45" s="271">
        <f t="shared" ca="1" si="49"/>
        <v>0</v>
      </c>
      <c r="BO45" s="271">
        <f t="shared" ca="1" si="49"/>
        <v>0</v>
      </c>
      <c r="BP45" s="271">
        <f t="shared" ca="1" si="49"/>
        <v>0</v>
      </c>
      <c r="BQ45" s="271">
        <f t="shared" ca="1" si="49"/>
        <v>0</v>
      </c>
      <c r="BR45" s="271">
        <f t="shared" ca="1" si="49"/>
        <v>0</v>
      </c>
      <c r="BS45" s="271">
        <f t="shared" ca="1" si="49"/>
        <v>0</v>
      </c>
      <c r="BT45" s="271">
        <f t="shared" ca="1" si="49"/>
        <v>0</v>
      </c>
      <c r="BU45" s="271">
        <f t="shared" ref="BU45:DC45" ca="1" si="50">SUM(BU46:BU54)</f>
        <v>0</v>
      </c>
      <c r="BV45" s="271">
        <f t="shared" ca="1" si="50"/>
        <v>0</v>
      </c>
      <c r="BW45" s="271">
        <f t="shared" ca="1" si="50"/>
        <v>0</v>
      </c>
      <c r="BX45" s="271">
        <f t="shared" ca="1" si="50"/>
        <v>0</v>
      </c>
      <c r="BY45" s="271">
        <f t="shared" ca="1" si="50"/>
        <v>0</v>
      </c>
      <c r="BZ45" s="271">
        <f t="shared" ca="1" si="50"/>
        <v>0</v>
      </c>
      <c r="CA45" s="271">
        <f t="shared" ca="1" si="50"/>
        <v>0</v>
      </c>
      <c r="CB45" s="271">
        <f t="shared" ca="1" si="50"/>
        <v>0</v>
      </c>
      <c r="CC45" s="271">
        <f t="shared" ca="1" si="50"/>
        <v>0</v>
      </c>
      <c r="CD45" s="271">
        <f t="shared" ca="1" si="50"/>
        <v>0</v>
      </c>
      <c r="CE45" s="271">
        <f t="shared" ca="1" si="50"/>
        <v>0</v>
      </c>
      <c r="CF45" s="271">
        <f t="shared" ca="1" si="50"/>
        <v>0</v>
      </c>
      <c r="CG45" s="271">
        <f t="shared" ca="1" si="50"/>
        <v>0</v>
      </c>
      <c r="CH45" s="271">
        <f t="shared" ca="1" si="50"/>
        <v>0</v>
      </c>
      <c r="CI45" s="271">
        <f t="shared" ca="1" si="50"/>
        <v>0</v>
      </c>
      <c r="CJ45" s="271">
        <f t="shared" ca="1" si="50"/>
        <v>0</v>
      </c>
      <c r="CK45" s="271">
        <f t="shared" ca="1" si="50"/>
        <v>0</v>
      </c>
      <c r="CL45" s="271">
        <f t="shared" ca="1" si="50"/>
        <v>0</v>
      </c>
      <c r="CM45" s="271">
        <f t="shared" ca="1" si="50"/>
        <v>0</v>
      </c>
      <c r="CN45" s="271">
        <f t="shared" ca="1" si="50"/>
        <v>0</v>
      </c>
      <c r="CO45" s="271">
        <f t="shared" ca="1" si="50"/>
        <v>0</v>
      </c>
      <c r="CP45" s="271">
        <f t="shared" ca="1" si="50"/>
        <v>0</v>
      </c>
      <c r="CQ45" s="271">
        <f t="shared" ca="1" si="50"/>
        <v>0</v>
      </c>
      <c r="CR45" s="271">
        <f t="shared" ca="1" si="50"/>
        <v>0</v>
      </c>
      <c r="CS45" s="271">
        <f t="shared" ca="1" si="50"/>
        <v>0</v>
      </c>
      <c r="CT45" s="271">
        <f t="shared" ca="1" si="50"/>
        <v>0</v>
      </c>
      <c r="CU45" s="271">
        <f t="shared" ca="1" si="50"/>
        <v>0</v>
      </c>
      <c r="CV45" s="271">
        <f t="shared" ca="1" si="50"/>
        <v>0</v>
      </c>
      <c r="CW45" s="271">
        <f t="shared" ca="1" si="50"/>
        <v>0</v>
      </c>
      <c r="CX45" s="271">
        <f t="shared" ca="1" si="50"/>
        <v>0</v>
      </c>
      <c r="CY45" s="271">
        <f t="shared" ca="1" si="50"/>
        <v>0</v>
      </c>
      <c r="CZ45" s="271">
        <f t="shared" ca="1" si="50"/>
        <v>0</v>
      </c>
      <c r="DA45" s="271">
        <f t="shared" ca="1" si="50"/>
        <v>0</v>
      </c>
      <c r="DB45" s="271">
        <f t="shared" ca="1" si="50"/>
        <v>0</v>
      </c>
      <c r="DC45" s="271">
        <f t="shared" ca="1" si="50"/>
        <v>0</v>
      </c>
      <c r="DE45" s="118"/>
    </row>
    <row r="46" spans="1:112" ht="29" hidden="1">
      <c r="A46" s="68">
        <v>34</v>
      </c>
      <c r="B46" s="262" t="str">
        <f t="shared" ca="1" si="12"/>
        <v>E.1.1.</v>
      </c>
      <c r="C46" s="263" t="str">
        <f t="shared" ca="1" si="13"/>
        <v>Dviračių ir pėsčiųjų infrastruktūros vystymas šalia valstybinės reikšmės kelių Vidurio ir vakarų Lietuvoje (ERPF)</v>
      </c>
      <c r="D46" s="267"/>
      <c r="E46" s="264">
        <f t="shared" ca="1" si="14"/>
        <v>0.21</v>
      </c>
      <c r="F46" s="265">
        <f ca="1">H46+NPV(FD,I46:INDEX(I46:DC46,PAL))</f>
        <v>47834939.294720076</v>
      </c>
      <c r="G46" s="258">
        <f ca="1">SUMIF($H$5:$DC$5,"&lt;="&amp;PAL,$H46:$DC46)</f>
        <v>50183744</v>
      </c>
      <c r="H46" s="266">
        <f ca="1">OFFSET(INDIRECT("'"&amp;Opt_alt&amp;"'!H12"),$A46,H$5)*$DF46</f>
        <v>8705994</v>
      </c>
      <c r="I46" s="266">
        <f t="shared" ref="I46:X55" ca="1" si="51">OFFSET(INDIRECT("'"&amp;Opt_alt&amp;"'!H12"),$A46,I$5)*$DF46</f>
        <v>24408700</v>
      </c>
      <c r="J46" s="266">
        <f t="shared" ca="1" si="51"/>
        <v>13631050</v>
      </c>
      <c r="K46" s="266">
        <f t="shared" ca="1" si="51"/>
        <v>3438000</v>
      </c>
      <c r="L46" s="266">
        <f t="shared" ca="1" si="51"/>
        <v>0</v>
      </c>
      <c r="M46" s="266">
        <f t="shared" ca="1" si="51"/>
        <v>0</v>
      </c>
      <c r="N46" s="266">
        <f t="shared" ca="1" si="51"/>
        <v>0</v>
      </c>
      <c r="O46" s="266">
        <f t="shared" ca="1" si="51"/>
        <v>0</v>
      </c>
      <c r="P46" s="266">
        <f t="shared" ca="1" si="51"/>
        <v>0</v>
      </c>
      <c r="Q46" s="266">
        <f t="shared" ca="1" si="51"/>
        <v>0</v>
      </c>
      <c r="R46" s="266">
        <f t="shared" ca="1" si="51"/>
        <v>0</v>
      </c>
      <c r="S46" s="266">
        <f t="shared" ca="1" si="51"/>
        <v>0</v>
      </c>
      <c r="T46" s="266">
        <f t="shared" ca="1" si="51"/>
        <v>0</v>
      </c>
      <c r="U46" s="266">
        <f t="shared" ca="1" si="51"/>
        <v>0</v>
      </c>
      <c r="V46" s="266">
        <f t="shared" ca="1" si="51"/>
        <v>0</v>
      </c>
      <c r="W46" s="266">
        <f t="shared" ca="1" si="51"/>
        <v>0</v>
      </c>
      <c r="X46" s="266">
        <f t="shared" ca="1" si="51"/>
        <v>0</v>
      </c>
      <c r="Y46" s="266">
        <f t="shared" ref="Y46:AN55" ca="1" si="52">OFFSET(INDIRECT("'"&amp;Opt_alt&amp;"'!H12"),$A46,Y$5)*$DF46</f>
        <v>0</v>
      </c>
      <c r="Z46" s="266">
        <f t="shared" ca="1" si="52"/>
        <v>0</v>
      </c>
      <c r="AA46" s="266">
        <f t="shared" ca="1" si="52"/>
        <v>0</v>
      </c>
      <c r="AB46" s="266">
        <f t="shared" ca="1" si="52"/>
        <v>0</v>
      </c>
      <c r="AC46" s="266">
        <f t="shared" ca="1" si="52"/>
        <v>0</v>
      </c>
      <c r="AD46" s="266">
        <f t="shared" ca="1" si="52"/>
        <v>0</v>
      </c>
      <c r="AE46" s="266">
        <f t="shared" ca="1" si="52"/>
        <v>0</v>
      </c>
      <c r="AF46" s="266">
        <f t="shared" ca="1" si="52"/>
        <v>0</v>
      </c>
      <c r="AG46" s="266">
        <f t="shared" ca="1" si="52"/>
        <v>0</v>
      </c>
      <c r="AH46" s="266">
        <f t="shared" ca="1" si="52"/>
        <v>0</v>
      </c>
      <c r="AI46" s="266">
        <f t="shared" ca="1" si="52"/>
        <v>0</v>
      </c>
      <c r="AJ46" s="266">
        <f t="shared" ca="1" si="52"/>
        <v>0</v>
      </c>
      <c r="AK46" s="266">
        <f t="shared" ca="1" si="52"/>
        <v>0</v>
      </c>
      <c r="AL46" s="266">
        <f t="shared" ca="1" si="52"/>
        <v>0</v>
      </c>
      <c r="AM46" s="266">
        <f t="shared" ca="1" si="52"/>
        <v>0</v>
      </c>
      <c r="AN46" s="266">
        <f t="shared" ca="1" si="52"/>
        <v>0</v>
      </c>
      <c r="AO46" s="266">
        <f t="shared" ref="AO46:BD55" ca="1" si="53">OFFSET(INDIRECT("'"&amp;Opt_alt&amp;"'!H12"),$A46,AO$5)*$DF46</f>
        <v>0</v>
      </c>
      <c r="AP46" s="266">
        <f t="shared" ca="1" si="53"/>
        <v>0</v>
      </c>
      <c r="AQ46" s="266">
        <f t="shared" ca="1" si="53"/>
        <v>0</v>
      </c>
      <c r="AR46" s="266">
        <f t="shared" ca="1" si="53"/>
        <v>0</v>
      </c>
      <c r="AS46" s="266">
        <f t="shared" ca="1" si="53"/>
        <v>0</v>
      </c>
      <c r="AT46" s="266">
        <f t="shared" ca="1" si="53"/>
        <v>0</v>
      </c>
      <c r="AU46" s="266">
        <f t="shared" ca="1" si="53"/>
        <v>0</v>
      </c>
      <c r="AV46" s="266">
        <f t="shared" ca="1" si="53"/>
        <v>0</v>
      </c>
      <c r="AW46" s="266">
        <f t="shared" ca="1" si="53"/>
        <v>0</v>
      </c>
      <c r="AX46" s="266">
        <f t="shared" ca="1" si="53"/>
        <v>0</v>
      </c>
      <c r="AY46" s="266">
        <f t="shared" ca="1" si="53"/>
        <v>0</v>
      </c>
      <c r="AZ46" s="266">
        <f t="shared" ca="1" si="53"/>
        <v>0</v>
      </c>
      <c r="BA46" s="266">
        <f t="shared" ca="1" si="53"/>
        <v>0</v>
      </c>
      <c r="BB46" s="266">
        <f t="shared" ca="1" si="53"/>
        <v>0</v>
      </c>
      <c r="BC46" s="266">
        <f t="shared" ca="1" si="53"/>
        <v>0</v>
      </c>
      <c r="BD46" s="266">
        <f t="shared" ca="1" si="53"/>
        <v>0</v>
      </c>
      <c r="BE46" s="266">
        <f t="shared" ref="BE46:BT55" ca="1" si="54">OFFSET(INDIRECT("'"&amp;Opt_alt&amp;"'!H12"),$A46,BE$5)*$DF46</f>
        <v>0</v>
      </c>
      <c r="BF46" s="266">
        <f t="shared" ca="1" si="54"/>
        <v>0</v>
      </c>
      <c r="BG46" s="266">
        <f t="shared" ca="1" si="54"/>
        <v>0</v>
      </c>
      <c r="BH46" s="266">
        <f t="shared" ca="1" si="54"/>
        <v>0</v>
      </c>
      <c r="BI46" s="266">
        <f t="shared" ca="1" si="54"/>
        <v>0</v>
      </c>
      <c r="BJ46" s="266">
        <f t="shared" ca="1" si="54"/>
        <v>0</v>
      </c>
      <c r="BK46" s="266">
        <f t="shared" ca="1" si="54"/>
        <v>0</v>
      </c>
      <c r="BL46" s="266">
        <f t="shared" ca="1" si="54"/>
        <v>0</v>
      </c>
      <c r="BM46" s="266">
        <f t="shared" ca="1" si="54"/>
        <v>0</v>
      </c>
      <c r="BN46" s="266">
        <f t="shared" ca="1" si="54"/>
        <v>0</v>
      </c>
      <c r="BO46" s="266">
        <f t="shared" ca="1" si="54"/>
        <v>0</v>
      </c>
      <c r="BP46" s="266">
        <f t="shared" ca="1" si="54"/>
        <v>0</v>
      </c>
      <c r="BQ46" s="266">
        <f t="shared" ca="1" si="54"/>
        <v>0</v>
      </c>
      <c r="BR46" s="266">
        <f t="shared" ca="1" si="54"/>
        <v>0</v>
      </c>
      <c r="BS46" s="266">
        <f t="shared" ca="1" si="54"/>
        <v>0</v>
      </c>
      <c r="BT46" s="266">
        <f t="shared" ca="1" si="54"/>
        <v>0</v>
      </c>
      <c r="BU46" s="266">
        <f t="shared" ref="BU46:CJ55" ca="1" si="55">OFFSET(INDIRECT("'"&amp;Opt_alt&amp;"'!H12"),$A46,BU$5)*$DF46</f>
        <v>0</v>
      </c>
      <c r="BV46" s="266">
        <f t="shared" ca="1" si="55"/>
        <v>0</v>
      </c>
      <c r="BW46" s="266">
        <f t="shared" ca="1" si="55"/>
        <v>0</v>
      </c>
      <c r="BX46" s="266">
        <f t="shared" ca="1" si="55"/>
        <v>0</v>
      </c>
      <c r="BY46" s="266">
        <f t="shared" ca="1" si="55"/>
        <v>0</v>
      </c>
      <c r="BZ46" s="266">
        <f t="shared" ca="1" si="55"/>
        <v>0</v>
      </c>
      <c r="CA46" s="266">
        <f t="shared" ca="1" si="55"/>
        <v>0</v>
      </c>
      <c r="CB46" s="266">
        <f t="shared" ca="1" si="55"/>
        <v>0</v>
      </c>
      <c r="CC46" s="266">
        <f t="shared" ca="1" si="55"/>
        <v>0</v>
      </c>
      <c r="CD46" s="266">
        <f t="shared" ca="1" si="55"/>
        <v>0</v>
      </c>
      <c r="CE46" s="266">
        <f t="shared" ca="1" si="55"/>
        <v>0</v>
      </c>
      <c r="CF46" s="266">
        <f t="shared" ca="1" si="55"/>
        <v>0</v>
      </c>
      <c r="CG46" s="266">
        <f t="shared" ca="1" si="55"/>
        <v>0</v>
      </c>
      <c r="CH46" s="266">
        <f t="shared" ca="1" si="55"/>
        <v>0</v>
      </c>
      <c r="CI46" s="266">
        <f t="shared" ca="1" si="55"/>
        <v>0</v>
      </c>
      <c r="CJ46" s="266">
        <f t="shared" ca="1" si="55"/>
        <v>0</v>
      </c>
      <c r="CK46" s="266">
        <f t="shared" ref="CK46:CZ55" ca="1" si="56">OFFSET(INDIRECT("'"&amp;Opt_alt&amp;"'!H12"),$A46,CK$5)*$DF46</f>
        <v>0</v>
      </c>
      <c r="CL46" s="266">
        <f t="shared" ca="1" si="56"/>
        <v>0</v>
      </c>
      <c r="CM46" s="266">
        <f t="shared" ca="1" si="56"/>
        <v>0</v>
      </c>
      <c r="CN46" s="266">
        <f t="shared" ca="1" si="56"/>
        <v>0</v>
      </c>
      <c r="CO46" s="266">
        <f t="shared" ca="1" si="56"/>
        <v>0</v>
      </c>
      <c r="CP46" s="266">
        <f t="shared" ca="1" si="56"/>
        <v>0</v>
      </c>
      <c r="CQ46" s="266">
        <f t="shared" ca="1" si="56"/>
        <v>0</v>
      </c>
      <c r="CR46" s="266">
        <f t="shared" ca="1" si="56"/>
        <v>0</v>
      </c>
      <c r="CS46" s="266">
        <f t="shared" ca="1" si="56"/>
        <v>0</v>
      </c>
      <c r="CT46" s="266">
        <f t="shared" ca="1" si="56"/>
        <v>0</v>
      </c>
      <c r="CU46" s="266">
        <f t="shared" ca="1" si="56"/>
        <v>0</v>
      </c>
      <c r="CV46" s="266">
        <f t="shared" ca="1" si="56"/>
        <v>0</v>
      </c>
      <c r="CW46" s="266">
        <f t="shared" ca="1" si="56"/>
        <v>0</v>
      </c>
      <c r="CX46" s="266">
        <f t="shared" ca="1" si="56"/>
        <v>0</v>
      </c>
      <c r="CY46" s="266">
        <f t="shared" ca="1" si="56"/>
        <v>0</v>
      </c>
      <c r="CZ46" s="266">
        <f t="shared" ca="1" si="56"/>
        <v>0</v>
      </c>
      <c r="DA46" s="266">
        <f t="shared" ref="DA46:DC55" ca="1" si="57">OFFSET(INDIRECT("'"&amp;Opt_alt&amp;"'!H12"),$A46,DA$5)*$DF46</f>
        <v>0</v>
      </c>
      <c r="DB46" s="266">
        <f t="shared" ca="1" si="57"/>
        <v>0</v>
      </c>
      <c r="DC46" s="266">
        <f t="shared" ca="1" si="57"/>
        <v>0</v>
      </c>
      <c r="DE46" s="118" t="str">
        <f t="shared" ca="1" si="24"/>
        <v>E.1.1.</v>
      </c>
      <c r="DF46">
        <f t="shared" ref="DF46:DF55" ca="1" si="58">VLOOKUP(DE46,scenarijai,$DF$6,FALSE)</f>
        <v>1</v>
      </c>
      <c r="DG46">
        <f t="shared" ref="DG46:DG55" ca="1" si="59">OFFSET(INDIRECT("'"&amp;Opt_alt&amp;"'!H12"),$A46,DG$5)</f>
        <v>21</v>
      </c>
      <c r="DH46">
        <v>0</v>
      </c>
    </row>
    <row r="47" spans="1:112" hidden="1">
      <c r="A47" s="68">
        <v>35</v>
      </c>
      <c r="B47" s="262" t="str">
        <f t="shared" ca="1" si="12"/>
        <v>E.1.2.</v>
      </c>
      <c r="C47" s="263" t="str">
        <f t="shared" ca="1" si="13"/>
        <v>Dviračių ir pėsčiųjų infrastruktūros vystymas šalia valstybinės reikšmės kelių (KPPP)</v>
      </c>
      <c r="D47" s="267"/>
      <c r="E47" s="264">
        <f t="shared" ca="1" si="14"/>
        <v>0.21</v>
      </c>
      <c r="F47" s="265">
        <f ca="1">H47+NPV(FD,I47:INDEX(I47:DC47,PAL))</f>
        <v>118817228.62071753</v>
      </c>
      <c r="G47" s="258">
        <f ca="1">SUMIF($H$5:$DC$5,"&lt;="&amp;PAL,$H47:$DC47)</f>
        <v>134376896.59999999</v>
      </c>
      <c r="H47" s="266">
        <f t="shared" ref="H47:Q55" ca="1" si="60">OFFSET(INDIRECT("'"&amp;Opt_alt&amp;"'!H12"),$A47,H$5)*$DF47</f>
        <v>20133246.600000001</v>
      </c>
      <c r="I47" s="266">
        <f t="shared" ca="1" si="60"/>
        <v>9953000</v>
      </c>
      <c r="J47" s="266">
        <f t="shared" ca="1" si="60"/>
        <v>15143025</v>
      </c>
      <c r="K47" s="266">
        <f t="shared" ca="1" si="60"/>
        <v>23689275</v>
      </c>
      <c r="L47" s="266">
        <f t="shared" ca="1" si="60"/>
        <v>24380550</v>
      </c>
      <c r="M47" s="266">
        <f t="shared" ca="1" si="60"/>
        <v>23679000</v>
      </c>
      <c r="N47" s="266">
        <f t="shared" ca="1" si="60"/>
        <v>17398800</v>
      </c>
      <c r="O47" s="266">
        <f t="shared" ca="1" si="60"/>
        <v>0</v>
      </c>
      <c r="P47" s="266">
        <f t="shared" ca="1" si="60"/>
        <v>0</v>
      </c>
      <c r="Q47" s="266">
        <f t="shared" ca="1" si="60"/>
        <v>0</v>
      </c>
      <c r="R47" s="266">
        <f t="shared" ca="1" si="51"/>
        <v>0</v>
      </c>
      <c r="S47" s="266">
        <f t="shared" ca="1" si="51"/>
        <v>0</v>
      </c>
      <c r="T47" s="266">
        <f t="shared" ca="1" si="51"/>
        <v>0</v>
      </c>
      <c r="U47" s="266">
        <f t="shared" ca="1" si="51"/>
        <v>0</v>
      </c>
      <c r="V47" s="266">
        <f t="shared" ca="1" si="51"/>
        <v>0</v>
      </c>
      <c r="W47" s="266">
        <f t="shared" ca="1" si="51"/>
        <v>0</v>
      </c>
      <c r="X47" s="266">
        <f t="shared" ca="1" si="51"/>
        <v>0</v>
      </c>
      <c r="Y47" s="266">
        <f t="shared" ca="1" si="52"/>
        <v>0</v>
      </c>
      <c r="Z47" s="266">
        <f t="shared" ca="1" si="52"/>
        <v>0</v>
      </c>
      <c r="AA47" s="266">
        <f t="shared" ca="1" si="52"/>
        <v>0</v>
      </c>
      <c r="AB47" s="266">
        <f t="shared" ca="1" si="52"/>
        <v>0</v>
      </c>
      <c r="AC47" s="266">
        <f t="shared" ca="1" si="52"/>
        <v>0</v>
      </c>
      <c r="AD47" s="266">
        <f t="shared" ca="1" si="52"/>
        <v>0</v>
      </c>
      <c r="AE47" s="266">
        <f t="shared" ca="1" si="52"/>
        <v>0</v>
      </c>
      <c r="AF47" s="266">
        <f t="shared" ca="1" si="52"/>
        <v>0</v>
      </c>
      <c r="AG47" s="266">
        <f t="shared" ca="1" si="52"/>
        <v>0</v>
      </c>
      <c r="AH47" s="266">
        <f t="shared" ca="1" si="52"/>
        <v>0</v>
      </c>
      <c r="AI47" s="266">
        <f t="shared" ca="1" si="52"/>
        <v>0</v>
      </c>
      <c r="AJ47" s="266">
        <f t="shared" ca="1" si="52"/>
        <v>0</v>
      </c>
      <c r="AK47" s="266">
        <f t="shared" ca="1" si="52"/>
        <v>0</v>
      </c>
      <c r="AL47" s="266">
        <f t="shared" ca="1" si="52"/>
        <v>0</v>
      </c>
      <c r="AM47" s="266">
        <f t="shared" ca="1" si="52"/>
        <v>0</v>
      </c>
      <c r="AN47" s="266">
        <f t="shared" ca="1" si="52"/>
        <v>0</v>
      </c>
      <c r="AO47" s="266">
        <f t="shared" ca="1" si="53"/>
        <v>0</v>
      </c>
      <c r="AP47" s="266">
        <f t="shared" ca="1" si="53"/>
        <v>0</v>
      </c>
      <c r="AQ47" s="266">
        <f t="shared" ca="1" si="53"/>
        <v>0</v>
      </c>
      <c r="AR47" s="266">
        <f t="shared" ca="1" si="53"/>
        <v>0</v>
      </c>
      <c r="AS47" s="266">
        <f t="shared" ca="1" si="53"/>
        <v>0</v>
      </c>
      <c r="AT47" s="266">
        <f t="shared" ca="1" si="53"/>
        <v>0</v>
      </c>
      <c r="AU47" s="266">
        <f t="shared" ca="1" si="53"/>
        <v>0</v>
      </c>
      <c r="AV47" s="266">
        <f t="shared" ca="1" si="53"/>
        <v>0</v>
      </c>
      <c r="AW47" s="266">
        <f t="shared" ca="1" si="53"/>
        <v>0</v>
      </c>
      <c r="AX47" s="266">
        <f t="shared" ca="1" si="53"/>
        <v>0</v>
      </c>
      <c r="AY47" s="266">
        <f t="shared" ca="1" si="53"/>
        <v>0</v>
      </c>
      <c r="AZ47" s="266">
        <f t="shared" ca="1" si="53"/>
        <v>0</v>
      </c>
      <c r="BA47" s="266">
        <f t="shared" ca="1" si="53"/>
        <v>0</v>
      </c>
      <c r="BB47" s="266">
        <f t="shared" ca="1" si="53"/>
        <v>0</v>
      </c>
      <c r="BC47" s="266">
        <f t="shared" ca="1" si="53"/>
        <v>0</v>
      </c>
      <c r="BD47" s="266">
        <f t="shared" ca="1" si="53"/>
        <v>0</v>
      </c>
      <c r="BE47" s="266">
        <f t="shared" ca="1" si="54"/>
        <v>0</v>
      </c>
      <c r="BF47" s="266">
        <f t="shared" ca="1" si="54"/>
        <v>0</v>
      </c>
      <c r="BG47" s="266">
        <f t="shared" ca="1" si="54"/>
        <v>0</v>
      </c>
      <c r="BH47" s="266">
        <f t="shared" ca="1" si="54"/>
        <v>0</v>
      </c>
      <c r="BI47" s="266">
        <f t="shared" ca="1" si="54"/>
        <v>0</v>
      </c>
      <c r="BJ47" s="266">
        <f t="shared" ca="1" si="54"/>
        <v>0</v>
      </c>
      <c r="BK47" s="266">
        <f t="shared" ca="1" si="54"/>
        <v>0</v>
      </c>
      <c r="BL47" s="266">
        <f t="shared" ca="1" si="54"/>
        <v>0</v>
      </c>
      <c r="BM47" s="266">
        <f t="shared" ca="1" si="54"/>
        <v>0</v>
      </c>
      <c r="BN47" s="266">
        <f t="shared" ca="1" si="54"/>
        <v>0</v>
      </c>
      <c r="BO47" s="266">
        <f t="shared" ca="1" si="54"/>
        <v>0</v>
      </c>
      <c r="BP47" s="266">
        <f t="shared" ca="1" si="54"/>
        <v>0</v>
      </c>
      <c r="BQ47" s="266">
        <f t="shared" ca="1" si="54"/>
        <v>0</v>
      </c>
      <c r="BR47" s="266">
        <f t="shared" ca="1" si="54"/>
        <v>0</v>
      </c>
      <c r="BS47" s="266">
        <f t="shared" ca="1" si="54"/>
        <v>0</v>
      </c>
      <c r="BT47" s="266">
        <f t="shared" ca="1" si="54"/>
        <v>0</v>
      </c>
      <c r="BU47" s="266">
        <f t="shared" ca="1" si="55"/>
        <v>0</v>
      </c>
      <c r="BV47" s="266">
        <f t="shared" ca="1" si="55"/>
        <v>0</v>
      </c>
      <c r="BW47" s="266">
        <f t="shared" ca="1" si="55"/>
        <v>0</v>
      </c>
      <c r="BX47" s="266">
        <f t="shared" ca="1" si="55"/>
        <v>0</v>
      </c>
      <c r="BY47" s="266">
        <f t="shared" ca="1" si="55"/>
        <v>0</v>
      </c>
      <c r="BZ47" s="266">
        <f t="shared" ca="1" si="55"/>
        <v>0</v>
      </c>
      <c r="CA47" s="266">
        <f t="shared" ca="1" si="55"/>
        <v>0</v>
      </c>
      <c r="CB47" s="266">
        <f t="shared" ca="1" si="55"/>
        <v>0</v>
      </c>
      <c r="CC47" s="266">
        <f t="shared" ca="1" si="55"/>
        <v>0</v>
      </c>
      <c r="CD47" s="266">
        <f t="shared" ca="1" si="55"/>
        <v>0</v>
      </c>
      <c r="CE47" s="266">
        <f t="shared" ca="1" si="55"/>
        <v>0</v>
      </c>
      <c r="CF47" s="266">
        <f t="shared" ca="1" si="55"/>
        <v>0</v>
      </c>
      <c r="CG47" s="266">
        <f t="shared" ca="1" si="55"/>
        <v>0</v>
      </c>
      <c r="CH47" s="266">
        <f t="shared" ca="1" si="55"/>
        <v>0</v>
      </c>
      <c r="CI47" s="266">
        <f t="shared" ca="1" si="55"/>
        <v>0</v>
      </c>
      <c r="CJ47" s="266">
        <f t="shared" ca="1" si="55"/>
        <v>0</v>
      </c>
      <c r="CK47" s="266">
        <f t="shared" ca="1" si="56"/>
        <v>0</v>
      </c>
      <c r="CL47" s="266">
        <f t="shared" ca="1" si="56"/>
        <v>0</v>
      </c>
      <c r="CM47" s="266">
        <f t="shared" ca="1" si="56"/>
        <v>0</v>
      </c>
      <c r="CN47" s="266">
        <f t="shared" ca="1" si="56"/>
        <v>0</v>
      </c>
      <c r="CO47" s="266">
        <f t="shared" ca="1" si="56"/>
        <v>0</v>
      </c>
      <c r="CP47" s="266">
        <f t="shared" ca="1" si="56"/>
        <v>0</v>
      </c>
      <c r="CQ47" s="266">
        <f t="shared" ca="1" si="56"/>
        <v>0</v>
      </c>
      <c r="CR47" s="266">
        <f t="shared" ca="1" si="56"/>
        <v>0</v>
      </c>
      <c r="CS47" s="266">
        <f t="shared" ca="1" si="56"/>
        <v>0</v>
      </c>
      <c r="CT47" s="266">
        <f t="shared" ca="1" si="56"/>
        <v>0</v>
      </c>
      <c r="CU47" s="266">
        <f t="shared" ca="1" si="56"/>
        <v>0</v>
      </c>
      <c r="CV47" s="266">
        <f t="shared" ca="1" si="56"/>
        <v>0</v>
      </c>
      <c r="CW47" s="266">
        <f t="shared" ca="1" si="56"/>
        <v>0</v>
      </c>
      <c r="CX47" s="266">
        <f t="shared" ca="1" si="56"/>
        <v>0</v>
      </c>
      <c r="CY47" s="266">
        <f t="shared" ca="1" si="56"/>
        <v>0</v>
      </c>
      <c r="CZ47" s="266">
        <f t="shared" ca="1" si="56"/>
        <v>0</v>
      </c>
      <c r="DA47" s="266">
        <f t="shared" ca="1" si="57"/>
        <v>0</v>
      </c>
      <c r="DB47" s="266">
        <f t="shared" ca="1" si="57"/>
        <v>0</v>
      </c>
      <c r="DC47" s="266">
        <f t="shared" ca="1" si="57"/>
        <v>0</v>
      </c>
      <c r="DE47" s="118" t="str">
        <f t="shared" ca="1" si="24"/>
        <v>E.1.2.</v>
      </c>
      <c r="DF47">
        <f t="shared" ca="1" si="58"/>
        <v>1</v>
      </c>
      <c r="DG47">
        <f t="shared" ca="1" si="59"/>
        <v>21</v>
      </c>
      <c r="DH47">
        <v>0</v>
      </c>
    </row>
    <row r="48" spans="1:112" hidden="1">
      <c r="A48" s="68">
        <v>36</v>
      </c>
      <c r="B48" s="262" t="str">
        <f t="shared" ca="1" si="12"/>
        <v>E.1.3.</v>
      </c>
      <c r="C48" s="263" t="str">
        <f t="shared" ca="1" si="13"/>
        <v>Veikla</v>
      </c>
      <c r="D48" s="267"/>
      <c r="E48" s="264">
        <f t="shared" ca="1" si="14"/>
        <v>0.21</v>
      </c>
      <c r="F48" s="265">
        <f ca="1">H48+NPV(FD,I48:INDEX(I48:DC48,PAL))</f>
        <v>0</v>
      </c>
      <c r="G48" s="258">
        <f ca="1">SUMIF($H$5:$DC$5,"&lt;="&amp;PAL,$H48:$DC48)</f>
        <v>0</v>
      </c>
      <c r="H48" s="266">
        <f t="shared" ca="1" si="60"/>
        <v>0</v>
      </c>
      <c r="I48" s="266">
        <f t="shared" ca="1" si="60"/>
        <v>0</v>
      </c>
      <c r="J48" s="266">
        <f t="shared" ca="1" si="60"/>
        <v>0</v>
      </c>
      <c r="K48" s="266">
        <f t="shared" ca="1" si="60"/>
        <v>0</v>
      </c>
      <c r="L48" s="266">
        <f t="shared" ca="1" si="60"/>
        <v>0</v>
      </c>
      <c r="M48" s="266">
        <f t="shared" ca="1" si="60"/>
        <v>0</v>
      </c>
      <c r="N48" s="266">
        <f t="shared" ca="1" si="60"/>
        <v>0</v>
      </c>
      <c r="O48" s="266">
        <f t="shared" ca="1" si="60"/>
        <v>0</v>
      </c>
      <c r="P48" s="266">
        <f t="shared" ca="1" si="60"/>
        <v>0</v>
      </c>
      <c r="Q48" s="266">
        <f t="shared" ca="1" si="60"/>
        <v>0</v>
      </c>
      <c r="R48" s="266">
        <f t="shared" ca="1" si="51"/>
        <v>0</v>
      </c>
      <c r="S48" s="266">
        <f t="shared" ca="1" si="51"/>
        <v>0</v>
      </c>
      <c r="T48" s="266">
        <f t="shared" ca="1" si="51"/>
        <v>0</v>
      </c>
      <c r="U48" s="266">
        <f t="shared" ca="1" si="51"/>
        <v>0</v>
      </c>
      <c r="V48" s="266">
        <f t="shared" ca="1" si="51"/>
        <v>0</v>
      </c>
      <c r="W48" s="266">
        <f t="shared" ca="1" si="51"/>
        <v>0</v>
      </c>
      <c r="X48" s="266">
        <f t="shared" ca="1" si="51"/>
        <v>0</v>
      </c>
      <c r="Y48" s="266">
        <f t="shared" ca="1" si="52"/>
        <v>0</v>
      </c>
      <c r="Z48" s="266">
        <f t="shared" ca="1" si="52"/>
        <v>0</v>
      </c>
      <c r="AA48" s="266">
        <f t="shared" ca="1" si="52"/>
        <v>0</v>
      </c>
      <c r="AB48" s="266">
        <f t="shared" ca="1" si="52"/>
        <v>0</v>
      </c>
      <c r="AC48" s="266">
        <f t="shared" ca="1" si="52"/>
        <v>0</v>
      </c>
      <c r="AD48" s="266">
        <f t="shared" ca="1" si="52"/>
        <v>0</v>
      </c>
      <c r="AE48" s="266">
        <f t="shared" ca="1" si="52"/>
        <v>0</v>
      </c>
      <c r="AF48" s="266">
        <f t="shared" ca="1" si="52"/>
        <v>0</v>
      </c>
      <c r="AG48" s="266">
        <f t="shared" ca="1" si="52"/>
        <v>0</v>
      </c>
      <c r="AH48" s="266">
        <f t="shared" ca="1" si="52"/>
        <v>0</v>
      </c>
      <c r="AI48" s="266">
        <f t="shared" ca="1" si="52"/>
        <v>0</v>
      </c>
      <c r="AJ48" s="266">
        <f t="shared" ca="1" si="52"/>
        <v>0</v>
      </c>
      <c r="AK48" s="266">
        <f t="shared" ca="1" si="52"/>
        <v>0</v>
      </c>
      <c r="AL48" s="266">
        <f t="shared" ca="1" si="52"/>
        <v>0</v>
      </c>
      <c r="AM48" s="266">
        <f t="shared" ca="1" si="52"/>
        <v>0</v>
      </c>
      <c r="AN48" s="266">
        <f t="shared" ca="1" si="52"/>
        <v>0</v>
      </c>
      <c r="AO48" s="266">
        <f t="shared" ca="1" si="53"/>
        <v>0</v>
      </c>
      <c r="AP48" s="266">
        <f t="shared" ca="1" si="53"/>
        <v>0</v>
      </c>
      <c r="AQ48" s="266">
        <f t="shared" ca="1" si="53"/>
        <v>0</v>
      </c>
      <c r="AR48" s="266">
        <f t="shared" ca="1" si="53"/>
        <v>0</v>
      </c>
      <c r="AS48" s="266">
        <f t="shared" ca="1" si="53"/>
        <v>0</v>
      </c>
      <c r="AT48" s="266">
        <f t="shared" ca="1" si="53"/>
        <v>0</v>
      </c>
      <c r="AU48" s="266">
        <f t="shared" ca="1" si="53"/>
        <v>0</v>
      </c>
      <c r="AV48" s="266">
        <f t="shared" ca="1" si="53"/>
        <v>0</v>
      </c>
      <c r="AW48" s="266">
        <f t="shared" ca="1" si="53"/>
        <v>0</v>
      </c>
      <c r="AX48" s="266">
        <f t="shared" ca="1" si="53"/>
        <v>0</v>
      </c>
      <c r="AY48" s="266">
        <f t="shared" ca="1" si="53"/>
        <v>0</v>
      </c>
      <c r="AZ48" s="266">
        <f t="shared" ca="1" si="53"/>
        <v>0</v>
      </c>
      <c r="BA48" s="266">
        <f t="shared" ca="1" si="53"/>
        <v>0</v>
      </c>
      <c r="BB48" s="266">
        <f t="shared" ca="1" si="53"/>
        <v>0</v>
      </c>
      <c r="BC48" s="266">
        <f t="shared" ca="1" si="53"/>
        <v>0</v>
      </c>
      <c r="BD48" s="266">
        <f t="shared" ca="1" si="53"/>
        <v>0</v>
      </c>
      <c r="BE48" s="266">
        <f t="shared" ca="1" si="54"/>
        <v>0</v>
      </c>
      <c r="BF48" s="266">
        <f t="shared" ca="1" si="54"/>
        <v>0</v>
      </c>
      <c r="BG48" s="266">
        <f t="shared" ca="1" si="54"/>
        <v>0</v>
      </c>
      <c r="BH48" s="266">
        <f t="shared" ca="1" si="54"/>
        <v>0</v>
      </c>
      <c r="BI48" s="266">
        <f t="shared" ca="1" si="54"/>
        <v>0</v>
      </c>
      <c r="BJ48" s="266">
        <f t="shared" ca="1" si="54"/>
        <v>0</v>
      </c>
      <c r="BK48" s="266">
        <f t="shared" ca="1" si="54"/>
        <v>0</v>
      </c>
      <c r="BL48" s="266">
        <f t="shared" ca="1" si="54"/>
        <v>0</v>
      </c>
      <c r="BM48" s="266">
        <f t="shared" ca="1" si="54"/>
        <v>0</v>
      </c>
      <c r="BN48" s="266">
        <f t="shared" ca="1" si="54"/>
        <v>0</v>
      </c>
      <c r="BO48" s="266">
        <f t="shared" ca="1" si="54"/>
        <v>0</v>
      </c>
      <c r="BP48" s="266">
        <f t="shared" ca="1" si="54"/>
        <v>0</v>
      </c>
      <c r="BQ48" s="266">
        <f t="shared" ca="1" si="54"/>
        <v>0</v>
      </c>
      <c r="BR48" s="266">
        <f t="shared" ca="1" si="54"/>
        <v>0</v>
      </c>
      <c r="BS48" s="266">
        <f t="shared" ca="1" si="54"/>
        <v>0</v>
      </c>
      <c r="BT48" s="266">
        <f t="shared" ca="1" si="54"/>
        <v>0</v>
      </c>
      <c r="BU48" s="266">
        <f t="shared" ca="1" si="55"/>
        <v>0</v>
      </c>
      <c r="BV48" s="266">
        <f t="shared" ca="1" si="55"/>
        <v>0</v>
      </c>
      <c r="BW48" s="266">
        <f t="shared" ca="1" si="55"/>
        <v>0</v>
      </c>
      <c r="BX48" s="266">
        <f t="shared" ca="1" si="55"/>
        <v>0</v>
      </c>
      <c r="BY48" s="266">
        <f t="shared" ca="1" si="55"/>
        <v>0</v>
      </c>
      <c r="BZ48" s="266">
        <f t="shared" ca="1" si="55"/>
        <v>0</v>
      </c>
      <c r="CA48" s="266">
        <f t="shared" ca="1" si="55"/>
        <v>0</v>
      </c>
      <c r="CB48" s="266">
        <f t="shared" ca="1" si="55"/>
        <v>0</v>
      </c>
      <c r="CC48" s="266">
        <f t="shared" ca="1" si="55"/>
        <v>0</v>
      </c>
      <c r="CD48" s="266">
        <f t="shared" ca="1" si="55"/>
        <v>0</v>
      </c>
      <c r="CE48" s="266">
        <f t="shared" ca="1" si="55"/>
        <v>0</v>
      </c>
      <c r="CF48" s="266">
        <f t="shared" ca="1" si="55"/>
        <v>0</v>
      </c>
      <c r="CG48" s="266">
        <f t="shared" ca="1" si="55"/>
        <v>0</v>
      </c>
      <c r="CH48" s="266">
        <f t="shared" ca="1" si="55"/>
        <v>0</v>
      </c>
      <c r="CI48" s="266">
        <f t="shared" ca="1" si="55"/>
        <v>0</v>
      </c>
      <c r="CJ48" s="266">
        <f t="shared" ca="1" si="55"/>
        <v>0</v>
      </c>
      <c r="CK48" s="266">
        <f t="shared" ca="1" si="56"/>
        <v>0</v>
      </c>
      <c r="CL48" s="266">
        <f t="shared" ca="1" si="56"/>
        <v>0</v>
      </c>
      <c r="CM48" s="266">
        <f t="shared" ca="1" si="56"/>
        <v>0</v>
      </c>
      <c r="CN48" s="266">
        <f t="shared" ca="1" si="56"/>
        <v>0</v>
      </c>
      <c r="CO48" s="266">
        <f t="shared" ca="1" si="56"/>
        <v>0</v>
      </c>
      <c r="CP48" s="266">
        <f t="shared" ca="1" si="56"/>
        <v>0</v>
      </c>
      <c r="CQ48" s="266">
        <f t="shared" ca="1" si="56"/>
        <v>0</v>
      </c>
      <c r="CR48" s="266">
        <f t="shared" ca="1" si="56"/>
        <v>0</v>
      </c>
      <c r="CS48" s="266">
        <f t="shared" ca="1" si="56"/>
        <v>0</v>
      </c>
      <c r="CT48" s="266">
        <f t="shared" ca="1" si="56"/>
        <v>0</v>
      </c>
      <c r="CU48" s="266">
        <f t="shared" ca="1" si="56"/>
        <v>0</v>
      </c>
      <c r="CV48" s="266">
        <f t="shared" ca="1" si="56"/>
        <v>0</v>
      </c>
      <c r="CW48" s="266">
        <f t="shared" ca="1" si="56"/>
        <v>0</v>
      </c>
      <c r="CX48" s="266">
        <f t="shared" ca="1" si="56"/>
        <v>0</v>
      </c>
      <c r="CY48" s="266">
        <f t="shared" ca="1" si="56"/>
        <v>0</v>
      </c>
      <c r="CZ48" s="266">
        <f t="shared" ca="1" si="56"/>
        <v>0</v>
      </c>
      <c r="DA48" s="266">
        <f t="shared" ca="1" si="57"/>
        <v>0</v>
      </c>
      <c r="DB48" s="266">
        <f t="shared" ca="1" si="57"/>
        <v>0</v>
      </c>
      <c r="DC48" s="266">
        <f t="shared" ca="1" si="57"/>
        <v>0</v>
      </c>
      <c r="DE48" s="118" t="str">
        <f t="shared" ca="1" si="24"/>
        <v>E.1.3.</v>
      </c>
      <c r="DF48">
        <f t="shared" ca="1" si="58"/>
        <v>1</v>
      </c>
      <c r="DG48">
        <f t="shared" ca="1" si="59"/>
        <v>21</v>
      </c>
      <c r="DH48">
        <v>0</v>
      </c>
    </row>
    <row r="49" spans="1:112" hidden="1">
      <c r="A49" s="68">
        <v>37</v>
      </c>
      <c r="B49" s="262" t="str">
        <f t="shared" ca="1" si="12"/>
        <v>E.1.4.</v>
      </c>
      <c r="C49" s="263" t="str">
        <f t="shared" ca="1" si="13"/>
        <v>Veikla</v>
      </c>
      <c r="D49" s="267"/>
      <c r="E49" s="264">
        <f t="shared" ca="1" si="14"/>
        <v>0.21</v>
      </c>
      <c r="F49" s="265">
        <f ca="1">H49+NPV(FD,I49:INDEX(I49:DC49,PAL))</f>
        <v>0</v>
      </c>
      <c r="G49" s="258">
        <f ca="1">SUMIF($H$5:$DC$5,"&lt;="&amp;PAL,$H49:$DC49)</f>
        <v>0</v>
      </c>
      <c r="H49" s="266">
        <f t="shared" ca="1" si="60"/>
        <v>0</v>
      </c>
      <c r="I49" s="266">
        <f t="shared" ca="1" si="60"/>
        <v>0</v>
      </c>
      <c r="J49" s="266">
        <f t="shared" ca="1" si="60"/>
        <v>0</v>
      </c>
      <c r="K49" s="266">
        <f t="shared" ca="1" si="60"/>
        <v>0</v>
      </c>
      <c r="L49" s="266">
        <f t="shared" ca="1" si="60"/>
        <v>0</v>
      </c>
      <c r="M49" s="266">
        <f t="shared" ca="1" si="60"/>
        <v>0</v>
      </c>
      <c r="N49" s="266">
        <f t="shared" ca="1" si="60"/>
        <v>0</v>
      </c>
      <c r="O49" s="266">
        <f t="shared" ca="1" si="60"/>
        <v>0</v>
      </c>
      <c r="P49" s="266">
        <f t="shared" ca="1" si="60"/>
        <v>0</v>
      </c>
      <c r="Q49" s="266">
        <f t="shared" ca="1" si="60"/>
        <v>0</v>
      </c>
      <c r="R49" s="266">
        <f t="shared" ca="1" si="51"/>
        <v>0</v>
      </c>
      <c r="S49" s="266">
        <f t="shared" ca="1" si="51"/>
        <v>0</v>
      </c>
      <c r="T49" s="266">
        <f t="shared" ca="1" si="51"/>
        <v>0</v>
      </c>
      <c r="U49" s="266">
        <f t="shared" ca="1" si="51"/>
        <v>0</v>
      </c>
      <c r="V49" s="266">
        <f t="shared" ca="1" si="51"/>
        <v>0</v>
      </c>
      <c r="W49" s="266">
        <f t="shared" ca="1" si="51"/>
        <v>0</v>
      </c>
      <c r="X49" s="266">
        <f t="shared" ca="1" si="51"/>
        <v>0</v>
      </c>
      <c r="Y49" s="266">
        <f t="shared" ca="1" si="52"/>
        <v>0</v>
      </c>
      <c r="Z49" s="266">
        <f t="shared" ca="1" si="52"/>
        <v>0</v>
      </c>
      <c r="AA49" s="266">
        <f t="shared" ca="1" si="52"/>
        <v>0</v>
      </c>
      <c r="AB49" s="266">
        <f t="shared" ca="1" si="52"/>
        <v>0</v>
      </c>
      <c r="AC49" s="266">
        <f t="shared" ca="1" si="52"/>
        <v>0</v>
      </c>
      <c r="AD49" s="266">
        <f t="shared" ca="1" si="52"/>
        <v>0</v>
      </c>
      <c r="AE49" s="266">
        <f t="shared" ca="1" si="52"/>
        <v>0</v>
      </c>
      <c r="AF49" s="266">
        <f t="shared" ca="1" si="52"/>
        <v>0</v>
      </c>
      <c r="AG49" s="266">
        <f t="shared" ca="1" si="52"/>
        <v>0</v>
      </c>
      <c r="AH49" s="266">
        <f t="shared" ca="1" si="52"/>
        <v>0</v>
      </c>
      <c r="AI49" s="266">
        <f t="shared" ca="1" si="52"/>
        <v>0</v>
      </c>
      <c r="AJ49" s="266">
        <f t="shared" ca="1" si="52"/>
        <v>0</v>
      </c>
      <c r="AK49" s="266">
        <f t="shared" ca="1" si="52"/>
        <v>0</v>
      </c>
      <c r="AL49" s="266">
        <f t="shared" ca="1" si="52"/>
        <v>0</v>
      </c>
      <c r="AM49" s="266">
        <f t="shared" ca="1" si="52"/>
        <v>0</v>
      </c>
      <c r="AN49" s="266">
        <f t="shared" ca="1" si="52"/>
        <v>0</v>
      </c>
      <c r="AO49" s="266">
        <f t="shared" ca="1" si="53"/>
        <v>0</v>
      </c>
      <c r="AP49" s="266">
        <f t="shared" ca="1" si="53"/>
        <v>0</v>
      </c>
      <c r="AQ49" s="266">
        <f t="shared" ca="1" si="53"/>
        <v>0</v>
      </c>
      <c r="AR49" s="266">
        <f t="shared" ca="1" si="53"/>
        <v>0</v>
      </c>
      <c r="AS49" s="266">
        <f t="shared" ca="1" si="53"/>
        <v>0</v>
      </c>
      <c r="AT49" s="266">
        <f t="shared" ca="1" si="53"/>
        <v>0</v>
      </c>
      <c r="AU49" s="266">
        <f t="shared" ca="1" si="53"/>
        <v>0</v>
      </c>
      <c r="AV49" s="266">
        <f t="shared" ca="1" si="53"/>
        <v>0</v>
      </c>
      <c r="AW49" s="266">
        <f t="shared" ca="1" si="53"/>
        <v>0</v>
      </c>
      <c r="AX49" s="266">
        <f t="shared" ca="1" si="53"/>
        <v>0</v>
      </c>
      <c r="AY49" s="266">
        <f t="shared" ca="1" si="53"/>
        <v>0</v>
      </c>
      <c r="AZ49" s="266">
        <f t="shared" ca="1" si="53"/>
        <v>0</v>
      </c>
      <c r="BA49" s="266">
        <f t="shared" ca="1" si="53"/>
        <v>0</v>
      </c>
      <c r="BB49" s="266">
        <f t="shared" ca="1" si="53"/>
        <v>0</v>
      </c>
      <c r="BC49" s="266">
        <f t="shared" ca="1" si="53"/>
        <v>0</v>
      </c>
      <c r="BD49" s="266">
        <f t="shared" ca="1" si="53"/>
        <v>0</v>
      </c>
      <c r="BE49" s="266">
        <f t="shared" ca="1" si="54"/>
        <v>0</v>
      </c>
      <c r="BF49" s="266">
        <f t="shared" ca="1" si="54"/>
        <v>0</v>
      </c>
      <c r="BG49" s="266">
        <f t="shared" ca="1" si="54"/>
        <v>0</v>
      </c>
      <c r="BH49" s="266">
        <f t="shared" ca="1" si="54"/>
        <v>0</v>
      </c>
      <c r="BI49" s="266">
        <f t="shared" ca="1" si="54"/>
        <v>0</v>
      </c>
      <c r="BJ49" s="266">
        <f t="shared" ca="1" si="54"/>
        <v>0</v>
      </c>
      <c r="BK49" s="266">
        <f t="shared" ca="1" si="54"/>
        <v>0</v>
      </c>
      <c r="BL49" s="266">
        <f t="shared" ca="1" si="54"/>
        <v>0</v>
      </c>
      <c r="BM49" s="266">
        <f t="shared" ca="1" si="54"/>
        <v>0</v>
      </c>
      <c r="BN49" s="266">
        <f t="shared" ca="1" si="54"/>
        <v>0</v>
      </c>
      <c r="BO49" s="266">
        <f t="shared" ca="1" si="54"/>
        <v>0</v>
      </c>
      <c r="BP49" s="266">
        <f t="shared" ca="1" si="54"/>
        <v>0</v>
      </c>
      <c r="BQ49" s="266">
        <f t="shared" ca="1" si="54"/>
        <v>0</v>
      </c>
      <c r="BR49" s="266">
        <f t="shared" ca="1" si="54"/>
        <v>0</v>
      </c>
      <c r="BS49" s="266">
        <f t="shared" ca="1" si="54"/>
        <v>0</v>
      </c>
      <c r="BT49" s="266">
        <f t="shared" ca="1" si="54"/>
        <v>0</v>
      </c>
      <c r="BU49" s="266">
        <f t="shared" ca="1" si="55"/>
        <v>0</v>
      </c>
      <c r="BV49" s="266">
        <f t="shared" ca="1" si="55"/>
        <v>0</v>
      </c>
      <c r="BW49" s="266">
        <f t="shared" ca="1" si="55"/>
        <v>0</v>
      </c>
      <c r="BX49" s="266">
        <f t="shared" ca="1" si="55"/>
        <v>0</v>
      </c>
      <c r="BY49" s="266">
        <f t="shared" ca="1" si="55"/>
        <v>0</v>
      </c>
      <c r="BZ49" s="266">
        <f t="shared" ca="1" si="55"/>
        <v>0</v>
      </c>
      <c r="CA49" s="266">
        <f t="shared" ca="1" si="55"/>
        <v>0</v>
      </c>
      <c r="CB49" s="266">
        <f t="shared" ca="1" si="55"/>
        <v>0</v>
      </c>
      <c r="CC49" s="266">
        <f t="shared" ca="1" si="55"/>
        <v>0</v>
      </c>
      <c r="CD49" s="266">
        <f t="shared" ca="1" si="55"/>
        <v>0</v>
      </c>
      <c r="CE49" s="266">
        <f t="shared" ca="1" si="55"/>
        <v>0</v>
      </c>
      <c r="CF49" s="266">
        <f t="shared" ca="1" si="55"/>
        <v>0</v>
      </c>
      <c r="CG49" s="266">
        <f t="shared" ca="1" si="55"/>
        <v>0</v>
      </c>
      <c r="CH49" s="266">
        <f t="shared" ca="1" si="55"/>
        <v>0</v>
      </c>
      <c r="CI49" s="266">
        <f t="shared" ca="1" si="55"/>
        <v>0</v>
      </c>
      <c r="CJ49" s="266">
        <f t="shared" ca="1" si="55"/>
        <v>0</v>
      </c>
      <c r="CK49" s="266">
        <f t="shared" ca="1" si="56"/>
        <v>0</v>
      </c>
      <c r="CL49" s="266">
        <f t="shared" ca="1" si="56"/>
        <v>0</v>
      </c>
      <c r="CM49" s="266">
        <f t="shared" ca="1" si="56"/>
        <v>0</v>
      </c>
      <c r="CN49" s="266">
        <f t="shared" ca="1" si="56"/>
        <v>0</v>
      </c>
      <c r="CO49" s="266">
        <f t="shared" ca="1" si="56"/>
        <v>0</v>
      </c>
      <c r="CP49" s="266">
        <f t="shared" ca="1" si="56"/>
        <v>0</v>
      </c>
      <c r="CQ49" s="266">
        <f t="shared" ca="1" si="56"/>
        <v>0</v>
      </c>
      <c r="CR49" s="266">
        <f t="shared" ca="1" si="56"/>
        <v>0</v>
      </c>
      <c r="CS49" s="266">
        <f t="shared" ca="1" si="56"/>
        <v>0</v>
      </c>
      <c r="CT49" s="266">
        <f t="shared" ca="1" si="56"/>
        <v>0</v>
      </c>
      <c r="CU49" s="266">
        <f t="shared" ca="1" si="56"/>
        <v>0</v>
      </c>
      <c r="CV49" s="266">
        <f t="shared" ca="1" si="56"/>
        <v>0</v>
      </c>
      <c r="CW49" s="266">
        <f t="shared" ca="1" si="56"/>
        <v>0</v>
      </c>
      <c r="CX49" s="266">
        <f t="shared" ca="1" si="56"/>
        <v>0</v>
      </c>
      <c r="CY49" s="266">
        <f t="shared" ca="1" si="56"/>
        <v>0</v>
      </c>
      <c r="CZ49" s="266">
        <f t="shared" ca="1" si="56"/>
        <v>0</v>
      </c>
      <c r="DA49" s="266">
        <f t="shared" ca="1" si="57"/>
        <v>0</v>
      </c>
      <c r="DB49" s="266">
        <f t="shared" ca="1" si="57"/>
        <v>0</v>
      </c>
      <c r="DC49" s="266">
        <f t="shared" ca="1" si="57"/>
        <v>0</v>
      </c>
      <c r="DE49" s="118" t="str">
        <f t="shared" ca="1" si="24"/>
        <v>E.1.4.</v>
      </c>
      <c r="DF49">
        <f t="shared" ca="1" si="58"/>
        <v>1</v>
      </c>
      <c r="DG49">
        <f t="shared" ca="1" si="59"/>
        <v>21</v>
      </c>
      <c r="DH49">
        <v>0</v>
      </c>
    </row>
    <row r="50" spans="1:112" hidden="1">
      <c r="A50" s="68">
        <v>38</v>
      </c>
      <c r="B50" s="262" t="str">
        <f t="shared" ca="1" si="12"/>
        <v>E.1.5.</v>
      </c>
      <c r="C50" s="263" t="str">
        <f t="shared" ca="1" si="13"/>
        <v>Veikla</v>
      </c>
      <c r="D50" s="267"/>
      <c r="E50" s="264">
        <f t="shared" ca="1" si="14"/>
        <v>0.21</v>
      </c>
      <c r="F50" s="265">
        <f ca="1">H50+NPV(FD,I50:INDEX(I50:DC50,PAL))</f>
        <v>0</v>
      </c>
      <c r="G50" s="258">
        <f ca="1">SUMIF($H$5:$DC$5,"&lt;="&amp;PAL,$H50:$DC50)</f>
        <v>0</v>
      </c>
      <c r="H50" s="266">
        <f t="shared" ca="1" si="60"/>
        <v>0</v>
      </c>
      <c r="I50" s="266">
        <f t="shared" ca="1" si="60"/>
        <v>0</v>
      </c>
      <c r="J50" s="266">
        <f t="shared" ca="1" si="60"/>
        <v>0</v>
      </c>
      <c r="K50" s="266">
        <f t="shared" ca="1" si="60"/>
        <v>0</v>
      </c>
      <c r="L50" s="266">
        <f t="shared" ca="1" si="60"/>
        <v>0</v>
      </c>
      <c r="M50" s="266">
        <f t="shared" ca="1" si="60"/>
        <v>0</v>
      </c>
      <c r="N50" s="266">
        <f t="shared" ca="1" si="60"/>
        <v>0</v>
      </c>
      <c r="O50" s="266">
        <f t="shared" ca="1" si="60"/>
        <v>0</v>
      </c>
      <c r="P50" s="266">
        <f t="shared" ca="1" si="60"/>
        <v>0</v>
      </c>
      <c r="Q50" s="266">
        <f t="shared" ca="1" si="60"/>
        <v>0</v>
      </c>
      <c r="R50" s="266">
        <f t="shared" ca="1" si="51"/>
        <v>0</v>
      </c>
      <c r="S50" s="266">
        <f t="shared" ca="1" si="51"/>
        <v>0</v>
      </c>
      <c r="T50" s="266">
        <f t="shared" ca="1" si="51"/>
        <v>0</v>
      </c>
      <c r="U50" s="266">
        <f t="shared" ca="1" si="51"/>
        <v>0</v>
      </c>
      <c r="V50" s="266">
        <f t="shared" ca="1" si="51"/>
        <v>0</v>
      </c>
      <c r="W50" s="266">
        <f t="shared" ca="1" si="51"/>
        <v>0</v>
      </c>
      <c r="X50" s="266">
        <f t="shared" ca="1" si="51"/>
        <v>0</v>
      </c>
      <c r="Y50" s="266">
        <f t="shared" ca="1" si="52"/>
        <v>0</v>
      </c>
      <c r="Z50" s="266">
        <f t="shared" ca="1" si="52"/>
        <v>0</v>
      </c>
      <c r="AA50" s="266">
        <f t="shared" ca="1" si="52"/>
        <v>0</v>
      </c>
      <c r="AB50" s="266">
        <f t="shared" ca="1" si="52"/>
        <v>0</v>
      </c>
      <c r="AC50" s="266">
        <f t="shared" ca="1" si="52"/>
        <v>0</v>
      </c>
      <c r="AD50" s="266">
        <f t="shared" ca="1" si="52"/>
        <v>0</v>
      </c>
      <c r="AE50" s="266">
        <f t="shared" ca="1" si="52"/>
        <v>0</v>
      </c>
      <c r="AF50" s="266">
        <f t="shared" ca="1" si="52"/>
        <v>0</v>
      </c>
      <c r="AG50" s="266">
        <f t="shared" ca="1" si="52"/>
        <v>0</v>
      </c>
      <c r="AH50" s="266">
        <f t="shared" ca="1" si="52"/>
        <v>0</v>
      </c>
      <c r="AI50" s="266">
        <f t="shared" ca="1" si="52"/>
        <v>0</v>
      </c>
      <c r="AJ50" s="266">
        <f t="shared" ca="1" si="52"/>
        <v>0</v>
      </c>
      <c r="AK50" s="266">
        <f t="shared" ca="1" si="52"/>
        <v>0</v>
      </c>
      <c r="AL50" s="266">
        <f t="shared" ca="1" si="52"/>
        <v>0</v>
      </c>
      <c r="AM50" s="266">
        <f t="shared" ca="1" si="52"/>
        <v>0</v>
      </c>
      <c r="AN50" s="266">
        <f t="shared" ca="1" si="52"/>
        <v>0</v>
      </c>
      <c r="AO50" s="266">
        <f t="shared" ca="1" si="53"/>
        <v>0</v>
      </c>
      <c r="AP50" s="266">
        <f t="shared" ca="1" si="53"/>
        <v>0</v>
      </c>
      <c r="AQ50" s="266">
        <f t="shared" ca="1" si="53"/>
        <v>0</v>
      </c>
      <c r="AR50" s="266">
        <f t="shared" ca="1" si="53"/>
        <v>0</v>
      </c>
      <c r="AS50" s="266">
        <f t="shared" ca="1" si="53"/>
        <v>0</v>
      </c>
      <c r="AT50" s="266">
        <f t="shared" ca="1" si="53"/>
        <v>0</v>
      </c>
      <c r="AU50" s="266">
        <f t="shared" ca="1" si="53"/>
        <v>0</v>
      </c>
      <c r="AV50" s="266">
        <f t="shared" ca="1" si="53"/>
        <v>0</v>
      </c>
      <c r="AW50" s="266">
        <f t="shared" ca="1" si="53"/>
        <v>0</v>
      </c>
      <c r="AX50" s="266">
        <f t="shared" ca="1" si="53"/>
        <v>0</v>
      </c>
      <c r="AY50" s="266">
        <f t="shared" ca="1" si="53"/>
        <v>0</v>
      </c>
      <c r="AZ50" s="266">
        <f t="shared" ca="1" si="53"/>
        <v>0</v>
      </c>
      <c r="BA50" s="266">
        <f t="shared" ca="1" si="53"/>
        <v>0</v>
      </c>
      <c r="BB50" s="266">
        <f t="shared" ca="1" si="53"/>
        <v>0</v>
      </c>
      <c r="BC50" s="266">
        <f t="shared" ca="1" si="53"/>
        <v>0</v>
      </c>
      <c r="BD50" s="266">
        <f t="shared" ca="1" si="53"/>
        <v>0</v>
      </c>
      <c r="BE50" s="266">
        <f t="shared" ca="1" si="54"/>
        <v>0</v>
      </c>
      <c r="BF50" s="266">
        <f t="shared" ca="1" si="54"/>
        <v>0</v>
      </c>
      <c r="BG50" s="266">
        <f t="shared" ca="1" si="54"/>
        <v>0</v>
      </c>
      <c r="BH50" s="266">
        <f t="shared" ca="1" si="54"/>
        <v>0</v>
      </c>
      <c r="BI50" s="266">
        <f t="shared" ca="1" si="54"/>
        <v>0</v>
      </c>
      <c r="BJ50" s="266">
        <f t="shared" ca="1" si="54"/>
        <v>0</v>
      </c>
      <c r="BK50" s="266">
        <f t="shared" ca="1" si="54"/>
        <v>0</v>
      </c>
      <c r="BL50" s="266">
        <f t="shared" ca="1" si="54"/>
        <v>0</v>
      </c>
      <c r="BM50" s="266">
        <f t="shared" ca="1" si="54"/>
        <v>0</v>
      </c>
      <c r="BN50" s="266">
        <f t="shared" ca="1" si="54"/>
        <v>0</v>
      </c>
      <c r="BO50" s="266">
        <f t="shared" ca="1" si="54"/>
        <v>0</v>
      </c>
      <c r="BP50" s="266">
        <f t="shared" ca="1" si="54"/>
        <v>0</v>
      </c>
      <c r="BQ50" s="266">
        <f t="shared" ca="1" si="54"/>
        <v>0</v>
      </c>
      <c r="BR50" s="266">
        <f t="shared" ca="1" si="54"/>
        <v>0</v>
      </c>
      <c r="BS50" s="266">
        <f t="shared" ca="1" si="54"/>
        <v>0</v>
      </c>
      <c r="BT50" s="266">
        <f t="shared" ca="1" si="54"/>
        <v>0</v>
      </c>
      <c r="BU50" s="266">
        <f t="shared" ca="1" si="55"/>
        <v>0</v>
      </c>
      <c r="BV50" s="266">
        <f t="shared" ca="1" si="55"/>
        <v>0</v>
      </c>
      <c r="BW50" s="266">
        <f t="shared" ca="1" si="55"/>
        <v>0</v>
      </c>
      <c r="BX50" s="266">
        <f t="shared" ca="1" si="55"/>
        <v>0</v>
      </c>
      <c r="BY50" s="266">
        <f t="shared" ca="1" si="55"/>
        <v>0</v>
      </c>
      <c r="BZ50" s="266">
        <f t="shared" ca="1" si="55"/>
        <v>0</v>
      </c>
      <c r="CA50" s="266">
        <f t="shared" ca="1" si="55"/>
        <v>0</v>
      </c>
      <c r="CB50" s="266">
        <f t="shared" ca="1" si="55"/>
        <v>0</v>
      </c>
      <c r="CC50" s="266">
        <f t="shared" ca="1" si="55"/>
        <v>0</v>
      </c>
      <c r="CD50" s="266">
        <f t="shared" ca="1" si="55"/>
        <v>0</v>
      </c>
      <c r="CE50" s="266">
        <f t="shared" ca="1" si="55"/>
        <v>0</v>
      </c>
      <c r="CF50" s="266">
        <f t="shared" ca="1" si="55"/>
        <v>0</v>
      </c>
      <c r="CG50" s="266">
        <f t="shared" ca="1" si="55"/>
        <v>0</v>
      </c>
      <c r="CH50" s="266">
        <f t="shared" ca="1" si="55"/>
        <v>0</v>
      </c>
      <c r="CI50" s="266">
        <f t="shared" ca="1" si="55"/>
        <v>0</v>
      </c>
      <c r="CJ50" s="266">
        <f t="shared" ca="1" si="55"/>
        <v>0</v>
      </c>
      <c r="CK50" s="266">
        <f t="shared" ca="1" si="56"/>
        <v>0</v>
      </c>
      <c r="CL50" s="266">
        <f t="shared" ca="1" si="56"/>
        <v>0</v>
      </c>
      <c r="CM50" s="266">
        <f t="shared" ca="1" si="56"/>
        <v>0</v>
      </c>
      <c r="CN50" s="266">
        <f t="shared" ca="1" si="56"/>
        <v>0</v>
      </c>
      <c r="CO50" s="266">
        <f t="shared" ca="1" si="56"/>
        <v>0</v>
      </c>
      <c r="CP50" s="266">
        <f t="shared" ca="1" si="56"/>
        <v>0</v>
      </c>
      <c r="CQ50" s="266">
        <f t="shared" ca="1" si="56"/>
        <v>0</v>
      </c>
      <c r="CR50" s="266">
        <f t="shared" ca="1" si="56"/>
        <v>0</v>
      </c>
      <c r="CS50" s="266">
        <f t="shared" ca="1" si="56"/>
        <v>0</v>
      </c>
      <c r="CT50" s="266">
        <f t="shared" ca="1" si="56"/>
        <v>0</v>
      </c>
      <c r="CU50" s="266">
        <f t="shared" ca="1" si="56"/>
        <v>0</v>
      </c>
      <c r="CV50" s="266">
        <f t="shared" ca="1" si="56"/>
        <v>0</v>
      </c>
      <c r="CW50" s="266">
        <f t="shared" ca="1" si="56"/>
        <v>0</v>
      </c>
      <c r="CX50" s="266">
        <f t="shared" ca="1" si="56"/>
        <v>0</v>
      </c>
      <c r="CY50" s="266">
        <f t="shared" ca="1" si="56"/>
        <v>0</v>
      </c>
      <c r="CZ50" s="266">
        <f t="shared" ca="1" si="56"/>
        <v>0</v>
      </c>
      <c r="DA50" s="266">
        <f t="shared" ca="1" si="57"/>
        <v>0</v>
      </c>
      <c r="DB50" s="266">
        <f t="shared" ca="1" si="57"/>
        <v>0</v>
      </c>
      <c r="DC50" s="266">
        <f t="shared" ca="1" si="57"/>
        <v>0</v>
      </c>
      <c r="DE50" s="118" t="str">
        <f t="shared" ca="1" si="24"/>
        <v>E.1.5.</v>
      </c>
      <c r="DF50">
        <f t="shared" ca="1" si="58"/>
        <v>1</v>
      </c>
      <c r="DG50">
        <f t="shared" ca="1" si="59"/>
        <v>21</v>
      </c>
      <c r="DH50">
        <v>0</v>
      </c>
    </row>
    <row r="51" spans="1:112" hidden="1">
      <c r="A51" s="68">
        <v>39</v>
      </c>
      <c r="B51" s="262" t="str">
        <f t="shared" ca="1" si="12"/>
        <v>E.1.6.</v>
      </c>
      <c r="C51" s="263" t="str">
        <f t="shared" ca="1" si="13"/>
        <v>Veikla</v>
      </c>
      <c r="D51" s="267"/>
      <c r="E51" s="264">
        <f t="shared" ca="1" si="14"/>
        <v>0.21</v>
      </c>
      <c r="F51" s="265">
        <f ca="1">H51+NPV(FD,I51:INDEX(I51:DC51,PAL))</f>
        <v>0</v>
      </c>
      <c r="G51" s="258">
        <f ca="1">SUMIF($H$5:$DC$5,"&lt;="&amp;PAL,$H51:$DC51)</f>
        <v>0</v>
      </c>
      <c r="H51" s="266">
        <f t="shared" ca="1" si="60"/>
        <v>0</v>
      </c>
      <c r="I51" s="266">
        <f t="shared" ca="1" si="60"/>
        <v>0</v>
      </c>
      <c r="J51" s="266">
        <f t="shared" ca="1" si="60"/>
        <v>0</v>
      </c>
      <c r="K51" s="266">
        <f t="shared" ca="1" si="60"/>
        <v>0</v>
      </c>
      <c r="L51" s="266">
        <f t="shared" ca="1" si="60"/>
        <v>0</v>
      </c>
      <c r="M51" s="266">
        <f t="shared" ca="1" si="60"/>
        <v>0</v>
      </c>
      <c r="N51" s="266">
        <f t="shared" ca="1" si="60"/>
        <v>0</v>
      </c>
      <c r="O51" s="266">
        <f t="shared" ca="1" si="60"/>
        <v>0</v>
      </c>
      <c r="P51" s="266">
        <f t="shared" ca="1" si="60"/>
        <v>0</v>
      </c>
      <c r="Q51" s="266">
        <f t="shared" ca="1" si="60"/>
        <v>0</v>
      </c>
      <c r="R51" s="266">
        <f t="shared" ca="1" si="51"/>
        <v>0</v>
      </c>
      <c r="S51" s="266">
        <f t="shared" ca="1" si="51"/>
        <v>0</v>
      </c>
      <c r="T51" s="266">
        <f t="shared" ca="1" si="51"/>
        <v>0</v>
      </c>
      <c r="U51" s="266">
        <f t="shared" ca="1" si="51"/>
        <v>0</v>
      </c>
      <c r="V51" s="266">
        <f t="shared" ca="1" si="51"/>
        <v>0</v>
      </c>
      <c r="W51" s="266">
        <f t="shared" ca="1" si="51"/>
        <v>0</v>
      </c>
      <c r="X51" s="266">
        <f t="shared" ca="1" si="51"/>
        <v>0</v>
      </c>
      <c r="Y51" s="266">
        <f t="shared" ca="1" si="52"/>
        <v>0</v>
      </c>
      <c r="Z51" s="266">
        <f t="shared" ca="1" si="52"/>
        <v>0</v>
      </c>
      <c r="AA51" s="266">
        <f t="shared" ca="1" si="52"/>
        <v>0</v>
      </c>
      <c r="AB51" s="266">
        <f t="shared" ca="1" si="52"/>
        <v>0</v>
      </c>
      <c r="AC51" s="266">
        <f t="shared" ca="1" si="52"/>
        <v>0</v>
      </c>
      <c r="AD51" s="266">
        <f t="shared" ca="1" si="52"/>
        <v>0</v>
      </c>
      <c r="AE51" s="266">
        <f t="shared" ca="1" si="52"/>
        <v>0</v>
      </c>
      <c r="AF51" s="266">
        <f t="shared" ca="1" si="52"/>
        <v>0</v>
      </c>
      <c r="AG51" s="266">
        <f t="shared" ca="1" si="52"/>
        <v>0</v>
      </c>
      <c r="AH51" s="266">
        <f t="shared" ca="1" si="52"/>
        <v>0</v>
      </c>
      <c r="AI51" s="266">
        <f t="shared" ca="1" si="52"/>
        <v>0</v>
      </c>
      <c r="AJ51" s="266">
        <f t="shared" ca="1" si="52"/>
        <v>0</v>
      </c>
      <c r="AK51" s="266">
        <f t="shared" ca="1" si="52"/>
        <v>0</v>
      </c>
      <c r="AL51" s="266">
        <f t="shared" ca="1" si="52"/>
        <v>0</v>
      </c>
      <c r="AM51" s="266">
        <f t="shared" ca="1" si="52"/>
        <v>0</v>
      </c>
      <c r="AN51" s="266">
        <f t="shared" ca="1" si="52"/>
        <v>0</v>
      </c>
      <c r="AO51" s="266">
        <f t="shared" ca="1" si="53"/>
        <v>0</v>
      </c>
      <c r="AP51" s="266">
        <f t="shared" ca="1" si="53"/>
        <v>0</v>
      </c>
      <c r="AQ51" s="266">
        <f t="shared" ca="1" si="53"/>
        <v>0</v>
      </c>
      <c r="AR51" s="266">
        <f t="shared" ca="1" si="53"/>
        <v>0</v>
      </c>
      <c r="AS51" s="266">
        <f t="shared" ca="1" si="53"/>
        <v>0</v>
      </c>
      <c r="AT51" s="266">
        <f t="shared" ca="1" si="53"/>
        <v>0</v>
      </c>
      <c r="AU51" s="266">
        <f t="shared" ca="1" si="53"/>
        <v>0</v>
      </c>
      <c r="AV51" s="266">
        <f t="shared" ca="1" si="53"/>
        <v>0</v>
      </c>
      <c r="AW51" s="266">
        <f t="shared" ca="1" si="53"/>
        <v>0</v>
      </c>
      <c r="AX51" s="266">
        <f t="shared" ca="1" si="53"/>
        <v>0</v>
      </c>
      <c r="AY51" s="266">
        <f t="shared" ca="1" si="53"/>
        <v>0</v>
      </c>
      <c r="AZ51" s="266">
        <f t="shared" ca="1" si="53"/>
        <v>0</v>
      </c>
      <c r="BA51" s="266">
        <f t="shared" ca="1" si="53"/>
        <v>0</v>
      </c>
      <c r="BB51" s="266">
        <f t="shared" ca="1" si="53"/>
        <v>0</v>
      </c>
      <c r="BC51" s="266">
        <f t="shared" ca="1" si="53"/>
        <v>0</v>
      </c>
      <c r="BD51" s="266">
        <f t="shared" ca="1" si="53"/>
        <v>0</v>
      </c>
      <c r="BE51" s="266">
        <f t="shared" ca="1" si="54"/>
        <v>0</v>
      </c>
      <c r="BF51" s="266">
        <f t="shared" ca="1" si="54"/>
        <v>0</v>
      </c>
      <c r="BG51" s="266">
        <f t="shared" ca="1" si="54"/>
        <v>0</v>
      </c>
      <c r="BH51" s="266">
        <f t="shared" ca="1" si="54"/>
        <v>0</v>
      </c>
      <c r="BI51" s="266">
        <f t="shared" ca="1" si="54"/>
        <v>0</v>
      </c>
      <c r="BJ51" s="266">
        <f t="shared" ca="1" si="54"/>
        <v>0</v>
      </c>
      <c r="BK51" s="266">
        <f t="shared" ca="1" si="54"/>
        <v>0</v>
      </c>
      <c r="BL51" s="266">
        <f t="shared" ca="1" si="54"/>
        <v>0</v>
      </c>
      <c r="BM51" s="266">
        <f t="shared" ca="1" si="54"/>
        <v>0</v>
      </c>
      <c r="BN51" s="266">
        <f t="shared" ca="1" si="54"/>
        <v>0</v>
      </c>
      <c r="BO51" s="266">
        <f t="shared" ca="1" si="54"/>
        <v>0</v>
      </c>
      <c r="BP51" s="266">
        <f t="shared" ca="1" si="54"/>
        <v>0</v>
      </c>
      <c r="BQ51" s="266">
        <f t="shared" ca="1" si="54"/>
        <v>0</v>
      </c>
      <c r="BR51" s="266">
        <f t="shared" ca="1" si="54"/>
        <v>0</v>
      </c>
      <c r="BS51" s="266">
        <f t="shared" ca="1" si="54"/>
        <v>0</v>
      </c>
      <c r="BT51" s="266">
        <f t="shared" ca="1" si="54"/>
        <v>0</v>
      </c>
      <c r="BU51" s="266">
        <f t="shared" ca="1" si="55"/>
        <v>0</v>
      </c>
      <c r="BV51" s="266">
        <f t="shared" ca="1" si="55"/>
        <v>0</v>
      </c>
      <c r="BW51" s="266">
        <f t="shared" ca="1" si="55"/>
        <v>0</v>
      </c>
      <c r="BX51" s="266">
        <f t="shared" ca="1" si="55"/>
        <v>0</v>
      </c>
      <c r="BY51" s="266">
        <f t="shared" ca="1" si="55"/>
        <v>0</v>
      </c>
      <c r="BZ51" s="266">
        <f t="shared" ca="1" si="55"/>
        <v>0</v>
      </c>
      <c r="CA51" s="266">
        <f t="shared" ca="1" si="55"/>
        <v>0</v>
      </c>
      <c r="CB51" s="266">
        <f t="shared" ca="1" si="55"/>
        <v>0</v>
      </c>
      <c r="CC51" s="266">
        <f t="shared" ca="1" si="55"/>
        <v>0</v>
      </c>
      <c r="CD51" s="266">
        <f t="shared" ca="1" si="55"/>
        <v>0</v>
      </c>
      <c r="CE51" s="266">
        <f t="shared" ca="1" si="55"/>
        <v>0</v>
      </c>
      <c r="CF51" s="266">
        <f t="shared" ca="1" si="55"/>
        <v>0</v>
      </c>
      <c r="CG51" s="266">
        <f t="shared" ca="1" si="55"/>
        <v>0</v>
      </c>
      <c r="CH51" s="266">
        <f t="shared" ca="1" si="55"/>
        <v>0</v>
      </c>
      <c r="CI51" s="266">
        <f t="shared" ca="1" si="55"/>
        <v>0</v>
      </c>
      <c r="CJ51" s="266">
        <f t="shared" ca="1" si="55"/>
        <v>0</v>
      </c>
      <c r="CK51" s="266">
        <f t="shared" ca="1" si="56"/>
        <v>0</v>
      </c>
      <c r="CL51" s="266">
        <f t="shared" ca="1" si="56"/>
        <v>0</v>
      </c>
      <c r="CM51" s="266">
        <f t="shared" ca="1" si="56"/>
        <v>0</v>
      </c>
      <c r="CN51" s="266">
        <f t="shared" ca="1" si="56"/>
        <v>0</v>
      </c>
      <c r="CO51" s="266">
        <f t="shared" ca="1" si="56"/>
        <v>0</v>
      </c>
      <c r="CP51" s="266">
        <f t="shared" ca="1" si="56"/>
        <v>0</v>
      </c>
      <c r="CQ51" s="266">
        <f t="shared" ca="1" si="56"/>
        <v>0</v>
      </c>
      <c r="CR51" s="266">
        <f t="shared" ca="1" si="56"/>
        <v>0</v>
      </c>
      <c r="CS51" s="266">
        <f t="shared" ca="1" si="56"/>
        <v>0</v>
      </c>
      <c r="CT51" s="266">
        <f t="shared" ca="1" si="56"/>
        <v>0</v>
      </c>
      <c r="CU51" s="266">
        <f t="shared" ca="1" si="56"/>
        <v>0</v>
      </c>
      <c r="CV51" s="266">
        <f t="shared" ca="1" si="56"/>
        <v>0</v>
      </c>
      <c r="CW51" s="266">
        <f t="shared" ca="1" si="56"/>
        <v>0</v>
      </c>
      <c r="CX51" s="266">
        <f t="shared" ca="1" si="56"/>
        <v>0</v>
      </c>
      <c r="CY51" s="266">
        <f t="shared" ca="1" si="56"/>
        <v>0</v>
      </c>
      <c r="CZ51" s="266">
        <f t="shared" ca="1" si="56"/>
        <v>0</v>
      </c>
      <c r="DA51" s="266">
        <f t="shared" ca="1" si="57"/>
        <v>0</v>
      </c>
      <c r="DB51" s="266">
        <f t="shared" ca="1" si="57"/>
        <v>0</v>
      </c>
      <c r="DC51" s="266">
        <f t="shared" ca="1" si="57"/>
        <v>0</v>
      </c>
      <c r="DE51" s="118" t="str">
        <f t="shared" ca="1" si="24"/>
        <v>E.1.6.</v>
      </c>
      <c r="DF51">
        <f t="shared" ca="1" si="58"/>
        <v>1</v>
      </c>
      <c r="DG51">
        <f t="shared" ca="1" si="59"/>
        <v>21</v>
      </c>
      <c r="DH51">
        <v>0</v>
      </c>
    </row>
    <row r="52" spans="1:112" hidden="1">
      <c r="A52" s="68">
        <v>40</v>
      </c>
      <c r="B52" s="262" t="str">
        <f t="shared" ca="1" si="12"/>
        <v>E.1.7.</v>
      </c>
      <c r="C52" s="263" t="str">
        <f t="shared" ca="1" si="13"/>
        <v>Veikla</v>
      </c>
      <c r="D52" s="267"/>
      <c r="E52" s="264">
        <f t="shared" ca="1" si="14"/>
        <v>0.21</v>
      </c>
      <c r="F52" s="265">
        <f ca="1">H52+NPV(FD,I52:INDEX(I52:DC52,PAL))</f>
        <v>0</v>
      </c>
      <c r="G52" s="258">
        <f ca="1">SUMIF($H$5:$DC$5,"&lt;="&amp;PAL,$H52:$DC52)</f>
        <v>0</v>
      </c>
      <c r="H52" s="266">
        <f t="shared" ca="1" si="60"/>
        <v>0</v>
      </c>
      <c r="I52" s="266">
        <f t="shared" ca="1" si="60"/>
        <v>0</v>
      </c>
      <c r="J52" s="266">
        <f t="shared" ca="1" si="60"/>
        <v>0</v>
      </c>
      <c r="K52" s="266">
        <f t="shared" ca="1" si="60"/>
        <v>0</v>
      </c>
      <c r="L52" s="266">
        <f t="shared" ca="1" si="60"/>
        <v>0</v>
      </c>
      <c r="M52" s="266">
        <f t="shared" ca="1" si="60"/>
        <v>0</v>
      </c>
      <c r="N52" s="266">
        <f t="shared" ca="1" si="60"/>
        <v>0</v>
      </c>
      <c r="O52" s="266">
        <f t="shared" ca="1" si="60"/>
        <v>0</v>
      </c>
      <c r="P52" s="266">
        <f t="shared" ca="1" si="60"/>
        <v>0</v>
      </c>
      <c r="Q52" s="266">
        <f t="shared" ca="1" si="60"/>
        <v>0</v>
      </c>
      <c r="R52" s="266">
        <f t="shared" ca="1" si="51"/>
        <v>0</v>
      </c>
      <c r="S52" s="266">
        <f t="shared" ca="1" si="51"/>
        <v>0</v>
      </c>
      <c r="T52" s="266">
        <f t="shared" ca="1" si="51"/>
        <v>0</v>
      </c>
      <c r="U52" s="266">
        <f t="shared" ca="1" si="51"/>
        <v>0</v>
      </c>
      <c r="V52" s="266">
        <f t="shared" ca="1" si="51"/>
        <v>0</v>
      </c>
      <c r="W52" s="266">
        <f t="shared" ca="1" si="51"/>
        <v>0</v>
      </c>
      <c r="X52" s="266">
        <f t="shared" ca="1" si="51"/>
        <v>0</v>
      </c>
      <c r="Y52" s="266">
        <f t="shared" ca="1" si="52"/>
        <v>0</v>
      </c>
      <c r="Z52" s="266">
        <f t="shared" ca="1" si="52"/>
        <v>0</v>
      </c>
      <c r="AA52" s="266">
        <f t="shared" ca="1" si="52"/>
        <v>0</v>
      </c>
      <c r="AB52" s="266">
        <f t="shared" ca="1" si="52"/>
        <v>0</v>
      </c>
      <c r="AC52" s="266">
        <f t="shared" ca="1" si="52"/>
        <v>0</v>
      </c>
      <c r="AD52" s="266">
        <f t="shared" ca="1" si="52"/>
        <v>0</v>
      </c>
      <c r="AE52" s="266">
        <f t="shared" ca="1" si="52"/>
        <v>0</v>
      </c>
      <c r="AF52" s="266">
        <f t="shared" ca="1" si="52"/>
        <v>0</v>
      </c>
      <c r="AG52" s="266">
        <f t="shared" ca="1" si="52"/>
        <v>0</v>
      </c>
      <c r="AH52" s="266">
        <f t="shared" ca="1" si="52"/>
        <v>0</v>
      </c>
      <c r="AI52" s="266">
        <f t="shared" ca="1" si="52"/>
        <v>0</v>
      </c>
      <c r="AJ52" s="266">
        <f t="shared" ca="1" si="52"/>
        <v>0</v>
      </c>
      <c r="AK52" s="266">
        <f t="shared" ca="1" si="52"/>
        <v>0</v>
      </c>
      <c r="AL52" s="266">
        <f t="shared" ca="1" si="52"/>
        <v>0</v>
      </c>
      <c r="AM52" s="266">
        <f t="shared" ca="1" si="52"/>
        <v>0</v>
      </c>
      <c r="AN52" s="266">
        <f t="shared" ca="1" si="52"/>
        <v>0</v>
      </c>
      <c r="AO52" s="266">
        <f t="shared" ca="1" si="53"/>
        <v>0</v>
      </c>
      <c r="AP52" s="266">
        <f t="shared" ca="1" si="53"/>
        <v>0</v>
      </c>
      <c r="AQ52" s="266">
        <f t="shared" ca="1" si="53"/>
        <v>0</v>
      </c>
      <c r="AR52" s="266">
        <f t="shared" ca="1" si="53"/>
        <v>0</v>
      </c>
      <c r="AS52" s="266">
        <f t="shared" ca="1" si="53"/>
        <v>0</v>
      </c>
      <c r="AT52" s="266">
        <f t="shared" ca="1" si="53"/>
        <v>0</v>
      </c>
      <c r="AU52" s="266">
        <f t="shared" ca="1" si="53"/>
        <v>0</v>
      </c>
      <c r="AV52" s="266">
        <f t="shared" ca="1" si="53"/>
        <v>0</v>
      </c>
      <c r="AW52" s="266">
        <f t="shared" ca="1" si="53"/>
        <v>0</v>
      </c>
      <c r="AX52" s="266">
        <f t="shared" ca="1" si="53"/>
        <v>0</v>
      </c>
      <c r="AY52" s="266">
        <f t="shared" ca="1" si="53"/>
        <v>0</v>
      </c>
      <c r="AZ52" s="266">
        <f t="shared" ca="1" si="53"/>
        <v>0</v>
      </c>
      <c r="BA52" s="266">
        <f t="shared" ca="1" si="53"/>
        <v>0</v>
      </c>
      <c r="BB52" s="266">
        <f t="shared" ca="1" si="53"/>
        <v>0</v>
      </c>
      <c r="BC52" s="266">
        <f t="shared" ca="1" si="53"/>
        <v>0</v>
      </c>
      <c r="BD52" s="266">
        <f t="shared" ca="1" si="53"/>
        <v>0</v>
      </c>
      <c r="BE52" s="266">
        <f t="shared" ca="1" si="54"/>
        <v>0</v>
      </c>
      <c r="BF52" s="266">
        <f t="shared" ca="1" si="54"/>
        <v>0</v>
      </c>
      <c r="BG52" s="266">
        <f t="shared" ca="1" si="54"/>
        <v>0</v>
      </c>
      <c r="BH52" s="266">
        <f t="shared" ca="1" si="54"/>
        <v>0</v>
      </c>
      <c r="BI52" s="266">
        <f t="shared" ca="1" si="54"/>
        <v>0</v>
      </c>
      <c r="BJ52" s="266">
        <f t="shared" ca="1" si="54"/>
        <v>0</v>
      </c>
      <c r="BK52" s="266">
        <f t="shared" ca="1" si="54"/>
        <v>0</v>
      </c>
      <c r="BL52" s="266">
        <f t="shared" ca="1" si="54"/>
        <v>0</v>
      </c>
      <c r="BM52" s="266">
        <f t="shared" ca="1" si="54"/>
        <v>0</v>
      </c>
      <c r="BN52" s="266">
        <f t="shared" ca="1" si="54"/>
        <v>0</v>
      </c>
      <c r="BO52" s="266">
        <f t="shared" ca="1" si="54"/>
        <v>0</v>
      </c>
      <c r="BP52" s="266">
        <f t="shared" ca="1" si="54"/>
        <v>0</v>
      </c>
      <c r="BQ52" s="266">
        <f t="shared" ca="1" si="54"/>
        <v>0</v>
      </c>
      <c r="BR52" s="266">
        <f t="shared" ca="1" si="54"/>
        <v>0</v>
      </c>
      <c r="BS52" s="266">
        <f t="shared" ca="1" si="54"/>
        <v>0</v>
      </c>
      <c r="BT52" s="266">
        <f t="shared" ca="1" si="54"/>
        <v>0</v>
      </c>
      <c r="BU52" s="266">
        <f t="shared" ca="1" si="55"/>
        <v>0</v>
      </c>
      <c r="BV52" s="266">
        <f t="shared" ca="1" si="55"/>
        <v>0</v>
      </c>
      <c r="BW52" s="266">
        <f t="shared" ca="1" si="55"/>
        <v>0</v>
      </c>
      <c r="BX52" s="266">
        <f t="shared" ca="1" si="55"/>
        <v>0</v>
      </c>
      <c r="BY52" s="266">
        <f t="shared" ca="1" si="55"/>
        <v>0</v>
      </c>
      <c r="BZ52" s="266">
        <f t="shared" ca="1" si="55"/>
        <v>0</v>
      </c>
      <c r="CA52" s="266">
        <f t="shared" ca="1" si="55"/>
        <v>0</v>
      </c>
      <c r="CB52" s="266">
        <f t="shared" ca="1" si="55"/>
        <v>0</v>
      </c>
      <c r="CC52" s="266">
        <f t="shared" ca="1" si="55"/>
        <v>0</v>
      </c>
      <c r="CD52" s="266">
        <f t="shared" ca="1" si="55"/>
        <v>0</v>
      </c>
      <c r="CE52" s="266">
        <f t="shared" ca="1" si="55"/>
        <v>0</v>
      </c>
      <c r="CF52" s="266">
        <f t="shared" ca="1" si="55"/>
        <v>0</v>
      </c>
      <c r="CG52" s="266">
        <f t="shared" ca="1" si="55"/>
        <v>0</v>
      </c>
      <c r="CH52" s="266">
        <f t="shared" ca="1" si="55"/>
        <v>0</v>
      </c>
      <c r="CI52" s="266">
        <f t="shared" ca="1" si="55"/>
        <v>0</v>
      </c>
      <c r="CJ52" s="266">
        <f t="shared" ca="1" si="55"/>
        <v>0</v>
      </c>
      <c r="CK52" s="266">
        <f t="shared" ca="1" si="56"/>
        <v>0</v>
      </c>
      <c r="CL52" s="266">
        <f t="shared" ca="1" si="56"/>
        <v>0</v>
      </c>
      <c r="CM52" s="266">
        <f t="shared" ca="1" si="56"/>
        <v>0</v>
      </c>
      <c r="CN52" s="266">
        <f t="shared" ca="1" si="56"/>
        <v>0</v>
      </c>
      <c r="CO52" s="266">
        <f t="shared" ca="1" si="56"/>
        <v>0</v>
      </c>
      <c r="CP52" s="266">
        <f t="shared" ca="1" si="56"/>
        <v>0</v>
      </c>
      <c r="CQ52" s="266">
        <f t="shared" ca="1" si="56"/>
        <v>0</v>
      </c>
      <c r="CR52" s="266">
        <f t="shared" ca="1" si="56"/>
        <v>0</v>
      </c>
      <c r="CS52" s="266">
        <f t="shared" ca="1" si="56"/>
        <v>0</v>
      </c>
      <c r="CT52" s="266">
        <f t="shared" ca="1" si="56"/>
        <v>0</v>
      </c>
      <c r="CU52" s="266">
        <f t="shared" ca="1" si="56"/>
        <v>0</v>
      </c>
      <c r="CV52" s="266">
        <f t="shared" ca="1" si="56"/>
        <v>0</v>
      </c>
      <c r="CW52" s="266">
        <f t="shared" ca="1" si="56"/>
        <v>0</v>
      </c>
      <c r="CX52" s="266">
        <f t="shared" ca="1" si="56"/>
        <v>0</v>
      </c>
      <c r="CY52" s="266">
        <f t="shared" ca="1" si="56"/>
        <v>0</v>
      </c>
      <c r="CZ52" s="266">
        <f t="shared" ca="1" si="56"/>
        <v>0</v>
      </c>
      <c r="DA52" s="266">
        <f t="shared" ca="1" si="57"/>
        <v>0</v>
      </c>
      <c r="DB52" s="266">
        <f t="shared" ca="1" si="57"/>
        <v>0</v>
      </c>
      <c r="DC52" s="266">
        <f t="shared" ca="1" si="57"/>
        <v>0</v>
      </c>
      <c r="DE52" s="118" t="str">
        <f t="shared" ca="1" si="24"/>
        <v>E.1.7.</v>
      </c>
      <c r="DF52">
        <f t="shared" ca="1" si="58"/>
        <v>1</v>
      </c>
      <c r="DG52">
        <f t="shared" ca="1" si="59"/>
        <v>21</v>
      </c>
      <c r="DH52">
        <v>0</v>
      </c>
    </row>
    <row r="53" spans="1:112" hidden="1">
      <c r="A53" s="68">
        <v>41</v>
      </c>
      <c r="B53" s="262" t="str">
        <f t="shared" ca="1" si="12"/>
        <v>E.1.8.</v>
      </c>
      <c r="C53" s="263" t="str">
        <f t="shared" ca="1" si="13"/>
        <v>Veikla</v>
      </c>
      <c r="D53" s="267"/>
      <c r="E53" s="264">
        <f t="shared" ca="1" si="14"/>
        <v>0.21</v>
      </c>
      <c r="F53" s="265">
        <f ca="1">H53+NPV(FD,I53:INDEX(I53:DC53,PAL))</f>
        <v>0</v>
      </c>
      <c r="G53" s="258">
        <f ca="1">SUMIF($H$5:$DC$5,"&lt;="&amp;PAL,$H53:$DC53)</f>
        <v>0</v>
      </c>
      <c r="H53" s="266">
        <f t="shared" ca="1" si="60"/>
        <v>0</v>
      </c>
      <c r="I53" s="266">
        <f t="shared" ca="1" si="60"/>
        <v>0</v>
      </c>
      <c r="J53" s="266">
        <f t="shared" ca="1" si="60"/>
        <v>0</v>
      </c>
      <c r="K53" s="266">
        <f t="shared" ca="1" si="60"/>
        <v>0</v>
      </c>
      <c r="L53" s="266">
        <f t="shared" ca="1" si="60"/>
        <v>0</v>
      </c>
      <c r="M53" s="266">
        <f t="shared" ca="1" si="60"/>
        <v>0</v>
      </c>
      <c r="N53" s="266">
        <f t="shared" ca="1" si="60"/>
        <v>0</v>
      </c>
      <c r="O53" s="266">
        <f t="shared" ca="1" si="60"/>
        <v>0</v>
      </c>
      <c r="P53" s="266">
        <f t="shared" ca="1" si="60"/>
        <v>0</v>
      </c>
      <c r="Q53" s="266">
        <f t="shared" ca="1" si="60"/>
        <v>0</v>
      </c>
      <c r="R53" s="266">
        <f t="shared" ca="1" si="51"/>
        <v>0</v>
      </c>
      <c r="S53" s="266">
        <f t="shared" ca="1" si="51"/>
        <v>0</v>
      </c>
      <c r="T53" s="266">
        <f t="shared" ca="1" si="51"/>
        <v>0</v>
      </c>
      <c r="U53" s="266">
        <f t="shared" ca="1" si="51"/>
        <v>0</v>
      </c>
      <c r="V53" s="266">
        <f t="shared" ca="1" si="51"/>
        <v>0</v>
      </c>
      <c r="W53" s="266">
        <f t="shared" ca="1" si="51"/>
        <v>0</v>
      </c>
      <c r="X53" s="266">
        <f t="shared" ca="1" si="51"/>
        <v>0</v>
      </c>
      <c r="Y53" s="266">
        <f t="shared" ca="1" si="52"/>
        <v>0</v>
      </c>
      <c r="Z53" s="266">
        <f t="shared" ca="1" si="52"/>
        <v>0</v>
      </c>
      <c r="AA53" s="266">
        <f t="shared" ca="1" si="52"/>
        <v>0</v>
      </c>
      <c r="AB53" s="266">
        <f t="shared" ca="1" si="52"/>
        <v>0</v>
      </c>
      <c r="AC53" s="266">
        <f t="shared" ca="1" si="52"/>
        <v>0</v>
      </c>
      <c r="AD53" s="266">
        <f t="shared" ca="1" si="52"/>
        <v>0</v>
      </c>
      <c r="AE53" s="266">
        <f t="shared" ca="1" si="52"/>
        <v>0</v>
      </c>
      <c r="AF53" s="266">
        <f t="shared" ca="1" si="52"/>
        <v>0</v>
      </c>
      <c r="AG53" s="266">
        <f t="shared" ca="1" si="52"/>
        <v>0</v>
      </c>
      <c r="AH53" s="266">
        <f t="shared" ca="1" si="52"/>
        <v>0</v>
      </c>
      <c r="AI53" s="266">
        <f t="shared" ca="1" si="52"/>
        <v>0</v>
      </c>
      <c r="AJ53" s="266">
        <f t="shared" ca="1" si="52"/>
        <v>0</v>
      </c>
      <c r="AK53" s="266">
        <f t="shared" ca="1" si="52"/>
        <v>0</v>
      </c>
      <c r="AL53" s="266">
        <f t="shared" ca="1" si="52"/>
        <v>0</v>
      </c>
      <c r="AM53" s="266">
        <f t="shared" ca="1" si="52"/>
        <v>0</v>
      </c>
      <c r="AN53" s="266">
        <f t="shared" ca="1" si="52"/>
        <v>0</v>
      </c>
      <c r="AO53" s="266">
        <f t="shared" ca="1" si="53"/>
        <v>0</v>
      </c>
      <c r="AP53" s="266">
        <f t="shared" ca="1" si="53"/>
        <v>0</v>
      </c>
      <c r="AQ53" s="266">
        <f t="shared" ca="1" si="53"/>
        <v>0</v>
      </c>
      <c r="AR53" s="266">
        <f t="shared" ca="1" si="53"/>
        <v>0</v>
      </c>
      <c r="AS53" s="266">
        <f t="shared" ca="1" si="53"/>
        <v>0</v>
      </c>
      <c r="AT53" s="266">
        <f t="shared" ca="1" si="53"/>
        <v>0</v>
      </c>
      <c r="AU53" s="266">
        <f t="shared" ca="1" si="53"/>
        <v>0</v>
      </c>
      <c r="AV53" s="266">
        <f t="shared" ca="1" si="53"/>
        <v>0</v>
      </c>
      <c r="AW53" s="266">
        <f t="shared" ca="1" si="53"/>
        <v>0</v>
      </c>
      <c r="AX53" s="266">
        <f t="shared" ca="1" si="53"/>
        <v>0</v>
      </c>
      <c r="AY53" s="266">
        <f t="shared" ca="1" si="53"/>
        <v>0</v>
      </c>
      <c r="AZ53" s="266">
        <f t="shared" ca="1" si="53"/>
        <v>0</v>
      </c>
      <c r="BA53" s="266">
        <f t="shared" ca="1" si="53"/>
        <v>0</v>
      </c>
      <c r="BB53" s="266">
        <f t="shared" ca="1" si="53"/>
        <v>0</v>
      </c>
      <c r="BC53" s="266">
        <f t="shared" ca="1" si="53"/>
        <v>0</v>
      </c>
      <c r="BD53" s="266">
        <f t="shared" ca="1" si="53"/>
        <v>0</v>
      </c>
      <c r="BE53" s="266">
        <f t="shared" ca="1" si="54"/>
        <v>0</v>
      </c>
      <c r="BF53" s="266">
        <f t="shared" ca="1" si="54"/>
        <v>0</v>
      </c>
      <c r="BG53" s="266">
        <f t="shared" ca="1" si="54"/>
        <v>0</v>
      </c>
      <c r="BH53" s="266">
        <f t="shared" ca="1" si="54"/>
        <v>0</v>
      </c>
      <c r="BI53" s="266">
        <f t="shared" ca="1" si="54"/>
        <v>0</v>
      </c>
      <c r="BJ53" s="266">
        <f t="shared" ca="1" si="54"/>
        <v>0</v>
      </c>
      <c r="BK53" s="266">
        <f t="shared" ca="1" si="54"/>
        <v>0</v>
      </c>
      <c r="BL53" s="266">
        <f t="shared" ca="1" si="54"/>
        <v>0</v>
      </c>
      <c r="BM53" s="266">
        <f t="shared" ca="1" si="54"/>
        <v>0</v>
      </c>
      <c r="BN53" s="266">
        <f t="shared" ca="1" si="54"/>
        <v>0</v>
      </c>
      <c r="BO53" s="266">
        <f t="shared" ca="1" si="54"/>
        <v>0</v>
      </c>
      <c r="BP53" s="266">
        <f t="shared" ca="1" si="54"/>
        <v>0</v>
      </c>
      <c r="BQ53" s="266">
        <f t="shared" ca="1" si="54"/>
        <v>0</v>
      </c>
      <c r="BR53" s="266">
        <f t="shared" ca="1" si="54"/>
        <v>0</v>
      </c>
      <c r="BS53" s="266">
        <f t="shared" ca="1" si="54"/>
        <v>0</v>
      </c>
      <c r="BT53" s="266">
        <f t="shared" ca="1" si="54"/>
        <v>0</v>
      </c>
      <c r="BU53" s="266">
        <f t="shared" ca="1" si="55"/>
        <v>0</v>
      </c>
      <c r="BV53" s="266">
        <f t="shared" ca="1" si="55"/>
        <v>0</v>
      </c>
      <c r="BW53" s="266">
        <f t="shared" ca="1" si="55"/>
        <v>0</v>
      </c>
      <c r="BX53" s="266">
        <f t="shared" ca="1" si="55"/>
        <v>0</v>
      </c>
      <c r="BY53" s="266">
        <f t="shared" ca="1" si="55"/>
        <v>0</v>
      </c>
      <c r="BZ53" s="266">
        <f t="shared" ca="1" si="55"/>
        <v>0</v>
      </c>
      <c r="CA53" s="266">
        <f t="shared" ca="1" si="55"/>
        <v>0</v>
      </c>
      <c r="CB53" s="266">
        <f t="shared" ca="1" si="55"/>
        <v>0</v>
      </c>
      <c r="CC53" s="266">
        <f t="shared" ca="1" si="55"/>
        <v>0</v>
      </c>
      <c r="CD53" s="266">
        <f t="shared" ca="1" si="55"/>
        <v>0</v>
      </c>
      <c r="CE53" s="266">
        <f t="shared" ca="1" si="55"/>
        <v>0</v>
      </c>
      <c r="CF53" s="266">
        <f t="shared" ca="1" si="55"/>
        <v>0</v>
      </c>
      <c r="CG53" s="266">
        <f t="shared" ca="1" si="55"/>
        <v>0</v>
      </c>
      <c r="CH53" s="266">
        <f t="shared" ca="1" si="55"/>
        <v>0</v>
      </c>
      <c r="CI53" s="266">
        <f t="shared" ca="1" si="55"/>
        <v>0</v>
      </c>
      <c r="CJ53" s="266">
        <f t="shared" ca="1" si="55"/>
        <v>0</v>
      </c>
      <c r="CK53" s="266">
        <f t="shared" ca="1" si="56"/>
        <v>0</v>
      </c>
      <c r="CL53" s="266">
        <f t="shared" ca="1" si="56"/>
        <v>0</v>
      </c>
      <c r="CM53" s="266">
        <f t="shared" ca="1" si="56"/>
        <v>0</v>
      </c>
      <c r="CN53" s="266">
        <f t="shared" ca="1" si="56"/>
        <v>0</v>
      </c>
      <c r="CO53" s="266">
        <f t="shared" ca="1" si="56"/>
        <v>0</v>
      </c>
      <c r="CP53" s="266">
        <f t="shared" ca="1" si="56"/>
        <v>0</v>
      </c>
      <c r="CQ53" s="266">
        <f t="shared" ca="1" si="56"/>
        <v>0</v>
      </c>
      <c r="CR53" s="266">
        <f t="shared" ca="1" si="56"/>
        <v>0</v>
      </c>
      <c r="CS53" s="266">
        <f t="shared" ca="1" si="56"/>
        <v>0</v>
      </c>
      <c r="CT53" s="266">
        <f t="shared" ca="1" si="56"/>
        <v>0</v>
      </c>
      <c r="CU53" s="266">
        <f t="shared" ca="1" si="56"/>
        <v>0</v>
      </c>
      <c r="CV53" s="266">
        <f t="shared" ca="1" si="56"/>
        <v>0</v>
      </c>
      <c r="CW53" s="266">
        <f t="shared" ca="1" si="56"/>
        <v>0</v>
      </c>
      <c r="CX53" s="266">
        <f t="shared" ca="1" si="56"/>
        <v>0</v>
      </c>
      <c r="CY53" s="266">
        <f t="shared" ca="1" si="56"/>
        <v>0</v>
      </c>
      <c r="CZ53" s="266">
        <f t="shared" ca="1" si="56"/>
        <v>0</v>
      </c>
      <c r="DA53" s="266">
        <f t="shared" ca="1" si="57"/>
        <v>0</v>
      </c>
      <c r="DB53" s="266">
        <f t="shared" ca="1" si="57"/>
        <v>0</v>
      </c>
      <c r="DC53" s="266">
        <f t="shared" ca="1" si="57"/>
        <v>0</v>
      </c>
      <c r="DE53" s="118" t="str">
        <f t="shared" ca="1" si="24"/>
        <v>E.1.8.</v>
      </c>
      <c r="DF53">
        <f t="shared" ca="1" si="58"/>
        <v>1</v>
      </c>
      <c r="DG53">
        <f t="shared" ca="1" si="59"/>
        <v>21</v>
      </c>
      <c r="DH53">
        <v>0</v>
      </c>
    </row>
    <row r="54" spans="1:112" hidden="1">
      <c r="A54" s="68">
        <v>42</v>
      </c>
      <c r="B54" s="262" t="str">
        <f t="shared" ca="1" si="12"/>
        <v>E.1.9.</v>
      </c>
      <c r="C54" s="263" t="str">
        <f t="shared" ca="1" si="13"/>
        <v>Reinvesticijos (po priemonės įgyvendinimo)</v>
      </c>
      <c r="D54" s="180"/>
      <c r="E54" s="264">
        <f t="shared" ca="1" si="14"/>
        <v>0.21</v>
      </c>
      <c r="F54" s="265">
        <f ca="1">H54+NPV(FD,I54:INDEX(I54:DC54,PAL))</f>
        <v>0</v>
      </c>
      <c r="G54" s="258">
        <f ca="1">SUMIF($H$5:$DC$5,"&lt;="&amp;PAL,$H54:$DC54)</f>
        <v>0</v>
      </c>
      <c r="H54" s="266">
        <f t="shared" ca="1" si="60"/>
        <v>0</v>
      </c>
      <c r="I54" s="266">
        <f t="shared" ca="1" si="60"/>
        <v>0</v>
      </c>
      <c r="J54" s="266">
        <f t="shared" ca="1" si="60"/>
        <v>0</v>
      </c>
      <c r="K54" s="266">
        <f t="shared" ca="1" si="60"/>
        <v>0</v>
      </c>
      <c r="L54" s="266">
        <f t="shared" ca="1" si="60"/>
        <v>0</v>
      </c>
      <c r="M54" s="266">
        <f t="shared" ca="1" si="60"/>
        <v>0</v>
      </c>
      <c r="N54" s="266">
        <f t="shared" ca="1" si="60"/>
        <v>0</v>
      </c>
      <c r="O54" s="266">
        <f t="shared" ca="1" si="60"/>
        <v>0</v>
      </c>
      <c r="P54" s="266">
        <f t="shared" ca="1" si="60"/>
        <v>0</v>
      </c>
      <c r="Q54" s="266">
        <f t="shared" ca="1" si="60"/>
        <v>0</v>
      </c>
      <c r="R54" s="266">
        <f t="shared" ca="1" si="51"/>
        <v>0</v>
      </c>
      <c r="S54" s="266">
        <f t="shared" ca="1" si="51"/>
        <v>0</v>
      </c>
      <c r="T54" s="266">
        <f t="shared" ca="1" si="51"/>
        <v>0</v>
      </c>
      <c r="U54" s="266">
        <f t="shared" ca="1" si="51"/>
        <v>0</v>
      </c>
      <c r="V54" s="266">
        <f t="shared" ca="1" si="51"/>
        <v>0</v>
      </c>
      <c r="W54" s="266">
        <f t="shared" ca="1" si="51"/>
        <v>0</v>
      </c>
      <c r="X54" s="266">
        <f t="shared" ca="1" si="51"/>
        <v>0</v>
      </c>
      <c r="Y54" s="266">
        <f t="shared" ca="1" si="52"/>
        <v>0</v>
      </c>
      <c r="Z54" s="266">
        <f t="shared" ca="1" si="52"/>
        <v>0</v>
      </c>
      <c r="AA54" s="266">
        <f t="shared" ca="1" si="52"/>
        <v>0</v>
      </c>
      <c r="AB54" s="266">
        <f t="shared" ca="1" si="52"/>
        <v>0</v>
      </c>
      <c r="AC54" s="266">
        <f t="shared" ca="1" si="52"/>
        <v>0</v>
      </c>
      <c r="AD54" s="266">
        <f t="shared" ca="1" si="52"/>
        <v>0</v>
      </c>
      <c r="AE54" s="266">
        <f t="shared" ca="1" si="52"/>
        <v>0</v>
      </c>
      <c r="AF54" s="266">
        <f t="shared" ca="1" si="52"/>
        <v>0</v>
      </c>
      <c r="AG54" s="266">
        <f t="shared" ca="1" si="52"/>
        <v>0</v>
      </c>
      <c r="AH54" s="266">
        <f t="shared" ca="1" si="52"/>
        <v>0</v>
      </c>
      <c r="AI54" s="266">
        <f t="shared" ca="1" si="52"/>
        <v>0</v>
      </c>
      <c r="AJ54" s="266">
        <f t="shared" ca="1" si="52"/>
        <v>0</v>
      </c>
      <c r="AK54" s="266">
        <f t="shared" ca="1" si="52"/>
        <v>0</v>
      </c>
      <c r="AL54" s="266">
        <f t="shared" ca="1" si="52"/>
        <v>0</v>
      </c>
      <c r="AM54" s="266">
        <f t="shared" ca="1" si="52"/>
        <v>0</v>
      </c>
      <c r="AN54" s="266">
        <f t="shared" ca="1" si="52"/>
        <v>0</v>
      </c>
      <c r="AO54" s="266">
        <f t="shared" ca="1" si="53"/>
        <v>0</v>
      </c>
      <c r="AP54" s="266">
        <f t="shared" ca="1" si="53"/>
        <v>0</v>
      </c>
      <c r="AQ54" s="266">
        <f t="shared" ca="1" si="53"/>
        <v>0</v>
      </c>
      <c r="AR54" s="266">
        <f t="shared" ca="1" si="53"/>
        <v>0</v>
      </c>
      <c r="AS54" s="266">
        <f t="shared" ca="1" si="53"/>
        <v>0</v>
      </c>
      <c r="AT54" s="266">
        <f t="shared" ca="1" si="53"/>
        <v>0</v>
      </c>
      <c r="AU54" s="266">
        <f t="shared" ca="1" si="53"/>
        <v>0</v>
      </c>
      <c r="AV54" s="266">
        <f t="shared" ca="1" si="53"/>
        <v>0</v>
      </c>
      <c r="AW54" s="266">
        <f t="shared" ca="1" si="53"/>
        <v>0</v>
      </c>
      <c r="AX54" s="266">
        <f t="shared" ca="1" si="53"/>
        <v>0</v>
      </c>
      <c r="AY54" s="266">
        <f t="shared" ca="1" si="53"/>
        <v>0</v>
      </c>
      <c r="AZ54" s="266">
        <f t="shared" ca="1" si="53"/>
        <v>0</v>
      </c>
      <c r="BA54" s="266">
        <f t="shared" ca="1" si="53"/>
        <v>0</v>
      </c>
      <c r="BB54" s="266">
        <f t="shared" ca="1" si="53"/>
        <v>0</v>
      </c>
      <c r="BC54" s="266">
        <f t="shared" ca="1" si="53"/>
        <v>0</v>
      </c>
      <c r="BD54" s="266">
        <f t="shared" ca="1" si="53"/>
        <v>0</v>
      </c>
      <c r="BE54" s="266">
        <f t="shared" ca="1" si="54"/>
        <v>0</v>
      </c>
      <c r="BF54" s="266">
        <f t="shared" ca="1" si="54"/>
        <v>0</v>
      </c>
      <c r="BG54" s="266">
        <f t="shared" ca="1" si="54"/>
        <v>0</v>
      </c>
      <c r="BH54" s="266">
        <f t="shared" ca="1" si="54"/>
        <v>0</v>
      </c>
      <c r="BI54" s="266">
        <f t="shared" ca="1" si="54"/>
        <v>0</v>
      </c>
      <c r="BJ54" s="266">
        <f t="shared" ca="1" si="54"/>
        <v>0</v>
      </c>
      <c r="BK54" s="266">
        <f t="shared" ca="1" si="54"/>
        <v>0</v>
      </c>
      <c r="BL54" s="266">
        <f t="shared" ca="1" si="54"/>
        <v>0</v>
      </c>
      <c r="BM54" s="266">
        <f t="shared" ca="1" si="54"/>
        <v>0</v>
      </c>
      <c r="BN54" s="266">
        <f t="shared" ca="1" si="54"/>
        <v>0</v>
      </c>
      <c r="BO54" s="266">
        <f t="shared" ca="1" si="54"/>
        <v>0</v>
      </c>
      <c r="BP54" s="266">
        <f t="shared" ca="1" si="54"/>
        <v>0</v>
      </c>
      <c r="BQ54" s="266">
        <f t="shared" ca="1" si="54"/>
        <v>0</v>
      </c>
      <c r="BR54" s="266">
        <f t="shared" ca="1" si="54"/>
        <v>0</v>
      </c>
      <c r="BS54" s="266">
        <f t="shared" ca="1" si="54"/>
        <v>0</v>
      </c>
      <c r="BT54" s="266">
        <f t="shared" ca="1" si="54"/>
        <v>0</v>
      </c>
      <c r="BU54" s="266">
        <f t="shared" ca="1" si="55"/>
        <v>0</v>
      </c>
      <c r="BV54" s="266">
        <f t="shared" ca="1" si="55"/>
        <v>0</v>
      </c>
      <c r="BW54" s="266">
        <f t="shared" ca="1" si="55"/>
        <v>0</v>
      </c>
      <c r="BX54" s="266">
        <f t="shared" ca="1" si="55"/>
        <v>0</v>
      </c>
      <c r="BY54" s="266">
        <f t="shared" ca="1" si="55"/>
        <v>0</v>
      </c>
      <c r="BZ54" s="266">
        <f t="shared" ca="1" si="55"/>
        <v>0</v>
      </c>
      <c r="CA54" s="266">
        <f t="shared" ca="1" si="55"/>
        <v>0</v>
      </c>
      <c r="CB54" s="266">
        <f t="shared" ca="1" si="55"/>
        <v>0</v>
      </c>
      <c r="CC54" s="266">
        <f t="shared" ca="1" si="55"/>
        <v>0</v>
      </c>
      <c r="CD54" s="266">
        <f t="shared" ca="1" si="55"/>
        <v>0</v>
      </c>
      <c r="CE54" s="266">
        <f t="shared" ca="1" si="55"/>
        <v>0</v>
      </c>
      <c r="CF54" s="266">
        <f t="shared" ca="1" si="55"/>
        <v>0</v>
      </c>
      <c r="CG54" s="266">
        <f t="shared" ca="1" si="55"/>
        <v>0</v>
      </c>
      <c r="CH54" s="266">
        <f t="shared" ca="1" si="55"/>
        <v>0</v>
      </c>
      <c r="CI54" s="266">
        <f t="shared" ca="1" si="55"/>
        <v>0</v>
      </c>
      <c r="CJ54" s="266">
        <f t="shared" ca="1" si="55"/>
        <v>0</v>
      </c>
      <c r="CK54" s="266">
        <f t="shared" ca="1" si="56"/>
        <v>0</v>
      </c>
      <c r="CL54" s="266">
        <f t="shared" ca="1" si="56"/>
        <v>0</v>
      </c>
      <c r="CM54" s="266">
        <f t="shared" ca="1" si="56"/>
        <v>0</v>
      </c>
      <c r="CN54" s="266">
        <f t="shared" ca="1" si="56"/>
        <v>0</v>
      </c>
      <c r="CO54" s="266">
        <f t="shared" ca="1" si="56"/>
        <v>0</v>
      </c>
      <c r="CP54" s="266">
        <f t="shared" ca="1" si="56"/>
        <v>0</v>
      </c>
      <c r="CQ54" s="266">
        <f t="shared" ca="1" si="56"/>
        <v>0</v>
      </c>
      <c r="CR54" s="266">
        <f t="shared" ca="1" si="56"/>
        <v>0</v>
      </c>
      <c r="CS54" s="266">
        <f t="shared" ca="1" si="56"/>
        <v>0</v>
      </c>
      <c r="CT54" s="266">
        <f t="shared" ca="1" si="56"/>
        <v>0</v>
      </c>
      <c r="CU54" s="266">
        <f t="shared" ca="1" si="56"/>
        <v>0</v>
      </c>
      <c r="CV54" s="266">
        <f t="shared" ca="1" si="56"/>
        <v>0</v>
      </c>
      <c r="CW54" s="266">
        <f t="shared" ca="1" si="56"/>
        <v>0</v>
      </c>
      <c r="CX54" s="266">
        <f t="shared" ca="1" si="56"/>
        <v>0</v>
      </c>
      <c r="CY54" s="266">
        <f t="shared" ca="1" si="56"/>
        <v>0</v>
      </c>
      <c r="CZ54" s="266">
        <f t="shared" ca="1" si="56"/>
        <v>0</v>
      </c>
      <c r="DA54" s="266">
        <f t="shared" ca="1" si="57"/>
        <v>0</v>
      </c>
      <c r="DB54" s="266">
        <f t="shared" ca="1" si="57"/>
        <v>0</v>
      </c>
      <c r="DC54" s="266">
        <f t="shared" ca="1" si="57"/>
        <v>0</v>
      </c>
      <c r="DE54" s="118" t="str">
        <f t="shared" ca="1" si="24"/>
        <v>E.1.9.</v>
      </c>
      <c r="DF54">
        <f t="shared" ca="1" si="58"/>
        <v>1</v>
      </c>
      <c r="DG54">
        <f t="shared" ca="1" si="59"/>
        <v>21</v>
      </c>
      <c r="DH54">
        <v>0</v>
      </c>
    </row>
    <row r="55" spans="1:112" hidden="1">
      <c r="A55" s="68">
        <v>43</v>
      </c>
      <c r="B55" s="262" t="str">
        <f t="shared" ca="1" si="12"/>
        <v>E.1.L.</v>
      </c>
      <c r="C55" s="263" t="str">
        <f t="shared" ca="1" si="13"/>
        <v>Likutinė vertė</v>
      </c>
      <c r="D55" s="180"/>
      <c r="E55" s="264">
        <f t="shared" ca="1" si="14"/>
        <v>0.21</v>
      </c>
      <c r="F55" s="265">
        <f ca="1">H55+NPV(FD,I55:INDEX(I55:DC55,PAL))</f>
        <v>20145089.060814101</v>
      </c>
      <c r="G55" s="258">
        <f ca="1">SUMIF($H$5:$DC$5,"&lt;="&amp;PAL,$H55:$DC55)</f>
        <v>53703510.319368064</v>
      </c>
      <c r="H55" s="266">
        <f t="shared" ca="1" si="60"/>
        <v>0</v>
      </c>
      <c r="I55" s="266">
        <f t="shared" ca="1" si="60"/>
        <v>0</v>
      </c>
      <c r="J55" s="266">
        <f t="shared" ca="1" si="60"/>
        <v>0</v>
      </c>
      <c r="K55" s="266">
        <f t="shared" ca="1" si="60"/>
        <v>0</v>
      </c>
      <c r="L55" s="266">
        <f t="shared" ca="1" si="60"/>
        <v>0</v>
      </c>
      <c r="M55" s="266">
        <f t="shared" ca="1" si="60"/>
        <v>0</v>
      </c>
      <c r="N55" s="266">
        <f t="shared" ca="1" si="60"/>
        <v>0</v>
      </c>
      <c r="O55" s="266">
        <f t="shared" ca="1" si="60"/>
        <v>0</v>
      </c>
      <c r="P55" s="266">
        <f t="shared" ca="1" si="60"/>
        <v>0</v>
      </c>
      <c r="Q55" s="266">
        <f t="shared" ca="1" si="60"/>
        <v>0</v>
      </c>
      <c r="R55" s="266">
        <f t="shared" ca="1" si="51"/>
        <v>0</v>
      </c>
      <c r="S55" s="266">
        <f t="shared" ca="1" si="51"/>
        <v>0</v>
      </c>
      <c r="T55" s="266">
        <f t="shared" ca="1" si="51"/>
        <v>0</v>
      </c>
      <c r="U55" s="266">
        <f t="shared" ca="1" si="51"/>
        <v>0</v>
      </c>
      <c r="V55" s="266">
        <f t="shared" ca="1" si="51"/>
        <v>0</v>
      </c>
      <c r="W55" s="266">
        <f t="shared" ca="1" si="51"/>
        <v>0</v>
      </c>
      <c r="X55" s="266">
        <f t="shared" ca="1" si="51"/>
        <v>0</v>
      </c>
      <c r="Y55" s="266">
        <f t="shared" ca="1" si="52"/>
        <v>0</v>
      </c>
      <c r="Z55" s="266">
        <f t="shared" ca="1" si="52"/>
        <v>0</v>
      </c>
      <c r="AA55" s="266">
        <f t="shared" ca="1" si="52"/>
        <v>0</v>
      </c>
      <c r="AB55" s="266">
        <f t="shared" ca="1" si="52"/>
        <v>0</v>
      </c>
      <c r="AC55" s="266">
        <f t="shared" ca="1" si="52"/>
        <v>0</v>
      </c>
      <c r="AD55" s="266">
        <f t="shared" ca="1" si="52"/>
        <v>0</v>
      </c>
      <c r="AE55" s="266">
        <f t="shared" ca="1" si="52"/>
        <v>0</v>
      </c>
      <c r="AF55" s="266">
        <f t="shared" ca="1" si="52"/>
        <v>0</v>
      </c>
      <c r="AG55" s="266">
        <f t="shared" ca="1" si="52"/>
        <v>53703510.319368064</v>
      </c>
      <c r="AH55" s="266">
        <f t="shared" ca="1" si="52"/>
        <v>0</v>
      </c>
      <c r="AI55" s="266">
        <f t="shared" ca="1" si="52"/>
        <v>0</v>
      </c>
      <c r="AJ55" s="266">
        <f t="shared" ca="1" si="52"/>
        <v>0</v>
      </c>
      <c r="AK55" s="266">
        <f t="shared" ca="1" si="52"/>
        <v>0</v>
      </c>
      <c r="AL55" s="266">
        <f t="shared" ca="1" si="52"/>
        <v>0</v>
      </c>
      <c r="AM55" s="266">
        <f t="shared" ca="1" si="52"/>
        <v>0</v>
      </c>
      <c r="AN55" s="266">
        <f t="shared" ca="1" si="52"/>
        <v>0</v>
      </c>
      <c r="AO55" s="266">
        <f t="shared" ca="1" si="53"/>
        <v>0</v>
      </c>
      <c r="AP55" s="266">
        <f t="shared" ca="1" si="53"/>
        <v>0</v>
      </c>
      <c r="AQ55" s="266">
        <f t="shared" ca="1" si="53"/>
        <v>0</v>
      </c>
      <c r="AR55" s="266">
        <f t="shared" ca="1" si="53"/>
        <v>0</v>
      </c>
      <c r="AS55" s="266">
        <f t="shared" ca="1" si="53"/>
        <v>0</v>
      </c>
      <c r="AT55" s="266">
        <f t="shared" ca="1" si="53"/>
        <v>0</v>
      </c>
      <c r="AU55" s="266">
        <f t="shared" ca="1" si="53"/>
        <v>0</v>
      </c>
      <c r="AV55" s="266">
        <f t="shared" ca="1" si="53"/>
        <v>0</v>
      </c>
      <c r="AW55" s="266">
        <f t="shared" ca="1" si="53"/>
        <v>0</v>
      </c>
      <c r="AX55" s="266">
        <f t="shared" ca="1" si="53"/>
        <v>0</v>
      </c>
      <c r="AY55" s="266">
        <f t="shared" ca="1" si="53"/>
        <v>0</v>
      </c>
      <c r="AZ55" s="266">
        <f t="shared" ca="1" si="53"/>
        <v>0</v>
      </c>
      <c r="BA55" s="266">
        <f t="shared" ca="1" si="53"/>
        <v>0</v>
      </c>
      <c r="BB55" s="266">
        <f t="shared" ca="1" si="53"/>
        <v>0</v>
      </c>
      <c r="BC55" s="266">
        <f t="shared" ca="1" si="53"/>
        <v>0</v>
      </c>
      <c r="BD55" s="266">
        <f t="shared" ca="1" si="53"/>
        <v>0</v>
      </c>
      <c r="BE55" s="266">
        <f t="shared" ca="1" si="54"/>
        <v>0</v>
      </c>
      <c r="BF55" s="266">
        <f t="shared" ca="1" si="54"/>
        <v>0</v>
      </c>
      <c r="BG55" s="266">
        <f t="shared" ca="1" si="54"/>
        <v>0</v>
      </c>
      <c r="BH55" s="266">
        <f t="shared" ca="1" si="54"/>
        <v>0</v>
      </c>
      <c r="BI55" s="266">
        <f t="shared" ca="1" si="54"/>
        <v>0</v>
      </c>
      <c r="BJ55" s="266">
        <f t="shared" ca="1" si="54"/>
        <v>0</v>
      </c>
      <c r="BK55" s="266">
        <f t="shared" ca="1" si="54"/>
        <v>0</v>
      </c>
      <c r="BL55" s="266">
        <f t="shared" ca="1" si="54"/>
        <v>0</v>
      </c>
      <c r="BM55" s="266">
        <f t="shared" ca="1" si="54"/>
        <v>0</v>
      </c>
      <c r="BN55" s="266">
        <f t="shared" ca="1" si="54"/>
        <v>0</v>
      </c>
      <c r="BO55" s="266">
        <f t="shared" ca="1" si="54"/>
        <v>0</v>
      </c>
      <c r="BP55" s="266">
        <f t="shared" ca="1" si="54"/>
        <v>0</v>
      </c>
      <c r="BQ55" s="266">
        <f t="shared" ca="1" si="54"/>
        <v>0</v>
      </c>
      <c r="BR55" s="266">
        <f t="shared" ca="1" si="54"/>
        <v>0</v>
      </c>
      <c r="BS55" s="266">
        <f t="shared" ca="1" si="54"/>
        <v>0</v>
      </c>
      <c r="BT55" s="266">
        <f t="shared" ca="1" si="54"/>
        <v>0</v>
      </c>
      <c r="BU55" s="266">
        <f t="shared" ca="1" si="55"/>
        <v>0</v>
      </c>
      <c r="BV55" s="266">
        <f t="shared" ca="1" si="55"/>
        <v>0</v>
      </c>
      <c r="BW55" s="266">
        <f t="shared" ca="1" si="55"/>
        <v>0</v>
      </c>
      <c r="BX55" s="266">
        <f t="shared" ca="1" si="55"/>
        <v>0</v>
      </c>
      <c r="BY55" s="266">
        <f t="shared" ca="1" si="55"/>
        <v>0</v>
      </c>
      <c r="BZ55" s="266">
        <f t="shared" ca="1" si="55"/>
        <v>0</v>
      </c>
      <c r="CA55" s="266">
        <f t="shared" ca="1" si="55"/>
        <v>0</v>
      </c>
      <c r="CB55" s="266">
        <f t="shared" ca="1" si="55"/>
        <v>0</v>
      </c>
      <c r="CC55" s="266">
        <f t="shared" ca="1" si="55"/>
        <v>0</v>
      </c>
      <c r="CD55" s="266">
        <f t="shared" ca="1" si="55"/>
        <v>0</v>
      </c>
      <c r="CE55" s="266">
        <f t="shared" ca="1" si="55"/>
        <v>0</v>
      </c>
      <c r="CF55" s="266">
        <f t="shared" ca="1" si="55"/>
        <v>0</v>
      </c>
      <c r="CG55" s="266">
        <f t="shared" ca="1" si="55"/>
        <v>0</v>
      </c>
      <c r="CH55" s="266">
        <f t="shared" ca="1" si="55"/>
        <v>0</v>
      </c>
      <c r="CI55" s="266">
        <f t="shared" ca="1" si="55"/>
        <v>0</v>
      </c>
      <c r="CJ55" s="266">
        <f t="shared" ca="1" si="55"/>
        <v>0</v>
      </c>
      <c r="CK55" s="266">
        <f t="shared" ca="1" si="56"/>
        <v>0</v>
      </c>
      <c r="CL55" s="266">
        <f t="shared" ca="1" si="56"/>
        <v>0</v>
      </c>
      <c r="CM55" s="266">
        <f t="shared" ca="1" si="56"/>
        <v>0</v>
      </c>
      <c r="CN55" s="266">
        <f t="shared" ca="1" si="56"/>
        <v>0</v>
      </c>
      <c r="CO55" s="266">
        <f t="shared" ca="1" si="56"/>
        <v>0</v>
      </c>
      <c r="CP55" s="266">
        <f t="shared" ca="1" si="56"/>
        <v>0</v>
      </c>
      <c r="CQ55" s="266">
        <f t="shared" ca="1" si="56"/>
        <v>0</v>
      </c>
      <c r="CR55" s="266">
        <f t="shared" ca="1" si="56"/>
        <v>0</v>
      </c>
      <c r="CS55" s="266">
        <f t="shared" ca="1" si="56"/>
        <v>0</v>
      </c>
      <c r="CT55" s="266">
        <f t="shared" ca="1" si="56"/>
        <v>0</v>
      </c>
      <c r="CU55" s="266">
        <f t="shared" ca="1" si="56"/>
        <v>0</v>
      </c>
      <c r="CV55" s="266">
        <f t="shared" ca="1" si="56"/>
        <v>0</v>
      </c>
      <c r="CW55" s="266">
        <f t="shared" ca="1" si="56"/>
        <v>0</v>
      </c>
      <c r="CX55" s="266">
        <f t="shared" ca="1" si="56"/>
        <v>0</v>
      </c>
      <c r="CY55" s="266">
        <f t="shared" ca="1" si="56"/>
        <v>0</v>
      </c>
      <c r="CZ55" s="266">
        <f t="shared" ca="1" si="56"/>
        <v>0</v>
      </c>
      <c r="DA55" s="266">
        <f t="shared" ca="1" si="57"/>
        <v>0</v>
      </c>
      <c r="DB55" s="266">
        <f t="shared" ca="1" si="57"/>
        <v>0</v>
      </c>
      <c r="DC55" s="266">
        <f t="shared" ca="1" si="57"/>
        <v>0</v>
      </c>
      <c r="DE55" s="118" t="str">
        <f t="shared" ca="1" si="24"/>
        <v>E.1.L.</v>
      </c>
      <c r="DF55">
        <f t="shared" ca="1" si="58"/>
        <v>1</v>
      </c>
      <c r="DG55">
        <f t="shared" ca="1" si="59"/>
        <v>21</v>
      </c>
      <c r="DH55">
        <f ca="1">DG55/(100+DG55)</f>
        <v>0.17355371900826447</v>
      </c>
    </row>
    <row r="56" spans="1:112" hidden="1">
      <c r="A56" s="68">
        <v>44</v>
      </c>
      <c r="B56" s="262" t="str">
        <f t="shared" ca="1" si="12"/>
        <v>E.2.</v>
      </c>
      <c r="C56" s="269" t="str">
        <f t="shared" ca="1" si="13"/>
        <v>Paslaugų teikimas</v>
      </c>
      <c r="D56" s="249"/>
      <c r="E56" s="270" t="str">
        <f t="shared" ca="1" si="14"/>
        <v/>
      </c>
      <c r="F56" s="257">
        <f ca="1">SUM(F57:F64)+F65</f>
        <v>0</v>
      </c>
      <c r="G56" s="258">
        <f ca="1">SUMIF($H$5:$DC$5,"&lt;="&amp;PAL,$H56:$DC56)</f>
        <v>0</v>
      </c>
      <c r="H56" s="271">
        <f ca="1">SUM(H57:H65)</f>
        <v>0</v>
      </c>
      <c r="I56" s="271">
        <f t="shared" ref="I56:BT56" ca="1" si="61">SUM(I57:I65)</f>
        <v>0</v>
      </c>
      <c r="J56" s="271">
        <f t="shared" ca="1" si="61"/>
        <v>0</v>
      </c>
      <c r="K56" s="271">
        <f t="shared" ca="1" si="61"/>
        <v>0</v>
      </c>
      <c r="L56" s="271">
        <f t="shared" ca="1" si="61"/>
        <v>0</v>
      </c>
      <c r="M56" s="271">
        <f t="shared" ca="1" si="61"/>
        <v>0</v>
      </c>
      <c r="N56" s="271">
        <f t="shared" ca="1" si="61"/>
        <v>0</v>
      </c>
      <c r="O56" s="271">
        <f t="shared" ca="1" si="61"/>
        <v>0</v>
      </c>
      <c r="P56" s="271">
        <f t="shared" ca="1" si="61"/>
        <v>0</v>
      </c>
      <c r="Q56" s="271">
        <f t="shared" ca="1" si="61"/>
        <v>0</v>
      </c>
      <c r="R56" s="271">
        <f t="shared" ca="1" si="61"/>
        <v>0</v>
      </c>
      <c r="S56" s="271">
        <f t="shared" ca="1" si="61"/>
        <v>0</v>
      </c>
      <c r="T56" s="271">
        <f t="shared" ca="1" si="61"/>
        <v>0</v>
      </c>
      <c r="U56" s="271">
        <f t="shared" ca="1" si="61"/>
        <v>0</v>
      </c>
      <c r="V56" s="271">
        <f t="shared" ca="1" si="61"/>
        <v>0</v>
      </c>
      <c r="W56" s="271">
        <f t="shared" ca="1" si="61"/>
        <v>0</v>
      </c>
      <c r="X56" s="271">
        <f t="shared" ca="1" si="61"/>
        <v>0</v>
      </c>
      <c r="Y56" s="271">
        <f t="shared" ca="1" si="61"/>
        <v>0</v>
      </c>
      <c r="Z56" s="271">
        <f t="shared" ca="1" si="61"/>
        <v>0</v>
      </c>
      <c r="AA56" s="271">
        <f t="shared" ca="1" si="61"/>
        <v>0</v>
      </c>
      <c r="AB56" s="271">
        <f t="shared" ca="1" si="61"/>
        <v>0</v>
      </c>
      <c r="AC56" s="271">
        <f t="shared" ca="1" si="61"/>
        <v>0</v>
      </c>
      <c r="AD56" s="271">
        <f t="shared" ca="1" si="61"/>
        <v>0</v>
      </c>
      <c r="AE56" s="271">
        <f t="shared" ca="1" si="61"/>
        <v>0</v>
      </c>
      <c r="AF56" s="271">
        <f t="shared" ca="1" si="61"/>
        <v>0</v>
      </c>
      <c r="AG56" s="271">
        <f t="shared" ca="1" si="61"/>
        <v>0</v>
      </c>
      <c r="AH56" s="271">
        <f t="shared" ca="1" si="61"/>
        <v>0</v>
      </c>
      <c r="AI56" s="271">
        <f t="shared" ca="1" si="61"/>
        <v>0</v>
      </c>
      <c r="AJ56" s="271">
        <f t="shared" ca="1" si="61"/>
        <v>0</v>
      </c>
      <c r="AK56" s="271">
        <f t="shared" ca="1" si="61"/>
        <v>0</v>
      </c>
      <c r="AL56" s="271">
        <f t="shared" ca="1" si="61"/>
        <v>0</v>
      </c>
      <c r="AM56" s="271">
        <f t="shared" ca="1" si="61"/>
        <v>0</v>
      </c>
      <c r="AN56" s="271">
        <f t="shared" ca="1" si="61"/>
        <v>0</v>
      </c>
      <c r="AO56" s="271">
        <f t="shared" ca="1" si="61"/>
        <v>0</v>
      </c>
      <c r="AP56" s="271">
        <f t="shared" ca="1" si="61"/>
        <v>0</v>
      </c>
      <c r="AQ56" s="271">
        <f t="shared" ca="1" si="61"/>
        <v>0</v>
      </c>
      <c r="AR56" s="271">
        <f t="shared" ca="1" si="61"/>
        <v>0</v>
      </c>
      <c r="AS56" s="271">
        <f t="shared" ca="1" si="61"/>
        <v>0</v>
      </c>
      <c r="AT56" s="271">
        <f t="shared" ca="1" si="61"/>
        <v>0</v>
      </c>
      <c r="AU56" s="271">
        <f t="shared" ca="1" si="61"/>
        <v>0</v>
      </c>
      <c r="AV56" s="271">
        <f t="shared" ca="1" si="61"/>
        <v>0</v>
      </c>
      <c r="AW56" s="271">
        <f t="shared" ca="1" si="61"/>
        <v>0</v>
      </c>
      <c r="AX56" s="271">
        <f t="shared" ca="1" si="61"/>
        <v>0</v>
      </c>
      <c r="AY56" s="271">
        <f t="shared" ca="1" si="61"/>
        <v>0</v>
      </c>
      <c r="AZ56" s="271">
        <f t="shared" ca="1" si="61"/>
        <v>0</v>
      </c>
      <c r="BA56" s="271">
        <f t="shared" ca="1" si="61"/>
        <v>0</v>
      </c>
      <c r="BB56" s="271">
        <f t="shared" ca="1" si="61"/>
        <v>0</v>
      </c>
      <c r="BC56" s="271">
        <f t="shared" ca="1" si="61"/>
        <v>0</v>
      </c>
      <c r="BD56" s="271">
        <f t="shared" ca="1" si="61"/>
        <v>0</v>
      </c>
      <c r="BE56" s="271">
        <f t="shared" ca="1" si="61"/>
        <v>0</v>
      </c>
      <c r="BF56" s="271">
        <f t="shared" ca="1" si="61"/>
        <v>0</v>
      </c>
      <c r="BG56" s="271">
        <f t="shared" ca="1" si="61"/>
        <v>0</v>
      </c>
      <c r="BH56" s="271">
        <f t="shared" ca="1" si="61"/>
        <v>0</v>
      </c>
      <c r="BI56" s="271">
        <f t="shared" ca="1" si="61"/>
        <v>0</v>
      </c>
      <c r="BJ56" s="271">
        <f t="shared" ca="1" si="61"/>
        <v>0</v>
      </c>
      <c r="BK56" s="271">
        <f t="shared" ca="1" si="61"/>
        <v>0</v>
      </c>
      <c r="BL56" s="271">
        <f t="shared" ca="1" si="61"/>
        <v>0</v>
      </c>
      <c r="BM56" s="271">
        <f t="shared" ca="1" si="61"/>
        <v>0</v>
      </c>
      <c r="BN56" s="271">
        <f t="shared" ca="1" si="61"/>
        <v>0</v>
      </c>
      <c r="BO56" s="271">
        <f t="shared" ca="1" si="61"/>
        <v>0</v>
      </c>
      <c r="BP56" s="271">
        <f t="shared" ca="1" si="61"/>
        <v>0</v>
      </c>
      <c r="BQ56" s="271">
        <f t="shared" ca="1" si="61"/>
        <v>0</v>
      </c>
      <c r="BR56" s="271">
        <f t="shared" ca="1" si="61"/>
        <v>0</v>
      </c>
      <c r="BS56" s="271">
        <f t="shared" ca="1" si="61"/>
        <v>0</v>
      </c>
      <c r="BT56" s="271">
        <f t="shared" ca="1" si="61"/>
        <v>0</v>
      </c>
      <c r="BU56" s="271">
        <f t="shared" ref="BU56:DC56" ca="1" si="62">SUM(BU57:BU65)</f>
        <v>0</v>
      </c>
      <c r="BV56" s="271">
        <f t="shared" ca="1" si="62"/>
        <v>0</v>
      </c>
      <c r="BW56" s="271">
        <f t="shared" ca="1" si="62"/>
        <v>0</v>
      </c>
      <c r="BX56" s="271">
        <f t="shared" ca="1" si="62"/>
        <v>0</v>
      </c>
      <c r="BY56" s="271">
        <f t="shared" ca="1" si="62"/>
        <v>0</v>
      </c>
      <c r="BZ56" s="271">
        <f t="shared" ca="1" si="62"/>
        <v>0</v>
      </c>
      <c r="CA56" s="271">
        <f t="shared" ca="1" si="62"/>
        <v>0</v>
      </c>
      <c r="CB56" s="271">
        <f t="shared" ca="1" si="62"/>
        <v>0</v>
      </c>
      <c r="CC56" s="271">
        <f t="shared" ca="1" si="62"/>
        <v>0</v>
      </c>
      <c r="CD56" s="271">
        <f t="shared" ca="1" si="62"/>
        <v>0</v>
      </c>
      <c r="CE56" s="271">
        <f t="shared" ca="1" si="62"/>
        <v>0</v>
      </c>
      <c r="CF56" s="271">
        <f t="shared" ca="1" si="62"/>
        <v>0</v>
      </c>
      <c r="CG56" s="271">
        <f t="shared" ca="1" si="62"/>
        <v>0</v>
      </c>
      <c r="CH56" s="271">
        <f t="shared" ca="1" si="62"/>
        <v>0</v>
      </c>
      <c r="CI56" s="271">
        <f t="shared" ca="1" si="62"/>
        <v>0</v>
      </c>
      <c r="CJ56" s="271">
        <f t="shared" ca="1" si="62"/>
        <v>0</v>
      </c>
      <c r="CK56" s="271">
        <f t="shared" ca="1" si="62"/>
        <v>0</v>
      </c>
      <c r="CL56" s="271">
        <f t="shared" ca="1" si="62"/>
        <v>0</v>
      </c>
      <c r="CM56" s="271">
        <f t="shared" ca="1" si="62"/>
        <v>0</v>
      </c>
      <c r="CN56" s="271">
        <f t="shared" ca="1" si="62"/>
        <v>0</v>
      </c>
      <c r="CO56" s="271">
        <f t="shared" ca="1" si="62"/>
        <v>0</v>
      </c>
      <c r="CP56" s="271">
        <f t="shared" ca="1" si="62"/>
        <v>0</v>
      </c>
      <c r="CQ56" s="271">
        <f t="shared" ca="1" si="62"/>
        <v>0</v>
      </c>
      <c r="CR56" s="271">
        <f t="shared" ca="1" si="62"/>
        <v>0</v>
      </c>
      <c r="CS56" s="271">
        <f t="shared" ca="1" si="62"/>
        <v>0</v>
      </c>
      <c r="CT56" s="271">
        <f t="shared" ca="1" si="62"/>
        <v>0</v>
      </c>
      <c r="CU56" s="271">
        <f t="shared" ca="1" si="62"/>
        <v>0</v>
      </c>
      <c r="CV56" s="271">
        <f t="shared" ca="1" si="62"/>
        <v>0</v>
      </c>
      <c r="CW56" s="271">
        <f t="shared" ca="1" si="62"/>
        <v>0</v>
      </c>
      <c r="CX56" s="271">
        <f t="shared" ca="1" si="62"/>
        <v>0</v>
      </c>
      <c r="CY56" s="271">
        <f t="shared" ca="1" si="62"/>
        <v>0</v>
      </c>
      <c r="CZ56" s="271">
        <f t="shared" ca="1" si="62"/>
        <v>0</v>
      </c>
      <c r="DA56" s="271">
        <f t="shared" ca="1" si="62"/>
        <v>0</v>
      </c>
      <c r="DB56" s="271">
        <f t="shared" ca="1" si="62"/>
        <v>0</v>
      </c>
      <c r="DC56" s="271">
        <f t="shared" ca="1" si="62"/>
        <v>0</v>
      </c>
      <c r="DE56" s="118"/>
    </row>
    <row r="57" spans="1:112" hidden="1">
      <c r="A57" s="68">
        <v>45</v>
      </c>
      <c r="B57" s="262" t="str">
        <f t="shared" ca="1" si="12"/>
        <v>E.2.1.</v>
      </c>
      <c r="C57" s="263" t="str">
        <f t="shared" ca="1" si="13"/>
        <v>Veikla</v>
      </c>
      <c r="D57" s="267"/>
      <c r="E57" s="264">
        <f t="shared" ca="1" si="14"/>
        <v>0.21</v>
      </c>
      <c r="F57" s="265">
        <f ca="1">H57+NPV(FD,I57:INDEX(I57:DC57,PAL))</f>
        <v>0</v>
      </c>
      <c r="G57" s="258">
        <f ca="1">SUMIF($H$5:$DC$5,"&lt;="&amp;PAL,$H57:$DC57)</f>
        <v>0</v>
      </c>
      <c r="H57" s="266">
        <f t="shared" ref="H57:W66" ca="1" si="63">OFFSET(INDIRECT("'"&amp;Opt_alt&amp;"'!H12"),$A57,H$5)*$DF57</f>
        <v>0</v>
      </c>
      <c r="I57" s="266">
        <f t="shared" ca="1" si="63"/>
        <v>0</v>
      </c>
      <c r="J57" s="266">
        <f t="shared" ca="1" si="63"/>
        <v>0</v>
      </c>
      <c r="K57" s="266">
        <f t="shared" ca="1" si="63"/>
        <v>0</v>
      </c>
      <c r="L57" s="266">
        <f t="shared" ca="1" si="63"/>
        <v>0</v>
      </c>
      <c r="M57" s="266">
        <f t="shared" ca="1" si="63"/>
        <v>0</v>
      </c>
      <c r="N57" s="266">
        <f t="shared" ca="1" si="63"/>
        <v>0</v>
      </c>
      <c r="O57" s="266">
        <f t="shared" ca="1" si="63"/>
        <v>0</v>
      </c>
      <c r="P57" s="266">
        <f t="shared" ca="1" si="63"/>
        <v>0</v>
      </c>
      <c r="Q57" s="266">
        <f t="shared" ca="1" si="63"/>
        <v>0</v>
      </c>
      <c r="R57" s="266">
        <f t="shared" ca="1" si="63"/>
        <v>0</v>
      </c>
      <c r="S57" s="266">
        <f t="shared" ca="1" si="63"/>
        <v>0</v>
      </c>
      <c r="T57" s="266">
        <f t="shared" ca="1" si="63"/>
        <v>0</v>
      </c>
      <c r="U57" s="266">
        <f t="shared" ca="1" si="63"/>
        <v>0</v>
      </c>
      <c r="V57" s="266">
        <f t="shared" ca="1" si="63"/>
        <v>0</v>
      </c>
      <c r="W57" s="266">
        <f t="shared" ca="1" si="63"/>
        <v>0</v>
      </c>
      <c r="X57" s="266">
        <f t="shared" ref="X57:AM66" ca="1" si="64">OFFSET(INDIRECT("'"&amp;Opt_alt&amp;"'!H12"),$A57,X$5)*$DF57</f>
        <v>0</v>
      </c>
      <c r="Y57" s="266">
        <f t="shared" ca="1" si="64"/>
        <v>0</v>
      </c>
      <c r="Z57" s="266">
        <f t="shared" ca="1" si="64"/>
        <v>0</v>
      </c>
      <c r="AA57" s="266">
        <f t="shared" ca="1" si="64"/>
        <v>0</v>
      </c>
      <c r="AB57" s="266">
        <f t="shared" ca="1" si="64"/>
        <v>0</v>
      </c>
      <c r="AC57" s="266">
        <f t="shared" ca="1" si="64"/>
        <v>0</v>
      </c>
      <c r="AD57" s="266">
        <f t="shared" ca="1" si="64"/>
        <v>0</v>
      </c>
      <c r="AE57" s="266">
        <f t="shared" ca="1" si="64"/>
        <v>0</v>
      </c>
      <c r="AF57" s="266">
        <f t="shared" ca="1" si="64"/>
        <v>0</v>
      </c>
      <c r="AG57" s="266">
        <f t="shared" ca="1" si="64"/>
        <v>0</v>
      </c>
      <c r="AH57" s="266">
        <f t="shared" ca="1" si="64"/>
        <v>0</v>
      </c>
      <c r="AI57" s="266">
        <f t="shared" ca="1" si="64"/>
        <v>0</v>
      </c>
      <c r="AJ57" s="266">
        <f t="shared" ca="1" si="64"/>
        <v>0</v>
      </c>
      <c r="AK57" s="266">
        <f t="shared" ca="1" si="64"/>
        <v>0</v>
      </c>
      <c r="AL57" s="266">
        <f t="shared" ca="1" si="64"/>
        <v>0</v>
      </c>
      <c r="AM57" s="266">
        <f t="shared" ca="1" si="64"/>
        <v>0</v>
      </c>
      <c r="AN57" s="266">
        <f t="shared" ref="AN57:BC66" ca="1" si="65">OFFSET(INDIRECT("'"&amp;Opt_alt&amp;"'!H12"),$A57,AN$5)*$DF57</f>
        <v>0</v>
      </c>
      <c r="AO57" s="266">
        <f t="shared" ca="1" si="65"/>
        <v>0</v>
      </c>
      <c r="AP57" s="266">
        <f t="shared" ca="1" si="65"/>
        <v>0</v>
      </c>
      <c r="AQ57" s="266">
        <f t="shared" ca="1" si="65"/>
        <v>0</v>
      </c>
      <c r="AR57" s="266">
        <f t="shared" ca="1" si="65"/>
        <v>0</v>
      </c>
      <c r="AS57" s="266">
        <f t="shared" ca="1" si="65"/>
        <v>0</v>
      </c>
      <c r="AT57" s="266">
        <f t="shared" ca="1" si="65"/>
        <v>0</v>
      </c>
      <c r="AU57" s="266">
        <f t="shared" ca="1" si="65"/>
        <v>0</v>
      </c>
      <c r="AV57" s="266">
        <f t="shared" ca="1" si="65"/>
        <v>0</v>
      </c>
      <c r="AW57" s="266">
        <f t="shared" ca="1" si="65"/>
        <v>0</v>
      </c>
      <c r="AX57" s="266">
        <f t="shared" ca="1" si="65"/>
        <v>0</v>
      </c>
      <c r="AY57" s="266">
        <f t="shared" ca="1" si="65"/>
        <v>0</v>
      </c>
      <c r="AZ57" s="266">
        <f t="shared" ca="1" si="65"/>
        <v>0</v>
      </c>
      <c r="BA57" s="266">
        <f t="shared" ca="1" si="65"/>
        <v>0</v>
      </c>
      <c r="BB57" s="266">
        <f t="shared" ca="1" si="65"/>
        <v>0</v>
      </c>
      <c r="BC57" s="266">
        <f t="shared" ca="1" si="65"/>
        <v>0</v>
      </c>
      <c r="BD57" s="266">
        <f t="shared" ref="BD57:BS66" ca="1" si="66">OFFSET(INDIRECT("'"&amp;Opt_alt&amp;"'!H12"),$A57,BD$5)*$DF57</f>
        <v>0</v>
      </c>
      <c r="BE57" s="266">
        <f t="shared" ca="1" si="66"/>
        <v>0</v>
      </c>
      <c r="BF57" s="266">
        <f t="shared" ca="1" si="66"/>
        <v>0</v>
      </c>
      <c r="BG57" s="266">
        <f t="shared" ca="1" si="66"/>
        <v>0</v>
      </c>
      <c r="BH57" s="266">
        <f t="shared" ca="1" si="66"/>
        <v>0</v>
      </c>
      <c r="BI57" s="266">
        <f t="shared" ca="1" si="66"/>
        <v>0</v>
      </c>
      <c r="BJ57" s="266">
        <f t="shared" ca="1" si="66"/>
        <v>0</v>
      </c>
      <c r="BK57" s="266">
        <f t="shared" ca="1" si="66"/>
        <v>0</v>
      </c>
      <c r="BL57" s="266">
        <f t="shared" ca="1" si="66"/>
        <v>0</v>
      </c>
      <c r="BM57" s="266">
        <f t="shared" ca="1" si="66"/>
        <v>0</v>
      </c>
      <c r="BN57" s="266">
        <f t="shared" ca="1" si="66"/>
        <v>0</v>
      </c>
      <c r="BO57" s="266">
        <f t="shared" ca="1" si="66"/>
        <v>0</v>
      </c>
      <c r="BP57" s="266">
        <f t="shared" ca="1" si="66"/>
        <v>0</v>
      </c>
      <c r="BQ57" s="266">
        <f t="shared" ca="1" si="66"/>
        <v>0</v>
      </c>
      <c r="BR57" s="266">
        <f t="shared" ca="1" si="66"/>
        <v>0</v>
      </c>
      <c r="BS57" s="266">
        <f t="shared" ca="1" si="66"/>
        <v>0</v>
      </c>
      <c r="BT57" s="266">
        <f t="shared" ref="BT57:CI66" ca="1" si="67">OFFSET(INDIRECT("'"&amp;Opt_alt&amp;"'!H12"),$A57,BT$5)*$DF57</f>
        <v>0</v>
      </c>
      <c r="BU57" s="266">
        <f t="shared" ca="1" si="67"/>
        <v>0</v>
      </c>
      <c r="BV57" s="266">
        <f t="shared" ca="1" si="67"/>
        <v>0</v>
      </c>
      <c r="BW57" s="266">
        <f t="shared" ca="1" si="67"/>
        <v>0</v>
      </c>
      <c r="BX57" s="266">
        <f t="shared" ca="1" si="67"/>
        <v>0</v>
      </c>
      <c r="BY57" s="266">
        <f t="shared" ca="1" si="67"/>
        <v>0</v>
      </c>
      <c r="BZ57" s="266">
        <f t="shared" ca="1" si="67"/>
        <v>0</v>
      </c>
      <c r="CA57" s="266">
        <f t="shared" ca="1" si="67"/>
        <v>0</v>
      </c>
      <c r="CB57" s="266">
        <f t="shared" ca="1" si="67"/>
        <v>0</v>
      </c>
      <c r="CC57" s="266">
        <f t="shared" ca="1" si="67"/>
        <v>0</v>
      </c>
      <c r="CD57" s="266">
        <f t="shared" ca="1" si="67"/>
        <v>0</v>
      </c>
      <c r="CE57" s="266">
        <f t="shared" ca="1" si="67"/>
        <v>0</v>
      </c>
      <c r="CF57" s="266">
        <f t="shared" ca="1" si="67"/>
        <v>0</v>
      </c>
      <c r="CG57" s="266">
        <f t="shared" ca="1" si="67"/>
        <v>0</v>
      </c>
      <c r="CH57" s="266">
        <f t="shared" ca="1" si="67"/>
        <v>0</v>
      </c>
      <c r="CI57" s="266">
        <f t="shared" ca="1" si="67"/>
        <v>0</v>
      </c>
      <c r="CJ57" s="266">
        <f t="shared" ref="CJ57:CY66" ca="1" si="68">OFFSET(INDIRECT("'"&amp;Opt_alt&amp;"'!H12"),$A57,CJ$5)*$DF57</f>
        <v>0</v>
      </c>
      <c r="CK57" s="266">
        <f t="shared" ca="1" si="68"/>
        <v>0</v>
      </c>
      <c r="CL57" s="266">
        <f t="shared" ca="1" si="68"/>
        <v>0</v>
      </c>
      <c r="CM57" s="266">
        <f t="shared" ca="1" si="68"/>
        <v>0</v>
      </c>
      <c r="CN57" s="266">
        <f t="shared" ca="1" si="68"/>
        <v>0</v>
      </c>
      <c r="CO57" s="266">
        <f t="shared" ca="1" si="68"/>
        <v>0</v>
      </c>
      <c r="CP57" s="266">
        <f t="shared" ca="1" si="68"/>
        <v>0</v>
      </c>
      <c r="CQ57" s="266">
        <f t="shared" ca="1" si="68"/>
        <v>0</v>
      </c>
      <c r="CR57" s="266">
        <f t="shared" ca="1" si="68"/>
        <v>0</v>
      </c>
      <c r="CS57" s="266">
        <f t="shared" ca="1" si="68"/>
        <v>0</v>
      </c>
      <c r="CT57" s="266">
        <f t="shared" ca="1" si="68"/>
        <v>0</v>
      </c>
      <c r="CU57" s="266">
        <f t="shared" ca="1" si="68"/>
        <v>0</v>
      </c>
      <c r="CV57" s="266">
        <f t="shared" ca="1" si="68"/>
        <v>0</v>
      </c>
      <c r="CW57" s="266">
        <f t="shared" ca="1" si="68"/>
        <v>0</v>
      </c>
      <c r="CX57" s="266">
        <f t="shared" ca="1" si="68"/>
        <v>0</v>
      </c>
      <c r="CY57" s="266">
        <f t="shared" ca="1" si="68"/>
        <v>0</v>
      </c>
      <c r="CZ57" s="266">
        <f t="shared" ref="CT57:DC66" ca="1" si="69">OFFSET(INDIRECT("'"&amp;Opt_alt&amp;"'!H12"),$A57,CZ$5)*$DF57</f>
        <v>0</v>
      </c>
      <c r="DA57" s="266">
        <f t="shared" ca="1" si="69"/>
        <v>0</v>
      </c>
      <c r="DB57" s="266">
        <f t="shared" ca="1" si="69"/>
        <v>0</v>
      </c>
      <c r="DC57" s="266">
        <f t="shared" ca="1" si="69"/>
        <v>0</v>
      </c>
      <c r="DE57" s="118" t="str">
        <f t="shared" ca="1" si="24"/>
        <v>E.2.1.</v>
      </c>
      <c r="DF57">
        <f t="shared" ref="DF57:DF66" ca="1" si="70">VLOOKUP(DE57,scenarijai,$DF$6,FALSE)</f>
        <v>1</v>
      </c>
      <c r="DG57">
        <f t="shared" ref="DG57:DG66" ca="1" si="71">OFFSET(INDIRECT("'"&amp;Opt_alt&amp;"'!H12"),$A57,DG$5)</f>
        <v>21</v>
      </c>
      <c r="DH57">
        <v>0</v>
      </c>
    </row>
    <row r="58" spans="1:112" hidden="1">
      <c r="A58" s="68">
        <v>46</v>
      </c>
      <c r="B58" s="262" t="str">
        <f t="shared" ca="1" si="12"/>
        <v>E.2.2.</v>
      </c>
      <c r="C58" s="263" t="str">
        <f t="shared" ca="1" si="13"/>
        <v>Veikla</v>
      </c>
      <c r="D58" s="267"/>
      <c r="E58" s="264">
        <f t="shared" ca="1" si="14"/>
        <v>0.21</v>
      </c>
      <c r="F58" s="265">
        <f ca="1">H58+NPV(FD,I58:INDEX(I58:DC58,PAL))</f>
        <v>0</v>
      </c>
      <c r="G58" s="258">
        <f ca="1">SUMIF($H$5:$DC$5,"&lt;="&amp;PAL,$H58:$DC58)</f>
        <v>0</v>
      </c>
      <c r="H58" s="266">
        <f t="shared" ca="1" si="63"/>
        <v>0</v>
      </c>
      <c r="I58" s="266">
        <f t="shared" ca="1" si="63"/>
        <v>0</v>
      </c>
      <c r="J58" s="266">
        <f t="shared" ca="1" si="63"/>
        <v>0</v>
      </c>
      <c r="K58" s="266">
        <f t="shared" ca="1" si="63"/>
        <v>0</v>
      </c>
      <c r="L58" s="266">
        <f t="shared" ca="1" si="63"/>
        <v>0</v>
      </c>
      <c r="M58" s="266">
        <f t="shared" ca="1" si="63"/>
        <v>0</v>
      </c>
      <c r="N58" s="266">
        <f t="shared" ca="1" si="63"/>
        <v>0</v>
      </c>
      <c r="O58" s="266">
        <f t="shared" ca="1" si="63"/>
        <v>0</v>
      </c>
      <c r="P58" s="266">
        <f t="shared" ca="1" si="63"/>
        <v>0</v>
      </c>
      <c r="Q58" s="266">
        <f t="shared" ca="1" si="63"/>
        <v>0</v>
      </c>
      <c r="R58" s="266">
        <f t="shared" ca="1" si="63"/>
        <v>0</v>
      </c>
      <c r="S58" s="266">
        <f t="shared" ca="1" si="63"/>
        <v>0</v>
      </c>
      <c r="T58" s="266">
        <f t="shared" ca="1" si="63"/>
        <v>0</v>
      </c>
      <c r="U58" s="266">
        <f t="shared" ca="1" si="63"/>
        <v>0</v>
      </c>
      <c r="V58" s="266">
        <f t="shared" ca="1" si="63"/>
        <v>0</v>
      </c>
      <c r="W58" s="266">
        <f t="shared" ca="1" si="63"/>
        <v>0</v>
      </c>
      <c r="X58" s="266">
        <f t="shared" ca="1" si="64"/>
        <v>0</v>
      </c>
      <c r="Y58" s="266">
        <f t="shared" ca="1" si="64"/>
        <v>0</v>
      </c>
      <c r="Z58" s="266">
        <f t="shared" ca="1" si="64"/>
        <v>0</v>
      </c>
      <c r="AA58" s="266">
        <f t="shared" ca="1" si="64"/>
        <v>0</v>
      </c>
      <c r="AB58" s="266">
        <f t="shared" ca="1" si="64"/>
        <v>0</v>
      </c>
      <c r="AC58" s="266">
        <f t="shared" ca="1" si="64"/>
        <v>0</v>
      </c>
      <c r="AD58" s="266">
        <f t="shared" ca="1" si="64"/>
        <v>0</v>
      </c>
      <c r="AE58" s="266">
        <f t="shared" ca="1" si="64"/>
        <v>0</v>
      </c>
      <c r="AF58" s="266">
        <f t="shared" ca="1" si="64"/>
        <v>0</v>
      </c>
      <c r="AG58" s="266">
        <f t="shared" ca="1" si="64"/>
        <v>0</v>
      </c>
      <c r="AH58" s="266">
        <f t="shared" ca="1" si="64"/>
        <v>0</v>
      </c>
      <c r="AI58" s="266">
        <f t="shared" ca="1" si="64"/>
        <v>0</v>
      </c>
      <c r="AJ58" s="266">
        <f t="shared" ca="1" si="64"/>
        <v>0</v>
      </c>
      <c r="AK58" s="266">
        <f t="shared" ca="1" si="64"/>
        <v>0</v>
      </c>
      <c r="AL58" s="266">
        <f t="shared" ca="1" si="64"/>
        <v>0</v>
      </c>
      <c r="AM58" s="266">
        <f t="shared" ca="1" si="64"/>
        <v>0</v>
      </c>
      <c r="AN58" s="266">
        <f t="shared" ca="1" si="65"/>
        <v>0</v>
      </c>
      <c r="AO58" s="266">
        <f t="shared" ca="1" si="65"/>
        <v>0</v>
      </c>
      <c r="AP58" s="266">
        <f t="shared" ca="1" si="65"/>
        <v>0</v>
      </c>
      <c r="AQ58" s="266">
        <f t="shared" ca="1" si="65"/>
        <v>0</v>
      </c>
      <c r="AR58" s="266">
        <f t="shared" ca="1" si="65"/>
        <v>0</v>
      </c>
      <c r="AS58" s="266">
        <f t="shared" ca="1" si="65"/>
        <v>0</v>
      </c>
      <c r="AT58" s="266">
        <f t="shared" ca="1" si="65"/>
        <v>0</v>
      </c>
      <c r="AU58" s="266">
        <f t="shared" ca="1" si="65"/>
        <v>0</v>
      </c>
      <c r="AV58" s="266">
        <f t="shared" ca="1" si="65"/>
        <v>0</v>
      </c>
      <c r="AW58" s="266">
        <f t="shared" ca="1" si="65"/>
        <v>0</v>
      </c>
      <c r="AX58" s="266">
        <f t="shared" ca="1" si="65"/>
        <v>0</v>
      </c>
      <c r="AY58" s="266">
        <f t="shared" ca="1" si="65"/>
        <v>0</v>
      </c>
      <c r="AZ58" s="266">
        <f t="shared" ca="1" si="65"/>
        <v>0</v>
      </c>
      <c r="BA58" s="266">
        <f t="shared" ca="1" si="65"/>
        <v>0</v>
      </c>
      <c r="BB58" s="266">
        <f t="shared" ca="1" si="65"/>
        <v>0</v>
      </c>
      <c r="BC58" s="266">
        <f t="shared" ca="1" si="65"/>
        <v>0</v>
      </c>
      <c r="BD58" s="266">
        <f t="shared" ca="1" si="66"/>
        <v>0</v>
      </c>
      <c r="BE58" s="266">
        <f t="shared" ca="1" si="66"/>
        <v>0</v>
      </c>
      <c r="BF58" s="266">
        <f t="shared" ca="1" si="66"/>
        <v>0</v>
      </c>
      <c r="BG58" s="266">
        <f t="shared" ca="1" si="66"/>
        <v>0</v>
      </c>
      <c r="BH58" s="266">
        <f t="shared" ca="1" si="66"/>
        <v>0</v>
      </c>
      <c r="BI58" s="266">
        <f t="shared" ca="1" si="66"/>
        <v>0</v>
      </c>
      <c r="BJ58" s="266">
        <f t="shared" ca="1" si="66"/>
        <v>0</v>
      </c>
      <c r="BK58" s="266">
        <f t="shared" ca="1" si="66"/>
        <v>0</v>
      </c>
      <c r="BL58" s="266">
        <f t="shared" ca="1" si="66"/>
        <v>0</v>
      </c>
      <c r="BM58" s="266">
        <f t="shared" ca="1" si="66"/>
        <v>0</v>
      </c>
      <c r="BN58" s="266">
        <f t="shared" ca="1" si="66"/>
        <v>0</v>
      </c>
      <c r="BO58" s="266">
        <f t="shared" ca="1" si="66"/>
        <v>0</v>
      </c>
      <c r="BP58" s="266">
        <f t="shared" ca="1" si="66"/>
        <v>0</v>
      </c>
      <c r="BQ58" s="266">
        <f t="shared" ca="1" si="66"/>
        <v>0</v>
      </c>
      <c r="BR58" s="266">
        <f t="shared" ca="1" si="66"/>
        <v>0</v>
      </c>
      <c r="BS58" s="266">
        <f t="shared" ca="1" si="66"/>
        <v>0</v>
      </c>
      <c r="BT58" s="266">
        <f t="shared" ca="1" si="67"/>
        <v>0</v>
      </c>
      <c r="BU58" s="266">
        <f t="shared" ca="1" si="67"/>
        <v>0</v>
      </c>
      <c r="BV58" s="266">
        <f t="shared" ca="1" si="67"/>
        <v>0</v>
      </c>
      <c r="BW58" s="266">
        <f t="shared" ca="1" si="67"/>
        <v>0</v>
      </c>
      <c r="BX58" s="266">
        <f t="shared" ca="1" si="67"/>
        <v>0</v>
      </c>
      <c r="BY58" s="266">
        <f t="shared" ca="1" si="67"/>
        <v>0</v>
      </c>
      <c r="BZ58" s="266">
        <f t="shared" ca="1" si="67"/>
        <v>0</v>
      </c>
      <c r="CA58" s="266">
        <f t="shared" ca="1" si="67"/>
        <v>0</v>
      </c>
      <c r="CB58" s="266">
        <f t="shared" ca="1" si="67"/>
        <v>0</v>
      </c>
      <c r="CC58" s="266">
        <f t="shared" ca="1" si="67"/>
        <v>0</v>
      </c>
      <c r="CD58" s="266">
        <f t="shared" ca="1" si="67"/>
        <v>0</v>
      </c>
      <c r="CE58" s="266">
        <f t="shared" ca="1" si="67"/>
        <v>0</v>
      </c>
      <c r="CF58" s="266">
        <f t="shared" ca="1" si="67"/>
        <v>0</v>
      </c>
      <c r="CG58" s="266">
        <f t="shared" ca="1" si="67"/>
        <v>0</v>
      </c>
      <c r="CH58" s="266">
        <f t="shared" ca="1" si="67"/>
        <v>0</v>
      </c>
      <c r="CI58" s="266">
        <f t="shared" ca="1" si="67"/>
        <v>0</v>
      </c>
      <c r="CJ58" s="266">
        <f t="shared" ca="1" si="68"/>
        <v>0</v>
      </c>
      <c r="CK58" s="266">
        <f t="shared" ca="1" si="68"/>
        <v>0</v>
      </c>
      <c r="CL58" s="266">
        <f t="shared" ca="1" si="68"/>
        <v>0</v>
      </c>
      <c r="CM58" s="266">
        <f t="shared" ca="1" si="68"/>
        <v>0</v>
      </c>
      <c r="CN58" s="266">
        <f t="shared" ca="1" si="68"/>
        <v>0</v>
      </c>
      <c r="CO58" s="266">
        <f t="shared" ca="1" si="68"/>
        <v>0</v>
      </c>
      <c r="CP58" s="266">
        <f t="shared" ca="1" si="68"/>
        <v>0</v>
      </c>
      <c r="CQ58" s="266">
        <f t="shared" ca="1" si="68"/>
        <v>0</v>
      </c>
      <c r="CR58" s="266">
        <f t="shared" ca="1" si="68"/>
        <v>0</v>
      </c>
      <c r="CS58" s="266">
        <f t="shared" ca="1" si="68"/>
        <v>0</v>
      </c>
      <c r="CT58" s="266">
        <f t="shared" ca="1" si="69"/>
        <v>0</v>
      </c>
      <c r="CU58" s="266">
        <f t="shared" ca="1" si="69"/>
        <v>0</v>
      </c>
      <c r="CV58" s="266">
        <f t="shared" ca="1" si="69"/>
        <v>0</v>
      </c>
      <c r="CW58" s="266">
        <f t="shared" ca="1" si="69"/>
        <v>0</v>
      </c>
      <c r="CX58" s="266">
        <f t="shared" ca="1" si="69"/>
        <v>0</v>
      </c>
      <c r="CY58" s="266">
        <f t="shared" ca="1" si="69"/>
        <v>0</v>
      </c>
      <c r="CZ58" s="266">
        <f t="shared" ca="1" si="69"/>
        <v>0</v>
      </c>
      <c r="DA58" s="266">
        <f t="shared" ca="1" si="69"/>
        <v>0</v>
      </c>
      <c r="DB58" s="266">
        <f t="shared" ca="1" si="69"/>
        <v>0</v>
      </c>
      <c r="DC58" s="266">
        <f t="shared" ca="1" si="69"/>
        <v>0</v>
      </c>
      <c r="DE58" s="118" t="str">
        <f t="shared" ca="1" si="24"/>
        <v>E.2.2.</v>
      </c>
      <c r="DF58">
        <f t="shared" ca="1" si="70"/>
        <v>1</v>
      </c>
      <c r="DG58">
        <f t="shared" ca="1" si="71"/>
        <v>21</v>
      </c>
      <c r="DH58">
        <v>0</v>
      </c>
    </row>
    <row r="59" spans="1:112" hidden="1">
      <c r="A59" s="68">
        <v>47</v>
      </c>
      <c r="B59" s="262" t="str">
        <f t="shared" ca="1" si="12"/>
        <v>E.2.3.</v>
      </c>
      <c r="C59" s="263" t="str">
        <f t="shared" ca="1" si="13"/>
        <v>Veikla</v>
      </c>
      <c r="D59" s="267"/>
      <c r="E59" s="264">
        <f t="shared" ca="1" si="14"/>
        <v>0.21</v>
      </c>
      <c r="F59" s="265">
        <f ca="1">H59+NPV(FD,I59:INDEX(I59:DC59,PAL))</f>
        <v>0</v>
      </c>
      <c r="G59" s="258">
        <f ca="1">SUMIF($H$5:$DC$5,"&lt;="&amp;PAL,$H59:$DC59)</f>
        <v>0</v>
      </c>
      <c r="H59" s="266">
        <f t="shared" ca="1" si="63"/>
        <v>0</v>
      </c>
      <c r="I59" s="266">
        <f t="shared" ca="1" si="63"/>
        <v>0</v>
      </c>
      <c r="J59" s="266">
        <f t="shared" ca="1" si="63"/>
        <v>0</v>
      </c>
      <c r="K59" s="266">
        <f t="shared" ca="1" si="63"/>
        <v>0</v>
      </c>
      <c r="L59" s="266">
        <f t="shared" ca="1" si="63"/>
        <v>0</v>
      </c>
      <c r="M59" s="266">
        <f t="shared" ca="1" si="63"/>
        <v>0</v>
      </c>
      <c r="N59" s="266">
        <f t="shared" ca="1" si="63"/>
        <v>0</v>
      </c>
      <c r="O59" s="266">
        <f t="shared" ca="1" si="63"/>
        <v>0</v>
      </c>
      <c r="P59" s="266">
        <f t="shared" ca="1" si="63"/>
        <v>0</v>
      </c>
      <c r="Q59" s="266">
        <f t="shared" ca="1" si="63"/>
        <v>0</v>
      </c>
      <c r="R59" s="266">
        <f t="shared" ca="1" si="63"/>
        <v>0</v>
      </c>
      <c r="S59" s="266">
        <f t="shared" ca="1" si="63"/>
        <v>0</v>
      </c>
      <c r="T59" s="266">
        <f t="shared" ca="1" si="63"/>
        <v>0</v>
      </c>
      <c r="U59" s="266">
        <f t="shared" ca="1" si="63"/>
        <v>0</v>
      </c>
      <c r="V59" s="266">
        <f t="shared" ca="1" si="63"/>
        <v>0</v>
      </c>
      <c r="W59" s="266">
        <f t="shared" ca="1" si="63"/>
        <v>0</v>
      </c>
      <c r="X59" s="266">
        <f t="shared" ca="1" si="64"/>
        <v>0</v>
      </c>
      <c r="Y59" s="266">
        <f t="shared" ca="1" si="64"/>
        <v>0</v>
      </c>
      <c r="Z59" s="266">
        <f t="shared" ca="1" si="64"/>
        <v>0</v>
      </c>
      <c r="AA59" s="266">
        <f t="shared" ca="1" si="64"/>
        <v>0</v>
      </c>
      <c r="AB59" s="266">
        <f t="shared" ca="1" si="64"/>
        <v>0</v>
      </c>
      <c r="AC59" s="266">
        <f t="shared" ca="1" si="64"/>
        <v>0</v>
      </c>
      <c r="AD59" s="266">
        <f t="shared" ca="1" si="64"/>
        <v>0</v>
      </c>
      <c r="AE59" s="266">
        <f t="shared" ca="1" si="64"/>
        <v>0</v>
      </c>
      <c r="AF59" s="266">
        <f t="shared" ca="1" si="64"/>
        <v>0</v>
      </c>
      <c r="AG59" s="266">
        <f t="shared" ca="1" si="64"/>
        <v>0</v>
      </c>
      <c r="AH59" s="266">
        <f t="shared" ca="1" si="64"/>
        <v>0</v>
      </c>
      <c r="AI59" s="266">
        <f t="shared" ca="1" si="64"/>
        <v>0</v>
      </c>
      <c r="AJ59" s="266">
        <f t="shared" ca="1" si="64"/>
        <v>0</v>
      </c>
      <c r="AK59" s="266">
        <f t="shared" ca="1" si="64"/>
        <v>0</v>
      </c>
      <c r="AL59" s="266">
        <f t="shared" ca="1" si="64"/>
        <v>0</v>
      </c>
      <c r="AM59" s="266">
        <f t="shared" ca="1" si="64"/>
        <v>0</v>
      </c>
      <c r="AN59" s="266">
        <f t="shared" ca="1" si="65"/>
        <v>0</v>
      </c>
      <c r="AO59" s="266">
        <f t="shared" ca="1" si="65"/>
        <v>0</v>
      </c>
      <c r="AP59" s="266">
        <f t="shared" ca="1" si="65"/>
        <v>0</v>
      </c>
      <c r="AQ59" s="266">
        <f t="shared" ca="1" si="65"/>
        <v>0</v>
      </c>
      <c r="AR59" s="266">
        <f t="shared" ca="1" si="65"/>
        <v>0</v>
      </c>
      <c r="AS59" s="266">
        <f t="shared" ca="1" si="65"/>
        <v>0</v>
      </c>
      <c r="AT59" s="266">
        <f t="shared" ca="1" si="65"/>
        <v>0</v>
      </c>
      <c r="AU59" s="266">
        <f t="shared" ca="1" si="65"/>
        <v>0</v>
      </c>
      <c r="AV59" s="266">
        <f t="shared" ca="1" si="65"/>
        <v>0</v>
      </c>
      <c r="AW59" s="266">
        <f t="shared" ca="1" si="65"/>
        <v>0</v>
      </c>
      <c r="AX59" s="266">
        <f t="shared" ca="1" si="65"/>
        <v>0</v>
      </c>
      <c r="AY59" s="266">
        <f t="shared" ca="1" si="65"/>
        <v>0</v>
      </c>
      <c r="AZ59" s="266">
        <f t="shared" ca="1" si="65"/>
        <v>0</v>
      </c>
      <c r="BA59" s="266">
        <f t="shared" ca="1" si="65"/>
        <v>0</v>
      </c>
      <c r="BB59" s="266">
        <f t="shared" ca="1" si="65"/>
        <v>0</v>
      </c>
      <c r="BC59" s="266">
        <f t="shared" ca="1" si="65"/>
        <v>0</v>
      </c>
      <c r="BD59" s="266">
        <f t="shared" ca="1" si="66"/>
        <v>0</v>
      </c>
      <c r="BE59" s="266">
        <f t="shared" ca="1" si="66"/>
        <v>0</v>
      </c>
      <c r="BF59" s="266">
        <f t="shared" ca="1" si="66"/>
        <v>0</v>
      </c>
      <c r="BG59" s="266">
        <f t="shared" ca="1" si="66"/>
        <v>0</v>
      </c>
      <c r="BH59" s="266">
        <f t="shared" ca="1" si="66"/>
        <v>0</v>
      </c>
      <c r="BI59" s="266">
        <f t="shared" ca="1" si="66"/>
        <v>0</v>
      </c>
      <c r="BJ59" s="266">
        <f t="shared" ca="1" si="66"/>
        <v>0</v>
      </c>
      <c r="BK59" s="266">
        <f t="shared" ca="1" si="66"/>
        <v>0</v>
      </c>
      <c r="BL59" s="266">
        <f t="shared" ca="1" si="66"/>
        <v>0</v>
      </c>
      <c r="BM59" s="266">
        <f t="shared" ca="1" si="66"/>
        <v>0</v>
      </c>
      <c r="BN59" s="266">
        <f t="shared" ca="1" si="66"/>
        <v>0</v>
      </c>
      <c r="BO59" s="266">
        <f t="shared" ca="1" si="66"/>
        <v>0</v>
      </c>
      <c r="BP59" s="266">
        <f t="shared" ca="1" si="66"/>
        <v>0</v>
      </c>
      <c r="BQ59" s="266">
        <f t="shared" ca="1" si="66"/>
        <v>0</v>
      </c>
      <c r="BR59" s="266">
        <f t="shared" ca="1" si="66"/>
        <v>0</v>
      </c>
      <c r="BS59" s="266">
        <f t="shared" ca="1" si="66"/>
        <v>0</v>
      </c>
      <c r="BT59" s="266">
        <f t="shared" ca="1" si="67"/>
        <v>0</v>
      </c>
      <c r="BU59" s="266">
        <f t="shared" ca="1" si="67"/>
        <v>0</v>
      </c>
      <c r="BV59" s="266">
        <f t="shared" ca="1" si="67"/>
        <v>0</v>
      </c>
      <c r="BW59" s="266">
        <f t="shared" ca="1" si="67"/>
        <v>0</v>
      </c>
      <c r="BX59" s="266">
        <f t="shared" ca="1" si="67"/>
        <v>0</v>
      </c>
      <c r="BY59" s="266">
        <f t="shared" ca="1" si="67"/>
        <v>0</v>
      </c>
      <c r="BZ59" s="266">
        <f t="shared" ca="1" si="67"/>
        <v>0</v>
      </c>
      <c r="CA59" s="266">
        <f t="shared" ca="1" si="67"/>
        <v>0</v>
      </c>
      <c r="CB59" s="266">
        <f t="shared" ca="1" si="67"/>
        <v>0</v>
      </c>
      <c r="CC59" s="266">
        <f t="shared" ca="1" si="67"/>
        <v>0</v>
      </c>
      <c r="CD59" s="266">
        <f t="shared" ca="1" si="67"/>
        <v>0</v>
      </c>
      <c r="CE59" s="266">
        <f t="shared" ca="1" si="67"/>
        <v>0</v>
      </c>
      <c r="CF59" s="266">
        <f t="shared" ca="1" si="67"/>
        <v>0</v>
      </c>
      <c r="CG59" s="266">
        <f t="shared" ca="1" si="67"/>
        <v>0</v>
      </c>
      <c r="CH59" s="266">
        <f t="shared" ca="1" si="67"/>
        <v>0</v>
      </c>
      <c r="CI59" s="266">
        <f t="shared" ca="1" si="67"/>
        <v>0</v>
      </c>
      <c r="CJ59" s="266">
        <f t="shared" ca="1" si="68"/>
        <v>0</v>
      </c>
      <c r="CK59" s="266">
        <f t="shared" ca="1" si="68"/>
        <v>0</v>
      </c>
      <c r="CL59" s="266">
        <f t="shared" ca="1" si="68"/>
        <v>0</v>
      </c>
      <c r="CM59" s="266">
        <f t="shared" ca="1" si="68"/>
        <v>0</v>
      </c>
      <c r="CN59" s="266">
        <f t="shared" ca="1" si="68"/>
        <v>0</v>
      </c>
      <c r="CO59" s="266">
        <f t="shared" ca="1" si="68"/>
        <v>0</v>
      </c>
      <c r="CP59" s="266">
        <f t="shared" ca="1" si="68"/>
        <v>0</v>
      </c>
      <c r="CQ59" s="266">
        <f t="shared" ca="1" si="68"/>
        <v>0</v>
      </c>
      <c r="CR59" s="266">
        <f t="shared" ca="1" si="68"/>
        <v>0</v>
      </c>
      <c r="CS59" s="266">
        <f t="shared" ca="1" si="68"/>
        <v>0</v>
      </c>
      <c r="CT59" s="266">
        <f t="shared" ca="1" si="69"/>
        <v>0</v>
      </c>
      <c r="CU59" s="266">
        <f t="shared" ca="1" si="69"/>
        <v>0</v>
      </c>
      <c r="CV59" s="266">
        <f t="shared" ca="1" si="69"/>
        <v>0</v>
      </c>
      <c r="CW59" s="266">
        <f t="shared" ca="1" si="69"/>
        <v>0</v>
      </c>
      <c r="CX59" s="266">
        <f t="shared" ca="1" si="69"/>
        <v>0</v>
      </c>
      <c r="CY59" s="266">
        <f t="shared" ca="1" si="69"/>
        <v>0</v>
      </c>
      <c r="CZ59" s="266">
        <f t="shared" ca="1" si="69"/>
        <v>0</v>
      </c>
      <c r="DA59" s="266">
        <f t="shared" ca="1" si="69"/>
        <v>0</v>
      </c>
      <c r="DB59" s="266">
        <f t="shared" ca="1" si="69"/>
        <v>0</v>
      </c>
      <c r="DC59" s="266">
        <f t="shared" ca="1" si="69"/>
        <v>0</v>
      </c>
      <c r="DE59" s="118" t="str">
        <f t="shared" ca="1" si="24"/>
        <v>E.2.3.</v>
      </c>
      <c r="DF59">
        <f t="shared" ca="1" si="70"/>
        <v>1</v>
      </c>
      <c r="DG59">
        <f t="shared" ca="1" si="71"/>
        <v>21</v>
      </c>
      <c r="DH59">
        <v>0</v>
      </c>
    </row>
    <row r="60" spans="1:112" hidden="1">
      <c r="A60" s="68">
        <v>48</v>
      </c>
      <c r="B60" s="262" t="str">
        <f t="shared" ca="1" si="12"/>
        <v>E.2.4.</v>
      </c>
      <c r="C60" s="263" t="str">
        <f t="shared" ca="1" si="13"/>
        <v>Veikla</v>
      </c>
      <c r="D60" s="267"/>
      <c r="E60" s="264">
        <f t="shared" ca="1" si="14"/>
        <v>0.21</v>
      </c>
      <c r="F60" s="265">
        <f ca="1">H60+NPV(FD,I60:INDEX(I60:DC60,PAL))</f>
        <v>0</v>
      </c>
      <c r="G60" s="258">
        <f ca="1">SUMIF($H$5:$DC$5,"&lt;="&amp;PAL,$H60:$DC60)</f>
        <v>0</v>
      </c>
      <c r="H60" s="266">
        <f t="shared" ca="1" si="63"/>
        <v>0</v>
      </c>
      <c r="I60" s="266">
        <f t="shared" ca="1" si="63"/>
        <v>0</v>
      </c>
      <c r="J60" s="266">
        <f t="shared" ca="1" si="63"/>
        <v>0</v>
      </c>
      <c r="K60" s="266">
        <f t="shared" ca="1" si="63"/>
        <v>0</v>
      </c>
      <c r="L60" s="266">
        <f t="shared" ca="1" si="63"/>
        <v>0</v>
      </c>
      <c r="M60" s="266">
        <f t="shared" ca="1" si="63"/>
        <v>0</v>
      </c>
      <c r="N60" s="266">
        <f t="shared" ca="1" si="63"/>
        <v>0</v>
      </c>
      <c r="O60" s="266">
        <f t="shared" ca="1" si="63"/>
        <v>0</v>
      </c>
      <c r="P60" s="266">
        <f t="shared" ca="1" si="63"/>
        <v>0</v>
      </c>
      <c r="Q60" s="266">
        <f t="shared" ca="1" si="63"/>
        <v>0</v>
      </c>
      <c r="R60" s="266">
        <f t="shared" ca="1" si="63"/>
        <v>0</v>
      </c>
      <c r="S60" s="266">
        <f t="shared" ca="1" si="63"/>
        <v>0</v>
      </c>
      <c r="T60" s="266">
        <f t="shared" ca="1" si="63"/>
        <v>0</v>
      </c>
      <c r="U60" s="266">
        <f t="shared" ca="1" si="63"/>
        <v>0</v>
      </c>
      <c r="V60" s="266">
        <f t="shared" ca="1" si="63"/>
        <v>0</v>
      </c>
      <c r="W60" s="266">
        <f t="shared" ca="1" si="63"/>
        <v>0</v>
      </c>
      <c r="X60" s="266">
        <f t="shared" ca="1" si="64"/>
        <v>0</v>
      </c>
      <c r="Y60" s="266">
        <f t="shared" ca="1" si="64"/>
        <v>0</v>
      </c>
      <c r="Z60" s="266">
        <f t="shared" ca="1" si="64"/>
        <v>0</v>
      </c>
      <c r="AA60" s="266">
        <f t="shared" ca="1" si="64"/>
        <v>0</v>
      </c>
      <c r="AB60" s="266">
        <f t="shared" ca="1" si="64"/>
        <v>0</v>
      </c>
      <c r="AC60" s="266">
        <f t="shared" ca="1" si="64"/>
        <v>0</v>
      </c>
      <c r="AD60" s="266">
        <f t="shared" ca="1" si="64"/>
        <v>0</v>
      </c>
      <c r="AE60" s="266">
        <f t="shared" ca="1" si="64"/>
        <v>0</v>
      </c>
      <c r="AF60" s="266">
        <f t="shared" ca="1" si="64"/>
        <v>0</v>
      </c>
      <c r="AG60" s="266">
        <f t="shared" ca="1" si="64"/>
        <v>0</v>
      </c>
      <c r="AH60" s="266">
        <f t="shared" ca="1" si="64"/>
        <v>0</v>
      </c>
      <c r="AI60" s="266">
        <f t="shared" ca="1" si="64"/>
        <v>0</v>
      </c>
      <c r="AJ60" s="266">
        <f t="shared" ca="1" si="64"/>
        <v>0</v>
      </c>
      <c r="AK60" s="266">
        <f t="shared" ca="1" si="64"/>
        <v>0</v>
      </c>
      <c r="AL60" s="266">
        <f t="shared" ca="1" si="64"/>
        <v>0</v>
      </c>
      <c r="AM60" s="266">
        <f t="shared" ca="1" si="64"/>
        <v>0</v>
      </c>
      <c r="AN60" s="266">
        <f t="shared" ca="1" si="65"/>
        <v>0</v>
      </c>
      <c r="AO60" s="266">
        <f t="shared" ca="1" si="65"/>
        <v>0</v>
      </c>
      <c r="AP60" s="266">
        <f t="shared" ca="1" si="65"/>
        <v>0</v>
      </c>
      <c r="AQ60" s="266">
        <f t="shared" ca="1" si="65"/>
        <v>0</v>
      </c>
      <c r="AR60" s="266">
        <f t="shared" ca="1" si="65"/>
        <v>0</v>
      </c>
      <c r="AS60" s="266">
        <f t="shared" ca="1" si="65"/>
        <v>0</v>
      </c>
      <c r="AT60" s="266">
        <f t="shared" ca="1" si="65"/>
        <v>0</v>
      </c>
      <c r="AU60" s="266">
        <f t="shared" ca="1" si="65"/>
        <v>0</v>
      </c>
      <c r="AV60" s="266">
        <f t="shared" ca="1" si="65"/>
        <v>0</v>
      </c>
      <c r="AW60" s="266">
        <f t="shared" ca="1" si="65"/>
        <v>0</v>
      </c>
      <c r="AX60" s="266">
        <f t="shared" ca="1" si="65"/>
        <v>0</v>
      </c>
      <c r="AY60" s="266">
        <f t="shared" ca="1" si="65"/>
        <v>0</v>
      </c>
      <c r="AZ60" s="266">
        <f t="shared" ca="1" si="65"/>
        <v>0</v>
      </c>
      <c r="BA60" s="266">
        <f t="shared" ca="1" si="65"/>
        <v>0</v>
      </c>
      <c r="BB60" s="266">
        <f t="shared" ca="1" si="65"/>
        <v>0</v>
      </c>
      <c r="BC60" s="266">
        <f t="shared" ca="1" si="65"/>
        <v>0</v>
      </c>
      <c r="BD60" s="266">
        <f t="shared" ca="1" si="66"/>
        <v>0</v>
      </c>
      <c r="BE60" s="266">
        <f t="shared" ca="1" si="66"/>
        <v>0</v>
      </c>
      <c r="BF60" s="266">
        <f t="shared" ca="1" si="66"/>
        <v>0</v>
      </c>
      <c r="BG60" s="266">
        <f t="shared" ca="1" si="66"/>
        <v>0</v>
      </c>
      <c r="BH60" s="266">
        <f t="shared" ca="1" si="66"/>
        <v>0</v>
      </c>
      <c r="BI60" s="266">
        <f t="shared" ca="1" si="66"/>
        <v>0</v>
      </c>
      <c r="BJ60" s="266">
        <f t="shared" ca="1" si="66"/>
        <v>0</v>
      </c>
      <c r="BK60" s="266">
        <f t="shared" ca="1" si="66"/>
        <v>0</v>
      </c>
      <c r="BL60" s="266">
        <f t="shared" ca="1" si="66"/>
        <v>0</v>
      </c>
      <c r="BM60" s="266">
        <f t="shared" ca="1" si="66"/>
        <v>0</v>
      </c>
      <c r="BN60" s="266">
        <f t="shared" ca="1" si="66"/>
        <v>0</v>
      </c>
      <c r="BO60" s="266">
        <f t="shared" ca="1" si="66"/>
        <v>0</v>
      </c>
      <c r="BP60" s="266">
        <f t="shared" ca="1" si="66"/>
        <v>0</v>
      </c>
      <c r="BQ60" s="266">
        <f t="shared" ca="1" si="66"/>
        <v>0</v>
      </c>
      <c r="BR60" s="266">
        <f t="shared" ca="1" si="66"/>
        <v>0</v>
      </c>
      <c r="BS60" s="266">
        <f t="shared" ca="1" si="66"/>
        <v>0</v>
      </c>
      <c r="BT60" s="266">
        <f t="shared" ca="1" si="67"/>
        <v>0</v>
      </c>
      <c r="BU60" s="266">
        <f t="shared" ca="1" si="67"/>
        <v>0</v>
      </c>
      <c r="BV60" s="266">
        <f t="shared" ca="1" si="67"/>
        <v>0</v>
      </c>
      <c r="BW60" s="266">
        <f t="shared" ca="1" si="67"/>
        <v>0</v>
      </c>
      <c r="BX60" s="266">
        <f t="shared" ca="1" si="67"/>
        <v>0</v>
      </c>
      <c r="BY60" s="266">
        <f t="shared" ca="1" si="67"/>
        <v>0</v>
      </c>
      <c r="BZ60" s="266">
        <f t="shared" ca="1" si="67"/>
        <v>0</v>
      </c>
      <c r="CA60" s="266">
        <f t="shared" ca="1" si="67"/>
        <v>0</v>
      </c>
      <c r="CB60" s="266">
        <f t="shared" ca="1" si="67"/>
        <v>0</v>
      </c>
      <c r="CC60" s="266">
        <f t="shared" ca="1" si="67"/>
        <v>0</v>
      </c>
      <c r="CD60" s="266">
        <f t="shared" ca="1" si="67"/>
        <v>0</v>
      </c>
      <c r="CE60" s="266">
        <f t="shared" ca="1" si="67"/>
        <v>0</v>
      </c>
      <c r="CF60" s="266">
        <f t="shared" ca="1" si="67"/>
        <v>0</v>
      </c>
      <c r="CG60" s="266">
        <f t="shared" ca="1" si="67"/>
        <v>0</v>
      </c>
      <c r="CH60" s="266">
        <f t="shared" ca="1" si="67"/>
        <v>0</v>
      </c>
      <c r="CI60" s="266">
        <f t="shared" ca="1" si="67"/>
        <v>0</v>
      </c>
      <c r="CJ60" s="266">
        <f t="shared" ca="1" si="68"/>
        <v>0</v>
      </c>
      <c r="CK60" s="266">
        <f t="shared" ca="1" si="68"/>
        <v>0</v>
      </c>
      <c r="CL60" s="266">
        <f t="shared" ca="1" si="68"/>
        <v>0</v>
      </c>
      <c r="CM60" s="266">
        <f t="shared" ca="1" si="68"/>
        <v>0</v>
      </c>
      <c r="CN60" s="266">
        <f t="shared" ca="1" si="68"/>
        <v>0</v>
      </c>
      <c r="CO60" s="266">
        <f t="shared" ca="1" si="68"/>
        <v>0</v>
      </c>
      <c r="CP60" s="266">
        <f t="shared" ca="1" si="68"/>
        <v>0</v>
      </c>
      <c r="CQ60" s="266">
        <f t="shared" ca="1" si="68"/>
        <v>0</v>
      </c>
      <c r="CR60" s="266">
        <f t="shared" ca="1" si="68"/>
        <v>0</v>
      </c>
      <c r="CS60" s="266">
        <f t="shared" ca="1" si="68"/>
        <v>0</v>
      </c>
      <c r="CT60" s="266">
        <f t="shared" ca="1" si="69"/>
        <v>0</v>
      </c>
      <c r="CU60" s="266">
        <f t="shared" ca="1" si="69"/>
        <v>0</v>
      </c>
      <c r="CV60" s="266">
        <f t="shared" ca="1" si="69"/>
        <v>0</v>
      </c>
      <c r="CW60" s="266">
        <f t="shared" ca="1" si="69"/>
        <v>0</v>
      </c>
      <c r="CX60" s="266">
        <f t="shared" ca="1" si="69"/>
        <v>0</v>
      </c>
      <c r="CY60" s="266">
        <f t="shared" ca="1" si="69"/>
        <v>0</v>
      </c>
      <c r="CZ60" s="266">
        <f t="shared" ca="1" si="69"/>
        <v>0</v>
      </c>
      <c r="DA60" s="266">
        <f t="shared" ca="1" si="69"/>
        <v>0</v>
      </c>
      <c r="DB60" s="266">
        <f t="shared" ca="1" si="69"/>
        <v>0</v>
      </c>
      <c r="DC60" s="266">
        <f t="shared" ca="1" si="69"/>
        <v>0</v>
      </c>
      <c r="DE60" s="118" t="str">
        <f t="shared" ca="1" si="24"/>
        <v>E.2.4.</v>
      </c>
      <c r="DF60">
        <f t="shared" ca="1" si="70"/>
        <v>1</v>
      </c>
      <c r="DG60">
        <f t="shared" ca="1" si="71"/>
        <v>21</v>
      </c>
      <c r="DH60">
        <v>0</v>
      </c>
    </row>
    <row r="61" spans="1:112" hidden="1">
      <c r="A61" s="68">
        <v>49</v>
      </c>
      <c r="B61" s="262" t="str">
        <f t="shared" ca="1" si="12"/>
        <v>E.2.5.</v>
      </c>
      <c r="C61" s="263" t="str">
        <f t="shared" ca="1" si="13"/>
        <v>Veikla</v>
      </c>
      <c r="D61" s="267"/>
      <c r="E61" s="264">
        <f t="shared" ca="1" si="14"/>
        <v>0.21</v>
      </c>
      <c r="F61" s="265">
        <f ca="1">H61+NPV(FD,I61:INDEX(I61:DC61,PAL))</f>
        <v>0</v>
      </c>
      <c r="G61" s="258">
        <f ca="1">SUMIF($H$5:$DC$5,"&lt;="&amp;PAL,$H61:$DC61)</f>
        <v>0</v>
      </c>
      <c r="H61" s="266">
        <f t="shared" ca="1" si="63"/>
        <v>0</v>
      </c>
      <c r="I61" s="266">
        <f t="shared" ca="1" si="63"/>
        <v>0</v>
      </c>
      <c r="J61" s="266">
        <f t="shared" ca="1" si="63"/>
        <v>0</v>
      </c>
      <c r="K61" s="266">
        <f t="shared" ca="1" si="63"/>
        <v>0</v>
      </c>
      <c r="L61" s="266">
        <f t="shared" ca="1" si="63"/>
        <v>0</v>
      </c>
      <c r="M61" s="266">
        <f t="shared" ca="1" si="63"/>
        <v>0</v>
      </c>
      <c r="N61" s="266">
        <f t="shared" ca="1" si="63"/>
        <v>0</v>
      </c>
      <c r="O61" s="266">
        <f t="shared" ca="1" si="63"/>
        <v>0</v>
      </c>
      <c r="P61" s="266">
        <f t="shared" ca="1" si="63"/>
        <v>0</v>
      </c>
      <c r="Q61" s="266">
        <f t="shared" ca="1" si="63"/>
        <v>0</v>
      </c>
      <c r="R61" s="266">
        <f t="shared" ca="1" si="63"/>
        <v>0</v>
      </c>
      <c r="S61" s="266">
        <f t="shared" ca="1" si="63"/>
        <v>0</v>
      </c>
      <c r="T61" s="266">
        <f t="shared" ca="1" si="63"/>
        <v>0</v>
      </c>
      <c r="U61" s="266">
        <f t="shared" ca="1" si="63"/>
        <v>0</v>
      </c>
      <c r="V61" s="266">
        <f t="shared" ca="1" si="63"/>
        <v>0</v>
      </c>
      <c r="W61" s="266">
        <f t="shared" ca="1" si="63"/>
        <v>0</v>
      </c>
      <c r="X61" s="266">
        <f t="shared" ca="1" si="64"/>
        <v>0</v>
      </c>
      <c r="Y61" s="266">
        <f t="shared" ca="1" si="64"/>
        <v>0</v>
      </c>
      <c r="Z61" s="266">
        <f t="shared" ca="1" si="64"/>
        <v>0</v>
      </c>
      <c r="AA61" s="266">
        <f t="shared" ca="1" si="64"/>
        <v>0</v>
      </c>
      <c r="AB61" s="266">
        <f t="shared" ca="1" si="64"/>
        <v>0</v>
      </c>
      <c r="AC61" s="266">
        <f t="shared" ca="1" si="64"/>
        <v>0</v>
      </c>
      <c r="AD61" s="266">
        <f t="shared" ca="1" si="64"/>
        <v>0</v>
      </c>
      <c r="AE61" s="266">
        <f t="shared" ca="1" si="64"/>
        <v>0</v>
      </c>
      <c r="AF61" s="266">
        <f t="shared" ca="1" si="64"/>
        <v>0</v>
      </c>
      <c r="AG61" s="266">
        <f t="shared" ca="1" si="64"/>
        <v>0</v>
      </c>
      <c r="AH61" s="266">
        <f t="shared" ca="1" si="64"/>
        <v>0</v>
      </c>
      <c r="AI61" s="266">
        <f t="shared" ca="1" si="64"/>
        <v>0</v>
      </c>
      <c r="AJ61" s="266">
        <f t="shared" ca="1" si="64"/>
        <v>0</v>
      </c>
      <c r="AK61" s="266">
        <f t="shared" ca="1" si="64"/>
        <v>0</v>
      </c>
      <c r="AL61" s="266">
        <f t="shared" ca="1" si="64"/>
        <v>0</v>
      </c>
      <c r="AM61" s="266">
        <f t="shared" ca="1" si="64"/>
        <v>0</v>
      </c>
      <c r="AN61" s="266">
        <f t="shared" ca="1" si="65"/>
        <v>0</v>
      </c>
      <c r="AO61" s="266">
        <f t="shared" ca="1" si="65"/>
        <v>0</v>
      </c>
      <c r="AP61" s="266">
        <f t="shared" ca="1" si="65"/>
        <v>0</v>
      </c>
      <c r="AQ61" s="266">
        <f t="shared" ca="1" si="65"/>
        <v>0</v>
      </c>
      <c r="AR61" s="266">
        <f t="shared" ca="1" si="65"/>
        <v>0</v>
      </c>
      <c r="AS61" s="266">
        <f t="shared" ca="1" si="65"/>
        <v>0</v>
      </c>
      <c r="AT61" s="266">
        <f t="shared" ca="1" si="65"/>
        <v>0</v>
      </c>
      <c r="AU61" s="266">
        <f t="shared" ca="1" si="65"/>
        <v>0</v>
      </c>
      <c r="AV61" s="266">
        <f t="shared" ca="1" si="65"/>
        <v>0</v>
      </c>
      <c r="AW61" s="266">
        <f t="shared" ca="1" si="65"/>
        <v>0</v>
      </c>
      <c r="AX61" s="266">
        <f t="shared" ca="1" si="65"/>
        <v>0</v>
      </c>
      <c r="AY61" s="266">
        <f t="shared" ca="1" si="65"/>
        <v>0</v>
      </c>
      <c r="AZ61" s="266">
        <f t="shared" ca="1" si="65"/>
        <v>0</v>
      </c>
      <c r="BA61" s="266">
        <f t="shared" ca="1" si="65"/>
        <v>0</v>
      </c>
      <c r="BB61" s="266">
        <f t="shared" ca="1" si="65"/>
        <v>0</v>
      </c>
      <c r="BC61" s="266">
        <f t="shared" ca="1" si="65"/>
        <v>0</v>
      </c>
      <c r="BD61" s="266">
        <f t="shared" ca="1" si="66"/>
        <v>0</v>
      </c>
      <c r="BE61" s="266">
        <f t="shared" ca="1" si="66"/>
        <v>0</v>
      </c>
      <c r="BF61" s="266">
        <f t="shared" ca="1" si="66"/>
        <v>0</v>
      </c>
      <c r="BG61" s="266">
        <f t="shared" ca="1" si="66"/>
        <v>0</v>
      </c>
      <c r="BH61" s="266">
        <f t="shared" ca="1" si="66"/>
        <v>0</v>
      </c>
      <c r="BI61" s="266">
        <f t="shared" ca="1" si="66"/>
        <v>0</v>
      </c>
      <c r="BJ61" s="266">
        <f t="shared" ca="1" si="66"/>
        <v>0</v>
      </c>
      <c r="BK61" s="266">
        <f t="shared" ca="1" si="66"/>
        <v>0</v>
      </c>
      <c r="BL61" s="266">
        <f t="shared" ca="1" si="66"/>
        <v>0</v>
      </c>
      <c r="BM61" s="266">
        <f t="shared" ca="1" si="66"/>
        <v>0</v>
      </c>
      <c r="BN61" s="266">
        <f t="shared" ca="1" si="66"/>
        <v>0</v>
      </c>
      <c r="BO61" s="266">
        <f t="shared" ca="1" si="66"/>
        <v>0</v>
      </c>
      <c r="BP61" s="266">
        <f t="shared" ca="1" si="66"/>
        <v>0</v>
      </c>
      <c r="BQ61" s="266">
        <f t="shared" ca="1" si="66"/>
        <v>0</v>
      </c>
      <c r="BR61" s="266">
        <f t="shared" ca="1" si="66"/>
        <v>0</v>
      </c>
      <c r="BS61" s="266">
        <f t="shared" ca="1" si="66"/>
        <v>0</v>
      </c>
      <c r="BT61" s="266">
        <f t="shared" ca="1" si="67"/>
        <v>0</v>
      </c>
      <c r="BU61" s="266">
        <f t="shared" ca="1" si="67"/>
        <v>0</v>
      </c>
      <c r="BV61" s="266">
        <f t="shared" ca="1" si="67"/>
        <v>0</v>
      </c>
      <c r="BW61" s="266">
        <f t="shared" ca="1" si="67"/>
        <v>0</v>
      </c>
      <c r="BX61" s="266">
        <f t="shared" ca="1" si="67"/>
        <v>0</v>
      </c>
      <c r="BY61" s="266">
        <f t="shared" ca="1" si="67"/>
        <v>0</v>
      </c>
      <c r="BZ61" s="266">
        <f t="shared" ca="1" si="67"/>
        <v>0</v>
      </c>
      <c r="CA61" s="266">
        <f t="shared" ca="1" si="67"/>
        <v>0</v>
      </c>
      <c r="CB61" s="266">
        <f t="shared" ca="1" si="67"/>
        <v>0</v>
      </c>
      <c r="CC61" s="266">
        <f t="shared" ca="1" si="67"/>
        <v>0</v>
      </c>
      <c r="CD61" s="266">
        <f t="shared" ca="1" si="67"/>
        <v>0</v>
      </c>
      <c r="CE61" s="266">
        <f t="shared" ca="1" si="67"/>
        <v>0</v>
      </c>
      <c r="CF61" s="266">
        <f t="shared" ca="1" si="67"/>
        <v>0</v>
      </c>
      <c r="CG61" s="266">
        <f t="shared" ca="1" si="67"/>
        <v>0</v>
      </c>
      <c r="CH61" s="266">
        <f t="shared" ca="1" si="67"/>
        <v>0</v>
      </c>
      <c r="CI61" s="266">
        <f t="shared" ca="1" si="67"/>
        <v>0</v>
      </c>
      <c r="CJ61" s="266">
        <f t="shared" ca="1" si="68"/>
        <v>0</v>
      </c>
      <c r="CK61" s="266">
        <f t="shared" ca="1" si="68"/>
        <v>0</v>
      </c>
      <c r="CL61" s="266">
        <f t="shared" ca="1" si="68"/>
        <v>0</v>
      </c>
      <c r="CM61" s="266">
        <f t="shared" ca="1" si="68"/>
        <v>0</v>
      </c>
      <c r="CN61" s="266">
        <f t="shared" ca="1" si="68"/>
        <v>0</v>
      </c>
      <c r="CO61" s="266">
        <f t="shared" ca="1" si="68"/>
        <v>0</v>
      </c>
      <c r="CP61" s="266">
        <f t="shared" ca="1" si="68"/>
        <v>0</v>
      </c>
      <c r="CQ61" s="266">
        <f t="shared" ca="1" si="68"/>
        <v>0</v>
      </c>
      <c r="CR61" s="266">
        <f t="shared" ca="1" si="68"/>
        <v>0</v>
      </c>
      <c r="CS61" s="266">
        <f t="shared" ca="1" si="68"/>
        <v>0</v>
      </c>
      <c r="CT61" s="266">
        <f t="shared" ca="1" si="69"/>
        <v>0</v>
      </c>
      <c r="CU61" s="266">
        <f t="shared" ca="1" si="69"/>
        <v>0</v>
      </c>
      <c r="CV61" s="266">
        <f t="shared" ca="1" si="69"/>
        <v>0</v>
      </c>
      <c r="CW61" s="266">
        <f t="shared" ca="1" si="69"/>
        <v>0</v>
      </c>
      <c r="CX61" s="266">
        <f t="shared" ca="1" si="69"/>
        <v>0</v>
      </c>
      <c r="CY61" s="266">
        <f t="shared" ca="1" si="69"/>
        <v>0</v>
      </c>
      <c r="CZ61" s="266">
        <f t="shared" ca="1" si="69"/>
        <v>0</v>
      </c>
      <c r="DA61" s="266">
        <f t="shared" ca="1" si="69"/>
        <v>0</v>
      </c>
      <c r="DB61" s="266">
        <f t="shared" ca="1" si="69"/>
        <v>0</v>
      </c>
      <c r="DC61" s="266">
        <f t="shared" ca="1" si="69"/>
        <v>0</v>
      </c>
      <c r="DE61" s="118" t="str">
        <f t="shared" ca="1" si="24"/>
        <v>E.2.5.</v>
      </c>
      <c r="DF61">
        <f t="shared" ca="1" si="70"/>
        <v>1</v>
      </c>
      <c r="DG61">
        <f t="shared" ca="1" si="71"/>
        <v>21</v>
      </c>
      <c r="DH61">
        <v>0</v>
      </c>
    </row>
    <row r="62" spans="1:112" hidden="1">
      <c r="A62" s="68">
        <v>50</v>
      </c>
      <c r="B62" s="262" t="str">
        <f t="shared" ca="1" si="12"/>
        <v>E.2.6.</v>
      </c>
      <c r="C62" s="263" t="str">
        <f t="shared" ca="1" si="13"/>
        <v>Veikla</v>
      </c>
      <c r="D62" s="267"/>
      <c r="E62" s="264">
        <f t="shared" ca="1" si="14"/>
        <v>0.21</v>
      </c>
      <c r="F62" s="265">
        <f ca="1">H62+NPV(FD,I62:INDEX(I62:DC62,PAL))</f>
        <v>0</v>
      </c>
      <c r="G62" s="258">
        <f ca="1">SUMIF($H$5:$DC$5,"&lt;="&amp;PAL,$H62:$DC62)</f>
        <v>0</v>
      </c>
      <c r="H62" s="266">
        <f t="shared" ca="1" si="63"/>
        <v>0</v>
      </c>
      <c r="I62" s="266">
        <f t="shared" ca="1" si="63"/>
        <v>0</v>
      </c>
      <c r="J62" s="266">
        <f t="shared" ca="1" si="63"/>
        <v>0</v>
      </c>
      <c r="K62" s="266">
        <f t="shared" ca="1" si="63"/>
        <v>0</v>
      </c>
      <c r="L62" s="266">
        <f t="shared" ca="1" si="63"/>
        <v>0</v>
      </c>
      <c r="M62" s="266">
        <f t="shared" ca="1" si="63"/>
        <v>0</v>
      </c>
      <c r="N62" s="266">
        <f t="shared" ca="1" si="63"/>
        <v>0</v>
      </c>
      <c r="O62" s="266">
        <f t="shared" ca="1" si="63"/>
        <v>0</v>
      </c>
      <c r="P62" s="266">
        <f t="shared" ca="1" si="63"/>
        <v>0</v>
      </c>
      <c r="Q62" s="266">
        <f t="shared" ca="1" si="63"/>
        <v>0</v>
      </c>
      <c r="R62" s="266">
        <f t="shared" ca="1" si="63"/>
        <v>0</v>
      </c>
      <c r="S62" s="266">
        <f t="shared" ca="1" si="63"/>
        <v>0</v>
      </c>
      <c r="T62" s="266">
        <f t="shared" ca="1" si="63"/>
        <v>0</v>
      </c>
      <c r="U62" s="266">
        <f t="shared" ca="1" si="63"/>
        <v>0</v>
      </c>
      <c r="V62" s="266">
        <f t="shared" ca="1" si="63"/>
        <v>0</v>
      </c>
      <c r="W62" s="266">
        <f t="shared" ca="1" si="63"/>
        <v>0</v>
      </c>
      <c r="X62" s="266">
        <f t="shared" ca="1" si="64"/>
        <v>0</v>
      </c>
      <c r="Y62" s="266">
        <f t="shared" ca="1" si="64"/>
        <v>0</v>
      </c>
      <c r="Z62" s="266">
        <f t="shared" ca="1" si="64"/>
        <v>0</v>
      </c>
      <c r="AA62" s="266">
        <f t="shared" ca="1" si="64"/>
        <v>0</v>
      </c>
      <c r="AB62" s="266">
        <f t="shared" ca="1" si="64"/>
        <v>0</v>
      </c>
      <c r="AC62" s="266">
        <f t="shared" ca="1" si="64"/>
        <v>0</v>
      </c>
      <c r="AD62" s="266">
        <f t="shared" ca="1" si="64"/>
        <v>0</v>
      </c>
      <c r="AE62" s="266">
        <f t="shared" ca="1" si="64"/>
        <v>0</v>
      </c>
      <c r="AF62" s="266">
        <f t="shared" ca="1" si="64"/>
        <v>0</v>
      </c>
      <c r="AG62" s="266">
        <f t="shared" ca="1" si="64"/>
        <v>0</v>
      </c>
      <c r="AH62" s="266">
        <f t="shared" ca="1" si="64"/>
        <v>0</v>
      </c>
      <c r="AI62" s="266">
        <f t="shared" ca="1" si="64"/>
        <v>0</v>
      </c>
      <c r="AJ62" s="266">
        <f t="shared" ca="1" si="64"/>
        <v>0</v>
      </c>
      <c r="AK62" s="266">
        <f t="shared" ca="1" si="64"/>
        <v>0</v>
      </c>
      <c r="AL62" s="266">
        <f t="shared" ca="1" si="64"/>
        <v>0</v>
      </c>
      <c r="AM62" s="266">
        <f t="shared" ca="1" si="64"/>
        <v>0</v>
      </c>
      <c r="AN62" s="266">
        <f t="shared" ca="1" si="65"/>
        <v>0</v>
      </c>
      <c r="AO62" s="266">
        <f t="shared" ca="1" si="65"/>
        <v>0</v>
      </c>
      <c r="AP62" s="266">
        <f t="shared" ca="1" si="65"/>
        <v>0</v>
      </c>
      <c r="AQ62" s="266">
        <f t="shared" ca="1" si="65"/>
        <v>0</v>
      </c>
      <c r="AR62" s="266">
        <f t="shared" ca="1" si="65"/>
        <v>0</v>
      </c>
      <c r="AS62" s="266">
        <f t="shared" ca="1" si="65"/>
        <v>0</v>
      </c>
      <c r="AT62" s="266">
        <f t="shared" ca="1" si="65"/>
        <v>0</v>
      </c>
      <c r="AU62" s="266">
        <f t="shared" ca="1" si="65"/>
        <v>0</v>
      </c>
      <c r="AV62" s="266">
        <f t="shared" ca="1" si="65"/>
        <v>0</v>
      </c>
      <c r="AW62" s="266">
        <f t="shared" ca="1" si="65"/>
        <v>0</v>
      </c>
      <c r="AX62" s="266">
        <f t="shared" ca="1" si="65"/>
        <v>0</v>
      </c>
      <c r="AY62" s="266">
        <f t="shared" ca="1" si="65"/>
        <v>0</v>
      </c>
      <c r="AZ62" s="266">
        <f t="shared" ca="1" si="65"/>
        <v>0</v>
      </c>
      <c r="BA62" s="266">
        <f t="shared" ca="1" si="65"/>
        <v>0</v>
      </c>
      <c r="BB62" s="266">
        <f t="shared" ca="1" si="65"/>
        <v>0</v>
      </c>
      <c r="BC62" s="266">
        <f t="shared" ca="1" si="65"/>
        <v>0</v>
      </c>
      <c r="BD62" s="266">
        <f t="shared" ca="1" si="66"/>
        <v>0</v>
      </c>
      <c r="BE62" s="266">
        <f t="shared" ca="1" si="66"/>
        <v>0</v>
      </c>
      <c r="BF62" s="266">
        <f t="shared" ca="1" si="66"/>
        <v>0</v>
      </c>
      <c r="BG62" s="266">
        <f t="shared" ca="1" si="66"/>
        <v>0</v>
      </c>
      <c r="BH62" s="266">
        <f t="shared" ca="1" si="66"/>
        <v>0</v>
      </c>
      <c r="BI62" s="266">
        <f t="shared" ca="1" si="66"/>
        <v>0</v>
      </c>
      <c r="BJ62" s="266">
        <f t="shared" ca="1" si="66"/>
        <v>0</v>
      </c>
      <c r="BK62" s="266">
        <f t="shared" ca="1" si="66"/>
        <v>0</v>
      </c>
      <c r="BL62" s="266">
        <f t="shared" ca="1" si="66"/>
        <v>0</v>
      </c>
      <c r="BM62" s="266">
        <f t="shared" ca="1" si="66"/>
        <v>0</v>
      </c>
      <c r="BN62" s="266">
        <f t="shared" ca="1" si="66"/>
        <v>0</v>
      </c>
      <c r="BO62" s="266">
        <f t="shared" ca="1" si="66"/>
        <v>0</v>
      </c>
      <c r="BP62" s="266">
        <f t="shared" ca="1" si="66"/>
        <v>0</v>
      </c>
      <c r="BQ62" s="266">
        <f t="shared" ca="1" si="66"/>
        <v>0</v>
      </c>
      <c r="BR62" s="266">
        <f t="shared" ca="1" si="66"/>
        <v>0</v>
      </c>
      <c r="BS62" s="266">
        <f t="shared" ca="1" si="66"/>
        <v>0</v>
      </c>
      <c r="BT62" s="266">
        <f t="shared" ca="1" si="67"/>
        <v>0</v>
      </c>
      <c r="BU62" s="266">
        <f t="shared" ca="1" si="67"/>
        <v>0</v>
      </c>
      <c r="BV62" s="266">
        <f t="shared" ca="1" si="67"/>
        <v>0</v>
      </c>
      <c r="BW62" s="266">
        <f t="shared" ca="1" si="67"/>
        <v>0</v>
      </c>
      <c r="BX62" s="266">
        <f t="shared" ca="1" si="67"/>
        <v>0</v>
      </c>
      <c r="BY62" s="266">
        <f t="shared" ca="1" si="67"/>
        <v>0</v>
      </c>
      <c r="BZ62" s="266">
        <f t="shared" ca="1" si="67"/>
        <v>0</v>
      </c>
      <c r="CA62" s="266">
        <f t="shared" ca="1" si="67"/>
        <v>0</v>
      </c>
      <c r="CB62" s="266">
        <f t="shared" ca="1" si="67"/>
        <v>0</v>
      </c>
      <c r="CC62" s="266">
        <f t="shared" ca="1" si="67"/>
        <v>0</v>
      </c>
      <c r="CD62" s="266">
        <f t="shared" ca="1" si="67"/>
        <v>0</v>
      </c>
      <c r="CE62" s="266">
        <f t="shared" ca="1" si="67"/>
        <v>0</v>
      </c>
      <c r="CF62" s="266">
        <f t="shared" ca="1" si="67"/>
        <v>0</v>
      </c>
      <c r="CG62" s="266">
        <f t="shared" ca="1" si="67"/>
        <v>0</v>
      </c>
      <c r="CH62" s="266">
        <f t="shared" ca="1" si="67"/>
        <v>0</v>
      </c>
      <c r="CI62" s="266">
        <f t="shared" ca="1" si="67"/>
        <v>0</v>
      </c>
      <c r="CJ62" s="266">
        <f t="shared" ca="1" si="68"/>
        <v>0</v>
      </c>
      <c r="CK62" s="266">
        <f t="shared" ca="1" si="68"/>
        <v>0</v>
      </c>
      <c r="CL62" s="266">
        <f t="shared" ca="1" si="68"/>
        <v>0</v>
      </c>
      <c r="CM62" s="266">
        <f t="shared" ca="1" si="68"/>
        <v>0</v>
      </c>
      <c r="CN62" s="266">
        <f t="shared" ca="1" si="68"/>
        <v>0</v>
      </c>
      <c r="CO62" s="266">
        <f t="shared" ca="1" si="68"/>
        <v>0</v>
      </c>
      <c r="CP62" s="266">
        <f t="shared" ca="1" si="68"/>
        <v>0</v>
      </c>
      <c r="CQ62" s="266">
        <f t="shared" ca="1" si="68"/>
        <v>0</v>
      </c>
      <c r="CR62" s="266">
        <f t="shared" ca="1" si="68"/>
        <v>0</v>
      </c>
      <c r="CS62" s="266">
        <f t="shared" ca="1" si="68"/>
        <v>0</v>
      </c>
      <c r="CT62" s="266">
        <f t="shared" ca="1" si="69"/>
        <v>0</v>
      </c>
      <c r="CU62" s="266">
        <f t="shared" ca="1" si="69"/>
        <v>0</v>
      </c>
      <c r="CV62" s="266">
        <f t="shared" ca="1" si="69"/>
        <v>0</v>
      </c>
      <c r="CW62" s="266">
        <f t="shared" ca="1" si="69"/>
        <v>0</v>
      </c>
      <c r="CX62" s="266">
        <f t="shared" ca="1" si="69"/>
        <v>0</v>
      </c>
      <c r="CY62" s="266">
        <f t="shared" ca="1" si="69"/>
        <v>0</v>
      </c>
      <c r="CZ62" s="266">
        <f t="shared" ca="1" si="69"/>
        <v>0</v>
      </c>
      <c r="DA62" s="266">
        <f t="shared" ca="1" si="69"/>
        <v>0</v>
      </c>
      <c r="DB62" s="266">
        <f t="shared" ca="1" si="69"/>
        <v>0</v>
      </c>
      <c r="DC62" s="266">
        <f t="shared" ca="1" si="69"/>
        <v>0</v>
      </c>
      <c r="DE62" s="118" t="str">
        <f t="shared" ca="1" si="24"/>
        <v>E.2.6.</v>
      </c>
      <c r="DF62">
        <f t="shared" ca="1" si="70"/>
        <v>1</v>
      </c>
      <c r="DG62">
        <f t="shared" ca="1" si="71"/>
        <v>21</v>
      </c>
      <c r="DH62">
        <v>0</v>
      </c>
    </row>
    <row r="63" spans="1:112" hidden="1">
      <c r="A63" s="68">
        <v>51</v>
      </c>
      <c r="B63" s="262" t="str">
        <f t="shared" ca="1" si="12"/>
        <v>E.2.7.</v>
      </c>
      <c r="C63" s="263" t="str">
        <f t="shared" ca="1" si="13"/>
        <v>Veikla</v>
      </c>
      <c r="D63" s="267"/>
      <c r="E63" s="264">
        <f t="shared" ca="1" si="14"/>
        <v>0.21</v>
      </c>
      <c r="F63" s="265">
        <f ca="1">H63+NPV(FD,I63:INDEX(I63:DC63,PAL))</f>
        <v>0</v>
      </c>
      <c r="G63" s="258">
        <f ca="1">SUMIF($H$5:$DC$5,"&lt;="&amp;PAL,$H63:$DC63)</f>
        <v>0</v>
      </c>
      <c r="H63" s="266">
        <f t="shared" ca="1" si="63"/>
        <v>0</v>
      </c>
      <c r="I63" s="266">
        <f t="shared" ca="1" si="63"/>
        <v>0</v>
      </c>
      <c r="J63" s="266">
        <f t="shared" ca="1" si="63"/>
        <v>0</v>
      </c>
      <c r="K63" s="266">
        <f t="shared" ca="1" si="63"/>
        <v>0</v>
      </c>
      <c r="L63" s="266">
        <f t="shared" ca="1" si="63"/>
        <v>0</v>
      </c>
      <c r="M63" s="266">
        <f t="shared" ca="1" si="63"/>
        <v>0</v>
      </c>
      <c r="N63" s="266">
        <f t="shared" ca="1" si="63"/>
        <v>0</v>
      </c>
      <c r="O63" s="266">
        <f t="shared" ca="1" si="63"/>
        <v>0</v>
      </c>
      <c r="P63" s="266">
        <f t="shared" ca="1" si="63"/>
        <v>0</v>
      </c>
      <c r="Q63" s="266">
        <f t="shared" ca="1" si="63"/>
        <v>0</v>
      </c>
      <c r="R63" s="266">
        <f t="shared" ca="1" si="63"/>
        <v>0</v>
      </c>
      <c r="S63" s="266">
        <f t="shared" ca="1" si="63"/>
        <v>0</v>
      </c>
      <c r="T63" s="266">
        <f t="shared" ca="1" si="63"/>
        <v>0</v>
      </c>
      <c r="U63" s="266">
        <f t="shared" ca="1" si="63"/>
        <v>0</v>
      </c>
      <c r="V63" s="266">
        <f t="shared" ca="1" si="63"/>
        <v>0</v>
      </c>
      <c r="W63" s="266">
        <f t="shared" ca="1" si="63"/>
        <v>0</v>
      </c>
      <c r="X63" s="266">
        <f t="shared" ca="1" si="64"/>
        <v>0</v>
      </c>
      <c r="Y63" s="266">
        <f t="shared" ca="1" si="64"/>
        <v>0</v>
      </c>
      <c r="Z63" s="266">
        <f t="shared" ca="1" si="64"/>
        <v>0</v>
      </c>
      <c r="AA63" s="266">
        <f t="shared" ca="1" si="64"/>
        <v>0</v>
      </c>
      <c r="AB63" s="266">
        <f t="shared" ca="1" si="64"/>
        <v>0</v>
      </c>
      <c r="AC63" s="266">
        <f t="shared" ca="1" si="64"/>
        <v>0</v>
      </c>
      <c r="AD63" s="266">
        <f t="shared" ca="1" si="64"/>
        <v>0</v>
      </c>
      <c r="AE63" s="266">
        <f t="shared" ca="1" si="64"/>
        <v>0</v>
      </c>
      <c r="AF63" s="266">
        <f t="shared" ca="1" si="64"/>
        <v>0</v>
      </c>
      <c r="AG63" s="266">
        <f t="shared" ca="1" si="64"/>
        <v>0</v>
      </c>
      <c r="AH63" s="266">
        <f t="shared" ca="1" si="64"/>
        <v>0</v>
      </c>
      <c r="AI63" s="266">
        <f t="shared" ca="1" si="64"/>
        <v>0</v>
      </c>
      <c r="AJ63" s="266">
        <f t="shared" ca="1" si="64"/>
        <v>0</v>
      </c>
      <c r="AK63" s="266">
        <f t="shared" ca="1" si="64"/>
        <v>0</v>
      </c>
      <c r="AL63" s="266">
        <f t="shared" ca="1" si="64"/>
        <v>0</v>
      </c>
      <c r="AM63" s="266">
        <f t="shared" ca="1" si="64"/>
        <v>0</v>
      </c>
      <c r="AN63" s="266">
        <f t="shared" ca="1" si="65"/>
        <v>0</v>
      </c>
      <c r="AO63" s="266">
        <f t="shared" ca="1" si="65"/>
        <v>0</v>
      </c>
      <c r="AP63" s="266">
        <f t="shared" ca="1" si="65"/>
        <v>0</v>
      </c>
      <c r="AQ63" s="266">
        <f t="shared" ca="1" si="65"/>
        <v>0</v>
      </c>
      <c r="AR63" s="266">
        <f t="shared" ca="1" si="65"/>
        <v>0</v>
      </c>
      <c r="AS63" s="266">
        <f t="shared" ca="1" si="65"/>
        <v>0</v>
      </c>
      <c r="AT63" s="266">
        <f t="shared" ca="1" si="65"/>
        <v>0</v>
      </c>
      <c r="AU63" s="266">
        <f t="shared" ca="1" si="65"/>
        <v>0</v>
      </c>
      <c r="AV63" s="266">
        <f t="shared" ca="1" si="65"/>
        <v>0</v>
      </c>
      <c r="AW63" s="266">
        <f t="shared" ca="1" si="65"/>
        <v>0</v>
      </c>
      <c r="AX63" s="266">
        <f t="shared" ca="1" si="65"/>
        <v>0</v>
      </c>
      <c r="AY63" s="266">
        <f t="shared" ca="1" si="65"/>
        <v>0</v>
      </c>
      <c r="AZ63" s="266">
        <f t="shared" ca="1" si="65"/>
        <v>0</v>
      </c>
      <c r="BA63" s="266">
        <f t="shared" ca="1" si="65"/>
        <v>0</v>
      </c>
      <c r="BB63" s="266">
        <f t="shared" ca="1" si="65"/>
        <v>0</v>
      </c>
      <c r="BC63" s="266">
        <f t="shared" ca="1" si="65"/>
        <v>0</v>
      </c>
      <c r="BD63" s="266">
        <f t="shared" ca="1" si="66"/>
        <v>0</v>
      </c>
      <c r="BE63" s="266">
        <f t="shared" ca="1" si="66"/>
        <v>0</v>
      </c>
      <c r="BF63" s="266">
        <f t="shared" ca="1" si="66"/>
        <v>0</v>
      </c>
      <c r="BG63" s="266">
        <f t="shared" ca="1" si="66"/>
        <v>0</v>
      </c>
      <c r="BH63" s="266">
        <f t="shared" ca="1" si="66"/>
        <v>0</v>
      </c>
      <c r="BI63" s="266">
        <f t="shared" ca="1" si="66"/>
        <v>0</v>
      </c>
      <c r="BJ63" s="266">
        <f t="shared" ca="1" si="66"/>
        <v>0</v>
      </c>
      <c r="BK63" s="266">
        <f t="shared" ca="1" si="66"/>
        <v>0</v>
      </c>
      <c r="BL63" s="266">
        <f t="shared" ca="1" si="66"/>
        <v>0</v>
      </c>
      <c r="BM63" s="266">
        <f t="shared" ca="1" si="66"/>
        <v>0</v>
      </c>
      <c r="BN63" s="266">
        <f t="shared" ca="1" si="66"/>
        <v>0</v>
      </c>
      <c r="BO63" s="266">
        <f t="shared" ca="1" si="66"/>
        <v>0</v>
      </c>
      <c r="BP63" s="266">
        <f t="shared" ca="1" si="66"/>
        <v>0</v>
      </c>
      <c r="BQ63" s="266">
        <f t="shared" ca="1" si="66"/>
        <v>0</v>
      </c>
      <c r="BR63" s="266">
        <f t="shared" ca="1" si="66"/>
        <v>0</v>
      </c>
      <c r="BS63" s="266">
        <f t="shared" ca="1" si="66"/>
        <v>0</v>
      </c>
      <c r="BT63" s="266">
        <f t="shared" ca="1" si="67"/>
        <v>0</v>
      </c>
      <c r="BU63" s="266">
        <f t="shared" ca="1" si="67"/>
        <v>0</v>
      </c>
      <c r="BV63" s="266">
        <f t="shared" ca="1" si="67"/>
        <v>0</v>
      </c>
      <c r="BW63" s="266">
        <f t="shared" ca="1" si="67"/>
        <v>0</v>
      </c>
      <c r="BX63" s="266">
        <f t="shared" ca="1" si="67"/>
        <v>0</v>
      </c>
      <c r="BY63" s="266">
        <f t="shared" ca="1" si="67"/>
        <v>0</v>
      </c>
      <c r="BZ63" s="266">
        <f t="shared" ca="1" si="67"/>
        <v>0</v>
      </c>
      <c r="CA63" s="266">
        <f t="shared" ca="1" si="67"/>
        <v>0</v>
      </c>
      <c r="CB63" s="266">
        <f t="shared" ca="1" si="67"/>
        <v>0</v>
      </c>
      <c r="CC63" s="266">
        <f t="shared" ca="1" si="67"/>
        <v>0</v>
      </c>
      <c r="CD63" s="266">
        <f t="shared" ca="1" si="67"/>
        <v>0</v>
      </c>
      <c r="CE63" s="266">
        <f t="shared" ca="1" si="67"/>
        <v>0</v>
      </c>
      <c r="CF63" s="266">
        <f t="shared" ca="1" si="67"/>
        <v>0</v>
      </c>
      <c r="CG63" s="266">
        <f t="shared" ca="1" si="67"/>
        <v>0</v>
      </c>
      <c r="CH63" s="266">
        <f t="shared" ca="1" si="67"/>
        <v>0</v>
      </c>
      <c r="CI63" s="266">
        <f t="shared" ca="1" si="67"/>
        <v>0</v>
      </c>
      <c r="CJ63" s="266">
        <f t="shared" ca="1" si="68"/>
        <v>0</v>
      </c>
      <c r="CK63" s="266">
        <f t="shared" ca="1" si="68"/>
        <v>0</v>
      </c>
      <c r="CL63" s="266">
        <f t="shared" ca="1" si="68"/>
        <v>0</v>
      </c>
      <c r="CM63" s="266">
        <f t="shared" ca="1" si="68"/>
        <v>0</v>
      </c>
      <c r="CN63" s="266">
        <f t="shared" ca="1" si="68"/>
        <v>0</v>
      </c>
      <c r="CO63" s="266">
        <f t="shared" ca="1" si="68"/>
        <v>0</v>
      </c>
      <c r="CP63" s="266">
        <f t="shared" ca="1" si="68"/>
        <v>0</v>
      </c>
      <c r="CQ63" s="266">
        <f t="shared" ca="1" si="68"/>
        <v>0</v>
      </c>
      <c r="CR63" s="266">
        <f t="shared" ca="1" si="68"/>
        <v>0</v>
      </c>
      <c r="CS63" s="266">
        <f t="shared" ca="1" si="68"/>
        <v>0</v>
      </c>
      <c r="CT63" s="266">
        <f t="shared" ca="1" si="69"/>
        <v>0</v>
      </c>
      <c r="CU63" s="266">
        <f t="shared" ca="1" si="69"/>
        <v>0</v>
      </c>
      <c r="CV63" s="266">
        <f t="shared" ca="1" si="69"/>
        <v>0</v>
      </c>
      <c r="CW63" s="266">
        <f t="shared" ca="1" si="69"/>
        <v>0</v>
      </c>
      <c r="CX63" s="266">
        <f t="shared" ca="1" si="69"/>
        <v>0</v>
      </c>
      <c r="CY63" s="266">
        <f t="shared" ca="1" si="69"/>
        <v>0</v>
      </c>
      <c r="CZ63" s="266">
        <f t="shared" ca="1" si="69"/>
        <v>0</v>
      </c>
      <c r="DA63" s="266">
        <f t="shared" ca="1" si="69"/>
        <v>0</v>
      </c>
      <c r="DB63" s="266">
        <f t="shared" ca="1" si="69"/>
        <v>0</v>
      </c>
      <c r="DC63" s="266">
        <f t="shared" ca="1" si="69"/>
        <v>0</v>
      </c>
      <c r="DE63" s="118" t="str">
        <f t="shared" ca="1" si="24"/>
        <v>E.2.7.</v>
      </c>
      <c r="DF63">
        <f t="shared" ca="1" si="70"/>
        <v>1</v>
      </c>
      <c r="DG63">
        <f t="shared" ca="1" si="71"/>
        <v>21</v>
      </c>
      <c r="DH63">
        <v>0</v>
      </c>
    </row>
    <row r="64" spans="1:112" hidden="1">
      <c r="A64" s="68">
        <v>52</v>
      </c>
      <c r="B64" s="262" t="str">
        <f t="shared" ca="1" si="12"/>
        <v>E.2.8.</v>
      </c>
      <c r="C64" s="263" t="str">
        <f t="shared" ca="1" si="13"/>
        <v>Veikla</v>
      </c>
      <c r="D64" s="267"/>
      <c r="E64" s="264">
        <f t="shared" ca="1" si="14"/>
        <v>0.21</v>
      </c>
      <c r="F64" s="265">
        <f ca="1">H64+NPV(FD,I64:INDEX(I64:DC64,PAL))</f>
        <v>0</v>
      </c>
      <c r="G64" s="258">
        <f ca="1">SUMIF($H$5:$DC$5,"&lt;="&amp;PAL,$H64:$DC64)</f>
        <v>0</v>
      </c>
      <c r="H64" s="266">
        <f t="shared" ca="1" si="63"/>
        <v>0</v>
      </c>
      <c r="I64" s="266">
        <f t="shared" ca="1" si="63"/>
        <v>0</v>
      </c>
      <c r="J64" s="266">
        <f t="shared" ca="1" si="63"/>
        <v>0</v>
      </c>
      <c r="K64" s="266">
        <f t="shared" ca="1" si="63"/>
        <v>0</v>
      </c>
      <c r="L64" s="266">
        <f t="shared" ca="1" si="63"/>
        <v>0</v>
      </c>
      <c r="M64" s="266">
        <f t="shared" ca="1" si="63"/>
        <v>0</v>
      </c>
      <c r="N64" s="266">
        <f t="shared" ca="1" si="63"/>
        <v>0</v>
      </c>
      <c r="O64" s="266">
        <f t="shared" ca="1" si="63"/>
        <v>0</v>
      </c>
      <c r="P64" s="266">
        <f t="shared" ca="1" si="63"/>
        <v>0</v>
      </c>
      <c r="Q64" s="266">
        <f t="shared" ca="1" si="63"/>
        <v>0</v>
      </c>
      <c r="R64" s="266">
        <f t="shared" ca="1" si="63"/>
        <v>0</v>
      </c>
      <c r="S64" s="266">
        <f t="shared" ca="1" si="63"/>
        <v>0</v>
      </c>
      <c r="T64" s="266">
        <f t="shared" ca="1" si="63"/>
        <v>0</v>
      </c>
      <c r="U64" s="266">
        <f t="shared" ca="1" si="63"/>
        <v>0</v>
      </c>
      <c r="V64" s="266">
        <f t="shared" ca="1" si="63"/>
        <v>0</v>
      </c>
      <c r="W64" s="266">
        <f t="shared" ca="1" si="63"/>
        <v>0</v>
      </c>
      <c r="X64" s="266">
        <f t="shared" ca="1" si="64"/>
        <v>0</v>
      </c>
      <c r="Y64" s="266">
        <f t="shared" ca="1" si="64"/>
        <v>0</v>
      </c>
      <c r="Z64" s="266">
        <f t="shared" ca="1" si="64"/>
        <v>0</v>
      </c>
      <c r="AA64" s="266">
        <f t="shared" ca="1" si="64"/>
        <v>0</v>
      </c>
      <c r="AB64" s="266">
        <f t="shared" ca="1" si="64"/>
        <v>0</v>
      </c>
      <c r="AC64" s="266">
        <f t="shared" ca="1" si="64"/>
        <v>0</v>
      </c>
      <c r="AD64" s="266">
        <f t="shared" ca="1" si="64"/>
        <v>0</v>
      </c>
      <c r="AE64" s="266">
        <f t="shared" ca="1" si="64"/>
        <v>0</v>
      </c>
      <c r="AF64" s="266">
        <f t="shared" ca="1" si="64"/>
        <v>0</v>
      </c>
      <c r="AG64" s="266">
        <f t="shared" ca="1" si="64"/>
        <v>0</v>
      </c>
      <c r="AH64" s="266">
        <f t="shared" ca="1" si="64"/>
        <v>0</v>
      </c>
      <c r="AI64" s="266">
        <f t="shared" ca="1" si="64"/>
        <v>0</v>
      </c>
      <c r="AJ64" s="266">
        <f t="shared" ca="1" si="64"/>
        <v>0</v>
      </c>
      <c r="AK64" s="266">
        <f t="shared" ca="1" si="64"/>
        <v>0</v>
      </c>
      <c r="AL64" s="266">
        <f t="shared" ca="1" si="64"/>
        <v>0</v>
      </c>
      <c r="AM64" s="266">
        <f t="shared" ca="1" si="64"/>
        <v>0</v>
      </c>
      <c r="AN64" s="266">
        <f t="shared" ca="1" si="65"/>
        <v>0</v>
      </c>
      <c r="AO64" s="266">
        <f t="shared" ca="1" si="65"/>
        <v>0</v>
      </c>
      <c r="AP64" s="266">
        <f t="shared" ca="1" si="65"/>
        <v>0</v>
      </c>
      <c r="AQ64" s="266">
        <f t="shared" ca="1" si="65"/>
        <v>0</v>
      </c>
      <c r="AR64" s="266">
        <f t="shared" ca="1" si="65"/>
        <v>0</v>
      </c>
      <c r="AS64" s="266">
        <f t="shared" ca="1" si="65"/>
        <v>0</v>
      </c>
      <c r="AT64" s="266">
        <f t="shared" ca="1" si="65"/>
        <v>0</v>
      </c>
      <c r="AU64" s="266">
        <f t="shared" ca="1" si="65"/>
        <v>0</v>
      </c>
      <c r="AV64" s="266">
        <f t="shared" ca="1" si="65"/>
        <v>0</v>
      </c>
      <c r="AW64" s="266">
        <f t="shared" ca="1" si="65"/>
        <v>0</v>
      </c>
      <c r="AX64" s="266">
        <f t="shared" ca="1" si="65"/>
        <v>0</v>
      </c>
      <c r="AY64" s="266">
        <f t="shared" ca="1" si="65"/>
        <v>0</v>
      </c>
      <c r="AZ64" s="266">
        <f t="shared" ca="1" si="65"/>
        <v>0</v>
      </c>
      <c r="BA64" s="266">
        <f t="shared" ca="1" si="65"/>
        <v>0</v>
      </c>
      <c r="BB64" s="266">
        <f t="shared" ca="1" si="65"/>
        <v>0</v>
      </c>
      <c r="BC64" s="266">
        <f t="shared" ca="1" si="65"/>
        <v>0</v>
      </c>
      <c r="BD64" s="266">
        <f t="shared" ca="1" si="66"/>
        <v>0</v>
      </c>
      <c r="BE64" s="266">
        <f t="shared" ca="1" si="66"/>
        <v>0</v>
      </c>
      <c r="BF64" s="266">
        <f t="shared" ca="1" si="66"/>
        <v>0</v>
      </c>
      <c r="BG64" s="266">
        <f t="shared" ca="1" si="66"/>
        <v>0</v>
      </c>
      <c r="BH64" s="266">
        <f t="shared" ca="1" si="66"/>
        <v>0</v>
      </c>
      <c r="BI64" s="266">
        <f t="shared" ca="1" si="66"/>
        <v>0</v>
      </c>
      <c r="BJ64" s="266">
        <f t="shared" ca="1" si="66"/>
        <v>0</v>
      </c>
      <c r="BK64" s="266">
        <f t="shared" ca="1" si="66"/>
        <v>0</v>
      </c>
      <c r="BL64" s="266">
        <f t="shared" ca="1" si="66"/>
        <v>0</v>
      </c>
      <c r="BM64" s="266">
        <f t="shared" ca="1" si="66"/>
        <v>0</v>
      </c>
      <c r="BN64" s="266">
        <f t="shared" ca="1" si="66"/>
        <v>0</v>
      </c>
      <c r="BO64" s="266">
        <f t="shared" ca="1" si="66"/>
        <v>0</v>
      </c>
      <c r="BP64" s="266">
        <f t="shared" ca="1" si="66"/>
        <v>0</v>
      </c>
      <c r="BQ64" s="266">
        <f t="shared" ca="1" si="66"/>
        <v>0</v>
      </c>
      <c r="BR64" s="266">
        <f t="shared" ca="1" si="66"/>
        <v>0</v>
      </c>
      <c r="BS64" s="266">
        <f t="shared" ca="1" si="66"/>
        <v>0</v>
      </c>
      <c r="BT64" s="266">
        <f t="shared" ca="1" si="67"/>
        <v>0</v>
      </c>
      <c r="BU64" s="266">
        <f t="shared" ca="1" si="67"/>
        <v>0</v>
      </c>
      <c r="BV64" s="266">
        <f t="shared" ca="1" si="67"/>
        <v>0</v>
      </c>
      <c r="BW64" s="266">
        <f t="shared" ca="1" si="67"/>
        <v>0</v>
      </c>
      <c r="BX64" s="266">
        <f t="shared" ca="1" si="67"/>
        <v>0</v>
      </c>
      <c r="BY64" s="266">
        <f t="shared" ca="1" si="67"/>
        <v>0</v>
      </c>
      <c r="BZ64" s="266">
        <f t="shared" ca="1" si="67"/>
        <v>0</v>
      </c>
      <c r="CA64" s="266">
        <f t="shared" ca="1" si="67"/>
        <v>0</v>
      </c>
      <c r="CB64" s="266">
        <f t="shared" ca="1" si="67"/>
        <v>0</v>
      </c>
      <c r="CC64" s="266">
        <f t="shared" ca="1" si="67"/>
        <v>0</v>
      </c>
      <c r="CD64" s="266">
        <f t="shared" ca="1" si="67"/>
        <v>0</v>
      </c>
      <c r="CE64" s="266">
        <f t="shared" ca="1" si="67"/>
        <v>0</v>
      </c>
      <c r="CF64" s="266">
        <f t="shared" ca="1" si="67"/>
        <v>0</v>
      </c>
      <c r="CG64" s="266">
        <f t="shared" ca="1" si="67"/>
        <v>0</v>
      </c>
      <c r="CH64" s="266">
        <f t="shared" ca="1" si="67"/>
        <v>0</v>
      </c>
      <c r="CI64" s="266">
        <f t="shared" ca="1" si="67"/>
        <v>0</v>
      </c>
      <c r="CJ64" s="266">
        <f t="shared" ca="1" si="68"/>
        <v>0</v>
      </c>
      <c r="CK64" s="266">
        <f t="shared" ca="1" si="68"/>
        <v>0</v>
      </c>
      <c r="CL64" s="266">
        <f t="shared" ca="1" si="68"/>
        <v>0</v>
      </c>
      <c r="CM64" s="266">
        <f t="shared" ca="1" si="68"/>
        <v>0</v>
      </c>
      <c r="CN64" s="266">
        <f t="shared" ca="1" si="68"/>
        <v>0</v>
      </c>
      <c r="CO64" s="266">
        <f t="shared" ca="1" si="68"/>
        <v>0</v>
      </c>
      <c r="CP64" s="266">
        <f t="shared" ca="1" si="68"/>
        <v>0</v>
      </c>
      <c r="CQ64" s="266">
        <f t="shared" ca="1" si="68"/>
        <v>0</v>
      </c>
      <c r="CR64" s="266">
        <f t="shared" ca="1" si="68"/>
        <v>0</v>
      </c>
      <c r="CS64" s="266">
        <f t="shared" ca="1" si="68"/>
        <v>0</v>
      </c>
      <c r="CT64" s="266">
        <f t="shared" ca="1" si="69"/>
        <v>0</v>
      </c>
      <c r="CU64" s="266">
        <f t="shared" ca="1" si="69"/>
        <v>0</v>
      </c>
      <c r="CV64" s="266">
        <f t="shared" ca="1" si="69"/>
        <v>0</v>
      </c>
      <c r="CW64" s="266">
        <f t="shared" ca="1" si="69"/>
        <v>0</v>
      </c>
      <c r="CX64" s="266">
        <f t="shared" ca="1" si="69"/>
        <v>0</v>
      </c>
      <c r="CY64" s="266">
        <f t="shared" ca="1" si="69"/>
        <v>0</v>
      </c>
      <c r="CZ64" s="266">
        <f t="shared" ca="1" si="69"/>
        <v>0</v>
      </c>
      <c r="DA64" s="266">
        <f t="shared" ca="1" si="69"/>
        <v>0</v>
      </c>
      <c r="DB64" s="266">
        <f t="shared" ca="1" si="69"/>
        <v>0</v>
      </c>
      <c r="DC64" s="266">
        <f t="shared" ca="1" si="69"/>
        <v>0</v>
      </c>
      <c r="DE64" s="118" t="str">
        <f t="shared" ca="1" si="24"/>
        <v>E.2.8.</v>
      </c>
      <c r="DF64">
        <f t="shared" ca="1" si="70"/>
        <v>1</v>
      </c>
      <c r="DG64">
        <f t="shared" ca="1" si="71"/>
        <v>21</v>
      </c>
      <c r="DH64">
        <v>0</v>
      </c>
    </row>
    <row r="65" spans="1:112" hidden="1">
      <c r="A65" s="68">
        <v>53</v>
      </c>
      <c r="B65" s="262" t="str">
        <f t="shared" ca="1" si="12"/>
        <v>E.2.9.</v>
      </c>
      <c r="C65" s="263" t="str">
        <f t="shared" ca="1" si="13"/>
        <v>Reinvesticijos (po priemonės įgyvendinimo)</v>
      </c>
      <c r="D65" s="180"/>
      <c r="E65" s="264">
        <f t="shared" ca="1" si="14"/>
        <v>0.21</v>
      </c>
      <c r="F65" s="265">
        <f ca="1">H65+NPV(FD,I65:INDEX(I65:DC65,PAL))</f>
        <v>0</v>
      </c>
      <c r="G65" s="258">
        <f ca="1">SUMIF($H$5:$DC$5,"&lt;="&amp;PAL,$H65:$DC65)</f>
        <v>0</v>
      </c>
      <c r="H65" s="266">
        <f t="shared" ca="1" si="63"/>
        <v>0</v>
      </c>
      <c r="I65" s="266">
        <f t="shared" ca="1" si="63"/>
        <v>0</v>
      </c>
      <c r="J65" s="266">
        <f t="shared" ca="1" si="63"/>
        <v>0</v>
      </c>
      <c r="K65" s="266">
        <f t="shared" ca="1" si="63"/>
        <v>0</v>
      </c>
      <c r="L65" s="266">
        <f t="shared" ca="1" si="63"/>
        <v>0</v>
      </c>
      <c r="M65" s="266">
        <f t="shared" ca="1" si="63"/>
        <v>0</v>
      </c>
      <c r="N65" s="266">
        <f t="shared" ca="1" si="63"/>
        <v>0</v>
      </c>
      <c r="O65" s="266">
        <f t="shared" ca="1" si="63"/>
        <v>0</v>
      </c>
      <c r="P65" s="266">
        <f t="shared" ca="1" si="63"/>
        <v>0</v>
      </c>
      <c r="Q65" s="266">
        <f t="shared" ca="1" si="63"/>
        <v>0</v>
      </c>
      <c r="R65" s="266">
        <f t="shared" ca="1" si="63"/>
        <v>0</v>
      </c>
      <c r="S65" s="266">
        <f t="shared" ca="1" si="63"/>
        <v>0</v>
      </c>
      <c r="T65" s="266">
        <f t="shared" ca="1" si="63"/>
        <v>0</v>
      </c>
      <c r="U65" s="266">
        <f t="shared" ca="1" si="63"/>
        <v>0</v>
      </c>
      <c r="V65" s="266">
        <f t="shared" ca="1" si="63"/>
        <v>0</v>
      </c>
      <c r="W65" s="266">
        <f t="shared" ca="1" si="63"/>
        <v>0</v>
      </c>
      <c r="X65" s="266">
        <f t="shared" ca="1" si="64"/>
        <v>0</v>
      </c>
      <c r="Y65" s="266">
        <f t="shared" ca="1" si="64"/>
        <v>0</v>
      </c>
      <c r="Z65" s="266">
        <f t="shared" ca="1" si="64"/>
        <v>0</v>
      </c>
      <c r="AA65" s="266">
        <f t="shared" ca="1" si="64"/>
        <v>0</v>
      </c>
      <c r="AB65" s="266">
        <f t="shared" ca="1" si="64"/>
        <v>0</v>
      </c>
      <c r="AC65" s="266">
        <f t="shared" ca="1" si="64"/>
        <v>0</v>
      </c>
      <c r="AD65" s="266">
        <f t="shared" ca="1" si="64"/>
        <v>0</v>
      </c>
      <c r="AE65" s="266">
        <f t="shared" ca="1" si="64"/>
        <v>0</v>
      </c>
      <c r="AF65" s="266">
        <f t="shared" ca="1" si="64"/>
        <v>0</v>
      </c>
      <c r="AG65" s="266">
        <f t="shared" ca="1" si="64"/>
        <v>0</v>
      </c>
      <c r="AH65" s="266">
        <f t="shared" ca="1" si="64"/>
        <v>0</v>
      </c>
      <c r="AI65" s="266">
        <f t="shared" ca="1" si="64"/>
        <v>0</v>
      </c>
      <c r="AJ65" s="266">
        <f t="shared" ca="1" si="64"/>
        <v>0</v>
      </c>
      <c r="AK65" s="266">
        <f t="shared" ca="1" si="64"/>
        <v>0</v>
      </c>
      <c r="AL65" s="266">
        <f t="shared" ca="1" si="64"/>
        <v>0</v>
      </c>
      <c r="AM65" s="266">
        <f t="shared" ca="1" si="64"/>
        <v>0</v>
      </c>
      <c r="AN65" s="266">
        <f t="shared" ca="1" si="65"/>
        <v>0</v>
      </c>
      <c r="AO65" s="266">
        <f t="shared" ca="1" si="65"/>
        <v>0</v>
      </c>
      <c r="AP65" s="266">
        <f t="shared" ca="1" si="65"/>
        <v>0</v>
      </c>
      <c r="AQ65" s="266">
        <f t="shared" ca="1" si="65"/>
        <v>0</v>
      </c>
      <c r="AR65" s="266">
        <f t="shared" ca="1" si="65"/>
        <v>0</v>
      </c>
      <c r="AS65" s="266">
        <f t="shared" ca="1" si="65"/>
        <v>0</v>
      </c>
      <c r="AT65" s="266">
        <f t="shared" ca="1" si="65"/>
        <v>0</v>
      </c>
      <c r="AU65" s="266">
        <f t="shared" ca="1" si="65"/>
        <v>0</v>
      </c>
      <c r="AV65" s="266">
        <f t="shared" ca="1" si="65"/>
        <v>0</v>
      </c>
      <c r="AW65" s="266">
        <f t="shared" ca="1" si="65"/>
        <v>0</v>
      </c>
      <c r="AX65" s="266">
        <f t="shared" ca="1" si="65"/>
        <v>0</v>
      </c>
      <c r="AY65" s="266">
        <f t="shared" ca="1" si="65"/>
        <v>0</v>
      </c>
      <c r="AZ65" s="266">
        <f t="shared" ca="1" si="65"/>
        <v>0</v>
      </c>
      <c r="BA65" s="266">
        <f t="shared" ca="1" si="65"/>
        <v>0</v>
      </c>
      <c r="BB65" s="266">
        <f t="shared" ca="1" si="65"/>
        <v>0</v>
      </c>
      <c r="BC65" s="266">
        <f t="shared" ca="1" si="65"/>
        <v>0</v>
      </c>
      <c r="BD65" s="266">
        <f t="shared" ca="1" si="66"/>
        <v>0</v>
      </c>
      <c r="BE65" s="266">
        <f t="shared" ca="1" si="66"/>
        <v>0</v>
      </c>
      <c r="BF65" s="266">
        <f t="shared" ca="1" si="66"/>
        <v>0</v>
      </c>
      <c r="BG65" s="266">
        <f t="shared" ca="1" si="66"/>
        <v>0</v>
      </c>
      <c r="BH65" s="266">
        <f t="shared" ca="1" si="66"/>
        <v>0</v>
      </c>
      <c r="BI65" s="266">
        <f t="shared" ca="1" si="66"/>
        <v>0</v>
      </c>
      <c r="BJ65" s="266">
        <f t="shared" ca="1" si="66"/>
        <v>0</v>
      </c>
      <c r="BK65" s="266">
        <f t="shared" ca="1" si="66"/>
        <v>0</v>
      </c>
      <c r="BL65" s="266">
        <f t="shared" ca="1" si="66"/>
        <v>0</v>
      </c>
      <c r="BM65" s="266">
        <f t="shared" ca="1" si="66"/>
        <v>0</v>
      </c>
      <c r="BN65" s="266">
        <f t="shared" ca="1" si="66"/>
        <v>0</v>
      </c>
      <c r="BO65" s="266">
        <f t="shared" ca="1" si="66"/>
        <v>0</v>
      </c>
      <c r="BP65" s="266">
        <f t="shared" ca="1" si="66"/>
        <v>0</v>
      </c>
      <c r="BQ65" s="266">
        <f t="shared" ca="1" si="66"/>
        <v>0</v>
      </c>
      <c r="BR65" s="266">
        <f t="shared" ca="1" si="66"/>
        <v>0</v>
      </c>
      <c r="BS65" s="266">
        <f t="shared" ca="1" si="66"/>
        <v>0</v>
      </c>
      <c r="BT65" s="266">
        <f t="shared" ca="1" si="67"/>
        <v>0</v>
      </c>
      <c r="BU65" s="266">
        <f t="shared" ca="1" si="67"/>
        <v>0</v>
      </c>
      <c r="BV65" s="266">
        <f t="shared" ca="1" si="67"/>
        <v>0</v>
      </c>
      <c r="BW65" s="266">
        <f t="shared" ca="1" si="67"/>
        <v>0</v>
      </c>
      <c r="BX65" s="266">
        <f t="shared" ca="1" si="67"/>
        <v>0</v>
      </c>
      <c r="BY65" s="266">
        <f t="shared" ca="1" si="67"/>
        <v>0</v>
      </c>
      <c r="BZ65" s="266">
        <f t="shared" ca="1" si="67"/>
        <v>0</v>
      </c>
      <c r="CA65" s="266">
        <f t="shared" ca="1" si="67"/>
        <v>0</v>
      </c>
      <c r="CB65" s="266">
        <f t="shared" ca="1" si="67"/>
        <v>0</v>
      </c>
      <c r="CC65" s="266">
        <f t="shared" ca="1" si="67"/>
        <v>0</v>
      </c>
      <c r="CD65" s="266">
        <f t="shared" ca="1" si="67"/>
        <v>0</v>
      </c>
      <c r="CE65" s="266">
        <f t="shared" ca="1" si="67"/>
        <v>0</v>
      </c>
      <c r="CF65" s="266">
        <f t="shared" ca="1" si="67"/>
        <v>0</v>
      </c>
      <c r="CG65" s="266">
        <f t="shared" ca="1" si="67"/>
        <v>0</v>
      </c>
      <c r="CH65" s="266">
        <f t="shared" ca="1" si="67"/>
        <v>0</v>
      </c>
      <c r="CI65" s="266">
        <f t="shared" ca="1" si="67"/>
        <v>0</v>
      </c>
      <c r="CJ65" s="266">
        <f t="shared" ca="1" si="68"/>
        <v>0</v>
      </c>
      <c r="CK65" s="266">
        <f t="shared" ca="1" si="68"/>
        <v>0</v>
      </c>
      <c r="CL65" s="266">
        <f t="shared" ca="1" si="68"/>
        <v>0</v>
      </c>
      <c r="CM65" s="266">
        <f t="shared" ca="1" si="68"/>
        <v>0</v>
      </c>
      <c r="CN65" s="266">
        <f t="shared" ca="1" si="68"/>
        <v>0</v>
      </c>
      <c r="CO65" s="266">
        <f t="shared" ca="1" si="68"/>
        <v>0</v>
      </c>
      <c r="CP65" s="266">
        <f t="shared" ca="1" si="68"/>
        <v>0</v>
      </c>
      <c r="CQ65" s="266">
        <f t="shared" ca="1" si="68"/>
        <v>0</v>
      </c>
      <c r="CR65" s="266">
        <f t="shared" ca="1" si="68"/>
        <v>0</v>
      </c>
      <c r="CS65" s="266">
        <f t="shared" ca="1" si="68"/>
        <v>0</v>
      </c>
      <c r="CT65" s="266">
        <f t="shared" ca="1" si="69"/>
        <v>0</v>
      </c>
      <c r="CU65" s="266">
        <f t="shared" ca="1" si="69"/>
        <v>0</v>
      </c>
      <c r="CV65" s="266">
        <f t="shared" ca="1" si="69"/>
        <v>0</v>
      </c>
      <c r="CW65" s="266">
        <f t="shared" ca="1" si="69"/>
        <v>0</v>
      </c>
      <c r="CX65" s="266">
        <f t="shared" ca="1" si="69"/>
        <v>0</v>
      </c>
      <c r="CY65" s="266">
        <f t="shared" ca="1" si="69"/>
        <v>0</v>
      </c>
      <c r="CZ65" s="266">
        <f t="shared" ca="1" si="69"/>
        <v>0</v>
      </c>
      <c r="DA65" s="266">
        <f t="shared" ca="1" si="69"/>
        <v>0</v>
      </c>
      <c r="DB65" s="266">
        <f t="shared" ca="1" si="69"/>
        <v>0</v>
      </c>
      <c r="DC65" s="266">
        <f t="shared" ca="1" si="69"/>
        <v>0</v>
      </c>
      <c r="DE65" s="118" t="str">
        <f t="shared" ca="1" si="24"/>
        <v>E.2.9.</v>
      </c>
      <c r="DF65">
        <f t="shared" ca="1" si="70"/>
        <v>1</v>
      </c>
      <c r="DG65">
        <f t="shared" ca="1" si="71"/>
        <v>21</v>
      </c>
      <c r="DH65">
        <v>0</v>
      </c>
    </row>
    <row r="66" spans="1:112" hidden="1">
      <c r="A66" s="68">
        <v>54</v>
      </c>
      <c r="B66" s="262" t="str">
        <f t="shared" ca="1" si="12"/>
        <v>E.2.L.</v>
      </c>
      <c r="C66" s="263" t="str">
        <f t="shared" ca="1" si="13"/>
        <v>Likutinė vertė</v>
      </c>
      <c r="D66" s="180"/>
      <c r="E66" s="264">
        <f t="shared" ca="1" si="14"/>
        <v>0.21</v>
      </c>
      <c r="F66" s="265">
        <f ca="1">H66+NPV(FD,I66:INDEX(I66:DC66,PAL))</f>
        <v>0</v>
      </c>
      <c r="G66" s="258">
        <f ca="1">SUMIF($H$5:$DC$5,"&lt;="&amp;PAL,$H66:$DC66)</f>
        <v>0</v>
      </c>
      <c r="H66" s="266">
        <f t="shared" ca="1" si="63"/>
        <v>0</v>
      </c>
      <c r="I66" s="266">
        <f t="shared" ca="1" si="63"/>
        <v>0</v>
      </c>
      <c r="J66" s="266">
        <f t="shared" ca="1" si="63"/>
        <v>0</v>
      </c>
      <c r="K66" s="266">
        <f t="shared" ca="1" si="63"/>
        <v>0</v>
      </c>
      <c r="L66" s="266">
        <f t="shared" ca="1" si="63"/>
        <v>0</v>
      </c>
      <c r="M66" s="266">
        <f t="shared" ca="1" si="63"/>
        <v>0</v>
      </c>
      <c r="N66" s="266">
        <f t="shared" ca="1" si="63"/>
        <v>0</v>
      </c>
      <c r="O66" s="266">
        <f t="shared" ca="1" si="63"/>
        <v>0</v>
      </c>
      <c r="P66" s="266">
        <f t="shared" ca="1" si="63"/>
        <v>0</v>
      </c>
      <c r="Q66" s="266">
        <f t="shared" ca="1" si="63"/>
        <v>0</v>
      </c>
      <c r="R66" s="266">
        <f t="shared" ca="1" si="63"/>
        <v>0</v>
      </c>
      <c r="S66" s="266">
        <f t="shared" ca="1" si="63"/>
        <v>0</v>
      </c>
      <c r="T66" s="266">
        <f t="shared" ca="1" si="63"/>
        <v>0</v>
      </c>
      <c r="U66" s="266">
        <f t="shared" ca="1" si="63"/>
        <v>0</v>
      </c>
      <c r="V66" s="266">
        <f t="shared" ca="1" si="63"/>
        <v>0</v>
      </c>
      <c r="W66" s="266">
        <f t="shared" ca="1" si="63"/>
        <v>0</v>
      </c>
      <c r="X66" s="266">
        <f t="shared" ca="1" si="64"/>
        <v>0</v>
      </c>
      <c r="Y66" s="266">
        <f t="shared" ca="1" si="64"/>
        <v>0</v>
      </c>
      <c r="Z66" s="266">
        <f t="shared" ca="1" si="64"/>
        <v>0</v>
      </c>
      <c r="AA66" s="266">
        <f t="shared" ca="1" si="64"/>
        <v>0</v>
      </c>
      <c r="AB66" s="266">
        <f t="shared" ca="1" si="64"/>
        <v>0</v>
      </c>
      <c r="AC66" s="266">
        <f t="shared" ca="1" si="64"/>
        <v>0</v>
      </c>
      <c r="AD66" s="266">
        <f t="shared" ca="1" si="64"/>
        <v>0</v>
      </c>
      <c r="AE66" s="266">
        <f t="shared" ca="1" si="64"/>
        <v>0</v>
      </c>
      <c r="AF66" s="266">
        <f t="shared" ca="1" si="64"/>
        <v>0</v>
      </c>
      <c r="AG66" s="266">
        <f t="shared" ca="1" si="64"/>
        <v>0</v>
      </c>
      <c r="AH66" s="266">
        <f t="shared" ca="1" si="64"/>
        <v>0</v>
      </c>
      <c r="AI66" s="266">
        <f t="shared" ca="1" si="64"/>
        <v>0</v>
      </c>
      <c r="AJ66" s="266">
        <f t="shared" ca="1" si="64"/>
        <v>0</v>
      </c>
      <c r="AK66" s="266">
        <f t="shared" ca="1" si="64"/>
        <v>0</v>
      </c>
      <c r="AL66" s="266">
        <f t="shared" ca="1" si="64"/>
        <v>0</v>
      </c>
      <c r="AM66" s="266">
        <f t="shared" ca="1" si="64"/>
        <v>0</v>
      </c>
      <c r="AN66" s="266">
        <f t="shared" ca="1" si="65"/>
        <v>0</v>
      </c>
      <c r="AO66" s="266">
        <f t="shared" ca="1" si="65"/>
        <v>0</v>
      </c>
      <c r="AP66" s="266">
        <f t="shared" ca="1" si="65"/>
        <v>0</v>
      </c>
      <c r="AQ66" s="266">
        <f t="shared" ca="1" si="65"/>
        <v>0</v>
      </c>
      <c r="AR66" s="266">
        <f t="shared" ca="1" si="65"/>
        <v>0</v>
      </c>
      <c r="AS66" s="266">
        <f t="shared" ca="1" si="65"/>
        <v>0</v>
      </c>
      <c r="AT66" s="266">
        <f t="shared" ca="1" si="65"/>
        <v>0</v>
      </c>
      <c r="AU66" s="266">
        <f t="shared" ca="1" si="65"/>
        <v>0</v>
      </c>
      <c r="AV66" s="266">
        <f t="shared" ca="1" si="65"/>
        <v>0</v>
      </c>
      <c r="AW66" s="266">
        <f t="shared" ca="1" si="65"/>
        <v>0</v>
      </c>
      <c r="AX66" s="266">
        <f t="shared" ca="1" si="65"/>
        <v>0</v>
      </c>
      <c r="AY66" s="266">
        <f t="shared" ca="1" si="65"/>
        <v>0</v>
      </c>
      <c r="AZ66" s="266">
        <f t="shared" ca="1" si="65"/>
        <v>0</v>
      </c>
      <c r="BA66" s="266">
        <f t="shared" ca="1" si="65"/>
        <v>0</v>
      </c>
      <c r="BB66" s="266">
        <f t="shared" ca="1" si="65"/>
        <v>0</v>
      </c>
      <c r="BC66" s="266">
        <f t="shared" ca="1" si="65"/>
        <v>0</v>
      </c>
      <c r="BD66" s="266">
        <f t="shared" ca="1" si="66"/>
        <v>0</v>
      </c>
      <c r="BE66" s="266">
        <f t="shared" ca="1" si="66"/>
        <v>0</v>
      </c>
      <c r="BF66" s="266">
        <f t="shared" ca="1" si="66"/>
        <v>0</v>
      </c>
      <c r="BG66" s="266">
        <f t="shared" ca="1" si="66"/>
        <v>0</v>
      </c>
      <c r="BH66" s="266">
        <f t="shared" ca="1" si="66"/>
        <v>0</v>
      </c>
      <c r="BI66" s="266">
        <f t="shared" ca="1" si="66"/>
        <v>0</v>
      </c>
      <c r="BJ66" s="266">
        <f t="shared" ca="1" si="66"/>
        <v>0</v>
      </c>
      <c r="BK66" s="266">
        <f t="shared" ca="1" si="66"/>
        <v>0</v>
      </c>
      <c r="BL66" s="266">
        <f t="shared" ca="1" si="66"/>
        <v>0</v>
      </c>
      <c r="BM66" s="266">
        <f t="shared" ca="1" si="66"/>
        <v>0</v>
      </c>
      <c r="BN66" s="266">
        <f t="shared" ca="1" si="66"/>
        <v>0</v>
      </c>
      <c r="BO66" s="266">
        <f t="shared" ca="1" si="66"/>
        <v>0</v>
      </c>
      <c r="BP66" s="266">
        <f t="shared" ca="1" si="66"/>
        <v>0</v>
      </c>
      <c r="BQ66" s="266">
        <f t="shared" ca="1" si="66"/>
        <v>0</v>
      </c>
      <c r="BR66" s="266">
        <f t="shared" ca="1" si="66"/>
        <v>0</v>
      </c>
      <c r="BS66" s="266">
        <f t="shared" ca="1" si="66"/>
        <v>0</v>
      </c>
      <c r="BT66" s="266">
        <f t="shared" ca="1" si="67"/>
        <v>0</v>
      </c>
      <c r="BU66" s="266">
        <f t="shared" ca="1" si="67"/>
        <v>0</v>
      </c>
      <c r="BV66" s="266">
        <f t="shared" ca="1" si="67"/>
        <v>0</v>
      </c>
      <c r="BW66" s="266">
        <f t="shared" ca="1" si="67"/>
        <v>0</v>
      </c>
      <c r="BX66" s="266">
        <f t="shared" ca="1" si="67"/>
        <v>0</v>
      </c>
      <c r="BY66" s="266">
        <f t="shared" ca="1" si="67"/>
        <v>0</v>
      </c>
      <c r="BZ66" s="266">
        <f t="shared" ca="1" si="67"/>
        <v>0</v>
      </c>
      <c r="CA66" s="266">
        <f t="shared" ca="1" si="67"/>
        <v>0</v>
      </c>
      <c r="CB66" s="266">
        <f t="shared" ca="1" si="67"/>
        <v>0</v>
      </c>
      <c r="CC66" s="266">
        <f t="shared" ca="1" si="67"/>
        <v>0</v>
      </c>
      <c r="CD66" s="266">
        <f t="shared" ca="1" si="67"/>
        <v>0</v>
      </c>
      <c r="CE66" s="266">
        <f t="shared" ca="1" si="67"/>
        <v>0</v>
      </c>
      <c r="CF66" s="266">
        <f t="shared" ca="1" si="67"/>
        <v>0</v>
      </c>
      <c r="CG66" s="266">
        <f t="shared" ca="1" si="67"/>
        <v>0</v>
      </c>
      <c r="CH66" s="266">
        <f t="shared" ca="1" si="67"/>
        <v>0</v>
      </c>
      <c r="CI66" s="266">
        <f t="shared" ca="1" si="67"/>
        <v>0</v>
      </c>
      <c r="CJ66" s="266">
        <f t="shared" ca="1" si="68"/>
        <v>0</v>
      </c>
      <c r="CK66" s="266">
        <f t="shared" ca="1" si="68"/>
        <v>0</v>
      </c>
      <c r="CL66" s="266">
        <f t="shared" ca="1" si="68"/>
        <v>0</v>
      </c>
      <c r="CM66" s="266">
        <f t="shared" ca="1" si="68"/>
        <v>0</v>
      </c>
      <c r="CN66" s="266">
        <f t="shared" ca="1" si="68"/>
        <v>0</v>
      </c>
      <c r="CO66" s="266">
        <f t="shared" ca="1" si="68"/>
        <v>0</v>
      </c>
      <c r="CP66" s="266">
        <f t="shared" ca="1" si="68"/>
        <v>0</v>
      </c>
      <c r="CQ66" s="266">
        <f t="shared" ca="1" si="68"/>
        <v>0</v>
      </c>
      <c r="CR66" s="266">
        <f t="shared" ca="1" si="68"/>
        <v>0</v>
      </c>
      <c r="CS66" s="266">
        <f t="shared" ca="1" si="68"/>
        <v>0</v>
      </c>
      <c r="CT66" s="266">
        <f t="shared" ca="1" si="69"/>
        <v>0</v>
      </c>
      <c r="CU66" s="266">
        <f t="shared" ca="1" si="69"/>
        <v>0</v>
      </c>
      <c r="CV66" s="266">
        <f t="shared" ca="1" si="69"/>
        <v>0</v>
      </c>
      <c r="CW66" s="266">
        <f t="shared" ca="1" si="69"/>
        <v>0</v>
      </c>
      <c r="CX66" s="266">
        <f t="shared" ca="1" si="69"/>
        <v>0</v>
      </c>
      <c r="CY66" s="266">
        <f t="shared" ca="1" si="69"/>
        <v>0</v>
      </c>
      <c r="CZ66" s="266">
        <f t="shared" ca="1" si="69"/>
        <v>0</v>
      </c>
      <c r="DA66" s="266">
        <f t="shared" ca="1" si="69"/>
        <v>0</v>
      </c>
      <c r="DB66" s="266">
        <f t="shared" ca="1" si="69"/>
        <v>0</v>
      </c>
      <c r="DC66" s="266">
        <f t="shared" ca="1" si="69"/>
        <v>0</v>
      </c>
      <c r="DE66" s="118" t="str">
        <f t="shared" ca="1" si="24"/>
        <v>E.2.L.</v>
      </c>
      <c r="DF66">
        <f t="shared" ca="1" si="70"/>
        <v>1</v>
      </c>
      <c r="DG66">
        <f t="shared" ca="1" si="71"/>
        <v>21</v>
      </c>
      <c r="DH66">
        <f ca="1">DG66/(100+DG66)</f>
        <v>0.17355371900826447</v>
      </c>
    </row>
    <row r="67" spans="1:112" hidden="1">
      <c r="A67" s="68">
        <v>55</v>
      </c>
      <c r="B67" s="262" t="str">
        <f t="shared" ca="1" si="12"/>
        <v>E.3.</v>
      </c>
      <c r="C67" s="269" t="str">
        <f t="shared" ca="1" si="13"/>
        <v>Investicijos į žinias ir žmogiškuosius išteklius</v>
      </c>
      <c r="D67" s="249"/>
      <c r="E67" s="270" t="str">
        <f t="shared" ca="1" si="14"/>
        <v/>
      </c>
      <c r="F67" s="257">
        <f ca="1">SUM(F68:F75)+F76</f>
        <v>0</v>
      </c>
      <c r="G67" s="258">
        <f ca="1">SUMIF($H$5:$DC$5,"&lt;="&amp;PAL,$H67:$DC67)</f>
        <v>0</v>
      </c>
      <c r="H67" s="271">
        <f ca="1">SUM(H68:H76)</f>
        <v>0</v>
      </c>
      <c r="I67" s="271">
        <f t="shared" ref="I67:BT67" ca="1" si="72">SUM(I68:I76)</f>
        <v>0</v>
      </c>
      <c r="J67" s="271">
        <f t="shared" ca="1" si="72"/>
        <v>0</v>
      </c>
      <c r="K67" s="271">
        <f t="shared" ca="1" si="72"/>
        <v>0</v>
      </c>
      <c r="L67" s="271">
        <f t="shared" ca="1" si="72"/>
        <v>0</v>
      </c>
      <c r="M67" s="271">
        <f t="shared" ca="1" si="72"/>
        <v>0</v>
      </c>
      <c r="N67" s="271">
        <f t="shared" ca="1" si="72"/>
        <v>0</v>
      </c>
      <c r="O67" s="271">
        <f t="shared" ca="1" si="72"/>
        <v>0</v>
      </c>
      <c r="P67" s="271">
        <f t="shared" ca="1" si="72"/>
        <v>0</v>
      </c>
      <c r="Q67" s="271">
        <f t="shared" ca="1" si="72"/>
        <v>0</v>
      </c>
      <c r="R67" s="271">
        <f t="shared" ca="1" si="72"/>
        <v>0</v>
      </c>
      <c r="S67" s="271">
        <f t="shared" ca="1" si="72"/>
        <v>0</v>
      </c>
      <c r="T67" s="271">
        <f t="shared" ca="1" si="72"/>
        <v>0</v>
      </c>
      <c r="U67" s="271">
        <f t="shared" ca="1" si="72"/>
        <v>0</v>
      </c>
      <c r="V67" s="271">
        <f t="shared" ca="1" si="72"/>
        <v>0</v>
      </c>
      <c r="W67" s="271">
        <f t="shared" ca="1" si="72"/>
        <v>0</v>
      </c>
      <c r="X67" s="271">
        <f t="shared" ca="1" si="72"/>
        <v>0</v>
      </c>
      <c r="Y67" s="271">
        <f t="shared" ca="1" si="72"/>
        <v>0</v>
      </c>
      <c r="Z67" s="271">
        <f t="shared" ca="1" si="72"/>
        <v>0</v>
      </c>
      <c r="AA67" s="271">
        <f t="shared" ca="1" si="72"/>
        <v>0</v>
      </c>
      <c r="AB67" s="271">
        <f t="shared" ca="1" si="72"/>
        <v>0</v>
      </c>
      <c r="AC67" s="271">
        <f t="shared" ca="1" si="72"/>
        <v>0</v>
      </c>
      <c r="AD67" s="271">
        <f t="shared" ca="1" si="72"/>
        <v>0</v>
      </c>
      <c r="AE67" s="271">
        <f t="shared" ca="1" si="72"/>
        <v>0</v>
      </c>
      <c r="AF67" s="271">
        <f t="shared" ca="1" si="72"/>
        <v>0</v>
      </c>
      <c r="AG67" s="271">
        <f t="shared" ca="1" si="72"/>
        <v>0</v>
      </c>
      <c r="AH67" s="271">
        <f t="shared" ca="1" si="72"/>
        <v>0</v>
      </c>
      <c r="AI67" s="271">
        <f t="shared" ca="1" si="72"/>
        <v>0</v>
      </c>
      <c r="AJ67" s="271">
        <f t="shared" ca="1" si="72"/>
        <v>0</v>
      </c>
      <c r="AK67" s="271">
        <f t="shared" ca="1" si="72"/>
        <v>0</v>
      </c>
      <c r="AL67" s="271">
        <f t="shared" ca="1" si="72"/>
        <v>0</v>
      </c>
      <c r="AM67" s="271">
        <f t="shared" ca="1" si="72"/>
        <v>0</v>
      </c>
      <c r="AN67" s="271">
        <f t="shared" ca="1" si="72"/>
        <v>0</v>
      </c>
      <c r="AO67" s="271">
        <f t="shared" ca="1" si="72"/>
        <v>0</v>
      </c>
      <c r="AP67" s="271">
        <f t="shared" ca="1" si="72"/>
        <v>0</v>
      </c>
      <c r="AQ67" s="271">
        <f t="shared" ca="1" si="72"/>
        <v>0</v>
      </c>
      <c r="AR67" s="271">
        <f t="shared" ca="1" si="72"/>
        <v>0</v>
      </c>
      <c r="AS67" s="271">
        <f t="shared" ca="1" si="72"/>
        <v>0</v>
      </c>
      <c r="AT67" s="271">
        <f t="shared" ca="1" si="72"/>
        <v>0</v>
      </c>
      <c r="AU67" s="271">
        <f t="shared" ca="1" si="72"/>
        <v>0</v>
      </c>
      <c r="AV67" s="271">
        <f t="shared" ca="1" si="72"/>
        <v>0</v>
      </c>
      <c r="AW67" s="271">
        <f t="shared" ca="1" si="72"/>
        <v>0</v>
      </c>
      <c r="AX67" s="271">
        <f t="shared" ca="1" si="72"/>
        <v>0</v>
      </c>
      <c r="AY67" s="271">
        <f t="shared" ca="1" si="72"/>
        <v>0</v>
      </c>
      <c r="AZ67" s="271">
        <f t="shared" ca="1" si="72"/>
        <v>0</v>
      </c>
      <c r="BA67" s="271">
        <f t="shared" ca="1" si="72"/>
        <v>0</v>
      </c>
      <c r="BB67" s="271">
        <f t="shared" ca="1" si="72"/>
        <v>0</v>
      </c>
      <c r="BC67" s="271">
        <f t="shared" ca="1" si="72"/>
        <v>0</v>
      </c>
      <c r="BD67" s="271">
        <f t="shared" ca="1" si="72"/>
        <v>0</v>
      </c>
      <c r="BE67" s="271">
        <f t="shared" ca="1" si="72"/>
        <v>0</v>
      </c>
      <c r="BF67" s="271">
        <f t="shared" ca="1" si="72"/>
        <v>0</v>
      </c>
      <c r="BG67" s="271">
        <f t="shared" ca="1" si="72"/>
        <v>0</v>
      </c>
      <c r="BH67" s="271">
        <f t="shared" ca="1" si="72"/>
        <v>0</v>
      </c>
      <c r="BI67" s="271">
        <f t="shared" ca="1" si="72"/>
        <v>0</v>
      </c>
      <c r="BJ67" s="271">
        <f t="shared" ca="1" si="72"/>
        <v>0</v>
      </c>
      <c r="BK67" s="271">
        <f t="shared" ca="1" si="72"/>
        <v>0</v>
      </c>
      <c r="BL67" s="271">
        <f t="shared" ca="1" si="72"/>
        <v>0</v>
      </c>
      <c r="BM67" s="271">
        <f t="shared" ca="1" si="72"/>
        <v>0</v>
      </c>
      <c r="BN67" s="271">
        <f t="shared" ca="1" si="72"/>
        <v>0</v>
      </c>
      <c r="BO67" s="271">
        <f t="shared" ca="1" si="72"/>
        <v>0</v>
      </c>
      <c r="BP67" s="271">
        <f t="shared" ca="1" si="72"/>
        <v>0</v>
      </c>
      <c r="BQ67" s="271">
        <f t="shared" ca="1" si="72"/>
        <v>0</v>
      </c>
      <c r="BR67" s="271">
        <f t="shared" ca="1" si="72"/>
        <v>0</v>
      </c>
      <c r="BS67" s="271">
        <f t="shared" ca="1" si="72"/>
        <v>0</v>
      </c>
      <c r="BT67" s="271">
        <f t="shared" ca="1" si="72"/>
        <v>0</v>
      </c>
      <c r="BU67" s="271">
        <f t="shared" ref="BU67:DC67" ca="1" si="73">SUM(BU68:BU76)</f>
        <v>0</v>
      </c>
      <c r="BV67" s="271">
        <f t="shared" ca="1" si="73"/>
        <v>0</v>
      </c>
      <c r="BW67" s="271">
        <f t="shared" ca="1" si="73"/>
        <v>0</v>
      </c>
      <c r="BX67" s="271">
        <f t="shared" ca="1" si="73"/>
        <v>0</v>
      </c>
      <c r="BY67" s="271">
        <f t="shared" ca="1" si="73"/>
        <v>0</v>
      </c>
      <c r="BZ67" s="271">
        <f t="shared" ca="1" si="73"/>
        <v>0</v>
      </c>
      <c r="CA67" s="271">
        <f t="shared" ca="1" si="73"/>
        <v>0</v>
      </c>
      <c r="CB67" s="271">
        <f t="shared" ca="1" si="73"/>
        <v>0</v>
      </c>
      <c r="CC67" s="271">
        <f t="shared" ca="1" si="73"/>
        <v>0</v>
      </c>
      <c r="CD67" s="271">
        <f t="shared" ca="1" si="73"/>
        <v>0</v>
      </c>
      <c r="CE67" s="271">
        <f t="shared" ca="1" si="73"/>
        <v>0</v>
      </c>
      <c r="CF67" s="271">
        <f t="shared" ca="1" si="73"/>
        <v>0</v>
      </c>
      <c r="CG67" s="271">
        <f t="shared" ca="1" si="73"/>
        <v>0</v>
      </c>
      <c r="CH67" s="271">
        <f t="shared" ca="1" si="73"/>
        <v>0</v>
      </c>
      <c r="CI67" s="271">
        <f t="shared" ca="1" si="73"/>
        <v>0</v>
      </c>
      <c r="CJ67" s="271">
        <f t="shared" ca="1" si="73"/>
        <v>0</v>
      </c>
      <c r="CK67" s="271">
        <f t="shared" ca="1" si="73"/>
        <v>0</v>
      </c>
      <c r="CL67" s="271">
        <f t="shared" ca="1" si="73"/>
        <v>0</v>
      </c>
      <c r="CM67" s="271">
        <f t="shared" ca="1" si="73"/>
        <v>0</v>
      </c>
      <c r="CN67" s="271">
        <f t="shared" ca="1" si="73"/>
        <v>0</v>
      </c>
      <c r="CO67" s="271">
        <f t="shared" ca="1" si="73"/>
        <v>0</v>
      </c>
      <c r="CP67" s="271">
        <f t="shared" ca="1" si="73"/>
        <v>0</v>
      </c>
      <c r="CQ67" s="271">
        <f t="shared" ca="1" si="73"/>
        <v>0</v>
      </c>
      <c r="CR67" s="271">
        <f t="shared" ca="1" si="73"/>
        <v>0</v>
      </c>
      <c r="CS67" s="271">
        <f t="shared" ca="1" si="73"/>
        <v>0</v>
      </c>
      <c r="CT67" s="271">
        <f t="shared" ca="1" si="73"/>
        <v>0</v>
      </c>
      <c r="CU67" s="271">
        <f t="shared" ca="1" si="73"/>
        <v>0</v>
      </c>
      <c r="CV67" s="271">
        <f t="shared" ca="1" si="73"/>
        <v>0</v>
      </c>
      <c r="CW67" s="271">
        <f t="shared" ca="1" si="73"/>
        <v>0</v>
      </c>
      <c r="CX67" s="271">
        <f t="shared" ca="1" si="73"/>
        <v>0</v>
      </c>
      <c r="CY67" s="271">
        <f t="shared" ca="1" si="73"/>
        <v>0</v>
      </c>
      <c r="CZ67" s="271">
        <f t="shared" ca="1" si="73"/>
        <v>0</v>
      </c>
      <c r="DA67" s="271">
        <f t="shared" ca="1" si="73"/>
        <v>0</v>
      </c>
      <c r="DB67" s="271">
        <f t="shared" ca="1" si="73"/>
        <v>0</v>
      </c>
      <c r="DC67" s="271">
        <f t="shared" ca="1" si="73"/>
        <v>0</v>
      </c>
      <c r="DE67" s="118"/>
    </row>
    <row r="68" spans="1:112" hidden="1">
      <c r="A68" s="68">
        <v>56</v>
      </c>
      <c r="B68" s="262" t="str">
        <f t="shared" ca="1" si="12"/>
        <v>E.3.1.</v>
      </c>
      <c r="C68" s="263" t="str">
        <f t="shared" ca="1" si="13"/>
        <v>Veikla</v>
      </c>
      <c r="D68" s="267"/>
      <c r="E68" s="264">
        <f t="shared" ca="1" si="14"/>
        <v>0.21</v>
      </c>
      <c r="F68" s="265">
        <f ca="1">H68+NPV(FD,I68:INDEX(I68:DC68,PAL))</f>
        <v>0</v>
      </c>
      <c r="G68" s="258">
        <f ca="1">SUMIF($H$5:$DC$5,"&lt;="&amp;PAL,$H68:$DC68)</f>
        <v>0</v>
      </c>
      <c r="H68" s="266">
        <f t="shared" ref="H68:W77" ca="1" si="74">OFFSET(INDIRECT("'"&amp;Opt_alt&amp;"'!H12"),$A68,H$5)*$DF68</f>
        <v>0</v>
      </c>
      <c r="I68" s="266">
        <f t="shared" ca="1" si="74"/>
        <v>0</v>
      </c>
      <c r="J68" s="266">
        <f t="shared" ca="1" si="74"/>
        <v>0</v>
      </c>
      <c r="K68" s="266">
        <f t="shared" ca="1" si="74"/>
        <v>0</v>
      </c>
      <c r="L68" s="266">
        <f t="shared" ca="1" si="74"/>
        <v>0</v>
      </c>
      <c r="M68" s="266">
        <f t="shared" ca="1" si="74"/>
        <v>0</v>
      </c>
      <c r="N68" s="266">
        <f t="shared" ca="1" si="74"/>
        <v>0</v>
      </c>
      <c r="O68" s="266">
        <f t="shared" ca="1" si="74"/>
        <v>0</v>
      </c>
      <c r="P68" s="266">
        <f t="shared" ca="1" si="74"/>
        <v>0</v>
      </c>
      <c r="Q68" s="266">
        <f t="shared" ca="1" si="74"/>
        <v>0</v>
      </c>
      <c r="R68" s="266">
        <f t="shared" ca="1" si="74"/>
        <v>0</v>
      </c>
      <c r="S68" s="266">
        <f t="shared" ca="1" si="74"/>
        <v>0</v>
      </c>
      <c r="T68" s="266">
        <f t="shared" ca="1" si="74"/>
        <v>0</v>
      </c>
      <c r="U68" s="266">
        <f t="shared" ca="1" si="74"/>
        <v>0</v>
      </c>
      <c r="V68" s="266">
        <f t="shared" ca="1" si="74"/>
        <v>0</v>
      </c>
      <c r="W68" s="266">
        <f t="shared" ca="1" si="74"/>
        <v>0</v>
      </c>
      <c r="X68" s="266">
        <f t="shared" ref="X68:AM77" ca="1" si="75">OFFSET(INDIRECT("'"&amp;Opt_alt&amp;"'!H12"),$A68,X$5)*$DF68</f>
        <v>0</v>
      </c>
      <c r="Y68" s="266">
        <f t="shared" ca="1" si="75"/>
        <v>0</v>
      </c>
      <c r="Z68" s="266">
        <f t="shared" ca="1" si="75"/>
        <v>0</v>
      </c>
      <c r="AA68" s="266">
        <f t="shared" ca="1" si="75"/>
        <v>0</v>
      </c>
      <c r="AB68" s="266">
        <f t="shared" ca="1" si="75"/>
        <v>0</v>
      </c>
      <c r="AC68" s="266">
        <f t="shared" ca="1" si="75"/>
        <v>0</v>
      </c>
      <c r="AD68" s="266">
        <f t="shared" ca="1" si="75"/>
        <v>0</v>
      </c>
      <c r="AE68" s="266">
        <f t="shared" ca="1" si="75"/>
        <v>0</v>
      </c>
      <c r="AF68" s="266">
        <f t="shared" ca="1" si="75"/>
        <v>0</v>
      </c>
      <c r="AG68" s="266">
        <f t="shared" ca="1" si="75"/>
        <v>0</v>
      </c>
      <c r="AH68" s="266">
        <f t="shared" ca="1" si="75"/>
        <v>0</v>
      </c>
      <c r="AI68" s="266">
        <f t="shared" ca="1" si="75"/>
        <v>0</v>
      </c>
      <c r="AJ68" s="266">
        <f t="shared" ca="1" si="75"/>
        <v>0</v>
      </c>
      <c r="AK68" s="266">
        <f t="shared" ca="1" si="75"/>
        <v>0</v>
      </c>
      <c r="AL68" s="266">
        <f t="shared" ca="1" si="75"/>
        <v>0</v>
      </c>
      <c r="AM68" s="266">
        <f t="shared" ca="1" si="75"/>
        <v>0</v>
      </c>
      <c r="AN68" s="266">
        <f t="shared" ref="AN68:BC77" ca="1" si="76">OFFSET(INDIRECT("'"&amp;Opt_alt&amp;"'!H12"),$A68,AN$5)*$DF68</f>
        <v>0</v>
      </c>
      <c r="AO68" s="266">
        <f t="shared" ca="1" si="76"/>
        <v>0</v>
      </c>
      <c r="AP68" s="266">
        <f t="shared" ca="1" si="76"/>
        <v>0</v>
      </c>
      <c r="AQ68" s="266">
        <f t="shared" ca="1" si="76"/>
        <v>0</v>
      </c>
      <c r="AR68" s="266">
        <f t="shared" ca="1" si="76"/>
        <v>0</v>
      </c>
      <c r="AS68" s="266">
        <f t="shared" ca="1" si="76"/>
        <v>0</v>
      </c>
      <c r="AT68" s="266">
        <f t="shared" ca="1" si="76"/>
        <v>0</v>
      </c>
      <c r="AU68" s="266">
        <f t="shared" ca="1" si="76"/>
        <v>0</v>
      </c>
      <c r="AV68" s="266">
        <f t="shared" ca="1" si="76"/>
        <v>0</v>
      </c>
      <c r="AW68" s="266">
        <f t="shared" ca="1" si="76"/>
        <v>0</v>
      </c>
      <c r="AX68" s="266">
        <f t="shared" ca="1" si="76"/>
        <v>0</v>
      </c>
      <c r="AY68" s="266">
        <f t="shared" ca="1" si="76"/>
        <v>0</v>
      </c>
      <c r="AZ68" s="266">
        <f t="shared" ca="1" si="76"/>
        <v>0</v>
      </c>
      <c r="BA68" s="266">
        <f t="shared" ca="1" si="76"/>
        <v>0</v>
      </c>
      <c r="BB68" s="266">
        <f t="shared" ca="1" si="76"/>
        <v>0</v>
      </c>
      <c r="BC68" s="266">
        <f t="shared" ca="1" si="76"/>
        <v>0</v>
      </c>
      <c r="BD68" s="266">
        <f t="shared" ref="BD68:BS77" ca="1" si="77">OFFSET(INDIRECT("'"&amp;Opt_alt&amp;"'!H12"),$A68,BD$5)*$DF68</f>
        <v>0</v>
      </c>
      <c r="BE68" s="266">
        <f t="shared" ca="1" si="77"/>
        <v>0</v>
      </c>
      <c r="BF68" s="266">
        <f t="shared" ca="1" si="77"/>
        <v>0</v>
      </c>
      <c r="BG68" s="266">
        <f t="shared" ca="1" si="77"/>
        <v>0</v>
      </c>
      <c r="BH68" s="266">
        <f t="shared" ca="1" si="77"/>
        <v>0</v>
      </c>
      <c r="BI68" s="266">
        <f t="shared" ca="1" si="77"/>
        <v>0</v>
      </c>
      <c r="BJ68" s="266">
        <f t="shared" ca="1" si="77"/>
        <v>0</v>
      </c>
      <c r="BK68" s="266">
        <f t="shared" ca="1" si="77"/>
        <v>0</v>
      </c>
      <c r="BL68" s="266">
        <f t="shared" ca="1" si="77"/>
        <v>0</v>
      </c>
      <c r="BM68" s="266">
        <f t="shared" ca="1" si="77"/>
        <v>0</v>
      </c>
      <c r="BN68" s="266">
        <f t="shared" ca="1" si="77"/>
        <v>0</v>
      </c>
      <c r="BO68" s="266">
        <f t="shared" ca="1" si="77"/>
        <v>0</v>
      </c>
      <c r="BP68" s="266">
        <f t="shared" ca="1" si="77"/>
        <v>0</v>
      </c>
      <c r="BQ68" s="266">
        <f t="shared" ca="1" si="77"/>
        <v>0</v>
      </c>
      <c r="BR68" s="266">
        <f t="shared" ca="1" si="77"/>
        <v>0</v>
      </c>
      <c r="BS68" s="266">
        <f t="shared" ca="1" si="77"/>
        <v>0</v>
      </c>
      <c r="BT68" s="266">
        <f t="shared" ref="BT68:CI77" ca="1" si="78">OFFSET(INDIRECT("'"&amp;Opt_alt&amp;"'!H12"),$A68,BT$5)*$DF68</f>
        <v>0</v>
      </c>
      <c r="BU68" s="266">
        <f t="shared" ca="1" si="78"/>
        <v>0</v>
      </c>
      <c r="BV68" s="266">
        <f t="shared" ca="1" si="78"/>
        <v>0</v>
      </c>
      <c r="BW68" s="266">
        <f t="shared" ca="1" si="78"/>
        <v>0</v>
      </c>
      <c r="BX68" s="266">
        <f t="shared" ca="1" si="78"/>
        <v>0</v>
      </c>
      <c r="BY68" s="266">
        <f t="shared" ca="1" si="78"/>
        <v>0</v>
      </c>
      <c r="BZ68" s="266">
        <f t="shared" ca="1" si="78"/>
        <v>0</v>
      </c>
      <c r="CA68" s="266">
        <f t="shared" ca="1" si="78"/>
        <v>0</v>
      </c>
      <c r="CB68" s="266">
        <f t="shared" ca="1" si="78"/>
        <v>0</v>
      </c>
      <c r="CC68" s="266">
        <f t="shared" ca="1" si="78"/>
        <v>0</v>
      </c>
      <c r="CD68" s="266">
        <f t="shared" ca="1" si="78"/>
        <v>0</v>
      </c>
      <c r="CE68" s="266">
        <f t="shared" ca="1" si="78"/>
        <v>0</v>
      </c>
      <c r="CF68" s="266">
        <f t="shared" ca="1" si="78"/>
        <v>0</v>
      </c>
      <c r="CG68" s="266">
        <f t="shared" ca="1" si="78"/>
        <v>0</v>
      </c>
      <c r="CH68" s="266">
        <f t="shared" ca="1" si="78"/>
        <v>0</v>
      </c>
      <c r="CI68" s="266">
        <f t="shared" ca="1" si="78"/>
        <v>0</v>
      </c>
      <c r="CJ68" s="266">
        <f t="shared" ref="CJ68:CY77" ca="1" si="79">OFFSET(INDIRECT("'"&amp;Opt_alt&amp;"'!H12"),$A68,CJ$5)*$DF68</f>
        <v>0</v>
      </c>
      <c r="CK68" s="266">
        <f t="shared" ca="1" si="79"/>
        <v>0</v>
      </c>
      <c r="CL68" s="266">
        <f t="shared" ca="1" si="79"/>
        <v>0</v>
      </c>
      <c r="CM68" s="266">
        <f t="shared" ca="1" si="79"/>
        <v>0</v>
      </c>
      <c r="CN68" s="266">
        <f t="shared" ca="1" si="79"/>
        <v>0</v>
      </c>
      <c r="CO68" s="266">
        <f t="shared" ca="1" si="79"/>
        <v>0</v>
      </c>
      <c r="CP68" s="266">
        <f t="shared" ca="1" si="79"/>
        <v>0</v>
      </c>
      <c r="CQ68" s="266">
        <f t="shared" ca="1" si="79"/>
        <v>0</v>
      </c>
      <c r="CR68" s="266">
        <f t="shared" ca="1" si="79"/>
        <v>0</v>
      </c>
      <c r="CS68" s="266">
        <f t="shared" ca="1" si="79"/>
        <v>0</v>
      </c>
      <c r="CT68" s="266">
        <f t="shared" ca="1" si="79"/>
        <v>0</v>
      </c>
      <c r="CU68" s="266">
        <f t="shared" ca="1" si="79"/>
        <v>0</v>
      </c>
      <c r="CV68" s="266">
        <f t="shared" ca="1" si="79"/>
        <v>0</v>
      </c>
      <c r="CW68" s="266">
        <f t="shared" ca="1" si="79"/>
        <v>0</v>
      </c>
      <c r="CX68" s="266">
        <f t="shared" ca="1" si="79"/>
        <v>0</v>
      </c>
      <c r="CY68" s="266">
        <f t="shared" ca="1" si="79"/>
        <v>0</v>
      </c>
      <c r="CZ68" s="266">
        <f t="shared" ref="CT68:DC77" ca="1" si="80">OFFSET(INDIRECT("'"&amp;Opt_alt&amp;"'!H12"),$A68,CZ$5)*$DF68</f>
        <v>0</v>
      </c>
      <c r="DA68" s="266">
        <f t="shared" ca="1" si="80"/>
        <v>0</v>
      </c>
      <c r="DB68" s="266">
        <f t="shared" ca="1" si="80"/>
        <v>0</v>
      </c>
      <c r="DC68" s="266">
        <f t="shared" ca="1" si="80"/>
        <v>0</v>
      </c>
      <c r="DE68" s="118" t="str">
        <f t="shared" ca="1" si="24"/>
        <v>E.3.1.</v>
      </c>
      <c r="DF68">
        <f t="shared" ref="DF68:DF77" ca="1" si="81">VLOOKUP(DE68,scenarijai,$DF$6,FALSE)</f>
        <v>1</v>
      </c>
      <c r="DG68">
        <f t="shared" ref="DG68:DG77" ca="1" si="82">OFFSET(INDIRECT("'"&amp;Opt_alt&amp;"'!H12"),$A68,DG$5)</f>
        <v>21</v>
      </c>
      <c r="DH68">
        <v>0</v>
      </c>
    </row>
    <row r="69" spans="1:112" hidden="1">
      <c r="A69" s="68">
        <v>57</v>
      </c>
      <c r="B69" s="262" t="str">
        <f t="shared" ca="1" si="12"/>
        <v>E.3.2.</v>
      </c>
      <c r="C69" s="263" t="str">
        <f t="shared" ca="1" si="13"/>
        <v>Veikla</v>
      </c>
      <c r="D69" s="267"/>
      <c r="E69" s="264">
        <f t="shared" ca="1" si="14"/>
        <v>0.21</v>
      </c>
      <c r="F69" s="265">
        <f ca="1">H69+NPV(FD,I69:INDEX(I69:DC69,PAL))</f>
        <v>0</v>
      </c>
      <c r="G69" s="258">
        <f ca="1">SUMIF($H$5:$DC$5,"&lt;="&amp;PAL,$H69:$DC69)</f>
        <v>0</v>
      </c>
      <c r="H69" s="266">
        <f t="shared" ca="1" si="74"/>
        <v>0</v>
      </c>
      <c r="I69" s="266">
        <f t="shared" ca="1" si="74"/>
        <v>0</v>
      </c>
      <c r="J69" s="266">
        <f t="shared" ca="1" si="74"/>
        <v>0</v>
      </c>
      <c r="K69" s="266">
        <f t="shared" ca="1" si="74"/>
        <v>0</v>
      </c>
      <c r="L69" s="266">
        <f t="shared" ca="1" si="74"/>
        <v>0</v>
      </c>
      <c r="M69" s="266">
        <f t="shared" ca="1" si="74"/>
        <v>0</v>
      </c>
      <c r="N69" s="266">
        <f t="shared" ca="1" si="74"/>
        <v>0</v>
      </c>
      <c r="O69" s="266">
        <f t="shared" ca="1" si="74"/>
        <v>0</v>
      </c>
      <c r="P69" s="266">
        <f t="shared" ca="1" si="74"/>
        <v>0</v>
      </c>
      <c r="Q69" s="266">
        <f t="shared" ca="1" si="74"/>
        <v>0</v>
      </c>
      <c r="R69" s="266">
        <f t="shared" ca="1" si="74"/>
        <v>0</v>
      </c>
      <c r="S69" s="266">
        <f t="shared" ca="1" si="74"/>
        <v>0</v>
      </c>
      <c r="T69" s="266">
        <f t="shared" ca="1" si="74"/>
        <v>0</v>
      </c>
      <c r="U69" s="266">
        <f t="shared" ca="1" si="74"/>
        <v>0</v>
      </c>
      <c r="V69" s="266">
        <f t="shared" ca="1" si="74"/>
        <v>0</v>
      </c>
      <c r="W69" s="266">
        <f t="shared" ca="1" si="74"/>
        <v>0</v>
      </c>
      <c r="X69" s="266">
        <f t="shared" ca="1" si="75"/>
        <v>0</v>
      </c>
      <c r="Y69" s="266">
        <f t="shared" ca="1" si="75"/>
        <v>0</v>
      </c>
      <c r="Z69" s="266">
        <f t="shared" ca="1" si="75"/>
        <v>0</v>
      </c>
      <c r="AA69" s="266">
        <f t="shared" ca="1" si="75"/>
        <v>0</v>
      </c>
      <c r="AB69" s="266">
        <f t="shared" ca="1" si="75"/>
        <v>0</v>
      </c>
      <c r="AC69" s="266">
        <f t="shared" ca="1" si="75"/>
        <v>0</v>
      </c>
      <c r="AD69" s="266">
        <f t="shared" ca="1" si="75"/>
        <v>0</v>
      </c>
      <c r="AE69" s="266">
        <f t="shared" ca="1" si="75"/>
        <v>0</v>
      </c>
      <c r="AF69" s="266">
        <f t="shared" ca="1" si="75"/>
        <v>0</v>
      </c>
      <c r="AG69" s="266">
        <f t="shared" ca="1" si="75"/>
        <v>0</v>
      </c>
      <c r="AH69" s="266">
        <f t="shared" ca="1" si="75"/>
        <v>0</v>
      </c>
      <c r="AI69" s="266">
        <f t="shared" ca="1" si="75"/>
        <v>0</v>
      </c>
      <c r="AJ69" s="266">
        <f t="shared" ca="1" si="75"/>
        <v>0</v>
      </c>
      <c r="AK69" s="266">
        <f t="shared" ca="1" si="75"/>
        <v>0</v>
      </c>
      <c r="AL69" s="266">
        <f t="shared" ca="1" si="75"/>
        <v>0</v>
      </c>
      <c r="AM69" s="266">
        <f t="shared" ca="1" si="75"/>
        <v>0</v>
      </c>
      <c r="AN69" s="266">
        <f t="shared" ca="1" si="76"/>
        <v>0</v>
      </c>
      <c r="AO69" s="266">
        <f t="shared" ca="1" si="76"/>
        <v>0</v>
      </c>
      <c r="AP69" s="266">
        <f t="shared" ca="1" si="76"/>
        <v>0</v>
      </c>
      <c r="AQ69" s="266">
        <f t="shared" ca="1" si="76"/>
        <v>0</v>
      </c>
      <c r="AR69" s="266">
        <f t="shared" ca="1" si="76"/>
        <v>0</v>
      </c>
      <c r="AS69" s="266">
        <f t="shared" ca="1" si="76"/>
        <v>0</v>
      </c>
      <c r="AT69" s="266">
        <f t="shared" ca="1" si="76"/>
        <v>0</v>
      </c>
      <c r="AU69" s="266">
        <f t="shared" ca="1" si="76"/>
        <v>0</v>
      </c>
      <c r="AV69" s="266">
        <f t="shared" ca="1" si="76"/>
        <v>0</v>
      </c>
      <c r="AW69" s="266">
        <f t="shared" ca="1" si="76"/>
        <v>0</v>
      </c>
      <c r="AX69" s="266">
        <f t="shared" ca="1" si="76"/>
        <v>0</v>
      </c>
      <c r="AY69" s="266">
        <f t="shared" ca="1" si="76"/>
        <v>0</v>
      </c>
      <c r="AZ69" s="266">
        <f t="shared" ca="1" si="76"/>
        <v>0</v>
      </c>
      <c r="BA69" s="266">
        <f t="shared" ca="1" si="76"/>
        <v>0</v>
      </c>
      <c r="BB69" s="266">
        <f t="shared" ca="1" si="76"/>
        <v>0</v>
      </c>
      <c r="BC69" s="266">
        <f t="shared" ca="1" si="76"/>
        <v>0</v>
      </c>
      <c r="BD69" s="266">
        <f t="shared" ca="1" si="77"/>
        <v>0</v>
      </c>
      <c r="BE69" s="266">
        <f t="shared" ca="1" si="77"/>
        <v>0</v>
      </c>
      <c r="BF69" s="266">
        <f t="shared" ca="1" si="77"/>
        <v>0</v>
      </c>
      <c r="BG69" s="266">
        <f t="shared" ca="1" si="77"/>
        <v>0</v>
      </c>
      <c r="BH69" s="266">
        <f t="shared" ca="1" si="77"/>
        <v>0</v>
      </c>
      <c r="BI69" s="266">
        <f t="shared" ca="1" si="77"/>
        <v>0</v>
      </c>
      <c r="BJ69" s="266">
        <f t="shared" ca="1" si="77"/>
        <v>0</v>
      </c>
      <c r="BK69" s="266">
        <f t="shared" ca="1" si="77"/>
        <v>0</v>
      </c>
      <c r="BL69" s="266">
        <f t="shared" ca="1" si="77"/>
        <v>0</v>
      </c>
      <c r="BM69" s="266">
        <f t="shared" ca="1" si="77"/>
        <v>0</v>
      </c>
      <c r="BN69" s="266">
        <f t="shared" ca="1" si="77"/>
        <v>0</v>
      </c>
      <c r="BO69" s="266">
        <f t="shared" ca="1" si="77"/>
        <v>0</v>
      </c>
      <c r="BP69" s="266">
        <f t="shared" ca="1" si="77"/>
        <v>0</v>
      </c>
      <c r="BQ69" s="266">
        <f t="shared" ca="1" si="77"/>
        <v>0</v>
      </c>
      <c r="BR69" s="266">
        <f t="shared" ca="1" si="77"/>
        <v>0</v>
      </c>
      <c r="BS69" s="266">
        <f t="shared" ca="1" si="77"/>
        <v>0</v>
      </c>
      <c r="BT69" s="266">
        <f t="shared" ca="1" si="78"/>
        <v>0</v>
      </c>
      <c r="BU69" s="266">
        <f t="shared" ca="1" si="78"/>
        <v>0</v>
      </c>
      <c r="BV69" s="266">
        <f t="shared" ca="1" si="78"/>
        <v>0</v>
      </c>
      <c r="BW69" s="266">
        <f t="shared" ca="1" si="78"/>
        <v>0</v>
      </c>
      <c r="BX69" s="266">
        <f t="shared" ca="1" si="78"/>
        <v>0</v>
      </c>
      <c r="BY69" s="266">
        <f t="shared" ca="1" si="78"/>
        <v>0</v>
      </c>
      <c r="BZ69" s="266">
        <f t="shared" ca="1" si="78"/>
        <v>0</v>
      </c>
      <c r="CA69" s="266">
        <f t="shared" ca="1" si="78"/>
        <v>0</v>
      </c>
      <c r="CB69" s="266">
        <f t="shared" ca="1" si="78"/>
        <v>0</v>
      </c>
      <c r="CC69" s="266">
        <f t="shared" ca="1" si="78"/>
        <v>0</v>
      </c>
      <c r="CD69" s="266">
        <f t="shared" ca="1" si="78"/>
        <v>0</v>
      </c>
      <c r="CE69" s="266">
        <f t="shared" ca="1" si="78"/>
        <v>0</v>
      </c>
      <c r="CF69" s="266">
        <f t="shared" ca="1" si="78"/>
        <v>0</v>
      </c>
      <c r="CG69" s="266">
        <f t="shared" ca="1" si="78"/>
        <v>0</v>
      </c>
      <c r="CH69" s="266">
        <f t="shared" ca="1" si="78"/>
        <v>0</v>
      </c>
      <c r="CI69" s="266">
        <f t="shared" ca="1" si="78"/>
        <v>0</v>
      </c>
      <c r="CJ69" s="266">
        <f t="shared" ca="1" si="79"/>
        <v>0</v>
      </c>
      <c r="CK69" s="266">
        <f t="shared" ca="1" si="79"/>
        <v>0</v>
      </c>
      <c r="CL69" s="266">
        <f t="shared" ca="1" si="79"/>
        <v>0</v>
      </c>
      <c r="CM69" s="266">
        <f t="shared" ca="1" si="79"/>
        <v>0</v>
      </c>
      <c r="CN69" s="266">
        <f t="shared" ca="1" si="79"/>
        <v>0</v>
      </c>
      <c r="CO69" s="266">
        <f t="shared" ca="1" si="79"/>
        <v>0</v>
      </c>
      <c r="CP69" s="266">
        <f t="shared" ca="1" si="79"/>
        <v>0</v>
      </c>
      <c r="CQ69" s="266">
        <f t="shared" ca="1" si="79"/>
        <v>0</v>
      </c>
      <c r="CR69" s="266">
        <f t="shared" ca="1" si="79"/>
        <v>0</v>
      </c>
      <c r="CS69" s="266">
        <f t="shared" ca="1" si="79"/>
        <v>0</v>
      </c>
      <c r="CT69" s="266">
        <f t="shared" ca="1" si="80"/>
        <v>0</v>
      </c>
      <c r="CU69" s="266">
        <f t="shared" ca="1" si="80"/>
        <v>0</v>
      </c>
      <c r="CV69" s="266">
        <f t="shared" ca="1" si="80"/>
        <v>0</v>
      </c>
      <c r="CW69" s="266">
        <f t="shared" ca="1" si="80"/>
        <v>0</v>
      </c>
      <c r="CX69" s="266">
        <f t="shared" ca="1" si="80"/>
        <v>0</v>
      </c>
      <c r="CY69" s="266">
        <f t="shared" ca="1" si="80"/>
        <v>0</v>
      </c>
      <c r="CZ69" s="266">
        <f t="shared" ca="1" si="80"/>
        <v>0</v>
      </c>
      <c r="DA69" s="266">
        <f t="shared" ca="1" si="80"/>
        <v>0</v>
      </c>
      <c r="DB69" s="266">
        <f t="shared" ca="1" si="80"/>
        <v>0</v>
      </c>
      <c r="DC69" s="266">
        <f t="shared" ca="1" si="80"/>
        <v>0</v>
      </c>
      <c r="DE69" s="118" t="str">
        <f t="shared" ca="1" si="24"/>
        <v>E.3.2.</v>
      </c>
      <c r="DF69">
        <f t="shared" ca="1" si="81"/>
        <v>1</v>
      </c>
      <c r="DG69">
        <f t="shared" ca="1" si="82"/>
        <v>21</v>
      </c>
      <c r="DH69">
        <v>0</v>
      </c>
    </row>
    <row r="70" spans="1:112" hidden="1">
      <c r="A70" s="68">
        <v>58</v>
      </c>
      <c r="B70" s="262" t="str">
        <f t="shared" ca="1" si="12"/>
        <v>E.3.3.</v>
      </c>
      <c r="C70" s="263" t="str">
        <f t="shared" ca="1" si="13"/>
        <v>Veikla</v>
      </c>
      <c r="D70" s="267"/>
      <c r="E70" s="264">
        <f t="shared" ca="1" si="14"/>
        <v>0.21</v>
      </c>
      <c r="F70" s="265">
        <f ca="1">H70+NPV(FD,I70:INDEX(I70:DC70,PAL))</f>
        <v>0</v>
      </c>
      <c r="G70" s="258">
        <f ca="1">SUMIF($H$5:$DC$5,"&lt;="&amp;PAL,$H70:$DC70)</f>
        <v>0</v>
      </c>
      <c r="H70" s="266">
        <f t="shared" ca="1" si="74"/>
        <v>0</v>
      </c>
      <c r="I70" s="266">
        <f t="shared" ca="1" si="74"/>
        <v>0</v>
      </c>
      <c r="J70" s="266">
        <f t="shared" ca="1" si="74"/>
        <v>0</v>
      </c>
      <c r="K70" s="266">
        <f t="shared" ca="1" si="74"/>
        <v>0</v>
      </c>
      <c r="L70" s="266">
        <f t="shared" ca="1" si="74"/>
        <v>0</v>
      </c>
      <c r="M70" s="266">
        <f t="shared" ca="1" si="74"/>
        <v>0</v>
      </c>
      <c r="N70" s="266">
        <f t="shared" ca="1" si="74"/>
        <v>0</v>
      </c>
      <c r="O70" s="266">
        <f t="shared" ca="1" si="74"/>
        <v>0</v>
      </c>
      <c r="P70" s="266">
        <f t="shared" ca="1" si="74"/>
        <v>0</v>
      </c>
      <c r="Q70" s="266">
        <f t="shared" ca="1" si="74"/>
        <v>0</v>
      </c>
      <c r="R70" s="266">
        <f t="shared" ca="1" si="74"/>
        <v>0</v>
      </c>
      <c r="S70" s="266">
        <f t="shared" ca="1" si="74"/>
        <v>0</v>
      </c>
      <c r="T70" s="266">
        <f t="shared" ca="1" si="74"/>
        <v>0</v>
      </c>
      <c r="U70" s="266">
        <f t="shared" ca="1" si="74"/>
        <v>0</v>
      </c>
      <c r="V70" s="266">
        <f t="shared" ca="1" si="74"/>
        <v>0</v>
      </c>
      <c r="W70" s="266">
        <f t="shared" ca="1" si="74"/>
        <v>0</v>
      </c>
      <c r="X70" s="266">
        <f t="shared" ca="1" si="75"/>
        <v>0</v>
      </c>
      <c r="Y70" s="266">
        <f t="shared" ca="1" si="75"/>
        <v>0</v>
      </c>
      <c r="Z70" s="266">
        <f t="shared" ca="1" si="75"/>
        <v>0</v>
      </c>
      <c r="AA70" s="266">
        <f t="shared" ca="1" si="75"/>
        <v>0</v>
      </c>
      <c r="AB70" s="266">
        <f t="shared" ca="1" si="75"/>
        <v>0</v>
      </c>
      <c r="AC70" s="266">
        <f t="shared" ca="1" si="75"/>
        <v>0</v>
      </c>
      <c r="AD70" s="266">
        <f t="shared" ca="1" si="75"/>
        <v>0</v>
      </c>
      <c r="AE70" s="266">
        <f t="shared" ca="1" si="75"/>
        <v>0</v>
      </c>
      <c r="AF70" s="266">
        <f t="shared" ca="1" si="75"/>
        <v>0</v>
      </c>
      <c r="AG70" s="266">
        <f t="shared" ca="1" si="75"/>
        <v>0</v>
      </c>
      <c r="AH70" s="266">
        <f t="shared" ca="1" si="75"/>
        <v>0</v>
      </c>
      <c r="AI70" s="266">
        <f t="shared" ca="1" si="75"/>
        <v>0</v>
      </c>
      <c r="AJ70" s="266">
        <f t="shared" ca="1" si="75"/>
        <v>0</v>
      </c>
      <c r="AK70" s="266">
        <f t="shared" ca="1" si="75"/>
        <v>0</v>
      </c>
      <c r="AL70" s="266">
        <f t="shared" ca="1" si="75"/>
        <v>0</v>
      </c>
      <c r="AM70" s="266">
        <f t="shared" ca="1" si="75"/>
        <v>0</v>
      </c>
      <c r="AN70" s="266">
        <f t="shared" ca="1" si="76"/>
        <v>0</v>
      </c>
      <c r="AO70" s="266">
        <f t="shared" ca="1" si="76"/>
        <v>0</v>
      </c>
      <c r="AP70" s="266">
        <f t="shared" ca="1" si="76"/>
        <v>0</v>
      </c>
      <c r="AQ70" s="266">
        <f t="shared" ca="1" si="76"/>
        <v>0</v>
      </c>
      <c r="AR70" s="266">
        <f t="shared" ca="1" si="76"/>
        <v>0</v>
      </c>
      <c r="AS70" s="266">
        <f t="shared" ca="1" si="76"/>
        <v>0</v>
      </c>
      <c r="AT70" s="266">
        <f t="shared" ca="1" si="76"/>
        <v>0</v>
      </c>
      <c r="AU70" s="266">
        <f t="shared" ca="1" si="76"/>
        <v>0</v>
      </c>
      <c r="AV70" s="266">
        <f t="shared" ca="1" si="76"/>
        <v>0</v>
      </c>
      <c r="AW70" s="266">
        <f t="shared" ca="1" si="76"/>
        <v>0</v>
      </c>
      <c r="AX70" s="266">
        <f t="shared" ca="1" si="76"/>
        <v>0</v>
      </c>
      <c r="AY70" s="266">
        <f t="shared" ca="1" si="76"/>
        <v>0</v>
      </c>
      <c r="AZ70" s="266">
        <f t="shared" ca="1" si="76"/>
        <v>0</v>
      </c>
      <c r="BA70" s="266">
        <f t="shared" ca="1" si="76"/>
        <v>0</v>
      </c>
      <c r="BB70" s="266">
        <f t="shared" ca="1" si="76"/>
        <v>0</v>
      </c>
      <c r="BC70" s="266">
        <f t="shared" ca="1" si="76"/>
        <v>0</v>
      </c>
      <c r="BD70" s="266">
        <f t="shared" ca="1" si="77"/>
        <v>0</v>
      </c>
      <c r="BE70" s="266">
        <f t="shared" ca="1" si="77"/>
        <v>0</v>
      </c>
      <c r="BF70" s="266">
        <f t="shared" ca="1" si="77"/>
        <v>0</v>
      </c>
      <c r="BG70" s="266">
        <f t="shared" ca="1" si="77"/>
        <v>0</v>
      </c>
      <c r="BH70" s="266">
        <f t="shared" ca="1" si="77"/>
        <v>0</v>
      </c>
      <c r="BI70" s="266">
        <f t="shared" ca="1" si="77"/>
        <v>0</v>
      </c>
      <c r="BJ70" s="266">
        <f t="shared" ca="1" si="77"/>
        <v>0</v>
      </c>
      <c r="BK70" s="266">
        <f t="shared" ca="1" si="77"/>
        <v>0</v>
      </c>
      <c r="BL70" s="266">
        <f t="shared" ca="1" si="77"/>
        <v>0</v>
      </c>
      <c r="BM70" s="266">
        <f t="shared" ca="1" si="77"/>
        <v>0</v>
      </c>
      <c r="BN70" s="266">
        <f t="shared" ca="1" si="77"/>
        <v>0</v>
      </c>
      <c r="BO70" s="266">
        <f t="shared" ca="1" si="77"/>
        <v>0</v>
      </c>
      <c r="BP70" s="266">
        <f t="shared" ca="1" si="77"/>
        <v>0</v>
      </c>
      <c r="BQ70" s="266">
        <f t="shared" ca="1" si="77"/>
        <v>0</v>
      </c>
      <c r="BR70" s="266">
        <f t="shared" ca="1" si="77"/>
        <v>0</v>
      </c>
      <c r="BS70" s="266">
        <f t="shared" ca="1" si="77"/>
        <v>0</v>
      </c>
      <c r="BT70" s="266">
        <f t="shared" ca="1" si="78"/>
        <v>0</v>
      </c>
      <c r="BU70" s="266">
        <f t="shared" ca="1" si="78"/>
        <v>0</v>
      </c>
      <c r="BV70" s="266">
        <f t="shared" ca="1" si="78"/>
        <v>0</v>
      </c>
      <c r="BW70" s="266">
        <f t="shared" ca="1" si="78"/>
        <v>0</v>
      </c>
      <c r="BX70" s="266">
        <f t="shared" ca="1" si="78"/>
        <v>0</v>
      </c>
      <c r="BY70" s="266">
        <f t="shared" ca="1" si="78"/>
        <v>0</v>
      </c>
      <c r="BZ70" s="266">
        <f t="shared" ca="1" si="78"/>
        <v>0</v>
      </c>
      <c r="CA70" s="266">
        <f t="shared" ca="1" si="78"/>
        <v>0</v>
      </c>
      <c r="CB70" s="266">
        <f t="shared" ca="1" si="78"/>
        <v>0</v>
      </c>
      <c r="CC70" s="266">
        <f t="shared" ca="1" si="78"/>
        <v>0</v>
      </c>
      <c r="CD70" s="266">
        <f t="shared" ca="1" si="78"/>
        <v>0</v>
      </c>
      <c r="CE70" s="266">
        <f t="shared" ca="1" si="78"/>
        <v>0</v>
      </c>
      <c r="CF70" s="266">
        <f t="shared" ca="1" si="78"/>
        <v>0</v>
      </c>
      <c r="CG70" s="266">
        <f t="shared" ca="1" si="78"/>
        <v>0</v>
      </c>
      <c r="CH70" s="266">
        <f t="shared" ca="1" si="78"/>
        <v>0</v>
      </c>
      <c r="CI70" s="266">
        <f t="shared" ca="1" si="78"/>
        <v>0</v>
      </c>
      <c r="CJ70" s="266">
        <f t="shared" ca="1" si="79"/>
        <v>0</v>
      </c>
      <c r="CK70" s="266">
        <f t="shared" ca="1" si="79"/>
        <v>0</v>
      </c>
      <c r="CL70" s="266">
        <f t="shared" ca="1" si="79"/>
        <v>0</v>
      </c>
      <c r="CM70" s="266">
        <f t="shared" ca="1" si="79"/>
        <v>0</v>
      </c>
      <c r="CN70" s="266">
        <f t="shared" ca="1" si="79"/>
        <v>0</v>
      </c>
      <c r="CO70" s="266">
        <f t="shared" ca="1" si="79"/>
        <v>0</v>
      </c>
      <c r="CP70" s="266">
        <f t="shared" ca="1" si="79"/>
        <v>0</v>
      </c>
      <c r="CQ70" s="266">
        <f t="shared" ca="1" si="79"/>
        <v>0</v>
      </c>
      <c r="CR70" s="266">
        <f t="shared" ca="1" si="79"/>
        <v>0</v>
      </c>
      <c r="CS70" s="266">
        <f t="shared" ca="1" si="79"/>
        <v>0</v>
      </c>
      <c r="CT70" s="266">
        <f t="shared" ca="1" si="80"/>
        <v>0</v>
      </c>
      <c r="CU70" s="266">
        <f t="shared" ca="1" si="80"/>
        <v>0</v>
      </c>
      <c r="CV70" s="266">
        <f t="shared" ca="1" si="80"/>
        <v>0</v>
      </c>
      <c r="CW70" s="266">
        <f t="shared" ca="1" si="80"/>
        <v>0</v>
      </c>
      <c r="CX70" s="266">
        <f t="shared" ca="1" si="80"/>
        <v>0</v>
      </c>
      <c r="CY70" s="266">
        <f t="shared" ca="1" si="80"/>
        <v>0</v>
      </c>
      <c r="CZ70" s="266">
        <f t="shared" ca="1" si="80"/>
        <v>0</v>
      </c>
      <c r="DA70" s="266">
        <f t="shared" ca="1" si="80"/>
        <v>0</v>
      </c>
      <c r="DB70" s="266">
        <f t="shared" ca="1" si="80"/>
        <v>0</v>
      </c>
      <c r="DC70" s="266">
        <f t="shared" ca="1" si="80"/>
        <v>0</v>
      </c>
      <c r="DE70" s="118" t="str">
        <f t="shared" ca="1" si="24"/>
        <v>E.3.3.</v>
      </c>
      <c r="DF70">
        <f t="shared" ca="1" si="81"/>
        <v>1</v>
      </c>
      <c r="DG70">
        <f t="shared" ca="1" si="82"/>
        <v>21</v>
      </c>
      <c r="DH70">
        <v>0</v>
      </c>
    </row>
    <row r="71" spans="1:112" hidden="1">
      <c r="A71" s="68">
        <v>59</v>
      </c>
      <c r="B71" s="262" t="str">
        <f t="shared" ca="1" si="12"/>
        <v>E.3.4.</v>
      </c>
      <c r="C71" s="263" t="str">
        <f t="shared" ca="1" si="13"/>
        <v>Veikla</v>
      </c>
      <c r="D71" s="267"/>
      <c r="E71" s="264">
        <f t="shared" ca="1" si="14"/>
        <v>0.21</v>
      </c>
      <c r="F71" s="265">
        <f ca="1">H71+NPV(FD,I71:INDEX(I71:DC71,PAL))</f>
        <v>0</v>
      </c>
      <c r="G71" s="258">
        <f ca="1">SUMIF($H$5:$DC$5,"&lt;="&amp;PAL,$H71:$DC71)</f>
        <v>0</v>
      </c>
      <c r="H71" s="266">
        <f t="shared" ca="1" si="74"/>
        <v>0</v>
      </c>
      <c r="I71" s="266">
        <f t="shared" ca="1" si="74"/>
        <v>0</v>
      </c>
      <c r="J71" s="266">
        <f t="shared" ca="1" si="74"/>
        <v>0</v>
      </c>
      <c r="K71" s="266">
        <f t="shared" ca="1" si="74"/>
        <v>0</v>
      </c>
      <c r="L71" s="266">
        <f t="shared" ca="1" si="74"/>
        <v>0</v>
      </c>
      <c r="M71" s="266">
        <f t="shared" ca="1" si="74"/>
        <v>0</v>
      </c>
      <c r="N71" s="266">
        <f t="shared" ca="1" si="74"/>
        <v>0</v>
      </c>
      <c r="O71" s="266">
        <f t="shared" ca="1" si="74"/>
        <v>0</v>
      </c>
      <c r="P71" s="266">
        <f t="shared" ca="1" si="74"/>
        <v>0</v>
      </c>
      <c r="Q71" s="266">
        <f t="shared" ca="1" si="74"/>
        <v>0</v>
      </c>
      <c r="R71" s="266">
        <f t="shared" ca="1" si="74"/>
        <v>0</v>
      </c>
      <c r="S71" s="266">
        <f t="shared" ca="1" si="74"/>
        <v>0</v>
      </c>
      <c r="T71" s="266">
        <f t="shared" ca="1" si="74"/>
        <v>0</v>
      </c>
      <c r="U71" s="266">
        <f t="shared" ca="1" si="74"/>
        <v>0</v>
      </c>
      <c r="V71" s="266">
        <f t="shared" ca="1" si="74"/>
        <v>0</v>
      </c>
      <c r="W71" s="266">
        <f t="shared" ca="1" si="74"/>
        <v>0</v>
      </c>
      <c r="X71" s="266">
        <f t="shared" ca="1" si="75"/>
        <v>0</v>
      </c>
      <c r="Y71" s="266">
        <f t="shared" ca="1" si="75"/>
        <v>0</v>
      </c>
      <c r="Z71" s="266">
        <f t="shared" ca="1" si="75"/>
        <v>0</v>
      </c>
      <c r="AA71" s="266">
        <f t="shared" ca="1" si="75"/>
        <v>0</v>
      </c>
      <c r="AB71" s="266">
        <f t="shared" ca="1" si="75"/>
        <v>0</v>
      </c>
      <c r="AC71" s="266">
        <f t="shared" ca="1" si="75"/>
        <v>0</v>
      </c>
      <c r="AD71" s="266">
        <f t="shared" ca="1" si="75"/>
        <v>0</v>
      </c>
      <c r="AE71" s="266">
        <f t="shared" ca="1" si="75"/>
        <v>0</v>
      </c>
      <c r="AF71" s="266">
        <f t="shared" ca="1" si="75"/>
        <v>0</v>
      </c>
      <c r="AG71" s="266">
        <f t="shared" ca="1" si="75"/>
        <v>0</v>
      </c>
      <c r="AH71" s="266">
        <f t="shared" ca="1" si="75"/>
        <v>0</v>
      </c>
      <c r="AI71" s="266">
        <f t="shared" ca="1" si="75"/>
        <v>0</v>
      </c>
      <c r="AJ71" s="266">
        <f t="shared" ca="1" si="75"/>
        <v>0</v>
      </c>
      <c r="AK71" s="266">
        <f t="shared" ca="1" si="75"/>
        <v>0</v>
      </c>
      <c r="AL71" s="266">
        <f t="shared" ca="1" si="75"/>
        <v>0</v>
      </c>
      <c r="AM71" s="266">
        <f t="shared" ca="1" si="75"/>
        <v>0</v>
      </c>
      <c r="AN71" s="266">
        <f t="shared" ca="1" si="76"/>
        <v>0</v>
      </c>
      <c r="AO71" s="266">
        <f t="shared" ca="1" si="76"/>
        <v>0</v>
      </c>
      <c r="AP71" s="266">
        <f t="shared" ca="1" si="76"/>
        <v>0</v>
      </c>
      <c r="AQ71" s="266">
        <f t="shared" ca="1" si="76"/>
        <v>0</v>
      </c>
      <c r="AR71" s="266">
        <f t="shared" ca="1" si="76"/>
        <v>0</v>
      </c>
      <c r="AS71" s="266">
        <f t="shared" ca="1" si="76"/>
        <v>0</v>
      </c>
      <c r="AT71" s="266">
        <f t="shared" ca="1" si="76"/>
        <v>0</v>
      </c>
      <c r="AU71" s="266">
        <f t="shared" ca="1" si="76"/>
        <v>0</v>
      </c>
      <c r="AV71" s="266">
        <f t="shared" ca="1" si="76"/>
        <v>0</v>
      </c>
      <c r="AW71" s="266">
        <f t="shared" ca="1" si="76"/>
        <v>0</v>
      </c>
      <c r="AX71" s="266">
        <f t="shared" ca="1" si="76"/>
        <v>0</v>
      </c>
      <c r="AY71" s="266">
        <f t="shared" ca="1" si="76"/>
        <v>0</v>
      </c>
      <c r="AZ71" s="266">
        <f t="shared" ca="1" si="76"/>
        <v>0</v>
      </c>
      <c r="BA71" s="266">
        <f t="shared" ca="1" si="76"/>
        <v>0</v>
      </c>
      <c r="BB71" s="266">
        <f t="shared" ca="1" si="76"/>
        <v>0</v>
      </c>
      <c r="BC71" s="266">
        <f t="shared" ca="1" si="76"/>
        <v>0</v>
      </c>
      <c r="BD71" s="266">
        <f t="shared" ca="1" si="77"/>
        <v>0</v>
      </c>
      <c r="BE71" s="266">
        <f t="shared" ca="1" si="77"/>
        <v>0</v>
      </c>
      <c r="BF71" s="266">
        <f t="shared" ca="1" si="77"/>
        <v>0</v>
      </c>
      <c r="BG71" s="266">
        <f t="shared" ca="1" si="77"/>
        <v>0</v>
      </c>
      <c r="BH71" s="266">
        <f t="shared" ca="1" si="77"/>
        <v>0</v>
      </c>
      <c r="BI71" s="266">
        <f t="shared" ca="1" si="77"/>
        <v>0</v>
      </c>
      <c r="BJ71" s="266">
        <f t="shared" ca="1" si="77"/>
        <v>0</v>
      </c>
      <c r="BK71" s="266">
        <f t="shared" ca="1" si="77"/>
        <v>0</v>
      </c>
      <c r="BL71" s="266">
        <f t="shared" ca="1" si="77"/>
        <v>0</v>
      </c>
      <c r="BM71" s="266">
        <f t="shared" ca="1" si="77"/>
        <v>0</v>
      </c>
      <c r="BN71" s="266">
        <f t="shared" ca="1" si="77"/>
        <v>0</v>
      </c>
      <c r="BO71" s="266">
        <f t="shared" ca="1" si="77"/>
        <v>0</v>
      </c>
      <c r="BP71" s="266">
        <f t="shared" ca="1" si="77"/>
        <v>0</v>
      </c>
      <c r="BQ71" s="266">
        <f t="shared" ca="1" si="77"/>
        <v>0</v>
      </c>
      <c r="BR71" s="266">
        <f t="shared" ca="1" si="77"/>
        <v>0</v>
      </c>
      <c r="BS71" s="266">
        <f t="shared" ca="1" si="77"/>
        <v>0</v>
      </c>
      <c r="BT71" s="266">
        <f t="shared" ca="1" si="78"/>
        <v>0</v>
      </c>
      <c r="BU71" s="266">
        <f t="shared" ca="1" si="78"/>
        <v>0</v>
      </c>
      <c r="BV71" s="266">
        <f t="shared" ca="1" si="78"/>
        <v>0</v>
      </c>
      <c r="BW71" s="266">
        <f t="shared" ca="1" si="78"/>
        <v>0</v>
      </c>
      <c r="BX71" s="266">
        <f t="shared" ca="1" si="78"/>
        <v>0</v>
      </c>
      <c r="BY71" s="266">
        <f t="shared" ca="1" si="78"/>
        <v>0</v>
      </c>
      <c r="BZ71" s="266">
        <f t="shared" ca="1" si="78"/>
        <v>0</v>
      </c>
      <c r="CA71" s="266">
        <f t="shared" ca="1" si="78"/>
        <v>0</v>
      </c>
      <c r="CB71" s="266">
        <f t="shared" ca="1" si="78"/>
        <v>0</v>
      </c>
      <c r="CC71" s="266">
        <f t="shared" ca="1" si="78"/>
        <v>0</v>
      </c>
      <c r="CD71" s="266">
        <f t="shared" ca="1" si="78"/>
        <v>0</v>
      </c>
      <c r="CE71" s="266">
        <f t="shared" ca="1" si="78"/>
        <v>0</v>
      </c>
      <c r="CF71" s="266">
        <f t="shared" ca="1" si="78"/>
        <v>0</v>
      </c>
      <c r="CG71" s="266">
        <f t="shared" ca="1" si="78"/>
        <v>0</v>
      </c>
      <c r="CH71" s="266">
        <f t="shared" ca="1" si="78"/>
        <v>0</v>
      </c>
      <c r="CI71" s="266">
        <f t="shared" ca="1" si="78"/>
        <v>0</v>
      </c>
      <c r="CJ71" s="266">
        <f t="shared" ca="1" si="79"/>
        <v>0</v>
      </c>
      <c r="CK71" s="266">
        <f t="shared" ca="1" si="79"/>
        <v>0</v>
      </c>
      <c r="CL71" s="266">
        <f t="shared" ca="1" si="79"/>
        <v>0</v>
      </c>
      <c r="CM71" s="266">
        <f t="shared" ca="1" si="79"/>
        <v>0</v>
      </c>
      <c r="CN71" s="266">
        <f t="shared" ca="1" si="79"/>
        <v>0</v>
      </c>
      <c r="CO71" s="266">
        <f t="shared" ca="1" si="79"/>
        <v>0</v>
      </c>
      <c r="CP71" s="266">
        <f t="shared" ca="1" si="79"/>
        <v>0</v>
      </c>
      <c r="CQ71" s="266">
        <f t="shared" ca="1" si="79"/>
        <v>0</v>
      </c>
      <c r="CR71" s="266">
        <f t="shared" ca="1" si="79"/>
        <v>0</v>
      </c>
      <c r="CS71" s="266">
        <f t="shared" ca="1" si="79"/>
        <v>0</v>
      </c>
      <c r="CT71" s="266">
        <f t="shared" ca="1" si="80"/>
        <v>0</v>
      </c>
      <c r="CU71" s="266">
        <f t="shared" ca="1" si="80"/>
        <v>0</v>
      </c>
      <c r="CV71" s="266">
        <f t="shared" ca="1" si="80"/>
        <v>0</v>
      </c>
      <c r="CW71" s="266">
        <f t="shared" ca="1" si="80"/>
        <v>0</v>
      </c>
      <c r="CX71" s="266">
        <f t="shared" ca="1" si="80"/>
        <v>0</v>
      </c>
      <c r="CY71" s="266">
        <f t="shared" ca="1" si="80"/>
        <v>0</v>
      </c>
      <c r="CZ71" s="266">
        <f t="shared" ca="1" si="80"/>
        <v>0</v>
      </c>
      <c r="DA71" s="266">
        <f t="shared" ca="1" si="80"/>
        <v>0</v>
      </c>
      <c r="DB71" s="266">
        <f t="shared" ca="1" si="80"/>
        <v>0</v>
      </c>
      <c r="DC71" s="266">
        <f t="shared" ca="1" si="80"/>
        <v>0</v>
      </c>
      <c r="DE71" s="118" t="str">
        <f t="shared" ca="1" si="24"/>
        <v>E.3.4.</v>
      </c>
      <c r="DF71">
        <f t="shared" ca="1" si="81"/>
        <v>1</v>
      </c>
      <c r="DG71">
        <f t="shared" ca="1" si="82"/>
        <v>21</v>
      </c>
      <c r="DH71">
        <v>0</v>
      </c>
    </row>
    <row r="72" spans="1:112" hidden="1">
      <c r="A72" s="68">
        <v>60</v>
      </c>
      <c r="B72" s="262" t="str">
        <f t="shared" ca="1" si="12"/>
        <v>E.3.5.</v>
      </c>
      <c r="C72" s="263" t="str">
        <f t="shared" ca="1" si="13"/>
        <v>Veikla</v>
      </c>
      <c r="D72" s="267"/>
      <c r="E72" s="264">
        <f t="shared" ca="1" si="14"/>
        <v>0.21</v>
      </c>
      <c r="F72" s="265">
        <f ca="1">H72+NPV(FD,I72:INDEX(I72:DC72,PAL))</f>
        <v>0</v>
      </c>
      <c r="G72" s="258">
        <f ca="1">SUMIF($H$5:$DC$5,"&lt;="&amp;PAL,$H72:$DC72)</f>
        <v>0</v>
      </c>
      <c r="H72" s="266">
        <f t="shared" ca="1" si="74"/>
        <v>0</v>
      </c>
      <c r="I72" s="266">
        <f t="shared" ca="1" si="74"/>
        <v>0</v>
      </c>
      <c r="J72" s="266">
        <f t="shared" ca="1" si="74"/>
        <v>0</v>
      </c>
      <c r="K72" s="266">
        <f t="shared" ca="1" si="74"/>
        <v>0</v>
      </c>
      <c r="L72" s="266">
        <f t="shared" ca="1" si="74"/>
        <v>0</v>
      </c>
      <c r="M72" s="266">
        <f t="shared" ca="1" si="74"/>
        <v>0</v>
      </c>
      <c r="N72" s="266">
        <f t="shared" ca="1" si="74"/>
        <v>0</v>
      </c>
      <c r="O72" s="266">
        <f t="shared" ca="1" si="74"/>
        <v>0</v>
      </c>
      <c r="P72" s="266">
        <f t="shared" ca="1" si="74"/>
        <v>0</v>
      </c>
      <c r="Q72" s="266">
        <f t="shared" ca="1" si="74"/>
        <v>0</v>
      </c>
      <c r="R72" s="266">
        <f t="shared" ca="1" si="74"/>
        <v>0</v>
      </c>
      <c r="S72" s="266">
        <f t="shared" ca="1" si="74"/>
        <v>0</v>
      </c>
      <c r="T72" s="266">
        <f t="shared" ca="1" si="74"/>
        <v>0</v>
      </c>
      <c r="U72" s="266">
        <f t="shared" ca="1" si="74"/>
        <v>0</v>
      </c>
      <c r="V72" s="266">
        <f t="shared" ca="1" si="74"/>
        <v>0</v>
      </c>
      <c r="W72" s="266">
        <f t="shared" ca="1" si="74"/>
        <v>0</v>
      </c>
      <c r="X72" s="266">
        <f t="shared" ca="1" si="75"/>
        <v>0</v>
      </c>
      <c r="Y72" s="266">
        <f t="shared" ca="1" si="75"/>
        <v>0</v>
      </c>
      <c r="Z72" s="266">
        <f t="shared" ca="1" si="75"/>
        <v>0</v>
      </c>
      <c r="AA72" s="266">
        <f t="shared" ca="1" si="75"/>
        <v>0</v>
      </c>
      <c r="AB72" s="266">
        <f t="shared" ca="1" si="75"/>
        <v>0</v>
      </c>
      <c r="AC72" s="266">
        <f t="shared" ca="1" si="75"/>
        <v>0</v>
      </c>
      <c r="AD72" s="266">
        <f t="shared" ca="1" si="75"/>
        <v>0</v>
      </c>
      <c r="AE72" s="266">
        <f t="shared" ca="1" si="75"/>
        <v>0</v>
      </c>
      <c r="AF72" s="266">
        <f t="shared" ca="1" si="75"/>
        <v>0</v>
      </c>
      <c r="AG72" s="266">
        <f t="shared" ca="1" si="75"/>
        <v>0</v>
      </c>
      <c r="AH72" s="266">
        <f t="shared" ca="1" si="75"/>
        <v>0</v>
      </c>
      <c r="AI72" s="266">
        <f t="shared" ca="1" si="75"/>
        <v>0</v>
      </c>
      <c r="AJ72" s="266">
        <f t="shared" ca="1" si="75"/>
        <v>0</v>
      </c>
      <c r="AK72" s="266">
        <f t="shared" ca="1" si="75"/>
        <v>0</v>
      </c>
      <c r="AL72" s="266">
        <f t="shared" ca="1" si="75"/>
        <v>0</v>
      </c>
      <c r="AM72" s="266">
        <f t="shared" ca="1" si="75"/>
        <v>0</v>
      </c>
      <c r="AN72" s="266">
        <f t="shared" ca="1" si="76"/>
        <v>0</v>
      </c>
      <c r="AO72" s="266">
        <f t="shared" ca="1" si="76"/>
        <v>0</v>
      </c>
      <c r="AP72" s="266">
        <f t="shared" ca="1" si="76"/>
        <v>0</v>
      </c>
      <c r="AQ72" s="266">
        <f t="shared" ca="1" si="76"/>
        <v>0</v>
      </c>
      <c r="AR72" s="266">
        <f t="shared" ca="1" si="76"/>
        <v>0</v>
      </c>
      <c r="AS72" s="266">
        <f t="shared" ca="1" si="76"/>
        <v>0</v>
      </c>
      <c r="AT72" s="266">
        <f t="shared" ca="1" si="76"/>
        <v>0</v>
      </c>
      <c r="AU72" s="266">
        <f t="shared" ca="1" si="76"/>
        <v>0</v>
      </c>
      <c r="AV72" s="266">
        <f t="shared" ca="1" si="76"/>
        <v>0</v>
      </c>
      <c r="AW72" s="266">
        <f t="shared" ca="1" si="76"/>
        <v>0</v>
      </c>
      <c r="AX72" s="266">
        <f t="shared" ca="1" si="76"/>
        <v>0</v>
      </c>
      <c r="AY72" s="266">
        <f t="shared" ca="1" si="76"/>
        <v>0</v>
      </c>
      <c r="AZ72" s="266">
        <f t="shared" ca="1" si="76"/>
        <v>0</v>
      </c>
      <c r="BA72" s="266">
        <f t="shared" ca="1" si="76"/>
        <v>0</v>
      </c>
      <c r="BB72" s="266">
        <f t="shared" ca="1" si="76"/>
        <v>0</v>
      </c>
      <c r="BC72" s="266">
        <f t="shared" ca="1" si="76"/>
        <v>0</v>
      </c>
      <c r="BD72" s="266">
        <f t="shared" ca="1" si="77"/>
        <v>0</v>
      </c>
      <c r="BE72" s="266">
        <f t="shared" ca="1" si="77"/>
        <v>0</v>
      </c>
      <c r="BF72" s="266">
        <f t="shared" ca="1" si="77"/>
        <v>0</v>
      </c>
      <c r="BG72" s="266">
        <f t="shared" ca="1" si="77"/>
        <v>0</v>
      </c>
      <c r="BH72" s="266">
        <f t="shared" ca="1" si="77"/>
        <v>0</v>
      </c>
      <c r="BI72" s="266">
        <f t="shared" ca="1" si="77"/>
        <v>0</v>
      </c>
      <c r="BJ72" s="266">
        <f t="shared" ca="1" si="77"/>
        <v>0</v>
      </c>
      <c r="BK72" s="266">
        <f t="shared" ca="1" si="77"/>
        <v>0</v>
      </c>
      <c r="BL72" s="266">
        <f t="shared" ca="1" si="77"/>
        <v>0</v>
      </c>
      <c r="BM72" s="266">
        <f t="shared" ca="1" si="77"/>
        <v>0</v>
      </c>
      <c r="BN72" s="266">
        <f t="shared" ca="1" si="77"/>
        <v>0</v>
      </c>
      <c r="BO72" s="266">
        <f t="shared" ca="1" si="77"/>
        <v>0</v>
      </c>
      <c r="BP72" s="266">
        <f t="shared" ca="1" si="77"/>
        <v>0</v>
      </c>
      <c r="BQ72" s="266">
        <f t="shared" ca="1" si="77"/>
        <v>0</v>
      </c>
      <c r="BR72" s="266">
        <f t="shared" ca="1" si="77"/>
        <v>0</v>
      </c>
      <c r="BS72" s="266">
        <f t="shared" ca="1" si="77"/>
        <v>0</v>
      </c>
      <c r="BT72" s="266">
        <f t="shared" ca="1" si="78"/>
        <v>0</v>
      </c>
      <c r="BU72" s="266">
        <f t="shared" ca="1" si="78"/>
        <v>0</v>
      </c>
      <c r="BV72" s="266">
        <f t="shared" ca="1" si="78"/>
        <v>0</v>
      </c>
      <c r="BW72" s="266">
        <f t="shared" ca="1" si="78"/>
        <v>0</v>
      </c>
      <c r="BX72" s="266">
        <f t="shared" ca="1" si="78"/>
        <v>0</v>
      </c>
      <c r="BY72" s="266">
        <f t="shared" ca="1" si="78"/>
        <v>0</v>
      </c>
      <c r="BZ72" s="266">
        <f t="shared" ca="1" si="78"/>
        <v>0</v>
      </c>
      <c r="CA72" s="266">
        <f t="shared" ca="1" si="78"/>
        <v>0</v>
      </c>
      <c r="CB72" s="266">
        <f t="shared" ca="1" si="78"/>
        <v>0</v>
      </c>
      <c r="CC72" s="266">
        <f t="shared" ca="1" si="78"/>
        <v>0</v>
      </c>
      <c r="CD72" s="266">
        <f t="shared" ca="1" si="78"/>
        <v>0</v>
      </c>
      <c r="CE72" s="266">
        <f t="shared" ca="1" si="78"/>
        <v>0</v>
      </c>
      <c r="CF72" s="266">
        <f t="shared" ca="1" si="78"/>
        <v>0</v>
      </c>
      <c r="CG72" s="266">
        <f t="shared" ca="1" si="78"/>
        <v>0</v>
      </c>
      <c r="CH72" s="266">
        <f t="shared" ca="1" si="78"/>
        <v>0</v>
      </c>
      <c r="CI72" s="266">
        <f t="shared" ca="1" si="78"/>
        <v>0</v>
      </c>
      <c r="CJ72" s="266">
        <f t="shared" ca="1" si="79"/>
        <v>0</v>
      </c>
      <c r="CK72" s="266">
        <f t="shared" ca="1" si="79"/>
        <v>0</v>
      </c>
      <c r="CL72" s="266">
        <f t="shared" ca="1" si="79"/>
        <v>0</v>
      </c>
      <c r="CM72" s="266">
        <f t="shared" ca="1" si="79"/>
        <v>0</v>
      </c>
      <c r="CN72" s="266">
        <f t="shared" ca="1" si="79"/>
        <v>0</v>
      </c>
      <c r="CO72" s="266">
        <f t="shared" ca="1" si="79"/>
        <v>0</v>
      </c>
      <c r="CP72" s="266">
        <f t="shared" ca="1" si="79"/>
        <v>0</v>
      </c>
      <c r="CQ72" s="266">
        <f t="shared" ca="1" si="79"/>
        <v>0</v>
      </c>
      <c r="CR72" s="266">
        <f t="shared" ca="1" si="79"/>
        <v>0</v>
      </c>
      <c r="CS72" s="266">
        <f t="shared" ca="1" si="79"/>
        <v>0</v>
      </c>
      <c r="CT72" s="266">
        <f t="shared" ca="1" si="80"/>
        <v>0</v>
      </c>
      <c r="CU72" s="266">
        <f t="shared" ca="1" si="80"/>
        <v>0</v>
      </c>
      <c r="CV72" s="266">
        <f t="shared" ca="1" si="80"/>
        <v>0</v>
      </c>
      <c r="CW72" s="266">
        <f t="shared" ca="1" si="80"/>
        <v>0</v>
      </c>
      <c r="CX72" s="266">
        <f t="shared" ca="1" si="80"/>
        <v>0</v>
      </c>
      <c r="CY72" s="266">
        <f t="shared" ca="1" si="80"/>
        <v>0</v>
      </c>
      <c r="CZ72" s="266">
        <f t="shared" ca="1" si="80"/>
        <v>0</v>
      </c>
      <c r="DA72" s="266">
        <f t="shared" ca="1" si="80"/>
        <v>0</v>
      </c>
      <c r="DB72" s="266">
        <f t="shared" ca="1" si="80"/>
        <v>0</v>
      </c>
      <c r="DC72" s="266">
        <f t="shared" ca="1" si="80"/>
        <v>0</v>
      </c>
      <c r="DE72" s="118" t="str">
        <f t="shared" ca="1" si="24"/>
        <v>E.3.5.</v>
      </c>
      <c r="DF72">
        <f t="shared" ca="1" si="81"/>
        <v>1</v>
      </c>
      <c r="DG72">
        <f t="shared" ca="1" si="82"/>
        <v>21</v>
      </c>
      <c r="DH72">
        <v>0</v>
      </c>
    </row>
    <row r="73" spans="1:112" hidden="1">
      <c r="A73" s="68">
        <v>61</v>
      </c>
      <c r="B73" s="262" t="str">
        <f t="shared" ca="1" si="12"/>
        <v>E.3.6.</v>
      </c>
      <c r="C73" s="263" t="str">
        <f t="shared" ca="1" si="13"/>
        <v>Veikla</v>
      </c>
      <c r="D73" s="267"/>
      <c r="E73" s="264">
        <f t="shared" ca="1" si="14"/>
        <v>0.21</v>
      </c>
      <c r="F73" s="265">
        <f ca="1">H73+NPV(FD,I73:INDEX(I73:DC73,PAL))</f>
        <v>0</v>
      </c>
      <c r="G73" s="258">
        <f ca="1">SUMIF($H$5:$DC$5,"&lt;="&amp;PAL,$H73:$DC73)</f>
        <v>0</v>
      </c>
      <c r="H73" s="266">
        <f t="shared" ca="1" si="74"/>
        <v>0</v>
      </c>
      <c r="I73" s="266">
        <f t="shared" ca="1" si="74"/>
        <v>0</v>
      </c>
      <c r="J73" s="266">
        <f t="shared" ca="1" si="74"/>
        <v>0</v>
      </c>
      <c r="K73" s="266">
        <f t="shared" ca="1" si="74"/>
        <v>0</v>
      </c>
      <c r="L73" s="266">
        <f t="shared" ca="1" si="74"/>
        <v>0</v>
      </c>
      <c r="M73" s="266">
        <f t="shared" ca="1" si="74"/>
        <v>0</v>
      </c>
      <c r="N73" s="266">
        <f t="shared" ca="1" si="74"/>
        <v>0</v>
      </c>
      <c r="O73" s="266">
        <f t="shared" ca="1" si="74"/>
        <v>0</v>
      </c>
      <c r="P73" s="266">
        <f t="shared" ca="1" si="74"/>
        <v>0</v>
      </c>
      <c r="Q73" s="266">
        <f t="shared" ca="1" si="74"/>
        <v>0</v>
      </c>
      <c r="R73" s="266">
        <f t="shared" ca="1" si="74"/>
        <v>0</v>
      </c>
      <c r="S73" s="266">
        <f t="shared" ca="1" si="74"/>
        <v>0</v>
      </c>
      <c r="T73" s="266">
        <f t="shared" ca="1" si="74"/>
        <v>0</v>
      </c>
      <c r="U73" s="266">
        <f t="shared" ca="1" si="74"/>
        <v>0</v>
      </c>
      <c r="V73" s="266">
        <f t="shared" ca="1" si="74"/>
        <v>0</v>
      </c>
      <c r="W73" s="266">
        <f t="shared" ca="1" si="74"/>
        <v>0</v>
      </c>
      <c r="X73" s="266">
        <f t="shared" ca="1" si="75"/>
        <v>0</v>
      </c>
      <c r="Y73" s="266">
        <f t="shared" ca="1" si="75"/>
        <v>0</v>
      </c>
      <c r="Z73" s="266">
        <f t="shared" ca="1" si="75"/>
        <v>0</v>
      </c>
      <c r="AA73" s="266">
        <f t="shared" ca="1" si="75"/>
        <v>0</v>
      </c>
      <c r="AB73" s="266">
        <f t="shared" ca="1" si="75"/>
        <v>0</v>
      </c>
      <c r="AC73" s="266">
        <f t="shared" ca="1" si="75"/>
        <v>0</v>
      </c>
      <c r="AD73" s="266">
        <f t="shared" ca="1" si="75"/>
        <v>0</v>
      </c>
      <c r="AE73" s="266">
        <f t="shared" ca="1" si="75"/>
        <v>0</v>
      </c>
      <c r="AF73" s="266">
        <f t="shared" ca="1" si="75"/>
        <v>0</v>
      </c>
      <c r="AG73" s="266">
        <f t="shared" ca="1" si="75"/>
        <v>0</v>
      </c>
      <c r="AH73" s="266">
        <f t="shared" ca="1" si="75"/>
        <v>0</v>
      </c>
      <c r="AI73" s="266">
        <f t="shared" ca="1" si="75"/>
        <v>0</v>
      </c>
      <c r="AJ73" s="266">
        <f t="shared" ca="1" si="75"/>
        <v>0</v>
      </c>
      <c r="AK73" s="266">
        <f t="shared" ca="1" si="75"/>
        <v>0</v>
      </c>
      <c r="AL73" s="266">
        <f t="shared" ca="1" si="75"/>
        <v>0</v>
      </c>
      <c r="AM73" s="266">
        <f t="shared" ca="1" si="75"/>
        <v>0</v>
      </c>
      <c r="AN73" s="266">
        <f t="shared" ca="1" si="76"/>
        <v>0</v>
      </c>
      <c r="AO73" s="266">
        <f t="shared" ca="1" si="76"/>
        <v>0</v>
      </c>
      <c r="AP73" s="266">
        <f t="shared" ca="1" si="76"/>
        <v>0</v>
      </c>
      <c r="AQ73" s="266">
        <f t="shared" ca="1" si="76"/>
        <v>0</v>
      </c>
      <c r="AR73" s="266">
        <f t="shared" ca="1" si="76"/>
        <v>0</v>
      </c>
      <c r="AS73" s="266">
        <f t="shared" ca="1" si="76"/>
        <v>0</v>
      </c>
      <c r="AT73" s="266">
        <f t="shared" ca="1" si="76"/>
        <v>0</v>
      </c>
      <c r="AU73" s="266">
        <f t="shared" ca="1" si="76"/>
        <v>0</v>
      </c>
      <c r="AV73" s="266">
        <f t="shared" ca="1" si="76"/>
        <v>0</v>
      </c>
      <c r="AW73" s="266">
        <f t="shared" ca="1" si="76"/>
        <v>0</v>
      </c>
      <c r="AX73" s="266">
        <f t="shared" ca="1" si="76"/>
        <v>0</v>
      </c>
      <c r="AY73" s="266">
        <f t="shared" ca="1" si="76"/>
        <v>0</v>
      </c>
      <c r="AZ73" s="266">
        <f t="shared" ca="1" si="76"/>
        <v>0</v>
      </c>
      <c r="BA73" s="266">
        <f t="shared" ca="1" si="76"/>
        <v>0</v>
      </c>
      <c r="BB73" s="266">
        <f t="shared" ca="1" si="76"/>
        <v>0</v>
      </c>
      <c r="BC73" s="266">
        <f t="shared" ca="1" si="76"/>
        <v>0</v>
      </c>
      <c r="BD73" s="266">
        <f t="shared" ca="1" si="77"/>
        <v>0</v>
      </c>
      <c r="BE73" s="266">
        <f t="shared" ca="1" si="77"/>
        <v>0</v>
      </c>
      <c r="BF73" s="266">
        <f t="shared" ca="1" si="77"/>
        <v>0</v>
      </c>
      <c r="BG73" s="266">
        <f t="shared" ca="1" si="77"/>
        <v>0</v>
      </c>
      <c r="BH73" s="266">
        <f t="shared" ca="1" si="77"/>
        <v>0</v>
      </c>
      <c r="BI73" s="266">
        <f t="shared" ca="1" si="77"/>
        <v>0</v>
      </c>
      <c r="BJ73" s="266">
        <f t="shared" ca="1" si="77"/>
        <v>0</v>
      </c>
      <c r="BK73" s="266">
        <f t="shared" ca="1" si="77"/>
        <v>0</v>
      </c>
      <c r="BL73" s="266">
        <f t="shared" ca="1" si="77"/>
        <v>0</v>
      </c>
      <c r="BM73" s="266">
        <f t="shared" ca="1" si="77"/>
        <v>0</v>
      </c>
      <c r="BN73" s="266">
        <f t="shared" ca="1" si="77"/>
        <v>0</v>
      </c>
      <c r="BO73" s="266">
        <f t="shared" ca="1" si="77"/>
        <v>0</v>
      </c>
      <c r="BP73" s="266">
        <f t="shared" ca="1" si="77"/>
        <v>0</v>
      </c>
      <c r="BQ73" s="266">
        <f t="shared" ca="1" si="77"/>
        <v>0</v>
      </c>
      <c r="BR73" s="266">
        <f t="shared" ca="1" si="77"/>
        <v>0</v>
      </c>
      <c r="BS73" s="266">
        <f t="shared" ca="1" si="77"/>
        <v>0</v>
      </c>
      <c r="BT73" s="266">
        <f t="shared" ca="1" si="78"/>
        <v>0</v>
      </c>
      <c r="BU73" s="266">
        <f t="shared" ca="1" si="78"/>
        <v>0</v>
      </c>
      <c r="BV73" s="266">
        <f t="shared" ca="1" si="78"/>
        <v>0</v>
      </c>
      <c r="BW73" s="266">
        <f t="shared" ca="1" si="78"/>
        <v>0</v>
      </c>
      <c r="BX73" s="266">
        <f t="shared" ca="1" si="78"/>
        <v>0</v>
      </c>
      <c r="BY73" s="266">
        <f t="shared" ca="1" si="78"/>
        <v>0</v>
      </c>
      <c r="BZ73" s="266">
        <f t="shared" ca="1" si="78"/>
        <v>0</v>
      </c>
      <c r="CA73" s="266">
        <f t="shared" ca="1" si="78"/>
        <v>0</v>
      </c>
      <c r="CB73" s="266">
        <f t="shared" ca="1" si="78"/>
        <v>0</v>
      </c>
      <c r="CC73" s="266">
        <f t="shared" ca="1" si="78"/>
        <v>0</v>
      </c>
      <c r="CD73" s="266">
        <f t="shared" ca="1" si="78"/>
        <v>0</v>
      </c>
      <c r="CE73" s="266">
        <f t="shared" ca="1" si="78"/>
        <v>0</v>
      </c>
      <c r="CF73" s="266">
        <f t="shared" ca="1" si="78"/>
        <v>0</v>
      </c>
      <c r="CG73" s="266">
        <f t="shared" ca="1" si="78"/>
        <v>0</v>
      </c>
      <c r="CH73" s="266">
        <f t="shared" ca="1" si="78"/>
        <v>0</v>
      </c>
      <c r="CI73" s="266">
        <f t="shared" ca="1" si="78"/>
        <v>0</v>
      </c>
      <c r="CJ73" s="266">
        <f t="shared" ca="1" si="79"/>
        <v>0</v>
      </c>
      <c r="CK73" s="266">
        <f t="shared" ca="1" si="79"/>
        <v>0</v>
      </c>
      <c r="CL73" s="266">
        <f t="shared" ca="1" si="79"/>
        <v>0</v>
      </c>
      <c r="CM73" s="266">
        <f t="shared" ca="1" si="79"/>
        <v>0</v>
      </c>
      <c r="CN73" s="266">
        <f t="shared" ca="1" si="79"/>
        <v>0</v>
      </c>
      <c r="CO73" s="266">
        <f t="shared" ca="1" si="79"/>
        <v>0</v>
      </c>
      <c r="CP73" s="266">
        <f t="shared" ca="1" si="79"/>
        <v>0</v>
      </c>
      <c r="CQ73" s="266">
        <f t="shared" ca="1" si="79"/>
        <v>0</v>
      </c>
      <c r="CR73" s="266">
        <f t="shared" ca="1" si="79"/>
        <v>0</v>
      </c>
      <c r="CS73" s="266">
        <f t="shared" ca="1" si="79"/>
        <v>0</v>
      </c>
      <c r="CT73" s="266">
        <f t="shared" ca="1" si="80"/>
        <v>0</v>
      </c>
      <c r="CU73" s="266">
        <f t="shared" ca="1" si="80"/>
        <v>0</v>
      </c>
      <c r="CV73" s="266">
        <f t="shared" ca="1" si="80"/>
        <v>0</v>
      </c>
      <c r="CW73" s="266">
        <f t="shared" ca="1" si="80"/>
        <v>0</v>
      </c>
      <c r="CX73" s="266">
        <f t="shared" ca="1" si="80"/>
        <v>0</v>
      </c>
      <c r="CY73" s="266">
        <f t="shared" ca="1" si="80"/>
        <v>0</v>
      </c>
      <c r="CZ73" s="266">
        <f t="shared" ca="1" si="80"/>
        <v>0</v>
      </c>
      <c r="DA73" s="266">
        <f t="shared" ca="1" si="80"/>
        <v>0</v>
      </c>
      <c r="DB73" s="266">
        <f t="shared" ca="1" si="80"/>
        <v>0</v>
      </c>
      <c r="DC73" s="266">
        <f t="shared" ca="1" si="80"/>
        <v>0</v>
      </c>
      <c r="DE73" s="118" t="str">
        <f t="shared" ca="1" si="24"/>
        <v>E.3.6.</v>
      </c>
      <c r="DF73">
        <f t="shared" ca="1" si="81"/>
        <v>1</v>
      </c>
      <c r="DG73">
        <f t="shared" ca="1" si="82"/>
        <v>21</v>
      </c>
      <c r="DH73">
        <v>0</v>
      </c>
    </row>
    <row r="74" spans="1:112" hidden="1">
      <c r="A74" s="68">
        <v>62</v>
      </c>
      <c r="B74" s="262" t="str">
        <f t="shared" ca="1" si="12"/>
        <v>E.3.7.</v>
      </c>
      <c r="C74" s="263" t="str">
        <f t="shared" ca="1" si="13"/>
        <v>Veikla</v>
      </c>
      <c r="D74" s="267"/>
      <c r="E74" s="264">
        <f t="shared" ca="1" si="14"/>
        <v>0.21</v>
      </c>
      <c r="F74" s="265">
        <f ca="1">H74+NPV(FD,I74:INDEX(I74:DC74,PAL))</f>
        <v>0</v>
      </c>
      <c r="G74" s="258">
        <f ca="1">SUMIF($H$5:$DC$5,"&lt;="&amp;PAL,$H74:$DC74)</f>
        <v>0</v>
      </c>
      <c r="H74" s="266">
        <f t="shared" ca="1" si="74"/>
        <v>0</v>
      </c>
      <c r="I74" s="266">
        <f t="shared" ca="1" si="74"/>
        <v>0</v>
      </c>
      <c r="J74" s="266">
        <f t="shared" ca="1" si="74"/>
        <v>0</v>
      </c>
      <c r="K74" s="266">
        <f t="shared" ca="1" si="74"/>
        <v>0</v>
      </c>
      <c r="L74" s="266">
        <f t="shared" ca="1" si="74"/>
        <v>0</v>
      </c>
      <c r="M74" s="266">
        <f t="shared" ca="1" si="74"/>
        <v>0</v>
      </c>
      <c r="N74" s="266">
        <f t="shared" ca="1" si="74"/>
        <v>0</v>
      </c>
      <c r="O74" s="266">
        <f t="shared" ca="1" si="74"/>
        <v>0</v>
      </c>
      <c r="P74" s="266">
        <f t="shared" ca="1" si="74"/>
        <v>0</v>
      </c>
      <c r="Q74" s="266">
        <f t="shared" ca="1" si="74"/>
        <v>0</v>
      </c>
      <c r="R74" s="266">
        <f t="shared" ca="1" si="74"/>
        <v>0</v>
      </c>
      <c r="S74" s="266">
        <f t="shared" ca="1" si="74"/>
        <v>0</v>
      </c>
      <c r="T74" s="266">
        <f t="shared" ca="1" si="74"/>
        <v>0</v>
      </c>
      <c r="U74" s="266">
        <f t="shared" ca="1" si="74"/>
        <v>0</v>
      </c>
      <c r="V74" s="266">
        <f t="shared" ca="1" si="74"/>
        <v>0</v>
      </c>
      <c r="W74" s="266">
        <f t="shared" ca="1" si="74"/>
        <v>0</v>
      </c>
      <c r="X74" s="266">
        <f t="shared" ca="1" si="75"/>
        <v>0</v>
      </c>
      <c r="Y74" s="266">
        <f t="shared" ca="1" si="75"/>
        <v>0</v>
      </c>
      <c r="Z74" s="266">
        <f t="shared" ca="1" si="75"/>
        <v>0</v>
      </c>
      <c r="AA74" s="266">
        <f t="shared" ca="1" si="75"/>
        <v>0</v>
      </c>
      <c r="AB74" s="266">
        <f t="shared" ca="1" si="75"/>
        <v>0</v>
      </c>
      <c r="AC74" s="266">
        <f t="shared" ca="1" si="75"/>
        <v>0</v>
      </c>
      <c r="AD74" s="266">
        <f t="shared" ca="1" si="75"/>
        <v>0</v>
      </c>
      <c r="AE74" s="266">
        <f t="shared" ca="1" si="75"/>
        <v>0</v>
      </c>
      <c r="AF74" s="266">
        <f t="shared" ca="1" si="75"/>
        <v>0</v>
      </c>
      <c r="AG74" s="266">
        <f t="shared" ca="1" si="75"/>
        <v>0</v>
      </c>
      <c r="AH74" s="266">
        <f t="shared" ca="1" si="75"/>
        <v>0</v>
      </c>
      <c r="AI74" s="266">
        <f t="shared" ca="1" si="75"/>
        <v>0</v>
      </c>
      <c r="AJ74" s="266">
        <f t="shared" ca="1" si="75"/>
        <v>0</v>
      </c>
      <c r="AK74" s="266">
        <f t="shared" ca="1" si="75"/>
        <v>0</v>
      </c>
      <c r="AL74" s="266">
        <f t="shared" ca="1" si="75"/>
        <v>0</v>
      </c>
      <c r="AM74" s="266">
        <f t="shared" ca="1" si="75"/>
        <v>0</v>
      </c>
      <c r="AN74" s="266">
        <f t="shared" ca="1" si="76"/>
        <v>0</v>
      </c>
      <c r="AO74" s="266">
        <f t="shared" ca="1" si="76"/>
        <v>0</v>
      </c>
      <c r="AP74" s="266">
        <f t="shared" ca="1" si="76"/>
        <v>0</v>
      </c>
      <c r="AQ74" s="266">
        <f t="shared" ca="1" si="76"/>
        <v>0</v>
      </c>
      <c r="AR74" s="266">
        <f t="shared" ca="1" si="76"/>
        <v>0</v>
      </c>
      <c r="AS74" s="266">
        <f t="shared" ca="1" si="76"/>
        <v>0</v>
      </c>
      <c r="AT74" s="266">
        <f t="shared" ca="1" si="76"/>
        <v>0</v>
      </c>
      <c r="AU74" s="266">
        <f t="shared" ca="1" si="76"/>
        <v>0</v>
      </c>
      <c r="AV74" s="266">
        <f t="shared" ca="1" si="76"/>
        <v>0</v>
      </c>
      <c r="AW74" s="266">
        <f t="shared" ca="1" si="76"/>
        <v>0</v>
      </c>
      <c r="AX74" s="266">
        <f t="shared" ca="1" si="76"/>
        <v>0</v>
      </c>
      <c r="AY74" s="266">
        <f t="shared" ca="1" si="76"/>
        <v>0</v>
      </c>
      <c r="AZ74" s="266">
        <f t="shared" ca="1" si="76"/>
        <v>0</v>
      </c>
      <c r="BA74" s="266">
        <f t="shared" ca="1" si="76"/>
        <v>0</v>
      </c>
      <c r="BB74" s="266">
        <f t="shared" ca="1" si="76"/>
        <v>0</v>
      </c>
      <c r="BC74" s="266">
        <f t="shared" ca="1" si="76"/>
        <v>0</v>
      </c>
      <c r="BD74" s="266">
        <f t="shared" ca="1" si="77"/>
        <v>0</v>
      </c>
      <c r="BE74" s="266">
        <f t="shared" ca="1" si="77"/>
        <v>0</v>
      </c>
      <c r="BF74" s="266">
        <f t="shared" ca="1" si="77"/>
        <v>0</v>
      </c>
      <c r="BG74" s="266">
        <f t="shared" ca="1" si="77"/>
        <v>0</v>
      </c>
      <c r="BH74" s="266">
        <f t="shared" ca="1" si="77"/>
        <v>0</v>
      </c>
      <c r="BI74" s="266">
        <f t="shared" ca="1" si="77"/>
        <v>0</v>
      </c>
      <c r="BJ74" s="266">
        <f t="shared" ca="1" si="77"/>
        <v>0</v>
      </c>
      <c r="BK74" s="266">
        <f t="shared" ca="1" si="77"/>
        <v>0</v>
      </c>
      <c r="BL74" s="266">
        <f t="shared" ca="1" si="77"/>
        <v>0</v>
      </c>
      <c r="BM74" s="266">
        <f t="shared" ca="1" si="77"/>
        <v>0</v>
      </c>
      <c r="BN74" s="266">
        <f t="shared" ca="1" si="77"/>
        <v>0</v>
      </c>
      <c r="BO74" s="266">
        <f t="shared" ca="1" si="77"/>
        <v>0</v>
      </c>
      <c r="BP74" s="266">
        <f t="shared" ca="1" si="77"/>
        <v>0</v>
      </c>
      <c r="BQ74" s="266">
        <f t="shared" ca="1" si="77"/>
        <v>0</v>
      </c>
      <c r="BR74" s="266">
        <f t="shared" ca="1" si="77"/>
        <v>0</v>
      </c>
      <c r="BS74" s="266">
        <f t="shared" ca="1" si="77"/>
        <v>0</v>
      </c>
      <c r="BT74" s="266">
        <f t="shared" ca="1" si="78"/>
        <v>0</v>
      </c>
      <c r="BU74" s="266">
        <f t="shared" ca="1" si="78"/>
        <v>0</v>
      </c>
      <c r="BV74" s="266">
        <f t="shared" ca="1" si="78"/>
        <v>0</v>
      </c>
      <c r="BW74" s="266">
        <f t="shared" ca="1" si="78"/>
        <v>0</v>
      </c>
      <c r="BX74" s="266">
        <f t="shared" ca="1" si="78"/>
        <v>0</v>
      </c>
      <c r="BY74" s="266">
        <f t="shared" ca="1" si="78"/>
        <v>0</v>
      </c>
      <c r="BZ74" s="266">
        <f t="shared" ca="1" si="78"/>
        <v>0</v>
      </c>
      <c r="CA74" s="266">
        <f t="shared" ca="1" si="78"/>
        <v>0</v>
      </c>
      <c r="CB74" s="266">
        <f t="shared" ca="1" si="78"/>
        <v>0</v>
      </c>
      <c r="CC74" s="266">
        <f t="shared" ca="1" si="78"/>
        <v>0</v>
      </c>
      <c r="CD74" s="266">
        <f t="shared" ca="1" si="78"/>
        <v>0</v>
      </c>
      <c r="CE74" s="266">
        <f t="shared" ca="1" si="78"/>
        <v>0</v>
      </c>
      <c r="CF74" s="266">
        <f t="shared" ca="1" si="78"/>
        <v>0</v>
      </c>
      <c r="CG74" s="266">
        <f t="shared" ca="1" si="78"/>
        <v>0</v>
      </c>
      <c r="CH74" s="266">
        <f t="shared" ca="1" si="78"/>
        <v>0</v>
      </c>
      <c r="CI74" s="266">
        <f t="shared" ca="1" si="78"/>
        <v>0</v>
      </c>
      <c r="CJ74" s="266">
        <f t="shared" ca="1" si="79"/>
        <v>0</v>
      </c>
      <c r="CK74" s="266">
        <f t="shared" ca="1" si="79"/>
        <v>0</v>
      </c>
      <c r="CL74" s="266">
        <f t="shared" ca="1" si="79"/>
        <v>0</v>
      </c>
      <c r="CM74" s="266">
        <f t="shared" ca="1" si="79"/>
        <v>0</v>
      </c>
      <c r="CN74" s="266">
        <f t="shared" ca="1" si="79"/>
        <v>0</v>
      </c>
      <c r="CO74" s="266">
        <f t="shared" ca="1" si="79"/>
        <v>0</v>
      </c>
      <c r="CP74" s="266">
        <f t="shared" ca="1" si="79"/>
        <v>0</v>
      </c>
      <c r="CQ74" s="266">
        <f t="shared" ca="1" si="79"/>
        <v>0</v>
      </c>
      <c r="CR74" s="266">
        <f t="shared" ca="1" si="79"/>
        <v>0</v>
      </c>
      <c r="CS74" s="266">
        <f t="shared" ca="1" si="79"/>
        <v>0</v>
      </c>
      <c r="CT74" s="266">
        <f t="shared" ca="1" si="80"/>
        <v>0</v>
      </c>
      <c r="CU74" s="266">
        <f t="shared" ca="1" si="80"/>
        <v>0</v>
      </c>
      <c r="CV74" s="266">
        <f t="shared" ca="1" si="80"/>
        <v>0</v>
      </c>
      <c r="CW74" s="266">
        <f t="shared" ca="1" si="80"/>
        <v>0</v>
      </c>
      <c r="CX74" s="266">
        <f t="shared" ca="1" si="80"/>
        <v>0</v>
      </c>
      <c r="CY74" s="266">
        <f t="shared" ca="1" si="80"/>
        <v>0</v>
      </c>
      <c r="CZ74" s="266">
        <f t="shared" ca="1" si="80"/>
        <v>0</v>
      </c>
      <c r="DA74" s="266">
        <f t="shared" ca="1" si="80"/>
        <v>0</v>
      </c>
      <c r="DB74" s="266">
        <f t="shared" ca="1" si="80"/>
        <v>0</v>
      </c>
      <c r="DC74" s="266">
        <f t="shared" ca="1" si="80"/>
        <v>0</v>
      </c>
      <c r="DE74" s="118" t="str">
        <f t="shared" ca="1" si="24"/>
        <v>E.3.7.</v>
      </c>
      <c r="DF74">
        <f t="shared" ca="1" si="81"/>
        <v>1</v>
      </c>
      <c r="DG74">
        <f t="shared" ca="1" si="82"/>
        <v>21</v>
      </c>
      <c r="DH74">
        <v>0</v>
      </c>
    </row>
    <row r="75" spans="1:112" hidden="1">
      <c r="A75" s="68">
        <v>63</v>
      </c>
      <c r="B75" s="262" t="str">
        <f t="shared" ca="1" si="12"/>
        <v>E.3.8.</v>
      </c>
      <c r="C75" s="263" t="str">
        <f t="shared" ca="1" si="13"/>
        <v>Veikla</v>
      </c>
      <c r="D75" s="267"/>
      <c r="E75" s="264">
        <f t="shared" ca="1" si="14"/>
        <v>0.21</v>
      </c>
      <c r="F75" s="265">
        <f ca="1">H75+NPV(FD,I75:INDEX(I75:DC75,PAL))</f>
        <v>0</v>
      </c>
      <c r="G75" s="258">
        <f ca="1">SUMIF($H$5:$DC$5,"&lt;="&amp;PAL,$H75:$DC75)</f>
        <v>0</v>
      </c>
      <c r="H75" s="266">
        <f t="shared" ca="1" si="74"/>
        <v>0</v>
      </c>
      <c r="I75" s="266">
        <f t="shared" ca="1" si="74"/>
        <v>0</v>
      </c>
      <c r="J75" s="266">
        <f t="shared" ca="1" si="74"/>
        <v>0</v>
      </c>
      <c r="K75" s="266">
        <f t="shared" ca="1" si="74"/>
        <v>0</v>
      </c>
      <c r="L75" s="266">
        <f t="shared" ca="1" si="74"/>
        <v>0</v>
      </c>
      <c r="M75" s="266">
        <f t="shared" ca="1" si="74"/>
        <v>0</v>
      </c>
      <c r="N75" s="266">
        <f t="shared" ca="1" si="74"/>
        <v>0</v>
      </c>
      <c r="O75" s="266">
        <f t="shared" ca="1" si="74"/>
        <v>0</v>
      </c>
      <c r="P75" s="266">
        <f t="shared" ca="1" si="74"/>
        <v>0</v>
      </c>
      <c r="Q75" s="266">
        <f t="shared" ca="1" si="74"/>
        <v>0</v>
      </c>
      <c r="R75" s="266">
        <f t="shared" ca="1" si="74"/>
        <v>0</v>
      </c>
      <c r="S75" s="266">
        <f t="shared" ca="1" si="74"/>
        <v>0</v>
      </c>
      <c r="T75" s="266">
        <f t="shared" ca="1" si="74"/>
        <v>0</v>
      </c>
      <c r="U75" s="266">
        <f t="shared" ca="1" si="74"/>
        <v>0</v>
      </c>
      <c r="V75" s="266">
        <f t="shared" ca="1" si="74"/>
        <v>0</v>
      </c>
      <c r="W75" s="266">
        <f t="shared" ca="1" si="74"/>
        <v>0</v>
      </c>
      <c r="X75" s="266">
        <f t="shared" ca="1" si="75"/>
        <v>0</v>
      </c>
      <c r="Y75" s="266">
        <f t="shared" ca="1" si="75"/>
        <v>0</v>
      </c>
      <c r="Z75" s="266">
        <f t="shared" ca="1" si="75"/>
        <v>0</v>
      </c>
      <c r="AA75" s="266">
        <f t="shared" ca="1" si="75"/>
        <v>0</v>
      </c>
      <c r="AB75" s="266">
        <f t="shared" ca="1" si="75"/>
        <v>0</v>
      </c>
      <c r="AC75" s="266">
        <f t="shared" ca="1" si="75"/>
        <v>0</v>
      </c>
      <c r="AD75" s="266">
        <f t="shared" ca="1" si="75"/>
        <v>0</v>
      </c>
      <c r="AE75" s="266">
        <f t="shared" ca="1" si="75"/>
        <v>0</v>
      </c>
      <c r="AF75" s="266">
        <f t="shared" ca="1" si="75"/>
        <v>0</v>
      </c>
      <c r="AG75" s="266">
        <f t="shared" ca="1" si="75"/>
        <v>0</v>
      </c>
      <c r="AH75" s="266">
        <f t="shared" ca="1" si="75"/>
        <v>0</v>
      </c>
      <c r="AI75" s="266">
        <f t="shared" ca="1" si="75"/>
        <v>0</v>
      </c>
      <c r="AJ75" s="266">
        <f t="shared" ca="1" si="75"/>
        <v>0</v>
      </c>
      <c r="AK75" s="266">
        <f t="shared" ca="1" si="75"/>
        <v>0</v>
      </c>
      <c r="AL75" s="266">
        <f t="shared" ca="1" si="75"/>
        <v>0</v>
      </c>
      <c r="AM75" s="266">
        <f t="shared" ca="1" si="75"/>
        <v>0</v>
      </c>
      <c r="AN75" s="266">
        <f t="shared" ca="1" si="76"/>
        <v>0</v>
      </c>
      <c r="AO75" s="266">
        <f t="shared" ca="1" si="76"/>
        <v>0</v>
      </c>
      <c r="AP75" s="266">
        <f t="shared" ca="1" si="76"/>
        <v>0</v>
      </c>
      <c r="AQ75" s="266">
        <f t="shared" ca="1" si="76"/>
        <v>0</v>
      </c>
      <c r="AR75" s="266">
        <f t="shared" ca="1" si="76"/>
        <v>0</v>
      </c>
      <c r="AS75" s="266">
        <f t="shared" ca="1" si="76"/>
        <v>0</v>
      </c>
      <c r="AT75" s="266">
        <f t="shared" ca="1" si="76"/>
        <v>0</v>
      </c>
      <c r="AU75" s="266">
        <f t="shared" ca="1" si="76"/>
        <v>0</v>
      </c>
      <c r="AV75" s="266">
        <f t="shared" ca="1" si="76"/>
        <v>0</v>
      </c>
      <c r="AW75" s="266">
        <f t="shared" ca="1" si="76"/>
        <v>0</v>
      </c>
      <c r="AX75" s="266">
        <f t="shared" ca="1" si="76"/>
        <v>0</v>
      </c>
      <c r="AY75" s="266">
        <f t="shared" ca="1" si="76"/>
        <v>0</v>
      </c>
      <c r="AZ75" s="266">
        <f t="shared" ca="1" si="76"/>
        <v>0</v>
      </c>
      <c r="BA75" s="266">
        <f t="shared" ca="1" si="76"/>
        <v>0</v>
      </c>
      <c r="BB75" s="266">
        <f t="shared" ca="1" si="76"/>
        <v>0</v>
      </c>
      <c r="BC75" s="266">
        <f t="shared" ca="1" si="76"/>
        <v>0</v>
      </c>
      <c r="BD75" s="266">
        <f t="shared" ca="1" si="77"/>
        <v>0</v>
      </c>
      <c r="BE75" s="266">
        <f t="shared" ca="1" si="77"/>
        <v>0</v>
      </c>
      <c r="BF75" s="266">
        <f t="shared" ca="1" si="77"/>
        <v>0</v>
      </c>
      <c r="BG75" s="266">
        <f t="shared" ca="1" si="77"/>
        <v>0</v>
      </c>
      <c r="BH75" s="266">
        <f t="shared" ca="1" si="77"/>
        <v>0</v>
      </c>
      <c r="BI75" s="266">
        <f t="shared" ca="1" si="77"/>
        <v>0</v>
      </c>
      <c r="BJ75" s="266">
        <f t="shared" ca="1" si="77"/>
        <v>0</v>
      </c>
      <c r="BK75" s="266">
        <f t="shared" ca="1" si="77"/>
        <v>0</v>
      </c>
      <c r="BL75" s="266">
        <f t="shared" ca="1" si="77"/>
        <v>0</v>
      </c>
      <c r="BM75" s="266">
        <f t="shared" ca="1" si="77"/>
        <v>0</v>
      </c>
      <c r="BN75" s="266">
        <f t="shared" ca="1" si="77"/>
        <v>0</v>
      </c>
      <c r="BO75" s="266">
        <f t="shared" ca="1" si="77"/>
        <v>0</v>
      </c>
      <c r="BP75" s="266">
        <f t="shared" ca="1" si="77"/>
        <v>0</v>
      </c>
      <c r="BQ75" s="266">
        <f t="shared" ca="1" si="77"/>
        <v>0</v>
      </c>
      <c r="BR75" s="266">
        <f t="shared" ca="1" si="77"/>
        <v>0</v>
      </c>
      <c r="BS75" s="266">
        <f t="shared" ca="1" si="77"/>
        <v>0</v>
      </c>
      <c r="BT75" s="266">
        <f t="shared" ca="1" si="78"/>
        <v>0</v>
      </c>
      <c r="BU75" s="266">
        <f t="shared" ca="1" si="78"/>
        <v>0</v>
      </c>
      <c r="BV75" s="266">
        <f t="shared" ca="1" si="78"/>
        <v>0</v>
      </c>
      <c r="BW75" s="266">
        <f t="shared" ca="1" si="78"/>
        <v>0</v>
      </c>
      <c r="BX75" s="266">
        <f t="shared" ca="1" si="78"/>
        <v>0</v>
      </c>
      <c r="BY75" s="266">
        <f t="shared" ca="1" si="78"/>
        <v>0</v>
      </c>
      <c r="BZ75" s="266">
        <f t="shared" ca="1" si="78"/>
        <v>0</v>
      </c>
      <c r="CA75" s="266">
        <f t="shared" ca="1" si="78"/>
        <v>0</v>
      </c>
      <c r="CB75" s="266">
        <f t="shared" ca="1" si="78"/>
        <v>0</v>
      </c>
      <c r="CC75" s="266">
        <f t="shared" ca="1" si="78"/>
        <v>0</v>
      </c>
      <c r="CD75" s="266">
        <f t="shared" ca="1" si="78"/>
        <v>0</v>
      </c>
      <c r="CE75" s="266">
        <f t="shared" ca="1" si="78"/>
        <v>0</v>
      </c>
      <c r="CF75" s="266">
        <f t="shared" ca="1" si="78"/>
        <v>0</v>
      </c>
      <c r="CG75" s="266">
        <f t="shared" ca="1" si="78"/>
        <v>0</v>
      </c>
      <c r="CH75" s="266">
        <f t="shared" ca="1" si="78"/>
        <v>0</v>
      </c>
      <c r="CI75" s="266">
        <f t="shared" ca="1" si="78"/>
        <v>0</v>
      </c>
      <c r="CJ75" s="266">
        <f t="shared" ca="1" si="79"/>
        <v>0</v>
      </c>
      <c r="CK75" s="266">
        <f t="shared" ca="1" si="79"/>
        <v>0</v>
      </c>
      <c r="CL75" s="266">
        <f t="shared" ca="1" si="79"/>
        <v>0</v>
      </c>
      <c r="CM75" s="266">
        <f t="shared" ca="1" si="79"/>
        <v>0</v>
      </c>
      <c r="CN75" s="266">
        <f t="shared" ca="1" si="79"/>
        <v>0</v>
      </c>
      <c r="CO75" s="266">
        <f t="shared" ca="1" si="79"/>
        <v>0</v>
      </c>
      <c r="CP75" s="266">
        <f t="shared" ca="1" si="79"/>
        <v>0</v>
      </c>
      <c r="CQ75" s="266">
        <f t="shared" ca="1" si="79"/>
        <v>0</v>
      </c>
      <c r="CR75" s="266">
        <f t="shared" ca="1" si="79"/>
        <v>0</v>
      </c>
      <c r="CS75" s="266">
        <f t="shared" ca="1" si="79"/>
        <v>0</v>
      </c>
      <c r="CT75" s="266">
        <f t="shared" ca="1" si="80"/>
        <v>0</v>
      </c>
      <c r="CU75" s="266">
        <f t="shared" ca="1" si="80"/>
        <v>0</v>
      </c>
      <c r="CV75" s="266">
        <f t="shared" ca="1" si="80"/>
        <v>0</v>
      </c>
      <c r="CW75" s="266">
        <f t="shared" ca="1" si="80"/>
        <v>0</v>
      </c>
      <c r="CX75" s="266">
        <f t="shared" ca="1" si="80"/>
        <v>0</v>
      </c>
      <c r="CY75" s="266">
        <f t="shared" ca="1" si="80"/>
        <v>0</v>
      </c>
      <c r="CZ75" s="266">
        <f t="shared" ca="1" si="80"/>
        <v>0</v>
      </c>
      <c r="DA75" s="266">
        <f t="shared" ca="1" si="80"/>
        <v>0</v>
      </c>
      <c r="DB75" s="266">
        <f t="shared" ca="1" si="80"/>
        <v>0</v>
      </c>
      <c r="DC75" s="266">
        <f t="shared" ca="1" si="80"/>
        <v>0</v>
      </c>
      <c r="DE75" s="118" t="str">
        <f t="shared" ca="1" si="24"/>
        <v>E.3.8.</v>
      </c>
      <c r="DF75">
        <f t="shared" ca="1" si="81"/>
        <v>1</v>
      </c>
      <c r="DG75">
        <f t="shared" ca="1" si="82"/>
        <v>21</v>
      </c>
      <c r="DH75">
        <v>0</v>
      </c>
    </row>
    <row r="76" spans="1:112" hidden="1">
      <c r="A76" s="68">
        <v>64</v>
      </c>
      <c r="B76" s="262" t="str">
        <f t="shared" ref="B76:B129" ca="1" si="83">OFFSET(INDIRECT("'"&amp;Opt_alt&amp;"'!B12"),$A76,0)</f>
        <v>E.3.9.</v>
      </c>
      <c r="C76" s="263" t="str">
        <f t="shared" ref="C76:C129" ca="1" si="84">IF(OFFSET(INDIRECT("'"&amp;Opt_alt&amp;"'!C12"),$A76,0)="","",OFFSET(INDIRECT("'"&amp;Opt_alt&amp;"'!C12"),$A76,0))</f>
        <v>Reinvesticijos (po priemonės įgyvendinimo)</v>
      </c>
      <c r="D76" s="180"/>
      <c r="E76" s="264">
        <f t="shared" ref="E76:E129" ca="1" si="85">IF(OFFSET(INDIRECT("'"&amp;Opt_alt&amp;"'!E12"),$A76,0)="","",OFFSET(INDIRECT("'"&amp;Opt_alt&amp;"'!E12"),$A76,0))</f>
        <v>0.21</v>
      </c>
      <c r="F76" s="265">
        <f ca="1">H76+NPV(FD,I76:INDEX(I76:DC76,PAL))</f>
        <v>0</v>
      </c>
      <c r="G76" s="258">
        <f ca="1">SUMIF($H$5:$DC$5,"&lt;="&amp;PAL,$H76:$DC76)</f>
        <v>0</v>
      </c>
      <c r="H76" s="266">
        <f t="shared" ca="1" si="74"/>
        <v>0</v>
      </c>
      <c r="I76" s="266">
        <f t="shared" ca="1" si="74"/>
        <v>0</v>
      </c>
      <c r="J76" s="266">
        <f t="shared" ca="1" si="74"/>
        <v>0</v>
      </c>
      <c r="K76" s="266">
        <f t="shared" ca="1" si="74"/>
        <v>0</v>
      </c>
      <c r="L76" s="266">
        <f t="shared" ca="1" si="74"/>
        <v>0</v>
      </c>
      <c r="M76" s="266">
        <f t="shared" ca="1" si="74"/>
        <v>0</v>
      </c>
      <c r="N76" s="266">
        <f t="shared" ca="1" si="74"/>
        <v>0</v>
      </c>
      <c r="O76" s="266">
        <f t="shared" ca="1" si="74"/>
        <v>0</v>
      </c>
      <c r="P76" s="266">
        <f t="shared" ca="1" si="74"/>
        <v>0</v>
      </c>
      <c r="Q76" s="266">
        <f t="shared" ca="1" si="74"/>
        <v>0</v>
      </c>
      <c r="R76" s="266">
        <f t="shared" ca="1" si="74"/>
        <v>0</v>
      </c>
      <c r="S76" s="266">
        <f t="shared" ca="1" si="74"/>
        <v>0</v>
      </c>
      <c r="T76" s="266">
        <f t="shared" ca="1" si="74"/>
        <v>0</v>
      </c>
      <c r="U76" s="266">
        <f t="shared" ca="1" si="74"/>
        <v>0</v>
      </c>
      <c r="V76" s="266">
        <f t="shared" ca="1" si="74"/>
        <v>0</v>
      </c>
      <c r="W76" s="266">
        <f t="shared" ca="1" si="74"/>
        <v>0</v>
      </c>
      <c r="X76" s="266">
        <f t="shared" ca="1" si="75"/>
        <v>0</v>
      </c>
      <c r="Y76" s="266">
        <f t="shared" ca="1" si="75"/>
        <v>0</v>
      </c>
      <c r="Z76" s="266">
        <f t="shared" ca="1" si="75"/>
        <v>0</v>
      </c>
      <c r="AA76" s="266">
        <f t="shared" ca="1" si="75"/>
        <v>0</v>
      </c>
      <c r="AB76" s="266">
        <f t="shared" ca="1" si="75"/>
        <v>0</v>
      </c>
      <c r="AC76" s="266">
        <f t="shared" ca="1" si="75"/>
        <v>0</v>
      </c>
      <c r="AD76" s="266">
        <f t="shared" ca="1" si="75"/>
        <v>0</v>
      </c>
      <c r="AE76" s="266">
        <f t="shared" ca="1" si="75"/>
        <v>0</v>
      </c>
      <c r="AF76" s="266">
        <f t="shared" ca="1" si="75"/>
        <v>0</v>
      </c>
      <c r="AG76" s="266">
        <f t="shared" ca="1" si="75"/>
        <v>0</v>
      </c>
      <c r="AH76" s="266">
        <f t="shared" ca="1" si="75"/>
        <v>0</v>
      </c>
      <c r="AI76" s="266">
        <f t="shared" ca="1" si="75"/>
        <v>0</v>
      </c>
      <c r="AJ76" s="266">
        <f t="shared" ca="1" si="75"/>
        <v>0</v>
      </c>
      <c r="AK76" s="266">
        <f t="shared" ca="1" si="75"/>
        <v>0</v>
      </c>
      <c r="AL76" s="266">
        <f t="shared" ca="1" si="75"/>
        <v>0</v>
      </c>
      <c r="AM76" s="266">
        <f t="shared" ca="1" si="75"/>
        <v>0</v>
      </c>
      <c r="AN76" s="266">
        <f t="shared" ca="1" si="76"/>
        <v>0</v>
      </c>
      <c r="AO76" s="266">
        <f t="shared" ca="1" si="76"/>
        <v>0</v>
      </c>
      <c r="AP76" s="266">
        <f t="shared" ca="1" si="76"/>
        <v>0</v>
      </c>
      <c r="AQ76" s="266">
        <f t="shared" ca="1" si="76"/>
        <v>0</v>
      </c>
      <c r="AR76" s="266">
        <f t="shared" ca="1" si="76"/>
        <v>0</v>
      </c>
      <c r="AS76" s="266">
        <f t="shared" ca="1" si="76"/>
        <v>0</v>
      </c>
      <c r="AT76" s="266">
        <f t="shared" ca="1" si="76"/>
        <v>0</v>
      </c>
      <c r="AU76" s="266">
        <f t="shared" ca="1" si="76"/>
        <v>0</v>
      </c>
      <c r="AV76" s="266">
        <f t="shared" ca="1" si="76"/>
        <v>0</v>
      </c>
      <c r="AW76" s="266">
        <f t="shared" ca="1" si="76"/>
        <v>0</v>
      </c>
      <c r="AX76" s="266">
        <f t="shared" ca="1" si="76"/>
        <v>0</v>
      </c>
      <c r="AY76" s="266">
        <f t="shared" ca="1" si="76"/>
        <v>0</v>
      </c>
      <c r="AZ76" s="266">
        <f t="shared" ca="1" si="76"/>
        <v>0</v>
      </c>
      <c r="BA76" s="266">
        <f t="shared" ca="1" si="76"/>
        <v>0</v>
      </c>
      <c r="BB76" s="266">
        <f t="shared" ca="1" si="76"/>
        <v>0</v>
      </c>
      <c r="BC76" s="266">
        <f t="shared" ca="1" si="76"/>
        <v>0</v>
      </c>
      <c r="BD76" s="266">
        <f t="shared" ca="1" si="77"/>
        <v>0</v>
      </c>
      <c r="BE76" s="266">
        <f t="shared" ca="1" si="77"/>
        <v>0</v>
      </c>
      <c r="BF76" s="266">
        <f t="shared" ca="1" si="77"/>
        <v>0</v>
      </c>
      <c r="BG76" s="266">
        <f t="shared" ca="1" si="77"/>
        <v>0</v>
      </c>
      <c r="BH76" s="266">
        <f t="shared" ca="1" si="77"/>
        <v>0</v>
      </c>
      <c r="BI76" s="266">
        <f t="shared" ca="1" si="77"/>
        <v>0</v>
      </c>
      <c r="BJ76" s="266">
        <f t="shared" ca="1" si="77"/>
        <v>0</v>
      </c>
      <c r="BK76" s="266">
        <f t="shared" ca="1" si="77"/>
        <v>0</v>
      </c>
      <c r="BL76" s="266">
        <f t="shared" ca="1" si="77"/>
        <v>0</v>
      </c>
      <c r="BM76" s="266">
        <f t="shared" ca="1" si="77"/>
        <v>0</v>
      </c>
      <c r="BN76" s="266">
        <f t="shared" ca="1" si="77"/>
        <v>0</v>
      </c>
      <c r="BO76" s="266">
        <f t="shared" ca="1" si="77"/>
        <v>0</v>
      </c>
      <c r="BP76" s="266">
        <f t="shared" ca="1" si="77"/>
        <v>0</v>
      </c>
      <c r="BQ76" s="266">
        <f t="shared" ca="1" si="77"/>
        <v>0</v>
      </c>
      <c r="BR76" s="266">
        <f t="shared" ca="1" si="77"/>
        <v>0</v>
      </c>
      <c r="BS76" s="266">
        <f t="shared" ca="1" si="77"/>
        <v>0</v>
      </c>
      <c r="BT76" s="266">
        <f t="shared" ca="1" si="78"/>
        <v>0</v>
      </c>
      <c r="BU76" s="266">
        <f t="shared" ca="1" si="78"/>
        <v>0</v>
      </c>
      <c r="BV76" s="266">
        <f t="shared" ca="1" si="78"/>
        <v>0</v>
      </c>
      <c r="BW76" s="266">
        <f t="shared" ca="1" si="78"/>
        <v>0</v>
      </c>
      <c r="BX76" s="266">
        <f t="shared" ca="1" si="78"/>
        <v>0</v>
      </c>
      <c r="BY76" s="266">
        <f t="shared" ca="1" si="78"/>
        <v>0</v>
      </c>
      <c r="BZ76" s="266">
        <f t="shared" ca="1" si="78"/>
        <v>0</v>
      </c>
      <c r="CA76" s="266">
        <f t="shared" ca="1" si="78"/>
        <v>0</v>
      </c>
      <c r="CB76" s="266">
        <f t="shared" ca="1" si="78"/>
        <v>0</v>
      </c>
      <c r="CC76" s="266">
        <f t="shared" ca="1" si="78"/>
        <v>0</v>
      </c>
      <c r="CD76" s="266">
        <f t="shared" ca="1" si="78"/>
        <v>0</v>
      </c>
      <c r="CE76" s="266">
        <f t="shared" ca="1" si="78"/>
        <v>0</v>
      </c>
      <c r="CF76" s="266">
        <f t="shared" ca="1" si="78"/>
        <v>0</v>
      </c>
      <c r="CG76" s="266">
        <f t="shared" ca="1" si="78"/>
        <v>0</v>
      </c>
      <c r="CH76" s="266">
        <f t="shared" ca="1" si="78"/>
        <v>0</v>
      </c>
      <c r="CI76" s="266">
        <f t="shared" ca="1" si="78"/>
        <v>0</v>
      </c>
      <c r="CJ76" s="266">
        <f t="shared" ca="1" si="79"/>
        <v>0</v>
      </c>
      <c r="CK76" s="266">
        <f t="shared" ca="1" si="79"/>
        <v>0</v>
      </c>
      <c r="CL76" s="266">
        <f t="shared" ca="1" si="79"/>
        <v>0</v>
      </c>
      <c r="CM76" s="266">
        <f t="shared" ca="1" si="79"/>
        <v>0</v>
      </c>
      <c r="CN76" s="266">
        <f t="shared" ca="1" si="79"/>
        <v>0</v>
      </c>
      <c r="CO76" s="266">
        <f t="shared" ca="1" si="79"/>
        <v>0</v>
      </c>
      <c r="CP76" s="266">
        <f t="shared" ca="1" si="79"/>
        <v>0</v>
      </c>
      <c r="CQ76" s="266">
        <f t="shared" ca="1" si="79"/>
        <v>0</v>
      </c>
      <c r="CR76" s="266">
        <f t="shared" ca="1" si="79"/>
        <v>0</v>
      </c>
      <c r="CS76" s="266">
        <f t="shared" ca="1" si="79"/>
        <v>0</v>
      </c>
      <c r="CT76" s="266">
        <f t="shared" ca="1" si="80"/>
        <v>0</v>
      </c>
      <c r="CU76" s="266">
        <f t="shared" ca="1" si="80"/>
        <v>0</v>
      </c>
      <c r="CV76" s="266">
        <f t="shared" ca="1" si="80"/>
        <v>0</v>
      </c>
      <c r="CW76" s="266">
        <f t="shared" ca="1" si="80"/>
        <v>0</v>
      </c>
      <c r="CX76" s="266">
        <f t="shared" ca="1" si="80"/>
        <v>0</v>
      </c>
      <c r="CY76" s="266">
        <f t="shared" ca="1" si="80"/>
        <v>0</v>
      </c>
      <c r="CZ76" s="266">
        <f t="shared" ca="1" si="80"/>
        <v>0</v>
      </c>
      <c r="DA76" s="266">
        <f t="shared" ca="1" si="80"/>
        <v>0</v>
      </c>
      <c r="DB76" s="266">
        <f t="shared" ca="1" si="80"/>
        <v>0</v>
      </c>
      <c r="DC76" s="266">
        <f t="shared" ca="1" si="80"/>
        <v>0</v>
      </c>
      <c r="DE76" s="118" t="str">
        <f t="shared" ref="DE76:DE129" ca="1" si="86">OFFSET(INDIRECT("'"&amp;Opt_alt&amp;"'!B12"),$A76,0)</f>
        <v>E.3.9.</v>
      </c>
      <c r="DF76">
        <f t="shared" ca="1" si="81"/>
        <v>1</v>
      </c>
      <c r="DG76">
        <f t="shared" ca="1" si="82"/>
        <v>21</v>
      </c>
      <c r="DH76">
        <v>0</v>
      </c>
    </row>
    <row r="77" spans="1:112" hidden="1">
      <c r="A77" s="68">
        <v>65</v>
      </c>
      <c r="B77" s="262" t="str">
        <f t="shared" ca="1" si="83"/>
        <v>E.3.L.</v>
      </c>
      <c r="C77" s="263" t="str">
        <f t="shared" ca="1" si="84"/>
        <v>Likutinė vertė</v>
      </c>
      <c r="D77" s="180"/>
      <c r="E77" s="264">
        <f t="shared" ca="1" si="85"/>
        <v>0.21</v>
      </c>
      <c r="F77" s="265">
        <f ca="1">H77+NPV(FD,I77:INDEX(I77:DC77,PAL))</f>
        <v>0</v>
      </c>
      <c r="G77" s="258">
        <f ca="1">SUMIF($H$5:$DC$5,"&lt;="&amp;PAL,$H77:$DC77)</f>
        <v>0</v>
      </c>
      <c r="H77" s="266">
        <f t="shared" ca="1" si="74"/>
        <v>0</v>
      </c>
      <c r="I77" s="266">
        <f t="shared" ca="1" si="74"/>
        <v>0</v>
      </c>
      <c r="J77" s="266">
        <f t="shared" ca="1" si="74"/>
        <v>0</v>
      </c>
      <c r="K77" s="266">
        <f t="shared" ca="1" si="74"/>
        <v>0</v>
      </c>
      <c r="L77" s="266">
        <f t="shared" ca="1" si="74"/>
        <v>0</v>
      </c>
      <c r="M77" s="266">
        <f t="shared" ca="1" si="74"/>
        <v>0</v>
      </c>
      <c r="N77" s="266">
        <f t="shared" ca="1" si="74"/>
        <v>0</v>
      </c>
      <c r="O77" s="266">
        <f t="shared" ca="1" si="74"/>
        <v>0</v>
      </c>
      <c r="P77" s="266">
        <f t="shared" ca="1" si="74"/>
        <v>0</v>
      </c>
      <c r="Q77" s="266">
        <f t="shared" ca="1" si="74"/>
        <v>0</v>
      </c>
      <c r="R77" s="266">
        <f t="shared" ca="1" si="74"/>
        <v>0</v>
      </c>
      <c r="S77" s="266">
        <f t="shared" ca="1" si="74"/>
        <v>0</v>
      </c>
      <c r="T77" s="266">
        <f t="shared" ca="1" si="74"/>
        <v>0</v>
      </c>
      <c r="U77" s="266">
        <f t="shared" ca="1" si="74"/>
        <v>0</v>
      </c>
      <c r="V77" s="266">
        <f t="shared" ca="1" si="74"/>
        <v>0</v>
      </c>
      <c r="W77" s="266">
        <f t="shared" ca="1" si="74"/>
        <v>0</v>
      </c>
      <c r="X77" s="266">
        <f t="shared" ca="1" si="75"/>
        <v>0</v>
      </c>
      <c r="Y77" s="266">
        <f t="shared" ca="1" si="75"/>
        <v>0</v>
      </c>
      <c r="Z77" s="266">
        <f t="shared" ca="1" si="75"/>
        <v>0</v>
      </c>
      <c r="AA77" s="266">
        <f t="shared" ca="1" si="75"/>
        <v>0</v>
      </c>
      <c r="AB77" s="266">
        <f t="shared" ca="1" si="75"/>
        <v>0</v>
      </c>
      <c r="AC77" s="266">
        <f t="shared" ca="1" si="75"/>
        <v>0</v>
      </c>
      <c r="AD77" s="266">
        <f t="shared" ca="1" si="75"/>
        <v>0</v>
      </c>
      <c r="AE77" s="266">
        <f t="shared" ca="1" si="75"/>
        <v>0</v>
      </c>
      <c r="AF77" s="266">
        <f t="shared" ca="1" si="75"/>
        <v>0</v>
      </c>
      <c r="AG77" s="266">
        <f t="shared" ca="1" si="75"/>
        <v>0</v>
      </c>
      <c r="AH77" s="266">
        <f t="shared" ca="1" si="75"/>
        <v>0</v>
      </c>
      <c r="AI77" s="266">
        <f t="shared" ca="1" si="75"/>
        <v>0</v>
      </c>
      <c r="AJ77" s="266">
        <f t="shared" ca="1" si="75"/>
        <v>0</v>
      </c>
      <c r="AK77" s="266">
        <f t="shared" ca="1" si="75"/>
        <v>0</v>
      </c>
      <c r="AL77" s="266">
        <f t="shared" ca="1" si="75"/>
        <v>0</v>
      </c>
      <c r="AM77" s="266">
        <f t="shared" ca="1" si="75"/>
        <v>0</v>
      </c>
      <c r="AN77" s="266">
        <f t="shared" ca="1" si="76"/>
        <v>0</v>
      </c>
      <c r="AO77" s="266">
        <f t="shared" ca="1" si="76"/>
        <v>0</v>
      </c>
      <c r="AP77" s="266">
        <f t="shared" ca="1" si="76"/>
        <v>0</v>
      </c>
      <c r="AQ77" s="266">
        <f t="shared" ca="1" si="76"/>
        <v>0</v>
      </c>
      <c r="AR77" s="266">
        <f t="shared" ca="1" si="76"/>
        <v>0</v>
      </c>
      <c r="AS77" s="266">
        <f t="shared" ca="1" si="76"/>
        <v>0</v>
      </c>
      <c r="AT77" s="266">
        <f t="shared" ca="1" si="76"/>
        <v>0</v>
      </c>
      <c r="AU77" s="266">
        <f t="shared" ca="1" si="76"/>
        <v>0</v>
      </c>
      <c r="AV77" s="266">
        <f t="shared" ca="1" si="76"/>
        <v>0</v>
      </c>
      <c r="AW77" s="266">
        <f t="shared" ca="1" si="76"/>
        <v>0</v>
      </c>
      <c r="AX77" s="266">
        <f t="shared" ca="1" si="76"/>
        <v>0</v>
      </c>
      <c r="AY77" s="266">
        <f t="shared" ca="1" si="76"/>
        <v>0</v>
      </c>
      <c r="AZ77" s="266">
        <f t="shared" ca="1" si="76"/>
        <v>0</v>
      </c>
      <c r="BA77" s="266">
        <f t="shared" ca="1" si="76"/>
        <v>0</v>
      </c>
      <c r="BB77" s="266">
        <f t="shared" ca="1" si="76"/>
        <v>0</v>
      </c>
      <c r="BC77" s="266">
        <f t="shared" ca="1" si="76"/>
        <v>0</v>
      </c>
      <c r="BD77" s="266">
        <f t="shared" ca="1" si="77"/>
        <v>0</v>
      </c>
      <c r="BE77" s="266">
        <f t="shared" ca="1" si="77"/>
        <v>0</v>
      </c>
      <c r="BF77" s="266">
        <f t="shared" ca="1" si="77"/>
        <v>0</v>
      </c>
      <c r="BG77" s="266">
        <f t="shared" ca="1" si="77"/>
        <v>0</v>
      </c>
      <c r="BH77" s="266">
        <f t="shared" ca="1" si="77"/>
        <v>0</v>
      </c>
      <c r="BI77" s="266">
        <f t="shared" ca="1" si="77"/>
        <v>0</v>
      </c>
      <c r="BJ77" s="266">
        <f t="shared" ca="1" si="77"/>
        <v>0</v>
      </c>
      <c r="BK77" s="266">
        <f t="shared" ca="1" si="77"/>
        <v>0</v>
      </c>
      <c r="BL77" s="266">
        <f t="shared" ca="1" si="77"/>
        <v>0</v>
      </c>
      <c r="BM77" s="266">
        <f t="shared" ca="1" si="77"/>
        <v>0</v>
      </c>
      <c r="BN77" s="266">
        <f t="shared" ca="1" si="77"/>
        <v>0</v>
      </c>
      <c r="BO77" s="266">
        <f t="shared" ca="1" si="77"/>
        <v>0</v>
      </c>
      <c r="BP77" s="266">
        <f t="shared" ca="1" si="77"/>
        <v>0</v>
      </c>
      <c r="BQ77" s="266">
        <f t="shared" ca="1" si="77"/>
        <v>0</v>
      </c>
      <c r="BR77" s="266">
        <f t="shared" ca="1" si="77"/>
        <v>0</v>
      </c>
      <c r="BS77" s="266">
        <f t="shared" ca="1" si="77"/>
        <v>0</v>
      </c>
      <c r="BT77" s="266">
        <f t="shared" ca="1" si="78"/>
        <v>0</v>
      </c>
      <c r="BU77" s="266">
        <f t="shared" ca="1" si="78"/>
        <v>0</v>
      </c>
      <c r="BV77" s="266">
        <f t="shared" ca="1" si="78"/>
        <v>0</v>
      </c>
      <c r="BW77" s="266">
        <f t="shared" ca="1" si="78"/>
        <v>0</v>
      </c>
      <c r="BX77" s="266">
        <f t="shared" ca="1" si="78"/>
        <v>0</v>
      </c>
      <c r="BY77" s="266">
        <f t="shared" ca="1" si="78"/>
        <v>0</v>
      </c>
      <c r="BZ77" s="266">
        <f t="shared" ca="1" si="78"/>
        <v>0</v>
      </c>
      <c r="CA77" s="266">
        <f t="shared" ca="1" si="78"/>
        <v>0</v>
      </c>
      <c r="CB77" s="266">
        <f t="shared" ca="1" si="78"/>
        <v>0</v>
      </c>
      <c r="CC77" s="266">
        <f t="shared" ca="1" si="78"/>
        <v>0</v>
      </c>
      <c r="CD77" s="266">
        <f t="shared" ca="1" si="78"/>
        <v>0</v>
      </c>
      <c r="CE77" s="266">
        <f t="shared" ca="1" si="78"/>
        <v>0</v>
      </c>
      <c r="CF77" s="266">
        <f t="shared" ca="1" si="78"/>
        <v>0</v>
      </c>
      <c r="CG77" s="266">
        <f t="shared" ca="1" si="78"/>
        <v>0</v>
      </c>
      <c r="CH77" s="266">
        <f t="shared" ca="1" si="78"/>
        <v>0</v>
      </c>
      <c r="CI77" s="266">
        <f t="shared" ca="1" si="78"/>
        <v>0</v>
      </c>
      <c r="CJ77" s="266">
        <f t="shared" ca="1" si="79"/>
        <v>0</v>
      </c>
      <c r="CK77" s="266">
        <f t="shared" ca="1" si="79"/>
        <v>0</v>
      </c>
      <c r="CL77" s="266">
        <f t="shared" ca="1" si="79"/>
        <v>0</v>
      </c>
      <c r="CM77" s="266">
        <f t="shared" ca="1" si="79"/>
        <v>0</v>
      </c>
      <c r="CN77" s="266">
        <f t="shared" ca="1" si="79"/>
        <v>0</v>
      </c>
      <c r="CO77" s="266">
        <f t="shared" ca="1" si="79"/>
        <v>0</v>
      </c>
      <c r="CP77" s="266">
        <f t="shared" ca="1" si="79"/>
        <v>0</v>
      </c>
      <c r="CQ77" s="266">
        <f t="shared" ca="1" si="79"/>
        <v>0</v>
      </c>
      <c r="CR77" s="266">
        <f t="shared" ca="1" si="79"/>
        <v>0</v>
      </c>
      <c r="CS77" s="266">
        <f t="shared" ca="1" si="79"/>
        <v>0</v>
      </c>
      <c r="CT77" s="266">
        <f t="shared" ca="1" si="80"/>
        <v>0</v>
      </c>
      <c r="CU77" s="266">
        <f t="shared" ca="1" si="80"/>
        <v>0</v>
      </c>
      <c r="CV77" s="266">
        <f t="shared" ca="1" si="80"/>
        <v>0</v>
      </c>
      <c r="CW77" s="266">
        <f t="shared" ca="1" si="80"/>
        <v>0</v>
      </c>
      <c r="CX77" s="266">
        <f t="shared" ca="1" si="80"/>
        <v>0</v>
      </c>
      <c r="CY77" s="266">
        <f t="shared" ca="1" si="80"/>
        <v>0</v>
      </c>
      <c r="CZ77" s="266">
        <f t="shared" ca="1" si="80"/>
        <v>0</v>
      </c>
      <c r="DA77" s="266">
        <f t="shared" ca="1" si="80"/>
        <v>0</v>
      </c>
      <c r="DB77" s="266">
        <f t="shared" ca="1" si="80"/>
        <v>0</v>
      </c>
      <c r="DC77" s="266">
        <f t="shared" ca="1" si="80"/>
        <v>0</v>
      </c>
      <c r="DE77" s="118" t="str">
        <f t="shared" ca="1" si="86"/>
        <v>E.3.L.</v>
      </c>
      <c r="DF77">
        <f t="shared" ca="1" si="81"/>
        <v>1</v>
      </c>
      <c r="DG77">
        <f t="shared" ca="1" si="82"/>
        <v>21</v>
      </c>
      <c r="DH77">
        <f ca="1">DG77/(100+DG77)</f>
        <v>0.17355371900826447</v>
      </c>
    </row>
    <row r="78" spans="1:112" hidden="1">
      <c r="A78" s="68">
        <v>66</v>
      </c>
      <c r="B78" s="262" t="str">
        <f t="shared" ca="1" si="83"/>
        <v>F.</v>
      </c>
      <c r="C78" s="269" t="str">
        <f t="shared" ca="1" si="84"/>
        <v>KOMUNIKACINĖS VEIKLOS</v>
      </c>
      <c r="D78" s="72"/>
      <c r="E78" s="270" t="str">
        <f t="shared" ca="1" si="85"/>
        <v/>
      </c>
      <c r="F78" s="265">
        <f ca="1">SUM(F79:F87)</f>
        <v>0</v>
      </c>
      <c r="G78" s="258">
        <f ca="1">SUMIF($H$5:$DC$5,"&lt;="&amp;PAL,$H78:$DC78)</f>
        <v>0</v>
      </c>
      <c r="H78" s="271">
        <f ca="1">SUM(H79:H87)</f>
        <v>0</v>
      </c>
      <c r="I78" s="271">
        <f t="shared" ref="I78:BT78" ca="1" si="87">SUM(I79:I87)</f>
        <v>0</v>
      </c>
      <c r="J78" s="271">
        <f t="shared" ca="1" si="87"/>
        <v>0</v>
      </c>
      <c r="K78" s="271">
        <f t="shared" ca="1" si="87"/>
        <v>0</v>
      </c>
      <c r="L78" s="271">
        <f t="shared" ca="1" si="87"/>
        <v>0</v>
      </c>
      <c r="M78" s="271">
        <f t="shared" ca="1" si="87"/>
        <v>0</v>
      </c>
      <c r="N78" s="271">
        <f t="shared" ca="1" si="87"/>
        <v>0</v>
      </c>
      <c r="O78" s="271">
        <f t="shared" ca="1" si="87"/>
        <v>0</v>
      </c>
      <c r="P78" s="271">
        <f t="shared" ca="1" si="87"/>
        <v>0</v>
      </c>
      <c r="Q78" s="271">
        <f t="shared" ca="1" si="87"/>
        <v>0</v>
      </c>
      <c r="R78" s="271">
        <f t="shared" ca="1" si="87"/>
        <v>0</v>
      </c>
      <c r="S78" s="271">
        <f t="shared" ca="1" si="87"/>
        <v>0</v>
      </c>
      <c r="T78" s="271">
        <f t="shared" ca="1" si="87"/>
        <v>0</v>
      </c>
      <c r="U78" s="271">
        <f t="shared" ca="1" si="87"/>
        <v>0</v>
      </c>
      <c r="V78" s="271">
        <f t="shared" ca="1" si="87"/>
        <v>0</v>
      </c>
      <c r="W78" s="271">
        <f t="shared" ca="1" si="87"/>
        <v>0</v>
      </c>
      <c r="X78" s="271">
        <f t="shared" ca="1" si="87"/>
        <v>0</v>
      </c>
      <c r="Y78" s="271">
        <f t="shared" ca="1" si="87"/>
        <v>0</v>
      </c>
      <c r="Z78" s="271">
        <f t="shared" ca="1" si="87"/>
        <v>0</v>
      </c>
      <c r="AA78" s="271">
        <f t="shared" ca="1" si="87"/>
        <v>0</v>
      </c>
      <c r="AB78" s="271">
        <f t="shared" ca="1" si="87"/>
        <v>0</v>
      </c>
      <c r="AC78" s="271">
        <f t="shared" ca="1" si="87"/>
        <v>0</v>
      </c>
      <c r="AD78" s="271">
        <f t="shared" ca="1" si="87"/>
        <v>0</v>
      </c>
      <c r="AE78" s="271">
        <f t="shared" ca="1" si="87"/>
        <v>0</v>
      </c>
      <c r="AF78" s="271">
        <f t="shared" ca="1" si="87"/>
        <v>0</v>
      </c>
      <c r="AG78" s="271">
        <f t="shared" ca="1" si="87"/>
        <v>0</v>
      </c>
      <c r="AH78" s="271">
        <f t="shared" ca="1" si="87"/>
        <v>0</v>
      </c>
      <c r="AI78" s="271">
        <f t="shared" ca="1" si="87"/>
        <v>0</v>
      </c>
      <c r="AJ78" s="271">
        <f t="shared" ca="1" si="87"/>
        <v>0</v>
      </c>
      <c r="AK78" s="271">
        <f t="shared" ca="1" si="87"/>
        <v>0</v>
      </c>
      <c r="AL78" s="271">
        <f t="shared" ca="1" si="87"/>
        <v>0</v>
      </c>
      <c r="AM78" s="271">
        <f t="shared" ca="1" si="87"/>
        <v>0</v>
      </c>
      <c r="AN78" s="271">
        <f t="shared" ca="1" si="87"/>
        <v>0</v>
      </c>
      <c r="AO78" s="271">
        <f t="shared" ca="1" si="87"/>
        <v>0</v>
      </c>
      <c r="AP78" s="271">
        <f t="shared" ca="1" si="87"/>
        <v>0</v>
      </c>
      <c r="AQ78" s="271">
        <f t="shared" ca="1" si="87"/>
        <v>0</v>
      </c>
      <c r="AR78" s="271">
        <f t="shared" ca="1" si="87"/>
        <v>0</v>
      </c>
      <c r="AS78" s="271">
        <f t="shared" ca="1" si="87"/>
        <v>0</v>
      </c>
      <c r="AT78" s="271">
        <f t="shared" ca="1" si="87"/>
        <v>0</v>
      </c>
      <c r="AU78" s="271">
        <f t="shared" ca="1" si="87"/>
        <v>0</v>
      </c>
      <c r="AV78" s="271">
        <f t="shared" ca="1" si="87"/>
        <v>0</v>
      </c>
      <c r="AW78" s="271">
        <f t="shared" ca="1" si="87"/>
        <v>0</v>
      </c>
      <c r="AX78" s="271">
        <f t="shared" ca="1" si="87"/>
        <v>0</v>
      </c>
      <c r="AY78" s="271">
        <f t="shared" ca="1" si="87"/>
        <v>0</v>
      </c>
      <c r="AZ78" s="271">
        <f t="shared" ca="1" si="87"/>
        <v>0</v>
      </c>
      <c r="BA78" s="271">
        <f t="shared" ca="1" si="87"/>
        <v>0</v>
      </c>
      <c r="BB78" s="271">
        <f t="shared" ca="1" si="87"/>
        <v>0</v>
      </c>
      <c r="BC78" s="271">
        <f t="shared" ca="1" si="87"/>
        <v>0</v>
      </c>
      <c r="BD78" s="271">
        <f t="shared" ca="1" si="87"/>
        <v>0</v>
      </c>
      <c r="BE78" s="271">
        <f t="shared" ca="1" si="87"/>
        <v>0</v>
      </c>
      <c r="BF78" s="271">
        <f t="shared" ca="1" si="87"/>
        <v>0</v>
      </c>
      <c r="BG78" s="271">
        <f t="shared" ca="1" si="87"/>
        <v>0</v>
      </c>
      <c r="BH78" s="271">
        <f t="shared" ca="1" si="87"/>
        <v>0</v>
      </c>
      <c r="BI78" s="271">
        <f t="shared" ca="1" si="87"/>
        <v>0</v>
      </c>
      <c r="BJ78" s="271">
        <f t="shared" ca="1" si="87"/>
        <v>0</v>
      </c>
      <c r="BK78" s="271">
        <f t="shared" ca="1" si="87"/>
        <v>0</v>
      </c>
      <c r="BL78" s="271">
        <f t="shared" ca="1" si="87"/>
        <v>0</v>
      </c>
      <c r="BM78" s="271">
        <f t="shared" ca="1" si="87"/>
        <v>0</v>
      </c>
      <c r="BN78" s="271">
        <f t="shared" ca="1" si="87"/>
        <v>0</v>
      </c>
      <c r="BO78" s="271">
        <f t="shared" ca="1" si="87"/>
        <v>0</v>
      </c>
      <c r="BP78" s="271">
        <f t="shared" ca="1" si="87"/>
        <v>0</v>
      </c>
      <c r="BQ78" s="271">
        <f t="shared" ca="1" si="87"/>
        <v>0</v>
      </c>
      <c r="BR78" s="271">
        <f t="shared" ca="1" si="87"/>
        <v>0</v>
      </c>
      <c r="BS78" s="271">
        <f t="shared" ca="1" si="87"/>
        <v>0</v>
      </c>
      <c r="BT78" s="271">
        <f t="shared" ca="1" si="87"/>
        <v>0</v>
      </c>
      <c r="BU78" s="271">
        <f t="shared" ref="BU78:DC78" ca="1" si="88">SUM(BU79:BU87)</f>
        <v>0</v>
      </c>
      <c r="BV78" s="271">
        <f t="shared" ca="1" si="88"/>
        <v>0</v>
      </c>
      <c r="BW78" s="271">
        <f t="shared" ca="1" si="88"/>
        <v>0</v>
      </c>
      <c r="BX78" s="271">
        <f t="shared" ca="1" si="88"/>
        <v>0</v>
      </c>
      <c r="BY78" s="271">
        <f t="shared" ca="1" si="88"/>
        <v>0</v>
      </c>
      <c r="BZ78" s="271">
        <f t="shared" ca="1" si="88"/>
        <v>0</v>
      </c>
      <c r="CA78" s="271">
        <f t="shared" ca="1" si="88"/>
        <v>0</v>
      </c>
      <c r="CB78" s="271">
        <f t="shared" ca="1" si="88"/>
        <v>0</v>
      </c>
      <c r="CC78" s="271">
        <f t="shared" ca="1" si="88"/>
        <v>0</v>
      </c>
      <c r="CD78" s="271">
        <f t="shared" ca="1" si="88"/>
        <v>0</v>
      </c>
      <c r="CE78" s="271">
        <f t="shared" ca="1" si="88"/>
        <v>0</v>
      </c>
      <c r="CF78" s="271">
        <f t="shared" ca="1" si="88"/>
        <v>0</v>
      </c>
      <c r="CG78" s="271">
        <f t="shared" ca="1" si="88"/>
        <v>0</v>
      </c>
      <c r="CH78" s="271">
        <f t="shared" ca="1" si="88"/>
        <v>0</v>
      </c>
      <c r="CI78" s="271">
        <f t="shared" ca="1" si="88"/>
        <v>0</v>
      </c>
      <c r="CJ78" s="271">
        <f t="shared" ca="1" si="88"/>
        <v>0</v>
      </c>
      <c r="CK78" s="271">
        <f t="shared" ca="1" si="88"/>
        <v>0</v>
      </c>
      <c r="CL78" s="271">
        <f t="shared" ca="1" si="88"/>
        <v>0</v>
      </c>
      <c r="CM78" s="271">
        <f t="shared" ca="1" si="88"/>
        <v>0</v>
      </c>
      <c r="CN78" s="271">
        <f t="shared" ca="1" si="88"/>
        <v>0</v>
      </c>
      <c r="CO78" s="271">
        <f t="shared" ca="1" si="88"/>
        <v>0</v>
      </c>
      <c r="CP78" s="271">
        <f t="shared" ca="1" si="88"/>
        <v>0</v>
      </c>
      <c r="CQ78" s="271">
        <f t="shared" ca="1" si="88"/>
        <v>0</v>
      </c>
      <c r="CR78" s="271">
        <f t="shared" ca="1" si="88"/>
        <v>0</v>
      </c>
      <c r="CS78" s="271">
        <f t="shared" ca="1" si="88"/>
        <v>0</v>
      </c>
      <c r="CT78" s="271">
        <f t="shared" ca="1" si="88"/>
        <v>0</v>
      </c>
      <c r="CU78" s="271">
        <f t="shared" ca="1" si="88"/>
        <v>0</v>
      </c>
      <c r="CV78" s="271">
        <f t="shared" ca="1" si="88"/>
        <v>0</v>
      </c>
      <c r="CW78" s="271">
        <f t="shared" ca="1" si="88"/>
        <v>0</v>
      </c>
      <c r="CX78" s="271">
        <f t="shared" ca="1" si="88"/>
        <v>0</v>
      </c>
      <c r="CY78" s="271">
        <f t="shared" ca="1" si="88"/>
        <v>0</v>
      </c>
      <c r="CZ78" s="271">
        <f t="shared" ca="1" si="88"/>
        <v>0</v>
      </c>
      <c r="DA78" s="271">
        <f t="shared" ca="1" si="88"/>
        <v>0</v>
      </c>
      <c r="DB78" s="271">
        <f t="shared" ca="1" si="88"/>
        <v>0</v>
      </c>
      <c r="DC78" s="271">
        <f t="shared" ca="1" si="88"/>
        <v>0</v>
      </c>
      <c r="DE78" s="118"/>
    </row>
    <row r="79" spans="1:112" hidden="1">
      <c r="A79" s="68">
        <v>67</v>
      </c>
      <c r="B79" s="262" t="str">
        <f t="shared" ca="1" si="83"/>
        <v>F.1.</v>
      </c>
      <c r="C79" s="263" t="str">
        <f t="shared" ca="1" si="84"/>
        <v>Veikla</v>
      </c>
      <c r="D79" s="267"/>
      <c r="E79" s="264">
        <f t="shared" ca="1" si="85"/>
        <v>0.21</v>
      </c>
      <c r="F79" s="265">
        <f ca="1">H79+NPV(FD,I79:INDEX(I79:DC79,PAL))</f>
        <v>0</v>
      </c>
      <c r="G79" s="258">
        <f ca="1">SUMIF($H$5:$DC$5,"&lt;="&amp;PAL,$H79:$DC79)</f>
        <v>0</v>
      </c>
      <c r="H79" s="266">
        <f t="shared" ref="H79:W87" ca="1" si="89">OFFSET(INDIRECT("'"&amp;Opt_alt&amp;"'!H12"),$A79,H$5)*$DF79</f>
        <v>0</v>
      </c>
      <c r="I79" s="266">
        <f t="shared" ca="1" si="89"/>
        <v>0</v>
      </c>
      <c r="J79" s="266">
        <f t="shared" ca="1" si="89"/>
        <v>0</v>
      </c>
      <c r="K79" s="266">
        <f t="shared" ca="1" si="89"/>
        <v>0</v>
      </c>
      <c r="L79" s="266">
        <f t="shared" ca="1" si="89"/>
        <v>0</v>
      </c>
      <c r="M79" s="266">
        <f t="shared" ca="1" si="89"/>
        <v>0</v>
      </c>
      <c r="N79" s="266">
        <f t="shared" ca="1" si="89"/>
        <v>0</v>
      </c>
      <c r="O79" s="266">
        <f t="shared" ca="1" si="89"/>
        <v>0</v>
      </c>
      <c r="P79" s="266">
        <f t="shared" ca="1" si="89"/>
        <v>0</v>
      </c>
      <c r="Q79" s="266">
        <f t="shared" ca="1" si="89"/>
        <v>0</v>
      </c>
      <c r="R79" s="266">
        <f t="shared" ca="1" si="89"/>
        <v>0</v>
      </c>
      <c r="S79" s="266">
        <f t="shared" ca="1" si="89"/>
        <v>0</v>
      </c>
      <c r="T79" s="266">
        <f t="shared" ca="1" si="89"/>
        <v>0</v>
      </c>
      <c r="U79" s="266">
        <f t="shared" ca="1" si="89"/>
        <v>0</v>
      </c>
      <c r="V79" s="266">
        <f t="shared" ca="1" si="89"/>
        <v>0</v>
      </c>
      <c r="W79" s="266">
        <f t="shared" ca="1" si="89"/>
        <v>0</v>
      </c>
      <c r="X79" s="266">
        <f t="shared" ref="X79:AM87" ca="1" si="90">OFFSET(INDIRECT("'"&amp;Opt_alt&amp;"'!H12"),$A79,X$5)*$DF79</f>
        <v>0</v>
      </c>
      <c r="Y79" s="266">
        <f t="shared" ca="1" si="90"/>
        <v>0</v>
      </c>
      <c r="Z79" s="266">
        <f t="shared" ca="1" si="90"/>
        <v>0</v>
      </c>
      <c r="AA79" s="266">
        <f t="shared" ca="1" si="90"/>
        <v>0</v>
      </c>
      <c r="AB79" s="266">
        <f t="shared" ca="1" si="90"/>
        <v>0</v>
      </c>
      <c r="AC79" s="266">
        <f t="shared" ca="1" si="90"/>
        <v>0</v>
      </c>
      <c r="AD79" s="266">
        <f t="shared" ca="1" si="90"/>
        <v>0</v>
      </c>
      <c r="AE79" s="266">
        <f t="shared" ca="1" si="90"/>
        <v>0</v>
      </c>
      <c r="AF79" s="266">
        <f t="shared" ca="1" si="90"/>
        <v>0</v>
      </c>
      <c r="AG79" s="266">
        <f t="shared" ca="1" si="90"/>
        <v>0</v>
      </c>
      <c r="AH79" s="266">
        <f t="shared" ca="1" si="90"/>
        <v>0</v>
      </c>
      <c r="AI79" s="266">
        <f t="shared" ca="1" si="90"/>
        <v>0</v>
      </c>
      <c r="AJ79" s="266">
        <f t="shared" ca="1" si="90"/>
        <v>0</v>
      </c>
      <c r="AK79" s="266">
        <f t="shared" ca="1" si="90"/>
        <v>0</v>
      </c>
      <c r="AL79" s="266">
        <f t="shared" ca="1" si="90"/>
        <v>0</v>
      </c>
      <c r="AM79" s="266">
        <f t="shared" ca="1" si="90"/>
        <v>0</v>
      </c>
      <c r="AN79" s="266">
        <f t="shared" ref="AN79:BC87" ca="1" si="91">OFFSET(INDIRECT("'"&amp;Opt_alt&amp;"'!H12"),$A79,AN$5)*$DF79</f>
        <v>0</v>
      </c>
      <c r="AO79" s="266">
        <f t="shared" ca="1" si="91"/>
        <v>0</v>
      </c>
      <c r="AP79" s="266">
        <f t="shared" ca="1" si="91"/>
        <v>0</v>
      </c>
      <c r="AQ79" s="266">
        <f t="shared" ca="1" si="91"/>
        <v>0</v>
      </c>
      <c r="AR79" s="266">
        <f t="shared" ca="1" si="91"/>
        <v>0</v>
      </c>
      <c r="AS79" s="266">
        <f t="shared" ca="1" si="91"/>
        <v>0</v>
      </c>
      <c r="AT79" s="266">
        <f t="shared" ca="1" si="91"/>
        <v>0</v>
      </c>
      <c r="AU79" s="266">
        <f t="shared" ca="1" si="91"/>
        <v>0</v>
      </c>
      <c r="AV79" s="266">
        <f t="shared" ca="1" si="91"/>
        <v>0</v>
      </c>
      <c r="AW79" s="266">
        <f t="shared" ca="1" si="91"/>
        <v>0</v>
      </c>
      <c r="AX79" s="266">
        <f t="shared" ca="1" si="91"/>
        <v>0</v>
      </c>
      <c r="AY79" s="266">
        <f t="shared" ca="1" si="91"/>
        <v>0</v>
      </c>
      <c r="AZ79" s="266">
        <f t="shared" ca="1" si="91"/>
        <v>0</v>
      </c>
      <c r="BA79" s="266">
        <f t="shared" ca="1" si="91"/>
        <v>0</v>
      </c>
      <c r="BB79" s="266">
        <f t="shared" ca="1" si="91"/>
        <v>0</v>
      </c>
      <c r="BC79" s="266">
        <f t="shared" ca="1" si="91"/>
        <v>0</v>
      </c>
      <c r="BD79" s="266">
        <f t="shared" ref="BD79:BS87" ca="1" si="92">OFFSET(INDIRECT("'"&amp;Opt_alt&amp;"'!H12"),$A79,BD$5)*$DF79</f>
        <v>0</v>
      </c>
      <c r="BE79" s="266">
        <f t="shared" ca="1" si="92"/>
        <v>0</v>
      </c>
      <c r="BF79" s="266">
        <f t="shared" ca="1" si="92"/>
        <v>0</v>
      </c>
      <c r="BG79" s="266">
        <f t="shared" ca="1" si="92"/>
        <v>0</v>
      </c>
      <c r="BH79" s="266">
        <f t="shared" ca="1" si="92"/>
        <v>0</v>
      </c>
      <c r="BI79" s="266">
        <f t="shared" ca="1" si="92"/>
        <v>0</v>
      </c>
      <c r="BJ79" s="266">
        <f t="shared" ca="1" si="92"/>
        <v>0</v>
      </c>
      <c r="BK79" s="266">
        <f t="shared" ca="1" si="92"/>
        <v>0</v>
      </c>
      <c r="BL79" s="266">
        <f t="shared" ca="1" si="92"/>
        <v>0</v>
      </c>
      <c r="BM79" s="266">
        <f t="shared" ca="1" si="92"/>
        <v>0</v>
      </c>
      <c r="BN79" s="266">
        <f t="shared" ca="1" si="92"/>
        <v>0</v>
      </c>
      <c r="BO79" s="266">
        <f t="shared" ca="1" si="92"/>
        <v>0</v>
      </c>
      <c r="BP79" s="266">
        <f t="shared" ca="1" si="92"/>
        <v>0</v>
      </c>
      <c r="BQ79" s="266">
        <f t="shared" ca="1" si="92"/>
        <v>0</v>
      </c>
      <c r="BR79" s="266">
        <f t="shared" ca="1" si="92"/>
        <v>0</v>
      </c>
      <c r="BS79" s="266">
        <f t="shared" ca="1" si="92"/>
        <v>0</v>
      </c>
      <c r="BT79" s="266">
        <f t="shared" ref="BT79:CI87" ca="1" si="93">OFFSET(INDIRECT("'"&amp;Opt_alt&amp;"'!H12"),$A79,BT$5)*$DF79</f>
        <v>0</v>
      </c>
      <c r="BU79" s="266">
        <f t="shared" ca="1" si="93"/>
        <v>0</v>
      </c>
      <c r="BV79" s="266">
        <f t="shared" ca="1" si="93"/>
        <v>0</v>
      </c>
      <c r="BW79" s="266">
        <f t="shared" ca="1" si="93"/>
        <v>0</v>
      </c>
      <c r="BX79" s="266">
        <f t="shared" ca="1" si="93"/>
        <v>0</v>
      </c>
      <c r="BY79" s="266">
        <f t="shared" ca="1" si="93"/>
        <v>0</v>
      </c>
      <c r="BZ79" s="266">
        <f t="shared" ca="1" si="93"/>
        <v>0</v>
      </c>
      <c r="CA79" s="266">
        <f t="shared" ca="1" si="93"/>
        <v>0</v>
      </c>
      <c r="CB79" s="266">
        <f t="shared" ca="1" si="93"/>
        <v>0</v>
      </c>
      <c r="CC79" s="266">
        <f t="shared" ca="1" si="93"/>
        <v>0</v>
      </c>
      <c r="CD79" s="266">
        <f t="shared" ca="1" si="93"/>
        <v>0</v>
      </c>
      <c r="CE79" s="266">
        <f t="shared" ca="1" si="93"/>
        <v>0</v>
      </c>
      <c r="CF79" s="266">
        <f t="shared" ca="1" si="93"/>
        <v>0</v>
      </c>
      <c r="CG79" s="266">
        <f t="shared" ca="1" si="93"/>
        <v>0</v>
      </c>
      <c r="CH79" s="266">
        <f t="shared" ca="1" si="93"/>
        <v>0</v>
      </c>
      <c r="CI79" s="266">
        <f t="shared" ca="1" si="93"/>
        <v>0</v>
      </c>
      <c r="CJ79" s="266">
        <f t="shared" ref="CJ79:CY87" ca="1" si="94">OFFSET(INDIRECT("'"&amp;Opt_alt&amp;"'!H12"),$A79,CJ$5)*$DF79</f>
        <v>0</v>
      </c>
      <c r="CK79" s="266">
        <f t="shared" ca="1" si="94"/>
        <v>0</v>
      </c>
      <c r="CL79" s="266">
        <f t="shared" ca="1" si="94"/>
        <v>0</v>
      </c>
      <c r="CM79" s="266">
        <f t="shared" ca="1" si="94"/>
        <v>0</v>
      </c>
      <c r="CN79" s="266">
        <f t="shared" ca="1" si="94"/>
        <v>0</v>
      </c>
      <c r="CO79" s="266">
        <f t="shared" ca="1" si="94"/>
        <v>0</v>
      </c>
      <c r="CP79" s="266">
        <f t="shared" ca="1" si="94"/>
        <v>0</v>
      </c>
      <c r="CQ79" s="266">
        <f t="shared" ca="1" si="94"/>
        <v>0</v>
      </c>
      <c r="CR79" s="266">
        <f t="shared" ca="1" si="94"/>
        <v>0</v>
      </c>
      <c r="CS79" s="266">
        <f t="shared" ca="1" si="94"/>
        <v>0</v>
      </c>
      <c r="CT79" s="266">
        <f t="shared" ca="1" si="94"/>
        <v>0</v>
      </c>
      <c r="CU79" s="266">
        <f t="shared" ca="1" si="94"/>
        <v>0</v>
      </c>
      <c r="CV79" s="266">
        <f t="shared" ca="1" si="94"/>
        <v>0</v>
      </c>
      <c r="CW79" s="266">
        <f t="shared" ca="1" si="94"/>
        <v>0</v>
      </c>
      <c r="CX79" s="266">
        <f t="shared" ca="1" si="94"/>
        <v>0</v>
      </c>
      <c r="CY79" s="266">
        <f t="shared" ca="1" si="94"/>
        <v>0</v>
      </c>
      <c r="CZ79" s="266">
        <f t="shared" ref="CT79:DC87" ca="1" si="95">OFFSET(INDIRECT("'"&amp;Opt_alt&amp;"'!H12"),$A79,CZ$5)*$DF79</f>
        <v>0</v>
      </c>
      <c r="DA79" s="266">
        <f t="shared" ca="1" si="95"/>
        <v>0</v>
      </c>
      <c r="DB79" s="266">
        <f t="shared" ca="1" si="95"/>
        <v>0</v>
      </c>
      <c r="DC79" s="266">
        <f t="shared" ca="1" si="95"/>
        <v>0</v>
      </c>
      <c r="DE79" s="118" t="str">
        <f t="shared" ca="1" si="86"/>
        <v>F.1.</v>
      </c>
      <c r="DF79">
        <f t="shared" ref="DF79:DF88" ca="1" si="96">VLOOKUP(DE79,scenarijai,$DF$6,FALSE)</f>
        <v>1</v>
      </c>
      <c r="DG79">
        <f t="shared" ref="DG79:DG88" ca="1" si="97">OFFSET(INDIRECT("'"&amp;Opt_alt&amp;"'!H12"),$A79,DG$5)</f>
        <v>21</v>
      </c>
      <c r="DH79">
        <v>0</v>
      </c>
    </row>
    <row r="80" spans="1:112" hidden="1">
      <c r="A80" s="68">
        <v>68</v>
      </c>
      <c r="B80" s="262" t="str">
        <f t="shared" ca="1" si="83"/>
        <v>F.2.</v>
      </c>
      <c r="C80" s="263" t="str">
        <f t="shared" ca="1" si="84"/>
        <v>Veikla</v>
      </c>
      <c r="D80" s="267"/>
      <c r="E80" s="264">
        <f t="shared" ca="1" si="85"/>
        <v>0.21</v>
      </c>
      <c r="F80" s="265">
        <f ca="1">H80+NPV(FD,I80:INDEX(I80:DC80,PAL))</f>
        <v>0</v>
      </c>
      <c r="G80" s="258">
        <f ca="1">SUMIF($H$5:$DC$5,"&lt;="&amp;PAL,$H80:$DC80)</f>
        <v>0</v>
      </c>
      <c r="H80" s="266">
        <f t="shared" ca="1" si="89"/>
        <v>0</v>
      </c>
      <c r="I80" s="266">
        <f t="shared" ca="1" si="89"/>
        <v>0</v>
      </c>
      <c r="J80" s="266">
        <f t="shared" ca="1" si="89"/>
        <v>0</v>
      </c>
      <c r="K80" s="266">
        <f t="shared" ca="1" si="89"/>
        <v>0</v>
      </c>
      <c r="L80" s="266">
        <f t="shared" ca="1" si="89"/>
        <v>0</v>
      </c>
      <c r="M80" s="266">
        <f t="shared" ca="1" si="89"/>
        <v>0</v>
      </c>
      <c r="N80" s="266">
        <f t="shared" ca="1" si="89"/>
        <v>0</v>
      </c>
      <c r="O80" s="266">
        <f t="shared" ca="1" si="89"/>
        <v>0</v>
      </c>
      <c r="P80" s="266">
        <f t="shared" ca="1" si="89"/>
        <v>0</v>
      </c>
      <c r="Q80" s="266">
        <f t="shared" ca="1" si="89"/>
        <v>0</v>
      </c>
      <c r="R80" s="266">
        <f t="shared" ca="1" si="89"/>
        <v>0</v>
      </c>
      <c r="S80" s="266">
        <f t="shared" ca="1" si="89"/>
        <v>0</v>
      </c>
      <c r="T80" s="266">
        <f t="shared" ca="1" si="89"/>
        <v>0</v>
      </c>
      <c r="U80" s="266">
        <f t="shared" ca="1" si="89"/>
        <v>0</v>
      </c>
      <c r="V80" s="266">
        <f t="shared" ca="1" si="89"/>
        <v>0</v>
      </c>
      <c r="W80" s="266">
        <f t="shared" ca="1" si="89"/>
        <v>0</v>
      </c>
      <c r="X80" s="266">
        <f t="shared" ca="1" si="90"/>
        <v>0</v>
      </c>
      <c r="Y80" s="266">
        <f t="shared" ca="1" si="90"/>
        <v>0</v>
      </c>
      <c r="Z80" s="266">
        <f t="shared" ca="1" si="90"/>
        <v>0</v>
      </c>
      <c r="AA80" s="266">
        <f t="shared" ca="1" si="90"/>
        <v>0</v>
      </c>
      <c r="AB80" s="266">
        <f t="shared" ca="1" si="90"/>
        <v>0</v>
      </c>
      <c r="AC80" s="266">
        <f t="shared" ca="1" si="90"/>
        <v>0</v>
      </c>
      <c r="AD80" s="266">
        <f t="shared" ca="1" si="90"/>
        <v>0</v>
      </c>
      <c r="AE80" s="266">
        <f t="shared" ca="1" si="90"/>
        <v>0</v>
      </c>
      <c r="AF80" s="266">
        <f t="shared" ca="1" si="90"/>
        <v>0</v>
      </c>
      <c r="AG80" s="266">
        <f t="shared" ca="1" si="90"/>
        <v>0</v>
      </c>
      <c r="AH80" s="266">
        <f t="shared" ca="1" si="90"/>
        <v>0</v>
      </c>
      <c r="AI80" s="266">
        <f t="shared" ca="1" si="90"/>
        <v>0</v>
      </c>
      <c r="AJ80" s="266">
        <f t="shared" ca="1" si="90"/>
        <v>0</v>
      </c>
      <c r="AK80" s="266">
        <f t="shared" ca="1" si="90"/>
        <v>0</v>
      </c>
      <c r="AL80" s="266">
        <f t="shared" ca="1" si="90"/>
        <v>0</v>
      </c>
      <c r="AM80" s="266">
        <f t="shared" ca="1" si="90"/>
        <v>0</v>
      </c>
      <c r="AN80" s="266">
        <f t="shared" ca="1" si="91"/>
        <v>0</v>
      </c>
      <c r="AO80" s="266">
        <f t="shared" ca="1" si="91"/>
        <v>0</v>
      </c>
      <c r="AP80" s="266">
        <f t="shared" ca="1" si="91"/>
        <v>0</v>
      </c>
      <c r="AQ80" s="266">
        <f t="shared" ca="1" si="91"/>
        <v>0</v>
      </c>
      <c r="AR80" s="266">
        <f t="shared" ca="1" si="91"/>
        <v>0</v>
      </c>
      <c r="AS80" s="266">
        <f t="shared" ca="1" si="91"/>
        <v>0</v>
      </c>
      <c r="AT80" s="266">
        <f t="shared" ca="1" si="91"/>
        <v>0</v>
      </c>
      <c r="AU80" s="266">
        <f t="shared" ca="1" si="91"/>
        <v>0</v>
      </c>
      <c r="AV80" s="266">
        <f t="shared" ca="1" si="91"/>
        <v>0</v>
      </c>
      <c r="AW80" s="266">
        <f t="shared" ca="1" si="91"/>
        <v>0</v>
      </c>
      <c r="AX80" s="266">
        <f t="shared" ca="1" si="91"/>
        <v>0</v>
      </c>
      <c r="AY80" s="266">
        <f t="shared" ca="1" si="91"/>
        <v>0</v>
      </c>
      <c r="AZ80" s="266">
        <f t="shared" ca="1" si="91"/>
        <v>0</v>
      </c>
      <c r="BA80" s="266">
        <f t="shared" ca="1" si="91"/>
        <v>0</v>
      </c>
      <c r="BB80" s="266">
        <f t="shared" ca="1" si="91"/>
        <v>0</v>
      </c>
      <c r="BC80" s="266">
        <f t="shared" ca="1" si="91"/>
        <v>0</v>
      </c>
      <c r="BD80" s="266">
        <f t="shared" ca="1" si="92"/>
        <v>0</v>
      </c>
      <c r="BE80" s="266">
        <f t="shared" ca="1" si="92"/>
        <v>0</v>
      </c>
      <c r="BF80" s="266">
        <f t="shared" ca="1" si="92"/>
        <v>0</v>
      </c>
      <c r="BG80" s="266">
        <f t="shared" ca="1" si="92"/>
        <v>0</v>
      </c>
      <c r="BH80" s="266">
        <f t="shared" ca="1" si="92"/>
        <v>0</v>
      </c>
      <c r="BI80" s="266">
        <f t="shared" ca="1" si="92"/>
        <v>0</v>
      </c>
      <c r="BJ80" s="266">
        <f t="shared" ca="1" si="92"/>
        <v>0</v>
      </c>
      <c r="BK80" s="266">
        <f t="shared" ca="1" si="92"/>
        <v>0</v>
      </c>
      <c r="BL80" s="266">
        <f t="shared" ca="1" si="92"/>
        <v>0</v>
      </c>
      <c r="BM80" s="266">
        <f t="shared" ca="1" si="92"/>
        <v>0</v>
      </c>
      <c r="BN80" s="266">
        <f t="shared" ca="1" si="92"/>
        <v>0</v>
      </c>
      <c r="BO80" s="266">
        <f t="shared" ca="1" si="92"/>
        <v>0</v>
      </c>
      <c r="BP80" s="266">
        <f t="shared" ca="1" si="92"/>
        <v>0</v>
      </c>
      <c r="BQ80" s="266">
        <f t="shared" ca="1" si="92"/>
        <v>0</v>
      </c>
      <c r="BR80" s="266">
        <f t="shared" ca="1" si="92"/>
        <v>0</v>
      </c>
      <c r="BS80" s="266">
        <f t="shared" ca="1" si="92"/>
        <v>0</v>
      </c>
      <c r="BT80" s="266">
        <f t="shared" ca="1" si="93"/>
        <v>0</v>
      </c>
      <c r="BU80" s="266">
        <f t="shared" ca="1" si="93"/>
        <v>0</v>
      </c>
      <c r="BV80" s="266">
        <f t="shared" ca="1" si="93"/>
        <v>0</v>
      </c>
      <c r="BW80" s="266">
        <f t="shared" ca="1" si="93"/>
        <v>0</v>
      </c>
      <c r="BX80" s="266">
        <f t="shared" ca="1" si="93"/>
        <v>0</v>
      </c>
      <c r="BY80" s="266">
        <f t="shared" ca="1" si="93"/>
        <v>0</v>
      </c>
      <c r="BZ80" s="266">
        <f t="shared" ca="1" si="93"/>
        <v>0</v>
      </c>
      <c r="CA80" s="266">
        <f t="shared" ca="1" si="93"/>
        <v>0</v>
      </c>
      <c r="CB80" s="266">
        <f t="shared" ca="1" si="93"/>
        <v>0</v>
      </c>
      <c r="CC80" s="266">
        <f t="shared" ca="1" si="93"/>
        <v>0</v>
      </c>
      <c r="CD80" s="266">
        <f t="shared" ca="1" si="93"/>
        <v>0</v>
      </c>
      <c r="CE80" s="266">
        <f t="shared" ca="1" si="93"/>
        <v>0</v>
      </c>
      <c r="CF80" s="266">
        <f t="shared" ca="1" si="93"/>
        <v>0</v>
      </c>
      <c r="CG80" s="266">
        <f t="shared" ca="1" si="93"/>
        <v>0</v>
      </c>
      <c r="CH80" s="266">
        <f t="shared" ca="1" si="93"/>
        <v>0</v>
      </c>
      <c r="CI80" s="266">
        <f t="shared" ca="1" si="93"/>
        <v>0</v>
      </c>
      <c r="CJ80" s="266">
        <f t="shared" ca="1" si="94"/>
        <v>0</v>
      </c>
      <c r="CK80" s="266">
        <f t="shared" ca="1" si="94"/>
        <v>0</v>
      </c>
      <c r="CL80" s="266">
        <f t="shared" ca="1" si="94"/>
        <v>0</v>
      </c>
      <c r="CM80" s="266">
        <f t="shared" ca="1" si="94"/>
        <v>0</v>
      </c>
      <c r="CN80" s="266">
        <f t="shared" ca="1" si="94"/>
        <v>0</v>
      </c>
      <c r="CO80" s="266">
        <f t="shared" ca="1" si="94"/>
        <v>0</v>
      </c>
      <c r="CP80" s="266">
        <f t="shared" ca="1" si="94"/>
        <v>0</v>
      </c>
      <c r="CQ80" s="266">
        <f t="shared" ca="1" si="94"/>
        <v>0</v>
      </c>
      <c r="CR80" s="266">
        <f t="shared" ca="1" si="94"/>
        <v>0</v>
      </c>
      <c r="CS80" s="266">
        <f t="shared" ca="1" si="94"/>
        <v>0</v>
      </c>
      <c r="CT80" s="266">
        <f t="shared" ca="1" si="95"/>
        <v>0</v>
      </c>
      <c r="CU80" s="266">
        <f t="shared" ca="1" si="95"/>
        <v>0</v>
      </c>
      <c r="CV80" s="266">
        <f t="shared" ca="1" si="95"/>
        <v>0</v>
      </c>
      <c r="CW80" s="266">
        <f t="shared" ca="1" si="95"/>
        <v>0</v>
      </c>
      <c r="CX80" s="266">
        <f t="shared" ca="1" si="95"/>
        <v>0</v>
      </c>
      <c r="CY80" s="266">
        <f t="shared" ca="1" si="95"/>
        <v>0</v>
      </c>
      <c r="CZ80" s="266">
        <f t="shared" ca="1" si="95"/>
        <v>0</v>
      </c>
      <c r="DA80" s="266">
        <f t="shared" ca="1" si="95"/>
        <v>0</v>
      </c>
      <c r="DB80" s="266">
        <f t="shared" ca="1" si="95"/>
        <v>0</v>
      </c>
      <c r="DC80" s="266">
        <f t="shared" ca="1" si="95"/>
        <v>0</v>
      </c>
      <c r="DE80" s="118" t="str">
        <f t="shared" ca="1" si="86"/>
        <v>F.2.</v>
      </c>
      <c r="DF80">
        <f t="shared" ca="1" si="96"/>
        <v>1</v>
      </c>
      <c r="DG80">
        <f t="shared" ca="1" si="97"/>
        <v>21</v>
      </c>
      <c r="DH80">
        <v>0</v>
      </c>
    </row>
    <row r="81" spans="1:112" hidden="1">
      <c r="A81" s="68">
        <v>69</v>
      </c>
      <c r="B81" s="262" t="str">
        <f t="shared" ca="1" si="83"/>
        <v>F.3.</v>
      </c>
      <c r="C81" s="263" t="str">
        <f t="shared" ca="1" si="84"/>
        <v>Veikla</v>
      </c>
      <c r="D81" s="267"/>
      <c r="E81" s="264">
        <f t="shared" ca="1" si="85"/>
        <v>0.21</v>
      </c>
      <c r="F81" s="265">
        <f ca="1">H81+NPV(FD,I81:INDEX(I81:DC81,PAL))</f>
        <v>0</v>
      </c>
      <c r="G81" s="258">
        <f ca="1">SUMIF($H$5:$DC$5,"&lt;="&amp;PAL,$H81:$DC81)</f>
        <v>0</v>
      </c>
      <c r="H81" s="266">
        <f t="shared" ca="1" si="89"/>
        <v>0</v>
      </c>
      <c r="I81" s="266">
        <f t="shared" ca="1" si="89"/>
        <v>0</v>
      </c>
      <c r="J81" s="266">
        <f t="shared" ca="1" si="89"/>
        <v>0</v>
      </c>
      <c r="K81" s="266">
        <f t="shared" ca="1" si="89"/>
        <v>0</v>
      </c>
      <c r="L81" s="266">
        <f t="shared" ca="1" si="89"/>
        <v>0</v>
      </c>
      <c r="M81" s="266">
        <f t="shared" ca="1" si="89"/>
        <v>0</v>
      </c>
      <c r="N81" s="266">
        <f t="shared" ca="1" si="89"/>
        <v>0</v>
      </c>
      <c r="O81" s="266">
        <f t="shared" ca="1" si="89"/>
        <v>0</v>
      </c>
      <c r="P81" s="266">
        <f t="shared" ca="1" si="89"/>
        <v>0</v>
      </c>
      <c r="Q81" s="266">
        <f t="shared" ca="1" si="89"/>
        <v>0</v>
      </c>
      <c r="R81" s="266">
        <f t="shared" ca="1" si="89"/>
        <v>0</v>
      </c>
      <c r="S81" s="266">
        <f t="shared" ca="1" si="89"/>
        <v>0</v>
      </c>
      <c r="T81" s="266">
        <f t="shared" ca="1" si="89"/>
        <v>0</v>
      </c>
      <c r="U81" s="266">
        <f t="shared" ca="1" si="89"/>
        <v>0</v>
      </c>
      <c r="V81" s="266">
        <f t="shared" ca="1" si="89"/>
        <v>0</v>
      </c>
      <c r="W81" s="266">
        <f t="shared" ca="1" si="89"/>
        <v>0</v>
      </c>
      <c r="X81" s="266">
        <f t="shared" ca="1" si="90"/>
        <v>0</v>
      </c>
      <c r="Y81" s="266">
        <f t="shared" ca="1" si="90"/>
        <v>0</v>
      </c>
      <c r="Z81" s="266">
        <f t="shared" ca="1" si="90"/>
        <v>0</v>
      </c>
      <c r="AA81" s="266">
        <f t="shared" ca="1" si="90"/>
        <v>0</v>
      </c>
      <c r="AB81" s="266">
        <f t="shared" ca="1" si="90"/>
        <v>0</v>
      </c>
      <c r="AC81" s="266">
        <f t="shared" ca="1" si="90"/>
        <v>0</v>
      </c>
      <c r="AD81" s="266">
        <f t="shared" ca="1" si="90"/>
        <v>0</v>
      </c>
      <c r="AE81" s="266">
        <f t="shared" ca="1" si="90"/>
        <v>0</v>
      </c>
      <c r="AF81" s="266">
        <f t="shared" ca="1" si="90"/>
        <v>0</v>
      </c>
      <c r="AG81" s="266">
        <f t="shared" ca="1" si="90"/>
        <v>0</v>
      </c>
      <c r="AH81" s="266">
        <f t="shared" ca="1" si="90"/>
        <v>0</v>
      </c>
      <c r="AI81" s="266">
        <f t="shared" ca="1" si="90"/>
        <v>0</v>
      </c>
      <c r="AJ81" s="266">
        <f t="shared" ca="1" si="90"/>
        <v>0</v>
      </c>
      <c r="AK81" s="266">
        <f t="shared" ca="1" si="90"/>
        <v>0</v>
      </c>
      <c r="AL81" s="266">
        <f t="shared" ca="1" si="90"/>
        <v>0</v>
      </c>
      <c r="AM81" s="266">
        <f t="shared" ca="1" si="90"/>
        <v>0</v>
      </c>
      <c r="AN81" s="266">
        <f t="shared" ca="1" si="91"/>
        <v>0</v>
      </c>
      <c r="AO81" s="266">
        <f t="shared" ca="1" si="91"/>
        <v>0</v>
      </c>
      <c r="AP81" s="266">
        <f t="shared" ca="1" si="91"/>
        <v>0</v>
      </c>
      <c r="AQ81" s="266">
        <f t="shared" ca="1" si="91"/>
        <v>0</v>
      </c>
      <c r="AR81" s="266">
        <f t="shared" ca="1" si="91"/>
        <v>0</v>
      </c>
      <c r="AS81" s="266">
        <f t="shared" ca="1" si="91"/>
        <v>0</v>
      </c>
      <c r="AT81" s="266">
        <f t="shared" ca="1" si="91"/>
        <v>0</v>
      </c>
      <c r="AU81" s="266">
        <f t="shared" ca="1" si="91"/>
        <v>0</v>
      </c>
      <c r="AV81" s="266">
        <f t="shared" ca="1" si="91"/>
        <v>0</v>
      </c>
      <c r="AW81" s="266">
        <f t="shared" ca="1" si="91"/>
        <v>0</v>
      </c>
      <c r="AX81" s="266">
        <f t="shared" ca="1" si="91"/>
        <v>0</v>
      </c>
      <c r="AY81" s="266">
        <f t="shared" ca="1" si="91"/>
        <v>0</v>
      </c>
      <c r="AZ81" s="266">
        <f t="shared" ca="1" si="91"/>
        <v>0</v>
      </c>
      <c r="BA81" s="266">
        <f t="shared" ca="1" si="91"/>
        <v>0</v>
      </c>
      <c r="BB81" s="266">
        <f t="shared" ca="1" si="91"/>
        <v>0</v>
      </c>
      <c r="BC81" s="266">
        <f t="shared" ca="1" si="91"/>
        <v>0</v>
      </c>
      <c r="BD81" s="266">
        <f t="shared" ca="1" si="92"/>
        <v>0</v>
      </c>
      <c r="BE81" s="266">
        <f t="shared" ca="1" si="92"/>
        <v>0</v>
      </c>
      <c r="BF81" s="266">
        <f t="shared" ca="1" si="92"/>
        <v>0</v>
      </c>
      <c r="BG81" s="266">
        <f t="shared" ca="1" si="92"/>
        <v>0</v>
      </c>
      <c r="BH81" s="266">
        <f t="shared" ca="1" si="92"/>
        <v>0</v>
      </c>
      <c r="BI81" s="266">
        <f t="shared" ca="1" si="92"/>
        <v>0</v>
      </c>
      <c r="BJ81" s="266">
        <f t="shared" ca="1" si="92"/>
        <v>0</v>
      </c>
      <c r="BK81" s="266">
        <f t="shared" ca="1" si="92"/>
        <v>0</v>
      </c>
      <c r="BL81" s="266">
        <f t="shared" ca="1" si="92"/>
        <v>0</v>
      </c>
      <c r="BM81" s="266">
        <f t="shared" ca="1" si="92"/>
        <v>0</v>
      </c>
      <c r="BN81" s="266">
        <f t="shared" ca="1" si="92"/>
        <v>0</v>
      </c>
      <c r="BO81" s="266">
        <f t="shared" ca="1" si="92"/>
        <v>0</v>
      </c>
      <c r="BP81" s="266">
        <f t="shared" ca="1" si="92"/>
        <v>0</v>
      </c>
      <c r="BQ81" s="266">
        <f t="shared" ca="1" si="92"/>
        <v>0</v>
      </c>
      <c r="BR81" s="266">
        <f t="shared" ca="1" si="92"/>
        <v>0</v>
      </c>
      <c r="BS81" s="266">
        <f t="shared" ca="1" si="92"/>
        <v>0</v>
      </c>
      <c r="BT81" s="266">
        <f t="shared" ca="1" si="93"/>
        <v>0</v>
      </c>
      <c r="BU81" s="266">
        <f t="shared" ca="1" si="93"/>
        <v>0</v>
      </c>
      <c r="BV81" s="266">
        <f t="shared" ca="1" si="93"/>
        <v>0</v>
      </c>
      <c r="BW81" s="266">
        <f t="shared" ca="1" si="93"/>
        <v>0</v>
      </c>
      <c r="BX81" s="266">
        <f t="shared" ca="1" si="93"/>
        <v>0</v>
      </c>
      <c r="BY81" s="266">
        <f t="shared" ca="1" si="93"/>
        <v>0</v>
      </c>
      <c r="BZ81" s="266">
        <f t="shared" ca="1" si="93"/>
        <v>0</v>
      </c>
      <c r="CA81" s="266">
        <f t="shared" ca="1" si="93"/>
        <v>0</v>
      </c>
      <c r="CB81" s="266">
        <f t="shared" ca="1" si="93"/>
        <v>0</v>
      </c>
      <c r="CC81" s="266">
        <f t="shared" ca="1" si="93"/>
        <v>0</v>
      </c>
      <c r="CD81" s="266">
        <f t="shared" ca="1" si="93"/>
        <v>0</v>
      </c>
      <c r="CE81" s="266">
        <f t="shared" ca="1" si="93"/>
        <v>0</v>
      </c>
      <c r="CF81" s="266">
        <f t="shared" ca="1" si="93"/>
        <v>0</v>
      </c>
      <c r="CG81" s="266">
        <f t="shared" ca="1" si="93"/>
        <v>0</v>
      </c>
      <c r="CH81" s="266">
        <f t="shared" ca="1" si="93"/>
        <v>0</v>
      </c>
      <c r="CI81" s="266">
        <f t="shared" ca="1" si="93"/>
        <v>0</v>
      </c>
      <c r="CJ81" s="266">
        <f t="shared" ca="1" si="94"/>
        <v>0</v>
      </c>
      <c r="CK81" s="266">
        <f t="shared" ca="1" si="94"/>
        <v>0</v>
      </c>
      <c r="CL81" s="266">
        <f t="shared" ca="1" si="94"/>
        <v>0</v>
      </c>
      <c r="CM81" s="266">
        <f t="shared" ca="1" si="94"/>
        <v>0</v>
      </c>
      <c r="CN81" s="266">
        <f t="shared" ca="1" si="94"/>
        <v>0</v>
      </c>
      <c r="CO81" s="266">
        <f t="shared" ca="1" si="94"/>
        <v>0</v>
      </c>
      <c r="CP81" s="266">
        <f t="shared" ca="1" si="94"/>
        <v>0</v>
      </c>
      <c r="CQ81" s="266">
        <f t="shared" ca="1" si="94"/>
        <v>0</v>
      </c>
      <c r="CR81" s="266">
        <f t="shared" ca="1" si="94"/>
        <v>0</v>
      </c>
      <c r="CS81" s="266">
        <f t="shared" ca="1" si="94"/>
        <v>0</v>
      </c>
      <c r="CT81" s="266">
        <f t="shared" ca="1" si="95"/>
        <v>0</v>
      </c>
      <c r="CU81" s="266">
        <f t="shared" ca="1" si="95"/>
        <v>0</v>
      </c>
      <c r="CV81" s="266">
        <f t="shared" ca="1" si="95"/>
        <v>0</v>
      </c>
      <c r="CW81" s="266">
        <f t="shared" ca="1" si="95"/>
        <v>0</v>
      </c>
      <c r="CX81" s="266">
        <f t="shared" ca="1" si="95"/>
        <v>0</v>
      </c>
      <c r="CY81" s="266">
        <f t="shared" ca="1" si="95"/>
        <v>0</v>
      </c>
      <c r="CZ81" s="266">
        <f t="shared" ca="1" si="95"/>
        <v>0</v>
      </c>
      <c r="DA81" s="266">
        <f t="shared" ca="1" si="95"/>
        <v>0</v>
      </c>
      <c r="DB81" s="266">
        <f t="shared" ca="1" si="95"/>
        <v>0</v>
      </c>
      <c r="DC81" s="266">
        <f t="shared" ca="1" si="95"/>
        <v>0</v>
      </c>
      <c r="DE81" s="118" t="str">
        <f t="shared" ca="1" si="86"/>
        <v>F.3.</v>
      </c>
      <c r="DF81">
        <f t="shared" ca="1" si="96"/>
        <v>1</v>
      </c>
      <c r="DG81">
        <f t="shared" ca="1" si="97"/>
        <v>21</v>
      </c>
      <c r="DH81">
        <v>0</v>
      </c>
    </row>
    <row r="82" spans="1:112" hidden="1">
      <c r="A82" s="68">
        <v>70</v>
      </c>
      <c r="B82" s="262" t="str">
        <f t="shared" ca="1" si="83"/>
        <v>F.4.</v>
      </c>
      <c r="C82" s="263" t="str">
        <f t="shared" ca="1" si="84"/>
        <v>Veikla</v>
      </c>
      <c r="D82" s="267"/>
      <c r="E82" s="264">
        <f t="shared" ca="1" si="85"/>
        <v>0.21</v>
      </c>
      <c r="F82" s="265">
        <f ca="1">H82+NPV(FD,I82:INDEX(I82:DC82,PAL))</f>
        <v>0</v>
      </c>
      <c r="G82" s="258">
        <f ca="1">SUMIF($H$5:$DC$5,"&lt;="&amp;PAL,$H82:$DC82)</f>
        <v>0</v>
      </c>
      <c r="H82" s="266">
        <f t="shared" ca="1" si="89"/>
        <v>0</v>
      </c>
      <c r="I82" s="266">
        <f t="shared" ca="1" si="89"/>
        <v>0</v>
      </c>
      <c r="J82" s="266">
        <f t="shared" ca="1" si="89"/>
        <v>0</v>
      </c>
      <c r="K82" s="266">
        <f t="shared" ca="1" si="89"/>
        <v>0</v>
      </c>
      <c r="L82" s="266">
        <f t="shared" ca="1" si="89"/>
        <v>0</v>
      </c>
      <c r="M82" s="266">
        <f t="shared" ca="1" si="89"/>
        <v>0</v>
      </c>
      <c r="N82" s="266">
        <f t="shared" ca="1" si="89"/>
        <v>0</v>
      </c>
      <c r="O82" s="266">
        <f t="shared" ca="1" si="89"/>
        <v>0</v>
      </c>
      <c r="P82" s="266">
        <f t="shared" ca="1" si="89"/>
        <v>0</v>
      </c>
      <c r="Q82" s="266">
        <f t="shared" ca="1" si="89"/>
        <v>0</v>
      </c>
      <c r="R82" s="266">
        <f t="shared" ca="1" si="89"/>
        <v>0</v>
      </c>
      <c r="S82" s="266">
        <f t="shared" ca="1" si="89"/>
        <v>0</v>
      </c>
      <c r="T82" s="266">
        <f t="shared" ca="1" si="89"/>
        <v>0</v>
      </c>
      <c r="U82" s="266">
        <f t="shared" ca="1" si="89"/>
        <v>0</v>
      </c>
      <c r="V82" s="266">
        <f t="shared" ca="1" si="89"/>
        <v>0</v>
      </c>
      <c r="W82" s="266">
        <f t="shared" ca="1" si="89"/>
        <v>0</v>
      </c>
      <c r="X82" s="266">
        <f t="shared" ca="1" si="90"/>
        <v>0</v>
      </c>
      <c r="Y82" s="266">
        <f t="shared" ca="1" si="90"/>
        <v>0</v>
      </c>
      <c r="Z82" s="266">
        <f t="shared" ca="1" si="90"/>
        <v>0</v>
      </c>
      <c r="AA82" s="266">
        <f t="shared" ca="1" si="90"/>
        <v>0</v>
      </c>
      <c r="AB82" s="266">
        <f t="shared" ca="1" si="90"/>
        <v>0</v>
      </c>
      <c r="AC82" s="266">
        <f t="shared" ca="1" si="90"/>
        <v>0</v>
      </c>
      <c r="AD82" s="266">
        <f t="shared" ca="1" si="90"/>
        <v>0</v>
      </c>
      <c r="AE82" s="266">
        <f t="shared" ca="1" si="90"/>
        <v>0</v>
      </c>
      <c r="AF82" s="266">
        <f t="shared" ca="1" si="90"/>
        <v>0</v>
      </c>
      <c r="AG82" s="266">
        <f t="shared" ca="1" si="90"/>
        <v>0</v>
      </c>
      <c r="AH82" s="266">
        <f t="shared" ca="1" si="90"/>
        <v>0</v>
      </c>
      <c r="AI82" s="266">
        <f t="shared" ca="1" si="90"/>
        <v>0</v>
      </c>
      <c r="AJ82" s="266">
        <f t="shared" ca="1" si="90"/>
        <v>0</v>
      </c>
      <c r="AK82" s="266">
        <f t="shared" ca="1" si="90"/>
        <v>0</v>
      </c>
      <c r="AL82" s="266">
        <f t="shared" ca="1" si="90"/>
        <v>0</v>
      </c>
      <c r="AM82" s="266">
        <f t="shared" ca="1" si="90"/>
        <v>0</v>
      </c>
      <c r="AN82" s="266">
        <f t="shared" ca="1" si="91"/>
        <v>0</v>
      </c>
      <c r="AO82" s="266">
        <f t="shared" ca="1" si="91"/>
        <v>0</v>
      </c>
      <c r="AP82" s="266">
        <f t="shared" ca="1" si="91"/>
        <v>0</v>
      </c>
      <c r="AQ82" s="266">
        <f t="shared" ca="1" si="91"/>
        <v>0</v>
      </c>
      <c r="AR82" s="266">
        <f t="shared" ca="1" si="91"/>
        <v>0</v>
      </c>
      <c r="AS82" s="266">
        <f t="shared" ca="1" si="91"/>
        <v>0</v>
      </c>
      <c r="AT82" s="266">
        <f t="shared" ca="1" si="91"/>
        <v>0</v>
      </c>
      <c r="AU82" s="266">
        <f t="shared" ca="1" si="91"/>
        <v>0</v>
      </c>
      <c r="AV82" s="266">
        <f t="shared" ca="1" si="91"/>
        <v>0</v>
      </c>
      <c r="AW82" s="266">
        <f t="shared" ca="1" si="91"/>
        <v>0</v>
      </c>
      <c r="AX82" s="266">
        <f t="shared" ca="1" si="91"/>
        <v>0</v>
      </c>
      <c r="AY82" s="266">
        <f t="shared" ca="1" si="91"/>
        <v>0</v>
      </c>
      <c r="AZ82" s="266">
        <f t="shared" ca="1" si="91"/>
        <v>0</v>
      </c>
      <c r="BA82" s="266">
        <f t="shared" ca="1" si="91"/>
        <v>0</v>
      </c>
      <c r="BB82" s="266">
        <f t="shared" ca="1" si="91"/>
        <v>0</v>
      </c>
      <c r="BC82" s="266">
        <f t="shared" ca="1" si="91"/>
        <v>0</v>
      </c>
      <c r="BD82" s="266">
        <f t="shared" ca="1" si="92"/>
        <v>0</v>
      </c>
      <c r="BE82" s="266">
        <f t="shared" ca="1" si="92"/>
        <v>0</v>
      </c>
      <c r="BF82" s="266">
        <f t="shared" ca="1" si="92"/>
        <v>0</v>
      </c>
      <c r="BG82" s="266">
        <f t="shared" ca="1" si="92"/>
        <v>0</v>
      </c>
      <c r="BH82" s="266">
        <f t="shared" ca="1" si="92"/>
        <v>0</v>
      </c>
      <c r="BI82" s="266">
        <f t="shared" ca="1" si="92"/>
        <v>0</v>
      </c>
      <c r="BJ82" s="266">
        <f t="shared" ca="1" si="92"/>
        <v>0</v>
      </c>
      <c r="BK82" s="266">
        <f t="shared" ca="1" si="92"/>
        <v>0</v>
      </c>
      <c r="BL82" s="266">
        <f t="shared" ca="1" si="92"/>
        <v>0</v>
      </c>
      <c r="BM82" s="266">
        <f t="shared" ca="1" si="92"/>
        <v>0</v>
      </c>
      <c r="BN82" s="266">
        <f t="shared" ca="1" si="92"/>
        <v>0</v>
      </c>
      <c r="BO82" s="266">
        <f t="shared" ca="1" si="92"/>
        <v>0</v>
      </c>
      <c r="BP82" s="266">
        <f t="shared" ca="1" si="92"/>
        <v>0</v>
      </c>
      <c r="BQ82" s="266">
        <f t="shared" ca="1" si="92"/>
        <v>0</v>
      </c>
      <c r="BR82" s="266">
        <f t="shared" ca="1" si="92"/>
        <v>0</v>
      </c>
      <c r="BS82" s="266">
        <f t="shared" ca="1" si="92"/>
        <v>0</v>
      </c>
      <c r="BT82" s="266">
        <f t="shared" ca="1" si="93"/>
        <v>0</v>
      </c>
      <c r="BU82" s="266">
        <f t="shared" ca="1" si="93"/>
        <v>0</v>
      </c>
      <c r="BV82" s="266">
        <f t="shared" ca="1" si="93"/>
        <v>0</v>
      </c>
      <c r="BW82" s="266">
        <f t="shared" ca="1" si="93"/>
        <v>0</v>
      </c>
      <c r="BX82" s="266">
        <f t="shared" ca="1" si="93"/>
        <v>0</v>
      </c>
      <c r="BY82" s="266">
        <f t="shared" ca="1" si="93"/>
        <v>0</v>
      </c>
      <c r="BZ82" s="266">
        <f t="shared" ca="1" si="93"/>
        <v>0</v>
      </c>
      <c r="CA82" s="266">
        <f t="shared" ca="1" si="93"/>
        <v>0</v>
      </c>
      <c r="CB82" s="266">
        <f t="shared" ca="1" si="93"/>
        <v>0</v>
      </c>
      <c r="CC82" s="266">
        <f t="shared" ca="1" si="93"/>
        <v>0</v>
      </c>
      <c r="CD82" s="266">
        <f t="shared" ca="1" si="93"/>
        <v>0</v>
      </c>
      <c r="CE82" s="266">
        <f t="shared" ca="1" si="93"/>
        <v>0</v>
      </c>
      <c r="CF82" s="266">
        <f t="shared" ca="1" si="93"/>
        <v>0</v>
      </c>
      <c r="CG82" s="266">
        <f t="shared" ca="1" si="93"/>
        <v>0</v>
      </c>
      <c r="CH82" s="266">
        <f t="shared" ca="1" si="93"/>
        <v>0</v>
      </c>
      <c r="CI82" s="266">
        <f t="shared" ca="1" si="93"/>
        <v>0</v>
      </c>
      <c r="CJ82" s="266">
        <f t="shared" ca="1" si="94"/>
        <v>0</v>
      </c>
      <c r="CK82" s="266">
        <f t="shared" ca="1" si="94"/>
        <v>0</v>
      </c>
      <c r="CL82" s="266">
        <f t="shared" ca="1" si="94"/>
        <v>0</v>
      </c>
      <c r="CM82" s="266">
        <f t="shared" ca="1" si="94"/>
        <v>0</v>
      </c>
      <c r="CN82" s="266">
        <f t="shared" ca="1" si="94"/>
        <v>0</v>
      </c>
      <c r="CO82" s="266">
        <f t="shared" ca="1" si="94"/>
        <v>0</v>
      </c>
      <c r="CP82" s="266">
        <f t="shared" ca="1" si="94"/>
        <v>0</v>
      </c>
      <c r="CQ82" s="266">
        <f t="shared" ca="1" si="94"/>
        <v>0</v>
      </c>
      <c r="CR82" s="266">
        <f t="shared" ca="1" si="94"/>
        <v>0</v>
      </c>
      <c r="CS82" s="266">
        <f t="shared" ca="1" si="94"/>
        <v>0</v>
      </c>
      <c r="CT82" s="266">
        <f t="shared" ca="1" si="95"/>
        <v>0</v>
      </c>
      <c r="CU82" s="266">
        <f t="shared" ca="1" si="95"/>
        <v>0</v>
      </c>
      <c r="CV82" s="266">
        <f t="shared" ca="1" si="95"/>
        <v>0</v>
      </c>
      <c r="CW82" s="266">
        <f t="shared" ca="1" si="95"/>
        <v>0</v>
      </c>
      <c r="CX82" s="266">
        <f t="shared" ca="1" si="95"/>
        <v>0</v>
      </c>
      <c r="CY82" s="266">
        <f t="shared" ca="1" si="95"/>
        <v>0</v>
      </c>
      <c r="CZ82" s="266">
        <f t="shared" ca="1" si="95"/>
        <v>0</v>
      </c>
      <c r="DA82" s="266">
        <f t="shared" ca="1" si="95"/>
        <v>0</v>
      </c>
      <c r="DB82" s="266">
        <f t="shared" ca="1" si="95"/>
        <v>0</v>
      </c>
      <c r="DC82" s="266">
        <f t="shared" ca="1" si="95"/>
        <v>0</v>
      </c>
      <c r="DE82" s="118" t="str">
        <f t="shared" ca="1" si="86"/>
        <v>F.4.</v>
      </c>
      <c r="DF82">
        <f t="shared" ca="1" si="96"/>
        <v>1</v>
      </c>
      <c r="DG82">
        <f t="shared" ca="1" si="97"/>
        <v>21</v>
      </c>
      <c r="DH82">
        <v>0</v>
      </c>
    </row>
    <row r="83" spans="1:112" hidden="1">
      <c r="A83" s="68">
        <v>71</v>
      </c>
      <c r="B83" s="262" t="str">
        <f t="shared" ca="1" si="83"/>
        <v>F.5.</v>
      </c>
      <c r="C83" s="263" t="str">
        <f t="shared" ca="1" si="84"/>
        <v>Veikla</v>
      </c>
      <c r="D83" s="267"/>
      <c r="E83" s="264">
        <f t="shared" ca="1" si="85"/>
        <v>0.21</v>
      </c>
      <c r="F83" s="265">
        <f ca="1">H83+NPV(FD,I83:INDEX(I83:DC83,PAL))</f>
        <v>0</v>
      </c>
      <c r="G83" s="258">
        <f ca="1">SUMIF($H$5:$DC$5,"&lt;="&amp;PAL,$H83:$DC83)</f>
        <v>0</v>
      </c>
      <c r="H83" s="266">
        <f t="shared" ca="1" si="89"/>
        <v>0</v>
      </c>
      <c r="I83" s="266">
        <f t="shared" ca="1" si="89"/>
        <v>0</v>
      </c>
      <c r="J83" s="266">
        <f t="shared" ca="1" si="89"/>
        <v>0</v>
      </c>
      <c r="K83" s="266">
        <f t="shared" ca="1" si="89"/>
        <v>0</v>
      </c>
      <c r="L83" s="266">
        <f t="shared" ca="1" si="89"/>
        <v>0</v>
      </c>
      <c r="M83" s="266">
        <f t="shared" ca="1" si="89"/>
        <v>0</v>
      </c>
      <c r="N83" s="266">
        <f t="shared" ca="1" si="89"/>
        <v>0</v>
      </c>
      <c r="O83" s="266">
        <f t="shared" ca="1" si="89"/>
        <v>0</v>
      </c>
      <c r="P83" s="266">
        <f t="shared" ca="1" si="89"/>
        <v>0</v>
      </c>
      <c r="Q83" s="266">
        <f t="shared" ca="1" si="89"/>
        <v>0</v>
      </c>
      <c r="R83" s="266">
        <f t="shared" ca="1" si="89"/>
        <v>0</v>
      </c>
      <c r="S83" s="266">
        <f t="shared" ca="1" si="89"/>
        <v>0</v>
      </c>
      <c r="T83" s="266">
        <f t="shared" ca="1" si="89"/>
        <v>0</v>
      </c>
      <c r="U83" s="266">
        <f t="shared" ca="1" si="89"/>
        <v>0</v>
      </c>
      <c r="V83" s="266">
        <f t="shared" ca="1" si="89"/>
        <v>0</v>
      </c>
      <c r="W83" s="266">
        <f t="shared" ca="1" si="89"/>
        <v>0</v>
      </c>
      <c r="X83" s="266">
        <f t="shared" ca="1" si="90"/>
        <v>0</v>
      </c>
      <c r="Y83" s="266">
        <f t="shared" ca="1" si="90"/>
        <v>0</v>
      </c>
      <c r="Z83" s="266">
        <f t="shared" ca="1" si="90"/>
        <v>0</v>
      </c>
      <c r="AA83" s="266">
        <f t="shared" ca="1" si="90"/>
        <v>0</v>
      </c>
      <c r="AB83" s="266">
        <f t="shared" ca="1" si="90"/>
        <v>0</v>
      </c>
      <c r="AC83" s="266">
        <f t="shared" ca="1" si="90"/>
        <v>0</v>
      </c>
      <c r="AD83" s="266">
        <f t="shared" ca="1" si="90"/>
        <v>0</v>
      </c>
      <c r="AE83" s="266">
        <f t="shared" ca="1" si="90"/>
        <v>0</v>
      </c>
      <c r="AF83" s="266">
        <f t="shared" ca="1" si="90"/>
        <v>0</v>
      </c>
      <c r="AG83" s="266">
        <f t="shared" ca="1" si="90"/>
        <v>0</v>
      </c>
      <c r="AH83" s="266">
        <f t="shared" ca="1" si="90"/>
        <v>0</v>
      </c>
      <c r="AI83" s="266">
        <f t="shared" ca="1" si="90"/>
        <v>0</v>
      </c>
      <c r="AJ83" s="266">
        <f t="shared" ca="1" si="90"/>
        <v>0</v>
      </c>
      <c r="AK83" s="266">
        <f t="shared" ca="1" si="90"/>
        <v>0</v>
      </c>
      <c r="AL83" s="266">
        <f t="shared" ca="1" si="90"/>
        <v>0</v>
      </c>
      <c r="AM83" s="266">
        <f t="shared" ca="1" si="90"/>
        <v>0</v>
      </c>
      <c r="AN83" s="266">
        <f t="shared" ca="1" si="91"/>
        <v>0</v>
      </c>
      <c r="AO83" s="266">
        <f t="shared" ca="1" si="91"/>
        <v>0</v>
      </c>
      <c r="AP83" s="266">
        <f t="shared" ca="1" si="91"/>
        <v>0</v>
      </c>
      <c r="AQ83" s="266">
        <f t="shared" ca="1" si="91"/>
        <v>0</v>
      </c>
      <c r="AR83" s="266">
        <f t="shared" ca="1" si="91"/>
        <v>0</v>
      </c>
      <c r="AS83" s="266">
        <f t="shared" ca="1" si="91"/>
        <v>0</v>
      </c>
      <c r="AT83" s="266">
        <f t="shared" ca="1" si="91"/>
        <v>0</v>
      </c>
      <c r="AU83" s="266">
        <f t="shared" ca="1" si="91"/>
        <v>0</v>
      </c>
      <c r="AV83" s="266">
        <f t="shared" ca="1" si="91"/>
        <v>0</v>
      </c>
      <c r="AW83" s="266">
        <f t="shared" ca="1" si="91"/>
        <v>0</v>
      </c>
      <c r="AX83" s="266">
        <f t="shared" ca="1" si="91"/>
        <v>0</v>
      </c>
      <c r="AY83" s="266">
        <f t="shared" ca="1" si="91"/>
        <v>0</v>
      </c>
      <c r="AZ83" s="266">
        <f t="shared" ca="1" si="91"/>
        <v>0</v>
      </c>
      <c r="BA83" s="266">
        <f t="shared" ca="1" si="91"/>
        <v>0</v>
      </c>
      <c r="BB83" s="266">
        <f t="shared" ca="1" si="91"/>
        <v>0</v>
      </c>
      <c r="BC83" s="266">
        <f t="shared" ca="1" si="91"/>
        <v>0</v>
      </c>
      <c r="BD83" s="266">
        <f t="shared" ca="1" si="92"/>
        <v>0</v>
      </c>
      <c r="BE83" s="266">
        <f t="shared" ca="1" si="92"/>
        <v>0</v>
      </c>
      <c r="BF83" s="266">
        <f t="shared" ca="1" si="92"/>
        <v>0</v>
      </c>
      <c r="BG83" s="266">
        <f t="shared" ca="1" si="92"/>
        <v>0</v>
      </c>
      <c r="BH83" s="266">
        <f t="shared" ca="1" si="92"/>
        <v>0</v>
      </c>
      <c r="BI83" s="266">
        <f t="shared" ca="1" si="92"/>
        <v>0</v>
      </c>
      <c r="BJ83" s="266">
        <f t="shared" ca="1" si="92"/>
        <v>0</v>
      </c>
      <c r="BK83" s="266">
        <f t="shared" ca="1" si="92"/>
        <v>0</v>
      </c>
      <c r="BL83" s="266">
        <f t="shared" ca="1" si="92"/>
        <v>0</v>
      </c>
      <c r="BM83" s="266">
        <f t="shared" ca="1" si="92"/>
        <v>0</v>
      </c>
      <c r="BN83" s="266">
        <f t="shared" ca="1" si="92"/>
        <v>0</v>
      </c>
      <c r="BO83" s="266">
        <f t="shared" ca="1" si="92"/>
        <v>0</v>
      </c>
      <c r="BP83" s="266">
        <f t="shared" ca="1" si="92"/>
        <v>0</v>
      </c>
      <c r="BQ83" s="266">
        <f t="shared" ca="1" si="92"/>
        <v>0</v>
      </c>
      <c r="BR83" s="266">
        <f t="shared" ca="1" si="92"/>
        <v>0</v>
      </c>
      <c r="BS83" s="266">
        <f t="shared" ca="1" si="92"/>
        <v>0</v>
      </c>
      <c r="BT83" s="266">
        <f t="shared" ca="1" si="93"/>
        <v>0</v>
      </c>
      <c r="BU83" s="266">
        <f t="shared" ca="1" si="93"/>
        <v>0</v>
      </c>
      <c r="BV83" s="266">
        <f t="shared" ca="1" si="93"/>
        <v>0</v>
      </c>
      <c r="BW83" s="266">
        <f t="shared" ca="1" si="93"/>
        <v>0</v>
      </c>
      <c r="BX83" s="266">
        <f t="shared" ca="1" si="93"/>
        <v>0</v>
      </c>
      <c r="BY83" s="266">
        <f t="shared" ca="1" si="93"/>
        <v>0</v>
      </c>
      <c r="BZ83" s="266">
        <f t="shared" ca="1" si="93"/>
        <v>0</v>
      </c>
      <c r="CA83" s="266">
        <f t="shared" ca="1" si="93"/>
        <v>0</v>
      </c>
      <c r="CB83" s="266">
        <f t="shared" ca="1" si="93"/>
        <v>0</v>
      </c>
      <c r="CC83" s="266">
        <f t="shared" ca="1" si="93"/>
        <v>0</v>
      </c>
      <c r="CD83" s="266">
        <f t="shared" ca="1" si="93"/>
        <v>0</v>
      </c>
      <c r="CE83" s="266">
        <f t="shared" ca="1" si="93"/>
        <v>0</v>
      </c>
      <c r="CF83" s="266">
        <f t="shared" ca="1" si="93"/>
        <v>0</v>
      </c>
      <c r="CG83" s="266">
        <f t="shared" ca="1" si="93"/>
        <v>0</v>
      </c>
      <c r="CH83" s="266">
        <f t="shared" ca="1" si="93"/>
        <v>0</v>
      </c>
      <c r="CI83" s="266">
        <f t="shared" ca="1" si="93"/>
        <v>0</v>
      </c>
      <c r="CJ83" s="266">
        <f t="shared" ca="1" si="94"/>
        <v>0</v>
      </c>
      <c r="CK83" s="266">
        <f t="shared" ca="1" si="94"/>
        <v>0</v>
      </c>
      <c r="CL83" s="266">
        <f t="shared" ca="1" si="94"/>
        <v>0</v>
      </c>
      <c r="CM83" s="266">
        <f t="shared" ca="1" si="94"/>
        <v>0</v>
      </c>
      <c r="CN83" s="266">
        <f t="shared" ca="1" si="94"/>
        <v>0</v>
      </c>
      <c r="CO83" s="266">
        <f t="shared" ca="1" si="94"/>
        <v>0</v>
      </c>
      <c r="CP83" s="266">
        <f t="shared" ca="1" si="94"/>
        <v>0</v>
      </c>
      <c r="CQ83" s="266">
        <f t="shared" ca="1" si="94"/>
        <v>0</v>
      </c>
      <c r="CR83" s="266">
        <f t="shared" ca="1" si="94"/>
        <v>0</v>
      </c>
      <c r="CS83" s="266">
        <f t="shared" ca="1" si="94"/>
        <v>0</v>
      </c>
      <c r="CT83" s="266">
        <f t="shared" ca="1" si="95"/>
        <v>0</v>
      </c>
      <c r="CU83" s="266">
        <f t="shared" ca="1" si="95"/>
        <v>0</v>
      </c>
      <c r="CV83" s="266">
        <f t="shared" ca="1" si="95"/>
        <v>0</v>
      </c>
      <c r="CW83" s="266">
        <f t="shared" ca="1" si="95"/>
        <v>0</v>
      </c>
      <c r="CX83" s="266">
        <f t="shared" ca="1" si="95"/>
        <v>0</v>
      </c>
      <c r="CY83" s="266">
        <f t="shared" ca="1" si="95"/>
        <v>0</v>
      </c>
      <c r="CZ83" s="266">
        <f t="shared" ca="1" si="95"/>
        <v>0</v>
      </c>
      <c r="DA83" s="266">
        <f t="shared" ca="1" si="95"/>
        <v>0</v>
      </c>
      <c r="DB83" s="266">
        <f t="shared" ca="1" si="95"/>
        <v>0</v>
      </c>
      <c r="DC83" s="266">
        <f t="shared" ca="1" si="95"/>
        <v>0</v>
      </c>
      <c r="DE83" s="118" t="str">
        <f t="shared" ca="1" si="86"/>
        <v>F.5.</v>
      </c>
      <c r="DF83">
        <f t="shared" ca="1" si="96"/>
        <v>1</v>
      </c>
      <c r="DG83">
        <f t="shared" ca="1" si="97"/>
        <v>21</v>
      </c>
      <c r="DH83">
        <v>0</v>
      </c>
    </row>
    <row r="84" spans="1:112" hidden="1">
      <c r="A84" s="68">
        <v>72</v>
      </c>
      <c r="B84" s="262" t="str">
        <f t="shared" ca="1" si="83"/>
        <v>F.6.</v>
      </c>
      <c r="C84" s="263" t="str">
        <f t="shared" ca="1" si="84"/>
        <v>Veikla</v>
      </c>
      <c r="D84" s="267"/>
      <c r="E84" s="264">
        <f t="shared" ca="1" si="85"/>
        <v>0.21</v>
      </c>
      <c r="F84" s="265">
        <f ca="1">H84+NPV(FD,I84:INDEX(I84:DC84,PAL))</f>
        <v>0</v>
      </c>
      <c r="G84" s="258">
        <f ca="1">SUMIF($H$5:$DC$5,"&lt;="&amp;PAL,$H84:$DC84)</f>
        <v>0</v>
      </c>
      <c r="H84" s="266">
        <f t="shared" ca="1" si="89"/>
        <v>0</v>
      </c>
      <c r="I84" s="266">
        <f t="shared" ca="1" si="89"/>
        <v>0</v>
      </c>
      <c r="J84" s="266">
        <f t="shared" ca="1" si="89"/>
        <v>0</v>
      </c>
      <c r="K84" s="266">
        <f t="shared" ca="1" si="89"/>
        <v>0</v>
      </c>
      <c r="L84" s="266">
        <f t="shared" ca="1" si="89"/>
        <v>0</v>
      </c>
      <c r="M84" s="266">
        <f t="shared" ca="1" si="89"/>
        <v>0</v>
      </c>
      <c r="N84" s="266">
        <f t="shared" ca="1" si="89"/>
        <v>0</v>
      </c>
      <c r="O84" s="266">
        <f t="shared" ca="1" si="89"/>
        <v>0</v>
      </c>
      <c r="P84" s="266">
        <f t="shared" ca="1" si="89"/>
        <v>0</v>
      </c>
      <c r="Q84" s="266">
        <f t="shared" ca="1" si="89"/>
        <v>0</v>
      </c>
      <c r="R84" s="266">
        <f t="shared" ca="1" si="89"/>
        <v>0</v>
      </c>
      <c r="S84" s="266">
        <f t="shared" ca="1" si="89"/>
        <v>0</v>
      </c>
      <c r="T84" s="266">
        <f t="shared" ca="1" si="89"/>
        <v>0</v>
      </c>
      <c r="U84" s="266">
        <f t="shared" ca="1" si="89"/>
        <v>0</v>
      </c>
      <c r="V84" s="266">
        <f t="shared" ca="1" si="89"/>
        <v>0</v>
      </c>
      <c r="W84" s="266">
        <f t="shared" ca="1" si="89"/>
        <v>0</v>
      </c>
      <c r="X84" s="266">
        <f t="shared" ca="1" si="90"/>
        <v>0</v>
      </c>
      <c r="Y84" s="266">
        <f t="shared" ca="1" si="90"/>
        <v>0</v>
      </c>
      <c r="Z84" s="266">
        <f t="shared" ca="1" si="90"/>
        <v>0</v>
      </c>
      <c r="AA84" s="266">
        <f t="shared" ca="1" si="90"/>
        <v>0</v>
      </c>
      <c r="AB84" s="266">
        <f t="shared" ca="1" si="90"/>
        <v>0</v>
      </c>
      <c r="AC84" s="266">
        <f t="shared" ca="1" si="90"/>
        <v>0</v>
      </c>
      <c r="AD84" s="266">
        <f t="shared" ca="1" si="90"/>
        <v>0</v>
      </c>
      <c r="AE84" s="266">
        <f t="shared" ca="1" si="90"/>
        <v>0</v>
      </c>
      <c r="AF84" s="266">
        <f t="shared" ca="1" si="90"/>
        <v>0</v>
      </c>
      <c r="AG84" s="266">
        <f t="shared" ca="1" si="90"/>
        <v>0</v>
      </c>
      <c r="AH84" s="266">
        <f t="shared" ca="1" si="90"/>
        <v>0</v>
      </c>
      <c r="AI84" s="266">
        <f t="shared" ca="1" si="90"/>
        <v>0</v>
      </c>
      <c r="AJ84" s="266">
        <f t="shared" ca="1" si="90"/>
        <v>0</v>
      </c>
      <c r="AK84" s="266">
        <f t="shared" ca="1" si="90"/>
        <v>0</v>
      </c>
      <c r="AL84" s="266">
        <f t="shared" ca="1" si="90"/>
        <v>0</v>
      </c>
      <c r="AM84" s="266">
        <f t="shared" ca="1" si="90"/>
        <v>0</v>
      </c>
      <c r="AN84" s="266">
        <f t="shared" ca="1" si="91"/>
        <v>0</v>
      </c>
      <c r="AO84" s="266">
        <f t="shared" ca="1" si="91"/>
        <v>0</v>
      </c>
      <c r="AP84" s="266">
        <f t="shared" ca="1" si="91"/>
        <v>0</v>
      </c>
      <c r="AQ84" s="266">
        <f t="shared" ca="1" si="91"/>
        <v>0</v>
      </c>
      <c r="AR84" s="266">
        <f t="shared" ca="1" si="91"/>
        <v>0</v>
      </c>
      <c r="AS84" s="266">
        <f t="shared" ca="1" si="91"/>
        <v>0</v>
      </c>
      <c r="AT84" s="266">
        <f t="shared" ca="1" si="91"/>
        <v>0</v>
      </c>
      <c r="AU84" s="266">
        <f t="shared" ca="1" si="91"/>
        <v>0</v>
      </c>
      <c r="AV84" s="266">
        <f t="shared" ca="1" si="91"/>
        <v>0</v>
      </c>
      <c r="AW84" s="266">
        <f t="shared" ca="1" si="91"/>
        <v>0</v>
      </c>
      <c r="AX84" s="266">
        <f t="shared" ca="1" si="91"/>
        <v>0</v>
      </c>
      <c r="AY84" s="266">
        <f t="shared" ca="1" si="91"/>
        <v>0</v>
      </c>
      <c r="AZ84" s="266">
        <f t="shared" ca="1" si="91"/>
        <v>0</v>
      </c>
      <c r="BA84" s="266">
        <f t="shared" ca="1" si="91"/>
        <v>0</v>
      </c>
      <c r="BB84" s="266">
        <f t="shared" ca="1" si="91"/>
        <v>0</v>
      </c>
      <c r="BC84" s="266">
        <f t="shared" ca="1" si="91"/>
        <v>0</v>
      </c>
      <c r="BD84" s="266">
        <f t="shared" ca="1" si="92"/>
        <v>0</v>
      </c>
      <c r="BE84" s="266">
        <f t="shared" ca="1" si="92"/>
        <v>0</v>
      </c>
      <c r="BF84" s="266">
        <f t="shared" ca="1" si="92"/>
        <v>0</v>
      </c>
      <c r="BG84" s="266">
        <f t="shared" ca="1" si="92"/>
        <v>0</v>
      </c>
      <c r="BH84" s="266">
        <f t="shared" ca="1" si="92"/>
        <v>0</v>
      </c>
      <c r="BI84" s="266">
        <f t="shared" ca="1" si="92"/>
        <v>0</v>
      </c>
      <c r="BJ84" s="266">
        <f t="shared" ca="1" si="92"/>
        <v>0</v>
      </c>
      <c r="BK84" s="266">
        <f t="shared" ca="1" si="92"/>
        <v>0</v>
      </c>
      <c r="BL84" s="266">
        <f t="shared" ca="1" si="92"/>
        <v>0</v>
      </c>
      <c r="BM84" s="266">
        <f t="shared" ca="1" si="92"/>
        <v>0</v>
      </c>
      <c r="BN84" s="266">
        <f t="shared" ca="1" si="92"/>
        <v>0</v>
      </c>
      <c r="BO84" s="266">
        <f t="shared" ca="1" si="92"/>
        <v>0</v>
      </c>
      <c r="BP84" s="266">
        <f t="shared" ca="1" si="92"/>
        <v>0</v>
      </c>
      <c r="BQ84" s="266">
        <f t="shared" ca="1" si="92"/>
        <v>0</v>
      </c>
      <c r="BR84" s="266">
        <f t="shared" ca="1" si="92"/>
        <v>0</v>
      </c>
      <c r="BS84" s="266">
        <f t="shared" ca="1" si="92"/>
        <v>0</v>
      </c>
      <c r="BT84" s="266">
        <f t="shared" ca="1" si="93"/>
        <v>0</v>
      </c>
      <c r="BU84" s="266">
        <f t="shared" ca="1" si="93"/>
        <v>0</v>
      </c>
      <c r="BV84" s="266">
        <f t="shared" ca="1" si="93"/>
        <v>0</v>
      </c>
      <c r="BW84" s="266">
        <f t="shared" ca="1" si="93"/>
        <v>0</v>
      </c>
      <c r="BX84" s="266">
        <f t="shared" ca="1" si="93"/>
        <v>0</v>
      </c>
      <c r="BY84" s="266">
        <f t="shared" ca="1" si="93"/>
        <v>0</v>
      </c>
      <c r="BZ84" s="266">
        <f t="shared" ca="1" si="93"/>
        <v>0</v>
      </c>
      <c r="CA84" s="266">
        <f t="shared" ca="1" si="93"/>
        <v>0</v>
      </c>
      <c r="CB84" s="266">
        <f t="shared" ca="1" si="93"/>
        <v>0</v>
      </c>
      <c r="CC84" s="266">
        <f t="shared" ca="1" si="93"/>
        <v>0</v>
      </c>
      <c r="CD84" s="266">
        <f t="shared" ca="1" si="93"/>
        <v>0</v>
      </c>
      <c r="CE84" s="266">
        <f t="shared" ca="1" si="93"/>
        <v>0</v>
      </c>
      <c r="CF84" s="266">
        <f t="shared" ca="1" si="93"/>
        <v>0</v>
      </c>
      <c r="CG84" s="266">
        <f t="shared" ca="1" si="93"/>
        <v>0</v>
      </c>
      <c r="CH84" s="266">
        <f t="shared" ca="1" si="93"/>
        <v>0</v>
      </c>
      <c r="CI84" s="266">
        <f t="shared" ca="1" si="93"/>
        <v>0</v>
      </c>
      <c r="CJ84" s="266">
        <f t="shared" ca="1" si="94"/>
        <v>0</v>
      </c>
      <c r="CK84" s="266">
        <f t="shared" ca="1" si="94"/>
        <v>0</v>
      </c>
      <c r="CL84" s="266">
        <f t="shared" ca="1" si="94"/>
        <v>0</v>
      </c>
      <c r="CM84" s="266">
        <f t="shared" ca="1" si="94"/>
        <v>0</v>
      </c>
      <c r="CN84" s="266">
        <f t="shared" ca="1" si="94"/>
        <v>0</v>
      </c>
      <c r="CO84" s="266">
        <f t="shared" ca="1" si="94"/>
        <v>0</v>
      </c>
      <c r="CP84" s="266">
        <f t="shared" ca="1" si="94"/>
        <v>0</v>
      </c>
      <c r="CQ84" s="266">
        <f t="shared" ca="1" si="94"/>
        <v>0</v>
      </c>
      <c r="CR84" s="266">
        <f t="shared" ca="1" si="94"/>
        <v>0</v>
      </c>
      <c r="CS84" s="266">
        <f t="shared" ca="1" si="94"/>
        <v>0</v>
      </c>
      <c r="CT84" s="266">
        <f t="shared" ca="1" si="95"/>
        <v>0</v>
      </c>
      <c r="CU84" s="266">
        <f t="shared" ca="1" si="95"/>
        <v>0</v>
      </c>
      <c r="CV84" s="266">
        <f t="shared" ca="1" si="95"/>
        <v>0</v>
      </c>
      <c r="CW84" s="266">
        <f t="shared" ca="1" si="95"/>
        <v>0</v>
      </c>
      <c r="CX84" s="266">
        <f t="shared" ca="1" si="95"/>
        <v>0</v>
      </c>
      <c r="CY84" s="266">
        <f t="shared" ca="1" si="95"/>
        <v>0</v>
      </c>
      <c r="CZ84" s="266">
        <f t="shared" ca="1" si="95"/>
        <v>0</v>
      </c>
      <c r="DA84" s="266">
        <f t="shared" ca="1" si="95"/>
        <v>0</v>
      </c>
      <c r="DB84" s="266">
        <f t="shared" ca="1" si="95"/>
        <v>0</v>
      </c>
      <c r="DC84" s="266">
        <f t="shared" ca="1" si="95"/>
        <v>0</v>
      </c>
      <c r="DE84" s="118" t="str">
        <f t="shared" ca="1" si="86"/>
        <v>F.6.</v>
      </c>
      <c r="DF84">
        <f t="shared" ca="1" si="96"/>
        <v>1</v>
      </c>
      <c r="DG84">
        <f t="shared" ca="1" si="97"/>
        <v>21</v>
      </c>
      <c r="DH84">
        <v>0</v>
      </c>
    </row>
    <row r="85" spans="1:112" hidden="1">
      <c r="A85" s="68">
        <v>73</v>
      </c>
      <c r="B85" s="262" t="str">
        <f t="shared" ca="1" si="83"/>
        <v>F.7.</v>
      </c>
      <c r="C85" s="263" t="str">
        <f t="shared" ca="1" si="84"/>
        <v>Veikla</v>
      </c>
      <c r="D85" s="267"/>
      <c r="E85" s="264">
        <f t="shared" ca="1" si="85"/>
        <v>0.21</v>
      </c>
      <c r="F85" s="265">
        <f ca="1">H85+NPV(FD,I85:INDEX(I85:DC85,PAL))</f>
        <v>0</v>
      </c>
      <c r="G85" s="258">
        <f ca="1">SUMIF($H$5:$DC$5,"&lt;="&amp;PAL,$H85:$DC85)</f>
        <v>0</v>
      </c>
      <c r="H85" s="266">
        <f t="shared" ca="1" si="89"/>
        <v>0</v>
      </c>
      <c r="I85" s="266">
        <f t="shared" ca="1" si="89"/>
        <v>0</v>
      </c>
      <c r="J85" s="266">
        <f t="shared" ca="1" si="89"/>
        <v>0</v>
      </c>
      <c r="K85" s="266">
        <f t="shared" ca="1" si="89"/>
        <v>0</v>
      </c>
      <c r="L85" s="266">
        <f t="shared" ca="1" si="89"/>
        <v>0</v>
      </c>
      <c r="M85" s="266">
        <f t="shared" ca="1" si="89"/>
        <v>0</v>
      </c>
      <c r="N85" s="266">
        <f t="shared" ca="1" si="89"/>
        <v>0</v>
      </c>
      <c r="O85" s="266">
        <f t="shared" ca="1" si="89"/>
        <v>0</v>
      </c>
      <c r="P85" s="266">
        <f t="shared" ca="1" si="89"/>
        <v>0</v>
      </c>
      <c r="Q85" s="266">
        <f t="shared" ca="1" si="89"/>
        <v>0</v>
      </c>
      <c r="R85" s="266">
        <f t="shared" ca="1" si="89"/>
        <v>0</v>
      </c>
      <c r="S85" s="266">
        <f t="shared" ca="1" si="89"/>
        <v>0</v>
      </c>
      <c r="T85" s="266">
        <f t="shared" ca="1" si="89"/>
        <v>0</v>
      </c>
      <c r="U85" s="266">
        <f t="shared" ca="1" si="89"/>
        <v>0</v>
      </c>
      <c r="V85" s="266">
        <f t="shared" ca="1" si="89"/>
        <v>0</v>
      </c>
      <c r="W85" s="266">
        <f t="shared" ca="1" si="89"/>
        <v>0</v>
      </c>
      <c r="X85" s="266">
        <f t="shared" ca="1" si="90"/>
        <v>0</v>
      </c>
      <c r="Y85" s="266">
        <f t="shared" ca="1" si="90"/>
        <v>0</v>
      </c>
      <c r="Z85" s="266">
        <f t="shared" ca="1" si="90"/>
        <v>0</v>
      </c>
      <c r="AA85" s="266">
        <f t="shared" ca="1" si="90"/>
        <v>0</v>
      </c>
      <c r="AB85" s="266">
        <f t="shared" ca="1" si="90"/>
        <v>0</v>
      </c>
      <c r="AC85" s="266">
        <f t="shared" ca="1" si="90"/>
        <v>0</v>
      </c>
      <c r="AD85" s="266">
        <f t="shared" ca="1" si="90"/>
        <v>0</v>
      </c>
      <c r="AE85" s="266">
        <f t="shared" ca="1" si="90"/>
        <v>0</v>
      </c>
      <c r="AF85" s="266">
        <f t="shared" ca="1" si="90"/>
        <v>0</v>
      </c>
      <c r="AG85" s="266">
        <f t="shared" ca="1" si="90"/>
        <v>0</v>
      </c>
      <c r="AH85" s="266">
        <f t="shared" ca="1" si="90"/>
        <v>0</v>
      </c>
      <c r="AI85" s="266">
        <f t="shared" ca="1" si="90"/>
        <v>0</v>
      </c>
      <c r="AJ85" s="266">
        <f t="shared" ca="1" si="90"/>
        <v>0</v>
      </c>
      <c r="AK85" s="266">
        <f t="shared" ca="1" si="90"/>
        <v>0</v>
      </c>
      <c r="AL85" s="266">
        <f t="shared" ca="1" si="90"/>
        <v>0</v>
      </c>
      <c r="AM85" s="266">
        <f t="shared" ca="1" si="90"/>
        <v>0</v>
      </c>
      <c r="AN85" s="266">
        <f t="shared" ca="1" si="91"/>
        <v>0</v>
      </c>
      <c r="AO85" s="266">
        <f t="shared" ca="1" si="91"/>
        <v>0</v>
      </c>
      <c r="AP85" s="266">
        <f t="shared" ca="1" si="91"/>
        <v>0</v>
      </c>
      <c r="AQ85" s="266">
        <f t="shared" ca="1" si="91"/>
        <v>0</v>
      </c>
      <c r="AR85" s="266">
        <f t="shared" ca="1" si="91"/>
        <v>0</v>
      </c>
      <c r="AS85" s="266">
        <f t="shared" ca="1" si="91"/>
        <v>0</v>
      </c>
      <c r="AT85" s="266">
        <f t="shared" ca="1" si="91"/>
        <v>0</v>
      </c>
      <c r="AU85" s="266">
        <f t="shared" ca="1" si="91"/>
        <v>0</v>
      </c>
      <c r="AV85" s="266">
        <f t="shared" ca="1" si="91"/>
        <v>0</v>
      </c>
      <c r="AW85" s="266">
        <f t="shared" ca="1" si="91"/>
        <v>0</v>
      </c>
      <c r="AX85" s="266">
        <f t="shared" ca="1" si="91"/>
        <v>0</v>
      </c>
      <c r="AY85" s="266">
        <f t="shared" ca="1" si="91"/>
        <v>0</v>
      </c>
      <c r="AZ85" s="266">
        <f t="shared" ca="1" si="91"/>
        <v>0</v>
      </c>
      <c r="BA85" s="266">
        <f t="shared" ca="1" si="91"/>
        <v>0</v>
      </c>
      <c r="BB85" s="266">
        <f t="shared" ca="1" si="91"/>
        <v>0</v>
      </c>
      <c r="BC85" s="266">
        <f t="shared" ca="1" si="91"/>
        <v>0</v>
      </c>
      <c r="BD85" s="266">
        <f t="shared" ca="1" si="92"/>
        <v>0</v>
      </c>
      <c r="BE85" s="266">
        <f t="shared" ca="1" si="92"/>
        <v>0</v>
      </c>
      <c r="BF85" s="266">
        <f t="shared" ca="1" si="92"/>
        <v>0</v>
      </c>
      <c r="BG85" s="266">
        <f t="shared" ca="1" si="92"/>
        <v>0</v>
      </c>
      <c r="BH85" s="266">
        <f t="shared" ca="1" si="92"/>
        <v>0</v>
      </c>
      <c r="BI85" s="266">
        <f t="shared" ca="1" si="92"/>
        <v>0</v>
      </c>
      <c r="BJ85" s="266">
        <f t="shared" ca="1" si="92"/>
        <v>0</v>
      </c>
      <c r="BK85" s="266">
        <f t="shared" ca="1" si="92"/>
        <v>0</v>
      </c>
      <c r="BL85" s="266">
        <f t="shared" ca="1" si="92"/>
        <v>0</v>
      </c>
      <c r="BM85" s="266">
        <f t="shared" ca="1" si="92"/>
        <v>0</v>
      </c>
      <c r="BN85" s="266">
        <f t="shared" ca="1" si="92"/>
        <v>0</v>
      </c>
      <c r="BO85" s="266">
        <f t="shared" ca="1" si="92"/>
        <v>0</v>
      </c>
      <c r="BP85" s="266">
        <f t="shared" ca="1" si="92"/>
        <v>0</v>
      </c>
      <c r="BQ85" s="266">
        <f t="shared" ca="1" si="92"/>
        <v>0</v>
      </c>
      <c r="BR85" s="266">
        <f t="shared" ca="1" si="92"/>
        <v>0</v>
      </c>
      <c r="BS85" s="266">
        <f t="shared" ca="1" si="92"/>
        <v>0</v>
      </c>
      <c r="BT85" s="266">
        <f t="shared" ca="1" si="93"/>
        <v>0</v>
      </c>
      <c r="BU85" s="266">
        <f t="shared" ca="1" si="93"/>
        <v>0</v>
      </c>
      <c r="BV85" s="266">
        <f t="shared" ca="1" si="93"/>
        <v>0</v>
      </c>
      <c r="BW85" s="266">
        <f t="shared" ca="1" si="93"/>
        <v>0</v>
      </c>
      <c r="BX85" s="266">
        <f t="shared" ca="1" si="93"/>
        <v>0</v>
      </c>
      <c r="BY85" s="266">
        <f t="shared" ca="1" si="93"/>
        <v>0</v>
      </c>
      <c r="BZ85" s="266">
        <f t="shared" ca="1" si="93"/>
        <v>0</v>
      </c>
      <c r="CA85" s="266">
        <f t="shared" ca="1" si="93"/>
        <v>0</v>
      </c>
      <c r="CB85" s="266">
        <f t="shared" ca="1" si="93"/>
        <v>0</v>
      </c>
      <c r="CC85" s="266">
        <f t="shared" ca="1" si="93"/>
        <v>0</v>
      </c>
      <c r="CD85" s="266">
        <f t="shared" ca="1" si="93"/>
        <v>0</v>
      </c>
      <c r="CE85" s="266">
        <f t="shared" ca="1" si="93"/>
        <v>0</v>
      </c>
      <c r="CF85" s="266">
        <f t="shared" ca="1" si="93"/>
        <v>0</v>
      </c>
      <c r="CG85" s="266">
        <f t="shared" ca="1" si="93"/>
        <v>0</v>
      </c>
      <c r="CH85" s="266">
        <f t="shared" ca="1" si="93"/>
        <v>0</v>
      </c>
      <c r="CI85" s="266">
        <f t="shared" ca="1" si="93"/>
        <v>0</v>
      </c>
      <c r="CJ85" s="266">
        <f t="shared" ca="1" si="94"/>
        <v>0</v>
      </c>
      <c r="CK85" s="266">
        <f t="shared" ca="1" si="94"/>
        <v>0</v>
      </c>
      <c r="CL85" s="266">
        <f t="shared" ca="1" si="94"/>
        <v>0</v>
      </c>
      <c r="CM85" s="266">
        <f t="shared" ca="1" si="94"/>
        <v>0</v>
      </c>
      <c r="CN85" s="266">
        <f t="shared" ca="1" si="94"/>
        <v>0</v>
      </c>
      <c r="CO85" s="266">
        <f t="shared" ca="1" si="94"/>
        <v>0</v>
      </c>
      <c r="CP85" s="266">
        <f t="shared" ca="1" si="94"/>
        <v>0</v>
      </c>
      <c r="CQ85" s="266">
        <f t="shared" ca="1" si="94"/>
        <v>0</v>
      </c>
      <c r="CR85" s="266">
        <f t="shared" ca="1" si="94"/>
        <v>0</v>
      </c>
      <c r="CS85" s="266">
        <f t="shared" ca="1" si="94"/>
        <v>0</v>
      </c>
      <c r="CT85" s="266">
        <f t="shared" ca="1" si="95"/>
        <v>0</v>
      </c>
      <c r="CU85" s="266">
        <f t="shared" ca="1" si="95"/>
        <v>0</v>
      </c>
      <c r="CV85" s="266">
        <f t="shared" ca="1" si="95"/>
        <v>0</v>
      </c>
      <c r="CW85" s="266">
        <f t="shared" ca="1" si="95"/>
        <v>0</v>
      </c>
      <c r="CX85" s="266">
        <f t="shared" ca="1" si="95"/>
        <v>0</v>
      </c>
      <c r="CY85" s="266">
        <f t="shared" ca="1" si="95"/>
        <v>0</v>
      </c>
      <c r="CZ85" s="266">
        <f t="shared" ca="1" si="95"/>
        <v>0</v>
      </c>
      <c r="DA85" s="266">
        <f t="shared" ca="1" si="95"/>
        <v>0</v>
      </c>
      <c r="DB85" s="266">
        <f t="shared" ca="1" si="95"/>
        <v>0</v>
      </c>
      <c r="DC85" s="266">
        <f t="shared" ca="1" si="95"/>
        <v>0</v>
      </c>
      <c r="DE85" s="118" t="str">
        <f t="shared" ca="1" si="86"/>
        <v>F.7.</v>
      </c>
      <c r="DF85">
        <f t="shared" ca="1" si="96"/>
        <v>1</v>
      </c>
      <c r="DG85">
        <f t="shared" ca="1" si="97"/>
        <v>21</v>
      </c>
      <c r="DH85">
        <v>0</v>
      </c>
    </row>
    <row r="86" spans="1:112" hidden="1">
      <c r="A86" s="68">
        <v>74</v>
      </c>
      <c r="B86" s="262" t="str">
        <f t="shared" ca="1" si="83"/>
        <v>F.8.</v>
      </c>
      <c r="C86" s="263" t="str">
        <f t="shared" ca="1" si="84"/>
        <v>Veikla</v>
      </c>
      <c r="D86" s="267"/>
      <c r="E86" s="264">
        <f t="shared" ca="1" si="85"/>
        <v>0.21</v>
      </c>
      <c r="F86" s="265">
        <f ca="1">H86+NPV(FD,I86:INDEX(I86:DC86,PAL))</f>
        <v>0</v>
      </c>
      <c r="G86" s="258">
        <f ca="1">SUMIF($H$5:$DC$5,"&lt;="&amp;PAL,$H86:$DC86)</f>
        <v>0</v>
      </c>
      <c r="H86" s="266">
        <f t="shared" ca="1" si="89"/>
        <v>0</v>
      </c>
      <c r="I86" s="266">
        <f t="shared" ca="1" si="89"/>
        <v>0</v>
      </c>
      <c r="J86" s="266">
        <f t="shared" ca="1" si="89"/>
        <v>0</v>
      </c>
      <c r="K86" s="266">
        <f t="shared" ca="1" si="89"/>
        <v>0</v>
      </c>
      <c r="L86" s="266">
        <f t="shared" ca="1" si="89"/>
        <v>0</v>
      </c>
      <c r="M86" s="266">
        <f t="shared" ca="1" si="89"/>
        <v>0</v>
      </c>
      <c r="N86" s="266">
        <f t="shared" ca="1" si="89"/>
        <v>0</v>
      </c>
      <c r="O86" s="266">
        <f t="shared" ca="1" si="89"/>
        <v>0</v>
      </c>
      <c r="P86" s="266">
        <f t="shared" ca="1" si="89"/>
        <v>0</v>
      </c>
      <c r="Q86" s="266">
        <f t="shared" ca="1" si="89"/>
        <v>0</v>
      </c>
      <c r="R86" s="266">
        <f t="shared" ca="1" si="89"/>
        <v>0</v>
      </c>
      <c r="S86" s="266">
        <f t="shared" ca="1" si="89"/>
        <v>0</v>
      </c>
      <c r="T86" s="266">
        <f t="shared" ca="1" si="89"/>
        <v>0</v>
      </c>
      <c r="U86" s="266">
        <f t="shared" ca="1" si="89"/>
        <v>0</v>
      </c>
      <c r="V86" s="266">
        <f t="shared" ca="1" si="89"/>
        <v>0</v>
      </c>
      <c r="W86" s="266">
        <f t="shared" ca="1" si="89"/>
        <v>0</v>
      </c>
      <c r="X86" s="266">
        <f t="shared" ca="1" si="90"/>
        <v>0</v>
      </c>
      <c r="Y86" s="266">
        <f t="shared" ca="1" si="90"/>
        <v>0</v>
      </c>
      <c r="Z86" s="266">
        <f t="shared" ca="1" si="90"/>
        <v>0</v>
      </c>
      <c r="AA86" s="266">
        <f t="shared" ca="1" si="90"/>
        <v>0</v>
      </c>
      <c r="AB86" s="266">
        <f t="shared" ca="1" si="90"/>
        <v>0</v>
      </c>
      <c r="AC86" s="266">
        <f t="shared" ca="1" si="90"/>
        <v>0</v>
      </c>
      <c r="AD86" s="266">
        <f t="shared" ca="1" si="90"/>
        <v>0</v>
      </c>
      <c r="AE86" s="266">
        <f t="shared" ca="1" si="90"/>
        <v>0</v>
      </c>
      <c r="AF86" s="266">
        <f t="shared" ca="1" si="90"/>
        <v>0</v>
      </c>
      <c r="AG86" s="266">
        <f t="shared" ca="1" si="90"/>
        <v>0</v>
      </c>
      <c r="AH86" s="266">
        <f t="shared" ca="1" si="90"/>
        <v>0</v>
      </c>
      <c r="AI86" s="266">
        <f t="shared" ca="1" si="90"/>
        <v>0</v>
      </c>
      <c r="AJ86" s="266">
        <f t="shared" ca="1" si="90"/>
        <v>0</v>
      </c>
      <c r="AK86" s="266">
        <f t="shared" ca="1" si="90"/>
        <v>0</v>
      </c>
      <c r="AL86" s="266">
        <f t="shared" ca="1" si="90"/>
        <v>0</v>
      </c>
      <c r="AM86" s="266">
        <f t="shared" ca="1" si="90"/>
        <v>0</v>
      </c>
      <c r="AN86" s="266">
        <f t="shared" ca="1" si="91"/>
        <v>0</v>
      </c>
      <c r="AO86" s="266">
        <f t="shared" ca="1" si="91"/>
        <v>0</v>
      </c>
      <c r="AP86" s="266">
        <f t="shared" ca="1" si="91"/>
        <v>0</v>
      </c>
      <c r="AQ86" s="266">
        <f t="shared" ca="1" si="91"/>
        <v>0</v>
      </c>
      <c r="AR86" s="266">
        <f t="shared" ca="1" si="91"/>
        <v>0</v>
      </c>
      <c r="AS86" s="266">
        <f t="shared" ca="1" si="91"/>
        <v>0</v>
      </c>
      <c r="AT86" s="266">
        <f t="shared" ca="1" si="91"/>
        <v>0</v>
      </c>
      <c r="AU86" s="266">
        <f t="shared" ca="1" si="91"/>
        <v>0</v>
      </c>
      <c r="AV86" s="266">
        <f t="shared" ca="1" si="91"/>
        <v>0</v>
      </c>
      <c r="AW86" s="266">
        <f t="shared" ca="1" si="91"/>
        <v>0</v>
      </c>
      <c r="AX86" s="266">
        <f t="shared" ca="1" si="91"/>
        <v>0</v>
      </c>
      <c r="AY86" s="266">
        <f t="shared" ca="1" si="91"/>
        <v>0</v>
      </c>
      <c r="AZ86" s="266">
        <f t="shared" ca="1" si="91"/>
        <v>0</v>
      </c>
      <c r="BA86" s="266">
        <f t="shared" ca="1" si="91"/>
        <v>0</v>
      </c>
      <c r="BB86" s="266">
        <f t="shared" ca="1" si="91"/>
        <v>0</v>
      </c>
      <c r="BC86" s="266">
        <f t="shared" ca="1" si="91"/>
        <v>0</v>
      </c>
      <c r="BD86" s="266">
        <f t="shared" ca="1" si="92"/>
        <v>0</v>
      </c>
      <c r="BE86" s="266">
        <f t="shared" ca="1" si="92"/>
        <v>0</v>
      </c>
      <c r="BF86" s="266">
        <f t="shared" ca="1" si="92"/>
        <v>0</v>
      </c>
      <c r="BG86" s="266">
        <f t="shared" ca="1" si="92"/>
        <v>0</v>
      </c>
      <c r="BH86" s="266">
        <f t="shared" ca="1" si="92"/>
        <v>0</v>
      </c>
      <c r="BI86" s="266">
        <f t="shared" ca="1" si="92"/>
        <v>0</v>
      </c>
      <c r="BJ86" s="266">
        <f t="shared" ca="1" si="92"/>
        <v>0</v>
      </c>
      <c r="BK86" s="266">
        <f t="shared" ca="1" si="92"/>
        <v>0</v>
      </c>
      <c r="BL86" s="266">
        <f t="shared" ca="1" si="92"/>
        <v>0</v>
      </c>
      <c r="BM86" s="266">
        <f t="shared" ca="1" si="92"/>
        <v>0</v>
      </c>
      <c r="BN86" s="266">
        <f t="shared" ca="1" si="92"/>
        <v>0</v>
      </c>
      <c r="BO86" s="266">
        <f t="shared" ca="1" si="92"/>
        <v>0</v>
      </c>
      <c r="BP86" s="266">
        <f t="shared" ca="1" si="92"/>
        <v>0</v>
      </c>
      <c r="BQ86" s="266">
        <f t="shared" ca="1" si="92"/>
        <v>0</v>
      </c>
      <c r="BR86" s="266">
        <f t="shared" ca="1" si="92"/>
        <v>0</v>
      </c>
      <c r="BS86" s="266">
        <f t="shared" ca="1" si="92"/>
        <v>0</v>
      </c>
      <c r="BT86" s="266">
        <f t="shared" ca="1" si="93"/>
        <v>0</v>
      </c>
      <c r="BU86" s="266">
        <f t="shared" ca="1" si="93"/>
        <v>0</v>
      </c>
      <c r="BV86" s="266">
        <f t="shared" ca="1" si="93"/>
        <v>0</v>
      </c>
      <c r="BW86" s="266">
        <f t="shared" ca="1" si="93"/>
        <v>0</v>
      </c>
      <c r="BX86" s="266">
        <f t="shared" ca="1" si="93"/>
        <v>0</v>
      </c>
      <c r="BY86" s="266">
        <f t="shared" ca="1" si="93"/>
        <v>0</v>
      </c>
      <c r="BZ86" s="266">
        <f t="shared" ca="1" si="93"/>
        <v>0</v>
      </c>
      <c r="CA86" s="266">
        <f t="shared" ca="1" si="93"/>
        <v>0</v>
      </c>
      <c r="CB86" s="266">
        <f t="shared" ca="1" si="93"/>
        <v>0</v>
      </c>
      <c r="CC86" s="266">
        <f t="shared" ca="1" si="93"/>
        <v>0</v>
      </c>
      <c r="CD86" s="266">
        <f t="shared" ca="1" si="93"/>
        <v>0</v>
      </c>
      <c r="CE86" s="266">
        <f t="shared" ca="1" si="93"/>
        <v>0</v>
      </c>
      <c r="CF86" s="266">
        <f t="shared" ca="1" si="93"/>
        <v>0</v>
      </c>
      <c r="CG86" s="266">
        <f t="shared" ca="1" si="93"/>
        <v>0</v>
      </c>
      <c r="CH86" s="266">
        <f t="shared" ca="1" si="93"/>
        <v>0</v>
      </c>
      <c r="CI86" s="266">
        <f t="shared" ca="1" si="93"/>
        <v>0</v>
      </c>
      <c r="CJ86" s="266">
        <f t="shared" ca="1" si="94"/>
        <v>0</v>
      </c>
      <c r="CK86" s="266">
        <f t="shared" ca="1" si="94"/>
        <v>0</v>
      </c>
      <c r="CL86" s="266">
        <f t="shared" ca="1" si="94"/>
        <v>0</v>
      </c>
      <c r="CM86" s="266">
        <f t="shared" ca="1" si="94"/>
        <v>0</v>
      </c>
      <c r="CN86" s="266">
        <f t="shared" ca="1" si="94"/>
        <v>0</v>
      </c>
      <c r="CO86" s="266">
        <f t="shared" ca="1" si="94"/>
        <v>0</v>
      </c>
      <c r="CP86" s="266">
        <f t="shared" ca="1" si="94"/>
        <v>0</v>
      </c>
      <c r="CQ86" s="266">
        <f t="shared" ca="1" si="94"/>
        <v>0</v>
      </c>
      <c r="CR86" s="266">
        <f t="shared" ca="1" si="94"/>
        <v>0</v>
      </c>
      <c r="CS86" s="266">
        <f t="shared" ca="1" si="94"/>
        <v>0</v>
      </c>
      <c r="CT86" s="266">
        <f t="shared" ca="1" si="95"/>
        <v>0</v>
      </c>
      <c r="CU86" s="266">
        <f t="shared" ca="1" si="95"/>
        <v>0</v>
      </c>
      <c r="CV86" s="266">
        <f t="shared" ca="1" si="95"/>
        <v>0</v>
      </c>
      <c r="CW86" s="266">
        <f t="shared" ca="1" si="95"/>
        <v>0</v>
      </c>
      <c r="CX86" s="266">
        <f t="shared" ca="1" si="95"/>
        <v>0</v>
      </c>
      <c r="CY86" s="266">
        <f t="shared" ca="1" si="95"/>
        <v>0</v>
      </c>
      <c r="CZ86" s="266">
        <f t="shared" ca="1" si="95"/>
        <v>0</v>
      </c>
      <c r="DA86" s="266">
        <f t="shared" ca="1" si="95"/>
        <v>0</v>
      </c>
      <c r="DB86" s="266">
        <f t="shared" ca="1" si="95"/>
        <v>0</v>
      </c>
      <c r="DC86" s="266">
        <f t="shared" ca="1" si="95"/>
        <v>0</v>
      </c>
      <c r="DE86" s="118" t="str">
        <f t="shared" ca="1" si="86"/>
        <v>F.8.</v>
      </c>
      <c r="DF86">
        <f t="shared" ca="1" si="96"/>
        <v>1</v>
      </c>
      <c r="DG86">
        <f t="shared" ca="1" si="97"/>
        <v>21</v>
      </c>
      <c r="DH86">
        <v>0</v>
      </c>
    </row>
    <row r="87" spans="1:112" hidden="1">
      <c r="A87" s="68">
        <v>75</v>
      </c>
      <c r="B87" s="262" t="str">
        <f t="shared" ca="1" si="83"/>
        <v>F.9.</v>
      </c>
      <c r="C87" s="263" t="str">
        <f t="shared" ca="1" si="84"/>
        <v>Reinvesticijos (po priemonės įgyvendinimo)</v>
      </c>
      <c r="D87" s="180"/>
      <c r="E87" s="264">
        <f t="shared" ca="1" si="85"/>
        <v>0.21</v>
      </c>
      <c r="F87" s="265">
        <f ca="1">H87+NPV(FD,I87:INDEX(I87:DC87,PAL))</f>
        <v>0</v>
      </c>
      <c r="G87" s="258">
        <f ca="1">SUMIF($H$5:$DC$5,"&lt;="&amp;PAL,$H87:$DC87)</f>
        <v>0</v>
      </c>
      <c r="H87" s="266">
        <f t="shared" ca="1" si="89"/>
        <v>0</v>
      </c>
      <c r="I87" s="266">
        <f t="shared" ca="1" si="89"/>
        <v>0</v>
      </c>
      <c r="J87" s="266">
        <f t="shared" ca="1" si="89"/>
        <v>0</v>
      </c>
      <c r="K87" s="266">
        <f t="shared" ca="1" si="89"/>
        <v>0</v>
      </c>
      <c r="L87" s="266">
        <f t="shared" ca="1" si="89"/>
        <v>0</v>
      </c>
      <c r="M87" s="266">
        <f t="shared" ca="1" si="89"/>
        <v>0</v>
      </c>
      <c r="N87" s="266">
        <f t="shared" ca="1" si="89"/>
        <v>0</v>
      </c>
      <c r="O87" s="266">
        <f t="shared" ca="1" si="89"/>
        <v>0</v>
      </c>
      <c r="P87" s="266">
        <f t="shared" ca="1" si="89"/>
        <v>0</v>
      </c>
      <c r="Q87" s="266">
        <f t="shared" ca="1" si="89"/>
        <v>0</v>
      </c>
      <c r="R87" s="266">
        <f t="shared" ca="1" si="89"/>
        <v>0</v>
      </c>
      <c r="S87" s="266">
        <f t="shared" ca="1" si="89"/>
        <v>0</v>
      </c>
      <c r="T87" s="266">
        <f t="shared" ca="1" si="89"/>
        <v>0</v>
      </c>
      <c r="U87" s="266">
        <f t="shared" ca="1" si="89"/>
        <v>0</v>
      </c>
      <c r="V87" s="266">
        <f t="shared" ca="1" si="89"/>
        <v>0</v>
      </c>
      <c r="W87" s="266">
        <f t="shared" ca="1" si="89"/>
        <v>0</v>
      </c>
      <c r="X87" s="266">
        <f t="shared" ca="1" si="90"/>
        <v>0</v>
      </c>
      <c r="Y87" s="266">
        <f t="shared" ca="1" si="90"/>
        <v>0</v>
      </c>
      <c r="Z87" s="266">
        <f t="shared" ca="1" si="90"/>
        <v>0</v>
      </c>
      <c r="AA87" s="266">
        <f t="shared" ca="1" si="90"/>
        <v>0</v>
      </c>
      <c r="AB87" s="266">
        <f t="shared" ca="1" si="90"/>
        <v>0</v>
      </c>
      <c r="AC87" s="266">
        <f t="shared" ca="1" si="90"/>
        <v>0</v>
      </c>
      <c r="AD87" s="266">
        <f t="shared" ca="1" si="90"/>
        <v>0</v>
      </c>
      <c r="AE87" s="266">
        <f t="shared" ca="1" si="90"/>
        <v>0</v>
      </c>
      <c r="AF87" s="266">
        <f t="shared" ca="1" si="90"/>
        <v>0</v>
      </c>
      <c r="AG87" s="266">
        <f t="shared" ca="1" si="90"/>
        <v>0</v>
      </c>
      <c r="AH87" s="266">
        <f t="shared" ca="1" si="90"/>
        <v>0</v>
      </c>
      <c r="AI87" s="266">
        <f t="shared" ca="1" si="90"/>
        <v>0</v>
      </c>
      <c r="AJ87" s="266">
        <f t="shared" ca="1" si="90"/>
        <v>0</v>
      </c>
      <c r="AK87" s="266">
        <f t="shared" ca="1" si="90"/>
        <v>0</v>
      </c>
      <c r="AL87" s="266">
        <f t="shared" ca="1" si="90"/>
        <v>0</v>
      </c>
      <c r="AM87" s="266">
        <f t="shared" ca="1" si="90"/>
        <v>0</v>
      </c>
      <c r="AN87" s="266">
        <f t="shared" ca="1" si="91"/>
        <v>0</v>
      </c>
      <c r="AO87" s="266">
        <f t="shared" ca="1" si="91"/>
        <v>0</v>
      </c>
      <c r="AP87" s="266">
        <f t="shared" ca="1" si="91"/>
        <v>0</v>
      </c>
      <c r="AQ87" s="266">
        <f t="shared" ca="1" si="91"/>
        <v>0</v>
      </c>
      <c r="AR87" s="266">
        <f t="shared" ca="1" si="91"/>
        <v>0</v>
      </c>
      <c r="AS87" s="266">
        <f t="shared" ca="1" si="91"/>
        <v>0</v>
      </c>
      <c r="AT87" s="266">
        <f t="shared" ca="1" si="91"/>
        <v>0</v>
      </c>
      <c r="AU87" s="266">
        <f t="shared" ca="1" si="91"/>
        <v>0</v>
      </c>
      <c r="AV87" s="266">
        <f t="shared" ca="1" si="91"/>
        <v>0</v>
      </c>
      <c r="AW87" s="266">
        <f t="shared" ca="1" si="91"/>
        <v>0</v>
      </c>
      <c r="AX87" s="266">
        <f t="shared" ca="1" si="91"/>
        <v>0</v>
      </c>
      <c r="AY87" s="266">
        <f t="shared" ca="1" si="91"/>
        <v>0</v>
      </c>
      <c r="AZ87" s="266">
        <f t="shared" ca="1" si="91"/>
        <v>0</v>
      </c>
      <c r="BA87" s="266">
        <f t="shared" ca="1" si="91"/>
        <v>0</v>
      </c>
      <c r="BB87" s="266">
        <f t="shared" ca="1" si="91"/>
        <v>0</v>
      </c>
      <c r="BC87" s="266">
        <f t="shared" ca="1" si="91"/>
        <v>0</v>
      </c>
      <c r="BD87" s="266">
        <f t="shared" ca="1" si="92"/>
        <v>0</v>
      </c>
      <c r="BE87" s="266">
        <f t="shared" ca="1" si="92"/>
        <v>0</v>
      </c>
      <c r="BF87" s="266">
        <f t="shared" ca="1" si="92"/>
        <v>0</v>
      </c>
      <c r="BG87" s="266">
        <f t="shared" ca="1" si="92"/>
        <v>0</v>
      </c>
      <c r="BH87" s="266">
        <f t="shared" ca="1" si="92"/>
        <v>0</v>
      </c>
      <c r="BI87" s="266">
        <f t="shared" ca="1" si="92"/>
        <v>0</v>
      </c>
      <c r="BJ87" s="266">
        <f t="shared" ca="1" si="92"/>
        <v>0</v>
      </c>
      <c r="BK87" s="266">
        <f t="shared" ca="1" si="92"/>
        <v>0</v>
      </c>
      <c r="BL87" s="266">
        <f t="shared" ca="1" si="92"/>
        <v>0</v>
      </c>
      <c r="BM87" s="266">
        <f t="shared" ca="1" si="92"/>
        <v>0</v>
      </c>
      <c r="BN87" s="266">
        <f t="shared" ca="1" si="92"/>
        <v>0</v>
      </c>
      <c r="BO87" s="266">
        <f t="shared" ca="1" si="92"/>
        <v>0</v>
      </c>
      <c r="BP87" s="266">
        <f t="shared" ca="1" si="92"/>
        <v>0</v>
      </c>
      <c r="BQ87" s="266">
        <f t="shared" ca="1" si="92"/>
        <v>0</v>
      </c>
      <c r="BR87" s="266">
        <f t="shared" ca="1" si="92"/>
        <v>0</v>
      </c>
      <c r="BS87" s="266">
        <f t="shared" ca="1" si="92"/>
        <v>0</v>
      </c>
      <c r="BT87" s="266">
        <f t="shared" ca="1" si="93"/>
        <v>0</v>
      </c>
      <c r="BU87" s="266">
        <f t="shared" ca="1" si="93"/>
        <v>0</v>
      </c>
      <c r="BV87" s="266">
        <f t="shared" ca="1" si="93"/>
        <v>0</v>
      </c>
      <c r="BW87" s="266">
        <f t="shared" ca="1" si="93"/>
        <v>0</v>
      </c>
      <c r="BX87" s="266">
        <f t="shared" ca="1" si="93"/>
        <v>0</v>
      </c>
      <c r="BY87" s="266">
        <f t="shared" ca="1" si="93"/>
        <v>0</v>
      </c>
      <c r="BZ87" s="266">
        <f t="shared" ca="1" si="93"/>
        <v>0</v>
      </c>
      <c r="CA87" s="266">
        <f t="shared" ca="1" si="93"/>
        <v>0</v>
      </c>
      <c r="CB87" s="266">
        <f t="shared" ca="1" si="93"/>
        <v>0</v>
      </c>
      <c r="CC87" s="266">
        <f t="shared" ca="1" si="93"/>
        <v>0</v>
      </c>
      <c r="CD87" s="266">
        <f t="shared" ca="1" si="93"/>
        <v>0</v>
      </c>
      <c r="CE87" s="266">
        <f t="shared" ca="1" si="93"/>
        <v>0</v>
      </c>
      <c r="CF87" s="266">
        <f t="shared" ca="1" si="93"/>
        <v>0</v>
      </c>
      <c r="CG87" s="266">
        <f t="shared" ca="1" si="93"/>
        <v>0</v>
      </c>
      <c r="CH87" s="266">
        <f t="shared" ca="1" si="93"/>
        <v>0</v>
      </c>
      <c r="CI87" s="266">
        <f t="shared" ca="1" si="93"/>
        <v>0</v>
      </c>
      <c r="CJ87" s="266">
        <f t="shared" ca="1" si="94"/>
        <v>0</v>
      </c>
      <c r="CK87" s="266">
        <f t="shared" ca="1" si="94"/>
        <v>0</v>
      </c>
      <c r="CL87" s="266">
        <f t="shared" ca="1" si="94"/>
        <v>0</v>
      </c>
      <c r="CM87" s="266">
        <f t="shared" ca="1" si="94"/>
        <v>0</v>
      </c>
      <c r="CN87" s="266">
        <f t="shared" ca="1" si="94"/>
        <v>0</v>
      </c>
      <c r="CO87" s="266">
        <f t="shared" ca="1" si="94"/>
        <v>0</v>
      </c>
      <c r="CP87" s="266">
        <f t="shared" ca="1" si="94"/>
        <v>0</v>
      </c>
      <c r="CQ87" s="266">
        <f t="shared" ca="1" si="94"/>
        <v>0</v>
      </c>
      <c r="CR87" s="266">
        <f t="shared" ca="1" si="94"/>
        <v>0</v>
      </c>
      <c r="CS87" s="266">
        <f t="shared" ca="1" si="94"/>
        <v>0</v>
      </c>
      <c r="CT87" s="266">
        <f t="shared" ca="1" si="95"/>
        <v>0</v>
      </c>
      <c r="CU87" s="266">
        <f t="shared" ca="1" si="95"/>
        <v>0</v>
      </c>
      <c r="CV87" s="266">
        <f t="shared" ca="1" si="95"/>
        <v>0</v>
      </c>
      <c r="CW87" s="266">
        <f t="shared" ca="1" si="95"/>
        <v>0</v>
      </c>
      <c r="CX87" s="266">
        <f t="shared" ca="1" si="95"/>
        <v>0</v>
      </c>
      <c r="CY87" s="266">
        <f t="shared" ca="1" si="95"/>
        <v>0</v>
      </c>
      <c r="CZ87" s="266">
        <f t="shared" ca="1" si="95"/>
        <v>0</v>
      </c>
      <c r="DA87" s="266">
        <f t="shared" ca="1" si="95"/>
        <v>0</v>
      </c>
      <c r="DB87" s="266">
        <f t="shared" ca="1" si="95"/>
        <v>0</v>
      </c>
      <c r="DC87" s="266">
        <f t="shared" ca="1" si="95"/>
        <v>0</v>
      </c>
      <c r="DE87" s="118" t="str">
        <f t="shared" ca="1" si="86"/>
        <v>F.9.</v>
      </c>
      <c r="DF87">
        <f t="shared" ca="1" si="96"/>
        <v>1</v>
      </c>
      <c r="DG87">
        <f t="shared" ca="1" si="97"/>
        <v>21</v>
      </c>
      <c r="DH87">
        <v>0</v>
      </c>
    </row>
    <row r="88" spans="1:112" hidden="1">
      <c r="A88" s="68">
        <v>76</v>
      </c>
      <c r="B88" s="262" t="str">
        <f t="shared" ca="1" si="83"/>
        <v>F.L.</v>
      </c>
      <c r="C88" s="263" t="str">
        <f t="shared" ca="1" si="84"/>
        <v>Likutinė vertė</v>
      </c>
      <c r="D88" s="180"/>
      <c r="E88" s="264">
        <f t="shared" ca="1" si="85"/>
        <v>0.21</v>
      </c>
      <c r="F88" s="265">
        <f ca="1">H88+NPV(FD,I88:INDEX(I88:DC88,PAL))</f>
        <v>0</v>
      </c>
      <c r="G88" s="258">
        <f ca="1">SUMIF($H$5:$DC$5,"&lt;="&amp;PAL,$H88:$DC88)</f>
        <v>0</v>
      </c>
      <c r="H88" s="266">
        <f t="shared" ref="H88:BS88" ca="1" si="98">OFFSET(INDIRECT("'"&amp;Opt_alt&amp;"'!H12"),$A88,H$5)</f>
        <v>0</v>
      </c>
      <c r="I88" s="266">
        <f t="shared" ca="1" si="98"/>
        <v>0</v>
      </c>
      <c r="J88" s="266">
        <f t="shared" ca="1" si="98"/>
        <v>0</v>
      </c>
      <c r="K88" s="266">
        <f t="shared" ca="1" si="98"/>
        <v>0</v>
      </c>
      <c r="L88" s="266">
        <f t="shared" ca="1" si="98"/>
        <v>0</v>
      </c>
      <c r="M88" s="266">
        <f t="shared" ca="1" si="98"/>
        <v>0</v>
      </c>
      <c r="N88" s="266">
        <f t="shared" ca="1" si="98"/>
        <v>0</v>
      </c>
      <c r="O88" s="266">
        <f t="shared" ca="1" si="98"/>
        <v>0</v>
      </c>
      <c r="P88" s="266">
        <f t="shared" ca="1" si="98"/>
        <v>0</v>
      </c>
      <c r="Q88" s="266">
        <f t="shared" ca="1" si="98"/>
        <v>0</v>
      </c>
      <c r="R88" s="266">
        <f t="shared" ca="1" si="98"/>
        <v>0</v>
      </c>
      <c r="S88" s="266">
        <f t="shared" ca="1" si="98"/>
        <v>0</v>
      </c>
      <c r="T88" s="266">
        <f t="shared" ca="1" si="98"/>
        <v>0</v>
      </c>
      <c r="U88" s="266">
        <f t="shared" ca="1" si="98"/>
        <v>0</v>
      </c>
      <c r="V88" s="266">
        <f t="shared" ca="1" si="98"/>
        <v>0</v>
      </c>
      <c r="W88" s="266">
        <f t="shared" ca="1" si="98"/>
        <v>0</v>
      </c>
      <c r="X88" s="266">
        <f t="shared" ca="1" si="98"/>
        <v>0</v>
      </c>
      <c r="Y88" s="266">
        <f t="shared" ca="1" si="98"/>
        <v>0</v>
      </c>
      <c r="Z88" s="266">
        <f t="shared" ca="1" si="98"/>
        <v>0</v>
      </c>
      <c r="AA88" s="266">
        <f t="shared" ca="1" si="98"/>
        <v>0</v>
      </c>
      <c r="AB88" s="266">
        <f t="shared" ca="1" si="98"/>
        <v>0</v>
      </c>
      <c r="AC88" s="266">
        <f t="shared" ca="1" si="98"/>
        <v>0</v>
      </c>
      <c r="AD88" s="266">
        <f t="shared" ca="1" si="98"/>
        <v>0</v>
      </c>
      <c r="AE88" s="266">
        <f t="shared" ca="1" si="98"/>
        <v>0</v>
      </c>
      <c r="AF88" s="266">
        <f t="shared" ca="1" si="98"/>
        <v>0</v>
      </c>
      <c r="AG88" s="266">
        <f t="shared" ca="1" si="98"/>
        <v>0</v>
      </c>
      <c r="AH88" s="266">
        <f t="shared" ca="1" si="98"/>
        <v>0</v>
      </c>
      <c r="AI88" s="266">
        <f t="shared" ca="1" si="98"/>
        <v>0</v>
      </c>
      <c r="AJ88" s="266">
        <f t="shared" ca="1" si="98"/>
        <v>0</v>
      </c>
      <c r="AK88" s="266">
        <f t="shared" ca="1" si="98"/>
        <v>0</v>
      </c>
      <c r="AL88" s="266">
        <f t="shared" ca="1" si="98"/>
        <v>0</v>
      </c>
      <c r="AM88" s="266">
        <f t="shared" ca="1" si="98"/>
        <v>0</v>
      </c>
      <c r="AN88" s="266">
        <f t="shared" ca="1" si="98"/>
        <v>0</v>
      </c>
      <c r="AO88" s="266">
        <f t="shared" ca="1" si="98"/>
        <v>0</v>
      </c>
      <c r="AP88" s="266">
        <f t="shared" ca="1" si="98"/>
        <v>0</v>
      </c>
      <c r="AQ88" s="266">
        <f t="shared" ca="1" si="98"/>
        <v>0</v>
      </c>
      <c r="AR88" s="266">
        <f t="shared" ca="1" si="98"/>
        <v>0</v>
      </c>
      <c r="AS88" s="266">
        <f t="shared" ca="1" si="98"/>
        <v>0</v>
      </c>
      <c r="AT88" s="266">
        <f t="shared" ca="1" si="98"/>
        <v>0</v>
      </c>
      <c r="AU88" s="266">
        <f t="shared" ca="1" si="98"/>
        <v>0</v>
      </c>
      <c r="AV88" s="266">
        <f t="shared" ca="1" si="98"/>
        <v>0</v>
      </c>
      <c r="AW88" s="266">
        <f t="shared" ca="1" si="98"/>
        <v>0</v>
      </c>
      <c r="AX88" s="266">
        <f t="shared" ca="1" si="98"/>
        <v>0</v>
      </c>
      <c r="AY88" s="266">
        <f t="shared" ca="1" si="98"/>
        <v>0</v>
      </c>
      <c r="AZ88" s="266">
        <f t="shared" ca="1" si="98"/>
        <v>0</v>
      </c>
      <c r="BA88" s="266">
        <f t="shared" ca="1" si="98"/>
        <v>0</v>
      </c>
      <c r="BB88" s="266">
        <f t="shared" ca="1" si="98"/>
        <v>0</v>
      </c>
      <c r="BC88" s="266">
        <f t="shared" ca="1" si="98"/>
        <v>0</v>
      </c>
      <c r="BD88" s="266">
        <f t="shared" ca="1" si="98"/>
        <v>0</v>
      </c>
      <c r="BE88" s="266">
        <f t="shared" ca="1" si="98"/>
        <v>0</v>
      </c>
      <c r="BF88" s="266">
        <f t="shared" ca="1" si="98"/>
        <v>0</v>
      </c>
      <c r="BG88" s="266">
        <f t="shared" ca="1" si="98"/>
        <v>0</v>
      </c>
      <c r="BH88" s="266">
        <f t="shared" ca="1" si="98"/>
        <v>0</v>
      </c>
      <c r="BI88" s="266">
        <f t="shared" ca="1" si="98"/>
        <v>0</v>
      </c>
      <c r="BJ88" s="266">
        <f t="shared" ca="1" si="98"/>
        <v>0</v>
      </c>
      <c r="BK88" s="266">
        <f t="shared" ca="1" si="98"/>
        <v>0</v>
      </c>
      <c r="BL88" s="266">
        <f t="shared" ca="1" si="98"/>
        <v>0</v>
      </c>
      <c r="BM88" s="266">
        <f t="shared" ca="1" si="98"/>
        <v>0</v>
      </c>
      <c r="BN88" s="266">
        <f t="shared" ca="1" si="98"/>
        <v>0</v>
      </c>
      <c r="BO88" s="266">
        <f t="shared" ca="1" si="98"/>
        <v>0</v>
      </c>
      <c r="BP88" s="266">
        <f t="shared" ca="1" si="98"/>
        <v>0</v>
      </c>
      <c r="BQ88" s="266">
        <f t="shared" ca="1" si="98"/>
        <v>0</v>
      </c>
      <c r="BR88" s="266">
        <f t="shared" ca="1" si="98"/>
        <v>0</v>
      </c>
      <c r="BS88" s="266">
        <f t="shared" ca="1" si="98"/>
        <v>0</v>
      </c>
      <c r="BT88" s="266">
        <f t="shared" ref="BT88:DC88" ca="1" si="99">OFFSET(INDIRECT("'"&amp;Opt_alt&amp;"'!H12"),$A88,BT$5)</f>
        <v>0</v>
      </c>
      <c r="BU88" s="266">
        <f t="shared" ca="1" si="99"/>
        <v>0</v>
      </c>
      <c r="BV88" s="266">
        <f t="shared" ca="1" si="99"/>
        <v>0</v>
      </c>
      <c r="BW88" s="266">
        <f t="shared" ca="1" si="99"/>
        <v>0</v>
      </c>
      <c r="BX88" s="266">
        <f t="shared" ca="1" si="99"/>
        <v>0</v>
      </c>
      <c r="BY88" s="266">
        <f t="shared" ca="1" si="99"/>
        <v>0</v>
      </c>
      <c r="BZ88" s="266">
        <f t="shared" ca="1" si="99"/>
        <v>0</v>
      </c>
      <c r="CA88" s="266">
        <f t="shared" ca="1" si="99"/>
        <v>0</v>
      </c>
      <c r="CB88" s="266">
        <f t="shared" ca="1" si="99"/>
        <v>0</v>
      </c>
      <c r="CC88" s="266">
        <f t="shared" ca="1" si="99"/>
        <v>0</v>
      </c>
      <c r="CD88" s="266">
        <f t="shared" ca="1" si="99"/>
        <v>0</v>
      </c>
      <c r="CE88" s="266">
        <f t="shared" ca="1" si="99"/>
        <v>0</v>
      </c>
      <c r="CF88" s="266">
        <f t="shared" ca="1" si="99"/>
        <v>0</v>
      </c>
      <c r="CG88" s="266">
        <f t="shared" ca="1" si="99"/>
        <v>0</v>
      </c>
      <c r="CH88" s="266">
        <f t="shared" ca="1" si="99"/>
        <v>0</v>
      </c>
      <c r="CI88" s="266">
        <f t="shared" ca="1" si="99"/>
        <v>0</v>
      </c>
      <c r="CJ88" s="266">
        <f t="shared" ca="1" si="99"/>
        <v>0</v>
      </c>
      <c r="CK88" s="266">
        <f t="shared" ca="1" si="99"/>
        <v>0</v>
      </c>
      <c r="CL88" s="266">
        <f t="shared" ca="1" si="99"/>
        <v>0</v>
      </c>
      <c r="CM88" s="266">
        <f t="shared" ca="1" si="99"/>
        <v>0</v>
      </c>
      <c r="CN88" s="266">
        <f t="shared" ca="1" si="99"/>
        <v>0</v>
      </c>
      <c r="CO88" s="266">
        <f t="shared" ca="1" si="99"/>
        <v>0</v>
      </c>
      <c r="CP88" s="266">
        <f t="shared" ca="1" si="99"/>
        <v>0</v>
      </c>
      <c r="CQ88" s="266">
        <f t="shared" ca="1" si="99"/>
        <v>0</v>
      </c>
      <c r="CR88" s="266">
        <f t="shared" ca="1" si="99"/>
        <v>0</v>
      </c>
      <c r="CS88" s="266">
        <f t="shared" ca="1" si="99"/>
        <v>0</v>
      </c>
      <c r="CT88" s="266">
        <f t="shared" ca="1" si="99"/>
        <v>0</v>
      </c>
      <c r="CU88" s="266">
        <f t="shared" ca="1" si="99"/>
        <v>0</v>
      </c>
      <c r="CV88" s="266">
        <f t="shared" ca="1" si="99"/>
        <v>0</v>
      </c>
      <c r="CW88" s="266">
        <f t="shared" ca="1" si="99"/>
        <v>0</v>
      </c>
      <c r="CX88" s="266">
        <f t="shared" ca="1" si="99"/>
        <v>0</v>
      </c>
      <c r="CY88" s="266">
        <f t="shared" ca="1" si="99"/>
        <v>0</v>
      </c>
      <c r="CZ88" s="266">
        <f t="shared" ca="1" si="99"/>
        <v>0</v>
      </c>
      <c r="DA88" s="266">
        <f t="shared" ca="1" si="99"/>
        <v>0</v>
      </c>
      <c r="DB88" s="266">
        <f t="shared" ca="1" si="99"/>
        <v>0</v>
      </c>
      <c r="DC88" s="266">
        <f t="shared" ca="1" si="99"/>
        <v>0</v>
      </c>
      <c r="DE88" s="118" t="str">
        <f t="shared" ca="1" si="86"/>
        <v>F.L.</v>
      </c>
      <c r="DF88">
        <f t="shared" ca="1" si="96"/>
        <v>1</v>
      </c>
      <c r="DG88">
        <f t="shared" ca="1" si="97"/>
        <v>21</v>
      </c>
      <c r="DH88">
        <f ca="1">DG88/(100+DG88)</f>
        <v>0.17355371900826447</v>
      </c>
    </row>
    <row r="89" spans="1:112" ht="29" hidden="1">
      <c r="A89" s="68">
        <v>77</v>
      </c>
      <c r="B89" s="262" t="str">
        <f t="shared" ca="1" si="83"/>
        <v>G.</v>
      </c>
      <c r="C89" s="269" t="str">
        <f t="shared" ca="1" si="84"/>
        <v>VEIKLOS IR PALAIKYMO (ATNAUJINIMO) SĄNAUDOS IR PRIVAČIOS INVESTICIJOS, IŠ VISO</v>
      </c>
      <c r="D89" s="6"/>
      <c r="E89" s="270" t="str">
        <f t="shared" ca="1" si="85"/>
        <v/>
      </c>
      <c r="F89" s="257">
        <f ca="1">SUM(F90:F99)</f>
        <v>27953213.483491629</v>
      </c>
      <c r="G89" s="260">
        <f ca="1">SUM(G90:G99)</f>
        <v>51641155.28332001</v>
      </c>
      <c r="H89" s="271">
        <f ca="1">SUM(H90:H99)</f>
        <v>0</v>
      </c>
      <c r="I89" s="271">
        <f t="shared" ref="I89:BT89" ca="1" si="100">SUM(I90:I99)</f>
        <v>189626.72535000005</v>
      </c>
      <c r="J89" s="271">
        <f t="shared" ca="1" si="100"/>
        <v>448805.68620000011</v>
      </c>
      <c r="K89" s="271">
        <f t="shared" ca="1" si="100"/>
        <v>682138.13889000029</v>
      </c>
      <c r="L89" s="271">
        <f t="shared" ca="1" si="100"/>
        <v>1063932.9997200002</v>
      </c>
      <c r="M89" s="271">
        <f t="shared" ca="1" si="100"/>
        <v>1173939.7524900003</v>
      </c>
      <c r="N89" s="271">
        <f t="shared" ca="1" si="100"/>
        <v>1418367.9283800004</v>
      </c>
      <c r="O89" s="271">
        <f t="shared" ca="1" si="100"/>
        <v>1576090.3702200006</v>
      </c>
      <c r="P89" s="271">
        <f t="shared" ca="1" si="100"/>
        <v>1576090.3702200004</v>
      </c>
      <c r="Q89" s="271">
        <f t="shared" ca="1" si="100"/>
        <v>1576090.3702200004</v>
      </c>
      <c r="R89" s="271">
        <f t="shared" ca="1" si="100"/>
        <v>1587649.7951700005</v>
      </c>
      <c r="S89" s="271">
        <f t="shared" ca="1" si="100"/>
        <v>1603449.0436200006</v>
      </c>
      <c r="T89" s="271">
        <f t="shared" ca="1" si="100"/>
        <v>1617672.7189500004</v>
      </c>
      <c r="U89" s="271">
        <f t="shared" ca="1" si="100"/>
        <v>1640946.4902600003</v>
      </c>
      <c r="V89" s="271">
        <f t="shared" ca="1" si="100"/>
        <v>1647652.3741500003</v>
      </c>
      <c r="W89" s="271">
        <f t="shared" ca="1" si="100"/>
        <v>1662552.4318800005</v>
      </c>
      <c r="X89" s="271">
        <f t="shared" ca="1" si="100"/>
        <v>1672167.0087600003</v>
      </c>
      <c r="Y89" s="271">
        <f t="shared" ca="1" si="100"/>
        <v>1672167.0087600003</v>
      </c>
      <c r="Z89" s="271">
        <f t="shared" ca="1" si="100"/>
        <v>1672167.0087600003</v>
      </c>
      <c r="AA89" s="271">
        <f t="shared" ca="1" si="100"/>
        <v>1672167.0087600003</v>
      </c>
      <c r="AB89" s="271">
        <f t="shared" ca="1" si="100"/>
        <v>1672167.0087600003</v>
      </c>
      <c r="AC89" s="271">
        <f t="shared" ca="1" si="100"/>
        <v>17126647.008760002</v>
      </c>
      <c r="AD89" s="271">
        <f t="shared" ca="1" si="100"/>
        <v>1672167.0087600003</v>
      </c>
      <c r="AE89" s="271">
        <f t="shared" ca="1" si="100"/>
        <v>1672167.0087600003</v>
      </c>
      <c r="AF89" s="271">
        <f t="shared" ca="1" si="100"/>
        <v>1672167.0087600003</v>
      </c>
      <c r="AG89" s="271">
        <f t="shared" ca="1" si="100"/>
        <v>1672167.0087600003</v>
      </c>
      <c r="AH89" s="271">
        <f t="shared" ca="1" si="100"/>
        <v>0</v>
      </c>
      <c r="AI89" s="271">
        <f t="shared" ca="1" si="100"/>
        <v>0</v>
      </c>
      <c r="AJ89" s="271">
        <f t="shared" ca="1" si="100"/>
        <v>0</v>
      </c>
      <c r="AK89" s="271">
        <f t="shared" ca="1" si="100"/>
        <v>0</v>
      </c>
      <c r="AL89" s="271">
        <f t="shared" ca="1" si="100"/>
        <v>0</v>
      </c>
      <c r="AM89" s="271">
        <f t="shared" ca="1" si="100"/>
        <v>0</v>
      </c>
      <c r="AN89" s="271">
        <f t="shared" ca="1" si="100"/>
        <v>0</v>
      </c>
      <c r="AO89" s="271">
        <f t="shared" ca="1" si="100"/>
        <v>0</v>
      </c>
      <c r="AP89" s="271">
        <f t="shared" ca="1" si="100"/>
        <v>0</v>
      </c>
      <c r="AQ89" s="271">
        <f t="shared" ca="1" si="100"/>
        <v>0</v>
      </c>
      <c r="AR89" s="271">
        <f t="shared" ca="1" si="100"/>
        <v>0</v>
      </c>
      <c r="AS89" s="271">
        <f t="shared" ca="1" si="100"/>
        <v>0</v>
      </c>
      <c r="AT89" s="271">
        <f t="shared" ca="1" si="100"/>
        <v>0</v>
      </c>
      <c r="AU89" s="271">
        <f t="shared" ca="1" si="100"/>
        <v>0</v>
      </c>
      <c r="AV89" s="271">
        <f t="shared" ca="1" si="100"/>
        <v>0</v>
      </c>
      <c r="AW89" s="271">
        <f t="shared" ca="1" si="100"/>
        <v>0</v>
      </c>
      <c r="AX89" s="271">
        <f t="shared" ca="1" si="100"/>
        <v>0</v>
      </c>
      <c r="AY89" s="271">
        <f t="shared" ca="1" si="100"/>
        <v>0</v>
      </c>
      <c r="AZ89" s="271">
        <f t="shared" ca="1" si="100"/>
        <v>0</v>
      </c>
      <c r="BA89" s="271">
        <f t="shared" ca="1" si="100"/>
        <v>0</v>
      </c>
      <c r="BB89" s="271">
        <f t="shared" ca="1" si="100"/>
        <v>0</v>
      </c>
      <c r="BC89" s="271">
        <f t="shared" ca="1" si="100"/>
        <v>0</v>
      </c>
      <c r="BD89" s="271">
        <f t="shared" ca="1" si="100"/>
        <v>0</v>
      </c>
      <c r="BE89" s="271">
        <f t="shared" ca="1" si="100"/>
        <v>0</v>
      </c>
      <c r="BF89" s="271">
        <f t="shared" ca="1" si="100"/>
        <v>0</v>
      </c>
      <c r="BG89" s="271">
        <f t="shared" ca="1" si="100"/>
        <v>0</v>
      </c>
      <c r="BH89" s="271">
        <f t="shared" ca="1" si="100"/>
        <v>0</v>
      </c>
      <c r="BI89" s="271">
        <f t="shared" ca="1" si="100"/>
        <v>0</v>
      </c>
      <c r="BJ89" s="271">
        <f t="shared" ca="1" si="100"/>
        <v>0</v>
      </c>
      <c r="BK89" s="271">
        <f t="shared" ca="1" si="100"/>
        <v>0</v>
      </c>
      <c r="BL89" s="271">
        <f t="shared" ca="1" si="100"/>
        <v>0</v>
      </c>
      <c r="BM89" s="271">
        <f t="shared" ca="1" si="100"/>
        <v>0</v>
      </c>
      <c r="BN89" s="271">
        <f t="shared" ca="1" si="100"/>
        <v>0</v>
      </c>
      <c r="BO89" s="271">
        <f t="shared" ca="1" si="100"/>
        <v>0</v>
      </c>
      <c r="BP89" s="271">
        <f t="shared" ca="1" si="100"/>
        <v>0</v>
      </c>
      <c r="BQ89" s="271">
        <f t="shared" ca="1" si="100"/>
        <v>0</v>
      </c>
      <c r="BR89" s="271">
        <f t="shared" ca="1" si="100"/>
        <v>0</v>
      </c>
      <c r="BS89" s="271">
        <f t="shared" ca="1" si="100"/>
        <v>0</v>
      </c>
      <c r="BT89" s="271">
        <f t="shared" ca="1" si="100"/>
        <v>0</v>
      </c>
      <c r="BU89" s="271">
        <f t="shared" ref="BU89:DC89" ca="1" si="101">SUM(BU90:BU99)</f>
        <v>0</v>
      </c>
      <c r="BV89" s="271">
        <f t="shared" ca="1" si="101"/>
        <v>0</v>
      </c>
      <c r="BW89" s="271">
        <f t="shared" ca="1" si="101"/>
        <v>0</v>
      </c>
      <c r="BX89" s="271">
        <f t="shared" ca="1" si="101"/>
        <v>0</v>
      </c>
      <c r="BY89" s="271">
        <f t="shared" ca="1" si="101"/>
        <v>0</v>
      </c>
      <c r="BZ89" s="271">
        <f t="shared" ca="1" si="101"/>
        <v>0</v>
      </c>
      <c r="CA89" s="271">
        <f t="shared" ca="1" si="101"/>
        <v>0</v>
      </c>
      <c r="CB89" s="271">
        <f t="shared" ca="1" si="101"/>
        <v>0</v>
      </c>
      <c r="CC89" s="271">
        <f t="shared" ca="1" si="101"/>
        <v>0</v>
      </c>
      <c r="CD89" s="271">
        <f t="shared" ca="1" si="101"/>
        <v>0</v>
      </c>
      <c r="CE89" s="271">
        <f t="shared" ca="1" si="101"/>
        <v>0</v>
      </c>
      <c r="CF89" s="271">
        <f t="shared" ca="1" si="101"/>
        <v>0</v>
      </c>
      <c r="CG89" s="271">
        <f t="shared" ca="1" si="101"/>
        <v>0</v>
      </c>
      <c r="CH89" s="271">
        <f t="shared" ca="1" si="101"/>
        <v>0</v>
      </c>
      <c r="CI89" s="271">
        <f t="shared" ca="1" si="101"/>
        <v>0</v>
      </c>
      <c r="CJ89" s="271">
        <f t="shared" ca="1" si="101"/>
        <v>0</v>
      </c>
      <c r="CK89" s="271">
        <f t="shared" ca="1" si="101"/>
        <v>0</v>
      </c>
      <c r="CL89" s="271">
        <f t="shared" ca="1" si="101"/>
        <v>0</v>
      </c>
      <c r="CM89" s="271">
        <f t="shared" ca="1" si="101"/>
        <v>0</v>
      </c>
      <c r="CN89" s="271">
        <f t="shared" ca="1" si="101"/>
        <v>0</v>
      </c>
      <c r="CO89" s="271">
        <f t="shared" ca="1" si="101"/>
        <v>0</v>
      </c>
      <c r="CP89" s="271">
        <f t="shared" ca="1" si="101"/>
        <v>0</v>
      </c>
      <c r="CQ89" s="271">
        <f t="shared" ca="1" si="101"/>
        <v>0</v>
      </c>
      <c r="CR89" s="271">
        <f t="shared" ca="1" si="101"/>
        <v>0</v>
      </c>
      <c r="CS89" s="271">
        <f t="shared" ca="1" si="101"/>
        <v>0</v>
      </c>
      <c r="CT89" s="271">
        <f t="shared" ca="1" si="101"/>
        <v>0</v>
      </c>
      <c r="CU89" s="271">
        <f t="shared" ca="1" si="101"/>
        <v>0</v>
      </c>
      <c r="CV89" s="271">
        <f t="shared" ca="1" si="101"/>
        <v>0</v>
      </c>
      <c r="CW89" s="271">
        <f t="shared" ca="1" si="101"/>
        <v>0</v>
      </c>
      <c r="CX89" s="271">
        <f t="shared" ca="1" si="101"/>
        <v>0</v>
      </c>
      <c r="CY89" s="271">
        <f t="shared" ca="1" si="101"/>
        <v>0</v>
      </c>
      <c r="CZ89" s="271">
        <f t="shared" ca="1" si="101"/>
        <v>0</v>
      </c>
      <c r="DA89" s="271">
        <f t="shared" ca="1" si="101"/>
        <v>0</v>
      </c>
      <c r="DB89" s="271">
        <f t="shared" ca="1" si="101"/>
        <v>0</v>
      </c>
      <c r="DC89" s="271">
        <f t="shared" ca="1" si="101"/>
        <v>0</v>
      </c>
      <c r="DE89" s="118"/>
    </row>
    <row r="90" spans="1:112" hidden="1">
      <c r="A90" s="68">
        <v>78</v>
      </c>
      <c r="B90" s="262" t="str">
        <f t="shared" ca="1" si="83"/>
        <v>G.1.</v>
      </c>
      <c r="C90" s="263" t="str">
        <f t="shared" ca="1" si="84"/>
        <v>Priežiūros išlaidos</v>
      </c>
      <c r="D90" s="180"/>
      <c r="E90" s="264">
        <f t="shared" ca="1" si="85"/>
        <v>0.21</v>
      </c>
      <c r="F90" s="265">
        <f ca="1">H90+NPV(FD,I90:INDEX(I90:DC90,PAL))</f>
        <v>27953213.483491629</v>
      </c>
      <c r="G90" s="258">
        <f ca="1">SUMIF($H$5:$DC$5,"&lt;="&amp;PAL,$H90:$DC90)</f>
        <v>51641155.28332001</v>
      </c>
      <c r="H90" s="266">
        <f t="shared" ref="H90:W99" ca="1" si="102">OFFSET(INDIRECT("'"&amp;Opt_alt&amp;"'!H12"),$A90,H$5)*$DF90</f>
        <v>0</v>
      </c>
      <c r="I90" s="266">
        <f t="shared" ca="1" si="102"/>
        <v>189626.72535000005</v>
      </c>
      <c r="J90" s="266">
        <f t="shared" ca="1" si="102"/>
        <v>448805.68620000011</v>
      </c>
      <c r="K90" s="266">
        <f t="shared" ca="1" si="102"/>
        <v>682138.13889000029</v>
      </c>
      <c r="L90" s="266">
        <f t="shared" ca="1" si="102"/>
        <v>1063932.9997200002</v>
      </c>
      <c r="M90" s="266">
        <f t="shared" ca="1" si="102"/>
        <v>1173939.7524900003</v>
      </c>
      <c r="N90" s="266">
        <f t="shared" ca="1" si="102"/>
        <v>1418367.9283800004</v>
      </c>
      <c r="O90" s="266">
        <f t="shared" ca="1" si="102"/>
        <v>1576090.3702200006</v>
      </c>
      <c r="P90" s="266">
        <f t="shared" ca="1" si="102"/>
        <v>1576090.3702200004</v>
      </c>
      <c r="Q90" s="266">
        <f t="shared" ca="1" si="102"/>
        <v>1576090.3702200004</v>
      </c>
      <c r="R90" s="266">
        <f t="shared" ca="1" si="102"/>
        <v>1587649.7951700005</v>
      </c>
      <c r="S90" s="266">
        <f t="shared" ca="1" si="102"/>
        <v>1603449.0436200006</v>
      </c>
      <c r="T90" s="266">
        <f t="shared" ca="1" si="102"/>
        <v>1617672.7189500004</v>
      </c>
      <c r="U90" s="266">
        <f t="shared" ca="1" si="102"/>
        <v>1640946.4902600003</v>
      </c>
      <c r="V90" s="266">
        <f t="shared" ca="1" si="102"/>
        <v>1647652.3741500003</v>
      </c>
      <c r="W90" s="266">
        <f t="shared" ca="1" si="102"/>
        <v>1662552.4318800005</v>
      </c>
      <c r="X90" s="266">
        <f t="shared" ref="X90:AM99" ca="1" si="103">OFFSET(INDIRECT("'"&amp;Opt_alt&amp;"'!H12"),$A90,X$5)*$DF90</f>
        <v>1672167.0087600003</v>
      </c>
      <c r="Y90" s="266">
        <f t="shared" ca="1" si="103"/>
        <v>1672167.0087600003</v>
      </c>
      <c r="Z90" s="266">
        <f t="shared" ca="1" si="103"/>
        <v>1672167.0087600003</v>
      </c>
      <c r="AA90" s="266">
        <f t="shared" ca="1" si="103"/>
        <v>1672167.0087600003</v>
      </c>
      <c r="AB90" s="266">
        <f t="shared" ca="1" si="103"/>
        <v>1672167.0087600003</v>
      </c>
      <c r="AC90" s="266">
        <f t="shared" ca="1" si="103"/>
        <v>17126647.008760002</v>
      </c>
      <c r="AD90" s="266">
        <f t="shared" ca="1" si="103"/>
        <v>1672167.0087600003</v>
      </c>
      <c r="AE90" s="266">
        <f t="shared" ca="1" si="103"/>
        <v>1672167.0087600003</v>
      </c>
      <c r="AF90" s="266">
        <f t="shared" ca="1" si="103"/>
        <v>1672167.0087600003</v>
      </c>
      <c r="AG90" s="266">
        <f t="shared" ca="1" si="103"/>
        <v>1672167.0087600003</v>
      </c>
      <c r="AH90" s="266">
        <f t="shared" ca="1" si="103"/>
        <v>0</v>
      </c>
      <c r="AI90" s="266">
        <f t="shared" ca="1" si="103"/>
        <v>0</v>
      </c>
      <c r="AJ90" s="266">
        <f t="shared" ca="1" si="103"/>
        <v>0</v>
      </c>
      <c r="AK90" s="266">
        <f t="shared" ca="1" si="103"/>
        <v>0</v>
      </c>
      <c r="AL90" s="266">
        <f t="shared" ca="1" si="103"/>
        <v>0</v>
      </c>
      <c r="AM90" s="266">
        <f t="shared" ca="1" si="103"/>
        <v>0</v>
      </c>
      <c r="AN90" s="266">
        <f t="shared" ref="AN90:BC99" ca="1" si="104">OFFSET(INDIRECT("'"&amp;Opt_alt&amp;"'!H12"),$A90,AN$5)*$DF90</f>
        <v>0</v>
      </c>
      <c r="AO90" s="266">
        <f t="shared" ca="1" si="104"/>
        <v>0</v>
      </c>
      <c r="AP90" s="266">
        <f t="shared" ca="1" si="104"/>
        <v>0</v>
      </c>
      <c r="AQ90" s="266">
        <f t="shared" ca="1" si="104"/>
        <v>0</v>
      </c>
      <c r="AR90" s="266">
        <f t="shared" ca="1" si="104"/>
        <v>0</v>
      </c>
      <c r="AS90" s="266">
        <f t="shared" ca="1" si="104"/>
        <v>0</v>
      </c>
      <c r="AT90" s="266">
        <f t="shared" ca="1" si="104"/>
        <v>0</v>
      </c>
      <c r="AU90" s="266">
        <f t="shared" ca="1" si="104"/>
        <v>0</v>
      </c>
      <c r="AV90" s="266">
        <f t="shared" ca="1" si="104"/>
        <v>0</v>
      </c>
      <c r="AW90" s="266">
        <f t="shared" ca="1" si="104"/>
        <v>0</v>
      </c>
      <c r="AX90" s="266">
        <f t="shared" ca="1" si="104"/>
        <v>0</v>
      </c>
      <c r="AY90" s="266">
        <f t="shared" ca="1" si="104"/>
        <v>0</v>
      </c>
      <c r="AZ90" s="266">
        <f t="shared" ca="1" si="104"/>
        <v>0</v>
      </c>
      <c r="BA90" s="266">
        <f t="shared" ca="1" si="104"/>
        <v>0</v>
      </c>
      <c r="BB90" s="266">
        <f t="shared" ca="1" si="104"/>
        <v>0</v>
      </c>
      <c r="BC90" s="266">
        <f t="shared" ca="1" si="104"/>
        <v>0</v>
      </c>
      <c r="BD90" s="266">
        <f t="shared" ref="BD90:BS99" ca="1" si="105">OFFSET(INDIRECT("'"&amp;Opt_alt&amp;"'!H12"),$A90,BD$5)*$DF90</f>
        <v>0</v>
      </c>
      <c r="BE90" s="266">
        <f t="shared" ca="1" si="105"/>
        <v>0</v>
      </c>
      <c r="BF90" s="266">
        <f t="shared" ca="1" si="105"/>
        <v>0</v>
      </c>
      <c r="BG90" s="266">
        <f t="shared" ca="1" si="105"/>
        <v>0</v>
      </c>
      <c r="BH90" s="266">
        <f t="shared" ca="1" si="105"/>
        <v>0</v>
      </c>
      <c r="BI90" s="266">
        <f t="shared" ca="1" si="105"/>
        <v>0</v>
      </c>
      <c r="BJ90" s="266">
        <f t="shared" ca="1" si="105"/>
        <v>0</v>
      </c>
      <c r="BK90" s="266">
        <f t="shared" ca="1" si="105"/>
        <v>0</v>
      </c>
      <c r="BL90" s="266">
        <f t="shared" ca="1" si="105"/>
        <v>0</v>
      </c>
      <c r="BM90" s="266">
        <f t="shared" ca="1" si="105"/>
        <v>0</v>
      </c>
      <c r="BN90" s="266">
        <f t="shared" ca="1" si="105"/>
        <v>0</v>
      </c>
      <c r="BO90" s="266">
        <f t="shared" ca="1" si="105"/>
        <v>0</v>
      </c>
      <c r="BP90" s="266">
        <f t="shared" ca="1" si="105"/>
        <v>0</v>
      </c>
      <c r="BQ90" s="266">
        <f t="shared" ca="1" si="105"/>
        <v>0</v>
      </c>
      <c r="BR90" s="266">
        <f t="shared" ca="1" si="105"/>
        <v>0</v>
      </c>
      <c r="BS90" s="266">
        <f t="shared" ca="1" si="105"/>
        <v>0</v>
      </c>
      <c r="BT90" s="266">
        <f t="shared" ref="BT90:CI99" ca="1" si="106">OFFSET(INDIRECT("'"&amp;Opt_alt&amp;"'!H12"),$A90,BT$5)*$DF90</f>
        <v>0</v>
      </c>
      <c r="BU90" s="266">
        <f t="shared" ca="1" si="106"/>
        <v>0</v>
      </c>
      <c r="BV90" s="266">
        <f t="shared" ca="1" si="106"/>
        <v>0</v>
      </c>
      <c r="BW90" s="266">
        <f t="shared" ca="1" si="106"/>
        <v>0</v>
      </c>
      <c r="BX90" s="266">
        <f t="shared" ca="1" si="106"/>
        <v>0</v>
      </c>
      <c r="BY90" s="266">
        <f t="shared" ca="1" si="106"/>
        <v>0</v>
      </c>
      <c r="BZ90" s="266">
        <f t="shared" ca="1" si="106"/>
        <v>0</v>
      </c>
      <c r="CA90" s="266">
        <f t="shared" ca="1" si="106"/>
        <v>0</v>
      </c>
      <c r="CB90" s="266">
        <f t="shared" ca="1" si="106"/>
        <v>0</v>
      </c>
      <c r="CC90" s="266">
        <f t="shared" ca="1" si="106"/>
        <v>0</v>
      </c>
      <c r="CD90" s="266">
        <f t="shared" ca="1" si="106"/>
        <v>0</v>
      </c>
      <c r="CE90" s="266">
        <f t="shared" ca="1" si="106"/>
        <v>0</v>
      </c>
      <c r="CF90" s="266">
        <f t="shared" ca="1" si="106"/>
        <v>0</v>
      </c>
      <c r="CG90" s="266">
        <f t="shared" ca="1" si="106"/>
        <v>0</v>
      </c>
      <c r="CH90" s="266">
        <f t="shared" ca="1" si="106"/>
        <v>0</v>
      </c>
      <c r="CI90" s="266">
        <f t="shared" ca="1" si="106"/>
        <v>0</v>
      </c>
      <c r="CJ90" s="266">
        <f t="shared" ref="CJ90:CY99" ca="1" si="107">OFFSET(INDIRECT("'"&amp;Opt_alt&amp;"'!H12"),$A90,CJ$5)*$DF90</f>
        <v>0</v>
      </c>
      <c r="CK90" s="266">
        <f t="shared" ca="1" si="107"/>
        <v>0</v>
      </c>
      <c r="CL90" s="266">
        <f t="shared" ca="1" si="107"/>
        <v>0</v>
      </c>
      <c r="CM90" s="266">
        <f t="shared" ca="1" si="107"/>
        <v>0</v>
      </c>
      <c r="CN90" s="266">
        <f t="shared" ca="1" si="107"/>
        <v>0</v>
      </c>
      <c r="CO90" s="266">
        <f t="shared" ca="1" si="107"/>
        <v>0</v>
      </c>
      <c r="CP90" s="266">
        <f t="shared" ca="1" si="107"/>
        <v>0</v>
      </c>
      <c r="CQ90" s="266">
        <f t="shared" ca="1" si="107"/>
        <v>0</v>
      </c>
      <c r="CR90" s="266">
        <f t="shared" ca="1" si="107"/>
        <v>0</v>
      </c>
      <c r="CS90" s="266">
        <f t="shared" ca="1" si="107"/>
        <v>0</v>
      </c>
      <c r="CT90" s="266">
        <f t="shared" ca="1" si="107"/>
        <v>0</v>
      </c>
      <c r="CU90" s="266">
        <f t="shared" ca="1" si="107"/>
        <v>0</v>
      </c>
      <c r="CV90" s="266">
        <f t="shared" ca="1" si="107"/>
        <v>0</v>
      </c>
      <c r="CW90" s="266">
        <f t="shared" ca="1" si="107"/>
        <v>0</v>
      </c>
      <c r="CX90" s="266">
        <f t="shared" ca="1" si="107"/>
        <v>0</v>
      </c>
      <c r="CY90" s="266">
        <f t="shared" ca="1" si="107"/>
        <v>0</v>
      </c>
      <c r="CZ90" s="266">
        <f t="shared" ref="CT90:DC99" ca="1" si="108">OFFSET(INDIRECT("'"&amp;Opt_alt&amp;"'!H12"),$A90,CZ$5)*$DF90</f>
        <v>0</v>
      </c>
      <c r="DA90" s="266">
        <f t="shared" ca="1" si="108"/>
        <v>0</v>
      </c>
      <c r="DB90" s="266">
        <f t="shared" ca="1" si="108"/>
        <v>0</v>
      </c>
      <c r="DC90" s="266">
        <f t="shared" ca="1" si="108"/>
        <v>0</v>
      </c>
      <c r="DE90" s="118" t="str">
        <f t="shared" ca="1" si="86"/>
        <v>G.1.</v>
      </c>
      <c r="DF90">
        <f t="shared" ref="DF90:DF99" ca="1" si="109">VLOOKUP(DE90,scenarijai,$DF$6,FALSE)</f>
        <v>1</v>
      </c>
      <c r="DG90">
        <f t="shared" ref="DG90:DG99" ca="1" si="110">OFFSET(INDIRECT("'"&amp;Opt_alt&amp;"'!H12"),$A90,DG$5)</f>
        <v>21</v>
      </c>
    </row>
    <row r="91" spans="1:112" hidden="1">
      <c r="A91" s="68">
        <v>79</v>
      </c>
      <c r="B91" s="262" t="str">
        <f t="shared" ca="1" si="83"/>
        <v>G.2.</v>
      </c>
      <c r="C91" s="263" t="str">
        <f t="shared" ca="1" si="84"/>
        <v>Veiklos ir palaikymo (atnaujinimo) sąnaudos 2 (viešojo sektoriaus)</v>
      </c>
      <c r="D91" s="180"/>
      <c r="E91" s="264">
        <f t="shared" ca="1" si="85"/>
        <v>0.21</v>
      </c>
      <c r="F91" s="265">
        <f ca="1">H91+NPV(FD,I91:INDEX(I91:DC91,PAL))</f>
        <v>0</v>
      </c>
      <c r="G91" s="258">
        <f ca="1">SUMIF($H$5:$DC$5,"&lt;="&amp;PAL,$H91:$DC91)</f>
        <v>0</v>
      </c>
      <c r="H91" s="266">
        <f t="shared" ca="1" si="102"/>
        <v>0</v>
      </c>
      <c r="I91" s="266">
        <f t="shared" ca="1" si="102"/>
        <v>0</v>
      </c>
      <c r="J91" s="266">
        <f t="shared" ca="1" si="102"/>
        <v>0</v>
      </c>
      <c r="K91" s="266">
        <f t="shared" ca="1" si="102"/>
        <v>0</v>
      </c>
      <c r="L91" s="266">
        <f t="shared" ca="1" si="102"/>
        <v>0</v>
      </c>
      <c r="M91" s="266">
        <f t="shared" ca="1" si="102"/>
        <v>0</v>
      </c>
      <c r="N91" s="266">
        <f t="shared" ca="1" si="102"/>
        <v>0</v>
      </c>
      <c r="O91" s="266">
        <f t="shared" ca="1" si="102"/>
        <v>0</v>
      </c>
      <c r="P91" s="266">
        <f t="shared" ca="1" si="102"/>
        <v>0</v>
      </c>
      <c r="Q91" s="266">
        <f t="shared" ca="1" si="102"/>
        <v>0</v>
      </c>
      <c r="R91" s="266">
        <f t="shared" ca="1" si="102"/>
        <v>0</v>
      </c>
      <c r="S91" s="266">
        <f t="shared" ca="1" si="102"/>
        <v>0</v>
      </c>
      <c r="T91" s="266">
        <f t="shared" ca="1" si="102"/>
        <v>0</v>
      </c>
      <c r="U91" s="266">
        <f t="shared" ca="1" si="102"/>
        <v>0</v>
      </c>
      <c r="V91" s="266">
        <f t="shared" ca="1" si="102"/>
        <v>0</v>
      </c>
      <c r="W91" s="266">
        <f t="shared" ca="1" si="102"/>
        <v>0</v>
      </c>
      <c r="X91" s="266">
        <f t="shared" ca="1" si="103"/>
        <v>0</v>
      </c>
      <c r="Y91" s="266">
        <f t="shared" ca="1" si="103"/>
        <v>0</v>
      </c>
      <c r="Z91" s="266">
        <f t="shared" ca="1" si="103"/>
        <v>0</v>
      </c>
      <c r="AA91" s="266">
        <f t="shared" ca="1" si="103"/>
        <v>0</v>
      </c>
      <c r="AB91" s="266">
        <f t="shared" ca="1" si="103"/>
        <v>0</v>
      </c>
      <c r="AC91" s="266">
        <f t="shared" ca="1" si="103"/>
        <v>0</v>
      </c>
      <c r="AD91" s="266">
        <f t="shared" ca="1" si="103"/>
        <v>0</v>
      </c>
      <c r="AE91" s="266">
        <f t="shared" ca="1" si="103"/>
        <v>0</v>
      </c>
      <c r="AF91" s="266">
        <f t="shared" ca="1" si="103"/>
        <v>0</v>
      </c>
      <c r="AG91" s="266">
        <f t="shared" ca="1" si="103"/>
        <v>0</v>
      </c>
      <c r="AH91" s="266">
        <f t="shared" ca="1" si="103"/>
        <v>0</v>
      </c>
      <c r="AI91" s="266">
        <f t="shared" ca="1" si="103"/>
        <v>0</v>
      </c>
      <c r="AJ91" s="266">
        <f t="shared" ca="1" si="103"/>
        <v>0</v>
      </c>
      <c r="AK91" s="266">
        <f t="shared" ca="1" si="103"/>
        <v>0</v>
      </c>
      <c r="AL91" s="266">
        <f t="shared" ca="1" si="103"/>
        <v>0</v>
      </c>
      <c r="AM91" s="266">
        <f t="shared" ca="1" si="103"/>
        <v>0</v>
      </c>
      <c r="AN91" s="266">
        <f t="shared" ca="1" si="104"/>
        <v>0</v>
      </c>
      <c r="AO91" s="266">
        <f t="shared" ca="1" si="104"/>
        <v>0</v>
      </c>
      <c r="AP91" s="266">
        <f t="shared" ca="1" si="104"/>
        <v>0</v>
      </c>
      <c r="AQ91" s="266">
        <f t="shared" ca="1" si="104"/>
        <v>0</v>
      </c>
      <c r="AR91" s="266">
        <f t="shared" ca="1" si="104"/>
        <v>0</v>
      </c>
      <c r="AS91" s="266">
        <f t="shared" ca="1" si="104"/>
        <v>0</v>
      </c>
      <c r="AT91" s="266">
        <f t="shared" ca="1" si="104"/>
        <v>0</v>
      </c>
      <c r="AU91" s="266">
        <f t="shared" ca="1" si="104"/>
        <v>0</v>
      </c>
      <c r="AV91" s="266">
        <f t="shared" ca="1" si="104"/>
        <v>0</v>
      </c>
      <c r="AW91" s="266">
        <f t="shared" ca="1" si="104"/>
        <v>0</v>
      </c>
      <c r="AX91" s="266">
        <f t="shared" ca="1" si="104"/>
        <v>0</v>
      </c>
      <c r="AY91" s="266">
        <f t="shared" ca="1" si="104"/>
        <v>0</v>
      </c>
      <c r="AZ91" s="266">
        <f t="shared" ca="1" si="104"/>
        <v>0</v>
      </c>
      <c r="BA91" s="266">
        <f t="shared" ca="1" si="104"/>
        <v>0</v>
      </c>
      <c r="BB91" s="266">
        <f t="shared" ca="1" si="104"/>
        <v>0</v>
      </c>
      <c r="BC91" s="266">
        <f t="shared" ca="1" si="104"/>
        <v>0</v>
      </c>
      <c r="BD91" s="266">
        <f t="shared" ca="1" si="105"/>
        <v>0</v>
      </c>
      <c r="BE91" s="266">
        <f t="shared" ca="1" si="105"/>
        <v>0</v>
      </c>
      <c r="BF91" s="266">
        <f t="shared" ca="1" si="105"/>
        <v>0</v>
      </c>
      <c r="BG91" s="266">
        <f t="shared" ca="1" si="105"/>
        <v>0</v>
      </c>
      <c r="BH91" s="266">
        <f t="shared" ca="1" si="105"/>
        <v>0</v>
      </c>
      <c r="BI91" s="266">
        <f t="shared" ca="1" si="105"/>
        <v>0</v>
      </c>
      <c r="BJ91" s="266">
        <f t="shared" ca="1" si="105"/>
        <v>0</v>
      </c>
      <c r="BK91" s="266">
        <f t="shared" ca="1" si="105"/>
        <v>0</v>
      </c>
      <c r="BL91" s="266">
        <f t="shared" ca="1" si="105"/>
        <v>0</v>
      </c>
      <c r="BM91" s="266">
        <f t="shared" ca="1" si="105"/>
        <v>0</v>
      </c>
      <c r="BN91" s="266">
        <f t="shared" ca="1" si="105"/>
        <v>0</v>
      </c>
      <c r="BO91" s="266">
        <f t="shared" ca="1" si="105"/>
        <v>0</v>
      </c>
      <c r="BP91" s="266">
        <f t="shared" ca="1" si="105"/>
        <v>0</v>
      </c>
      <c r="BQ91" s="266">
        <f t="shared" ca="1" si="105"/>
        <v>0</v>
      </c>
      <c r="BR91" s="266">
        <f t="shared" ca="1" si="105"/>
        <v>0</v>
      </c>
      <c r="BS91" s="266">
        <f t="shared" ca="1" si="105"/>
        <v>0</v>
      </c>
      <c r="BT91" s="266">
        <f t="shared" ca="1" si="106"/>
        <v>0</v>
      </c>
      <c r="BU91" s="266">
        <f t="shared" ca="1" si="106"/>
        <v>0</v>
      </c>
      <c r="BV91" s="266">
        <f t="shared" ca="1" si="106"/>
        <v>0</v>
      </c>
      <c r="BW91" s="266">
        <f t="shared" ca="1" si="106"/>
        <v>0</v>
      </c>
      <c r="BX91" s="266">
        <f t="shared" ca="1" si="106"/>
        <v>0</v>
      </c>
      <c r="BY91" s="266">
        <f t="shared" ca="1" si="106"/>
        <v>0</v>
      </c>
      <c r="BZ91" s="266">
        <f t="shared" ca="1" si="106"/>
        <v>0</v>
      </c>
      <c r="CA91" s="266">
        <f t="shared" ca="1" si="106"/>
        <v>0</v>
      </c>
      <c r="CB91" s="266">
        <f t="shared" ca="1" si="106"/>
        <v>0</v>
      </c>
      <c r="CC91" s="266">
        <f t="shared" ca="1" si="106"/>
        <v>0</v>
      </c>
      <c r="CD91" s="266">
        <f t="shared" ca="1" si="106"/>
        <v>0</v>
      </c>
      <c r="CE91" s="266">
        <f t="shared" ca="1" si="106"/>
        <v>0</v>
      </c>
      <c r="CF91" s="266">
        <f t="shared" ca="1" si="106"/>
        <v>0</v>
      </c>
      <c r="CG91" s="266">
        <f t="shared" ca="1" si="106"/>
        <v>0</v>
      </c>
      <c r="CH91" s="266">
        <f t="shared" ca="1" si="106"/>
        <v>0</v>
      </c>
      <c r="CI91" s="266">
        <f t="shared" ca="1" si="106"/>
        <v>0</v>
      </c>
      <c r="CJ91" s="266">
        <f t="shared" ca="1" si="107"/>
        <v>0</v>
      </c>
      <c r="CK91" s="266">
        <f t="shared" ca="1" si="107"/>
        <v>0</v>
      </c>
      <c r="CL91" s="266">
        <f t="shared" ca="1" si="107"/>
        <v>0</v>
      </c>
      <c r="CM91" s="266">
        <f t="shared" ca="1" si="107"/>
        <v>0</v>
      </c>
      <c r="CN91" s="266">
        <f t="shared" ca="1" si="107"/>
        <v>0</v>
      </c>
      <c r="CO91" s="266">
        <f t="shared" ca="1" si="107"/>
        <v>0</v>
      </c>
      <c r="CP91" s="266">
        <f t="shared" ca="1" si="107"/>
        <v>0</v>
      </c>
      <c r="CQ91" s="266">
        <f t="shared" ca="1" si="107"/>
        <v>0</v>
      </c>
      <c r="CR91" s="266">
        <f t="shared" ca="1" si="107"/>
        <v>0</v>
      </c>
      <c r="CS91" s="266">
        <f t="shared" ca="1" si="107"/>
        <v>0</v>
      </c>
      <c r="CT91" s="266">
        <f t="shared" ca="1" si="108"/>
        <v>0</v>
      </c>
      <c r="CU91" s="266">
        <f t="shared" ca="1" si="108"/>
        <v>0</v>
      </c>
      <c r="CV91" s="266">
        <f t="shared" ca="1" si="108"/>
        <v>0</v>
      </c>
      <c r="CW91" s="266">
        <f t="shared" ca="1" si="108"/>
        <v>0</v>
      </c>
      <c r="CX91" s="266">
        <f t="shared" ca="1" si="108"/>
        <v>0</v>
      </c>
      <c r="CY91" s="266">
        <f t="shared" ca="1" si="108"/>
        <v>0</v>
      </c>
      <c r="CZ91" s="266">
        <f t="shared" ca="1" si="108"/>
        <v>0</v>
      </c>
      <c r="DA91" s="266">
        <f t="shared" ca="1" si="108"/>
        <v>0</v>
      </c>
      <c r="DB91" s="266">
        <f t="shared" ca="1" si="108"/>
        <v>0</v>
      </c>
      <c r="DC91" s="266">
        <f t="shared" ca="1" si="108"/>
        <v>0</v>
      </c>
      <c r="DE91" s="118" t="str">
        <f t="shared" ca="1" si="86"/>
        <v>G.2.</v>
      </c>
      <c r="DF91">
        <f t="shared" ca="1" si="109"/>
        <v>1</v>
      </c>
      <c r="DG91">
        <f t="shared" ca="1" si="110"/>
        <v>21</v>
      </c>
    </row>
    <row r="92" spans="1:112" hidden="1">
      <c r="A92" s="68">
        <v>80</v>
      </c>
      <c r="B92" s="262" t="str">
        <f t="shared" ca="1" si="83"/>
        <v>G.3.</v>
      </c>
      <c r="C92" s="263" t="str">
        <f t="shared" ca="1" si="84"/>
        <v>Veiklos ir palaikymo (atnaujinimo) sąnaudos 3 (viešojo sektoriaus)</v>
      </c>
      <c r="D92" s="180"/>
      <c r="E92" s="264">
        <f t="shared" ca="1" si="85"/>
        <v>0.21</v>
      </c>
      <c r="F92" s="265">
        <f ca="1">H92+NPV(FD,I92:INDEX(I92:DC92,PAL))</f>
        <v>0</v>
      </c>
      <c r="G92" s="258">
        <f ca="1">SUMIF($H$5:$DC$5,"&lt;="&amp;PAL,$H92:$DC92)</f>
        <v>0</v>
      </c>
      <c r="H92" s="266">
        <f t="shared" ca="1" si="102"/>
        <v>0</v>
      </c>
      <c r="I92" s="266">
        <f t="shared" ca="1" si="102"/>
        <v>0</v>
      </c>
      <c r="J92" s="266">
        <f t="shared" ca="1" si="102"/>
        <v>0</v>
      </c>
      <c r="K92" s="266">
        <f t="shared" ca="1" si="102"/>
        <v>0</v>
      </c>
      <c r="L92" s="266">
        <f t="shared" ca="1" si="102"/>
        <v>0</v>
      </c>
      <c r="M92" s="266">
        <f t="shared" ca="1" si="102"/>
        <v>0</v>
      </c>
      <c r="N92" s="266">
        <f t="shared" ca="1" si="102"/>
        <v>0</v>
      </c>
      <c r="O92" s="266">
        <f t="shared" ca="1" si="102"/>
        <v>0</v>
      </c>
      <c r="P92" s="266">
        <f t="shared" ca="1" si="102"/>
        <v>0</v>
      </c>
      <c r="Q92" s="266">
        <f t="shared" ca="1" si="102"/>
        <v>0</v>
      </c>
      <c r="R92" s="266">
        <f t="shared" ca="1" si="102"/>
        <v>0</v>
      </c>
      <c r="S92" s="266">
        <f t="shared" ca="1" si="102"/>
        <v>0</v>
      </c>
      <c r="T92" s="266">
        <f t="shared" ca="1" si="102"/>
        <v>0</v>
      </c>
      <c r="U92" s="266">
        <f t="shared" ca="1" si="102"/>
        <v>0</v>
      </c>
      <c r="V92" s="266">
        <f t="shared" ca="1" si="102"/>
        <v>0</v>
      </c>
      <c r="W92" s="266">
        <f t="shared" ca="1" si="102"/>
        <v>0</v>
      </c>
      <c r="X92" s="266">
        <f t="shared" ca="1" si="103"/>
        <v>0</v>
      </c>
      <c r="Y92" s="266">
        <f t="shared" ca="1" si="103"/>
        <v>0</v>
      </c>
      <c r="Z92" s="266">
        <f t="shared" ca="1" si="103"/>
        <v>0</v>
      </c>
      <c r="AA92" s="266">
        <f t="shared" ca="1" si="103"/>
        <v>0</v>
      </c>
      <c r="AB92" s="266">
        <f t="shared" ca="1" si="103"/>
        <v>0</v>
      </c>
      <c r="AC92" s="266">
        <f t="shared" ca="1" si="103"/>
        <v>0</v>
      </c>
      <c r="AD92" s="266">
        <f t="shared" ca="1" si="103"/>
        <v>0</v>
      </c>
      <c r="AE92" s="266">
        <f t="shared" ca="1" si="103"/>
        <v>0</v>
      </c>
      <c r="AF92" s="266">
        <f t="shared" ca="1" si="103"/>
        <v>0</v>
      </c>
      <c r="AG92" s="266">
        <f t="shared" ca="1" si="103"/>
        <v>0</v>
      </c>
      <c r="AH92" s="266">
        <f t="shared" ca="1" si="103"/>
        <v>0</v>
      </c>
      <c r="AI92" s="266">
        <f t="shared" ca="1" si="103"/>
        <v>0</v>
      </c>
      <c r="AJ92" s="266">
        <f t="shared" ca="1" si="103"/>
        <v>0</v>
      </c>
      <c r="AK92" s="266">
        <f t="shared" ca="1" si="103"/>
        <v>0</v>
      </c>
      <c r="AL92" s="266">
        <f t="shared" ca="1" si="103"/>
        <v>0</v>
      </c>
      <c r="AM92" s="266">
        <f t="shared" ca="1" si="103"/>
        <v>0</v>
      </c>
      <c r="AN92" s="266">
        <f t="shared" ca="1" si="104"/>
        <v>0</v>
      </c>
      <c r="AO92" s="266">
        <f t="shared" ca="1" si="104"/>
        <v>0</v>
      </c>
      <c r="AP92" s="266">
        <f t="shared" ca="1" si="104"/>
        <v>0</v>
      </c>
      <c r="AQ92" s="266">
        <f t="shared" ca="1" si="104"/>
        <v>0</v>
      </c>
      <c r="AR92" s="266">
        <f t="shared" ca="1" si="104"/>
        <v>0</v>
      </c>
      <c r="AS92" s="266">
        <f t="shared" ca="1" si="104"/>
        <v>0</v>
      </c>
      <c r="AT92" s="266">
        <f t="shared" ca="1" si="104"/>
        <v>0</v>
      </c>
      <c r="AU92" s="266">
        <f t="shared" ca="1" si="104"/>
        <v>0</v>
      </c>
      <c r="AV92" s="266">
        <f t="shared" ca="1" si="104"/>
        <v>0</v>
      </c>
      <c r="AW92" s="266">
        <f t="shared" ca="1" si="104"/>
        <v>0</v>
      </c>
      <c r="AX92" s="266">
        <f t="shared" ca="1" si="104"/>
        <v>0</v>
      </c>
      <c r="AY92" s="266">
        <f t="shared" ca="1" si="104"/>
        <v>0</v>
      </c>
      <c r="AZ92" s="266">
        <f t="shared" ca="1" si="104"/>
        <v>0</v>
      </c>
      <c r="BA92" s="266">
        <f t="shared" ca="1" si="104"/>
        <v>0</v>
      </c>
      <c r="BB92" s="266">
        <f t="shared" ca="1" si="104"/>
        <v>0</v>
      </c>
      <c r="BC92" s="266">
        <f t="shared" ca="1" si="104"/>
        <v>0</v>
      </c>
      <c r="BD92" s="266">
        <f t="shared" ca="1" si="105"/>
        <v>0</v>
      </c>
      <c r="BE92" s="266">
        <f t="shared" ca="1" si="105"/>
        <v>0</v>
      </c>
      <c r="BF92" s="266">
        <f t="shared" ca="1" si="105"/>
        <v>0</v>
      </c>
      <c r="BG92" s="266">
        <f t="shared" ca="1" si="105"/>
        <v>0</v>
      </c>
      <c r="BH92" s="266">
        <f t="shared" ca="1" si="105"/>
        <v>0</v>
      </c>
      <c r="BI92" s="266">
        <f t="shared" ca="1" si="105"/>
        <v>0</v>
      </c>
      <c r="BJ92" s="266">
        <f t="shared" ca="1" si="105"/>
        <v>0</v>
      </c>
      <c r="BK92" s="266">
        <f t="shared" ca="1" si="105"/>
        <v>0</v>
      </c>
      <c r="BL92" s="266">
        <f t="shared" ca="1" si="105"/>
        <v>0</v>
      </c>
      <c r="BM92" s="266">
        <f t="shared" ca="1" si="105"/>
        <v>0</v>
      </c>
      <c r="BN92" s="266">
        <f t="shared" ca="1" si="105"/>
        <v>0</v>
      </c>
      <c r="BO92" s="266">
        <f t="shared" ca="1" si="105"/>
        <v>0</v>
      </c>
      <c r="BP92" s="266">
        <f t="shared" ca="1" si="105"/>
        <v>0</v>
      </c>
      <c r="BQ92" s="266">
        <f t="shared" ca="1" si="105"/>
        <v>0</v>
      </c>
      <c r="BR92" s="266">
        <f t="shared" ca="1" si="105"/>
        <v>0</v>
      </c>
      <c r="BS92" s="266">
        <f t="shared" ca="1" si="105"/>
        <v>0</v>
      </c>
      <c r="BT92" s="266">
        <f t="shared" ca="1" si="106"/>
        <v>0</v>
      </c>
      <c r="BU92" s="266">
        <f t="shared" ca="1" si="106"/>
        <v>0</v>
      </c>
      <c r="BV92" s="266">
        <f t="shared" ca="1" si="106"/>
        <v>0</v>
      </c>
      <c r="BW92" s="266">
        <f t="shared" ca="1" si="106"/>
        <v>0</v>
      </c>
      <c r="BX92" s="266">
        <f t="shared" ca="1" si="106"/>
        <v>0</v>
      </c>
      <c r="BY92" s="266">
        <f t="shared" ca="1" si="106"/>
        <v>0</v>
      </c>
      <c r="BZ92" s="266">
        <f t="shared" ca="1" si="106"/>
        <v>0</v>
      </c>
      <c r="CA92" s="266">
        <f t="shared" ca="1" si="106"/>
        <v>0</v>
      </c>
      <c r="CB92" s="266">
        <f t="shared" ca="1" si="106"/>
        <v>0</v>
      </c>
      <c r="CC92" s="266">
        <f t="shared" ca="1" si="106"/>
        <v>0</v>
      </c>
      <c r="CD92" s="266">
        <f t="shared" ca="1" si="106"/>
        <v>0</v>
      </c>
      <c r="CE92" s="266">
        <f t="shared" ca="1" si="106"/>
        <v>0</v>
      </c>
      <c r="CF92" s="266">
        <f t="shared" ca="1" si="106"/>
        <v>0</v>
      </c>
      <c r="CG92" s="266">
        <f t="shared" ca="1" si="106"/>
        <v>0</v>
      </c>
      <c r="CH92" s="266">
        <f t="shared" ca="1" si="106"/>
        <v>0</v>
      </c>
      <c r="CI92" s="266">
        <f t="shared" ca="1" si="106"/>
        <v>0</v>
      </c>
      <c r="CJ92" s="266">
        <f t="shared" ca="1" si="107"/>
        <v>0</v>
      </c>
      <c r="CK92" s="266">
        <f t="shared" ca="1" si="107"/>
        <v>0</v>
      </c>
      <c r="CL92" s="266">
        <f t="shared" ca="1" si="107"/>
        <v>0</v>
      </c>
      <c r="CM92" s="266">
        <f t="shared" ca="1" si="107"/>
        <v>0</v>
      </c>
      <c r="CN92" s="266">
        <f t="shared" ca="1" si="107"/>
        <v>0</v>
      </c>
      <c r="CO92" s="266">
        <f t="shared" ca="1" si="107"/>
        <v>0</v>
      </c>
      <c r="CP92" s="266">
        <f t="shared" ca="1" si="107"/>
        <v>0</v>
      </c>
      <c r="CQ92" s="266">
        <f t="shared" ca="1" si="107"/>
        <v>0</v>
      </c>
      <c r="CR92" s="266">
        <f t="shared" ca="1" si="107"/>
        <v>0</v>
      </c>
      <c r="CS92" s="266">
        <f t="shared" ca="1" si="107"/>
        <v>0</v>
      </c>
      <c r="CT92" s="266">
        <f t="shared" ca="1" si="108"/>
        <v>0</v>
      </c>
      <c r="CU92" s="266">
        <f t="shared" ca="1" si="108"/>
        <v>0</v>
      </c>
      <c r="CV92" s="266">
        <f t="shared" ca="1" si="108"/>
        <v>0</v>
      </c>
      <c r="CW92" s="266">
        <f t="shared" ca="1" si="108"/>
        <v>0</v>
      </c>
      <c r="CX92" s="266">
        <f t="shared" ca="1" si="108"/>
        <v>0</v>
      </c>
      <c r="CY92" s="266">
        <f t="shared" ca="1" si="108"/>
        <v>0</v>
      </c>
      <c r="CZ92" s="266">
        <f t="shared" ca="1" si="108"/>
        <v>0</v>
      </c>
      <c r="DA92" s="266">
        <f t="shared" ca="1" si="108"/>
        <v>0</v>
      </c>
      <c r="DB92" s="266">
        <f t="shared" ca="1" si="108"/>
        <v>0</v>
      </c>
      <c r="DC92" s="266">
        <f t="shared" ca="1" si="108"/>
        <v>0</v>
      </c>
      <c r="DE92" s="118" t="str">
        <f t="shared" ca="1" si="86"/>
        <v>G.3.</v>
      </c>
      <c r="DF92">
        <f t="shared" ca="1" si="109"/>
        <v>1</v>
      </c>
      <c r="DG92">
        <f t="shared" ca="1" si="110"/>
        <v>21</v>
      </c>
    </row>
    <row r="93" spans="1:112" hidden="1">
      <c r="A93" s="68">
        <v>81</v>
      </c>
      <c r="B93" s="262" t="str">
        <f t="shared" ca="1" si="83"/>
        <v>G.4.</v>
      </c>
      <c r="C93" s="263" t="str">
        <f t="shared" ca="1" si="84"/>
        <v>Veiklos ir palaikymo (atnaujinimo) sąnaudos 4 (viešojo sektoriaus)</v>
      </c>
      <c r="D93" s="180"/>
      <c r="E93" s="264">
        <f t="shared" ca="1" si="85"/>
        <v>0.21</v>
      </c>
      <c r="F93" s="265">
        <f ca="1">H93+NPV(FD,I93:INDEX(I93:DC93,PAL))</f>
        <v>0</v>
      </c>
      <c r="G93" s="258">
        <f ca="1">SUMIF($H$5:$DC$5,"&lt;="&amp;PAL,$H93:$DC93)</f>
        <v>0</v>
      </c>
      <c r="H93" s="266">
        <f t="shared" ca="1" si="102"/>
        <v>0</v>
      </c>
      <c r="I93" s="266">
        <f t="shared" ca="1" si="102"/>
        <v>0</v>
      </c>
      <c r="J93" s="266">
        <f t="shared" ca="1" si="102"/>
        <v>0</v>
      </c>
      <c r="K93" s="266">
        <f t="shared" ca="1" si="102"/>
        <v>0</v>
      </c>
      <c r="L93" s="266">
        <f t="shared" ca="1" si="102"/>
        <v>0</v>
      </c>
      <c r="M93" s="266">
        <f t="shared" ca="1" si="102"/>
        <v>0</v>
      </c>
      <c r="N93" s="266">
        <f t="shared" ca="1" si="102"/>
        <v>0</v>
      </c>
      <c r="O93" s="266">
        <f t="shared" ca="1" si="102"/>
        <v>0</v>
      </c>
      <c r="P93" s="266">
        <f t="shared" ca="1" si="102"/>
        <v>0</v>
      </c>
      <c r="Q93" s="266">
        <f t="shared" ca="1" si="102"/>
        <v>0</v>
      </c>
      <c r="R93" s="266">
        <f t="shared" ca="1" si="102"/>
        <v>0</v>
      </c>
      <c r="S93" s="266">
        <f t="shared" ca="1" si="102"/>
        <v>0</v>
      </c>
      <c r="T93" s="266">
        <f t="shared" ca="1" si="102"/>
        <v>0</v>
      </c>
      <c r="U93" s="266">
        <f t="shared" ca="1" si="102"/>
        <v>0</v>
      </c>
      <c r="V93" s="266">
        <f t="shared" ca="1" si="102"/>
        <v>0</v>
      </c>
      <c r="W93" s="266">
        <f t="shared" ca="1" si="102"/>
        <v>0</v>
      </c>
      <c r="X93" s="266">
        <f t="shared" ca="1" si="103"/>
        <v>0</v>
      </c>
      <c r="Y93" s="266">
        <f t="shared" ca="1" si="103"/>
        <v>0</v>
      </c>
      <c r="Z93" s="266">
        <f t="shared" ca="1" si="103"/>
        <v>0</v>
      </c>
      <c r="AA93" s="266">
        <f t="shared" ca="1" si="103"/>
        <v>0</v>
      </c>
      <c r="AB93" s="266">
        <f t="shared" ca="1" si="103"/>
        <v>0</v>
      </c>
      <c r="AC93" s="266">
        <f t="shared" ca="1" si="103"/>
        <v>0</v>
      </c>
      <c r="AD93" s="266">
        <f t="shared" ca="1" si="103"/>
        <v>0</v>
      </c>
      <c r="AE93" s="266">
        <f t="shared" ca="1" si="103"/>
        <v>0</v>
      </c>
      <c r="AF93" s="266">
        <f t="shared" ca="1" si="103"/>
        <v>0</v>
      </c>
      <c r="AG93" s="266">
        <f t="shared" ca="1" si="103"/>
        <v>0</v>
      </c>
      <c r="AH93" s="266">
        <f t="shared" ca="1" si="103"/>
        <v>0</v>
      </c>
      <c r="AI93" s="266">
        <f t="shared" ca="1" si="103"/>
        <v>0</v>
      </c>
      <c r="AJ93" s="266">
        <f t="shared" ca="1" si="103"/>
        <v>0</v>
      </c>
      <c r="AK93" s="266">
        <f t="shared" ca="1" si="103"/>
        <v>0</v>
      </c>
      <c r="AL93" s="266">
        <f t="shared" ca="1" si="103"/>
        <v>0</v>
      </c>
      <c r="AM93" s="266">
        <f t="shared" ca="1" si="103"/>
        <v>0</v>
      </c>
      <c r="AN93" s="266">
        <f t="shared" ca="1" si="104"/>
        <v>0</v>
      </c>
      <c r="AO93" s="266">
        <f t="shared" ca="1" si="104"/>
        <v>0</v>
      </c>
      <c r="AP93" s="266">
        <f t="shared" ca="1" si="104"/>
        <v>0</v>
      </c>
      <c r="AQ93" s="266">
        <f t="shared" ca="1" si="104"/>
        <v>0</v>
      </c>
      <c r="AR93" s="266">
        <f t="shared" ca="1" si="104"/>
        <v>0</v>
      </c>
      <c r="AS93" s="266">
        <f t="shared" ca="1" si="104"/>
        <v>0</v>
      </c>
      <c r="AT93" s="266">
        <f t="shared" ca="1" si="104"/>
        <v>0</v>
      </c>
      <c r="AU93" s="266">
        <f t="shared" ca="1" si="104"/>
        <v>0</v>
      </c>
      <c r="AV93" s="266">
        <f t="shared" ca="1" si="104"/>
        <v>0</v>
      </c>
      <c r="AW93" s="266">
        <f t="shared" ca="1" si="104"/>
        <v>0</v>
      </c>
      <c r="AX93" s="266">
        <f t="shared" ca="1" si="104"/>
        <v>0</v>
      </c>
      <c r="AY93" s="266">
        <f t="shared" ca="1" si="104"/>
        <v>0</v>
      </c>
      <c r="AZ93" s="266">
        <f t="shared" ca="1" si="104"/>
        <v>0</v>
      </c>
      <c r="BA93" s="266">
        <f t="shared" ca="1" si="104"/>
        <v>0</v>
      </c>
      <c r="BB93" s="266">
        <f t="shared" ca="1" si="104"/>
        <v>0</v>
      </c>
      <c r="BC93" s="266">
        <f t="shared" ca="1" si="104"/>
        <v>0</v>
      </c>
      <c r="BD93" s="266">
        <f t="shared" ca="1" si="105"/>
        <v>0</v>
      </c>
      <c r="BE93" s="266">
        <f t="shared" ca="1" si="105"/>
        <v>0</v>
      </c>
      <c r="BF93" s="266">
        <f t="shared" ca="1" si="105"/>
        <v>0</v>
      </c>
      <c r="BG93" s="266">
        <f t="shared" ca="1" si="105"/>
        <v>0</v>
      </c>
      <c r="BH93" s="266">
        <f t="shared" ca="1" si="105"/>
        <v>0</v>
      </c>
      <c r="BI93" s="266">
        <f t="shared" ca="1" si="105"/>
        <v>0</v>
      </c>
      <c r="BJ93" s="266">
        <f t="shared" ca="1" si="105"/>
        <v>0</v>
      </c>
      <c r="BK93" s="266">
        <f t="shared" ca="1" si="105"/>
        <v>0</v>
      </c>
      <c r="BL93" s="266">
        <f t="shared" ca="1" si="105"/>
        <v>0</v>
      </c>
      <c r="BM93" s="266">
        <f t="shared" ca="1" si="105"/>
        <v>0</v>
      </c>
      <c r="BN93" s="266">
        <f t="shared" ca="1" si="105"/>
        <v>0</v>
      </c>
      <c r="BO93" s="266">
        <f t="shared" ca="1" si="105"/>
        <v>0</v>
      </c>
      <c r="BP93" s="266">
        <f t="shared" ca="1" si="105"/>
        <v>0</v>
      </c>
      <c r="BQ93" s="266">
        <f t="shared" ca="1" si="105"/>
        <v>0</v>
      </c>
      <c r="BR93" s="266">
        <f t="shared" ca="1" si="105"/>
        <v>0</v>
      </c>
      <c r="BS93" s="266">
        <f t="shared" ca="1" si="105"/>
        <v>0</v>
      </c>
      <c r="BT93" s="266">
        <f t="shared" ca="1" si="106"/>
        <v>0</v>
      </c>
      <c r="BU93" s="266">
        <f t="shared" ca="1" si="106"/>
        <v>0</v>
      </c>
      <c r="BV93" s="266">
        <f t="shared" ca="1" si="106"/>
        <v>0</v>
      </c>
      <c r="BW93" s="266">
        <f t="shared" ca="1" si="106"/>
        <v>0</v>
      </c>
      <c r="BX93" s="266">
        <f t="shared" ca="1" si="106"/>
        <v>0</v>
      </c>
      <c r="BY93" s="266">
        <f t="shared" ca="1" si="106"/>
        <v>0</v>
      </c>
      <c r="BZ93" s="266">
        <f t="shared" ca="1" si="106"/>
        <v>0</v>
      </c>
      <c r="CA93" s="266">
        <f t="shared" ca="1" si="106"/>
        <v>0</v>
      </c>
      <c r="CB93" s="266">
        <f t="shared" ca="1" si="106"/>
        <v>0</v>
      </c>
      <c r="CC93" s="266">
        <f t="shared" ca="1" si="106"/>
        <v>0</v>
      </c>
      <c r="CD93" s="266">
        <f t="shared" ca="1" si="106"/>
        <v>0</v>
      </c>
      <c r="CE93" s="266">
        <f t="shared" ca="1" si="106"/>
        <v>0</v>
      </c>
      <c r="CF93" s="266">
        <f t="shared" ca="1" si="106"/>
        <v>0</v>
      </c>
      <c r="CG93" s="266">
        <f t="shared" ca="1" si="106"/>
        <v>0</v>
      </c>
      <c r="CH93" s="266">
        <f t="shared" ca="1" si="106"/>
        <v>0</v>
      </c>
      <c r="CI93" s="266">
        <f t="shared" ca="1" si="106"/>
        <v>0</v>
      </c>
      <c r="CJ93" s="266">
        <f t="shared" ca="1" si="107"/>
        <v>0</v>
      </c>
      <c r="CK93" s="266">
        <f t="shared" ca="1" si="107"/>
        <v>0</v>
      </c>
      <c r="CL93" s="266">
        <f t="shared" ca="1" si="107"/>
        <v>0</v>
      </c>
      <c r="CM93" s="266">
        <f t="shared" ca="1" si="107"/>
        <v>0</v>
      </c>
      <c r="CN93" s="266">
        <f t="shared" ca="1" si="107"/>
        <v>0</v>
      </c>
      <c r="CO93" s="266">
        <f t="shared" ca="1" si="107"/>
        <v>0</v>
      </c>
      <c r="CP93" s="266">
        <f t="shared" ca="1" si="107"/>
        <v>0</v>
      </c>
      <c r="CQ93" s="266">
        <f t="shared" ca="1" si="107"/>
        <v>0</v>
      </c>
      <c r="CR93" s="266">
        <f t="shared" ca="1" si="107"/>
        <v>0</v>
      </c>
      <c r="CS93" s="266">
        <f t="shared" ca="1" si="107"/>
        <v>0</v>
      </c>
      <c r="CT93" s="266">
        <f t="shared" ca="1" si="108"/>
        <v>0</v>
      </c>
      <c r="CU93" s="266">
        <f t="shared" ca="1" si="108"/>
        <v>0</v>
      </c>
      <c r="CV93" s="266">
        <f t="shared" ca="1" si="108"/>
        <v>0</v>
      </c>
      <c r="CW93" s="266">
        <f t="shared" ca="1" si="108"/>
        <v>0</v>
      </c>
      <c r="CX93" s="266">
        <f t="shared" ca="1" si="108"/>
        <v>0</v>
      </c>
      <c r="CY93" s="266">
        <f t="shared" ca="1" si="108"/>
        <v>0</v>
      </c>
      <c r="CZ93" s="266">
        <f t="shared" ca="1" si="108"/>
        <v>0</v>
      </c>
      <c r="DA93" s="266">
        <f t="shared" ca="1" si="108"/>
        <v>0</v>
      </c>
      <c r="DB93" s="266">
        <f t="shared" ca="1" si="108"/>
        <v>0</v>
      </c>
      <c r="DC93" s="266">
        <f t="shared" ca="1" si="108"/>
        <v>0</v>
      </c>
      <c r="DE93" s="118" t="str">
        <f t="shared" ca="1" si="86"/>
        <v>G.4.</v>
      </c>
      <c r="DF93">
        <f t="shared" ca="1" si="109"/>
        <v>1</v>
      </c>
      <c r="DG93">
        <f t="shared" ca="1" si="110"/>
        <v>21</v>
      </c>
    </row>
    <row r="94" spans="1:112" hidden="1">
      <c r="A94" s="68">
        <v>82</v>
      </c>
      <c r="B94" s="262" t="str">
        <f t="shared" ca="1" si="83"/>
        <v>G.5.</v>
      </c>
      <c r="C94" s="263" t="str">
        <f t="shared" ca="1" si="84"/>
        <v>Veiklos ir palaikymo (atnaujinimo) sąnaudos 5 (viešojo sektoriaus)</v>
      </c>
      <c r="D94" s="180"/>
      <c r="E94" s="264">
        <f t="shared" ca="1" si="85"/>
        <v>0.21</v>
      </c>
      <c r="F94" s="265">
        <f ca="1">H94+NPV(FD,I94:INDEX(I94:DC94,PAL))</f>
        <v>0</v>
      </c>
      <c r="G94" s="258">
        <f ca="1">SUMIF($H$5:$DC$5,"&lt;="&amp;PAL,$H94:$DC94)</f>
        <v>0</v>
      </c>
      <c r="H94" s="266">
        <f t="shared" ca="1" si="102"/>
        <v>0</v>
      </c>
      <c r="I94" s="266">
        <f t="shared" ca="1" si="102"/>
        <v>0</v>
      </c>
      <c r="J94" s="266">
        <f t="shared" ca="1" si="102"/>
        <v>0</v>
      </c>
      <c r="K94" s="266">
        <f t="shared" ca="1" si="102"/>
        <v>0</v>
      </c>
      <c r="L94" s="266">
        <f t="shared" ca="1" si="102"/>
        <v>0</v>
      </c>
      <c r="M94" s="266">
        <f t="shared" ca="1" si="102"/>
        <v>0</v>
      </c>
      <c r="N94" s="266">
        <f t="shared" ca="1" si="102"/>
        <v>0</v>
      </c>
      <c r="O94" s="266">
        <f t="shared" ca="1" si="102"/>
        <v>0</v>
      </c>
      <c r="P94" s="266">
        <f t="shared" ca="1" si="102"/>
        <v>0</v>
      </c>
      <c r="Q94" s="266">
        <f t="shared" ca="1" si="102"/>
        <v>0</v>
      </c>
      <c r="R94" s="266">
        <f t="shared" ca="1" si="102"/>
        <v>0</v>
      </c>
      <c r="S94" s="266">
        <f t="shared" ca="1" si="102"/>
        <v>0</v>
      </c>
      <c r="T94" s="266">
        <f t="shared" ca="1" si="102"/>
        <v>0</v>
      </c>
      <c r="U94" s="266">
        <f t="shared" ca="1" si="102"/>
        <v>0</v>
      </c>
      <c r="V94" s="266">
        <f t="shared" ca="1" si="102"/>
        <v>0</v>
      </c>
      <c r="W94" s="266">
        <f t="shared" ca="1" si="102"/>
        <v>0</v>
      </c>
      <c r="X94" s="266">
        <f t="shared" ca="1" si="103"/>
        <v>0</v>
      </c>
      <c r="Y94" s="266">
        <f t="shared" ca="1" si="103"/>
        <v>0</v>
      </c>
      <c r="Z94" s="266">
        <f t="shared" ca="1" si="103"/>
        <v>0</v>
      </c>
      <c r="AA94" s="266">
        <f t="shared" ca="1" si="103"/>
        <v>0</v>
      </c>
      <c r="AB94" s="266">
        <f t="shared" ca="1" si="103"/>
        <v>0</v>
      </c>
      <c r="AC94" s="266">
        <f t="shared" ca="1" si="103"/>
        <v>0</v>
      </c>
      <c r="AD94" s="266">
        <f t="shared" ca="1" si="103"/>
        <v>0</v>
      </c>
      <c r="AE94" s="266">
        <f t="shared" ca="1" si="103"/>
        <v>0</v>
      </c>
      <c r="AF94" s="266">
        <f t="shared" ca="1" si="103"/>
        <v>0</v>
      </c>
      <c r="AG94" s="266">
        <f t="shared" ca="1" si="103"/>
        <v>0</v>
      </c>
      <c r="AH94" s="266">
        <f t="shared" ca="1" si="103"/>
        <v>0</v>
      </c>
      <c r="AI94" s="266">
        <f t="shared" ca="1" si="103"/>
        <v>0</v>
      </c>
      <c r="AJ94" s="266">
        <f t="shared" ca="1" si="103"/>
        <v>0</v>
      </c>
      <c r="AK94" s="266">
        <f t="shared" ca="1" si="103"/>
        <v>0</v>
      </c>
      <c r="AL94" s="266">
        <f t="shared" ca="1" si="103"/>
        <v>0</v>
      </c>
      <c r="AM94" s="266">
        <f t="shared" ca="1" si="103"/>
        <v>0</v>
      </c>
      <c r="AN94" s="266">
        <f t="shared" ca="1" si="104"/>
        <v>0</v>
      </c>
      <c r="AO94" s="266">
        <f t="shared" ca="1" si="104"/>
        <v>0</v>
      </c>
      <c r="AP94" s="266">
        <f t="shared" ca="1" si="104"/>
        <v>0</v>
      </c>
      <c r="AQ94" s="266">
        <f t="shared" ca="1" si="104"/>
        <v>0</v>
      </c>
      <c r="AR94" s="266">
        <f t="shared" ca="1" si="104"/>
        <v>0</v>
      </c>
      <c r="AS94" s="266">
        <f t="shared" ca="1" si="104"/>
        <v>0</v>
      </c>
      <c r="AT94" s="266">
        <f t="shared" ca="1" si="104"/>
        <v>0</v>
      </c>
      <c r="AU94" s="266">
        <f t="shared" ca="1" si="104"/>
        <v>0</v>
      </c>
      <c r="AV94" s="266">
        <f t="shared" ca="1" si="104"/>
        <v>0</v>
      </c>
      <c r="AW94" s="266">
        <f t="shared" ca="1" si="104"/>
        <v>0</v>
      </c>
      <c r="AX94" s="266">
        <f t="shared" ca="1" si="104"/>
        <v>0</v>
      </c>
      <c r="AY94" s="266">
        <f t="shared" ca="1" si="104"/>
        <v>0</v>
      </c>
      <c r="AZ94" s="266">
        <f t="shared" ca="1" si="104"/>
        <v>0</v>
      </c>
      <c r="BA94" s="266">
        <f t="shared" ca="1" si="104"/>
        <v>0</v>
      </c>
      <c r="BB94" s="266">
        <f t="shared" ca="1" si="104"/>
        <v>0</v>
      </c>
      <c r="BC94" s="266">
        <f t="shared" ca="1" si="104"/>
        <v>0</v>
      </c>
      <c r="BD94" s="266">
        <f t="shared" ca="1" si="105"/>
        <v>0</v>
      </c>
      <c r="BE94" s="266">
        <f t="shared" ca="1" si="105"/>
        <v>0</v>
      </c>
      <c r="BF94" s="266">
        <f t="shared" ca="1" si="105"/>
        <v>0</v>
      </c>
      <c r="BG94" s="266">
        <f t="shared" ca="1" si="105"/>
        <v>0</v>
      </c>
      <c r="BH94" s="266">
        <f t="shared" ca="1" si="105"/>
        <v>0</v>
      </c>
      <c r="BI94" s="266">
        <f t="shared" ca="1" si="105"/>
        <v>0</v>
      </c>
      <c r="BJ94" s="266">
        <f t="shared" ca="1" si="105"/>
        <v>0</v>
      </c>
      <c r="BK94" s="266">
        <f t="shared" ca="1" si="105"/>
        <v>0</v>
      </c>
      <c r="BL94" s="266">
        <f t="shared" ca="1" si="105"/>
        <v>0</v>
      </c>
      <c r="BM94" s="266">
        <f t="shared" ca="1" si="105"/>
        <v>0</v>
      </c>
      <c r="BN94" s="266">
        <f t="shared" ca="1" si="105"/>
        <v>0</v>
      </c>
      <c r="BO94" s="266">
        <f t="shared" ca="1" si="105"/>
        <v>0</v>
      </c>
      <c r="BP94" s="266">
        <f t="shared" ca="1" si="105"/>
        <v>0</v>
      </c>
      <c r="BQ94" s="266">
        <f t="shared" ca="1" si="105"/>
        <v>0</v>
      </c>
      <c r="BR94" s="266">
        <f t="shared" ca="1" si="105"/>
        <v>0</v>
      </c>
      <c r="BS94" s="266">
        <f t="shared" ca="1" si="105"/>
        <v>0</v>
      </c>
      <c r="BT94" s="266">
        <f t="shared" ca="1" si="106"/>
        <v>0</v>
      </c>
      <c r="BU94" s="266">
        <f t="shared" ca="1" si="106"/>
        <v>0</v>
      </c>
      <c r="BV94" s="266">
        <f t="shared" ca="1" si="106"/>
        <v>0</v>
      </c>
      <c r="BW94" s="266">
        <f t="shared" ca="1" si="106"/>
        <v>0</v>
      </c>
      <c r="BX94" s="266">
        <f t="shared" ca="1" si="106"/>
        <v>0</v>
      </c>
      <c r="BY94" s="266">
        <f t="shared" ca="1" si="106"/>
        <v>0</v>
      </c>
      <c r="BZ94" s="266">
        <f t="shared" ca="1" si="106"/>
        <v>0</v>
      </c>
      <c r="CA94" s="266">
        <f t="shared" ca="1" si="106"/>
        <v>0</v>
      </c>
      <c r="CB94" s="266">
        <f t="shared" ca="1" si="106"/>
        <v>0</v>
      </c>
      <c r="CC94" s="266">
        <f t="shared" ca="1" si="106"/>
        <v>0</v>
      </c>
      <c r="CD94" s="266">
        <f t="shared" ca="1" si="106"/>
        <v>0</v>
      </c>
      <c r="CE94" s="266">
        <f t="shared" ca="1" si="106"/>
        <v>0</v>
      </c>
      <c r="CF94" s="266">
        <f t="shared" ca="1" si="106"/>
        <v>0</v>
      </c>
      <c r="CG94" s="266">
        <f t="shared" ca="1" si="106"/>
        <v>0</v>
      </c>
      <c r="CH94" s="266">
        <f t="shared" ca="1" si="106"/>
        <v>0</v>
      </c>
      <c r="CI94" s="266">
        <f t="shared" ca="1" si="106"/>
        <v>0</v>
      </c>
      <c r="CJ94" s="266">
        <f t="shared" ca="1" si="107"/>
        <v>0</v>
      </c>
      <c r="CK94" s="266">
        <f t="shared" ca="1" si="107"/>
        <v>0</v>
      </c>
      <c r="CL94" s="266">
        <f t="shared" ca="1" si="107"/>
        <v>0</v>
      </c>
      <c r="CM94" s="266">
        <f t="shared" ca="1" si="107"/>
        <v>0</v>
      </c>
      <c r="CN94" s="266">
        <f t="shared" ca="1" si="107"/>
        <v>0</v>
      </c>
      <c r="CO94" s="266">
        <f t="shared" ca="1" si="107"/>
        <v>0</v>
      </c>
      <c r="CP94" s="266">
        <f t="shared" ca="1" si="107"/>
        <v>0</v>
      </c>
      <c r="CQ94" s="266">
        <f t="shared" ca="1" si="107"/>
        <v>0</v>
      </c>
      <c r="CR94" s="266">
        <f t="shared" ca="1" si="107"/>
        <v>0</v>
      </c>
      <c r="CS94" s="266">
        <f t="shared" ca="1" si="107"/>
        <v>0</v>
      </c>
      <c r="CT94" s="266">
        <f t="shared" ca="1" si="108"/>
        <v>0</v>
      </c>
      <c r="CU94" s="266">
        <f t="shared" ca="1" si="108"/>
        <v>0</v>
      </c>
      <c r="CV94" s="266">
        <f t="shared" ca="1" si="108"/>
        <v>0</v>
      </c>
      <c r="CW94" s="266">
        <f t="shared" ca="1" si="108"/>
        <v>0</v>
      </c>
      <c r="CX94" s="266">
        <f t="shared" ca="1" si="108"/>
        <v>0</v>
      </c>
      <c r="CY94" s="266">
        <f t="shared" ca="1" si="108"/>
        <v>0</v>
      </c>
      <c r="CZ94" s="266">
        <f t="shared" ca="1" si="108"/>
        <v>0</v>
      </c>
      <c r="DA94" s="266">
        <f t="shared" ca="1" si="108"/>
        <v>0</v>
      </c>
      <c r="DB94" s="266">
        <f t="shared" ca="1" si="108"/>
        <v>0</v>
      </c>
      <c r="DC94" s="266">
        <f t="shared" ca="1" si="108"/>
        <v>0</v>
      </c>
      <c r="DE94" s="118" t="str">
        <f t="shared" ca="1" si="86"/>
        <v>G.5.</v>
      </c>
      <c r="DF94">
        <f t="shared" ca="1" si="109"/>
        <v>1</v>
      </c>
      <c r="DG94">
        <f t="shared" ca="1" si="110"/>
        <v>21</v>
      </c>
    </row>
    <row r="95" spans="1:112" ht="15.75" hidden="1" customHeight="1">
      <c r="A95" s="68">
        <v>83</v>
      </c>
      <c r="B95" s="262" t="str">
        <f t="shared" ca="1" si="83"/>
        <v>G.6.</v>
      </c>
      <c r="C95" s="263" t="str">
        <f t="shared" ca="1" si="84"/>
        <v>Veiklos ir palaikymo (atnaujinimo) ir investicijų sąnaudos 1 (privataus ir NVO sektoriaus)</v>
      </c>
      <c r="D95" s="180"/>
      <c r="E95" s="264">
        <f t="shared" ca="1" si="85"/>
        <v>0.21</v>
      </c>
      <c r="F95" s="265">
        <f ca="1">H95+NPV(FD,I95:INDEX(I95:DC95,PAL))</f>
        <v>0</v>
      </c>
      <c r="G95" s="258">
        <f ca="1">SUMIF($H$5:$DC$5,"&lt;="&amp;PAL,$H95:$DC95)</f>
        <v>0</v>
      </c>
      <c r="H95" s="266">
        <f t="shared" ca="1" si="102"/>
        <v>0</v>
      </c>
      <c r="I95" s="266">
        <f t="shared" ca="1" si="102"/>
        <v>0</v>
      </c>
      <c r="J95" s="266">
        <f t="shared" ca="1" si="102"/>
        <v>0</v>
      </c>
      <c r="K95" s="266">
        <f t="shared" ca="1" si="102"/>
        <v>0</v>
      </c>
      <c r="L95" s="266">
        <f t="shared" ca="1" si="102"/>
        <v>0</v>
      </c>
      <c r="M95" s="266">
        <f t="shared" ca="1" si="102"/>
        <v>0</v>
      </c>
      <c r="N95" s="266">
        <f t="shared" ca="1" si="102"/>
        <v>0</v>
      </c>
      <c r="O95" s="266">
        <f t="shared" ca="1" si="102"/>
        <v>0</v>
      </c>
      <c r="P95" s="266">
        <f t="shared" ca="1" si="102"/>
        <v>0</v>
      </c>
      <c r="Q95" s="266">
        <f t="shared" ca="1" si="102"/>
        <v>0</v>
      </c>
      <c r="R95" s="266">
        <f t="shared" ca="1" si="102"/>
        <v>0</v>
      </c>
      <c r="S95" s="266">
        <f t="shared" ca="1" si="102"/>
        <v>0</v>
      </c>
      <c r="T95" s="266">
        <f t="shared" ca="1" si="102"/>
        <v>0</v>
      </c>
      <c r="U95" s="266">
        <f t="shared" ca="1" si="102"/>
        <v>0</v>
      </c>
      <c r="V95" s="266">
        <f t="shared" ca="1" si="102"/>
        <v>0</v>
      </c>
      <c r="W95" s="266">
        <f t="shared" ca="1" si="102"/>
        <v>0</v>
      </c>
      <c r="X95" s="266">
        <f t="shared" ca="1" si="103"/>
        <v>0</v>
      </c>
      <c r="Y95" s="266">
        <f t="shared" ca="1" si="103"/>
        <v>0</v>
      </c>
      <c r="Z95" s="266">
        <f t="shared" ca="1" si="103"/>
        <v>0</v>
      </c>
      <c r="AA95" s="266">
        <f t="shared" ca="1" si="103"/>
        <v>0</v>
      </c>
      <c r="AB95" s="266">
        <f t="shared" ca="1" si="103"/>
        <v>0</v>
      </c>
      <c r="AC95" s="266">
        <f t="shared" ca="1" si="103"/>
        <v>0</v>
      </c>
      <c r="AD95" s="266">
        <f t="shared" ca="1" si="103"/>
        <v>0</v>
      </c>
      <c r="AE95" s="266">
        <f t="shared" ca="1" si="103"/>
        <v>0</v>
      </c>
      <c r="AF95" s="266">
        <f t="shared" ca="1" si="103"/>
        <v>0</v>
      </c>
      <c r="AG95" s="266">
        <f t="shared" ca="1" si="103"/>
        <v>0</v>
      </c>
      <c r="AH95" s="266">
        <f t="shared" ca="1" si="103"/>
        <v>0</v>
      </c>
      <c r="AI95" s="266">
        <f t="shared" ca="1" si="103"/>
        <v>0</v>
      </c>
      <c r="AJ95" s="266">
        <f t="shared" ca="1" si="103"/>
        <v>0</v>
      </c>
      <c r="AK95" s="266">
        <f t="shared" ca="1" si="103"/>
        <v>0</v>
      </c>
      <c r="AL95" s="266">
        <f t="shared" ca="1" si="103"/>
        <v>0</v>
      </c>
      <c r="AM95" s="266">
        <f t="shared" ca="1" si="103"/>
        <v>0</v>
      </c>
      <c r="AN95" s="266">
        <f t="shared" ca="1" si="104"/>
        <v>0</v>
      </c>
      <c r="AO95" s="266">
        <f t="shared" ca="1" si="104"/>
        <v>0</v>
      </c>
      <c r="AP95" s="266">
        <f t="shared" ca="1" si="104"/>
        <v>0</v>
      </c>
      <c r="AQ95" s="266">
        <f t="shared" ca="1" si="104"/>
        <v>0</v>
      </c>
      <c r="AR95" s="266">
        <f t="shared" ca="1" si="104"/>
        <v>0</v>
      </c>
      <c r="AS95" s="266">
        <f t="shared" ca="1" si="104"/>
        <v>0</v>
      </c>
      <c r="AT95" s="266">
        <f t="shared" ca="1" si="104"/>
        <v>0</v>
      </c>
      <c r="AU95" s="266">
        <f t="shared" ca="1" si="104"/>
        <v>0</v>
      </c>
      <c r="AV95" s="266">
        <f t="shared" ca="1" si="104"/>
        <v>0</v>
      </c>
      <c r="AW95" s="266">
        <f t="shared" ca="1" si="104"/>
        <v>0</v>
      </c>
      <c r="AX95" s="266">
        <f t="shared" ca="1" si="104"/>
        <v>0</v>
      </c>
      <c r="AY95" s="266">
        <f t="shared" ca="1" si="104"/>
        <v>0</v>
      </c>
      <c r="AZ95" s="266">
        <f t="shared" ca="1" si="104"/>
        <v>0</v>
      </c>
      <c r="BA95" s="266">
        <f t="shared" ca="1" si="104"/>
        <v>0</v>
      </c>
      <c r="BB95" s="266">
        <f t="shared" ca="1" si="104"/>
        <v>0</v>
      </c>
      <c r="BC95" s="266">
        <f t="shared" ca="1" si="104"/>
        <v>0</v>
      </c>
      <c r="BD95" s="266">
        <f t="shared" ca="1" si="105"/>
        <v>0</v>
      </c>
      <c r="BE95" s="266">
        <f t="shared" ca="1" si="105"/>
        <v>0</v>
      </c>
      <c r="BF95" s="266">
        <f t="shared" ca="1" si="105"/>
        <v>0</v>
      </c>
      <c r="BG95" s="266">
        <f t="shared" ca="1" si="105"/>
        <v>0</v>
      </c>
      <c r="BH95" s="266">
        <f t="shared" ca="1" si="105"/>
        <v>0</v>
      </c>
      <c r="BI95" s="266">
        <f t="shared" ca="1" si="105"/>
        <v>0</v>
      </c>
      <c r="BJ95" s="266">
        <f t="shared" ca="1" si="105"/>
        <v>0</v>
      </c>
      <c r="BK95" s="266">
        <f t="shared" ca="1" si="105"/>
        <v>0</v>
      </c>
      <c r="BL95" s="266">
        <f t="shared" ca="1" si="105"/>
        <v>0</v>
      </c>
      <c r="BM95" s="266">
        <f t="shared" ca="1" si="105"/>
        <v>0</v>
      </c>
      <c r="BN95" s="266">
        <f t="shared" ca="1" si="105"/>
        <v>0</v>
      </c>
      <c r="BO95" s="266">
        <f t="shared" ca="1" si="105"/>
        <v>0</v>
      </c>
      <c r="BP95" s="266">
        <f t="shared" ca="1" si="105"/>
        <v>0</v>
      </c>
      <c r="BQ95" s="266">
        <f t="shared" ca="1" si="105"/>
        <v>0</v>
      </c>
      <c r="BR95" s="266">
        <f t="shared" ca="1" si="105"/>
        <v>0</v>
      </c>
      <c r="BS95" s="266">
        <f t="shared" ca="1" si="105"/>
        <v>0</v>
      </c>
      <c r="BT95" s="266">
        <f t="shared" ca="1" si="106"/>
        <v>0</v>
      </c>
      <c r="BU95" s="266">
        <f t="shared" ca="1" si="106"/>
        <v>0</v>
      </c>
      <c r="BV95" s="266">
        <f t="shared" ca="1" si="106"/>
        <v>0</v>
      </c>
      <c r="BW95" s="266">
        <f t="shared" ca="1" si="106"/>
        <v>0</v>
      </c>
      <c r="BX95" s="266">
        <f t="shared" ca="1" si="106"/>
        <v>0</v>
      </c>
      <c r="BY95" s="266">
        <f t="shared" ca="1" si="106"/>
        <v>0</v>
      </c>
      <c r="BZ95" s="266">
        <f t="shared" ca="1" si="106"/>
        <v>0</v>
      </c>
      <c r="CA95" s="266">
        <f t="shared" ca="1" si="106"/>
        <v>0</v>
      </c>
      <c r="CB95" s="266">
        <f t="shared" ca="1" si="106"/>
        <v>0</v>
      </c>
      <c r="CC95" s="266">
        <f t="shared" ca="1" si="106"/>
        <v>0</v>
      </c>
      <c r="CD95" s="266">
        <f t="shared" ca="1" si="106"/>
        <v>0</v>
      </c>
      <c r="CE95" s="266">
        <f t="shared" ca="1" si="106"/>
        <v>0</v>
      </c>
      <c r="CF95" s="266">
        <f t="shared" ca="1" si="106"/>
        <v>0</v>
      </c>
      <c r="CG95" s="266">
        <f t="shared" ca="1" si="106"/>
        <v>0</v>
      </c>
      <c r="CH95" s="266">
        <f t="shared" ca="1" si="106"/>
        <v>0</v>
      </c>
      <c r="CI95" s="266">
        <f t="shared" ca="1" si="106"/>
        <v>0</v>
      </c>
      <c r="CJ95" s="266">
        <f t="shared" ca="1" si="107"/>
        <v>0</v>
      </c>
      <c r="CK95" s="266">
        <f t="shared" ca="1" si="107"/>
        <v>0</v>
      </c>
      <c r="CL95" s="266">
        <f t="shared" ca="1" si="107"/>
        <v>0</v>
      </c>
      <c r="CM95" s="266">
        <f t="shared" ca="1" si="107"/>
        <v>0</v>
      </c>
      <c r="CN95" s="266">
        <f t="shared" ca="1" si="107"/>
        <v>0</v>
      </c>
      <c r="CO95" s="266">
        <f t="shared" ca="1" si="107"/>
        <v>0</v>
      </c>
      <c r="CP95" s="266">
        <f t="shared" ca="1" si="107"/>
        <v>0</v>
      </c>
      <c r="CQ95" s="266">
        <f t="shared" ca="1" si="107"/>
        <v>0</v>
      </c>
      <c r="CR95" s="266">
        <f t="shared" ca="1" si="107"/>
        <v>0</v>
      </c>
      <c r="CS95" s="266">
        <f t="shared" ca="1" si="107"/>
        <v>0</v>
      </c>
      <c r="CT95" s="266">
        <f t="shared" ca="1" si="108"/>
        <v>0</v>
      </c>
      <c r="CU95" s="266">
        <f t="shared" ca="1" si="108"/>
        <v>0</v>
      </c>
      <c r="CV95" s="266">
        <f t="shared" ca="1" si="108"/>
        <v>0</v>
      </c>
      <c r="CW95" s="266">
        <f t="shared" ca="1" si="108"/>
        <v>0</v>
      </c>
      <c r="CX95" s="266">
        <f t="shared" ca="1" si="108"/>
        <v>0</v>
      </c>
      <c r="CY95" s="266">
        <f t="shared" ca="1" si="108"/>
        <v>0</v>
      </c>
      <c r="CZ95" s="266">
        <f t="shared" ca="1" si="108"/>
        <v>0</v>
      </c>
      <c r="DA95" s="266">
        <f t="shared" ca="1" si="108"/>
        <v>0</v>
      </c>
      <c r="DB95" s="266">
        <f t="shared" ca="1" si="108"/>
        <v>0</v>
      </c>
      <c r="DC95" s="266">
        <f t="shared" ca="1" si="108"/>
        <v>0</v>
      </c>
      <c r="DE95" s="118" t="str">
        <f t="shared" ca="1" si="86"/>
        <v>G.6.</v>
      </c>
      <c r="DF95">
        <f t="shared" ca="1" si="109"/>
        <v>1</v>
      </c>
      <c r="DG95">
        <f t="shared" ca="1" si="110"/>
        <v>21</v>
      </c>
    </row>
    <row r="96" spans="1:112" ht="15.75" hidden="1" customHeight="1">
      <c r="A96" s="68">
        <v>84</v>
      </c>
      <c r="B96" s="262" t="str">
        <f t="shared" ca="1" si="83"/>
        <v>G.7.</v>
      </c>
      <c r="C96" s="263" t="str">
        <f t="shared" ca="1" si="84"/>
        <v>Veiklos ir palaikymo (atnaujinimo) ir investicijų sąnaudos 2 (privataus ir NVO sektoriaus)</v>
      </c>
      <c r="D96" s="180"/>
      <c r="E96" s="264">
        <f t="shared" ca="1" si="85"/>
        <v>0.21</v>
      </c>
      <c r="F96" s="265">
        <f ca="1">H96+NPV(FD,I96:INDEX(I96:DC96,PAL))</f>
        <v>0</v>
      </c>
      <c r="G96" s="258">
        <f ca="1">SUMIF($H$5:$DC$5,"&lt;="&amp;PAL,$H96:$DC96)</f>
        <v>0</v>
      </c>
      <c r="H96" s="266">
        <f t="shared" ca="1" si="102"/>
        <v>0</v>
      </c>
      <c r="I96" s="266">
        <f t="shared" ca="1" si="102"/>
        <v>0</v>
      </c>
      <c r="J96" s="266">
        <f t="shared" ca="1" si="102"/>
        <v>0</v>
      </c>
      <c r="K96" s="266">
        <f t="shared" ca="1" si="102"/>
        <v>0</v>
      </c>
      <c r="L96" s="266">
        <f t="shared" ca="1" si="102"/>
        <v>0</v>
      </c>
      <c r="M96" s="266">
        <f t="shared" ca="1" si="102"/>
        <v>0</v>
      </c>
      <c r="N96" s="266">
        <f t="shared" ca="1" si="102"/>
        <v>0</v>
      </c>
      <c r="O96" s="266">
        <f t="shared" ca="1" si="102"/>
        <v>0</v>
      </c>
      <c r="P96" s="266">
        <f t="shared" ca="1" si="102"/>
        <v>0</v>
      </c>
      <c r="Q96" s="266">
        <f t="shared" ca="1" si="102"/>
        <v>0</v>
      </c>
      <c r="R96" s="266">
        <f t="shared" ca="1" si="102"/>
        <v>0</v>
      </c>
      <c r="S96" s="266">
        <f t="shared" ca="1" si="102"/>
        <v>0</v>
      </c>
      <c r="T96" s="266">
        <f t="shared" ca="1" si="102"/>
        <v>0</v>
      </c>
      <c r="U96" s="266">
        <f t="shared" ca="1" si="102"/>
        <v>0</v>
      </c>
      <c r="V96" s="266">
        <f t="shared" ca="1" si="102"/>
        <v>0</v>
      </c>
      <c r="W96" s="266">
        <f t="shared" ca="1" si="102"/>
        <v>0</v>
      </c>
      <c r="X96" s="266">
        <f t="shared" ca="1" si="103"/>
        <v>0</v>
      </c>
      <c r="Y96" s="266">
        <f t="shared" ca="1" si="103"/>
        <v>0</v>
      </c>
      <c r="Z96" s="266">
        <f t="shared" ca="1" si="103"/>
        <v>0</v>
      </c>
      <c r="AA96" s="266">
        <f t="shared" ca="1" si="103"/>
        <v>0</v>
      </c>
      <c r="AB96" s="266">
        <f t="shared" ca="1" si="103"/>
        <v>0</v>
      </c>
      <c r="AC96" s="266">
        <f t="shared" ca="1" si="103"/>
        <v>0</v>
      </c>
      <c r="AD96" s="266">
        <f t="shared" ca="1" si="103"/>
        <v>0</v>
      </c>
      <c r="AE96" s="266">
        <f t="shared" ca="1" si="103"/>
        <v>0</v>
      </c>
      <c r="AF96" s="266">
        <f t="shared" ca="1" si="103"/>
        <v>0</v>
      </c>
      <c r="AG96" s="266">
        <f t="shared" ca="1" si="103"/>
        <v>0</v>
      </c>
      <c r="AH96" s="266">
        <f t="shared" ca="1" si="103"/>
        <v>0</v>
      </c>
      <c r="AI96" s="266">
        <f t="shared" ca="1" si="103"/>
        <v>0</v>
      </c>
      <c r="AJ96" s="266">
        <f t="shared" ca="1" si="103"/>
        <v>0</v>
      </c>
      <c r="AK96" s="266">
        <f t="shared" ca="1" si="103"/>
        <v>0</v>
      </c>
      <c r="AL96" s="266">
        <f t="shared" ca="1" si="103"/>
        <v>0</v>
      </c>
      <c r="AM96" s="266">
        <f t="shared" ca="1" si="103"/>
        <v>0</v>
      </c>
      <c r="AN96" s="266">
        <f t="shared" ca="1" si="104"/>
        <v>0</v>
      </c>
      <c r="AO96" s="266">
        <f t="shared" ca="1" si="104"/>
        <v>0</v>
      </c>
      <c r="AP96" s="266">
        <f t="shared" ca="1" si="104"/>
        <v>0</v>
      </c>
      <c r="AQ96" s="266">
        <f t="shared" ca="1" si="104"/>
        <v>0</v>
      </c>
      <c r="AR96" s="266">
        <f t="shared" ca="1" si="104"/>
        <v>0</v>
      </c>
      <c r="AS96" s="266">
        <f t="shared" ca="1" si="104"/>
        <v>0</v>
      </c>
      <c r="AT96" s="266">
        <f t="shared" ca="1" si="104"/>
        <v>0</v>
      </c>
      <c r="AU96" s="266">
        <f t="shared" ca="1" si="104"/>
        <v>0</v>
      </c>
      <c r="AV96" s="266">
        <f t="shared" ca="1" si="104"/>
        <v>0</v>
      </c>
      <c r="AW96" s="266">
        <f t="shared" ca="1" si="104"/>
        <v>0</v>
      </c>
      <c r="AX96" s="266">
        <f t="shared" ca="1" si="104"/>
        <v>0</v>
      </c>
      <c r="AY96" s="266">
        <f t="shared" ca="1" si="104"/>
        <v>0</v>
      </c>
      <c r="AZ96" s="266">
        <f t="shared" ca="1" si="104"/>
        <v>0</v>
      </c>
      <c r="BA96" s="266">
        <f t="shared" ca="1" si="104"/>
        <v>0</v>
      </c>
      <c r="BB96" s="266">
        <f t="shared" ca="1" si="104"/>
        <v>0</v>
      </c>
      <c r="BC96" s="266">
        <f t="shared" ca="1" si="104"/>
        <v>0</v>
      </c>
      <c r="BD96" s="266">
        <f t="shared" ca="1" si="105"/>
        <v>0</v>
      </c>
      <c r="BE96" s="266">
        <f t="shared" ca="1" si="105"/>
        <v>0</v>
      </c>
      <c r="BF96" s="266">
        <f t="shared" ca="1" si="105"/>
        <v>0</v>
      </c>
      <c r="BG96" s="266">
        <f t="shared" ca="1" si="105"/>
        <v>0</v>
      </c>
      <c r="BH96" s="266">
        <f t="shared" ca="1" si="105"/>
        <v>0</v>
      </c>
      <c r="BI96" s="266">
        <f t="shared" ca="1" si="105"/>
        <v>0</v>
      </c>
      <c r="BJ96" s="266">
        <f t="shared" ca="1" si="105"/>
        <v>0</v>
      </c>
      <c r="BK96" s="266">
        <f t="shared" ca="1" si="105"/>
        <v>0</v>
      </c>
      <c r="BL96" s="266">
        <f t="shared" ca="1" si="105"/>
        <v>0</v>
      </c>
      <c r="BM96" s="266">
        <f t="shared" ca="1" si="105"/>
        <v>0</v>
      </c>
      <c r="BN96" s="266">
        <f t="shared" ca="1" si="105"/>
        <v>0</v>
      </c>
      <c r="BO96" s="266">
        <f t="shared" ca="1" si="105"/>
        <v>0</v>
      </c>
      <c r="BP96" s="266">
        <f t="shared" ca="1" si="105"/>
        <v>0</v>
      </c>
      <c r="BQ96" s="266">
        <f t="shared" ca="1" si="105"/>
        <v>0</v>
      </c>
      <c r="BR96" s="266">
        <f t="shared" ca="1" si="105"/>
        <v>0</v>
      </c>
      <c r="BS96" s="266">
        <f t="shared" ca="1" si="105"/>
        <v>0</v>
      </c>
      <c r="BT96" s="266">
        <f t="shared" ca="1" si="106"/>
        <v>0</v>
      </c>
      <c r="BU96" s="266">
        <f t="shared" ca="1" si="106"/>
        <v>0</v>
      </c>
      <c r="BV96" s="266">
        <f t="shared" ca="1" si="106"/>
        <v>0</v>
      </c>
      <c r="BW96" s="266">
        <f t="shared" ca="1" si="106"/>
        <v>0</v>
      </c>
      <c r="BX96" s="266">
        <f t="shared" ca="1" si="106"/>
        <v>0</v>
      </c>
      <c r="BY96" s="266">
        <f t="shared" ca="1" si="106"/>
        <v>0</v>
      </c>
      <c r="BZ96" s="266">
        <f t="shared" ca="1" si="106"/>
        <v>0</v>
      </c>
      <c r="CA96" s="266">
        <f t="shared" ca="1" si="106"/>
        <v>0</v>
      </c>
      <c r="CB96" s="266">
        <f t="shared" ca="1" si="106"/>
        <v>0</v>
      </c>
      <c r="CC96" s="266">
        <f t="shared" ca="1" si="106"/>
        <v>0</v>
      </c>
      <c r="CD96" s="266">
        <f t="shared" ca="1" si="106"/>
        <v>0</v>
      </c>
      <c r="CE96" s="266">
        <f t="shared" ca="1" si="106"/>
        <v>0</v>
      </c>
      <c r="CF96" s="266">
        <f t="shared" ca="1" si="106"/>
        <v>0</v>
      </c>
      <c r="CG96" s="266">
        <f t="shared" ca="1" si="106"/>
        <v>0</v>
      </c>
      <c r="CH96" s="266">
        <f t="shared" ca="1" si="106"/>
        <v>0</v>
      </c>
      <c r="CI96" s="266">
        <f t="shared" ca="1" si="106"/>
        <v>0</v>
      </c>
      <c r="CJ96" s="266">
        <f t="shared" ca="1" si="107"/>
        <v>0</v>
      </c>
      <c r="CK96" s="266">
        <f t="shared" ca="1" si="107"/>
        <v>0</v>
      </c>
      <c r="CL96" s="266">
        <f t="shared" ca="1" si="107"/>
        <v>0</v>
      </c>
      <c r="CM96" s="266">
        <f t="shared" ca="1" si="107"/>
        <v>0</v>
      </c>
      <c r="CN96" s="266">
        <f t="shared" ca="1" si="107"/>
        <v>0</v>
      </c>
      <c r="CO96" s="266">
        <f t="shared" ca="1" si="107"/>
        <v>0</v>
      </c>
      <c r="CP96" s="266">
        <f t="shared" ca="1" si="107"/>
        <v>0</v>
      </c>
      <c r="CQ96" s="266">
        <f t="shared" ca="1" si="107"/>
        <v>0</v>
      </c>
      <c r="CR96" s="266">
        <f t="shared" ca="1" si="107"/>
        <v>0</v>
      </c>
      <c r="CS96" s="266">
        <f t="shared" ca="1" si="107"/>
        <v>0</v>
      </c>
      <c r="CT96" s="266">
        <f t="shared" ca="1" si="108"/>
        <v>0</v>
      </c>
      <c r="CU96" s="266">
        <f t="shared" ca="1" si="108"/>
        <v>0</v>
      </c>
      <c r="CV96" s="266">
        <f t="shared" ca="1" si="108"/>
        <v>0</v>
      </c>
      <c r="CW96" s="266">
        <f t="shared" ca="1" si="108"/>
        <v>0</v>
      </c>
      <c r="CX96" s="266">
        <f t="shared" ca="1" si="108"/>
        <v>0</v>
      </c>
      <c r="CY96" s="266">
        <f t="shared" ca="1" si="108"/>
        <v>0</v>
      </c>
      <c r="CZ96" s="266">
        <f t="shared" ca="1" si="108"/>
        <v>0</v>
      </c>
      <c r="DA96" s="266">
        <f t="shared" ca="1" si="108"/>
        <v>0</v>
      </c>
      <c r="DB96" s="266">
        <f t="shared" ca="1" si="108"/>
        <v>0</v>
      </c>
      <c r="DC96" s="266">
        <f t="shared" ca="1" si="108"/>
        <v>0</v>
      </c>
      <c r="DE96" s="118" t="str">
        <f t="shared" ca="1" si="86"/>
        <v>G.7.</v>
      </c>
      <c r="DF96">
        <f t="shared" ca="1" si="109"/>
        <v>1</v>
      </c>
      <c r="DG96">
        <f t="shared" ca="1" si="110"/>
        <v>21</v>
      </c>
    </row>
    <row r="97" spans="1:111" ht="15.75" hidden="1" customHeight="1">
      <c r="A97" s="68">
        <v>85</v>
      </c>
      <c r="B97" s="262" t="str">
        <f t="shared" ca="1" si="83"/>
        <v>G.8.</v>
      </c>
      <c r="C97" s="263" t="str">
        <f t="shared" ca="1" si="84"/>
        <v>Veiklos ir palaikymo (atnaujinimo) ir investicijų sąnaudos 3 (privataus ir NVO sektoriaus)</v>
      </c>
      <c r="D97" s="180"/>
      <c r="E97" s="264">
        <f t="shared" ca="1" si="85"/>
        <v>0.21</v>
      </c>
      <c r="F97" s="265">
        <f ca="1">H97+NPV(FD,I97:INDEX(I97:DC97,PAL))</f>
        <v>0</v>
      </c>
      <c r="G97" s="258">
        <f ca="1">SUMIF($H$5:$DC$5,"&lt;="&amp;PAL,$H97:$DC97)</f>
        <v>0</v>
      </c>
      <c r="H97" s="266">
        <f t="shared" ca="1" si="102"/>
        <v>0</v>
      </c>
      <c r="I97" s="266">
        <f t="shared" ca="1" si="102"/>
        <v>0</v>
      </c>
      <c r="J97" s="266">
        <f t="shared" ca="1" si="102"/>
        <v>0</v>
      </c>
      <c r="K97" s="266">
        <f t="shared" ca="1" si="102"/>
        <v>0</v>
      </c>
      <c r="L97" s="266">
        <f t="shared" ca="1" si="102"/>
        <v>0</v>
      </c>
      <c r="M97" s="266">
        <f t="shared" ca="1" si="102"/>
        <v>0</v>
      </c>
      <c r="N97" s="266">
        <f t="shared" ca="1" si="102"/>
        <v>0</v>
      </c>
      <c r="O97" s="266">
        <f t="shared" ca="1" si="102"/>
        <v>0</v>
      </c>
      <c r="P97" s="266">
        <f t="shared" ca="1" si="102"/>
        <v>0</v>
      </c>
      <c r="Q97" s="266">
        <f t="shared" ca="1" si="102"/>
        <v>0</v>
      </c>
      <c r="R97" s="266">
        <f t="shared" ca="1" si="102"/>
        <v>0</v>
      </c>
      <c r="S97" s="266">
        <f t="shared" ca="1" si="102"/>
        <v>0</v>
      </c>
      <c r="T97" s="266">
        <f t="shared" ca="1" si="102"/>
        <v>0</v>
      </c>
      <c r="U97" s="266">
        <f t="shared" ca="1" si="102"/>
        <v>0</v>
      </c>
      <c r="V97" s="266">
        <f t="shared" ca="1" si="102"/>
        <v>0</v>
      </c>
      <c r="W97" s="266">
        <f t="shared" ca="1" si="102"/>
        <v>0</v>
      </c>
      <c r="X97" s="266">
        <f t="shared" ca="1" si="103"/>
        <v>0</v>
      </c>
      <c r="Y97" s="266">
        <f t="shared" ca="1" si="103"/>
        <v>0</v>
      </c>
      <c r="Z97" s="266">
        <f t="shared" ca="1" si="103"/>
        <v>0</v>
      </c>
      <c r="AA97" s="266">
        <f t="shared" ca="1" si="103"/>
        <v>0</v>
      </c>
      <c r="AB97" s="266">
        <f t="shared" ca="1" si="103"/>
        <v>0</v>
      </c>
      <c r="AC97" s="266">
        <f t="shared" ca="1" si="103"/>
        <v>0</v>
      </c>
      <c r="AD97" s="266">
        <f t="shared" ca="1" si="103"/>
        <v>0</v>
      </c>
      <c r="AE97" s="266">
        <f t="shared" ca="1" si="103"/>
        <v>0</v>
      </c>
      <c r="AF97" s="266">
        <f t="shared" ca="1" si="103"/>
        <v>0</v>
      </c>
      <c r="AG97" s="266">
        <f t="shared" ca="1" si="103"/>
        <v>0</v>
      </c>
      <c r="AH97" s="266">
        <f t="shared" ca="1" si="103"/>
        <v>0</v>
      </c>
      <c r="AI97" s="266">
        <f t="shared" ca="1" si="103"/>
        <v>0</v>
      </c>
      <c r="AJ97" s="266">
        <f t="shared" ca="1" si="103"/>
        <v>0</v>
      </c>
      <c r="AK97" s="266">
        <f t="shared" ca="1" si="103"/>
        <v>0</v>
      </c>
      <c r="AL97" s="266">
        <f t="shared" ca="1" si="103"/>
        <v>0</v>
      </c>
      <c r="AM97" s="266">
        <f t="shared" ca="1" si="103"/>
        <v>0</v>
      </c>
      <c r="AN97" s="266">
        <f t="shared" ca="1" si="104"/>
        <v>0</v>
      </c>
      <c r="AO97" s="266">
        <f t="shared" ca="1" si="104"/>
        <v>0</v>
      </c>
      <c r="AP97" s="266">
        <f t="shared" ca="1" si="104"/>
        <v>0</v>
      </c>
      <c r="AQ97" s="266">
        <f t="shared" ca="1" si="104"/>
        <v>0</v>
      </c>
      <c r="AR97" s="266">
        <f t="shared" ca="1" si="104"/>
        <v>0</v>
      </c>
      <c r="AS97" s="266">
        <f t="shared" ca="1" si="104"/>
        <v>0</v>
      </c>
      <c r="AT97" s="266">
        <f t="shared" ca="1" si="104"/>
        <v>0</v>
      </c>
      <c r="AU97" s="266">
        <f t="shared" ca="1" si="104"/>
        <v>0</v>
      </c>
      <c r="AV97" s="266">
        <f t="shared" ca="1" si="104"/>
        <v>0</v>
      </c>
      <c r="AW97" s="266">
        <f t="shared" ca="1" si="104"/>
        <v>0</v>
      </c>
      <c r="AX97" s="266">
        <f t="shared" ca="1" si="104"/>
        <v>0</v>
      </c>
      <c r="AY97" s="266">
        <f t="shared" ca="1" si="104"/>
        <v>0</v>
      </c>
      <c r="AZ97" s="266">
        <f t="shared" ca="1" si="104"/>
        <v>0</v>
      </c>
      <c r="BA97" s="266">
        <f t="shared" ca="1" si="104"/>
        <v>0</v>
      </c>
      <c r="BB97" s="266">
        <f t="shared" ca="1" si="104"/>
        <v>0</v>
      </c>
      <c r="BC97" s="266">
        <f t="shared" ca="1" si="104"/>
        <v>0</v>
      </c>
      <c r="BD97" s="266">
        <f t="shared" ca="1" si="105"/>
        <v>0</v>
      </c>
      <c r="BE97" s="266">
        <f t="shared" ca="1" si="105"/>
        <v>0</v>
      </c>
      <c r="BF97" s="266">
        <f t="shared" ca="1" si="105"/>
        <v>0</v>
      </c>
      <c r="BG97" s="266">
        <f t="shared" ca="1" si="105"/>
        <v>0</v>
      </c>
      <c r="BH97" s="266">
        <f t="shared" ca="1" si="105"/>
        <v>0</v>
      </c>
      <c r="BI97" s="266">
        <f t="shared" ca="1" si="105"/>
        <v>0</v>
      </c>
      <c r="BJ97" s="266">
        <f t="shared" ca="1" si="105"/>
        <v>0</v>
      </c>
      <c r="BK97" s="266">
        <f t="shared" ca="1" si="105"/>
        <v>0</v>
      </c>
      <c r="BL97" s="266">
        <f t="shared" ca="1" si="105"/>
        <v>0</v>
      </c>
      <c r="BM97" s="266">
        <f t="shared" ca="1" si="105"/>
        <v>0</v>
      </c>
      <c r="BN97" s="266">
        <f t="shared" ca="1" si="105"/>
        <v>0</v>
      </c>
      <c r="BO97" s="266">
        <f t="shared" ca="1" si="105"/>
        <v>0</v>
      </c>
      <c r="BP97" s="266">
        <f t="shared" ca="1" si="105"/>
        <v>0</v>
      </c>
      <c r="BQ97" s="266">
        <f t="shared" ca="1" si="105"/>
        <v>0</v>
      </c>
      <c r="BR97" s="266">
        <f t="shared" ca="1" si="105"/>
        <v>0</v>
      </c>
      <c r="BS97" s="266">
        <f t="shared" ca="1" si="105"/>
        <v>0</v>
      </c>
      <c r="BT97" s="266">
        <f t="shared" ca="1" si="106"/>
        <v>0</v>
      </c>
      <c r="BU97" s="266">
        <f t="shared" ca="1" si="106"/>
        <v>0</v>
      </c>
      <c r="BV97" s="266">
        <f t="shared" ca="1" si="106"/>
        <v>0</v>
      </c>
      <c r="BW97" s="266">
        <f t="shared" ca="1" si="106"/>
        <v>0</v>
      </c>
      <c r="BX97" s="266">
        <f t="shared" ca="1" si="106"/>
        <v>0</v>
      </c>
      <c r="BY97" s="266">
        <f t="shared" ca="1" si="106"/>
        <v>0</v>
      </c>
      <c r="BZ97" s="266">
        <f t="shared" ca="1" si="106"/>
        <v>0</v>
      </c>
      <c r="CA97" s="266">
        <f t="shared" ca="1" si="106"/>
        <v>0</v>
      </c>
      <c r="CB97" s="266">
        <f t="shared" ca="1" si="106"/>
        <v>0</v>
      </c>
      <c r="CC97" s="266">
        <f t="shared" ca="1" si="106"/>
        <v>0</v>
      </c>
      <c r="CD97" s="266">
        <f t="shared" ca="1" si="106"/>
        <v>0</v>
      </c>
      <c r="CE97" s="266">
        <f t="shared" ca="1" si="106"/>
        <v>0</v>
      </c>
      <c r="CF97" s="266">
        <f t="shared" ca="1" si="106"/>
        <v>0</v>
      </c>
      <c r="CG97" s="266">
        <f t="shared" ca="1" si="106"/>
        <v>0</v>
      </c>
      <c r="CH97" s="266">
        <f t="shared" ca="1" si="106"/>
        <v>0</v>
      </c>
      <c r="CI97" s="266">
        <f t="shared" ca="1" si="106"/>
        <v>0</v>
      </c>
      <c r="CJ97" s="266">
        <f t="shared" ca="1" si="107"/>
        <v>0</v>
      </c>
      <c r="CK97" s="266">
        <f t="shared" ca="1" si="107"/>
        <v>0</v>
      </c>
      <c r="CL97" s="266">
        <f t="shared" ca="1" si="107"/>
        <v>0</v>
      </c>
      <c r="CM97" s="266">
        <f t="shared" ca="1" si="107"/>
        <v>0</v>
      </c>
      <c r="CN97" s="266">
        <f t="shared" ca="1" si="107"/>
        <v>0</v>
      </c>
      <c r="CO97" s="266">
        <f t="shared" ca="1" si="107"/>
        <v>0</v>
      </c>
      <c r="CP97" s="266">
        <f t="shared" ca="1" si="107"/>
        <v>0</v>
      </c>
      <c r="CQ97" s="266">
        <f t="shared" ca="1" si="107"/>
        <v>0</v>
      </c>
      <c r="CR97" s="266">
        <f t="shared" ca="1" si="107"/>
        <v>0</v>
      </c>
      <c r="CS97" s="266">
        <f t="shared" ca="1" si="107"/>
        <v>0</v>
      </c>
      <c r="CT97" s="266">
        <f t="shared" ca="1" si="108"/>
        <v>0</v>
      </c>
      <c r="CU97" s="266">
        <f t="shared" ca="1" si="108"/>
        <v>0</v>
      </c>
      <c r="CV97" s="266">
        <f t="shared" ca="1" si="108"/>
        <v>0</v>
      </c>
      <c r="CW97" s="266">
        <f t="shared" ca="1" si="108"/>
        <v>0</v>
      </c>
      <c r="CX97" s="266">
        <f t="shared" ca="1" si="108"/>
        <v>0</v>
      </c>
      <c r="CY97" s="266">
        <f t="shared" ca="1" si="108"/>
        <v>0</v>
      </c>
      <c r="CZ97" s="266">
        <f t="shared" ca="1" si="108"/>
        <v>0</v>
      </c>
      <c r="DA97" s="266">
        <f t="shared" ca="1" si="108"/>
        <v>0</v>
      </c>
      <c r="DB97" s="266">
        <f t="shared" ca="1" si="108"/>
        <v>0</v>
      </c>
      <c r="DC97" s="266">
        <f t="shared" ca="1" si="108"/>
        <v>0</v>
      </c>
      <c r="DE97" s="118" t="str">
        <f t="shared" ca="1" si="86"/>
        <v>G.8.</v>
      </c>
      <c r="DF97">
        <f t="shared" ca="1" si="109"/>
        <v>1</v>
      </c>
      <c r="DG97">
        <f t="shared" ca="1" si="110"/>
        <v>21</v>
      </c>
    </row>
    <row r="98" spans="1:111" ht="15.75" hidden="1" customHeight="1">
      <c r="A98" s="68">
        <v>86</v>
      </c>
      <c r="B98" s="262" t="str">
        <f t="shared" ca="1" si="83"/>
        <v>G.9.</v>
      </c>
      <c r="C98" s="263" t="str">
        <f t="shared" ca="1" si="84"/>
        <v>Veiklos ir palaikymo (atnaujinimo) ir investicijų sąnaudos 4 (privataus ir NVO sektoriaus)</v>
      </c>
      <c r="D98" s="180"/>
      <c r="E98" s="264">
        <f t="shared" ca="1" si="85"/>
        <v>0.21</v>
      </c>
      <c r="F98" s="265">
        <f ca="1">H98+NPV(FD,I98:INDEX(I98:DC98,PAL))</f>
        <v>0</v>
      </c>
      <c r="G98" s="258">
        <f ca="1">SUMIF($H$5:$DC$5,"&lt;="&amp;PAL,$H98:$DC98)</f>
        <v>0</v>
      </c>
      <c r="H98" s="266">
        <f t="shared" ca="1" si="102"/>
        <v>0</v>
      </c>
      <c r="I98" s="266">
        <f t="shared" ca="1" si="102"/>
        <v>0</v>
      </c>
      <c r="J98" s="266">
        <f t="shared" ca="1" si="102"/>
        <v>0</v>
      </c>
      <c r="K98" s="266">
        <f t="shared" ca="1" si="102"/>
        <v>0</v>
      </c>
      <c r="L98" s="266">
        <f t="shared" ca="1" si="102"/>
        <v>0</v>
      </c>
      <c r="M98" s="266">
        <f t="shared" ca="1" si="102"/>
        <v>0</v>
      </c>
      <c r="N98" s="266">
        <f t="shared" ca="1" si="102"/>
        <v>0</v>
      </c>
      <c r="O98" s="266">
        <f t="shared" ca="1" si="102"/>
        <v>0</v>
      </c>
      <c r="P98" s="266">
        <f t="shared" ca="1" si="102"/>
        <v>0</v>
      </c>
      <c r="Q98" s="266">
        <f t="shared" ca="1" si="102"/>
        <v>0</v>
      </c>
      <c r="R98" s="266">
        <f t="shared" ca="1" si="102"/>
        <v>0</v>
      </c>
      <c r="S98" s="266">
        <f t="shared" ca="1" si="102"/>
        <v>0</v>
      </c>
      <c r="T98" s="266">
        <f t="shared" ca="1" si="102"/>
        <v>0</v>
      </c>
      <c r="U98" s="266">
        <f t="shared" ca="1" si="102"/>
        <v>0</v>
      </c>
      <c r="V98" s="266">
        <f t="shared" ca="1" si="102"/>
        <v>0</v>
      </c>
      <c r="W98" s="266">
        <f t="shared" ca="1" si="102"/>
        <v>0</v>
      </c>
      <c r="X98" s="266">
        <f t="shared" ca="1" si="103"/>
        <v>0</v>
      </c>
      <c r="Y98" s="266">
        <f t="shared" ca="1" si="103"/>
        <v>0</v>
      </c>
      <c r="Z98" s="266">
        <f t="shared" ca="1" si="103"/>
        <v>0</v>
      </c>
      <c r="AA98" s="266">
        <f t="shared" ca="1" si="103"/>
        <v>0</v>
      </c>
      <c r="AB98" s="266">
        <f t="shared" ca="1" si="103"/>
        <v>0</v>
      </c>
      <c r="AC98" s="266">
        <f t="shared" ca="1" si="103"/>
        <v>0</v>
      </c>
      <c r="AD98" s="266">
        <f t="shared" ca="1" si="103"/>
        <v>0</v>
      </c>
      <c r="AE98" s="266">
        <f t="shared" ca="1" si="103"/>
        <v>0</v>
      </c>
      <c r="AF98" s="266">
        <f t="shared" ca="1" si="103"/>
        <v>0</v>
      </c>
      <c r="AG98" s="266">
        <f t="shared" ca="1" si="103"/>
        <v>0</v>
      </c>
      <c r="AH98" s="266">
        <f t="shared" ca="1" si="103"/>
        <v>0</v>
      </c>
      <c r="AI98" s="266">
        <f t="shared" ca="1" si="103"/>
        <v>0</v>
      </c>
      <c r="AJ98" s="266">
        <f t="shared" ca="1" si="103"/>
        <v>0</v>
      </c>
      <c r="AK98" s="266">
        <f t="shared" ca="1" si="103"/>
        <v>0</v>
      </c>
      <c r="AL98" s="266">
        <f t="shared" ca="1" si="103"/>
        <v>0</v>
      </c>
      <c r="AM98" s="266">
        <f t="shared" ca="1" si="103"/>
        <v>0</v>
      </c>
      <c r="AN98" s="266">
        <f t="shared" ca="1" si="104"/>
        <v>0</v>
      </c>
      <c r="AO98" s="266">
        <f t="shared" ca="1" si="104"/>
        <v>0</v>
      </c>
      <c r="AP98" s="266">
        <f t="shared" ca="1" si="104"/>
        <v>0</v>
      </c>
      <c r="AQ98" s="266">
        <f t="shared" ca="1" si="104"/>
        <v>0</v>
      </c>
      <c r="AR98" s="266">
        <f t="shared" ca="1" si="104"/>
        <v>0</v>
      </c>
      <c r="AS98" s="266">
        <f t="shared" ca="1" si="104"/>
        <v>0</v>
      </c>
      <c r="AT98" s="266">
        <f t="shared" ca="1" si="104"/>
        <v>0</v>
      </c>
      <c r="AU98" s="266">
        <f t="shared" ca="1" si="104"/>
        <v>0</v>
      </c>
      <c r="AV98" s="266">
        <f t="shared" ca="1" si="104"/>
        <v>0</v>
      </c>
      <c r="AW98" s="266">
        <f t="shared" ca="1" si="104"/>
        <v>0</v>
      </c>
      <c r="AX98" s="266">
        <f t="shared" ca="1" si="104"/>
        <v>0</v>
      </c>
      <c r="AY98" s="266">
        <f t="shared" ca="1" si="104"/>
        <v>0</v>
      </c>
      <c r="AZ98" s="266">
        <f t="shared" ca="1" si="104"/>
        <v>0</v>
      </c>
      <c r="BA98" s="266">
        <f t="shared" ca="1" si="104"/>
        <v>0</v>
      </c>
      <c r="BB98" s="266">
        <f t="shared" ca="1" si="104"/>
        <v>0</v>
      </c>
      <c r="BC98" s="266">
        <f t="shared" ca="1" si="104"/>
        <v>0</v>
      </c>
      <c r="BD98" s="266">
        <f t="shared" ca="1" si="105"/>
        <v>0</v>
      </c>
      <c r="BE98" s="266">
        <f t="shared" ca="1" si="105"/>
        <v>0</v>
      </c>
      <c r="BF98" s="266">
        <f t="shared" ca="1" si="105"/>
        <v>0</v>
      </c>
      <c r="BG98" s="266">
        <f t="shared" ca="1" si="105"/>
        <v>0</v>
      </c>
      <c r="BH98" s="266">
        <f t="shared" ca="1" si="105"/>
        <v>0</v>
      </c>
      <c r="BI98" s="266">
        <f t="shared" ca="1" si="105"/>
        <v>0</v>
      </c>
      <c r="BJ98" s="266">
        <f t="shared" ca="1" si="105"/>
        <v>0</v>
      </c>
      <c r="BK98" s="266">
        <f t="shared" ca="1" si="105"/>
        <v>0</v>
      </c>
      <c r="BL98" s="266">
        <f t="shared" ca="1" si="105"/>
        <v>0</v>
      </c>
      <c r="BM98" s="266">
        <f t="shared" ca="1" si="105"/>
        <v>0</v>
      </c>
      <c r="BN98" s="266">
        <f t="shared" ca="1" si="105"/>
        <v>0</v>
      </c>
      <c r="BO98" s="266">
        <f t="shared" ca="1" si="105"/>
        <v>0</v>
      </c>
      <c r="BP98" s="266">
        <f t="shared" ca="1" si="105"/>
        <v>0</v>
      </c>
      <c r="BQ98" s="266">
        <f t="shared" ca="1" si="105"/>
        <v>0</v>
      </c>
      <c r="BR98" s="266">
        <f t="shared" ca="1" si="105"/>
        <v>0</v>
      </c>
      <c r="BS98" s="266">
        <f t="shared" ca="1" si="105"/>
        <v>0</v>
      </c>
      <c r="BT98" s="266">
        <f t="shared" ca="1" si="106"/>
        <v>0</v>
      </c>
      <c r="BU98" s="266">
        <f t="shared" ca="1" si="106"/>
        <v>0</v>
      </c>
      <c r="BV98" s="266">
        <f t="shared" ca="1" si="106"/>
        <v>0</v>
      </c>
      <c r="BW98" s="266">
        <f t="shared" ca="1" si="106"/>
        <v>0</v>
      </c>
      <c r="BX98" s="266">
        <f t="shared" ca="1" si="106"/>
        <v>0</v>
      </c>
      <c r="BY98" s="266">
        <f t="shared" ca="1" si="106"/>
        <v>0</v>
      </c>
      <c r="BZ98" s="266">
        <f t="shared" ca="1" si="106"/>
        <v>0</v>
      </c>
      <c r="CA98" s="266">
        <f t="shared" ca="1" si="106"/>
        <v>0</v>
      </c>
      <c r="CB98" s="266">
        <f t="shared" ca="1" si="106"/>
        <v>0</v>
      </c>
      <c r="CC98" s="266">
        <f t="shared" ca="1" si="106"/>
        <v>0</v>
      </c>
      <c r="CD98" s="266">
        <f t="shared" ca="1" si="106"/>
        <v>0</v>
      </c>
      <c r="CE98" s="266">
        <f t="shared" ca="1" si="106"/>
        <v>0</v>
      </c>
      <c r="CF98" s="266">
        <f t="shared" ca="1" si="106"/>
        <v>0</v>
      </c>
      <c r="CG98" s="266">
        <f t="shared" ca="1" si="106"/>
        <v>0</v>
      </c>
      <c r="CH98" s="266">
        <f t="shared" ca="1" si="106"/>
        <v>0</v>
      </c>
      <c r="CI98" s="266">
        <f t="shared" ca="1" si="106"/>
        <v>0</v>
      </c>
      <c r="CJ98" s="266">
        <f t="shared" ca="1" si="107"/>
        <v>0</v>
      </c>
      <c r="CK98" s="266">
        <f t="shared" ca="1" si="107"/>
        <v>0</v>
      </c>
      <c r="CL98" s="266">
        <f t="shared" ca="1" si="107"/>
        <v>0</v>
      </c>
      <c r="CM98" s="266">
        <f t="shared" ca="1" si="107"/>
        <v>0</v>
      </c>
      <c r="CN98" s="266">
        <f t="shared" ca="1" si="107"/>
        <v>0</v>
      </c>
      <c r="CO98" s="266">
        <f t="shared" ca="1" si="107"/>
        <v>0</v>
      </c>
      <c r="CP98" s="266">
        <f t="shared" ca="1" si="107"/>
        <v>0</v>
      </c>
      <c r="CQ98" s="266">
        <f t="shared" ca="1" si="107"/>
        <v>0</v>
      </c>
      <c r="CR98" s="266">
        <f t="shared" ca="1" si="107"/>
        <v>0</v>
      </c>
      <c r="CS98" s="266">
        <f t="shared" ca="1" si="107"/>
        <v>0</v>
      </c>
      <c r="CT98" s="266">
        <f t="shared" ca="1" si="108"/>
        <v>0</v>
      </c>
      <c r="CU98" s="266">
        <f t="shared" ca="1" si="108"/>
        <v>0</v>
      </c>
      <c r="CV98" s="266">
        <f t="shared" ca="1" si="108"/>
        <v>0</v>
      </c>
      <c r="CW98" s="266">
        <f t="shared" ca="1" si="108"/>
        <v>0</v>
      </c>
      <c r="CX98" s="266">
        <f t="shared" ca="1" si="108"/>
        <v>0</v>
      </c>
      <c r="CY98" s="266">
        <f t="shared" ca="1" si="108"/>
        <v>0</v>
      </c>
      <c r="CZ98" s="266">
        <f t="shared" ca="1" si="108"/>
        <v>0</v>
      </c>
      <c r="DA98" s="266">
        <f t="shared" ca="1" si="108"/>
        <v>0</v>
      </c>
      <c r="DB98" s="266">
        <f t="shared" ca="1" si="108"/>
        <v>0</v>
      </c>
      <c r="DC98" s="266">
        <f t="shared" ca="1" si="108"/>
        <v>0</v>
      </c>
      <c r="DE98" s="118" t="str">
        <f t="shared" ca="1" si="86"/>
        <v>G.9.</v>
      </c>
      <c r="DF98">
        <f t="shared" ca="1" si="109"/>
        <v>1</v>
      </c>
      <c r="DG98">
        <f t="shared" ca="1" si="110"/>
        <v>21</v>
      </c>
    </row>
    <row r="99" spans="1:111" ht="15.75" hidden="1" customHeight="1">
      <c r="A99" s="68">
        <v>87</v>
      </c>
      <c r="B99" s="262" t="str">
        <f t="shared" ca="1" si="83"/>
        <v>G.10.</v>
      </c>
      <c r="C99" s="263" t="str">
        <f t="shared" ca="1" si="84"/>
        <v>Veiklos ir palaikymo (atnaujinimo) ir investicijų sąnaudos 5 (privataus ir NVO sektoriaus)</v>
      </c>
      <c r="D99" s="180"/>
      <c r="E99" s="264">
        <f t="shared" ca="1" si="85"/>
        <v>0.21</v>
      </c>
      <c r="F99" s="265">
        <f ca="1">H99+NPV(FD,I99:INDEX(I99:DC99,PAL))</f>
        <v>0</v>
      </c>
      <c r="G99" s="258">
        <f ca="1">SUMIF($H$5:$DC$5,"&lt;="&amp;PAL,$H99:$DC99)</f>
        <v>0</v>
      </c>
      <c r="H99" s="266">
        <f t="shared" ca="1" si="102"/>
        <v>0</v>
      </c>
      <c r="I99" s="266">
        <f t="shared" ca="1" si="102"/>
        <v>0</v>
      </c>
      <c r="J99" s="266">
        <f t="shared" ca="1" si="102"/>
        <v>0</v>
      </c>
      <c r="K99" s="266">
        <f t="shared" ca="1" si="102"/>
        <v>0</v>
      </c>
      <c r="L99" s="266">
        <f t="shared" ca="1" si="102"/>
        <v>0</v>
      </c>
      <c r="M99" s="266">
        <f t="shared" ca="1" si="102"/>
        <v>0</v>
      </c>
      <c r="N99" s="266">
        <f t="shared" ca="1" si="102"/>
        <v>0</v>
      </c>
      <c r="O99" s="266">
        <f t="shared" ca="1" si="102"/>
        <v>0</v>
      </c>
      <c r="P99" s="266">
        <f t="shared" ca="1" si="102"/>
        <v>0</v>
      </c>
      <c r="Q99" s="266">
        <f t="shared" ca="1" si="102"/>
        <v>0</v>
      </c>
      <c r="R99" s="266">
        <f t="shared" ca="1" si="102"/>
        <v>0</v>
      </c>
      <c r="S99" s="266">
        <f t="shared" ca="1" si="102"/>
        <v>0</v>
      </c>
      <c r="T99" s="266">
        <f t="shared" ca="1" si="102"/>
        <v>0</v>
      </c>
      <c r="U99" s="266">
        <f t="shared" ca="1" si="102"/>
        <v>0</v>
      </c>
      <c r="V99" s="266">
        <f t="shared" ca="1" si="102"/>
        <v>0</v>
      </c>
      <c r="W99" s="266">
        <f t="shared" ca="1" si="102"/>
        <v>0</v>
      </c>
      <c r="X99" s="266">
        <f t="shared" ca="1" si="103"/>
        <v>0</v>
      </c>
      <c r="Y99" s="266">
        <f t="shared" ca="1" si="103"/>
        <v>0</v>
      </c>
      <c r="Z99" s="266">
        <f t="shared" ca="1" si="103"/>
        <v>0</v>
      </c>
      <c r="AA99" s="266">
        <f t="shared" ca="1" si="103"/>
        <v>0</v>
      </c>
      <c r="AB99" s="266">
        <f t="shared" ca="1" si="103"/>
        <v>0</v>
      </c>
      <c r="AC99" s="266">
        <f t="shared" ca="1" si="103"/>
        <v>0</v>
      </c>
      <c r="AD99" s="266">
        <f t="shared" ca="1" si="103"/>
        <v>0</v>
      </c>
      <c r="AE99" s="266">
        <f t="shared" ca="1" si="103"/>
        <v>0</v>
      </c>
      <c r="AF99" s="266">
        <f t="shared" ca="1" si="103"/>
        <v>0</v>
      </c>
      <c r="AG99" s="266">
        <f t="shared" ca="1" si="103"/>
        <v>0</v>
      </c>
      <c r="AH99" s="266">
        <f t="shared" ca="1" si="103"/>
        <v>0</v>
      </c>
      <c r="AI99" s="266">
        <f t="shared" ca="1" si="103"/>
        <v>0</v>
      </c>
      <c r="AJ99" s="266">
        <f t="shared" ca="1" si="103"/>
        <v>0</v>
      </c>
      <c r="AK99" s="266">
        <f t="shared" ca="1" si="103"/>
        <v>0</v>
      </c>
      <c r="AL99" s="266">
        <f t="shared" ca="1" si="103"/>
        <v>0</v>
      </c>
      <c r="AM99" s="266">
        <f t="shared" ca="1" si="103"/>
        <v>0</v>
      </c>
      <c r="AN99" s="266">
        <f t="shared" ca="1" si="104"/>
        <v>0</v>
      </c>
      <c r="AO99" s="266">
        <f t="shared" ca="1" si="104"/>
        <v>0</v>
      </c>
      <c r="AP99" s="266">
        <f t="shared" ca="1" si="104"/>
        <v>0</v>
      </c>
      <c r="AQ99" s="266">
        <f t="shared" ca="1" si="104"/>
        <v>0</v>
      </c>
      <c r="AR99" s="266">
        <f t="shared" ca="1" si="104"/>
        <v>0</v>
      </c>
      <c r="AS99" s="266">
        <f t="shared" ca="1" si="104"/>
        <v>0</v>
      </c>
      <c r="AT99" s="266">
        <f t="shared" ca="1" si="104"/>
        <v>0</v>
      </c>
      <c r="AU99" s="266">
        <f t="shared" ca="1" si="104"/>
        <v>0</v>
      </c>
      <c r="AV99" s="266">
        <f t="shared" ca="1" si="104"/>
        <v>0</v>
      </c>
      <c r="AW99" s="266">
        <f t="shared" ca="1" si="104"/>
        <v>0</v>
      </c>
      <c r="AX99" s="266">
        <f t="shared" ca="1" si="104"/>
        <v>0</v>
      </c>
      <c r="AY99" s="266">
        <f t="shared" ca="1" si="104"/>
        <v>0</v>
      </c>
      <c r="AZ99" s="266">
        <f t="shared" ca="1" si="104"/>
        <v>0</v>
      </c>
      <c r="BA99" s="266">
        <f t="shared" ca="1" si="104"/>
        <v>0</v>
      </c>
      <c r="BB99" s="266">
        <f t="shared" ca="1" si="104"/>
        <v>0</v>
      </c>
      <c r="BC99" s="266">
        <f t="shared" ca="1" si="104"/>
        <v>0</v>
      </c>
      <c r="BD99" s="266">
        <f t="shared" ca="1" si="105"/>
        <v>0</v>
      </c>
      <c r="BE99" s="266">
        <f t="shared" ca="1" si="105"/>
        <v>0</v>
      </c>
      <c r="BF99" s="266">
        <f t="shared" ca="1" si="105"/>
        <v>0</v>
      </c>
      <c r="BG99" s="266">
        <f t="shared" ca="1" si="105"/>
        <v>0</v>
      </c>
      <c r="BH99" s="266">
        <f t="shared" ca="1" si="105"/>
        <v>0</v>
      </c>
      <c r="BI99" s="266">
        <f t="shared" ca="1" si="105"/>
        <v>0</v>
      </c>
      <c r="BJ99" s="266">
        <f t="shared" ca="1" si="105"/>
        <v>0</v>
      </c>
      <c r="BK99" s="266">
        <f t="shared" ca="1" si="105"/>
        <v>0</v>
      </c>
      <c r="BL99" s="266">
        <f t="shared" ca="1" si="105"/>
        <v>0</v>
      </c>
      <c r="BM99" s="266">
        <f t="shared" ca="1" si="105"/>
        <v>0</v>
      </c>
      <c r="BN99" s="266">
        <f t="shared" ca="1" si="105"/>
        <v>0</v>
      </c>
      <c r="BO99" s="266">
        <f t="shared" ca="1" si="105"/>
        <v>0</v>
      </c>
      <c r="BP99" s="266">
        <f t="shared" ca="1" si="105"/>
        <v>0</v>
      </c>
      <c r="BQ99" s="266">
        <f t="shared" ca="1" si="105"/>
        <v>0</v>
      </c>
      <c r="BR99" s="266">
        <f t="shared" ca="1" si="105"/>
        <v>0</v>
      </c>
      <c r="BS99" s="266">
        <f t="shared" ca="1" si="105"/>
        <v>0</v>
      </c>
      <c r="BT99" s="266">
        <f t="shared" ca="1" si="106"/>
        <v>0</v>
      </c>
      <c r="BU99" s="266">
        <f t="shared" ca="1" si="106"/>
        <v>0</v>
      </c>
      <c r="BV99" s="266">
        <f t="shared" ca="1" si="106"/>
        <v>0</v>
      </c>
      <c r="BW99" s="266">
        <f t="shared" ca="1" si="106"/>
        <v>0</v>
      </c>
      <c r="BX99" s="266">
        <f t="shared" ca="1" si="106"/>
        <v>0</v>
      </c>
      <c r="BY99" s="266">
        <f t="shared" ca="1" si="106"/>
        <v>0</v>
      </c>
      <c r="BZ99" s="266">
        <f t="shared" ca="1" si="106"/>
        <v>0</v>
      </c>
      <c r="CA99" s="266">
        <f t="shared" ca="1" si="106"/>
        <v>0</v>
      </c>
      <c r="CB99" s="266">
        <f t="shared" ca="1" si="106"/>
        <v>0</v>
      </c>
      <c r="CC99" s="266">
        <f t="shared" ca="1" si="106"/>
        <v>0</v>
      </c>
      <c r="CD99" s="266">
        <f t="shared" ca="1" si="106"/>
        <v>0</v>
      </c>
      <c r="CE99" s="266">
        <f t="shared" ca="1" si="106"/>
        <v>0</v>
      </c>
      <c r="CF99" s="266">
        <f t="shared" ca="1" si="106"/>
        <v>0</v>
      </c>
      <c r="CG99" s="266">
        <f t="shared" ca="1" si="106"/>
        <v>0</v>
      </c>
      <c r="CH99" s="266">
        <f t="shared" ca="1" si="106"/>
        <v>0</v>
      </c>
      <c r="CI99" s="266">
        <f t="shared" ca="1" si="106"/>
        <v>0</v>
      </c>
      <c r="CJ99" s="266">
        <f t="shared" ca="1" si="107"/>
        <v>0</v>
      </c>
      <c r="CK99" s="266">
        <f t="shared" ca="1" si="107"/>
        <v>0</v>
      </c>
      <c r="CL99" s="266">
        <f t="shared" ca="1" si="107"/>
        <v>0</v>
      </c>
      <c r="CM99" s="266">
        <f t="shared" ca="1" si="107"/>
        <v>0</v>
      </c>
      <c r="CN99" s="266">
        <f t="shared" ca="1" si="107"/>
        <v>0</v>
      </c>
      <c r="CO99" s="266">
        <f t="shared" ca="1" si="107"/>
        <v>0</v>
      </c>
      <c r="CP99" s="266">
        <f t="shared" ca="1" si="107"/>
        <v>0</v>
      </c>
      <c r="CQ99" s="266">
        <f t="shared" ca="1" si="107"/>
        <v>0</v>
      </c>
      <c r="CR99" s="266">
        <f t="shared" ca="1" si="107"/>
        <v>0</v>
      </c>
      <c r="CS99" s="266">
        <f t="shared" ca="1" si="107"/>
        <v>0</v>
      </c>
      <c r="CT99" s="266">
        <f t="shared" ca="1" si="108"/>
        <v>0</v>
      </c>
      <c r="CU99" s="266">
        <f t="shared" ca="1" si="108"/>
        <v>0</v>
      </c>
      <c r="CV99" s="266">
        <f t="shared" ca="1" si="108"/>
        <v>0</v>
      </c>
      <c r="CW99" s="266">
        <f t="shared" ca="1" si="108"/>
        <v>0</v>
      </c>
      <c r="CX99" s="266">
        <f t="shared" ca="1" si="108"/>
        <v>0</v>
      </c>
      <c r="CY99" s="266">
        <f t="shared" ca="1" si="108"/>
        <v>0</v>
      </c>
      <c r="CZ99" s="266">
        <f t="shared" ca="1" si="108"/>
        <v>0</v>
      </c>
      <c r="DA99" s="266">
        <f t="shared" ca="1" si="108"/>
        <v>0</v>
      </c>
      <c r="DB99" s="266">
        <f t="shared" ca="1" si="108"/>
        <v>0</v>
      </c>
      <c r="DC99" s="266">
        <f t="shared" ca="1" si="108"/>
        <v>0</v>
      </c>
      <c r="DE99" s="118" t="str">
        <f t="shared" ca="1" si="86"/>
        <v>G.10.</v>
      </c>
      <c r="DF99">
        <f t="shared" ca="1" si="109"/>
        <v>1</v>
      </c>
      <c r="DG99">
        <f t="shared" ca="1" si="110"/>
        <v>21</v>
      </c>
    </row>
    <row r="100" spans="1:111" hidden="1">
      <c r="A100" s="68">
        <v>88</v>
      </c>
      <c r="B100" s="262" t="str">
        <f t="shared" ca="1" si="83"/>
        <v>H.</v>
      </c>
      <c r="C100" s="269" t="str">
        <f t="shared" ca="1" si="84"/>
        <v>VEIKLOS PAJAMOS, IŠ VISO (išskyrus mokestines pajamas)</v>
      </c>
      <c r="D100" s="249"/>
      <c r="E100" s="270" t="str">
        <f t="shared" ca="1" si="85"/>
        <v/>
      </c>
      <c r="F100" s="257">
        <f ca="1">SUM(F101:F110)</f>
        <v>0</v>
      </c>
      <c r="G100" s="260">
        <f ca="1">SUM(G101:G110)</f>
        <v>0</v>
      </c>
      <c r="H100" s="271">
        <f ca="1">SUM(H101:H110)</f>
        <v>0</v>
      </c>
      <c r="I100" s="271">
        <f t="shared" ref="I100:BT100" ca="1" si="111">SUM(I101:I110)</f>
        <v>0</v>
      </c>
      <c r="J100" s="271">
        <f t="shared" ca="1" si="111"/>
        <v>0</v>
      </c>
      <c r="K100" s="271">
        <f t="shared" ca="1" si="111"/>
        <v>0</v>
      </c>
      <c r="L100" s="271">
        <f t="shared" ca="1" si="111"/>
        <v>0</v>
      </c>
      <c r="M100" s="271">
        <f t="shared" ca="1" si="111"/>
        <v>0</v>
      </c>
      <c r="N100" s="271">
        <f t="shared" ca="1" si="111"/>
        <v>0</v>
      </c>
      <c r="O100" s="271">
        <f t="shared" ca="1" si="111"/>
        <v>0</v>
      </c>
      <c r="P100" s="271">
        <f t="shared" ca="1" si="111"/>
        <v>0</v>
      </c>
      <c r="Q100" s="271">
        <f t="shared" ca="1" si="111"/>
        <v>0</v>
      </c>
      <c r="R100" s="271">
        <f t="shared" ca="1" si="111"/>
        <v>0</v>
      </c>
      <c r="S100" s="271">
        <f t="shared" ca="1" si="111"/>
        <v>0</v>
      </c>
      <c r="T100" s="271">
        <f t="shared" ca="1" si="111"/>
        <v>0</v>
      </c>
      <c r="U100" s="271">
        <f t="shared" ca="1" si="111"/>
        <v>0</v>
      </c>
      <c r="V100" s="271">
        <f t="shared" ca="1" si="111"/>
        <v>0</v>
      </c>
      <c r="W100" s="271">
        <f t="shared" ca="1" si="111"/>
        <v>0</v>
      </c>
      <c r="X100" s="271">
        <f t="shared" ca="1" si="111"/>
        <v>0</v>
      </c>
      <c r="Y100" s="271">
        <f t="shared" ca="1" si="111"/>
        <v>0</v>
      </c>
      <c r="Z100" s="271">
        <f t="shared" ca="1" si="111"/>
        <v>0</v>
      </c>
      <c r="AA100" s="271">
        <f t="shared" ca="1" si="111"/>
        <v>0</v>
      </c>
      <c r="AB100" s="271">
        <f t="shared" ca="1" si="111"/>
        <v>0</v>
      </c>
      <c r="AC100" s="271">
        <f t="shared" ca="1" si="111"/>
        <v>0</v>
      </c>
      <c r="AD100" s="271">
        <f t="shared" ca="1" si="111"/>
        <v>0</v>
      </c>
      <c r="AE100" s="271">
        <f t="shared" ca="1" si="111"/>
        <v>0</v>
      </c>
      <c r="AF100" s="271">
        <f t="shared" ca="1" si="111"/>
        <v>0</v>
      </c>
      <c r="AG100" s="271">
        <f t="shared" ca="1" si="111"/>
        <v>0</v>
      </c>
      <c r="AH100" s="271">
        <f t="shared" ca="1" si="111"/>
        <v>0</v>
      </c>
      <c r="AI100" s="271">
        <f t="shared" ca="1" si="111"/>
        <v>0</v>
      </c>
      <c r="AJ100" s="271">
        <f t="shared" ca="1" si="111"/>
        <v>0</v>
      </c>
      <c r="AK100" s="271">
        <f t="shared" ca="1" si="111"/>
        <v>0</v>
      </c>
      <c r="AL100" s="271">
        <f t="shared" ca="1" si="111"/>
        <v>0</v>
      </c>
      <c r="AM100" s="271">
        <f t="shared" ca="1" si="111"/>
        <v>0</v>
      </c>
      <c r="AN100" s="271">
        <f t="shared" ca="1" si="111"/>
        <v>0</v>
      </c>
      <c r="AO100" s="271">
        <f t="shared" ca="1" si="111"/>
        <v>0</v>
      </c>
      <c r="AP100" s="271">
        <f t="shared" ca="1" si="111"/>
        <v>0</v>
      </c>
      <c r="AQ100" s="271">
        <f t="shared" ca="1" si="111"/>
        <v>0</v>
      </c>
      <c r="AR100" s="271">
        <f t="shared" ca="1" si="111"/>
        <v>0</v>
      </c>
      <c r="AS100" s="271">
        <f t="shared" ca="1" si="111"/>
        <v>0</v>
      </c>
      <c r="AT100" s="271">
        <f t="shared" ca="1" si="111"/>
        <v>0</v>
      </c>
      <c r="AU100" s="271">
        <f t="shared" ca="1" si="111"/>
        <v>0</v>
      </c>
      <c r="AV100" s="271">
        <f t="shared" ca="1" si="111"/>
        <v>0</v>
      </c>
      <c r="AW100" s="271">
        <f t="shared" ca="1" si="111"/>
        <v>0</v>
      </c>
      <c r="AX100" s="271">
        <f t="shared" ca="1" si="111"/>
        <v>0</v>
      </c>
      <c r="AY100" s="271">
        <f t="shared" ca="1" si="111"/>
        <v>0</v>
      </c>
      <c r="AZ100" s="271">
        <f t="shared" ca="1" si="111"/>
        <v>0</v>
      </c>
      <c r="BA100" s="271">
        <f t="shared" ca="1" si="111"/>
        <v>0</v>
      </c>
      <c r="BB100" s="271">
        <f t="shared" ca="1" si="111"/>
        <v>0</v>
      </c>
      <c r="BC100" s="271">
        <f t="shared" ca="1" si="111"/>
        <v>0</v>
      </c>
      <c r="BD100" s="271">
        <f t="shared" ca="1" si="111"/>
        <v>0</v>
      </c>
      <c r="BE100" s="271">
        <f t="shared" ca="1" si="111"/>
        <v>0</v>
      </c>
      <c r="BF100" s="271">
        <f t="shared" ca="1" si="111"/>
        <v>0</v>
      </c>
      <c r="BG100" s="271">
        <f t="shared" ca="1" si="111"/>
        <v>0</v>
      </c>
      <c r="BH100" s="271">
        <f t="shared" ca="1" si="111"/>
        <v>0</v>
      </c>
      <c r="BI100" s="271">
        <f t="shared" ca="1" si="111"/>
        <v>0</v>
      </c>
      <c r="BJ100" s="271">
        <f t="shared" ca="1" si="111"/>
        <v>0</v>
      </c>
      <c r="BK100" s="271">
        <f t="shared" ca="1" si="111"/>
        <v>0</v>
      </c>
      <c r="BL100" s="271">
        <f t="shared" ca="1" si="111"/>
        <v>0</v>
      </c>
      <c r="BM100" s="271">
        <f t="shared" ca="1" si="111"/>
        <v>0</v>
      </c>
      <c r="BN100" s="271">
        <f t="shared" ca="1" si="111"/>
        <v>0</v>
      </c>
      <c r="BO100" s="271">
        <f t="shared" ca="1" si="111"/>
        <v>0</v>
      </c>
      <c r="BP100" s="271">
        <f t="shared" ca="1" si="111"/>
        <v>0</v>
      </c>
      <c r="BQ100" s="271">
        <f t="shared" ca="1" si="111"/>
        <v>0</v>
      </c>
      <c r="BR100" s="271">
        <f t="shared" ca="1" si="111"/>
        <v>0</v>
      </c>
      <c r="BS100" s="271">
        <f t="shared" ca="1" si="111"/>
        <v>0</v>
      </c>
      <c r="BT100" s="271">
        <f t="shared" ca="1" si="111"/>
        <v>0</v>
      </c>
      <c r="BU100" s="271">
        <f t="shared" ref="BU100:DC100" ca="1" si="112">SUM(BU101:BU110)</f>
        <v>0</v>
      </c>
      <c r="BV100" s="271">
        <f t="shared" ca="1" si="112"/>
        <v>0</v>
      </c>
      <c r="BW100" s="271">
        <f t="shared" ca="1" si="112"/>
        <v>0</v>
      </c>
      <c r="BX100" s="271">
        <f t="shared" ca="1" si="112"/>
        <v>0</v>
      </c>
      <c r="BY100" s="271">
        <f t="shared" ca="1" si="112"/>
        <v>0</v>
      </c>
      <c r="BZ100" s="271">
        <f t="shared" ca="1" si="112"/>
        <v>0</v>
      </c>
      <c r="CA100" s="271">
        <f t="shared" ca="1" si="112"/>
        <v>0</v>
      </c>
      <c r="CB100" s="271">
        <f t="shared" ca="1" si="112"/>
        <v>0</v>
      </c>
      <c r="CC100" s="271">
        <f t="shared" ca="1" si="112"/>
        <v>0</v>
      </c>
      <c r="CD100" s="271">
        <f t="shared" ca="1" si="112"/>
        <v>0</v>
      </c>
      <c r="CE100" s="271">
        <f t="shared" ca="1" si="112"/>
        <v>0</v>
      </c>
      <c r="CF100" s="271">
        <f t="shared" ca="1" si="112"/>
        <v>0</v>
      </c>
      <c r="CG100" s="271">
        <f t="shared" ca="1" si="112"/>
        <v>0</v>
      </c>
      <c r="CH100" s="271">
        <f t="shared" ca="1" si="112"/>
        <v>0</v>
      </c>
      <c r="CI100" s="271">
        <f t="shared" ca="1" si="112"/>
        <v>0</v>
      </c>
      <c r="CJ100" s="271">
        <f t="shared" ca="1" si="112"/>
        <v>0</v>
      </c>
      <c r="CK100" s="271">
        <f t="shared" ca="1" si="112"/>
        <v>0</v>
      </c>
      <c r="CL100" s="271">
        <f t="shared" ca="1" si="112"/>
        <v>0</v>
      </c>
      <c r="CM100" s="271">
        <f t="shared" ca="1" si="112"/>
        <v>0</v>
      </c>
      <c r="CN100" s="271">
        <f t="shared" ca="1" si="112"/>
        <v>0</v>
      </c>
      <c r="CO100" s="271">
        <f t="shared" ca="1" si="112"/>
        <v>0</v>
      </c>
      <c r="CP100" s="271">
        <f t="shared" ca="1" si="112"/>
        <v>0</v>
      </c>
      <c r="CQ100" s="271">
        <f t="shared" ca="1" si="112"/>
        <v>0</v>
      </c>
      <c r="CR100" s="271">
        <f t="shared" ca="1" si="112"/>
        <v>0</v>
      </c>
      <c r="CS100" s="271">
        <f t="shared" ca="1" si="112"/>
        <v>0</v>
      </c>
      <c r="CT100" s="271">
        <f t="shared" ca="1" si="112"/>
        <v>0</v>
      </c>
      <c r="CU100" s="271">
        <f t="shared" ca="1" si="112"/>
        <v>0</v>
      </c>
      <c r="CV100" s="271">
        <f t="shared" ca="1" si="112"/>
        <v>0</v>
      </c>
      <c r="CW100" s="271">
        <f t="shared" ca="1" si="112"/>
        <v>0</v>
      </c>
      <c r="CX100" s="271">
        <f t="shared" ca="1" si="112"/>
        <v>0</v>
      </c>
      <c r="CY100" s="271">
        <f t="shared" ca="1" si="112"/>
        <v>0</v>
      </c>
      <c r="CZ100" s="271">
        <f t="shared" ca="1" si="112"/>
        <v>0</v>
      </c>
      <c r="DA100" s="271">
        <f t="shared" ca="1" si="112"/>
        <v>0</v>
      </c>
      <c r="DB100" s="271">
        <f t="shared" ca="1" si="112"/>
        <v>0</v>
      </c>
      <c r="DC100" s="271">
        <f t="shared" ca="1" si="112"/>
        <v>0</v>
      </c>
      <c r="DE100" s="118"/>
    </row>
    <row r="101" spans="1:111" ht="14.25" hidden="1" customHeight="1">
      <c r="A101" s="68">
        <v>89</v>
      </c>
      <c r="B101" s="262" t="str">
        <f t="shared" ca="1" si="83"/>
        <v>H.1.</v>
      </c>
      <c r="C101" s="263" t="str">
        <f t="shared" ca="1" si="84"/>
        <v>Veiklos pajamos 1 (viešojo sektoriaus)</v>
      </c>
      <c r="D101" s="180"/>
      <c r="E101" s="264" t="str">
        <f t="shared" ca="1" si="85"/>
        <v>Be PVM</v>
      </c>
      <c r="F101" s="265">
        <f ca="1">H101+NPV(FD,I101:INDEX(I101:DC101,PAL))</f>
        <v>0</v>
      </c>
      <c r="G101" s="258">
        <f ca="1">SUMIF($H$5:$DC$5,"&lt;="&amp;PAL,$H101:$DC101)</f>
        <v>0</v>
      </c>
      <c r="H101" s="266">
        <f t="shared" ref="H101:W111" ca="1" si="113">OFFSET(INDIRECT("'"&amp;Opt_alt&amp;"'!H12"),$A101,H$5)*$DF101</f>
        <v>0</v>
      </c>
      <c r="I101" s="266">
        <f t="shared" ca="1" si="113"/>
        <v>0</v>
      </c>
      <c r="J101" s="266">
        <f t="shared" ca="1" si="113"/>
        <v>0</v>
      </c>
      <c r="K101" s="266">
        <f t="shared" ca="1" si="113"/>
        <v>0</v>
      </c>
      <c r="L101" s="266">
        <f t="shared" ca="1" si="113"/>
        <v>0</v>
      </c>
      <c r="M101" s="266">
        <f t="shared" ca="1" si="113"/>
        <v>0</v>
      </c>
      <c r="N101" s="266">
        <f t="shared" ca="1" si="113"/>
        <v>0</v>
      </c>
      <c r="O101" s="266">
        <f t="shared" ca="1" si="113"/>
        <v>0</v>
      </c>
      <c r="P101" s="266">
        <f t="shared" ca="1" si="113"/>
        <v>0</v>
      </c>
      <c r="Q101" s="266">
        <f t="shared" ca="1" si="113"/>
        <v>0</v>
      </c>
      <c r="R101" s="266">
        <f t="shared" ca="1" si="113"/>
        <v>0</v>
      </c>
      <c r="S101" s="266">
        <f t="shared" ca="1" si="113"/>
        <v>0</v>
      </c>
      <c r="T101" s="266">
        <f t="shared" ca="1" si="113"/>
        <v>0</v>
      </c>
      <c r="U101" s="266">
        <f t="shared" ca="1" si="113"/>
        <v>0</v>
      </c>
      <c r="V101" s="266">
        <f t="shared" ca="1" si="113"/>
        <v>0</v>
      </c>
      <c r="W101" s="266">
        <f t="shared" ca="1" si="113"/>
        <v>0</v>
      </c>
      <c r="X101" s="266">
        <f t="shared" ref="X101:AM111" ca="1" si="114">OFFSET(INDIRECT("'"&amp;Opt_alt&amp;"'!H12"),$A101,X$5)*$DF101</f>
        <v>0</v>
      </c>
      <c r="Y101" s="266">
        <f t="shared" ca="1" si="114"/>
        <v>0</v>
      </c>
      <c r="Z101" s="266">
        <f t="shared" ca="1" si="114"/>
        <v>0</v>
      </c>
      <c r="AA101" s="266">
        <f t="shared" ca="1" si="114"/>
        <v>0</v>
      </c>
      <c r="AB101" s="266">
        <f t="shared" ca="1" si="114"/>
        <v>0</v>
      </c>
      <c r="AC101" s="266">
        <f t="shared" ca="1" si="114"/>
        <v>0</v>
      </c>
      <c r="AD101" s="266">
        <f t="shared" ca="1" si="114"/>
        <v>0</v>
      </c>
      <c r="AE101" s="266">
        <f t="shared" ca="1" si="114"/>
        <v>0</v>
      </c>
      <c r="AF101" s="266">
        <f t="shared" ca="1" si="114"/>
        <v>0</v>
      </c>
      <c r="AG101" s="266">
        <f t="shared" ca="1" si="114"/>
        <v>0</v>
      </c>
      <c r="AH101" s="266">
        <f t="shared" ca="1" si="114"/>
        <v>0</v>
      </c>
      <c r="AI101" s="266">
        <f t="shared" ca="1" si="114"/>
        <v>0</v>
      </c>
      <c r="AJ101" s="266">
        <f t="shared" ca="1" si="114"/>
        <v>0</v>
      </c>
      <c r="AK101" s="266">
        <f t="shared" ca="1" si="114"/>
        <v>0</v>
      </c>
      <c r="AL101" s="266">
        <f t="shared" ca="1" si="114"/>
        <v>0</v>
      </c>
      <c r="AM101" s="266">
        <f t="shared" ca="1" si="114"/>
        <v>0</v>
      </c>
      <c r="AN101" s="266">
        <f t="shared" ref="AN101:BC111" ca="1" si="115">OFFSET(INDIRECT("'"&amp;Opt_alt&amp;"'!H12"),$A101,AN$5)*$DF101</f>
        <v>0</v>
      </c>
      <c r="AO101" s="266">
        <f t="shared" ca="1" si="115"/>
        <v>0</v>
      </c>
      <c r="AP101" s="266">
        <f t="shared" ca="1" si="115"/>
        <v>0</v>
      </c>
      <c r="AQ101" s="266">
        <f t="shared" ca="1" si="115"/>
        <v>0</v>
      </c>
      <c r="AR101" s="266">
        <f t="shared" ca="1" si="115"/>
        <v>0</v>
      </c>
      <c r="AS101" s="266">
        <f t="shared" ca="1" si="115"/>
        <v>0</v>
      </c>
      <c r="AT101" s="266">
        <f t="shared" ca="1" si="115"/>
        <v>0</v>
      </c>
      <c r="AU101" s="266">
        <f t="shared" ca="1" si="115"/>
        <v>0</v>
      </c>
      <c r="AV101" s="266">
        <f t="shared" ca="1" si="115"/>
        <v>0</v>
      </c>
      <c r="AW101" s="266">
        <f t="shared" ca="1" si="115"/>
        <v>0</v>
      </c>
      <c r="AX101" s="266">
        <f t="shared" ca="1" si="115"/>
        <v>0</v>
      </c>
      <c r="AY101" s="266">
        <f t="shared" ca="1" si="115"/>
        <v>0</v>
      </c>
      <c r="AZ101" s="266">
        <f t="shared" ca="1" si="115"/>
        <v>0</v>
      </c>
      <c r="BA101" s="266">
        <f t="shared" ca="1" si="115"/>
        <v>0</v>
      </c>
      <c r="BB101" s="266">
        <f t="shared" ca="1" si="115"/>
        <v>0</v>
      </c>
      <c r="BC101" s="266">
        <f t="shared" ca="1" si="115"/>
        <v>0</v>
      </c>
      <c r="BD101" s="266">
        <f t="shared" ref="BD101:BS111" ca="1" si="116">OFFSET(INDIRECT("'"&amp;Opt_alt&amp;"'!H12"),$A101,BD$5)*$DF101</f>
        <v>0</v>
      </c>
      <c r="BE101" s="266">
        <f t="shared" ca="1" si="116"/>
        <v>0</v>
      </c>
      <c r="BF101" s="266">
        <f t="shared" ca="1" si="116"/>
        <v>0</v>
      </c>
      <c r="BG101" s="266">
        <f t="shared" ca="1" si="116"/>
        <v>0</v>
      </c>
      <c r="BH101" s="266">
        <f t="shared" ca="1" si="116"/>
        <v>0</v>
      </c>
      <c r="BI101" s="266">
        <f t="shared" ca="1" si="116"/>
        <v>0</v>
      </c>
      <c r="BJ101" s="266">
        <f t="shared" ca="1" si="116"/>
        <v>0</v>
      </c>
      <c r="BK101" s="266">
        <f t="shared" ca="1" si="116"/>
        <v>0</v>
      </c>
      <c r="BL101" s="266">
        <f t="shared" ca="1" si="116"/>
        <v>0</v>
      </c>
      <c r="BM101" s="266">
        <f t="shared" ca="1" si="116"/>
        <v>0</v>
      </c>
      <c r="BN101" s="266">
        <f t="shared" ca="1" si="116"/>
        <v>0</v>
      </c>
      <c r="BO101" s="266">
        <f t="shared" ca="1" si="116"/>
        <v>0</v>
      </c>
      <c r="BP101" s="266">
        <f t="shared" ca="1" si="116"/>
        <v>0</v>
      </c>
      <c r="BQ101" s="266">
        <f t="shared" ca="1" si="116"/>
        <v>0</v>
      </c>
      <c r="BR101" s="266">
        <f t="shared" ca="1" si="116"/>
        <v>0</v>
      </c>
      <c r="BS101" s="266">
        <f t="shared" ca="1" si="116"/>
        <v>0</v>
      </c>
      <c r="BT101" s="266">
        <f t="shared" ref="BT101:CI111" ca="1" si="117">OFFSET(INDIRECT("'"&amp;Opt_alt&amp;"'!H12"),$A101,BT$5)*$DF101</f>
        <v>0</v>
      </c>
      <c r="BU101" s="266">
        <f t="shared" ca="1" si="117"/>
        <v>0</v>
      </c>
      <c r="BV101" s="266">
        <f t="shared" ca="1" si="117"/>
        <v>0</v>
      </c>
      <c r="BW101" s="266">
        <f t="shared" ca="1" si="117"/>
        <v>0</v>
      </c>
      <c r="BX101" s="266">
        <f t="shared" ca="1" si="117"/>
        <v>0</v>
      </c>
      <c r="BY101" s="266">
        <f t="shared" ca="1" si="117"/>
        <v>0</v>
      </c>
      <c r="BZ101" s="266">
        <f t="shared" ca="1" si="117"/>
        <v>0</v>
      </c>
      <c r="CA101" s="266">
        <f t="shared" ca="1" si="117"/>
        <v>0</v>
      </c>
      <c r="CB101" s="266">
        <f t="shared" ca="1" si="117"/>
        <v>0</v>
      </c>
      <c r="CC101" s="266">
        <f t="shared" ca="1" si="117"/>
        <v>0</v>
      </c>
      <c r="CD101" s="266">
        <f t="shared" ca="1" si="117"/>
        <v>0</v>
      </c>
      <c r="CE101" s="266">
        <f t="shared" ca="1" si="117"/>
        <v>0</v>
      </c>
      <c r="CF101" s="266">
        <f t="shared" ca="1" si="117"/>
        <v>0</v>
      </c>
      <c r="CG101" s="266">
        <f t="shared" ca="1" si="117"/>
        <v>0</v>
      </c>
      <c r="CH101" s="266">
        <f t="shared" ca="1" si="117"/>
        <v>0</v>
      </c>
      <c r="CI101" s="266">
        <f t="shared" ca="1" si="117"/>
        <v>0</v>
      </c>
      <c r="CJ101" s="266">
        <f t="shared" ref="CJ101:CY111" ca="1" si="118">OFFSET(INDIRECT("'"&amp;Opt_alt&amp;"'!H12"),$A101,CJ$5)*$DF101</f>
        <v>0</v>
      </c>
      <c r="CK101" s="266">
        <f t="shared" ca="1" si="118"/>
        <v>0</v>
      </c>
      <c r="CL101" s="266">
        <f t="shared" ca="1" si="118"/>
        <v>0</v>
      </c>
      <c r="CM101" s="266">
        <f t="shared" ca="1" si="118"/>
        <v>0</v>
      </c>
      <c r="CN101" s="266">
        <f t="shared" ca="1" si="118"/>
        <v>0</v>
      </c>
      <c r="CO101" s="266">
        <f t="shared" ca="1" si="118"/>
        <v>0</v>
      </c>
      <c r="CP101" s="266">
        <f t="shared" ca="1" si="118"/>
        <v>0</v>
      </c>
      <c r="CQ101" s="266">
        <f t="shared" ca="1" si="118"/>
        <v>0</v>
      </c>
      <c r="CR101" s="266">
        <f t="shared" ca="1" si="118"/>
        <v>0</v>
      </c>
      <c r="CS101" s="266">
        <f t="shared" ca="1" si="118"/>
        <v>0</v>
      </c>
      <c r="CT101" s="266">
        <f t="shared" ca="1" si="118"/>
        <v>0</v>
      </c>
      <c r="CU101" s="266">
        <f t="shared" ca="1" si="118"/>
        <v>0</v>
      </c>
      <c r="CV101" s="266">
        <f t="shared" ca="1" si="118"/>
        <v>0</v>
      </c>
      <c r="CW101" s="266">
        <f t="shared" ca="1" si="118"/>
        <v>0</v>
      </c>
      <c r="CX101" s="266">
        <f t="shared" ca="1" si="118"/>
        <v>0</v>
      </c>
      <c r="CY101" s="266">
        <f t="shared" ca="1" si="118"/>
        <v>0</v>
      </c>
      <c r="CZ101" s="266">
        <f t="shared" ref="CT101:DC111" ca="1" si="119">OFFSET(INDIRECT("'"&amp;Opt_alt&amp;"'!H12"),$A101,CZ$5)*$DF101</f>
        <v>0</v>
      </c>
      <c r="DA101" s="266">
        <f t="shared" ca="1" si="119"/>
        <v>0</v>
      </c>
      <c r="DB101" s="266">
        <f t="shared" ca="1" si="119"/>
        <v>0</v>
      </c>
      <c r="DC101" s="266">
        <f t="shared" ca="1" si="119"/>
        <v>0</v>
      </c>
      <c r="DE101" s="118" t="str">
        <f t="shared" ca="1" si="86"/>
        <v>H.1.</v>
      </c>
      <c r="DF101">
        <f t="shared" ref="DF101:DF111" ca="1" si="120">VLOOKUP(DE101,scenarijai,$DF$6,FALSE)</f>
        <v>1</v>
      </c>
      <c r="DG101">
        <f t="shared" ref="DG101:DG110" ca="1" si="121">OFFSET(INDIRECT("'"&amp;Opt_alt&amp;"'!H12"),$A101,DG$5)</f>
        <v>0</v>
      </c>
    </row>
    <row r="102" spans="1:111" ht="14.25" hidden="1" customHeight="1">
      <c r="A102" s="68">
        <v>90</v>
      </c>
      <c r="B102" s="262" t="str">
        <f t="shared" ca="1" si="83"/>
        <v>H.2.</v>
      </c>
      <c r="C102" s="263" t="str">
        <f t="shared" ca="1" si="84"/>
        <v>Veiklos pajamos 2 (viešojo sektoriaus)</v>
      </c>
      <c r="D102" s="180"/>
      <c r="E102" s="264" t="str">
        <f t="shared" ca="1" si="85"/>
        <v>Be PVM</v>
      </c>
      <c r="F102" s="265">
        <f ca="1">H102+NPV(FD,I102:INDEX(I102:DC102,PAL))</f>
        <v>0</v>
      </c>
      <c r="G102" s="258">
        <f ca="1">SUMIF($H$5:$DC$5,"&lt;="&amp;PAL,$H102:$DC102)</f>
        <v>0</v>
      </c>
      <c r="H102" s="266">
        <f t="shared" ca="1" si="113"/>
        <v>0</v>
      </c>
      <c r="I102" s="266">
        <f t="shared" ca="1" si="113"/>
        <v>0</v>
      </c>
      <c r="J102" s="266">
        <f t="shared" ca="1" si="113"/>
        <v>0</v>
      </c>
      <c r="K102" s="266">
        <f t="shared" ca="1" si="113"/>
        <v>0</v>
      </c>
      <c r="L102" s="266">
        <f t="shared" ca="1" si="113"/>
        <v>0</v>
      </c>
      <c r="M102" s="266">
        <f t="shared" ca="1" si="113"/>
        <v>0</v>
      </c>
      <c r="N102" s="266">
        <f t="shared" ca="1" si="113"/>
        <v>0</v>
      </c>
      <c r="O102" s="266">
        <f t="shared" ca="1" si="113"/>
        <v>0</v>
      </c>
      <c r="P102" s="266">
        <f t="shared" ca="1" si="113"/>
        <v>0</v>
      </c>
      <c r="Q102" s="266">
        <f t="shared" ca="1" si="113"/>
        <v>0</v>
      </c>
      <c r="R102" s="266">
        <f t="shared" ca="1" si="113"/>
        <v>0</v>
      </c>
      <c r="S102" s="266">
        <f t="shared" ca="1" si="113"/>
        <v>0</v>
      </c>
      <c r="T102" s="266">
        <f t="shared" ca="1" si="113"/>
        <v>0</v>
      </c>
      <c r="U102" s="266">
        <f t="shared" ca="1" si="113"/>
        <v>0</v>
      </c>
      <c r="V102" s="266">
        <f t="shared" ca="1" si="113"/>
        <v>0</v>
      </c>
      <c r="W102" s="266">
        <f t="shared" ca="1" si="113"/>
        <v>0</v>
      </c>
      <c r="X102" s="266">
        <f t="shared" ca="1" si="114"/>
        <v>0</v>
      </c>
      <c r="Y102" s="266">
        <f t="shared" ca="1" si="114"/>
        <v>0</v>
      </c>
      <c r="Z102" s="266">
        <f t="shared" ca="1" si="114"/>
        <v>0</v>
      </c>
      <c r="AA102" s="266">
        <f t="shared" ca="1" si="114"/>
        <v>0</v>
      </c>
      <c r="AB102" s="266">
        <f t="shared" ca="1" si="114"/>
        <v>0</v>
      </c>
      <c r="AC102" s="266">
        <f t="shared" ca="1" si="114"/>
        <v>0</v>
      </c>
      <c r="AD102" s="266">
        <f t="shared" ca="1" si="114"/>
        <v>0</v>
      </c>
      <c r="AE102" s="266">
        <f t="shared" ca="1" si="114"/>
        <v>0</v>
      </c>
      <c r="AF102" s="266">
        <f t="shared" ca="1" si="114"/>
        <v>0</v>
      </c>
      <c r="AG102" s="266">
        <f t="shared" ca="1" si="114"/>
        <v>0</v>
      </c>
      <c r="AH102" s="266">
        <f t="shared" ca="1" si="114"/>
        <v>0</v>
      </c>
      <c r="AI102" s="266">
        <f t="shared" ca="1" si="114"/>
        <v>0</v>
      </c>
      <c r="AJ102" s="266">
        <f t="shared" ca="1" si="114"/>
        <v>0</v>
      </c>
      <c r="AK102" s="266">
        <f t="shared" ca="1" si="114"/>
        <v>0</v>
      </c>
      <c r="AL102" s="266">
        <f t="shared" ca="1" si="114"/>
        <v>0</v>
      </c>
      <c r="AM102" s="266">
        <f t="shared" ca="1" si="114"/>
        <v>0</v>
      </c>
      <c r="AN102" s="266">
        <f t="shared" ca="1" si="115"/>
        <v>0</v>
      </c>
      <c r="AO102" s="266">
        <f t="shared" ca="1" si="115"/>
        <v>0</v>
      </c>
      <c r="AP102" s="266">
        <f t="shared" ca="1" si="115"/>
        <v>0</v>
      </c>
      <c r="AQ102" s="266">
        <f t="shared" ca="1" si="115"/>
        <v>0</v>
      </c>
      <c r="AR102" s="266">
        <f t="shared" ca="1" si="115"/>
        <v>0</v>
      </c>
      <c r="AS102" s="266">
        <f t="shared" ca="1" si="115"/>
        <v>0</v>
      </c>
      <c r="AT102" s="266">
        <f t="shared" ca="1" si="115"/>
        <v>0</v>
      </c>
      <c r="AU102" s="266">
        <f t="shared" ca="1" si="115"/>
        <v>0</v>
      </c>
      <c r="AV102" s="266">
        <f t="shared" ca="1" si="115"/>
        <v>0</v>
      </c>
      <c r="AW102" s="266">
        <f t="shared" ca="1" si="115"/>
        <v>0</v>
      </c>
      <c r="AX102" s="266">
        <f t="shared" ca="1" si="115"/>
        <v>0</v>
      </c>
      <c r="AY102" s="266">
        <f t="shared" ca="1" si="115"/>
        <v>0</v>
      </c>
      <c r="AZ102" s="266">
        <f t="shared" ca="1" si="115"/>
        <v>0</v>
      </c>
      <c r="BA102" s="266">
        <f t="shared" ca="1" si="115"/>
        <v>0</v>
      </c>
      <c r="BB102" s="266">
        <f t="shared" ca="1" si="115"/>
        <v>0</v>
      </c>
      <c r="BC102" s="266">
        <f t="shared" ca="1" si="115"/>
        <v>0</v>
      </c>
      <c r="BD102" s="266">
        <f t="shared" ca="1" si="116"/>
        <v>0</v>
      </c>
      <c r="BE102" s="266">
        <f t="shared" ca="1" si="116"/>
        <v>0</v>
      </c>
      <c r="BF102" s="266">
        <f t="shared" ca="1" si="116"/>
        <v>0</v>
      </c>
      <c r="BG102" s="266">
        <f t="shared" ca="1" si="116"/>
        <v>0</v>
      </c>
      <c r="BH102" s="266">
        <f t="shared" ca="1" si="116"/>
        <v>0</v>
      </c>
      <c r="BI102" s="266">
        <f t="shared" ca="1" si="116"/>
        <v>0</v>
      </c>
      <c r="BJ102" s="266">
        <f t="shared" ca="1" si="116"/>
        <v>0</v>
      </c>
      <c r="BK102" s="266">
        <f t="shared" ca="1" si="116"/>
        <v>0</v>
      </c>
      <c r="BL102" s="266">
        <f t="shared" ca="1" si="116"/>
        <v>0</v>
      </c>
      <c r="BM102" s="266">
        <f t="shared" ca="1" si="116"/>
        <v>0</v>
      </c>
      <c r="BN102" s="266">
        <f t="shared" ca="1" si="116"/>
        <v>0</v>
      </c>
      <c r="BO102" s="266">
        <f t="shared" ca="1" si="116"/>
        <v>0</v>
      </c>
      <c r="BP102" s="266">
        <f t="shared" ca="1" si="116"/>
        <v>0</v>
      </c>
      <c r="BQ102" s="266">
        <f t="shared" ca="1" si="116"/>
        <v>0</v>
      </c>
      <c r="BR102" s="266">
        <f t="shared" ca="1" si="116"/>
        <v>0</v>
      </c>
      <c r="BS102" s="266">
        <f t="shared" ca="1" si="116"/>
        <v>0</v>
      </c>
      <c r="BT102" s="266">
        <f t="shared" ca="1" si="117"/>
        <v>0</v>
      </c>
      <c r="BU102" s="266">
        <f t="shared" ca="1" si="117"/>
        <v>0</v>
      </c>
      <c r="BV102" s="266">
        <f t="shared" ca="1" si="117"/>
        <v>0</v>
      </c>
      <c r="BW102" s="266">
        <f t="shared" ca="1" si="117"/>
        <v>0</v>
      </c>
      <c r="BX102" s="266">
        <f t="shared" ca="1" si="117"/>
        <v>0</v>
      </c>
      <c r="BY102" s="266">
        <f t="shared" ca="1" si="117"/>
        <v>0</v>
      </c>
      <c r="BZ102" s="266">
        <f t="shared" ca="1" si="117"/>
        <v>0</v>
      </c>
      <c r="CA102" s="266">
        <f t="shared" ca="1" si="117"/>
        <v>0</v>
      </c>
      <c r="CB102" s="266">
        <f t="shared" ca="1" si="117"/>
        <v>0</v>
      </c>
      <c r="CC102" s="266">
        <f t="shared" ca="1" si="117"/>
        <v>0</v>
      </c>
      <c r="CD102" s="266">
        <f t="shared" ca="1" si="117"/>
        <v>0</v>
      </c>
      <c r="CE102" s="266">
        <f t="shared" ca="1" si="117"/>
        <v>0</v>
      </c>
      <c r="CF102" s="266">
        <f t="shared" ca="1" si="117"/>
        <v>0</v>
      </c>
      <c r="CG102" s="266">
        <f t="shared" ca="1" si="117"/>
        <v>0</v>
      </c>
      <c r="CH102" s="266">
        <f t="shared" ca="1" si="117"/>
        <v>0</v>
      </c>
      <c r="CI102" s="266">
        <f t="shared" ca="1" si="117"/>
        <v>0</v>
      </c>
      <c r="CJ102" s="266">
        <f t="shared" ca="1" si="118"/>
        <v>0</v>
      </c>
      <c r="CK102" s="266">
        <f t="shared" ca="1" si="118"/>
        <v>0</v>
      </c>
      <c r="CL102" s="266">
        <f t="shared" ca="1" si="118"/>
        <v>0</v>
      </c>
      <c r="CM102" s="266">
        <f t="shared" ca="1" si="118"/>
        <v>0</v>
      </c>
      <c r="CN102" s="266">
        <f t="shared" ca="1" si="118"/>
        <v>0</v>
      </c>
      <c r="CO102" s="266">
        <f t="shared" ca="1" si="118"/>
        <v>0</v>
      </c>
      <c r="CP102" s="266">
        <f t="shared" ca="1" si="118"/>
        <v>0</v>
      </c>
      <c r="CQ102" s="266">
        <f t="shared" ca="1" si="118"/>
        <v>0</v>
      </c>
      <c r="CR102" s="266">
        <f t="shared" ca="1" si="118"/>
        <v>0</v>
      </c>
      <c r="CS102" s="266">
        <f t="shared" ca="1" si="118"/>
        <v>0</v>
      </c>
      <c r="CT102" s="266">
        <f t="shared" ca="1" si="119"/>
        <v>0</v>
      </c>
      <c r="CU102" s="266">
        <f t="shared" ca="1" si="119"/>
        <v>0</v>
      </c>
      <c r="CV102" s="266">
        <f t="shared" ca="1" si="119"/>
        <v>0</v>
      </c>
      <c r="CW102" s="266">
        <f t="shared" ca="1" si="119"/>
        <v>0</v>
      </c>
      <c r="CX102" s="266">
        <f t="shared" ca="1" si="119"/>
        <v>0</v>
      </c>
      <c r="CY102" s="266">
        <f t="shared" ca="1" si="119"/>
        <v>0</v>
      </c>
      <c r="CZ102" s="266">
        <f t="shared" ca="1" si="119"/>
        <v>0</v>
      </c>
      <c r="DA102" s="266">
        <f t="shared" ca="1" si="119"/>
        <v>0</v>
      </c>
      <c r="DB102" s="266">
        <f t="shared" ca="1" si="119"/>
        <v>0</v>
      </c>
      <c r="DC102" s="266">
        <f t="shared" ca="1" si="119"/>
        <v>0</v>
      </c>
      <c r="DE102" s="118" t="str">
        <f t="shared" ca="1" si="86"/>
        <v>H.2.</v>
      </c>
      <c r="DF102">
        <f t="shared" ca="1" si="120"/>
        <v>1</v>
      </c>
      <c r="DG102">
        <f t="shared" ca="1" si="121"/>
        <v>0</v>
      </c>
    </row>
    <row r="103" spans="1:111" ht="14.25" hidden="1" customHeight="1">
      <c r="A103" s="68">
        <v>91</v>
      </c>
      <c r="B103" s="262" t="str">
        <f t="shared" ca="1" si="83"/>
        <v>H.3.</v>
      </c>
      <c r="C103" s="263" t="str">
        <f t="shared" ca="1" si="84"/>
        <v>Veiklos pajamos 3 (viešojo sektoriaus)</v>
      </c>
      <c r="D103" s="180"/>
      <c r="E103" s="264" t="str">
        <f t="shared" ca="1" si="85"/>
        <v>Be PVM</v>
      </c>
      <c r="F103" s="265">
        <f ca="1">H103+NPV(FD,I103:INDEX(I103:DC103,PAL))</f>
        <v>0</v>
      </c>
      <c r="G103" s="258">
        <f ca="1">SUMIF($H$5:$DC$5,"&lt;="&amp;PAL,$H103:$DC103)</f>
        <v>0</v>
      </c>
      <c r="H103" s="266">
        <f t="shared" ca="1" si="113"/>
        <v>0</v>
      </c>
      <c r="I103" s="266">
        <f t="shared" ca="1" si="113"/>
        <v>0</v>
      </c>
      <c r="J103" s="266">
        <f t="shared" ca="1" si="113"/>
        <v>0</v>
      </c>
      <c r="K103" s="266">
        <f t="shared" ca="1" si="113"/>
        <v>0</v>
      </c>
      <c r="L103" s="266">
        <f t="shared" ca="1" si="113"/>
        <v>0</v>
      </c>
      <c r="M103" s="266">
        <f t="shared" ca="1" si="113"/>
        <v>0</v>
      </c>
      <c r="N103" s="266">
        <f t="shared" ca="1" si="113"/>
        <v>0</v>
      </c>
      <c r="O103" s="266">
        <f t="shared" ca="1" si="113"/>
        <v>0</v>
      </c>
      <c r="P103" s="266">
        <f t="shared" ca="1" si="113"/>
        <v>0</v>
      </c>
      <c r="Q103" s="266">
        <f t="shared" ca="1" si="113"/>
        <v>0</v>
      </c>
      <c r="R103" s="266">
        <f t="shared" ca="1" si="113"/>
        <v>0</v>
      </c>
      <c r="S103" s="266">
        <f t="shared" ca="1" si="113"/>
        <v>0</v>
      </c>
      <c r="T103" s="266">
        <f t="shared" ca="1" si="113"/>
        <v>0</v>
      </c>
      <c r="U103" s="266">
        <f t="shared" ca="1" si="113"/>
        <v>0</v>
      </c>
      <c r="V103" s="266">
        <f t="shared" ca="1" si="113"/>
        <v>0</v>
      </c>
      <c r="W103" s="266">
        <f t="shared" ca="1" si="113"/>
        <v>0</v>
      </c>
      <c r="X103" s="266">
        <f t="shared" ca="1" si="114"/>
        <v>0</v>
      </c>
      <c r="Y103" s="266">
        <f t="shared" ca="1" si="114"/>
        <v>0</v>
      </c>
      <c r="Z103" s="266">
        <f t="shared" ca="1" si="114"/>
        <v>0</v>
      </c>
      <c r="AA103" s="266">
        <f t="shared" ca="1" si="114"/>
        <v>0</v>
      </c>
      <c r="AB103" s="266">
        <f t="shared" ca="1" si="114"/>
        <v>0</v>
      </c>
      <c r="AC103" s="266">
        <f t="shared" ca="1" si="114"/>
        <v>0</v>
      </c>
      <c r="AD103" s="266">
        <f t="shared" ca="1" si="114"/>
        <v>0</v>
      </c>
      <c r="AE103" s="266">
        <f t="shared" ca="1" si="114"/>
        <v>0</v>
      </c>
      <c r="AF103" s="266">
        <f t="shared" ca="1" si="114"/>
        <v>0</v>
      </c>
      <c r="AG103" s="266">
        <f t="shared" ca="1" si="114"/>
        <v>0</v>
      </c>
      <c r="AH103" s="266">
        <f t="shared" ca="1" si="114"/>
        <v>0</v>
      </c>
      <c r="AI103" s="266">
        <f t="shared" ca="1" si="114"/>
        <v>0</v>
      </c>
      <c r="AJ103" s="266">
        <f t="shared" ca="1" si="114"/>
        <v>0</v>
      </c>
      <c r="AK103" s="266">
        <f t="shared" ca="1" si="114"/>
        <v>0</v>
      </c>
      <c r="AL103" s="266">
        <f t="shared" ca="1" si="114"/>
        <v>0</v>
      </c>
      <c r="AM103" s="266">
        <f t="shared" ca="1" si="114"/>
        <v>0</v>
      </c>
      <c r="AN103" s="266">
        <f t="shared" ca="1" si="115"/>
        <v>0</v>
      </c>
      <c r="AO103" s="266">
        <f t="shared" ca="1" si="115"/>
        <v>0</v>
      </c>
      <c r="AP103" s="266">
        <f t="shared" ca="1" si="115"/>
        <v>0</v>
      </c>
      <c r="AQ103" s="266">
        <f t="shared" ca="1" si="115"/>
        <v>0</v>
      </c>
      <c r="AR103" s="266">
        <f t="shared" ca="1" si="115"/>
        <v>0</v>
      </c>
      <c r="AS103" s="266">
        <f t="shared" ca="1" si="115"/>
        <v>0</v>
      </c>
      <c r="AT103" s="266">
        <f t="shared" ca="1" si="115"/>
        <v>0</v>
      </c>
      <c r="AU103" s="266">
        <f t="shared" ca="1" si="115"/>
        <v>0</v>
      </c>
      <c r="AV103" s="266">
        <f t="shared" ca="1" si="115"/>
        <v>0</v>
      </c>
      <c r="AW103" s="266">
        <f t="shared" ca="1" si="115"/>
        <v>0</v>
      </c>
      <c r="AX103" s="266">
        <f t="shared" ca="1" si="115"/>
        <v>0</v>
      </c>
      <c r="AY103" s="266">
        <f t="shared" ca="1" si="115"/>
        <v>0</v>
      </c>
      <c r="AZ103" s="266">
        <f t="shared" ca="1" si="115"/>
        <v>0</v>
      </c>
      <c r="BA103" s="266">
        <f t="shared" ca="1" si="115"/>
        <v>0</v>
      </c>
      <c r="BB103" s="266">
        <f t="shared" ca="1" si="115"/>
        <v>0</v>
      </c>
      <c r="BC103" s="266">
        <f t="shared" ca="1" si="115"/>
        <v>0</v>
      </c>
      <c r="BD103" s="266">
        <f t="shared" ca="1" si="116"/>
        <v>0</v>
      </c>
      <c r="BE103" s="266">
        <f t="shared" ca="1" si="116"/>
        <v>0</v>
      </c>
      <c r="BF103" s="266">
        <f t="shared" ca="1" si="116"/>
        <v>0</v>
      </c>
      <c r="BG103" s="266">
        <f t="shared" ca="1" si="116"/>
        <v>0</v>
      </c>
      <c r="BH103" s="266">
        <f t="shared" ca="1" si="116"/>
        <v>0</v>
      </c>
      <c r="BI103" s="266">
        <f t="shared" ca="1" si="116"/>
        <v>0</v>
      </c>
      <c r="BJ103" s="266">
        <f t="shared" ca="1" si="116"/>
        <v>0</v>
      </c>
      <c r="BK103" s="266">
        <f t="shared" ca="1" si="116"/>
        <v>0</v>
      </c>
      <c r="BL103" s="266">
        <f t="shared" ca="1" si="116"/>
        <v>0</v>
      </c>
      <c r="BM103" s="266">
        <f t="shared" ca="1" si="116"/>
        <v>0</v>
      </c>
      <c r="BN103" s="266">
        <f t="shared" ca="1" si="116"/>
        <v>0</v>
      </c>
      <c r="BO103" s="266">
        <f t="shared" ca="1" si="116"/>
        <v>0</v>
      </c>
      <c r="BP103" s="266">
        <f t="shared" ca="1" si="116"/>
        <v>0</v>
      </c>
      <c r="BQ103" s="266">
        <f t="shared" ca="1" si="116"/>
        <v>0</v>
      </c>
      <c r="BR103" s="266">
        <f t="shared" ca="1" si="116"/>
        <v>0</v>
      </c>
      <c r="BS103" s="266">
        <f t="shared" ca="1" si="116"/>
        <v>0</v>
      </c>
      <c r="BT103" s="266">
        <f t="shared" ca="1" si="117"/>
        <v>0</v>
      </c>
      <c r="BU103" s="266">
        <f t="shared" ca="1" si="117"/>
        <v>0</v>
      </c>
      <c r="BV103" s="266">
        <f t="shared" ca="1" si="117"/>
        <v>0</v>
      </c>
      <c r="BW103" s="266">
        <f t="shared" ca="1" si="117"/>
        <v>0</v>
      </c>
      <c r="BX103" s="266">
        <f t="shared" ca="1" si="117"/>
        <v>0</v>
      </c>
      <c r="BY103" s="266">
        <f t="shared" ca="1" si="117"/>
        <v>0</v>
      </c>
      <c r="BZ103" s="266">
        <f t="shared" ca="1" si="117"/>
        <v>0</v>
      </c>
      <c r="CA103" s="266">
        <f t="shared" ca="1" si="117"/>
        <v>0</v>
      </c>
      <c r="CB103" s="266">
        <f t="shared" ca="1" si="117"/>
        <v>0</v>
      </c>
      <c r="CC103" s="266">
        <f t="shared" ca="1" si="117"/>
        <v>0</v>
      </c>
      <c r="CD103" s="266">
        <f t="shared" ca="1" si="117"/>
        <v>0</v>
      </c>
      <c r="CE103" s="266">
        <f t="shared" ca="1" si="117"/>
        <v>0</v>
      </c>
      <c r="CF103" s="266">
        <f t="shared" ca="1" si="117"/>
        <v>0</v>
      </c>
      <c r="CG103" s="266">
        <f t="shared" ca="1" si="117"/>
        <v>0</v>
      </c>
      <c r="CH103" s="266">
        <f t="shared" ca="1" si="117"/>
        <v>0</v>
      </c>
      <c r="CI103" s="266">
        <f t="shared" ca="1" si="117"/>
        <v>0</v>
      </c>
      <c r="CJ103" s="266">
        <f t="shared" ca="1" si="118"/>
        <v>0</v>
      </c>
      <c r="CK103" s="266">
        <f t="shared" ca="1" si="118"/>
        <v>0</v>
      </c>
      <c r="CL103" s="266">
        <f t="shared" ca="1" si="118"/>
        <v>0</v>
      </c>
      <c r="CM103" s="266">
        <f t="shared" ca="1" si="118"/>
        <v>0</v>
      </c>
      <c r="CN103" s="266">
        <f t="shared" ca="1" si="118"/>
        <v>0</v>
      </c>
      <c r="CO103" s="266">
        <f t="shared" ca="1" si="118"/>
        <v>0</v>
      </c>
      <c r="CP103" s="266">
        <f t="shared" ca="1" si="118"/>
        <v>0</v>
      </c>
      <c r="CQ103" s="266">
        <f t="shared" ca="1" si="118"/>
        <v>0</v>
      </c>
      <c r="CR103" s="266">
        <f t="shared" ca="1" si="118"/>
        <v>0</v>
      </c>
      <c r="CS103" s="266">
        <f t="shared" ca="1" si="118"/>
        <v>0</v>
      </c>
      <c r="CT103" s="266">
        <f t="shared" ca="1" si="119"/>
        <v>0</v>
      </c>
      <c r="CU103" s="266">
        <f t="shared" ca="1" si="119"/>
        <v>0</v>
      </c>
      <c r="CV103" s="266">
        <f t="shared" ca="1" si="119"/>
        <v>0</v>
      </c>
      <c r="CW103" s="266">
        <f t="shared" ca="1" si="119"/>
        <v>0</v>
      </c>
      <c r="CX103" s="266">
        <f t="shared" ca="1" si="119"/>
        <v>0</v>
      </c>
      <c r="CY103" s="266">
        <f t="shared" ca="1" si="119"/>
        <v>0</v>
      </c>
      <c r="CZ103" s="266">
        <f t="shared" ca="1" si="119"/>
        <v>0</v>
      </c>
      <c r="DA103" s="266">
        <f t="shared" ca="1" si="119"/>
        <v>0</v>
      </c>
      <c r="DB103" s="266">
        <f t="shared" ca="1" si="119"/>
        <v>0</v>
      </c>
      <c r="DC103" s="266">
        <f t="shared" ca="1" si="119"/>
        <v>0</v>
      </c>
      <c r="DE103" s="118" t="str">
        <f t="shared" ca="1" si="86"/>
        <v>H.3.</v>
      </c>
      <c r="DF103">
        <f t="shared" ca="1" si="120"/>
        <v>1</v>
      </c>
      <c r="DG103">
        <f t="shared" ca="1" si="121"/>
        <v>0</v>
      </c>
    </row>
    <row r="104" spans="1:111" ht="14.25" hidden="1" customHeight="1">
      <c r="A104" s="68">
        <v>92</v>
      </c>
      <c r="B104" s="262" t="str">
        <f t="shared" ca="1" si="83"/>
        <v>H.4.</v>
      </c>
      <c r="C104" s="263" t="str">
        <f t="shared" ca="1" si="84"/>
        <v>Veiklos pajamos 4 (viešojo sektoriaus)</v>
      </c>
      <c r="D104" s="180"/>
      <c r="E104" s="264" t="str">
        <f t="shared" ca="1" si="85"/>
        <v>Be PVM</v>
      </c>
      <c r="F104" s="265">
        <f ca="1">H104+NPV(FD,I104:INDEX(I104:DC104,PAL))</f>
        <v>0</v>
      </c>
      <c r="G104" s="258">
        <f ca="1">SUMIF($H$5:$DC$5,"&lt;="&amp;PAL,$H104:$DC104)</f>
        <v>0</v>
      </c>
      <c r="H104" s="266">
        <f t="shared" ca="1" si="113"/>
        <v>0</v>
      </c>
      <c r="I104" s="266">
        <f t="shared" ca="1" si="113"/>
        <v>0</v>
      </c>
      <c r="J104" s="266">
        <f t="shared" ca="1" si="113"/>
        <v>0</v>
      </c>
      <c r="K104" s="266">
        <f t="shared" ca="1" si="113"/>
        <v>0</v>
      </c>
      <c r="L104" s="266">
        <f t="shared" ca="1" si="113"/>
        <v>0</v>
      </c>
      <c r="M104" s="266">
        <f t="shared" ca="1" si="113"/>
        <v>0</v>
      </c>
      <c r="N104" s="266">
        <f t="shared" ca="1" si="113"/>
        <v>0</v>
      </c>
      <c r="O104" s="266">
        <f t="shared" ca="1" si="113"/>
        <v>0</v>
      </c>
      <c r="P104" s="266">
        <f t="shared" ca="1" si="113"/>
        <v>0</v>
      </c>
      <c r="Q104" s="266">
        <f t="shared" ca="1" si="113"/>
        <v>0</v>
      </c>
      <c r="R104" s="266">
        <f t="shared" ca="1" si="113"/>
        <v>0</v>
      </c>
      <c r="S104" s="266">
        <f t="shared" ca="1" si="113"/>
        <v>0</v>
      </c>
      <c r="T104" s="266">
        <f t="shared" ca="1" si="113"/>
        <v>0</v>
      </c>
      <c r="U104" s="266">
        <f t="shared" ca="1" si="113"/>
        <v>0</v>
      </c>
      <c r="V104" s="266">
        <f t="shared" ca="1" si="113"/>
        <v>0</v>
      </c>
      <c r="W104" s="266">
        <f t="shared" ca="1" si="113"/>
        <v>0</v>
      </c>
      <c r="X104" s="266">
        <f t="shared" ca="1" si="114"/>
        <v>0</v>
      </c>
      <c r="Y104" s="266">
        <f t="shared" ca="1" si="114"/>
        <v>0</v>
      </c>
      <c r="Z104" s="266">
        <f t="shared" ca="1" si="114"/>
        <v>0</v>
      </c>
      <c r="AA104" s="266">
        <f t="shared" ca="1" si="114"/>
        <v>0</v>
      </c>
      <c r="AB104" s="266">
        <f t="shared" ca="1" si="114"/>
        <v>0</v>
      </c>
      <c r="AC104" s="266">
        <f t="shared" ca="1" si="114"/>
        <v>0</v>
      </c>
      <c r="AD104" s="266">
        <f t="shared" ca="1" si="114"/>
        <v>0</v>
      </c>
      <c r="AE104" s="266">
        <f t="shared" ca="1" si="114"/>
        <v>0</v>
      </c>
      <c r="AF104" s="266">
        <f t="shared" ca="1" si="114"/>
        <v>0</v>
      </c>
      <c r="AG104" s="266">
        <f t="shared" ca="1" si="114"/>
        <v>0</v>
      </c>
      <c r="AH104" s="266">
        <f t="shared" ca="1" si="114"/>
        <v>0</v>
      </c>
      <c r="AI104" s="266">
        <f t="shared" ca="1" si="114"/>
        <v>0</v>
      </c>
      <c r="AJ104" s="266">
        <f t="shared" ca="1" si="114"/>
        <v>0</v>
      </c>
      <c r="AK104" s="266">
        <f t="shared" ca="1" si="114"/>
        <v>0</v>
      </c>
      <c r="AL104" s="266">
        <f t="shared" ca="1" si="114"/>
        <v>0</v>
      </c>
      <c r="AM104" s="266">
        <f t="shared" ca="1" si="114"/>
        <v>0</v>
      </c>
      <c r="AN104" s="266">
        <f t="shared" ca="1" si="115"/>
        <v>0</v>
      </c>
      <c r="AO104" s="266">
        <f t="shared" ca="1" si="115"/>
        <v>0</v>
      </c>
      <c r="AP104" s="266">
        <f t="shared" ca="1" si="115"/>
        <v>0</v>
      </c>
      <c r="AQ104" s="266">
        <f t="shared" ca="1" si="115"/>
        <v>0</v>
      </c>
      <c r="AR104" s="266">
        <f t="shared" ca="1" si="115"/>
        <v>0</v>
      </c>
      <c r="AS104" s="266">
        <f t="shared" ca="1" si="115"/>
        <v>0</v>
      </c>
      <c r="AT104" s="266">
        <f t="shared" ca="1" si="115"/>
        <v>0</v>
      </c>
      <c r="AU104" s="266">
        <f t="shared" ca="1" si="115"/>
        <v>0</v>
      </c>
      <c r="AV104" s="266">
        <f t="shared" ca="1" si="115"/>
        <v>0</v>
      </c>
      <c r="AW104" s="266">
        <f t="shared" ca="1" si="115"/>
        <v>0</v>
      </c>
      <c r="AX104" s="266">
        <f t="shared" ca="1" si="115"/>
        <v>0</v>
      </c>
      <c r="AY104" s="266">
        <f t="shared" ca="1" si="115"/>
        <v>0</v>
      </c>
      <c r="AZ104" s="266">
        <f t="shared" ca="1" si="115"/>
        <v>0</v>
      </c>
      <c r="BA104" s="266">
        <f t="shared" ca="1" si="115"/>
        <v>0</v>
      </c>
      <c r="BB104" s="266">
        <f t="shared" ca="1" si="115"/>
        <v>0</v>
      </c>
      <c r="BC104" s="266">
        <f t="shared" ca="1" si="115"/>
        <v>0</v>
      </c>
      <c r="BD104" s="266">
        <f t="shared" ca="1" si="116"/>
        <v>0</v>
      </c>
      <c r="BE104" s="266">
        <f t="shared" ca="1" si="116"/>
        <v>0</v>
      </c>
      <c r="BF104" s="266">
        <f t="shared" ca="1" si="116"/>
        <v>0</v>
      </c>
      <c r="BG104" s="266">
        <f t="shared" ca="1" si="116"/>
        <v>0</v>
      </c>
      <c r="BH104" s="266">
        <f t="shared" ca="1" si="116"/>
        <v>0</v>
      </c>
      <c r="BI104" s="266">
        <f t="shared" ca="1" si="116"/>
        <v>0</v>
      </c>
      <c r="BJ104" s="266">
        <f t="shared" ca="1" si="116"/>
        <v>0</v>
      </c>
      <c r="BK104" s="266">
        <f t="shared" ca="1" si="116"/>
        <v>0</v>
      </c>
      <c r="BL104" s="266">
        <f t="shared" ca="1" si="116"/>
        <v>0</v>
      </c>
      <c r="BM104" s="266">
        <f t="shared" ca="1" si="116"/>
        <v>0</v>
      </c>
      <c r="BN104" s="266">
        <f t="shared" ca="1" si="116"/>
        <v>0</v>
      </c>
      <c r="BO104" s="266">
        <f t="shared" ca="1" si="116"/>
        <v>0</v>
      </c>
      <c r="BP104" s="266">
        <f t="shared" ca="1" si="116"/>
        <v>0</v>
      </c>
      <c r="BQ104" s="266">
        <f t="shared" ca="1" si="116"/>
        <v>0</v>
      </c>
      <c r="BR104" s="266">
        <f t="shared" ca="1" si="116"/>
        <v>0</v>
      </c>
      <c r="BS104" s="266">
        <f t="shared" ca="1" si="116"/>
        <v>0</v>
      </c>
      <c r="BT104" s="266">
        <f t="shared" ca="1" si="117"/>
        <v>0</v>
      </c>
      <c r="BU104" s="266">
        <f t="shared" ca="1" si="117"/>
        <v>0</v>
      </c>
      <c r="BV104" s="266">
        <f t="shared" ca="1" si="117"/>
        <v>0</v>
      </c>
      <c r="BW104" s="266">
        <f t="shared" ca="1" si="117"/>
        <v>0</v>
      </c>
      <c r="BX104" s="266">
        <f t="shared" ca="1" si="117"/>
        <v>0</v>
      </c>
      <c r="BY104" s="266">
        <f t="shared" ca="1" si="117"/>
        <v>0</v>
      </c>
      <c r="BZ104" s="266">
        <f t="shared" ca="1" si="117"/>
        <v>0</v>
      </c>
      <c r="CA104" s="266">
        <f t="shared" ca="1" si="117"/>
        <v>0</v>
      </c>
      <c r="CB104" s="266">
        <f t="shared" ca="1" si="117"/>
        <v>0</v>
      </c>
      <c r="CC104" s="266">
        <f t="shared" ca="1" si="117"/>
        <v>0</v>
      </c>
      <c r="CD104" s="266">
        <f t="shared" ca="1" si="117"/>
        <v>0</v>
      </c>
      <c r="CE104" s="266">
        <f t="shared" ca="1" si="117"/>
        <v>0</v>
      </c>
      <c r="CF104" s="266">
        <f t="shared" ca="1" si="117"/>
        <v>0</v>
      </c>
      <c r="CG104" s="266">
        <f t="shared" ca="1" si="117"/>
        <v>0</v>
      </c>
      <c r="CH104" s="266">
        <f t="shared" ca="1" si="117"/>
        <v>0</v>
      </c>
      <c r="CI104" s="266">
        <f t="shared" ca="1" si="117"/>
        <v>0</v>
      </c>
      <c r="CJ104" s="266">
        <f t="shared" ca="1" si="118"/>
        <v>0</v>
      </c>
      <c r="CK104" s="266">
        <f t="shared" ca="1" si="118"/>
        <v>0</v>
      </c>
      <c r="CL104" s="266">
        <f t="shared" ca="1" si="118"/>
        <v>0</v>
      </c>
      <c r="CM104" s="266">
        <f t="shared" ca="1" si="118"/>
        <v>0</v>
      </c>
      <c r="CN104" s="266">
        <f t="shared" ca="1" si="118"/>
        <v>0</v>
      </c>
      <c r="CO104" s="266">
        <f t="shared" ca="1" si="118"/>
        <v>0</v>
      </c>
      <c r="CP104" s="266">
        <f t="shared" ca="1" si="118"/>
        <v>0</v>
      </c>
      <c r="CQ104" s="266">
        <f t="shared" ca="1" si="118"/>
        <v>0</v>
      </c>
      <c r="CR104" s="266">
        <f t="shared" ca="1" si="118"/>
        <v>0</v>
      </c>
      <c r="CS104" s="266">
        <f t="shared" ca="1" si="118"/>
        <v>0</v>
      </c>
      <c r="CT104" s="266">
        <f t="shared" ca="1" si="119"/>
        <v>0</v>
      </c>
      <c r="CU104" s="266">
        <f t="shared" ca="1" si="119"/>
        <v>0</v>
      </c>
      <c r="CV104" s="266">
        <f t="shared" ca="1" si="119"/>
        <v>0</v>
      </c>
      <c r="CW104" s="266">
        <f t="shared" ca="1" si="119"/>
        <v>0</v>
      </c>
      <c r="CX104" s="266">
        <f t="shared" ca="1" si="119"/>
        <v>0</v>
      </c>
      <c r="CY104" s="266">
        <f t="shared" ca="1" si="119"/>
        <v>0</v>
      </c>
      <c r="CZ104" s="266">
        <f t="shared" ca="1" si="119"/>
        <v>0</v>
      </c>
      <c r="DA104" s="266">
        <f t="shared" ca="1" si="119"/>
        <v>0</v>
      </c>
      <c r="DB104" s="266">
        <f t="shared" ca="1" si="119"/>
        <v>0</v>
      </c>
      <c r="DC104" s="266">
        <f t="shared" ca="1" si="119"/>
        <v>0</v>
      </c>
      <c r="DE104" s="118" t="str">
        <f t="shared" ca="1" si="86"/>
        <v>H.4.</v>
      </c>
      <c r="DF104">
        <f t="shared" ca="1" si="120"/>
        <v>1</v>
      </c>
      <c r="DG104">
        <f t="shared" ca="1" si="121"/>
        <v>0</v>
      </c>
    </row>
    <row r="105" spans="1:111" ht="14.25" hidden="1" customHeight="1">
      <c r="A105" s="68">
        <v>93</v>
      </c>
      <c r="B105" s="262" t="str">
        <f t="shared" ca="1" si="83"/>
        <v>H.5.</v>
      </c>
      <c r="C105" s="263" t="str">
        <f t="shared" ca="1" si="84"/>
        <v>Veiklos pajamos 5 (viešojo sektoriaus)</v>
      </c>
      <c r="D105" s="180"/>
      <c r="E105" s="264" t="str">
        <f t="shared" ca="1" si="85"/>
        <v>Be PVM</v>
      </c>
      <c r="F105" s="265">
        <f ca="1">H105+NPV(FD,I105:INDEX(I105:DC105,PAL))</f>
        <v>0</v>
      </c>
      <c r="G105" s="258">
        <f ca="1">SUMIF($H$5:$DC$5,"&lt;="&amp;PAL,$H105:$DC105)</f>
        <v>0</v>
      </c>
      <c r="H105" s="266">
        <f t="shared" ca="1" si="113"/>
        <v>0</v>
      </c>
      <c r="I105" s="266">
        <f t="shared" ca="1" si="113"/>
        <v>0</v>
      </c>
      <c r="J105" s="266">
        <f t="shared" ca="1" si="113"/>
        <v>0</v>
      </c>
      <c r="K105" s="266">
        <f t="shared" ca="1" si="113"/>
        <v>0</v>
      </c>
      <c r="L105" s="266">
        <f t="shared" ca="1" si="113"/>
        <v>0</v>
      </c>
      <c r="M105" s="266">
        <f t="shared" ca="1" si="113"/>
        <v>0</v>
      </c>
      <c r="N105" s="266">
        <f t="shared" ca="1" si="113"/>
        <v>0</v>
      </c>
      <c r="O105" s="266">
        <f t="shared" ca="1" si="113"/>
        <v>0</v>
      </c>
      <c r="P105" s="266">
        <f t="shared" ca="1" si="113"/>
        <v>0</v>
      </c>
      <c r="Q105" s="266">
        <f t="shared" ca="1" si="113"/>
        <v>0</v>
      </c>
      <c r="R105" s="266">
        <f t="shared" ca="1" si="113"/>
        <v>0</v>
      </c>
      <c r="S105" s="266">
        <f t="shared" ca="1" si="113"/>
        <v>0</v>
      </c>
      <c r="T105" s="266">
        <f t="shared" ca="1" si="113"/>
        <v>0</v>
      </c>
      <c r="U105" s="266">
        <f t="shared" ca="1" si="113"/>
        <v>0</v>
      </c>
      <c r="V105" s="266">
        <f t="shared" ca="1" si="113"/>
        <v>0</v>
      </c>
      <c r="W105" s="266">
        <f t="shared" ca="1" si="113"/>
        <v>0</v>
      </c>
      <c r="X105" s="266">
        <f t="shared" ca="1" si="114"/>
        <v>0</v>
      </c>
      <c r="Y105" s="266">
        <f t="shared" ca="1" si="114"/>
        <v>0</v>
      </c>
      <c r="Z105" s="266">
        <f t="shared" ca="1" si="114"/>
        <v>0</v>
      </c>
      <c r="AA105" s="266">
        <f t="shared" ca="1" si="114"/>
        <v>0</v>
      </c>
      <c r="AB105" s="266">
        <f t="shared" ca="1" si="114"/>
        <v>0</v>
      </c>
      <c r="AC105" s="266">
        <f t="shared" ca="1" si="114"/>
        <v>0</v>
      </c>
      <c r="AD105" s="266">
        <f t="shared" ca="1" si="114"/>
        <v>0</v>
      </c>
      <c r="AE105" s="266">
        <f t="shared" ca="1" si="114"/>
        <v>0</v>
      </c>
      <c r="AF105" s="266">
        <f t="shared" ca="1" si="114"/>
        <v>0</v>
      </c>
      <c r="AG105" s="266">
        <f t="shared" ca="1" si="114"/>
        <v>0</v>
      </c>
      <c r="AH105" s="266">
        <f t="shared" ca="1" si="114"/>
        <v>0</v>
      </c>
      <c r="AI105" s="266">
        <f t="shared" ca="1" si="114"/>
        <v>0</v>
      </c>
      <c r="AJ105" s="266">
        <f t="shared" ca="1" si="114"/>
        <v>0</v>
      </c>
      <c r="AK105" s="266">
        <f t="shared" ca="1" si="114"/>
        <v>0</v>
      </c>
      <c r="AL105" s="266">
        <f t="shared" ca="1" si="114"/>
        <v>0</v>
      </c>
      <c r="AM105" s="266">
        <f t="shared" ca="1" si="114"/>
        <v>0</v>
      </c>
      <c r="AN105" s="266">
        <f t="shared" ca="1" si="115"/>
        <v>0</v>
      </c>
      <c r="AO105" s="266">
        <f t="shared" ca="1" si="115"/>
        <v>0</v>
      </c>
      <c r="AP105" s="266">
        <f t="shared" ca="1" si="115"/>
        <v>0</v>
      </c>
      <c r="AQ105" s="266">
        <f t="shared" ca="1" si="115"/>
        <v>0</v>
      </c>
      <c r="AR105" s="266">
        <f t="shared" ca="1" si="115"/>
        <v>0</v>
      </c>
      <c r="AS105" s="266">
        <f t="shared" ca="1" si="115"/>
        <v>0</v>
      </c>
      <c r="AT105" s="266">
        <f t="shared" ca="1" si="115"/>
        <v>0</v>
      </c>
      <c r="AU105" s="266">
        <f t="shared" ca="1" si="115"/>
        <v>0</v>
      </c>
      <c r="AV105" s="266">
        <f t="shared" ca="1" si="115"/>
        <v>0</v>
      </c>
      <c r="AW105" s="266">
        <f t="shared" ca="1" si="115"/>
        <v>0</v>
      </c>
      <c r="AX105" s="266">
        <f t="shared" ca="1" si="115"/>
        <v>0</v>
      </c>
      <c r="AY105" s="266">
        <f t="shared" ca="1" si="115"/>
        <v>0</v>
      </c>
      <c r="AZ105" s="266">
        <f t="shared" ca="1" si="115"/>
        <v>0</v>
      </c>
      <c r="BA105" s="266">
        <f t="shared" ca="1" si="115"/>
        <v>0</v>
      </c>
      <c r="BB105" s="266">
        <f t="shared" ca="1" si="115"/>
        <v>0</v>
      </c>
      <c r="BC105" s="266">
        <f t="shared" ca="1" si="115"/>
        <v>0</v>
      </c>
      <c r="BD105" s="266">
        <f t="shared" ca="1" si="116"/>
        <v>0</v>
      </c>
      <c r="BE105" s="266">
        <f t="shared" ca="1" si="116"/>
        <v>0</v>
      </c>
      <c r="BF105" s="266">
        <f t="shared" ca="1" si="116"/>
        <v>0</v>
      </c>
      <c r="BG105" s="266">
        <f t="shared" ca="1" si="116"/>
        <v>0</v>
      </c>
      <c r="BH105" s="266">
        <f t="shared" ca="1" si="116"/>
        <v>0</v>
      </c>
      <c r="BI105" s="266">
        <f t="shared" ca="1" si="116"/>
        <v>0</v>
      </c>
      <c r="BJ105" s="266">
        <f t="shared" ca="1" si="116"/>
        <v>0</v>
      </c>
      <c r="BK105" s="266">
        <f t="shared" ca="1" si="116"/>
        <v>0</v>
      </c>
      <c r="BL105" s="266">
        <f t="shared" ca="1" si="116"/>
        <v>0</v>
      </c>
      <c r="BM105" s="266">
        <f t="shared" ca="1" si="116"/>
        <v>0</v>
      </c>
      <c r="BN105" s="266">
        <f t="shared" ca="1" si="116"/>
        <v>0</v>
      </c>
      <c r="BO105" s="266">
        <f t="shared" ca="1" si="116"/>
        <v>0</v>
      </c>
      <c r="BP105" s="266">
        <f t="shared" ca="1" si="116"/>
        <v>0</v>
      </c>
      <c r="BQ105" s="266">
        <f t="shared" ca="1" si="116"/>
        <v>0</v>
      </c>
      <c r="BR105" s="266">
        <f t="shared" ca="1" si="116"/>
        <v>0</v>
      </c>
      <c r="BS105" s="266">
        <f t="shared" ca="1" si="116"/>
        <v>0</v>
      </c>
      <c r="BT105" s="266">
        <f t="shared" ca="1" si="117"/>
        <v>0</v>
      </c>
      <c r="BU105" s="266">
        <f t="shared" ca="1" si="117"/>
        <v>0</v>
      </c>
      <c r="BV105" s="266">
        <f t="shared" ca="1" si="117"/>
        <v>0</v>
      </c>
      <c r="BW105" s="266">
        <f t="shared" ca="1" si="117"/>
        <v>0</v>
      </c>
      <c r="BX105" s="266">
        <f t="shared" ca="1" si="117"/>
        <v>0</v>
      </c>
      <c r="BY105" s="266">
        <f t="shared" ca="1" si="117"/>
        <v>0</v>
      </c>
      <c r="BZ105" s="266">
        <f t="shared" ca="1" si="117"/>
        <v>0</v>
      </c>
      <c r="CA105" s="266">
        <f t="shared" ca="1" si="117"/>
        <v>0</v>
      </c>
      <c r="CB105" s="266">
        <f t="shared" ca="1" si="117"/>
        <v>0</v>
      </c>
      <c r="CC105" s="266">
        <f t="shared" ca="1" si="117"/>
        <v>0</v>
      </c>
      <c r="CD105" s="266">
        <f t="shared" ca="1" si="117"/>
        <v>0</v>
      </c>
      <c r="CE105" s="266">
        <f t="shared" ca="1" si="117"/>
        <v>0</v>
      </c>
      <c r="CF105" s="266">
        <f t="shared" ca="1" si="117"/>
        <v>0</v>
      </c>
      <c r="CG105" s="266">
        <f t="shared" ca="1" si="117"/>
        <v>0</v>
      </c>
      <c r="CH105" s="266">
        <f t="shared" ca="1" si="117"/>
        <v>0</v>
      </c>
      <c r="CI105" s="266">
        <f t="shared" ca="1" si="117"/>
        <v>0</v>
      </c>
      <c r="CJ105" s="266">
        <f t="shared" ca="1" si="118"/>
        <v>0</v>
      </c>
      <c r="CK105" s="266">
        <f t="shared" ca="1" si="118"/>
        <v>0</v>
      </c>
      <c r="CL105" s="266">
        <f t="shared" ca="1" si="118"/>
        <v>0</v>
      </c>
      <c r="CM105" s="266">
        <f t="shared" ca="1" si="118"/>
        <v>0</v>
      </c>
      <c r="CN105" s="266">
        <f t="shared" ca="1" si="118"/>
        <v>0</v>
      </c>
      <c r="CO105" s="266">
        <f t="shared" ca="1" si="118"/>
        <v>0</v>
      </c>
      <c r="CP105" s="266">
        <f t="shared" ca="1" si="118"/>
        <v>0</v>
      </c>
      <c r="CQ105" s="266">
        <f t="shared" ca="1" si="118"/>
        <v>0</v>
      </c>
      <c r="CR105" s="266">
        <f t="shared" ca="1" si="118"/>
        <v>0</v>
      </c>
      <c r="CS105" s="266">
        <f t="shared" ca="1" si="118"/>
        <v>0</v>
      </c>
      <c r="CT105" s="266">
        <f t="shared" ca="1" si="119"/>
        <v>0</v>
      </c>
      <c r="CU105" s="266">
        <f t="shared" ca="1" si="119"/>
        <v>0</v>
      </c>
      <c r="CV105" s="266">
        <f t="shared" ca="1" si="119"/>
        <v>0</v>
      </c>
      <c r="CW105" s="266">
        <f t="shared" ca="1" si="119"/>
        <v>0</v>
      </c>
      <c r="CX105" s="266">
        <f t="shared" ca="1" si="119"/>
        <v>0</v>
      </c>
      <c r="CY105" s="266">
        <f t="shared" ca="1" si="119"/>
        <v>0</v>
      </c>
      <c r="CZ105" s="266">
        <f t="shared" ca="1" si="119"/>
        <v>0</v>
      </c>
      <c r="DA105" s="266">
        <f t="shared" ca="1" si="119"/>
        <v>0</v>
      </c>
      <c r="DB105" s="266">
        <f t="shared" ca="1" si="119"/>
        <v>0</v>
      </c>
      <c r="DC105" s="266">
        <f t="shared" ca="1" si="119"/>
        <v>0</v>
      </c>
      <c r="DE105" s="118" t="str">
        <f t="shared" ca="1" si="86"/>
        <v>H.5.</v>
      </c>
      <c r="DF105">
        <f t="shared" ca="1" si="120"/>
        <v>1</v>
      </c>
      <c r="DG105">
        <f t="shared" ca="1" si="121"/>
        <v>0</v>
      </c>
    </row>
    <row r="106" spans="1:111" hidden="1">
      <c r="A106" s="68">
        <v>94</v>
      </c>
      <c r="B106" s="262" t="str">
        <f t="shared" ca="1" si="83"/>
        <v>H.6.</v>
      </c>
      <c r="C106" s="263" t="str">
        <f t="shared" ca="1" si="84"/>
        <v>Veiklos pajamos 1 (privataus ir NVO sektoriaus)</v>
      </c>
      <c r="D106" s="180"/>
      <c r="E106" s="264" t="str">
        <f t="shared" ca="1" si="85"/>
        <v/>
      </c>
      <c r="F106" s="265">
        <f ca="1">H106+NPV(FD,I106:INDEX(I106:DC106,PAL))</f>
        <v>0</v>
      </c>
      <c r="G106" s="258">
        <f ca="1">SUMIF($H$5:$DC$5,"&lt;="&amp;PAL,$H106:$DC106)</f>
        <v>0</v>
      </c>
      <c r="H106" s="266">
        <f t="shared" ca="1" si="113"/>
        <v>0</v>
      </c>
      <c r="I106" s="266">
        <f t="shared" ca="1" si="113"/>
        <v>0</v>
      </c>
      <c r="J106" s="266">
        <f t="shared" ca="1" si="113"/>
        <v>0</v>
      </c>
      <c r="K106" s="266">
        <f t="shared" ca="1" si="113"/>
        <v>0</v>
      </c>
      <c r="L106" s="266">
        <f t="shared" ca="1" si="113"/>
        <v>0</v>
      </c>
      <c r="M106" s="266">
        <f t="shared" ca="1" si="113"/>
        <v>0</v>
      </c>
      <c r="N106" s="266">
        <f t="shared" ca="1" si="113"/>
        <v>0</v>
      </c>
      <c r="O106" s="266">
        <f t="shared" ca="1" si="113"/>
        <v>0</v>
      </c>
      <c r="P106" s="266">
        <f t="shared" ca="1" si="113"/>
        <v>0</v>
      </c>
      <c r="Q106" s="266">
        <f t="shared" ca="1" si="113"/>
        <v>0</v>
      </c>
      <c r="R106" s="266">
        <f t="shared" ca="1" si="113"/>
        <v>0</v>
      </c>
      <c r="S106" s="266">
        <f t="shared" ca="1" si="113"/>
        <v>0</v>
      </c>
      <c r="T106" s="266">
        <f t="shared" ca="1" si="113"/>
        <v>0</v>
      </c>
      <c r="U106" s="266">
        <f t="shared" ca="1" si="113"/>
        <v>0</v>
      </c>
      <c r="V106" s="266">
        <f t="shared" ca="1" si="113"/>
        <v>0</v>
      </c>
      <c r="W106" s="266">
        <f t="shared" ca="1" si="113"/>
        <v>0</v>
      </c>
      <c r="X106" s="266">
        <f t="shared" ca="1" si="114"/>
        <v>0</v>
      </c>
      <c r="Y106" s="266">
        <f t="shared" ca="1" si="114"/>
        <v>0</v>
      </c>
      <c r="Z106" s="266">
        <f t="shared" ca="1" si="114"/>
        <v>0</v>
      </c>
      <c r="AA106" s="266">
        <f t="shared" ca="1" si="114"/>
        <v>0</v>
      </c>
      <c r="AB106" s="266">
        <f t="shared" ca="1" si="114"/>
        <v>0</v>
      </c>
      <c r="AC106" s="266">
        <f t="shared" ca="1" si="114"/>
        <v>0</v>
      </c>
      <c r="AD106" s="266">
        <f t="shared" ca="1" si="114"/>
        <v>0</v>
      </c>
      <c r="AE106" s="266">
        <f t="shared" ca="1" si="114"/>
        <v>0</v>
      </c>
      <c r="AF106" s="266">
        <f t="shared" ca="1" si="114"/>
        <v>0</v>
      </c>
      <c r="AG106" s="266">
        <f t="shared" ca="1" si="114"/>
        <v>0</v>
      </c>
      <c r="AH106" s="266">
        <f t="shared" ca="1" si="114"/>
        <v>0</v>
      </c>
      <c r="AI106" s="266">
        <f t="shared" ca="1" si="114"/>
        <v>0</v>
      </c>
      <c r="AJ106" s="266">
        <f t="shared" ca="1" si="114"/>
        <v>0</v>
      </c>
      <c r="AK106" s="266">
        <f t="shared" ca="1" si="114"/>
        <v>0</v>
      </c>
      <c r="AL106" s="266">
        <f t="shared" ca="1" si="114"/>
        <v>0</v>
      </c>
      <c r="AM106" s="266">
        <f t="shared" ca="1" si="114"/>
        <v>0</v>
      </c>
      <c r="AN106" s="266">
        <f t="shared" ca="1" si="115"/>
        <v>0</v>
      </c>
      <c r="AO106" s="266">
        <f t="shared" ca="1" si="115"/>
        <v>0</v>
      </c>
      <c r="AP106" s="266">
        <f t="shared" ca="1" si="115"/>
        <v>0</v>
      </c>
      <c r="AQ106" s="266">
        <f t="shared" ca="1" si="115"/>
        <v>0</v>
      </c>
      <c r="AR106" s="266">
        <f t="shared" ca="1" si="115"/>
        <v>0</v>
      </c>
      <c r="AS106" s="266">
        <f t="shared" ca="1" si="115"/>
        <v>0</v>
      </c>
      <c r="AT106" s="266">
        <f t="shared" ca="1" si="115"/>
        <v>0</v>
      </c>
      <c r="AU106" s="266">
        <f t="shared" ca="1" si="115"/>
        <v>0</v>
      </c>
      <c r="AV106" s="266">
        <f t="shared" ca="1" si="115"/>
        <v>0</v>
      </c>
      <c r="AW106" s="266">
        <f t="shared" ca="1" si="115"/>
        <v>0</v>
      </c>
      <c r="AX106" s="266">
        <f t="shared" ca="1" si="115"/>
        <v>0</v>
      </c>
      <c r="AY106" s="266">
        <f t="shared" ca="1" si="115"/>
        <v>0</v>
      </c>
      <c r="AZ106" s="266">
        <f t="shared" ca="1" si="115"/>
        <v>0</v>
      </c>
      <c r="BA106" s="266">
        <f t="shared" ca="1" si="115"/>
        <v>0</v>
      </c>
      <c r="BB106" s="266">
        <f t="shared" ca="1" si="115"/>
        <v>0</v>
      </c>
      <c r="BC106" s="266">
        <f t="shared" ca="1" si="115"/>
        <v>0</v>
      </c>
      <c r="BD106" s="266">
        <f t="shared" ca="1" si="116"/>
        <v>0</v>
      </c>
      <c r="BE106" s="266">
        <f t="shared" ca="1" si="116"/>
        <v>0</v>
      </c>
      <c r="BF106" s="266">
        <f t="shared" ca="1" si="116"/>
        <v>0</v>
      </c>
      <c r="BG106" s="266">
        <f t="shared" ca="1" si="116"/>
        <v>0</v>
      </c>
      <c r="BH106" s="266">
        <f t="shared" ca="1" si="116"/>
        <v>0</v>
      </c>
      <c r="BI106" s="266">
        <f t="shared" ca="1" si="116"/>
        <v>0</v>
      </c>
      <c r="BJ106" s="266">
        <f t="shared" ca="1" si="116"/>
        <v>0</v>
      </c>
      <c r="BK106" s="266">
        <f t="shared" ca="1" si="116"/>
        <v>0</v>
      </c>
      <c r="BL106" s="266">
        <f t="shared" ca="1" si="116"/>
        <v>0</v>
      </c>
      <c r="BM106" s="266">
        <f t="shared" ca="1" si="116"/>
        <v>0</v>
      </c>
      <c r="BN106" s="266">
        <f t="shared" ca="1" si="116"/>
        <v>0</v>
      </c>
      <c r="BO106" s="266">
        <f t="shared" ca="1" si="116"/>
        <v>0</v>
      </c>
      <c r="BP106" s="266">
        <f t="shared" ca="1" si="116"/>
        <v>0</v>
      </c>
      <c r="BQ106" s="266">
        <f t="shared" ca="1" si="116"/>
        <v>0</v>
      </c>
      <c r="BR106" s="266">
        <f t="shared" ca="1" si="116"/>
        <v>0</v>
      </c>
      <c r="BS106" s="266">
        <f t="shared" ca="1" si="116"/>
        <v>0</v>
      </c>
      <c r="BT106" s="266">
        <f t="shared" ca="1" si="117"/>
        <v>0</v>
      </c>
      <c r="BU106" s="266">
        <f t="shared" ca="1" si="117"/>
        <v>0</v>
      </c>
      <c r="BV106" s="266">
        <f t="shared" ca="1" si="117"/>
        <v>0</v>
      </c>
      <c r="BW106" s="266">
        <f t="shared" ca="1" si="117"/>
        <v>0</v>
      </c>
      <c r="BX106" s="266">
        <f t="shared" ca="1" si="117"/>
        <v>0</v>
      </c>
      <c r="BY106" s="266">
        <f t="shared" ca="1" si="117"/>
        <v>0</v>
      </c>
      <c r="BZ106" s="266">
        <f t="shared" ca="1" si="117"/>
        <v>0</v>
      </c>
      <c r="CA106" s="266">
        <f t="shared" ca="1" si="117"/>
        <v>0</v>
      </c>
      <c r="CB106" s="266">
        <f t="shared" ca="1" si="117"/>
        <v>0</v>
      </c>
      <c r="CC106" s="266">
        <f t="shared" ca="1" si="117"/>
        <v>0</v>
      </c>
      <c r="CD106" s="266">
        <f t="shared" ca="1" si="117"/>
        <v>0</v>
      </c>
      <c r="CE106" s="266">
        <f t="shared" ca="1" si="117"/>
        <v>0</v>
      </c>
      <c r="CF106" s="266">
        <f t="shared" ca="1" si="117"/>
        <v>0</v>
      </c>
      <c r="CG106" s="266">
        <f t="shared" ca="1" si="117"/>
        <v>0</v>
      </c>
      <c r="CH106" s="266">
        <f t="shared" ca="1" si="117"/>
        <v>0</v>
      </c>
      <c r="CI106" s="266">
        <f t="shared" ca="1" si="117"/>
        <v>0</v>
      </c>
      <c r="CJ106" s="266">
        <f t="shared" ca="1" si="118"/>
        <v>0</v>
      </c>
      <c r="CK106" s="266">
        <f t="shared" ca="1" si="118"/>
        <v>0</v>
      </c>
      <c r="CL106" s="266">
        <f t="shared" ca="1" si="118"/>
        <v>0</v>
      </c>
      <c r="CM106" s="266">
        <f t="shared" ca="1" si="118"/>
        <v>0</v>
      </c>
      <c r="CN106" s="266">
        <f t="shared" ca="1" si="118"/>
        <v>0</v>
      </c>
      <c r="CO106" s="266">
        <f t="shared" ca="1" si="118"/>
        <v>0</v>
      </c>
      <c r="CP106" s="266">
        <f t="shared" ca="1" si="118"/>
        <v>0</v>
      </c>
      <c r="CQ106" s="266">
        <f t="shared" ca="1" si="118"/>
        <v>0</v>
      </c>
      <c r="CR106" s="266">
        <f t="shared" ca="1" si="118"/>
        <v>0</v>
      </c>
      <c r="CS106" s="266">
        <f t="shared" ca="1" si="118"/>
        <v>0</v>
      </c>
      <c r="CT106" s="266">
        <f t="shared" ca="1" si="119"/>
        <v>0</v>
      </c>
      <c r="CU106" s="266">
        <f t="shared" ca="1" si="119"/>
        <v>0</v>
      </c>
      <c r="CV106" s="266">
        <f t="shared" ca="1" si="119"/>
        <v>0</v>
      </c>
      <c r="CW106" s="266">
        <f t="shared" ca="1" si="119"/>
        <v>0</v>
      </c>
      <c r="CX106" s="266">
        <f t="shared" ca="1" si="119"/>
        <v>0</v>
      </c>
      <c r="CY106" s="266">
        <f t="shared" ca="1" si="119"/>
        <v>0</v>
      </c>
      <c r="CZ106" s="266">
        <f t="shared" ca="1" si="119"/>
        <v>0</v>
      </c>
      <c r="DA106" s="266">
        <f t="shared" ca="1" si="119"/>
        <v>0</v>
      </c>
      <c r="DB106" s="266">
        <f t="shared" ca="1" si="119"/>
        <v>0</v>
      </c>
      <c r="DC106" s="266">
        <f t="shared" ca="1" si="119"/>
        <v>0</v>
      </c>
      <c r="DE106" s="118" t="str">
        <f t="shared" ca="1" si="86"/>
        <v>H.6.</v>
      </c>
      <c r="DF106">
        <f t="shared" ca="1" si="120"/>
        <v>1</v>
      </c>
      <c r="DG106">
        <f t="shared" ca="1" si="121"/>
        <v>0</v>
      </c>
    </row>
    <row r="107" spans="1:111" hidden="1">
      <c r="A107" s="68">
        <v>95</v>
      </c>
      <c r="B107" s="262" t="str">
        <f t="shared" ca="1" si="83"/>
        <v>H.7.</v>
      </c>
      <c r="C107" s="263" t="str">
        <f t="shared" ca="1" si="84"/>
        <v>Veiklos pajamos 2 (privataus ir NVO sektoriaus)</v>
      </c>
      <c r="D107" s="180"/>
      <c r="E107" s="264" t="str">
        <f t="shared" ca="1" si="85"/>
        <v/>
      </c>
      <c r="F107" s="265">
        <f ca="1">H107+NPV(FD,I107:INDEX(I107:DC107,PAL))</f>
        <v>0</v>
      </c>
      <c r="G107" s="258">
        <f ca="1">SUMIF($H$5:$DC$5,"&lt;="&amp;PAL,$H107:$DC107)</f>
        <v>0</v>
      </c>
      <c r="H107" s="266">
        <f t="shared" ca="1" si="113"/>
        <v>0</v>
      </c>
      <c r="I107" s="266">
        <f t="shared" ca="1" si="113"/>
        <v>0</v>
      </c>
      <c r="J107" s="266">
        <f t="shared" ca="1" si="113"/>
        <v>0</v>
      </c>
      <c r="K107" s="266">
        <f t="shared" ca="1" si="113"/>
        <v>0</v>
      </c>
      <c r="L107" s="266">
        <f t="shared" ca="1" si="113"/>
        <v>0</v>
      </c>
      <c r="M107" s="266">
        <f t="shared" ca="1" si="113"/>
        <v>0</v>
      </c>
      <c r="N107" s="266">
        <f t="shared" ca="1" si="113"/>
        <v>0</v>
      </c>
      <c r="O107" s="266">
        <f t="shared" ca="1" si="113"/>
        <v>0</v>
      </c>
      <c r="P107" s="266">
        <f t="shared" ca="1" si="113"/>
        <v>0</v>
      </c>
      <c r="Q107" s="266">
        <f t="shared" ca="1" si="113"/>
        <v>0</v>
      </c>
      <c r="R107" s="266">
        <f t="shared" ca="1" si="113"/>
        <v>0</v>
      </c>
      <c r="S107" s="266">
        <f t="shared" ca="1" si="113"/>
        <v>0</v>
      </c>
      <c r="T107" s="266">
        <f t="shared" ca="1" si="113"/>
        <v>0</v>
      </c>
      <c r="U107" s="266">
        <f t="shared" ca="1" si="113"/>
        <v>0</v>
      </c>
      <c r="V107" s="266">
        <f t="shared" ca="1" si="113"/>
        <v>0</v>
      </c>
      <c r="W107" s="266">
        <f t="shared" ca="1" si="113"/>
        <v>0</v>
      </c>
      <c r="X107" s="266">
        <f t="shared" ca="1" si="114"/>
        <v>0</v>
      </c>
      <c r="Y107" s="266">
        <f t="shared" ca="1" si="114"/>
        <v>0</v>
      </c>
      <c r="Z107" s="266">
        <f t="shared" ca="1" si="114"/>
        <v>0</v>
      </c>
      <c r="AA107" s="266">
        <f t="shared" ca="1" si="114"/>
        <v>0</v>
      </c>
      <c r="AB107" s="266">
        <f t="shared" ca="1" si="114"/>
        <v>0</v>
      </c>
      <c r="AC107" s="266">
        <f t="shared" ca="1" si="114"/>
        <v>0</v>
      </c>
      <c r="AD107" s="266">
        <f t="shared" ca="1" si="114"/>
        <v>0</v>
      </c>
      <c r="AE107" s="266">
        <f t="shared" ca="1" si="114"/>
        <v>0</v>
      </c>
      <c r="AF107" s="266">
        <f t="shared" ca="1" si="114"/>
        <v>0</v>
      </c>
      <c r="AG107" s="266">
        <f t="shared" ca="1" si="114"/>
        <v>0</v>
      </c>
      <c r="AH107" s="266">
        <f t="shared" ca="1" si="114"/>
        <v>0</v>
      </c>
      <c r="AI107" s="266">
        <f t="shared" ca="1" si="114"/>
        <v>0</v>
      </c>
      <c r="AJ107" s="266">
        <f t="shared" ca="1" si="114"/>
        <v>0</v>
      </c>
      <c r="AK107" s="266">
        <f t="shared" ca="1" si="114"/>
        <v>0</v>
      </c>
      <c r="AL107" s="266">
        <f t="shared" ca="1" si="114"/>
        <v>0</v>
      </c>
      <c r="AM107" s="266">
        <f t="shared" ca="1" si="114"/>
        <v>0</v>
      </c>
      <c r="AN107" s="266">
        <f t="shared" ca="1" si="115"/>
        <v>0</v>
      </c>
      <c r="AO107" s="266">
        <f t="shared" ca="1" si="115"/>
        <v>0</v>
      </c>
      <c r="AP107" s="266">
        <f t="shared" ca="1" si="115"/>
        <v>0</v>
      </c>
      <c r="AQ107" s="266">
        <f t="shared" ca="1" si="115"/>
        <v>0</v>
      </c>
      <c r="AR107" s="266">
        <f t="shared" ca="1" si="115"/>
        <v>0</v>
      </c>
      <c r="AS107" s="266">
        <f t="shared" ca="1" si="115"/>
        <v>0</v>
      </c>
      <c r="AT107" s="266">
        <f t="shared" ca="1" si="115"/>
        <v>0</v>
      </c>
      <c r="AU107" s="266">
        <f t="shared" ca="1" si="115"/>
        <v>0</v>
      </c>
      <c r="AV107" s="266">
        <f t="shared" ca="1" si="115"/>
        <v>0</v>
      </c>
      <c r="AW107" s="266">
        <f t="shared" ca="1" si="115"/>
        <v>0</v>
      </c>
      <c r="AX107" s="266">
        <f t="shared" ca="1" si="115"/>
        <v>0</v>
      </c>
      <c r="AY107" s="266">
        <f t="shared" ca="1" si="115"/>
        <v>0</v>
      </c>
      <c r="AZ107" s="266">
        <f t="shared" ca="1" si="115"/>
        <v>0</v>
      </c>
      <c r="BA107" s="266">
        <f t="shared" ca="1" si="115"/>
        <v>0</v>
      </c>
      <c r="BB107" s="266">
        <f t="shared" ca="1" si="115"/>
        <v>0</v>
      </c>
      <c r="BC107" s="266">
        <f t="shared" ca="1" si="115"/>
        <v>0</v>
      </c>
      <c r="BD107" s="266">
        <f t="shared" ca="1" si="116"/>
        <v>0</v>
      </c>
      <c r="BE107" s="266">
        <f t="shared" ca="1" si="116"/>
        <v>0</v>
      </c>
      <c r="BF107" s="266">
        <f t="shared" ca="1" si="116"/>
        <v>0</v>
      </c>
      <c r="BG107" s="266">
        <f t="shared" ca="1" si="116"/>
        <v>0</v>
      </c>
      <c r="BH107" s="266">
        <f t="shared" ca="1" si="116"/>
        <v>0</v>
      </c>
      <c r="BI107" s="266">
        <f t="shared" ca="1" si="116"/>
        <v>0</v>
      </c>
      <c r="BJ107" s="266">
        <f t="shared" ca="1" si="116"/>
        <v>0</v>
      </c>
      <c r="BK107" s="266">
        <f t="shared" ca="1" si="116"/>
        <v>0</v>
      </c>
      <c r="BL107" s="266">
        <f t="shared" ca="1" si="116"/>
        <v>0</v>
      </c>
      <c r="BM107" s="266">
        <f t="shared" ca="1" si="116"/>
        <v>0</v>
      </c>
      <c r="BN107" s="266">
        <f t="shared" ca="1" si="116"/>
        <v>0</v>
      </c>
      <c r="BO107" s="266">
        <f t="shared" ca="1" si="116"/>
        <v>0</v>
      </c>
      <c r="BP107" s="266">
        <f t="shared" ca="1" si="116"/>
        <v>0</v>
      </c>
      <c r="BQ107" s="266">
        <f t="shared" ca="1" si="116"/>
        <v>0</v>
      </c>
      <c r="BR107" s="266">
        <f t="shared" ca="1" si="116"/>
        <v>0</v>
      </c>
      <c r="BS107" s="266">
        <f t="shared" ca="1" si="116"/>
        <v>0</v>
      </c>
      <c r="BT107" s="266">
        <f t="shared" ca="1" si="117"/>
        <v>0</v>
      </c>
      <c r="BU107" s="266">
        <f t="shared" ca="1" si="117"/>
        <v>0</v>
      </c>
      <c r="BV107" s="266">
        <f t="shared" ca="1" si="117"/>
        <v>0</v>
      </c>
      <c r="BW107" s="266">
        <f t="shared" ca="1" si="117"/>
        <v>0</v>
      </c>
      <c r="BX107" s="266">
        <f t="shared" ca="1" si="117"/>
        <v>0</v>
      </c>
      <c r="BY107" s="266">
        <f t="shared" ca="1" si="117"/>
        <v>0</v>
      </c>
      <c r="BZ107" s="266">
        <f t="shared" ca="1" si="117"/>
        <v>0</v>
      </c>
      <c r="CA107" s="266">
        <f t="shared" ca="1" si="117"/>
        <v>0</v>
      </c>
      <c r="CB107" s="266">
        <f t="shared" ca="1" si="117"/>
        <v>0</v>
      </c>
      <c r="CC107" s="266">
        <f t="shared" ca="1" si="117"/>
        <v>0</v>
      </c>
      <c r="CD107" s="266">
        <f t="shared" ca="1" si="117"/>
        <v>0</v>
      </c>
      <c r="CE107" s="266">
        <f t="shared" ca="1" si="117"/>
        <v>0</v>
      </c>
      <c r="CF107" s="266">
        <f t="shared" ca="1" si="117"/>
        <v>0</v>
      </c>
      <c r="CG107" s="266">
        <f t="shared" ca="1" si="117"/>
        <v>0</v>
      </c>
      <c r="CH107" s="266">
        <f t="shared" ca="1" si="117"/>
        <v>0</v>
      </c>
      <c r="CI107" s="266">
        <f t="shared" ca="1" si="117"/>
        <v>0</v>
      </c>
      <c r="CJ107" s="266">
        <f t="shared" ca="1" si="118"/>
        <v>0</v>
      </c>
      <c r="CK107" s="266">
        <f t="shared" ca="1" si="118"/>
        <v>0</v>
      </c>
      <c r="CL107" s="266">
        <f t="shared" ca="1" si="118"/>
        <v>0</v>
      </c>
      <c r="CM107" s="266">
        <f t="shared" ca="1" si="118"/>
        <v>0</v>
      </c>
      <c r="CN107" s="266">
        <f t="shared" ca="1" si="118"/>
        <v>0</v>
      </c>
      <c r="CO107" s="266">
        <f t="shared" ca="1" si="118"/>
        <v>0</v>
      </c>
      <c r="CP107" s="266">
        <f t="shared" ca="1" si="118"/>
        <v>0</v>
      </c>
      <c r="CQ107" s="266">
        <f t="shared" ca="1" si="118"/>
        <v>0</v>
      </c>
      <c r="CR107" s="266">
        <f t="shared" ca="1" si="118"/>
        <v>0</v>
      </c>
      <c r="CS107" s="266">
        <f t="shared" ca="1" si="118"/>
        <v>0</v>
      </c>
      <c r="CT107" s="266">
        <f t="shared" ca="1" si="119"/>
        <v>0</v>
      </c>
      <c r="CU107" s="266">
        <f t="shared" ca="1" si="119"/>
        <v>0</v>
      </c>
      <c r="CV107" s="266">
        <f t="shared" ca="1" si="119"/>
        <v>0</v>
      </c>
      <c r="CW107" s="266">
        <f t="shared" ca="1" si="119"/>
        <v>0</v>
      </c>
      <c r="CX107" s="266">
        <f t="shared" ca="1" si="119"/>
        <v>0</v>
      </c>
      <c r="CY107" s="266">
        <f t="shared" ca="1" si="119"/>
        <v>0</v>
      </c>
      <c r="CZ107" s="266">
        <f t="shared" ca="1" si="119"/>
        <v>0</v>
      </c>
      <c r="DA107" s="266">
        <f t="shared" ca="1" si="119"/>
        <v>0</v>
      </c>
      <c r="DB107" s="266">
        <f t="shared" ca="1" si="119"/>
        <v>0</v>
      </c>
      <c r="DC107" s="266">
        <f t="shared" ca="1" si="119"/>
        <v>0</v>
      </c>
      <c r="DE107" s="118" t="str">
        <f t="shared" ca="1" si="86"/>
        <v>H.7.</v>
      </c>
      <c r="DF107">
        <f t="shared" ca="1" si="120"/>
        <v>1</v>
      </c>
      <c r="DG107">
        <f t="shared" ca="1" si="121"/>
        <v>0</v>
      </c>
    </row>
    <row r="108" spans="1:111" hidden="1">
      <c r="A108" s="68">
        <v>96</v>
      </c>
      <c r="B108" s="262" t="str">
        <f t="shared" ca="1" si="83"/>
        <v>H.8.</v>
      </c>
      <c r="C108" s="263" t="str">
        <f t="shared" ca="1" si="84"/>
        <v>Veiklos pajamos 3 (privataus ir NVO sektoriaus)</v>
      </c>
      <c r="D108" s="180"/>
      <c r="E108" s="264" t="str">
        <f t="shared" ca="1" si="85"/>
        <v/>
      </c>
      <c r="F108" s="265">
        <f ca="1">H108+NPV(FD,I108:INDEX(I108:DC108,PAL))</f>
        <v>0</v>
      </c>
      <c r="G108" s="258">
        <f ca="1">SUMIF($H$5:$DC$5,"&lt;="&amp;PAL,$H108:$DC108)</f>
        <v>0</v>
      </c>
      <c r="H108" s="266">
        <f t="shared" ca="1" si="113"/>
        <v>0</v>
      </c>
      <c r="I108" s="266">
        <f t="shared" ca="1" si="113"/>
        <v>0</v>
      </c>
      <c r="J108" s="266">
        <f t="shared" ca="1" si="113"/>
        <v>0</v>
      </c>
      <c r="K108" s="266">
        <f t="shared" ca="1" si="113"/>
        <v>0</v>
      </c>
      <c r="L108" s="266">
        <f t="shared" ca="1" si="113"/>
        <v>0</v>
      </c>
      <c r="M108" s="266">
        <f t="shared" ca="1" si="113"/>
        <v>0</v>
      </c>
      <c r="N108" s="266">
        <f t="shared" ca="1" si="113"/>
        <v>0</v>
      </c>
      <c r="O108" s="266">
        <f t="shared" ca="1" si="113"/>
        <v>0</v>
      </c>
      <c r="P108" s="266">
        <f t="shared" ca="1" si="113"/>
        <v>0</v>
      </c>
      <c r="Q108" s="266">
        <f t="shared" ca="1" si="113"/>
        <v>0</v>
      </c>
      <c r="R108" s="266">
        <f t="shared" ca="1" si="113"/>
        <v>0</v>
      </c>
      <c r="S108" s="266">
        <f t="shared" ca="1" si="113"/>
        <v>0</v>
      </c>
      <c r="T108" s="266">
        <f t="shared" ca="1" si="113"/>
        <v>0</v>
      </c>
      <c r="U108" s="266">
        <f t="shared" ca="1" si="113"/>
        <v>0</v>
      </c>
      <c r="V108" s="266">
        <f t="shared" ca="1" si="113"/>
        <v>0</v>
      </c>
      <c r="W108" s="266">
        <f t="shared" ca="1" si="113"/>
        <v>0</v>
      </c>
      <c r="X108" s="266">
        <f t="shared" ca="1" si="114"/>
        <v>0</v>
      </c>
      <c r="Y108" s="266">
        <f t="shared" ca="1" si="114"/>
        <v>0</v>
      </c>
      <c r="Z108" s="266">
        <f t="shared" ca="1" si="114"/>
        <v>0</v>
      </c>
      <c r="AA108" s="266">
        <f t="shared" ca="1" si="114"/>
        <v>0</v>
      </c>
      <c r="AB108" s="266">
        <f t="shared" ca="1" si="114"/>
        <v>0</v>
      </c>
      <c r="AC108" s="266">
        <f t="shared" ca="1" si="114"/>
        <v>0</v>
      </c>
      <c r="AD108" s="266">
        <f t="shared" ca="1" si="114"/>
        <v>0</v>
      </c>
      <c r="AE108" s="266">
        <f t="shared" ca="1" si="114"/>
        <v>0</v>
      </c>
      <c r="AF108" s="266">
        <f t="shared" ca="1" si="114"/>
        <v>0</v>
      </c>
      <c r="AG108" s="266">
        <f t="shared" ca="1" si="114"/>
        <v>0</v>
      </c>
      <c r="AH108" s="266">
        <f t="shared" ca="1" si="114"/>
        <v>0</v>
      </c>
      <c r="AI108" s="266">
        <f t="shared" ca="1" si="114"/>
        <v>0</v>
      </c>
      <c r="AJ108" s="266">
        <f t="shared" ca="1" si="114"/>
        <v>0</v>
      </c>
      <c r="AK108" s="266">
        <f t="shared" ca="1" si="114"/>
        <v>0</v>
      </c>
      <c r="AL108" s="266">
        <f t="shared" ca="1" si="114"/>
        <v>0</v>
      </c>
      <c r="AM108" s="266">
        <f t="shared" ca="1" si="114"/>
        <v>0</v>
      </c>
      <c r="AN108" s="266">
        <f t="shared" ca="1" si="115"/>
        <v>0</v>
      </c>
      <c r="AO108" s="266">
        <f t="shared" ca="1" si="115"/>
        <v>0</v>
      </c>
      <c r="AP108" s="266">
        <f t="shared" ca="1" si="115"/>
        <v>0</v>
      </c>
      <c r="AQ108" s="266">
        <f t="shared" ca="1" si="115"/>
        <v>0</v>
      </c>
      <c r="AR108" s="266">
        <f t="shared" ca="1" si="115"/>
        <v>0</v>
      </c>
      <c r="AS108" s="266">
        <f t="shared" ca="1" si="115"/>
        <v>0</v>
      </c>
      <c r="AT108" s="266">
        <f t="shared" ca="1" si="115"/>
        <v>0</v>
      </c>
      <c r="AU108" s="266">
        <f t="shared" ca="1" si="115"/>
        <v>0</v>
      </c>
      <c r="AV108" s="266">
        <f t="shared" ca="1" si="115"/>
        <v>0</v>
      </c>
      <c r="AW108" s="266">
        <f t="shared" ca="1" si="115"/>
        <v>0</v>
      </c>
      <c r="AX108" s="266">
        <f t="shared" ca="1" si="115"/>
        <v>0</v>
      </c>
      <c r="AY108" s="266">
        <f t="shared" ca="1" si="115"/>
        <v>0</v>
      </c>
      <c r="AZ108" s="266">
        <f t="shared" ca="1" si="115"/>
        <v>0</v>
      </c>
      <c r="BA108" s="266">
        <f t="shared" ca="1" si="115"/>
        <v>0</v>
      </c>
      <c r="BB108" s="266">
        <f t="shared" ca="1" si="115"/>
        <v>0</v>
      </c>
      <c r="BC108" s="266">
        <f t="shared" ca="1" si="115"/>
        <v>0</v>
      </c>
      <c r="BD108" s="266">
        <f t="shared" ca="1" si="116"/>
        <v>0</v>
      </c>
      <c r="BE108" s="266">
        <f t="shared" ca="1" si="116"/>
        <v>0</v>
      </c>
      <c r="BF108" s="266">
        <f t="shared" ca="1" si="116"/>
        <v>0</v>
      </c>
      <c r="BG108" s="266">
        <f t="shared" ca="1" si="116"/>
        <v>0</v>
      </c>
      <c r="BH108" s="266">
        <f t="shared" ca="1" si="116"/>
        <v>0</v>
      </c>
      <c r="BI108" s="266">
        <f t="shared" ca="1" si="116"/>
        <v>0</v>
      </c>
      <c r="BJ108" s="266">
        <f t="shared" ca="1" si="116"/>
        <v>0</v>
      </c>
      <c r="BK108" s="266">
        <f t="shared" ca="1" si="116"/>
        <v>0</v>
      </c>
      <c r="BL108" s="266">
        <f t="shared" ca="1" si="116"/>
        <v>0</v>
      </c>
      <c r="BM108" s="266">
        <f t="shared" ca="1" si="116"/>
        <v>0</v>
      </c>
      <c r="BN108" s="266">
        <f t="shared" ca="1" si="116"/>
        <v>0</v>
      </c>
      <c r="BO108" s="266">
        <f t="shared" ca="1" si="116"/>
        <v>0</v>
      </c>
      <c r="BP108" s="266">
        <f t="shared" ca="1" si="116"/>
        <v>0</v>
      </c>
      <c r="BQ108" s="266">
        <f t="shared" ca="1" si="116"/>
        <v>0</v>
      </c>
      <c r="BR108" s="266">
        <f t="shared" ca="1" si="116"/>
        <v>0</v>
      </c>
      <c r="BS108" s="266">
        <f t="shared" ca="1" si="116"/>
        <v>0</v>
      </c>
      <c r="BT108" s="266">
        <f t="shared" ca="1" si="117"/>
        <v>0</v>
      </c>
      <c r="BU108" s="266">
        <f t="shared" ca="1" si="117"/>
        <v>0</v>
      </c>
      <c r="BV108" s="266">
        <f t="shared" ca="1" si="117"/>
        <v>0</v>
      </c>
      <c r="BW108" s="266">
        <f t="shared" ca="1" si="117"/>
        <v>0</v>
      </c>
      <c r="BX108" s="266">
        <f t="shared" ca="1" si="117"/>
        <v>0</v>
      </c>
      <c r="BY108" s="266">
        <f t="shared" ca="1" si="117"/>
        <v>0</v>
      </c>
      <c r="BZ108" s="266">
        <f t="shared" ca="1" si="117"/>
        <v>0</v>
      </c>
      <c r="CA108" s="266">
        <f t="shared" ca="1" si="117"/>
        <v>0</v>
      </c>
      <c r="CB108" s="266">
        <f t="shared" ca="1" si="117"/>
        <v>0</v>
      </c>
      <c r="CC108" s="266">
        <f t="shared" ca="1" si="117"/>
        <v>0</v>
      </c>
      <c r="CD108" s="266">
        <f t="shared" ca="1" si="117"/>
        <v>0</v>
      </c>
      <c r="CE108" s="266">
        <f t="shared" ca="1" si="117"/>
        <v>0</v>
      </c>
      <c r="CF108" s="266">
        <f t="shared" ca="1" si="117"/>
        <v>0</v>
      </c>
      <c r="CG108" s="266">
        <f t="shared" ca="1" si="117"/>
        <v>0</v>
      </c>
      <c r="CH108" s="266">
        <f t="shared" ca="1" si="117"/>
        <v>0</v>
      </c>
      <c r="CI108" s="266">
        <f t="shared" ca="1" si="117"/>
        <v>0</v>
      </c>
      <c r="CJ108" s="266">
        <f t="shared" ca="1" si="118"/>
        <v>0</v>
      </c>
      <c r="CK108" s="266">
        <f t="shared" ca="1" si="118"/>
        <v>0</v>
      </c>
      <c r="CL108" s="266">
        <f t="shared" ca="1" si="118"/>
        <v>0</v>
      </c>
      <c r="CM108" s="266">
        <f t="shared" ca="1" si="118"/>
        <v>0</v>
      </c>
      <c r="CN108" s="266">
        <f t="shared" ca="1" si="118"/>
        <v>0</v>
      </c>
      <c r="CO108" s="266">
        <f t="shared" ca="1" si="118"/>
        <v>0</v>
      </c>
      <c r="CP108" s="266">
        <f t="shared" ca="1" si="118"/>
        <v>0</v>
      </c>
      <c r="CQ108" s="266">
        <f t="shared" ca="1" si="118"/>
        <v>0</v>
      </c>
      <c r="CR108" s="266">
        <f t="shared" ca="1" si="118"/>
        <v>0</v>
      </c>
      <c r="CS108" s="266">
        <f t="shared" ca="1" si="118"/>
        <v>0</v>
      </c>
      <c r="CT108" s="266">
        <f t="shared" ca="1" si="119"/>
        <v>0</v>
      </c>
      <c r="CU108" s="266">
        <f t="shared" ca="1" si="119"/>
        <v>0</v>
      </c>
      <c r="CV108" s="266">
        <f t="shared" ca="1" si="119"/>
        <v>0</v>
      </c>
      <c r="CW108" s="266">
        <f t="shared" ca="1" si="119"/>
        <v>0</v>
      </c>
      <c r="CX108" s="266">
        <f t="shared" ca="1" si="119"/>
        <v>0</v>
      </c>
      <c r="CY108" s="266">
        <f t="shared" ca="1" si="119"/>
        <v>0</v>
      </c>
      <c r="CZ108" s="266">
        <f t="shared" ca="1" si="119"/>
        <v>0</v>
      </c>
      <c r="DA108" s="266">
        <f t="shared" ca="1" si="119"/>
        <v>0</v>
      </c>
      <c r="DB108" s="266">
        <f t="shared" ca="1" si="119"/>
        <v>0</v>
      </c>
      <c r="DC108" s="266">
        <f t="shared" ca="1" si="119"/>
        <v>0</v>
      </c>
      <c r="DE108" s="118" t="str">
        <f t="shared" ca="1" si="86"/>
        <v>H.8.</v>
      </c>
      <c r="DF108">
        <f t="shared" ca="1" si="120"/>
        <v>1</v>
      </c>
      <c r="DG108">
        <f t="shared" ca="1" si="121"/>
        <v>0</v>
      </c>
    </row>
    <row r="109" spans="1:111" hidden="1">
      <c r="A109" s="68">
        <v>97</v>
      </c>
      <c r="B109" s="262" t="str">
        <f t="shared" ca="1" si="83"/>
        <v>H.9.</v>
      </c>
      <c r="C109" s="263" t="str">
        <f t="shared" ca="1" si="84"/>
        <v>Veiklos pajamos 4 (privataus ir NVO sektoriaus)</v>
      </c>
      <c r="D109" s="180"/>
      <c r="E109" s="264" t="str">
        <f t="shared" ca="1" si="85"/>
        <v/>
      </c>
      <c r="F109" s="265">
        <f ca="1">H109+NPV(FD,I109:INDEX(I109:DC109,PAL))</f>
        <v>0</v>
      </c>
      <c r="G109" s="258">
        <f ca="1">SUMIF($H$5:$DC$5,"&lt;="&amp;PAL,$H109:$DC109)</f>
        <v>0</v>
      </c>
      <c r="H109" s="266">
        <f t="shared" ca="1" si="113"/>
        <v>0</v>
      </c>
      <c r="I109" s="266">
        <f t="shared" ca="1" si="113"/>
        <v>0</v>
      </c>
      <c r="J109" s="266">
        <f t="shared" ca="1" si="113"/>
        <v>0</v>
      </c>
      <c r="K109" s="266">
        <f t="shared" ca="1" si="113"/>
        <v>0</v>
      </c>
      <c r="L109" s="266">
        <f t="shared" ca="1" si="113"/>
        <v>0</v>
      </c>
      <c r="M109" s="266">
        <f t="shared" ca="1" si="113"/>
        <v>0</v>
      </c>
      <c r="N109" s="266">
        <f t="shared" ca="1" si="113"/>
        <v>0</v>
      </c>
      <c r="O109" s="266">
        <f t="shared" ca="1" si="113"/>
        <v>0</v>
      </c>
      <c r="P109" s="266">
        <f t="shared" ca="1" si="113"/>
        <v>0</v>
      </c>
      <c r="Q109" s="266">
        <f t="shared" ca="1" si="113"/>
        <v>0</v>
      </c>
      <c r="R109" s="266">
        <f t="shared" ca="1" si="113"/>
        <v>0</v>
      </c>
      <c r="S109" s="266">
        <f t="shared" ca="1" si="113"/>
        <v>0</v>
      </c>
      <c r="T109" s="266">
        <f t="shared" ca="1" si="113"/>
        <v>0</v>
      </c>
      <c r="U109" s="266">
        <f t="shared" ca="1" si="113"/>
        <v>0</v>
      </c>
      <c r="V109" s="266">
        <f t="shared" ca="1" si="113"/>
        <v>0</v>
      </c>
      <c r="W109" s="266">
        <f t="shared" ca="1" si="113"/>
        <v>0</v>
      </c>
      <c r="X109" s="266">
        <f t="shared" ca="1" si="114"/>
        <v>0</v>
      </c>
      <c r="Y109" s="266">
        <f t="shared" ca="1" si="114"/>
        <v>0</v>
      </c>
      <c r="Z109" s="266">
        <f t="shared" ca="1" si="114"/>
        <v>0</v>
      </c>
      <c r="AA109" s="266">
        <f t="shared" ca="1" si="114"/>
        <v>0</v>
      </c>
      <c r="AB109" s="266">
        <f t="shared" ca="1" si="114"/>
        <v>0</v>
      </c>
      <c r="AC109" s="266">
        <f t="shared" ca="1" si="114"/>
        <v>0</v>
      </c>
      <c r="AD109" s="266">
        <f t="shared" ca="1" si="114"/>
        <v>0</v>
      </c>
      <c r="AE109" s="266">
        <f t="shared" ca="1" si="114"/>
        <v>0</v>
      </c>
      <c r="AF109" s="266">
        <f t="shared" ca="1" si="114"/>
        <v>0</v>
      </c>
      <c r="AG109" s="266">
        <f t="shared" ca="1" si="114"/>
        <v>0</v>
      </c>
      <c r="AH109" s="266">
        <f t="shared" ca="1" si="114"/>
        <v>0</v>
      </c>
      <c r="AI109" s="266">
        <f t="shared" ca="1" si="114"/>
        <v>0</v>
      </c>
      <c r="AJ109" s="266">
        <f t="shared" ca="1" si="114"/>
        <v>0</v>
      </c>
      <c r="AK109" s="266">
        <f t="shared" ca="1" si="114"/>
        <v>0</v>
      </c>
      <c r="AL109" s="266">
        <f t="shared" ca="1" si="114"/>
        <v>0</v>
      </c>
      <c r="AM109" s="266">
        <f t="shared" ca="1" si="114"/>
        <v>0</v>
      </c>
      <c r="AN109" s="266">
        <f t="shared" ca="1" si="115"/>
        <v>0</v>
      </c>
      <c r="AO109" s="266">
        <f t="shared" ca="1" si="115"/>
        <v>0</v>
      </c>
      <c r="AP109" s="266">
        <f t="shared" ca="1" si="115"/>
        <v>0</v>
      </c>
      <c r="AQ109" s="266">
        <f t="shared" ca="1" si="115"/>
        <v>0</v>
      </c>
      <c r="AR109" s="266">
        <f t="shared" ca="1" si="115"/>
        <v>0</v>
      </c>
      <c r="AS109" s="266">
        <f t="shared" ca="1" si="115"/>
        <v>0</v>
      </c>
      <c r="AT109" s="266">
        <f t="shared" ca="1" si="115"/>
        <v>0</v>
      </c>
      <c r="AU109" s="266">
        <f t="shared" ca="1" si="115"/>
        <v>0</v>
      </c>
      <c r="AV109" s="266">
        <f t="shared" ca="1" si="115"/>
        <v>0</v>
      </c>
      <c r="AW109" s="266">
        <f t="shared" ca="1" si="115"/>
        <v>0</v>
      </c>
      <c r="AX109" s="266">
        <f t="shared" ca="1" si="115"/>
        <v>0</v>
      </c>
      <c r="AY109" s="266">
        <f t="shared" ca="1" si="115"/>
        <v>0</v>
      </c>
      <c r="AZ109" s="266">
        <f t="shared" ca="1" si="115"/>
        <v>0</v>
      </c>
      <c r="BA109" s="266">
        <f t="shared" ca="1" si="115"/>
        <v>0</v>
      </c>
      <c r="BB109" s="266">
        <f t="shared" ca="1" si="115"/>
        <v>0</v>
      </c>
      <c r="BC109" s="266">
        <f t="shared" ca="1" si="115"/>
        <v>0</v>
      </c>
      <c r="BD109" s="266">
        <f t="shared" ca="1" si="116"/>
        <v>0</v>
      </c>
      <c r="BE109" s="266">
        <f t="shared" ca="1" si="116"/>
        <v>0</v>
      </c>
      <c r="BF109" s="266">
        <f t="shared" ca="1" si="116"/>
        <v>0</v>
      </c>
      <c r="BG109" s="266">
        <f t="shared" ca="1" si="116"/>
        <v>0</v>
      </c>
      <c r="BH109" s="266">
        <f t="shared" ca="1" si="116"/>
        <v>0</v>
      </c>
      <c r="BI109" s="266">
        <f t="shared" ca="1" si="116"/>
        <v>0</v>
      </c>
      <c r="BJ109" s="266">
        <f t="shared" ca="1" si="116"/>
        <v>0</v>
      </c>
      <c r="BK109" s="266">
        <f t="shared" ca="1" si="116"/>
        <v>0</v>
      </c>
      <c r="BL109" s="266">
        <f t="shared" ca="1" si="116"/>
        <v>0</v>
      </c>
      <c r="BM109" s="266">
        <f t="shared" ca="1" si="116"/>
        <v>0</v>
      </c>
      <c r="BN109" s="266">
        <f t="shared" ca="1" si="116"/>
        <v>0</v>
      </c>
      <c r="BO109" s="266">
        <f t="shared" ca="1" si="116"/>
        <v>0</v>
      </c>
      <c r="BP109" s="266">
        <f t="shared" ca="1" si="116"/>
        <v>0</v>
      </c>
      <c r="BQ109" s="266">
        <f t="shared" ca="1" si="116"/>
        <v>0</v>
      </c>
      <c r="BR109" s="266">
        <f t="shared" ca="1" si="116"/>
        <v>0</v>
      </c>
      <c r="BS109" s="266">
        <f t="shared" ca="1" si="116"/>
        <v>0</v>
      </c>
      <c r="BT109" s="266">
        <f t="shared" ca="1" si="117"/>
        <v>0</v>
      </c>
      <c r="BU109" s="266">
        <f t="shared" ca="1" si="117"/>
        <v>0</v>
      </c>
      <c r="BV109" s="266">
        <f t="shared" ca="1" si="117"/>
        <v>0</v>
      </c>
      <c r="BW109" s="266">
        <f t="shared" ca="1" si="117"/>
        <v>0</v>
      </c>
      <c r="BX109" s="266">
        <f t="shared" ca="1" si="117"/>
        <v>0</v>
      </c>
      <c r="BY109" s="266">
        <f t="shared" ca="1" si="117"/>
        <v>0</v>
      </c>
      <c r="BZ109" s="266">
        <f t="shared" ca="1" si="117"/>
        <v>0</v>
      </c>
      <c r="CA109" s="266">
        <f t="shared" ca="1" si="117"/>
        <v>0</v>
      </c>
      <c r="CB109" s="266">
        <f t="shared" ca="1" si="117"/>
        <v>0</v>
      </c>
      <c r="CC109" s="266">
        <f t="shared" ca="1" si="117"/>
        <v>0</v>
      </c>
      <c r="CD109" s="266">
        <f t="shared" ca="1" si="117"/>
        <v>0</v>
      </c>
      <c r="CE109" s="266">
        <f t="shared" ca="1" si="117"/>
        <v>0</v>
      </c>
      <c r="CF109" s="266">
        <f t="shared" ca="1" si="117"/>
        <v>0</v>
      </c>
      <c r="CG109" s="266">
        <f t="shared" ca="1" si="117"/>
        <v>0</v>
      </c>
      <c r="CH109" s="266">
        <f t="shared" ca="1" si="117"/>
        <v>0</v>
      </c>
      <c r="CI109" s="266">
        <f t="shared" ca="1" si="117"/>
        <v>0</v>
      </c>
      <c r="CJ109" s="266">
        <f t="shared" ca="1" si="118"/>
        <v>0</v>
      </c>
      <c r="CK109" s="266">
        <f t="shared" ca="1" si="118"/>
        <v>0</v>
      </c>
      <c r="CL109" s="266">
        <f t="shared" ca="1" si="118"/>
        <v>0</v>
      </c>
      <c r="CM109" s="266">
        <f t="shared" ca="1" si="118"/>
        <v>0</v>
      </c>
      <c r="CN109" s="266">
        <f t="shared" ca="1" si="118"/>
        <v>0</v>
      </c>
      <c r="CO109" s="266">
        <f t="shared" ca="1" si="118"/>
        <v>0</v>
      </c>
      <c r="CP109" s="266">
        <f t="shared" ca="1" si="118"/>
        <v>0</v>
      </c>
      <c r="CQ109" s="266">
        <f t="shared" ca="1" si="118"/>
        <v>0</v>
      </c>
      <c r="CR109" s="266">
        <f t="shared" ca="1" si="118"/>
        <v>0</v>
      </c>
      <c r="CS109" s="266">
        <f t="shared" ca="1" si="118"/>
        <v>0</v>
      </c>
      <c r="CT109" s="266">
        <f t="shared" ca="1" si="119"/>
        <v>0</v>
      </c>
      <c r="CU109" s="266">
        <f t="shared" ca="1" si="119"/>
        <v>0</v>
      </c>
      <c r="CV109" s="266">
        <f t="shared" ca="1" si="119"/>
        <v>0</v>
      </c>
      <c r="CW109" s="266">
        <f t="shared" ca="1" si="119"/>
        <v>0</v>
      </c>
      <c r="CX109" s="266">
        <f t="shared" ca="1" si="119"/>
        <v>0</v>
      </c>
      <c r="CY109" s="266">
        <f t="shared" ca="1" si="119"/>
        <v>0</v>
      </c>
      <c r="CZ109" s="266">
        <f t="shared" ca="1" si="119"/>
        <v>0</v>
      </c>
      <c r="DA109" s="266">
        <f t="shared" ca="1" si="119"/>
        <v>0</v>
      </c>
      <c r="DB109" s="266">
        <f t="shared" ca="1" si="119"/>
        <v>0</v>
      </c>
      <c r="DC109" s="266">
        <f t="shared" ca="1" si="119"/>
        <v>0</v>
      </c>
      <c r="DE109" s="118" t="str">
        <f t="shared" ca="1" si="86"/>
        <v>H.9.</v>
      </c>
      <c r="DF109">
        <f t="shared" ca="1" si="120"/>
        <v>1</v>
      </c>
      <c r="DG109">
        <f t="shared" ca="1" si="121"/>
        <v>0</v>
      </c>
    </row>
    <row r="110" spans="1:111" hidden="1">
      <c r="A110" s="68">
        <v>98</v>
      </c>
      <c r="B110" s="262" t="str">
        <f t="shared" ca="1" si="83"/>
        <v>H.10.</v>
      </c>
      <c r="C110" s="263" t="str">
        <f t="shared" ca="1" si="84"/>
        <v>Veiklos pajamos 5 (privataus ir NVO sektoriaus)</v>
      </c>
      <c r="D110" s="180"/>
      <c r="E110" s="264" t="str">
        <f t="shared" ca="1" si="85"/>
        <v/>
      </c>
      <c r="F110" s="265">
        <f ca="1">H110+NPV(FD,I110:INDEX(I110:DC110,PAL))</f>
        <v>0</v>
      </c>
      <c r="G110" s="258">
        <f ca="1">SUMIF($H$5:$DC$5,"&lt;="&amp;PAL,$H110:$DC110)</f>
        <v>0</v>
      </c>
      <c r="H110" s="266">
        <f t="shared" ca="1" si="113"/>
        <v>0</v>
      </c>
      <c r="I110" s="266">
        <f t="shared" ca="1" si="113"/>
        <v>0</v>
      </c>
      <c r="J110" s="266">
        <f t="shared" ca="1" si="113"/>
        <v>0</v>
      </c>
      <c r="K110" s="266">
        <f t="shared" ca="1" si="113"/>
        <v>0</v>
      </c>
      <c r="L110" s="266">
        <f t="shared" ca="1" si="113"/>
        <v>0</v>
      </c>
      <c r="M110" s="266">
        <f t="shared" ca="1" si="113"/>
        <v>0</v>
      </c>
      <c r="N110" s="266">
        <f t="shared" ca="1" si="113"/>
        <v>0</v>
      </c>
      <c r="O110" s="266">
        <f t="shared" ca="1" si="113"/>
        <v>0</v>
      </c>
      <c r="P110" s="266">
        <f t="shared" ca="1" si="113"/>
        <v>0</v>
      </c>
      <c r="Q110" s="266">
        <f t="shared" ca="1" si="113"/>
        <v>0</v>
      </c>
      <c r="R110" s="266">
        <f t="shared" ca="1" si="113"/>
        <v>0</v>
      </c>
      <c r="S110" s="266">
        <f t="shared" ca="1" si="113"/>
        <v>0</v>
      </c>
      <c r="T110" s="266">
        <f t="shared" ca="1" si="113"/>
        <v>0</v>
      </c>
      <c r="U110" s="266">
        <f t="shared" ca="1" si="113"/>
        <v>0</v>
      </c>
      <c r="V110" s="266">
        <f t="shared" ca="1" si="113"/>
        <v>0</v>
      </c>
      <c r="W110" s="266">
        <f t="shared" ca="1" si="113"/>
        <v>0</v>
      </c>
      <c r="X110" s="266">
        <f t="shared" ca="1" si="114"/>
        <v>0</v>
      </c>
      <c r="Y110" s="266">
        <f t="shared" ca="1" si="114"/>
        <v>0</v>
      </c>
      <c r="Z110" s="266">
        <f t="shared" ca="1" si="114"/>
        <v>0</v>
      </c>
      <c r="AA110" s="266">
        <f t="shared" ca="1" si="114"/>
        <v>0</v>
      </c>
      <c r="AB110" s="266">
        <f t="shared" ca="1" si="114"/>
        <v>0</v>
      </c>
      <c r="AC110" s="266">
        <f t="shared" ca="1" si="114"/>
        <v>0</v>
      </c>
      <c r="AD110" s="266">
        <f t="shared" ca="1" si="114"/>
        <v>0</v>
      </c>
      <c r="AE110" s="266">
        <f t="shared" ca="1" si="114"/>
        <v>0</v>
      </c>
      <c r="AF110" s="266">
        <f t="shared" ca="1" si="114"/>
        <v>0</v>
      </c>
      <c r="AG110" s="266">
        <f t="shared" ca="1" si="114"/>
        <v>0</v>
      </c>
      <c r="AH110" s="266">
        <f t="shared" ca="1" si="114"/>
        <v>0</v>
      </c>
      <c r="AI110" s="266">
        <f t="shared" ca="1" si="114"/>
        <v>0</v>
      </c>
      <c r="AJ110" s="266">
        <f t="shared" ca="1" si="114"/>
        <v>0</v>
      </c>
      <c r="AK110" s="266">
        <f t="shared" ca="1" si="114"/>
        <v>0</v>
      </c>
      <c r="AL110" s="266">
        <f t="shared" ca="1" si="114"/>
        <v>0</v>
      </c>
      <c r="AM110" s="266">
        <f t="shared" ca="1" si="114"/>
        <v>0</v>
      </c>
      <c r="AN110" s="266">
        <f t="shared" ca="1" si="115"/>
        <v>0</v>
      </c>
      <c r="AO110" s="266">
        <f t="shared" ca="1" si="115"/>
        <v>0</v>
      </c>
      <c r="AP110" s="266">
        <f t="shared" ca="1" si="115"/>
        <v>0</v>
      </c>
      <c r="AQ110" s="266">
        <f t="shared" ca="1" si="115"/>
        <v>0</v>
      </c>
      <c r="AR110" s="266">
        <f t="shared" ca="1" si="115"/>
        <v>0</v>
      </c>
      <c r="AS110" s="266">
        <f t="shared" ca="1" si="115"/>
        <v>0</v>
      </c>
      <c r="AT110" s="266">
        <f t="shared" ca="1" si="115"/>
        <v>0</v>
      </c>
      <c r="AU110" s="266">
        <f t="shared" ca="1" si="115"/>
        <v>0</v>
      </c>
      <c r="AV110" s="266">
        <f t="shared" ca="1" si="115"/>
        <v>0</v>
      </c>
      <c r="AW110" s="266">
        <f t="shared" ca="1" si="115"/>
        <v>0</v>
      </c>
      <c r="AX110" s="266">
        <f t="shared" ca="1" si="115"/>
        <v>0</v>
      </c>
      <c r="AY110" s="266">
        <f t="shared" ca="1" si="115"/>
        <v>0</v>
      </c>
      <c r="AZ110" s="266">
        <f t="shared" ca="1" si="115"/>
        <v>0</v>
      </c>
      <c r="BA110" s="266">
        <f t="shared" ca="1" si="115"/>
        <v>0</v>
      </c>
      <c r="BB110" s="266">
        <f t="shared" ca="1" si="115"/>
        <v>0</v>
      </c>
      <c r="BC110" s="266">
        <f t="shared" ca="1" si="115"/>
        <v>0</v>
      </c>
      <c r="BD110" s="266">
        <f t="shared" ca="1" si="116"/>
        <v>0</v>
      </c>
      <c r="BE110" s="266">
        <f t="shared" ca="1" si="116"/>
        <v>0</v>
      </c>
      <c r="BF110" s="266">
        <f t="shared" ca="1" si="116"/>
        <v>0</v>
      </c>
      <c r="BG110" s="266">
        <f t="shared" ca="1" si="116"/>
        <v>0</v>
      </c>
      <c r="BH110" s="266">
        <f t="shared" ca="1" si="116"/>
        <v>0</v>
      </c>
      <c r="BI110" s="266">
        <f t="shared" ca="1" si="116"/>
        <v>0</v>
      </c>
      <c r="BJ110" s="266">
        <f t="shared" ca="1" si="116"/>
        <v>0</v>
      </c>
      <c r="BK110" s="266">
        <f t="shared" ca="1" si="116"/>
        <v>0</v>
      </c>
      <c r="BL110" s="266">
        <f t="shared" ca="1" si="116"/>
        <v>0</v>
      </c>
      <c r="BM110" s="266">
        <f t="shared" ca="1" si="116"/>
        <v>0</v>
      </c>
      <c r="BN110" s="266">
        <f t="shared" ca="1" si="116"/>
        <v>0</v>
      </c>
      <c r="BO110" s="266">
        <f t="shared" ca="1" si="116"/>
        <v>0</v>
      </c>
      <c r="BP110" s="266">
        <f t="shared" ca="1" si="116"/>
        <v>0</v>
      </c>
      <c r="BQ110" s="266">
        <f t="shared" ca="1" si="116"/>
        <v>0</v>
      </c>
      <c r="BR110" s="266">
        <f t="shared" ca="1" si="116"/>
        <v>0</v>
      </c>
      <c r="BS110" s="266">
        <f t="shared" ca="1" si="116"/>
        <v>0</v>
      </c>
      <c r="BT110" s="266">
        <f t="shared" ca="1" si="117"/>
        <v>0</v>
      </c>
      <c r="BU110" s="266">
        <f t="shared" ca="1" si="117"/>
        <v>0</v>
      </c>
      <c r="BV110" s="266">
        <f t="shared" ca="1" si="117"/>
        <v>0</v>
      </c>
      <c r="BW110" s="266">
        <f t="shared" ca="1" si="117"/>
        <v>0</v>
      </c>
      <c r="BX110" s="266">
        <f t="shared" ca="1" si="117"/>
        <v>0</v>
      </c>
      <c r="BY110" s="266">
        <f t="shared" ca="1" si="117"/>
        <v>0</v>
      </c>
      <c r="BZ110" s="266">
        <f t="shared" ca="1" si="117"/>
        <v>0</v>
      </c>
      <c r="CA110" s="266">
        <f t="shared" ca="1" si="117"/>
        <v>0</v>
      </c>
      <c r="CB110" s="266">
        <f t="shared" ca="1" si="117"/>
        <v>0</v>
      </c>
      <c r="CC110" s="266">
        <f t="shared" ca="1" si="117"/>
        <v>0</v>
      </c>
      <c r="CD110" s="266">
        <f t="shared" ca="1" si="117"/>
        <v>0</v>
      </c>
      <c r="CE110" s="266">
        <f t="shared" ca="1" si="117"/>
        <v>0</v>
      </c>
      <c r="CF110" s="266">
        <f t="shared" ca="1" si="117"/>
        <v>0</v>
      </c>
      <c r="CG110" s="266">
        <f t="shared" ca="1" si="117"/>
        <v>0</v>
      </c>
      <c r="CH110" s="266">
        <f t="shared" ca="1" si="117"/>
        <v>0</v>
      </c>
      <c r="CI110" s="266">
        <f t="shared" ca="1" si="117"/>
        <v>0</v>
      </c>
      <c r="CJ110" s="266">
        <f t="shared" ca="1" si="118"/>
        <v>0</v>
      </c>
      <c r="CK110" s="266">
        <f t="shared" ca="1" si="118"/>
        <v>0</v>
      </c>
      <c r="CL110" s="266">
        <f t="shared" ca="1" si="118"/>
        <v>0</v>
      </c>
      <c r="CM110" s="266">
        <f t="shared" ca="1" si="118"/>
        <v>0</v>
      </c>
      <c r="CN110" s="266">
        <f t="shared" ca="1" si="118"/>
        <v>0</v>
      </c>
      <c r="CO110" s="266">
        <f t="shared" ca="1" si="118"/>
        <v>0</v>
      </c>
      <c r="CP110" s="266">
        <f t="shared" ca="1" si="118"/>
        <v>0</v>
      </c>
      <c r="CQ110" s="266">
        <f t="shared" ca="1" si="118"/>
        <v>0</v>
      </c>
      <c r="CR110" s="266">
        <f t="shared" ca="1" si="118"/>
        <v>0</v>
      </c>
      <c r="CS110" s="266">
        <f t="shared" ca="1" si="118"/>
        <v>0</v>
      </c>
      <c r="CT110" s="266">
        <f t="shared" ca="1" si="119"/>
        <v>0</v>
      </c>
      <c r="CU110" s="266">
        <f t="shared" ca="1" si="119"/>
        <v>0</v>
      </c>
      <c r="CV110" s="266">
        <f t="shared" ca="1" si="119"/>
        <v>0</v>
      </c>
      <c r="CW110" s="266">
        <f t="shared" ca="1" si="119"/>
        <v>0</v>
      </c>
      <c r="CX110" s="266">
        <f t="shared" ca="1" si="119"/>
        <v>0</v>
      </c>
      <c r="CY110" s="266">
        <f t="shared" ca="1" si="119"/>
        <v>0</v>
      </c>
      <c r="CZ110" s="266">
        <f t="shared" ca="1" si="119"/>
        <v>0</v>
      </c>
      <c r="DA110" s="266">
        <f t="shared" ca="1" si="119"/>
        <v>0</v>
      </c>
      <c r="DB110" s="266">
        <f t="shared" ca="1" si="119"/>
        <v>0</v>
      </c>
      <c r="DC110" s="266">
        <f t="shared" ca="1" si="119"/>
        <v>0</v>
      </c>
      <c r="DE110" s="118" t="str">
        <f t="shared" ca="1" si="86"/>
        <v>H.10.</v>
      </c>
      <c r="DF110">
        <f t="shared" ca="1" si="120"/>
        <v>1</v>
      </c>
      <c r="DG110">
        <f t="shared" ca="1" si="121"/>
        <v>0</v>
      </c>
    </row>
    <row r="111" spans="1:111" hidden="1">
      <c r="A111" s="68">
        <v>99</v>
      </c>
      <c r="B111" s="262" t="str">
        <f t="shared" ca="1" si="83"/>
        <v>I.</v>
      </c>
      <c r="C111" s="269" t="str">
        <f t="shared" ca="1" si="84"/>
        <v>MOKESTINĖS PAJAMOS</v>
      </c>
      <c r="D111" s="249"/>
      <c r="E111" s="264" t="str">
        <f t="shared" ca="1" si="85"/>
        <v/>
      </c>
      <c r="F111" s="265">
        <f ca="1">H111+NPV(FD,I111:INDEX(I111:DC111,PAL))</f>
        <v>0</v>
      </c>
      <c r="G111" s="258">
        <f ca="1">SUMIF($H$5:$DC$5,"&lt;="&amp;PAL,$H111:$DC111)</f>
        <v>0</v>
      </c>
      <c r="H111" s="266">
        <f t="shared" ca="1" si="113"/>
        <v>0</v>
      </c>
      <c r="I111" s="266">
        <f t="shared" ca="1" si="113"/>
        <v>0</v>
      </c>
      <c r="J111" s="266">
        <f t="shared" ca="1" si="113"/>
        <v>0</v>
      </c>
      <c r="K111" s="266">
        <f t="shared" ca="1" si="113"/>
        <v>0</v>
      </c>
      <c r="L111" s="266">
        <f t="shared" ca="1" si="113"/>
        <v>0</v>
      </c>
      <c r="M111" s="266">
        <f t="shared" ca="1" si="113"/>
        <v>0</v>
      </c>
      <c r="N111" s="266">
        <f t="shared" ca="1" si="113"/>
        <v>0</v>
      </c>
      <c r="O111" s="266">
        <f t="shared" ca="1" si="113"/>
        <v>0</v>
      </c>
      <c r="P111" s="266">
        <f t="shared" ca="1" si="113"/>
        <v>0</v>
      </c>
      <c r="Q111" s="266">
        <f t="shared" ca="1" si="113"/>
        <v>0</v>
      </c>
      <c r="R111" s="266">
        <f t="shared" ca="1" si="113"/>
        <v>0</v>
      </c>
      <c r="S111" s="266">
        <f t="shared" ca="1" si="113"/>
        <v>0</v>
      </c>
      <c r="T111" s="266">
        <f t="shared" ca="1" si="113"/>
        <v>0</v>
      </c>
      <c r="U111" s="266">
        <f t="shared" ca="1" si="113"/>
        <v>0</v>
      </c>
      <c r="V111" s="266">
        <f t="shared" ca="1" si="113"/>
        <v>0</v>
      </c>
      <c r="W111" s="266">
        <f t="shared" ca="1" si="113"/>
        <v>0</v>
      </c>
      <c r="X111" s="266">
        <f t="shared" ca="1" si="114"/>
        <v>0</v>
      </c>
      <c r="Y111" s="266">
        <f t="shared" ca="1" si="114"/>
        <v>0</v>
      </c>
      <c r="Z111" s="266">
        <f t="shared" ca="1" si="114"/>
        <v>0</v>
      </c>
      <c r="AA111" s="266">
        <f t="shared" ca="1" si="114"/>
        <v>0</v>
      </c>
      <c r="AB111" s="266">
        <f t="shared" ca="1" si="114"/>
        <v>0</v>
      </c>
      <c r="AC111" s="266">
        <f t="shared" ca="1" si="114"/>
        <v>0</v>
      </c>
      <c r="AD111" s="266">
        <f t="shared" ca="1" si="114"/>
        <v>0</v>
      </c>
      <c r="AE111" s="266">
        <f t="shared" ca="1" si="114"/>
        <v>0</v>
      </c>
      <c r="AF111" s="266">
        <f t="shared" ca="1" si="114"/>
        <v>0</v>
      </c>
      <c r="AG111" s="266">
        <f t="shared" ca="1" si="114"/>
        <v>0</v>
      </c>
      <c r="AH111" s="266">
        <f t="shared" ca="1" si="114"/>
        <v>0</v>
      </c>
      <c r="AI111" s="266">
        <f t="shared" ca="1" si="114"/>
        <v>0</v>
      </c>
      <c r="AJ111" s="266">
        <f t="shared" ca="1" si="114"/>
        <v>0</v>
      </c>
      <c r="AK111" s="266">
        <f t="shared" ca="1" si="114"/>
        <v>0</v>
      </c>
      <c r="AL111" s="266">
        <f t="shared" ca="1" si="114"/>
        <v>0</v>
      </c>
      <c r="AM111" s="266">
        <f t="shared" ca="1" si="114"/>
        <v>0</v>
      </c>
      <c r="AN111" s="266">
        <f t="shared" ca="1" si="115"/>
        <v>0</v>
      </c>
      <c r="AO111" s="266">
        <f t="shared" ca="1" si="115"/>
        <v>0</v>
      </c>
      <c r="AP111" s="266">
        <f t="shared" ca="1" si="115"/>
        <v>0</v>
      </c>
      <c r="AQ111" s="266">
        <f t="shared" ca="1" si="115"/>
        <v>0</v>
      </c>
      <c r="AR111" s="266">
        <f t="shared" ca="1" si="115"/>
        <v>0</v>
      </c>
      <c r="AS111" s="266">
        <f t="shared" ca="1" si="115"/>
        <v>0</v>
      </c>
      <c r="AT111" s="266">
        <f t="shared" ca="1" si="115"/>
        <v>0</v>
      </c>
      <c r="AU111" s="266">
        <f t="shared" ca="1" si="115"/>
        <v>0</v>
      </c>
      <c r="AV111" s="266">
        <f t="shared" ca="1" si="115"/>
        <v>0</v>
      </c>
      <c r="AW111" s="266">
        <f t="shared" ca="1" si="115"/>
        <v>0</v>
      </c>
      <c r="AX111" s="266">
        <f t="shared" ca="1" si="115"/>
        <v>0</v>
      </c>
      <c r="AY111" s="266">
        <f t="shared" ca="1" si="115"/>
        <v>0</v>
      </c>
      <c r="AZ111" s="266">
        <f t="shared" ca="1" si="115"/>
        <v>0</v>
      </c>
      <c r="BA111" s="266">
        <f t="shared" ca="1" si="115"/>
        <v>0</v>
      </c>
      <c r="BB111" s="266">
        <f t="shared" ca="1" si="115"/>
        <v>0</v>
      </c>
      <c r="BC111" s="266">
        <f t="shared" ca="1" si="115"/>
        <v>0</v>
      </c>
      <c r="BD111" s="266">
        <f t="shared" ca="1" si="116"/>
        <v>0</v>
      </c>
      <c r="BE111" s="266">
        <f t="shared" ca="1" si="116"/>
        <v>0</v>
      </c>
      <c r="BF111" s="266">
        <f t="shared" ca="1" si="116"/>
        <v>0</v>
      </c>
      <c r="BG111" s="266">
        <f t="shared" ca="1" si="116"/>
        <v>0</v>
      </c>
      <c r="BH111" s="266">
        <f t="shared" ca="1" si="116"/>
        <v>0</v>
      </c>
      <c r="BI111" s="266">
        <f t="shared" ca="1" si="116"/>
        <v>0</v>
      </c>
      <c r="BJ111" s="266">
        <f t="shared" ca="1" si="116"/>
        <v>0</v>
      </c>
      <c r="BK111" s="266">
        <f t="shared" ca="1" si="116"/>
        <v>0</v>
      </c>
      <c r="BL111" s="266">
        <f t="shared" ca="1" si="116"/>
        <v>0</v>
      </c>
      <c r="BM111" s="266">
        <f t="shared" ca="1" si="116"/>
        <v>0</v>
      </c>
      <c r="BN111" s="266">
        <f t="shared" ca="1" si="116"/>
        <v>0</v>
      </c>
      <c r="BO111" s="266">
        <f t="shared" ca="1" si="116"/>
        <v>0</v>
      </c>
      <c r="BP111" s="266">
        <f t="shared" ca="1" si="116"/>
        <v>0</v>
      </c>
      <c r="BQ111" s="266">
        <f t="shared" ca="1" si="116"/>
        <v>0</v>
      </c>
      <c r="BR111" s="266">
        <f t="shared" ca="1" si="116"/>
        <v>0</v>
      </c>
      <c r="BS111" s="266">
        <f t="shared" ca="1" si="116"/>
        <v>0</v>
      </c>
      <c r="BT111" s="266">
        <f t="shared" ca="1" si="117"/>
        <v>0</v>
      </c>
      <c r="BU111" s="266">
        <f t="shared" ca="1" si="117"/>
        <v>0</v>
      </c>
      <c r="BV111" s="266">
        <f t="shared" ca="1" si="117"/>
        <v>0</v>
      </c>
      <c r="BW111" s="266">
        <f t="shared" ca="1" si="117"/>
        <v>0</v>
      </c>
      <c r="BX111" s="266">
        <f t="shared" ca="1" si="117"/>
        <v>0</v>
      </c>
      <c r="BY111" s="266">
        <f t="shared" ca="1" si="117"/>
        <v>0</v>
      </c>
      <c r="BZ111" s="266">
        <f t="shared" ca="1" si="117"/>
        <v>0</v>
      </c>
      <c r="CA111" s="266">
        <f t="shared" ca="1" si="117"/>
        <v>0</v>
      </c>
      <c r="CB111" s="266">
        <f t="shared" ca="1" si="117"/>
        <v>0</v>
      </c>
      <c r="CC111" s="266">
        <f t="shared" ca="1" si="117"/>
        <v>0</v>
      </c>
      <c r="CD111" s="266">
        <f t="shared" ca="1" si="117"/>
        <v>0</v>
      </c>
      <c r="CE111" s="266">
        <f t="shared" ca="1" si="117"/>
        <v>0</v>
      </c>
      <c r="CF111" s="266">
        <f t="shared" ca="1" si="117"/>
        <v>0</v>
      </c>
      <c r="CG111" s="266">
        <f t="shared" ca="1" si="117"/>
        <v>0</v>
      </c>
      <c r="CH111" s="266">
        <f t="shared" ca="1" si="117"/>
        <v>0</v>
      </c>
      <c r="CI111" s="266">
        <f t="shared" ca="1" si="117"/>
        <v>0</v>
      </c>
      <c r="CJ111" s="266">
        <f t="shared" ca="1" si="118"/>
        <v>0</v>
      </c>
      <c r="CK111" s="266">
        <f t="shared" ca="1" si="118"/>
        <v>0</v>
      </c>
      <c r="CL111" s="266">
        <f t="shared" ca="1" si="118"/>
        <v>0</v>
      </c>
      <c r="CM111" s="266">
        <f t="shared" ca="1" si="118"/>
        <v>0</v>
      </c>
      <c r="CN111" s="266">
        <f t="shared" ca="1" si="118"/>
        <v>0</v>
      </c>
      <c r="CO111" s="266">
        <f t="shared" ca="1" si="118"/>
        <v>0</v>
      </c>
      <c r="CP111" s="266">
        <f t="shared" ca="1" si="118"/>
        <v>0</v>
      </c>
      <c r="CQ111" s="266">
        <f t="shared" ca="1" si="118"/>
        <v>0</v>
      </c>
      <c r="CR111" s="266">
        <f t="shared" ca="1" si="118"/>
        <v>0</v>
      </c>
      <c r="CS111" s="266">
        <f t="shared" ca="1" si="118"/>
        <v>0</v>
      </c>
      <c r="CT111" s="266">
        <f t="shared" ca="1" si="119"/>
        <v>0</v>
      </c>
      <c r="CU111" s="266">
        <f t="shared" ca="1" si="119"/>
        <v>0</v>
      </c>
      <c r="CV111" s="266">
        <f t="shared" ca="1" si="119"/>
        <v>0</v>
      </c>
      <c r="CW111" s="266">
        <f t="shared" ca="1" si="119"/>
        <v>0</v>
      </c>
      <c r="CX111" s="266">
        <f t="shared" ca="1" si="119"/>
        <v>0</v>
      </c>
      <c r="CY111" s="266">
        <f t="shared" ca="1" si="119"/>
        <v>0</v>
      </c>
      <c r="CZ111" s="266">
        <f t="shared" ca="1" si="119"/>
        <v>0</v>
      </c>
      <c r="DA111" s="266">
        <f t="shared" ca="1" si="119"/>
        <v>0</v>
      </c>
      <c r="DB111" s="266">
        <f t="shared" ca="1" si="119"/>
        <v>0</v>
      </c>
      <c r="DC111" s="266">
        <f t="shared" ca="1" si="119"/>
        <v>0</v>
      </c>
      <c r="DE111" s="118" t="str">
        <f t="shared" ca="1" si="86"/>
        <v>I.</v>
      </c>
      <c r="DF111">
        <f t="shared" ca="1" si="120"/>
        <v>1</v>
      </c>
    </row>
    <row r="112" spans="1:111" ht="15" hidden="1" customHeight="1">
      <c r="A112" s="68">
        <v>100</v>
      </c>
      <c r="B112" s="262" t="str">
        <f t="shared" ca="1" si="83"/>
        <v>J.</v>
      </c>
      <c r="C112" s="269" t="str">
        <f t="shared" ca="1" si="84"/>
        <v>PVM (kuris įskaičiuotas į investicijas, veiklos sąnaudas ir pajamas) BALANSAS</v>
      </c>
      <c r="D112" s="249"/>
      <c r="E112" s="270" t="str">
        <f t="shared" ca="1" si="85"/>
        <v/>
      </c>
      <c r="F112" s="265">
        <f ca="1">H112+NPV(FD,I112:INDEX(I112:DC112,PAL))</f>
        <v>33774487.680805892</v>
      </c>
      <c r="G112" s="258">
        <f ca="1">SUMIF($H$5:$DC$5,"&lt;="&amp;PAL,$H112:$DC112)</f>
        <v>40993700.111981161</v>
      </c>
      <c r="H112" s="271">
        <f t="shared" ref="H112:W112" ca="1" si="122">OFFSET(INDIRECT("'"&amp;Opt_alt&amp;"'!H12"),$A112,H$5)</f>
        <v>5005157.4595041331</v>
      </c>
      <c r="I112" s="271">
        <f t="shared" ca="1" si="122"/>
        <v>5996511.2498541325</v>
      </c>
      <c r="J112" s="271">
        <f t="shared" ca="1" si="122"/>
        <v>5071739.6232247939</v>
      </c>
      <c r="K112" s="271">
        <f t="shared" ca="1" si="122"/>
        <v>4826427.0736916531</v>
      </c>
      <c r="L112" s="271">
        <f t="shared" ca="1" si="122"/>
        <v>4415984.6528439671</v>
      </c>
      <c r="M112" s="271">
        <f t="shared" ca="1" si="122"/>
        <v>4313320.1223329753</v>
      </c>
      <c r="N112" s="271">
        <f t="shared" ca="1" si="122"/>
        <v>3265789.4751733886</v>
      </c>
      <c r="O112" s="271">
        <f t="shared" ca="1" si="122"/>
        <v>273536.34524479351</v>
      </c>
      <c r="P112" s="271">
        <f t="shared" ca="1" si="122"/>
        <v>273536.34524479345</v>
      </c>
      <c r="Q112" s="271">
        <f t="shared" ca="1" si="122"/>
        <v>273536.34524479345</v>
      </c>
      <c r="R112" s="271">
        <f t="shared" ca="1" si="122"/>
        <v>275542.52643446287</v>
      </c>
      <c r="S112" s="271">
        <f t="shared" ca="1" si="122"/>
        <v>278284.54476049601</v>
      </c>
      <c r="T112" s="271">
        <f t="shared" ca="1" si="122"/>
        <v>280753.11651198351</v>
      </c>
      <c r="U112" s="271">
        <f t="shared" ca="1" si="122"/>
        <v>284792.36607818189</v>
      </c>
      <c r="V112" s="271">
        <f t="shared" ca="1" si="122"/>
        <v>285956.19716652896</v>
      </c>
      <c r="W112" s="271">
        <f t="shared" ca="1" si="122"/>
        <v>288542.15759900835</v>
      </c>
      <c r="X112" s="271">
        <f t="shared" ref="X112:AM112" ca="1" si="123">OFFSET(INDIRECT("'"&amp;Opt_alt&amp;"'!H12"),$A112,X$5)</f>
        <v>290210.80317322322</v>
      </c>
      <c r="Y112" s="271">
        <f t="shared" ca="1" si="123"/>
        <v>290210.80317322322</v>
      </c>
      <c r="Z112" s="271">
        <f t="shared" ca="1" si="123"/>
        <v>290210.80317322322</v>
      </c>
      <c r="AA112" s="271">
        <f t="shared" ca="1" si="123"/>
        <v>290210.80317322322</v>
      </c>
      <c r="AB112" s="271">
        <f t="shared" ca="1" si="123"/>
        <v>290210.80317322322</v>
      </c>
      <c r="AC112" s="271">
        <f t="shared" ca="1" si="123"/>
        <v>2972393.2825120664</v>
      </c>
      <c r="AD112" s="271">
        <f t="shared" ca="1" si="123"/>
        <v>290210.80317322322</v>
      </c>
      <c r="AE112" s="271">
        <f t="shared" ca="1" si="123"/>
        <v>290210.80317322322</v>
      </c>
      <c r="AF112" s="271">
        <f t="shared" ca="1" si="123"/>
        <v>290210.80317322322</v>
      </c>
      <c r="AG112" s="271">
        <f t="shared" ca="1" si="123"/>
        <v>290210.80317322322</v>
      </c>
      <c r="AH112" s="271">
        <f t="shared" ca="1" si="123"/>
        <v>0</v>
      </c>
      <c r="AI112" s="271">
        <f t="shared" ca="1" si="123"/>
        <v>0</v>
      </c>
      <c r="AJ112" s="271">
        <f t="shared" ca="1" si="123"/>
        <v>0</v>
      </c>
      <c r="AK112" s="271">
        <f t="shared" ca="1" si="123"/>
        <v>0</v>
      </c>
      <c r="AL112" s="271">
        <f t="shared" ca="1" si="123"/>
        <v>0</v>
      </c>
      <c r="AM112" s="271">
        <f t="shared" ca="1" si="123"/>
        <v>0</v>
      </c>
      <c r="AN112" s="271">
        <f t="shared" ref="AN112:BC112" ca="1" si="124">OFFSET(INDIRECT("'"&amp;Opt_alt&amp;"'!H12"),$A112,AN$5)</f>
        <v>0</v>
      </c>
      <c r="AO112" s="271">
        <f t="shared" ca="1" si="124"/>
        <v>0</v>
      </c>
      <c r="AP112" s="271">
        <f t="shared" ca="1" si="124"/>
        <v>0</v>
      </c>
      <c r="AQ112" s="271">
        <f t="shared" ca="1" si="124"/>
        <v>0</v>
      </c>
      <c r="AR112" s="271">
        <f t="shared" ca="1" si="124"/>
        <v>0</v>
      </c>
      <c r="AS112" s="271">
        <f t="shared" ca="1" si="124"/>
        <v>0</v>
      </c>
      <c r="AT112" s="271">
        <f t="shared" ca="1" si="124"/>
        <v>0</v>
      </c>
      <c r="AU112" s="271">
        <f t="shared" ca="1" si="124"/>
        <v>0</v>
      </c>
      <c r="AV112" s="271">
        <f t="shared" ca="1" si="124"/>
        <v>0</v>
      </c>
      <c r="AW112" s="271">
        <f t="shared" ca="1" si="124"/>
        <v>0</v>
      </c>
      <c r="AX112" s="271">
        <f t="shared" ca="1" si="124"/>
        <v>0</v>
      </c>
      <c r="AY112" s="271">
        <f t="shared" ca="1" si="124"/>
        <v>0</v>
      </c>
      <c r="AZ112" s="271">
        <f t="shared" ca="1" si="124"/>
        <v>0</v>
      </c>
      <c r="BA112" s="271">
        <f t="shared" ca="1" si="124"/>
        <v>0</v>
      </c>
      <c r="BB112" s="271">
        <f t="shared" ca="1" si="124"/>
        <v>0</v>
      </c>
      <c r="BC112" s="271">
        <f t="shared" ca="1" si="124"/>
        <v>0</v>
      </c>
      <c r="BD112" s="271">
        <f t="shared" ref="BD112:BS112" ca="1" si="125">OFFSET(INDIRECT("'"&amp;Opt_alt&amp;"'!H12"),$A112,BD$5)</f>
        <v>0</v>
      </c>
      <c r="BE112" s="271">
        <f t="shared" ca="1" si="125"/>
        <v>0</v>
      </c>
      <c r="BF112" s="271">
        <f t="shared" ca="1" si="125"/>
        <v>0</v>
      </c>
      <c r="BG112" s="271">
        <f t="shared" ca="1" si="125"/>
        <v>0</v>
      </c>
      <c r="BH112" s="271">
        <f t="shared" ca="1" si="125"/>
        <v>0</v>
      </c>
      <c r="BI112" s="271">
        <f t="shared" ca="1" si="125"/>
        <v>0</v>
      </c>
      <c r="BJ112" s="271">
        <f t="shared" ca="1" si="125"/>
        <v>0</v>
      </c>
      <c r="BK112" s="271">
        <f t="shared" ca="1" si="125"/>
        <v>0</v>
      </c>
      <c r="BL112" s="271">
        <f t="shared" ca="1" si="125"/>
        <v>0</v>
      </c>
      <c r="BM112" s="271">
        <f t="shared" ca="1" si="125"/>
        <v>0</v>
      </c>
      <c r="BN112" s="271">
        <f t="shared" ca="1" si="125"/>
        <v>0</v>
      </c>
      <c r="BO112" s="271">
        <f t="shared" ca="1" si="125"/>
        <v>0</v>
      </c>
      <c r="BP112" s="271">
        <f t="shared" ca="1" si="125"/>
        <v>0</v>
      </c>
      <c r="BQ112" s="271">
        <f t="shared" ca="1" si="125"/>
        <v>0</v>
      </c>
      <c r="BR112" s="271">
        <f t="shared" ca="1" si="125"/>
        <v>0</v>
      </c>
      <c r="BS112" s="271">
        <f t="shared" ca="1" si="125"/>
        <v>0</v>
      </c>
      <c r="BT112" s="271">
        <f t="shared" ref="BT112:CI112" ca="1" si="126">OFFSET(INDIRECT("'"&amp;Opt_alt&amp;"'!H12"),$A112,BT$5)</f>
        <v>0</v>
      </c>
      <c r="BU112" s="271">
        <f t="shared" ca="1" si="126"/>
        <v>0</v>
      </c>
      <c r="BV112" s="271">
        <f t="shared" ca="1" si="126"/>
        <v>0</v>
      </c>
      <c r="BW112" s="271">
        <f t="shared" ca="1" si="126"/>
        <v>0</v>
      </c>
      <c r="BX112" s="271">
        <f t="shared" ca="1" si="126"/>
        <v>0</v>
      </c>
      <c r="BY112" s="271">
        <f t="shared" ca="1" si="126"/>
        <v>0</v>
      </c>
      <c r="BZ112" s="271">
        <f t="shared" ca="1" si="126"/>
        <v>0</v>
      </c>
      <c r="CA112" s="271">
        <f t="shared" ca="1" si="126"/>
        <v>0</v>
      </c>
      <c r="CB112" s="271">
        <f t="shared" ca="1" si="126"/>
        <v>0</v>
      </c>
      <c r="CC112" s="271">
        <f t="shared" ca="1" si="126"/>
        <v>0</v>
      </c>
      <c r="CD112" s="271">
        <f t="shared" ca="1" si="126"/>
        <v>0</v>
      </c>
      <c r="CE112" s="271">
        <f t="shared" ca="1" si="126"/>
        <v>0</v>
      </c>
      <c r="CF112" s="271">
        <f t="shared" ca="1" si="126"/>
        <v>0</v>
      </c>
      <c r="CG112" s="271">
        <f t="shared" ca="1" si="126"/>
        <v>0</v>
      </c>
      <c r="CH112" s="271">
        <f t="shared" ca="1" si="126"/>
        <v>0</v>
      </c>
      <c r="CI112" s="271">
        <f t="shared" ca="1" si="126"/>
        <v>0</v>
      </c>
      <c r="CJ112" s="271">
        <f t="shared" ref="CJ112:CY112" ca="1" si="127">OFFSET(INDIRECT("'"&amp;Opt_alt&amp;"'!H12"),$A112,CJ$5)</f>
        <v>0</v>
      </c>
      <c r="CK112" s="271">
        <f t="shared" ca="1" si="127"/>
        <v>0</v>
      </c>
      <c r="CL112" s="271">
        <f t="shared" ca="1" si="127"/>
        <v>0</v>
      </c>
      <c r="CM112" s="271">
        <f t="shared" ca="1" si="127"/>
        <v>0</v>
      </c>
      <c r="CN112" s="271">
        <f t="shared" ca="1" si="127"/>
        <v>0</v>
      </c>
      <c r="CO112" s="271">
        <f t="shared" ca="1" si="127"/>
        <v>0</v>
      </c>
      <c r="CP112" s="271">
        <f t="shared" ca="1" si="127"/>
        <v>0</v>
      </c>
      <c r="CQ112" s="271">
        <f t="shared" ca="1" si="127"/>
        <v>0</v>
      </c>
      <c r="CR112" s="271">
        <f t="shared" ca="1" si="127"/>
        <v>0</v>
      </c>
      <c r="CS112" s="271">
        <f t="shared" ca="1" si="127"/>
        <v>0</v>
      </c>
      <c r="CT112" s="271">
        <f t="shared" ca="1" si="127"/>
        <v>0</v>
      </c>
      <c r="CU112" s="271">
        <f t="shared" ca="1" si="127"/>
        <v>0</v>
      </c>
      <c r="CV112" s="271">
        <f t="shared" ca="1" si="127"/>
        <v>0</v>
      </c>
      <c r="CW112" s="271">
        <f t="shared" ca="1" si="127"/>
        <v>0</v>
      </c>
      <c r="CX112" s="271">
        <f t="shared" ca="1" si="127"/>
        <v>0</v>
      </c>
      <c r="CY112" s="271">
        <f t="shared" ca="1" si="127"/>
        <v>0</v>
      </c>
      <c r="CZ112" s="271">
        <f t="shared" ref="CZ112:DC112" ca="1" si="128">OFFSET(INDIRECT("'"&amp;Opt_alt&amp;"'!H12"),$A112,CZ$5)</f>
        <v>0</v>
      </c>
      <c r="DA112" s="271">
        <f t="shared" ca="1" si="128"/>
        <v>0</v>
      </c>
      <c r="DB112" s="271">
        <f t="shared" ca="1" si="128"/>
        <v>0</v>
      </c>
      <c r="DC112" s="272">
        <f t="shared" ca="1" si="128"/>
        <v>0</v>
      </c>
      <c r="DE112" s="118" t="str">
        <f t="shared" ca="1" si="86"/>
        <v>J.</v>
      </c>
    </row>
    <row r="113" spans="1:110" hidden="1">
      <c r="A113" s="68">
        <v>101</v>
      </c>
      <c r="B113" s="262" t="str">
        <f t="shared" ca="1" si="83"/>
        <v>J.1.</v>
      </c>
      <c r="C113" s="263" t="str">
        <f t="shared" ca="1" si="84"/>
        <v>Bendra pirkimo PVM suma (investicijoms ir reinvesticijoms)</v>
      </c>
      <c r="D113" s="180"/>
      <c r="E113" s="264" t="str">
        <f t="shared" ca="1" si="85"/>
        <v/>
      </c>
      <c r="F113" s="265">
        <f ca="1">H113+NPV(FD,I113:INDEX(I113:DC113,PAL))</f>
        <v>28923103.522513963</v>
      </c>
      <c r="G113" s="258">
        <f ca="1">SUMIF($H$5:$DC$5,"&lt;="&amp;PAL,$H113:$DC113)</f>
        <v>32031185.558677688</v>
      </c>
      <c r="H113" s="203">
        <f ca="1">SUMPRODUCT($DG12:$DG20,H12:H20,1/($DG12:$DG20+100))+SUMPRODUCT($DG23:$DG31,H23:H31,1/($DG23:$DG31+100))+SUMPRODUCT($DG34:$DG42,H34:H42,1/($DG34:$DG42+100))+SUMPRODUCT($DG46:$DG54,H46:H54,1/($DG46:$DG54+100))+SUMPRODUCT($DG57:$DG65,H57:H65,1/($DG57:$DG65+100))+SUMPRODUCT($DG68:$DG76,H68:H76,1/($DG68:$DG76+100))+SUMPRODUCT($DG79:$DG87,H79:H87,1/($DG79:$DG87+100))</f>
        <v>5005157.4595041331</v>
      </c>
      <c r="I113" s="203">
        <f t="shared" ref="I113:BT113" ca="1" si="129">SUMPRODUCT($DG12:$DG20,I12:I20,1/($DG12:$DG20+100))+SUMPRODUCT($DG23:$DG31,I23:I31,1/($DG23:$DG31+100))+SUMPRODUCT($DG34:$DG42,I34:I42,1/($DG34:$DG42+100))+SUMPRODUCT($DG46:$DG54,I46:I54,1/($DG46:$DG54+100))+SUMPRODUCT($DG57:$DG65,I57:I65,1/($DG57:$DG65+100))+SUMPRODUCT($DG68:$DG76,I68:I76,1/($DG68:$DG76+100))+SUMPRODUCT($DG79:$DG87,I79:I87,1/($DG79:$DG87+100))</f>
        <v>5963600.8264462817</v>
      </c>
      <c r="J113" s="203">
        <f t="shared" ca="1" si="129"/>
        <v>4993847.7272727275</v>
      </c>
      <c r="K113" s="203">
        <f t="shared" ca="1" si="129"/>
        <v>4708039.4628099175</v>
      </c>
      <c r="L113" s="203">
        <f t="shared" ca="1" si="129"/>
        <v>4231335.1239669425</v>
      </c>
      <c r="M113" s="203">
        <f t="shared" ca="1" si="129"/>
        <v>4109578.5123966942</v>
      </c>
      <c r="N113" s="203">
        <f t="shared" ca="1" si="129"/>
        <v>3019626.4462809917</v>
      </c>
      <c r="O113" s="203">
        <f t="shared" ca="1" si="129"/>
        <v>0</v>
      </c>
      <c r="P113" s="203">
        <f t="shared" ca="1" si="129"/>
        <v>0</v>
      </c>
      <c r="Q113" s="203">
        <f t="shared" ca="1" si="129"/>
        <v>0</v>
      </c>
      <c r="R113" s="203">
        <f t="shared" ca="1" si="129"/>
        <v>0</v>
      </c>
      <c r="S113" s="203">
        <f t="shared" ca="1" si="129"/>
        <v>0</v>
      </c>
      <c r="T113" s="203">
        <f t="shared" ca="1" si="129"/>
        <v>0</v>
      </c>
      <c r="U113" s="203">
        <f t="shared" ca="1" si="129"/>
        <v>0</v>
      </c>
      <c r="V113" s="203">
        <f t="shared" ca="1" si="129"/>
        <v>0</v>
      </c>
      <c r="W113" s="203">
        <f t="shared" ca="1" si="129"/>
        <v>0</v>
      </c>
      <c r="X113" s="203">
        <f t="shared" ca="1" si="129"/>
        <v>0</v>
      </c>
      <c r="Y113" s="203">
        <f t="shared" ca="1" si="129"/>
        <v>0</v>
      </c>
      <c r="Z113" s="203">
        <f t="shared" ca="1" si="129"/>
        <v>0</v>
      </c>
      <c r="AA113" s="203">
        <f t="shared" ca="1" si="129"/>
        <v>0</v>
      </c>
      <c r="AB113" s="203">
        <f t="shared" ca="1" si="129"/>
        <v>0</v>
      </c>
      <c r="AC113" s="203">
        <f t="shared" ca="1" si="129"/>
        <v>0</v>
      </c>
      <c r="AD113" s="203">
        <f t="shared" ca="1" si="129"/>
        <v>0</v>
      </c>
      <c r="AE113" s="203">
        <f t="shared" ca="1" si="129"/>
        <v>0</v>
      </c>
      <c r="AF113" s="203">
        <f t="shared" ca="1" si="129"/>
        <v>0</v>
      </c>
      <c r="AG113" s="203">
        <f t="shared" ca="1" si="129"/>
        <v>0</v>
      </c>
      <c r="AH113" s="203">
        <f t="shared" ca="1" si="129"/>
        <v>0</v>
      </c>
      <c r="AI113" s="203">
        <f t="shared" ca="1" si="129"/>
        <v>0</v>
      </c>
      <c r="AJ113" s="203">
        <f t="shared" ca="1" si="129"/>
        <v>0</v>
      </c>
      <c r="AK113" s="203">
        <f t="shared" ca="1" si="129"/>
        <v>0</v>
      </c>
      <c r="AL113" s="203">
        <f t="shared" ca="1" si="129"/>
        <v>0</v>
      </c>
      <c r="AM113" s="203">
        <f t="shared" ca="1" si="129"/>
        <v>0</v>
      </c>
      <c r="AN113" s="203">
        <f t="shared" ca="1" si="129"/>
        <v>0</v>
      </c>
      <c r="AO113" s="203">
        <f t="shared" ca="1" si="129"/>
        <v>0</v>
      </c>
      <c r="AP113" s="203">
        <f t="shared" ca="1" si="129"/>
        <v>0</v>
      </c>
      <c r="AQ113" s="203">
        <f t="shared" ca="1" si="129"/>
        <v>0</v>
      </c>
      <c r="AR113" s="203">
        <f t="shared" ca="1" si="129"/>
        <v>0</v>
      </c>
      <c r="AS113" s="203">
        <f t="shared" ca="1" si="129"/>
        <v>0</v>
      </c>
      <c r="AT113" s="203">
        <f t="shared" ca="1" si="129"/>
        <v>0</v>
      </c>
      <c r="AU113" s="203">
        <f t="shared" ca="1" si="129"/>
        <v>0</v>
      </c>
      <c r="AV113" s="203">
        <f t="shared" ca="1" si="129"/>
        <v>0</v>
      </c>
      <c r="AW113" s="203">
        <f t="shared" ca="1" si="129"/>
        <v>0</v>
      </c>
      <c r="AX113" s="203">
        <f t="shared" ca="1" si="129"/>
        <v>0</v>
      </c>
      <c r="AY113" s="203">
        <f t="shared" ca="1" si="129"/>
        <v>0</v>
      </c>
      <c r="AZ113" s="203">
        <f t="shared" ca="1" si="129"/>
        <v>0</v>
      </c>
      <c r="BA113" s="203">
        <f t="shared" ca="1" si="129"/>
        <v>0</v>
      </c>
      <c r="BB113" s="203">
        <f t="shared" ca="1" si="129"/>
        <v>0</v>
      </c>
      <c r="BC113" s="203">
        <f t="shared" ca="1" si="129"/>
        <v>0</v>
      </c>
      <c r="BD113" s="203">
        <f t="shared" ca="1" si="129"/>
        <v>0</v>
      </c>
      <c r="BE113" s="203">
        <f t="shared" ca="1" si="129"/>
        <v>0</v>
      </c>
      <c r="BF113" s="203">
        <f t="shared" ca="1" si="129"/>
        <v>0</v>
      </c>
      <c r="BG113" s="203">
        <f t="shared" ca="1" si="129"/>
        <v>0</v>
      </c>
      <c r="BH113" s="203">
        <f t="shared" ca="1" si="129"/>
        <v>0</v>
      </c>
      <c r="BI113" s="203">
        <f t="shared" ca="1" si="129"/>
        <v>0</v>
      </c>
      <c r="BJ113" s="203">
        <f t="shared" ca="1" si="129"/>
        <v>0</v>
      </c>
      <c r="BK113" s="203">
        <f t="shared" ca="1" si="129"/>
        <v>0</v>
      </c>
      <c r="BL113" s="203">
        <f t="shared" ca="1" si="129"/>
        <v>0</v>
      </c>
      <c r="BM113" s="203">
        <f t="shared" ca="1" si="129"/>
        <v>0</v>
      </c>
      <c r="BN113" s="203">
        <f t="shared" ca="1" si="129"/>
        <v>0</v>
      </c>
      <c r="BO113" s="203">
        <f t="shared" ca="1" si="129"/>
        <v>0</v>
      </c>
      <c r="BP113" s="203">
        <f t="shared" ca="1" si="129"/>
        <v>0</v>
      </c>
      <c r="BQ113" s="203">
        <f t="shared" ca="1" si="129"/>
        <v>0</v>
      </c>
      <c r="BR113" s="203">
        <f t="shared" ca="1" si="129"/>
        <v>0</v>
      </c>
      <c r="BS113" s="203">
        <f t="shared" ca="1" si="129"/>
        <v>0</v>
      </c>
      <c r="BT113" s="203">
        <f t="shared" ca="1" si="129"/>
        <v>0</v>
      </c>
      <c r="BU113" s="203">
        <f t="shared" ref="BU113:DC113" ca="1" si="130">SUMPRODUCT($DG12:$DG20,BU12:BU20,1/($DG12:$DG20+100))+SUMPRODUCT($DG23:$DG31,BU23:BU31,1/($DG23:$DG31+100))+SUMPRODUCT($DG34:$DG42,BU34:BU42,1/($DG34:$DG42+100))+SUMPRODUCT($DG46:$DG54,BU46:BU54,1/($DG46:$DG54+100))+SUMPRODUCT($DG57:$DG65,BU57:BU65,1/($DG57:$DG65+100))+SUMPRODUCT($DG68:$DG76,BU68:BU76,1/($DG68:$DG76+100))+SUMPRODUCT($DG79:$DG87,BU79:BU87,1/($DG79:$DG87+100))</f>
        <v>0</v>
      </c>
      <c r="BV113" s="203">
        <f t="shared" ca="1" si="130"/>
        <v>0</v>
      </c>
      <c r="BW113" s="203">
        <f t="shared" ca="1" si="130"/>
        <v>0</v>
      </c>
      <c r="BX113" s="203">
        <f t="shared" ca="1" si="130"/>
        <v>0</v>
      </c>
      <c r="BY113" s="203">
        <f t="shared" ca="1" si="130"/>
        <v>0</v>
      </c>
      <c r="BZ113" s="203">
        <f t="shared" ca="1" si="130"/>
        <v>0</v>
      </c>
      <c r="CA113" s="203">
        <f t="shared" ca="1" si="130"/>
        <v>0</v>
      </c>
      <c r="CB113" s="203">
        <f t="shared" ca="1" si="130"/>
        <v>0</v>
      </c>
      <c r="CC113" s="203">
        <f t="shared" ca="1" si="130"/>
        <v>0</v>
      </c>
      <c r="CD113" s="203">
        <f t="shared" ca="1" si="130"/>
        <v>0</v>
      </c>
      <c r="CE113" s="203">
        <f t="shared" ca="1" si="130"/>
        <v>0</v>
      </c>
      <c r="CF113" s="203">
        <f t="shared" ca="1" si="130"/>
        <v>0</v>
      </c>
      <c r="CG113" s="203">
        <f t="shared" ca="1" si="130"/>
        <v>0</v>
      </c>
      <c r="CH113" s="203">
        <f t="shared" ca="1" si="130"/>
        <v>0</v>
      </c>
      <c r="CI113" s="203">
        <f t="shared" ca="1" si="130"/>
        <v>0</v>
      </c>
      <c r="CJ113" s="203">
        <f t="shared" ca="1" si="130"/>
        <v>0</v>
      </c>
      <c r="CK113" s="203">
        <f t="shared" ca="1" si="130"/>
        <v>0</v>
      </c>
      <c r="CL113" s="203">
        <f t="shared" ca="1" si="130"/>
        <v>0</v>
      </c>
      <c r="CM113" s="203">
        <f t="shared" ca="1" si="130"/>
        <v>0</v>
      </c>
      <c r="CN113" s="203">
        <f t="shared" ca="1" si="130"/>
        <v>0</v>
      </c>
      <c r="CO113" s="203">
        <f t="shared" ca="1" si="130"/>
        <v>0</v>
      </c>
      <c r="CP113" s="203">
        <f t="shared" ca="1" si="130"/>
        <v>0</v>
      </c>
      <c r="CQ113" s="203">
        <f t="shared" ca="1" si="130"/>
        <v>0</v>
      </c>
      <c r="CR113" s="203">
        <f t="shared" ca="1" si="130"/>
        <v>0</v>
      </c>
      <c r="CS113" s="203">
        <f t="shared" ca="1" si="130"/>
        <v>0</v>
      </c>
      <c r="CT113" s="203">
        <f t="shared" ca="1" si="130"/>
        <v>0</v>
      </c>
      <c r="CU113" s="203">
        <f t="shared" ca="1" si="130"/>
        <v>0</v>
      </c>
      <c r="CV113" s="203">
        <f t="shared" ca="1" si="130"/>
        <v>0</v>
      </c>
      <c r="CW113" s="203">
        <f t="shared" ca="1" si="130"/>
        <v>0</v>
      </c>
      <c r="CX113" s="203">
        <f t="shared" ca="1" si="130"/>
        <v>0</v>
      </c>
      <c r="CY113" s="203">
        <f t="shared" ca="1" si="130"/>
        <v>0</v>
      </c>
      <c r="CZ113" s="203">
        <f t="shared" ca="1" si="130"/>
        <v>0</v>
      </c>
      <c r="DA113" s="203">
        <f t="shared" ca="1" si="130"/>
        <v>0</v>
      </c>
      <c r="DB113" s="203">
        <f t="shared" ca="1" si="130"/>
        <v>0</v>
      </c>
      <c r="DC113" s="203">
        <f t="shared" ca="1" si="130"/>
        <v>0</v>
      </c>
      <c r="DE113" s="118" t="str">
        <f t="shared" ca="1" si="86"/>
        <v>J.1.</v>
      </c>
    </row>
    <row r="114" spans="1:110" hidden="1">
      <c r="A114" s="68">
        <v>102</v>
      </c>
      <c r="B114" s="262" t="str">
        <f t="shared" ca="1" si="83"/>
        <v>J.2.</v>
      </c>
      <c r="C114" s="263" t="str">
        <f t="shared" ca="1" si="84"/>
        <v>Bendra pirkimo PVM suma (veiklos sąnaudoms)</v>
      </c>
      <c r="D114" s="255"/>
      <c r="E114" s="264" t="str">
        <f t="shared" ca="1" si="85"/>
        <v/>
      </c>
      <c r="F114" s="265">
        <f ca="1">H114+NPV(FD,I114:INDEX(I114:DC114,PAL))</f>
        <v>4851384.1582919369</v>
      </c>
      <c r="G114" s="260">
        <f ca="1">G115+G116-G117</f>
        <v>-325511686.55782062</v>
      </c>
      <c r="H114" s="203">
        <f ca="1">SUMPRODUCT($DG90:$DG99,H90:H99,1/($DG90:$DG99+100))</f>
        <v>0</v>
      </c>
      <c r="I114" s="203">
        <f t="shared" ref="I114:BT114" ca="1" si="131">SUMPRODUCT($DG90:$DG99,I90:I99,1/($DG90:$DG99+100))</f>
        <v>32910.423407851253</v>
      </c>
      <c r="J114" s="203">
        <f t="shared" ca="1" si="131"/>
        <v>77891.89595206613</v>
      </c>
      <c r="K114" s="203">
        <f t="shared" ca="1" si="131"/>
        <v>118387.6108817356</v>
      </c>
      <c r="L114" s="203">
        <f t="shared" ca="1" si="131"/>
        <v>184649.52887702483</v>
      </c>
      <c r="M114" s="203">
        <f t="shared" ca="1" si="131"/>
        <v>203741.60993628105</v>
      </c>
      <c r="N114" s="203">
        <f t="shared" ca="1" si="131"/>
        <v>246163.02889239677</v>
      </c>
      <c r="O114" s="203">
        <f t="shared" ca="1" si="131"/>
        <v>273536.34524479351</v>
      </c>
      <c r="P114" s="203">
        <f t="shared" ca="1" si="131"/>
        <v>273536.34524479345</v>
      </c>
      <c r="Q114" s="203">
        <f t="shared" ca="1" si="131"/>
        <v>273536.34524479345</v>
      </c>
      <c r="R114" s="203">
        <f t="shared" ca="1" si="131"/>
        <v>275542.52643446287</v>
      </c>
      <c r="S114" s="203">
        <f t="shared" ca="1" si="131"/>
        <v>278284.54476049601</v>
      </c>
      <c r="T114" s="203">
        <f t="shared" ca="1" si="131"/>
        <v>280753.11651198351</v>
      </c>
      <c r="U114" s="203">
        <f t="shared" ca="1" si="131"/>
        <v>284792.36607818189</v>
      </c>
      <c r="V114" s="203">
        <f t="shared" ca="1" si="131"/>
        <v>285956.19716652896</v>
      </c>
      <c r="W114" s="203">
        <f t="shared" ca="1" si="131"/>
        <v>288542.15759900835</v>
      </c>
      <c r="X114" s="203">
        <f t="shared" ca="1" si="131"/>
        <v>290210.80317322322</v>
      </c>
      <c r="Y114" s="203">
        <f t="shared" ca="1" si="131"/>
        <v>290210.80317322322</v>
      </c>
      <c r="Z114" s="203">
        <f t="shared" ca="1" si="131"/>
        <v>290210.80317322322</v>
      </c>
      <c r="AA114" s="203">
        <f t="shared" ca="1" si="131"/>
        <v>290210.80317322322</v>
      </c>
      <c r="AB114" s="203">
        <f t="shared" ca="1" si="131"/>
        <v>290210.80317322322</v>
      </c>
      <c r="AC114" s="203">
        <f t="shared" ca="1" si="131"/>
        <v>2972393.2825120664</v>
      </c>
      <c r="AD114" s="203">
        <f t="shared" ca="1" si="131"/>
        <v>290210.80317322322</v>
      </c>
      <c r="AE114" s="203">
        <f t="shared" ca="1" si="131"/>
        <v>290210.80317322322</v>
      </c>
      <c r="AF114" s="203">
        <f t="shared" ca="1" si="131"/>
        <v>290210.80317322322</v>
      </c>
      <c r="AG114" s="203">
        <f t="shared" ca="1" si="131"/>
        <v>290210.80317322322</v>
      </c>
      <c r="AH114" s="203">
        <f t="shared" ca="1" si="131"/>
        <v>0</v>
      </c>
      <c r="AI114" s="203">
        <f t="shared" ca="1" si="131"/>
        <v>0</v>
      </c>
      <c r="AJ114" s="203">
        <f t="shared" ca="1" si="131"/>
        <v>0</v>
      </c>
      <c r="AK114" s="203">
        <f t="shared" ca="1" si="131"/>
        <v>0</v>
      </c>
      <c r="AL114" s="203">
        <f t="shared" ca="1" si="131"/>
        <v>0</v>
      </c>
      <c r="AM114" s="203">
        <f t="shared" ca="1" si="131"/>
        <v>0</v>
      </c>
      <c r="AN114" s="203">
        <f t="shared" ca="1" si="131"/>
        <v>0</v>
      </c>
      <c r="AO114" s="203">
        <f t="shared" ca="1" si="131"/>
        <v>0</v>
      </c>
      <c r="AP114" s="203">
        <f t="shared" ca="1" si="131"/>
        <v>0</v>
      </c>
      <c r="AQ114" s="203">
        <f t="shared" ca="1" si="131"/>
        <v>0</v>
      </c>
      <c r="AR114" s="203">
        <f t="shared" ca="1" si="131"/>
        <v>0</v>
      </c>
      <c r="AS114" s="203">
        <f t="shared" ca="1" si="131"/>
        <v>0</v>
      </c>
      <c r="AT114" s="203">
        <f t="shared" ca="1" si="131"/>
        <v>0</v>
      </c>
      <c r="AU114" s="203">
        <f t="shared" ca="1" si="131"/>
        <v>0</v>
      </c>
      <c r="AV114" s="203">
        <f t="shared" ca="1" si="131"/>
        <v>0</v>
      </c>
      <c r="AW114" s="203">
        <f t="shared" ca="1" si="131"/>
        <v>0</v>
      </c>
      <c r="AX114" s="203">
        <f t="shared" ca="1" si="131"/>
        <v>0</v>
      </c>
      <c r="AY114" s="203">
        <f t="shared" ca="1" si="131"/>
        <v>0</v>
      </c>
      <c r="AZ114" s="203">
        <f t="shared" ca="1" si="131"/>
        <v>0</v>
      </c>
      <c r="BA114" s="203">
        <f t="shared" ca="1" si="131"/>
        <v>0</v>
      </c>
      <c r="BB114" s="203">
        <f t="shared" ca="1" si="131"/>
        <v>0</v>
      </c>
      <c r="BC114" s="203">
        <f t="shared" ca="1" si="131"/>
        <v>0</v>
      </c>
      <c r="BD114" s="203">
        <f t="shared" ca="1" si="131"/>
        <v>0</v>
      </c>
      <c r="BE114" s="203">
        <f t="shared" ca="1" si="131"/>
        <v>0</v>
      </c>
      <c r="BF114" s="203">
        <f t="shared" ca="1" si="131"/>
        <v>0</v>
      </c>
      <c r="BG114" s="203">
        <f t="shared" ca="1" si="131"/>
        <v>0</v>
      </c>
      <c r="BH114" s="203">
        <f t="shared" ca="1" si="131"/>
        <v>0</v>
      </c>
      <c r="BI114" s="203">
        <f t="shared" ca="1" si="131"/>
        <v>0</v>
      </c>
      <c r="BJ114" s="203">
        <f t="shared" ca="1" si="131"/>
        <v>0</v>
      </c>
      <c r="BK114" s="203">
        <f t="shared" ca="1" si="131"/>
        <v>0</v>
      </c>
      <c r="BL114" s="203">
        <f t="shared" ca="1" si="131"/>
        <v>0</v>
      </c>
      <c r="BM114" s="203">
        <f t="shared" ca="1" si="131"/>
        <v>0</v>
      </c>
      <c r="BN114" s="203">
        <f t="shared" ca="1" si="131"/>
        <v>0</v>
      </c>
      <c r="BO114" s="203">
        <f t="shared" ca="1" si="131"/>
        <v>0</v>
      </c>
      <c r="BP114" s="203">
        <f t="shared" ca="1" si="131"/>
        <v>0</v>
      </c>
      <c r="BQ114" s="203">
        <f t="shared" ca="1" si="131"/>
        <v>0</v>
      </c>
      <c r="BR114" s="203">
        <f t="shared" ca="1" si="131"/>
        <v>0</v>
      </c>
      <c r="BS114" s="203">
        <f t="shared" ca="1" si="131"/>
        <v>0</v>
      </c>
      <c r="BT114" s="203">
        <f t="shared" ca="1" si="131"/>
        <v>0</v>
      </c>
      <c r="BU114" s="203">
        <f t="shared" ref="BU114:DC114" ca="1" si="132">SUMPRODUCT($DG90:$DG99,BU90:BU99,1/($DG90:$DG99+100))</f>
        <v>0</v>
      </c>
      <c r="BV114" s="203">
        <f t="shared" ca="1" si="132"/>
        <v>0</v>
      </c>
      <c r="BW114" s="203">
        <f t="shared" ca="1" si="132"/>
        <v>0</v>
      </c>
      <c r="BX114" s="203">
        <f t="shared" ca="1" si="132"/>
        <v>0</v>
      </c>
      <c r="BY114" s="203">
        <f t="shared" ca="1" si="132"/>
        <v>0</v>
      </c>
      <c r="BZ114" s="203">
        <f t="shared" ca="1" si="132"/>
        <v>0</v>
      </c>
      <c r="CA114" s="203">
        <f t="shared" ca="1" si="132"/>
        <v>0</v>
      </c>
      <c r="CB114" s="203">
        <f t="shared" ca="1" si="132"/>
        <v>0</v>
      </c>
      <c r="CC114" s="203">
        <f t="shared" ca="1" si="132"/>
        <v>0</v>
      </c>
      <c r="CD114" s="203">
        <f t="shared" ca="1" si="132"/>
        <v>0</v>
      </c>
      <c r="CE114" s="203">
        <f t="shared" ca="1" si="132"/>
        <v>0</v>
      </c>
      <c r="CF114" s="203">
        <f t="shared" ca="1" si="132"/>
        <v>0</v>
      </c>
      <c r="CG114" s="203">
        <f t="shared" ca="1" si="132"/>
        <v>0</v>
      </c>
      <c r="CH114" s="203">
        <f t="shared" ca="1" si="132"/>
        <v>0</v>
      </c>
      <c r="CI114" s="203">
        <f t="shared" ca="1" si="132"/>
        <v>0</v>
      </c>
      <c r="CJ114" s="203">
        <f t="shared" ca="1" si="132"/>
        <v>0</v>
      </c>
      <c r="CK114" s="203">
        <f t="shared" ca="1" si="132"/>
        <v>0</v>
      </c>
      <c r="CL114" s="203">
        <f t="shared" ca="1" si="132"/>
        <v>0</v>
      </c>
      <c r="CM114" s="203">
        <f t="shared" ca="1" si="132"/>
        <v>0</v>
      </c>
      <c r="CN114" s="203">
        <f t="shared" ca="1" si="132"/>
        <v>0</v>
      </c>
      <c r="CO114" s="203">
        <f t="shared" ca="1" si="132"/>
        <v>0</v>
      </c>
      <c r="CP114" s="203">
        <f t="shared" ca="1" si="132"/>
        <v>0</v>
      </c>
      <c r="CQ114" s="203">
        <f t="shared" ca="1" si="132"/>
        <v>0</v>
      </c>
      <c r="CR114" s="203">
        <f t="shared" ca="1" si="132"/>
        <v>0</v>
      </c>
      <c r="CS114" s="203">
        <f t="shared" ca="1" si="132"/>
        <v>0</v>
      </c>
      <c r="CT114" s="203">
        <f t="shared" ca="1" si="132"/>
        <v>0</v>
      </c>
      <c r="CU114" s="203">
        <f t="shared" ca="1" si="132"/>
        <v>0</v>
      </c>
      <c r="CV114" s="203">
        <f t="shared" ca="1" si="132"/>
        <v>0</v>
      </c>
      <c r="CW114" s="203">
        <f t="shared" ca="1" si="132"/>
        <v>0</v>
      </c>
      <c r="CX114" s="203">
        <f t="shared" ca="1" si="132"/>
        <v>0</v>
      </c>
      <c r="CY114" s="203">
        <f t="shared" ca="1" si="132"/>
        <v>0</v>
      </c>
      <c r="CZ114" s="203">
        <f t="shared" ca="1" si="132"/>
        <v>0</v>
      </c>
      <c r="DA114" s="203">
        <f t="shared" ca="1" si="132"/>
        <v>0</v>
      </c>
      <c r="DB114" s="203">
        <f t="shared" ca="1" si="132"/>
        <v>0</v>
      </c>
      <c r="DC114" s="203">
        <f t="shared" ca="1" si="132"/>
        <v>0</v>
      </c>
      <c r="DE114" s="118" t="str">
        <f t="shared" ca="1" si="86"/>
        <v>J.2.</v>
      </c>
    </row>
    <row r="115" spans="1:110" hidden="1">
      <c r="A115" s="68">
        <v>103</v>
      </c>
      <c r="B115" s="262" t="str">
        <f t="shared" ca="1" si="83"/>
        <v>J.3.</v>
      </c>
      <c r="C115" s="263" t="str">
        <f t="shared" ca="1" si="84"/>
        <v>Bendra pardavimo PVM suma</v>
      </c>
      <c r="D115" s="180"/>
      <c r="E115" s="264" t="str">
        <f t="shared" ca="1" si="85"/>
        <v/>
      </c>
      <c r="F115" s="265">
        <f ca="1">H115+NPV(FD,I115:INDEX(I115:DC115,PAL))</f>
        <v>0</v>
      </c>
      <c r="G115" s="258">
        <f ca="1">SUMIF($H$5:$DC$5,"&lt;="&amp;PAL,$H115:$DC115)</f>
        <v>0</v>
      </c>
      <c r="H115" s="203">
        <f ca="1">SUMPRODUCT($DG101:$DG110,H101:H110,1/($DG101:$DG110+100))</f>
        <v>0</v>
      </c>
      <c r="I115" s="203">
        <f t="shared" ref="I115:BT115" ca="1" si="133">SUMPRODUCT($DG101:$DG110,I101:I110,1/($DG101:$DG110+100))</f>
        <v>0</v>
      </c>
      <c r="J115" s="203">
        <f t="shared" ca="1" si="133"/>
        <v>0</v>
      </c>
      <c r="K115" s="203">
        <f t="shared" ca="1" si="133"/>
        <v>0</v>
      </c>
      <c r="L115" s="203">
        <f t="shared" ca="1" si="133"/>
        <v>0</v>
      </c>
      <c r="M115" s="203">
        <f t="shared" ca="1" si="133"/>
        <v>0</v>
      </c>
      <c r="N115" s="203">
        <f t="shared" ca="1" si="133"/>
        <v>0</v>
      </c>
      <c r="O115" s="203">
        <f t="shared" ca="1" si="133"/>
        <v>0</v>
      </c>
      <c r="P115" s="203">
        <f t="shared" ca="1" si="133"/>
        <v>0</v>
      </c>
      <c r="Q115" s="203">
        <f t="shared" ca="1" si="133"/>
        <v>0</v>
      </c>
      <c r="R115" s="203">
        <f t="shared" ca="1" si="133"/>
        <v>0</v>
      </c>
      <c r="S115" s="203">
        <f t="shared" ca="1" si="133"/>
        <v>0</v>
      </c>
      <c r="T115" s="203">
        <f t="shared" ca="1" si="133"/>
        <v>0</v>
      </c>
      <c r="U115" s="203">
        <f t="shared" ca="1" si="133"/>
        <v>0</v>
      </c>
      <c r="V115" s="203">
        <f t="shared" ca="1" si="133"/>
        <v>0</v>
      </c>
      <c r="W115" s="203">
        <f t="shared" ca="1" si="133"/>
        <v>0</v>
      </c>
      <c r="X115" s="203">
        <f t="shared" ca="1" si="133"/>
        <v>0</v>
      </c>
      <c r="Y115" s="203">
        <f t="shared" ca="1" si="133"/>
        <v>0</v>
      </c>
      <c r="Z115" s="203">
        <f t="shared" ca="1" si="133"/>
        <v>0</v>
      </c>
      <c r="AA115" s="203">
        <f t="shared" ca="1" si="133"/>
        <v>0</v>
      </c>
      <c r="AB115" s="203">
        <f t="shared" ca="1" si="133"/>
        <v>0</v>
      </c>
      <c r="AC115" s="203">
        <f t="shared" ca="1" si="133"/>
        <v>0</v>
      </c>
      <c r="AD115" s="203">
        <f t="shared" ca="1" si="133"/>
        <v>0</v>
      </c>
      <c r="AE115" s="203">
        <f t="shared" ca="1" si="133"/>
        <v>0</v>
      </c>
      <c r="AF115" s="203">
        <f t="shared" ca="1" si="133"/>
        <v>0</v>
      </c>
      <c r="AG115" s="203">
        <f t="shared" ca="1" si="133"/>
        <v>0</v>
      </c>
      <c r="AH115" s="203">
        <f t="shared" ca="1" si="133"/>
        <v>0</v>
      </c>
      <c r="AI115" s="203">
        <f t="shared" ca="1" si="133"/>
        <v>0</v>
      </c>
      <c r="AJ115" s="203">
        <f t="shared" ca="1" si="133"/>
        <v>0</v>
      </c>
      <c r="AK115" s="203">
        <f t="shared" ca="1" si="133"/>
        <v>0</v>
      </c>
      <c r="AL115" s="203">
        <f t="shared" ca="1" si="133"/>
        <v>0</v>
      </c>
      <c r="AM115" s="203">
        <f t="shared" ca="1" si="133"/>
        <v>0</v>
      </c>
      <c r="AN115" s="203">
        <f t="shared" ca="1" si="133"/>
        <v>0</v>
      </c>
      <c r="AO115" s="203">
        <f t="shared" ca="1" si="133"/>
        <v>0</v>
      </c>
      <c r="AP115" s="203">
        <f t="shared" ca="1" si="133"/>
        <v>0</v>
      </c>
      <c r="AQ115" s="203">
        <f t="shared" ca="1" si="133"/>
        <v>0</v>
      </c>
      <c r="AR115" s="203">
        <f t="shared" ca="1" si="133"/>
        <v>0</v>
      </c>
      <c r="AS115" s="203">
        <f t="shared" ca="1" si="133"/>
        <v>0</v>
      </c>
      <c r="AT115" s="203">
        <f t="shared" ca="1" si="133"/>
        <v>0</v>
      </c>
      <c r="AU115" s="203">
        <f t="shared" ca="1" si="133"/>
        <v>0</v>
      </c>
      <c r="AV115" s="203">
        <f t="shared" ca="1" si="133"/>
        <v>0</v>
      </c>
      <c r="AW115" s="203">
        <f t="shared" ca="1" si="133"/>
        <v>0</v>
      </c>
      <c r="AX115" s="203">
        <f t="shared" ca="1" si="133"/>
        <v>0</v>
      </c>
      <c r="AY115" s="203">
        <f t="shared" ca="1" si="133"/>
        <v>0</v>
      </c>
      <c r="AZ115" s="203">
        <f t="shared" ca="1" si="133"/>
        <v>0</v>
      </c>
      <c r="BA115" s="203">
        <f t="shared" ca="1" si="133"/>
        <v>0</v>
      </c>
      <c r="BB115" s="203">
        <f t="shared" ca="1" si="133"/>
        <v>0</v>
      </c>
      <c r="BC115" s="203">
        <f t="shared" ca="1" si="133"/>
        <v>0</v>
      </c>
      <c r="BD115" s="203">
        <f t="shared" ca="1" si="133"/>
        <v>0</v>
      </c>
      <c r="BE115" s="203">
        <f t="shared" ca="1" si="133"/>
        <v>0</v>
      </c>
      <c r="BF115" s="203">
        <f t="shared" ca="1" si="133"/>
        <v>0</v>
      </c>
      <c r="BG115" s="203">
        <f t="shared" ca="1" si="133"/>
        <v>0</v>
      </c>
      <c r="BH115" s="203">
        <f t="shared" ca="1" si="133"/>
        <v>0</v>
      </c>
      <c r="BI115" s="203">
        <f t="shared" ca="1" si="133"/>
        <v>0</v>
      </c>
      <c r="BJ115" s="203">
        <f t="shared" ca="1" si="133"/>
        <v>0</v>
      </c>
      <c r="BK115" s="203">
        <f t="shared" ca="1" si="133"/>
        <v>0</v>
      </c>
      <c r="BL115" s="203">
        <f t="shared" ca="1" si="133"/>
        <v>0</v>
      </c>
      <c r="BM115" s="203">
        <f t="shared" ca="1" si="133"/>
        <v>0</v>
      </c>
      <c r="BN115" s="203">
        <f t="shared" ca="1" si="133"/>
        <v>0</v>
      </c>
      <c r="BO115" s="203">
        <f t="shared" ca="1" si="133"/>
        <v>0</v>
      </c>
      <c r="BP115" s="203">
        <f t="shared" ca="1" si="133"/>
        <v>0</v>
      </c>
      <c r="BQ115" s="203">
        <f t="shared" ca="1" si="133"/>
        <v>0</v>
      </c>
      <c r="BR115" s="203">
        <f t="shared" ca="1" si="133"/>
        <v>0</v>
      </c>
      <c r="BS115" s="203">
        <f t="shared" ca="1" si="133"/>
        <v>0</v>
      </c>
      <c r="BT115" s="203">
        <f t="shared" ca="1" si="133"/>
        <v>0</v>
      </c>
      <c r="BU115" s="203">
        <f t="shared" ref="BU115:DC115" ca="1" si="134">SUMPRODUCT($DG101:$DG110,BU101:BU110,1/($DG101:$DG110+100))</f>
        <v>0</v>
      </c>
      <c r="BV115" s="203">
        <f t="shared" ca="1" si="134"/>
        <v>0</v>
      </c>
      <c r="BW115" s="203">
        <f t="shared" ca="1" si="134"/>
        <v>0</v>
      </c>
      <c r="BX115" s="203">
        <f t="shared" ca="1" si="134"/>
        <v>0</v>
      </c>
      <c r="BY115" s="203">
        <f t="shared" ca="1" si="134"/>
        <v>0</v>
      </c>
      <c r="BZ115" s="203">
        <f t="shared" ca="1" si="134"/>
        <v>0</v>
      </c>
      <c r="CA115" s="203">
        <f t="shared" ca="1" si="134"/>
        <v>0</v>
      </c>
      <c r="CB115" s="203">
        <f t="shared" ca="1" si="134"/>
        <v>0</v>
      </c>
      <c r="CC115" s="203">
        <f t="shared" ca="1" si="134"/>
        <v>0</v>
      </c>
      <c r="CD115" s="203">
        <f t="shared" ca="1" si="134"/>
        <v>0</v>
      </c>
      <c r="CE115" s="203">
        <f t="shared" ca="1" si="134"/>
        <v>0</v>
      </c>
      <c r="CF115" s="203">
        <f t="shared" ca="1" si="134"/>
        <v>0</v>
      </c>
      <c r="CG115" s="203">
        <f t="shared" ca="1" si="134"/>
        <v>0</v>
      </c>
      <c r="CH115" s="203">
        <f t="shared" ca="1" si="134"/>
        <v>0</v>
      </c>
      <c r="CI115" s="203">
        <f t="shared" ca="1" si="134"/>
        <v>0</v>
      </c>
      <c r="CJ115" s="203">
        <f t="shared" ca="1" si="134"/>
        <v>0</v>
      </c>
      <c r="CK115" s="203">
        <f t="shared" ca="1" si="134"/>
        <v>0</v>
      </c>
      <c r="CL115" s="203">
        <f t="shared" ca="1" si="134"/>
        <v>0</v>
      </c>
      <c r="CM115" s="203">
        <f t="shared" ca="1" si="134"/>
        <v>0</v>
      </c>
      <c r="CN115" s="203">
        <f t="shared" ca="1" si="134"/>
        <v>0</v>
      </c>
      <c r="CO115" s="203">
        <f t="shared" ca="1" si="134"/>
        <v>0</v>
      </c>
      <c r="CP115" s="203">
        <f t="shared" ca="1" si="134"/>
        <v>0</v>
      </c>
      <c r="CQ115" s="203">
        <f t="shared" ca="1" si="134"/>
        <v>0</v>
      </c>
      <c r="CR115" s="203">
        <f t="shared" ca="1" si="134"/>
        <v>0</v>
      </c>
      <c r="CS115" s="203">
        <f t="shared" ca="1" si="134"/>
        <v>0</v>
      </c>
      <c r="CT115" s="203">
        <f t="shared" ca="1" si="134"/>
        <v>0</v>
      </c>
      <c r="CU115" s="203">
        <f t="shared" ca="1" si="134"/>
        <v>0</v>
      </c>
      <c r="CV115" s="203">
        <f t="shared" ca="1" si="134"/>
        <v>0</v>
      </c>
      <c r="CW115" s="203">
        <f t="shared" ca="1" si="134"/>
        <v>0</v>
      </c>
      <c r="CX115" s="203">
        <f t="shared" ca="1" si="134"/>
        <v>0</v>
      </c>
      <c r="CY115" s="203">
        <f t="shared" ca="1" si="134"/>
        <v>0</v>
      </c>
      <c r="CZ115" s="203">
        <f t="shared" ca="1" si="134"/>
        <v>0</v>
      </c>
      <c r="DA115" s="203">
        <f t="shared" ca="1" si="134"/>
        <v>0</v>
      </c>
      <c r="DB115" s="203">
        <f t="shared" ca="1" si="134"/>
        <v>0</v>
      </c>
      <c r="DC115" s="203">
        <f t="shared" ca="1" si="134"/>
        <v>0</v>
      </c>
      <c r="DE115" s="118" t="str">
        <f t="shared" ca="1" si="86"/>
        <v>J.3.</v>
      </c>
    </row>
    <row r="116" spans="1:110" ht="29" hidden="1">
      <c r="A116" s="68">
        <v>104</v>
      </c>
      <c r="B116" s="262" t="str">
        <f t="shared" ca="1" si="83"/>
        <v>K.</v>
      </c>
      <c r="C116" s="269" t="str">
        <f t="shared" ca="1" si="84"/>
        <v>SIEKIAMAS REZULTATAS: Dviračiams skirtos infrastruktūros metinis naudotojų skaičius , matavimo vienetas: Naudotojai per metus</v>
      </c>
      <c r="D116" s="180"/>
      <c r="E116" s="264" t="str">
        <f t="shared" ca="1" si="85"/>
        <v/>
      </c>
      <c r="F116" s="265">
        <f ca="1">H116+NPV(FD,I116:INDEX(I116:DC116,PAL))</f>
        <v>1250536.7634105054</v>
      </c>
      <c r="G116" s="258">
        <f ca="1">SUMIF($H$5:$DC$5,"&lt;="&amp;PAL,$H116:$DC116)</f>
        <v>2132079.0472674025</v>
      </c>
      <c r="H116" s="266">
        <f t="shared" ref="H116:BS116" ca="1" si="135">OFFSET(INDIRECT("'"&amp;Opt_alt&amp;"'!H12"),$A116,H$5)*$DF116</f>
        <v>0</v>
      </c>
      <c r="I116" s="266">
        <f t="shared" ca="1" si="135"/>
        <v>11017.822248016364</v>
      </c>
      <c r="J116" s="266">
        <f t="shared" ca="1" si="135"/>
        <v>26259.353971234759</v>
      </c>
      <c r="K116" s="266">
        <f t="shared" ca="1" si="135"/>
        <v>40190.877586783463</v>
      </c>
      <c r="L116" s="266">
        <f t="shared" ca="1" si="135"/>
        <v>63124.638990308013</v>
      </c>
      <c r="M116" s="266">
        <f t="shared" ca="1" si="135"/>
        <v>70139.05457716588</v>
      </c>
      <c r="N116" s="266">
        <f t="shared" ca="1" si="135"/>
        <v>85336.037241633428</v>
      </c>
      <c r="O116" s="266">
        <f t="shared" ca="1" si="135"/>
        <v>95015.051063835519</v>
      </c>
      <c r="P116" s="266">
        <f t="shared" ca="1" si="135"/>
        <v>95205.081165963187</v>
      </c>
      <c r="Q116" s="266">
        <f t="shared" ca="1" si="135"/>
        <v>95395.491328295102</v>
      </c>
      <c r="R116" s="266">
        <f t="shared" ca="1" si="135"/>
        <v>95586.282310951705</v>
      </c>
      <c r="S116" s="266">
        <f t="shared" ca="1" si="135"/>
        <v>95777.454875573603</v>
      </c>
      <c r="T116" s="266">
        <f t="shared" ca="1" si="135"/>
        <v>95969.009785324743</v>
      </c>
      <c r="U116" s="266">
        <f t="shared" ca="1" si="135"/>
        <v>96160.947804895404</v>
      </c>
      <c r="V116" s="266">
        <f t="shared" ca="1" si="135"/>
        <v>96353.269700505189</v>
      </c>
      <c r="W116" s="266">
        <f t="shared" ca="1" si="135"/>
        <v>96353.269700505189</v>
      </c>
      <c r="X116" s="266">
        <f t="shared" ca="1" si="135"/>
        <v>96545.976239906217</v>
      </c>
      <c r="Y116" s="266">
        <f t="shared" ca="1" si="135"/>
        <v>96739.06819238601</v>
      </c>
      <c r="Z116" s="266">
        <f t="shared" ca="1" si="135"/>
        <v>96932.546328770783</v>
      </c>
      <c r="AA116" s="266">
        <f t="shared" ca="1" si="135"/>
        <v>97126.411421428304</v>
      </c>
      <c r="AB116" s="266">
        <f t="shared" ca="1" si="135"/>
        <v>97320.66424427116</v>
      </c>
      <c r="AC116" s="266">
        <f t="shared" ca="1" si="135"/>
        <v>97515.305572759709</v>
      </c>
      <c r="AD116" s="266">
        <f t="shared" ca="1" si="135"/>
        <v>97710.336183905252</v>
      </c>
      <c r="AE116" s="266">
        <f t="shared" ca="1" si="135"/>
        <v>97905.75685627303</v>
      </c>
      <c r="AF116" s="266">
        <f t="shared" ca="1" si="135"/>
        <v>98101.568369985587</v>
      </c>
      <c r="AG116" s="266">
        <f t="shared" ca="1" si="135"/>
        <v>98297.771506725549</v>
      </c>
      <c r="AH116" s="266">
        <f t="shared" ca="1" si="135"/>
        <v>0</v>
      </c>
      <c r="AI116" s="266">
        <f t="shared" ca="1" si="135"/>
        <v>0</v>
      </c>
      <c r="AJ116" s="266">
        <f t="shared" ca="1" si="135"/>
        <v>0</v>
      </c>
      <c r="AK116" s="266">
        <f t="shared" ca="1" si="135"/>
        <v>0</v>
      </c>
      <c r="AL116" s="266">
        <f t="shared" ca="1" si="135"/>
        <v>0</v>
      </c>
      <c r="AM116" s="266">
        <f t="shared" ca="1" si="135"/>
        <v>0</v>
      </c>
      <c r="AN116" s="266">
        <f t="shared" ca="1" si="135"/>
        <v>0</v>
      </c>
      <c r="AO116" s="266">
        <f t="shared" ca="1" si="135"/>
        <v>0</v>
      </c>
      <c r="AP116" s="266">
        <f t="shared" ca="1" si="135"/>
        <v>0</v>
      </c>
      <c r="AQ116" s="266">
        <f t="shared" ca="1" si="135"/>
        <v>0</v>
      </c>
      <c r="AR116" s="266">
        <f t="shared" ca="1" si="135"/>
        <v>0</v>
      </c>
      <c r="AS116" s="266">
        <f t="shared" ca="1" si="135"/>
        <v>0</v>
      </c>
      <c r="AT116" s="266">
        <f t="shared" ca="1" si="135"/>
        <v>0</v>
      </c>
      <c r="AU116" s="266">
        <f t="shared" ca="1" si="135"/>
        <v>0</v>
      </c>
      <c r="AV116" s="266">
        <f t="shared" ca="1" si="135"/>
        <v>0</v>
      </c>
      <c r="AW116" s="266">
        <f t="shared" ca="1" si="135"/>
        <v>0</v>
      </c>
      <c r="AX116" s="266">
        <f t="shared" ca="1" si="135"/>
        <v>0</v>
      </c>
      <c r="AY116" s="266">
        <f t="shared" ca="1" si="135"/>
        <v>0</v>
      </c>
      <c r="AZ116" s="266">
        <f t="shared" ca="1" si="135"/>
        <v>0</v>
      </c>
      <c r="BA116" s="266">
        <f t="shared" ca="1" si="135"/>
        <v>0</v>
      </c>
      <c r="BB116" s="266">
        <f t="shared" ca="1" si="135"/>
        <v>0</v>
      </c>
      <c r="BC116" s="266">
        <f t="shared" ca="1" si="135"/>
        <v>0</v>
      </c>
      <c r="BD116" s="266">
        <f t="shared" ca="1" si="135"/>
        <v>0</v>
      </c>
      <c r="BE116" s="266">
        <f t="shared" ca="1" si="135"/>
        <v>0</v>
      </c>
      <c r="BF116" s="266">
        <f t="shared" ca="1" si="135"/>
        <v>0</v>
      </c>
      <c r="BG116" s="266">
        <f t="shared" ca="1" si="135"/>
        <v>0</v>
      </c>
      <c r="BH116" s="266">
        <f t="shared" ca="1" si="135"/>
        <v>0</v>
      </c>
      <c r="BI116" s="266">
        <f t="shared" ca="1" si="135"/>
        <v>0</v>
      </c>
      <c r="BJ116" s="266">
        <f t="shared" ca="1" si="135"/>
        <v>0</v>
      </c>
      <c r="BK116" s="266">
        <f t="shared" ca="1" si="135"/>
        <v>0</v>
      </c>
      <c r="BL116" s="266">
        <f t="shared" ca="1" si="135"/>
        <v>0</v>
      </c>
      <c r="BM116" s="266">
        <f t="shared" ca="1" si="135"/>
        <v>0</v>
      </c>
      <c r="BN116" s="266">
        <f t="shared" ca="1" si="135"/>
        <v>0</v>
      </c>
      <c r="BO116" s="266">
        <f t="shared" ca="1" si="135"/>
        <v>0</v>
      </c>
      <c r="BP116" s="266">
        <f t="shared" ca="1" si="135"/>
        <v>0</v>
      </c>
      <c r="BQ116" s="266">
        <f t="shared" ca="1" si="135"/>
        <v>0</v>
      </c>
      <c r="BR116" s="266">
        <f t="shared" ca="1" si="135"/>
        <v>0</v>
      </c>
      <c r="BS116" s="266">
        <f t="shared" ca="1" si="135"/>
        <v>0</v>
      </c>
      <c r="BT116" s="266">
        <f t="shared" ref="BT116:DC116" ca="1" si="136">OFFSET(INDIRECT("'"&amp;Opt_alt&amp;"'!H12"),$A116,BT$5)*$DF116</f>
        <v>0</v>
      </c>
      <c r="BU116" s="266">
        <f t="shared" ca="1" si="136"/>
        <v>0</v>
      </c>
      <c r="BV116" s="266">
        <f t="shared" ca="1" si="136"/>
        <v>0</v>
      </c>
      <c r="BW116" s="266">
        <f t="shared" ca="1" si="136"/>
        <v>0</v>
      </c>
      <c r="BX116" s="266">
        <f t="shared" ca="1" si="136"/>
        <v>0</v>
      </c>
      <c r="BY116" s="266">
        <f t="shared" ca="1" si="136"/>
        <v>0</v>
      </c>
      <c r="BZ116" s="266">
        <f t="shared" ca="1" si="136"/>
        <v>0</v>
      </c>
      <c r="CA116" s="266">
        <f t="shared" ca="1" si="136"/>
        <v>0</v>
      </c>
      <c r="CB116" s="266">
        <f t="shared" ca="1" si="136"/>
        <v>0</v>
      </c>
      <c r="CC116" s="266">
        <f t="shared" ca="1" si="136"/>
        <v>0</v>
      </c>
      <c r="CD116" s="266">
        <f t="shared" ca="1" si="136"/>
        <v>0</v>
      </c>
      <c r="CE116" s="266">
        <f t="shared" ca="1" si="136"/>
        <v>0</v>
      </c>
      <c r="CF116" s="266">
        <f t="shared" ca="1" si="136"/>
        <v>0</v>
      </c>
      <c r="CG116" s="266">
        <f t="shared" ca="1" si="136"/>
        <v>0</v>
      </c>
      <c r="CH116" s="266">
        <f t="shared" ca="1" si="136"/>
        <v>0</v>
      </c>
      <c r="CI116" s="266">
        <f t="shared" ca="1" si="136"/>
        <v>0</v>
      </c>
      <c r="CJ116" s="266">
        <f t="shared" ca="1" si="136"/>
        <v>0</v>
      </c>
      <c r="CK116" s="266">
        <f t="shared" ca="1" si="136"/>
        <v>0</v>
      </c>
      <c r="CL116" s="266">
        <f t="shared" ca="1" si="136"/>
        <v>0</v>
      </c>
      <c r="CM116" s="266">
        <f t="shared" ca="1" si="136"/>
        <v>0</v>
      </c>
      <c r="CN116" s="266">
        <f t="shared" ca="1" si="136"/>
        <v>0</v>
      </c>
      <c r="CO116" s="266">
        <f t="shared" ca="1" si="136"/>
        <v>0</v>
      </c>
      <c r="CP116" s="266">
        <f t="shared" ca="1" si="136"/>
        <v>0</v>
      </c>
      <c r="CQ116" s="266">
        <f t="shared" ca="1" si="136"/>
        <v>0</v>
      </c>
      <c r="CR116" s="266">
        <f t="shared" ca="1" si="136"/>
        <v>0</v>
      </c>
      <c r="CS116" s="266">
        <f t="shared" ca="1" si="136"/>
        <v>0</v>
      </c>
      <c r="CT116" s="266">
        <f t="shared" ca="1" si="136"/>
        <v>0</v>
      </c>
      <c r="CU116" s="266">
        <f t="shared" ca="1" si="136"/>
        <v>0</v>
      </c>
      <c r="CV116" s="266">
        <f t="shared" ca="1" si="136"/>
        <v>0</v>
      </c>
      <c r="CW116" s="266">
        <f t="shared" ca="1" si="136"/>
        <v>0</v>
      </c>
      <c r="CX116" s="266">
        <f t="shared" ca="1" si="136"/>
        <v>0</v>
      </c>
      <c r="CY116" s="266">
        <f t="shared" ca="1" si="136"/>
        <v>0</v>
      </c>
      <c r="CZ116" s="266">
        <f t="shared" ca="1" si="136"/>
        <v>0</v>
      </c>
      <c r="DA116" s="266">
        <f t="shared" ca="1" si="136"/>
        <v>0</v>
      </c>
      <c r="DB116" s="266">
        <f t="shared" ca="1" si="136"/>
        <v>0</v>
      </c>
      <c r="DC116" s="266">
        <f t="shared" ca="1" si="136"/>
        <v>0</v>
      </c>
      <c r="DD116" s="37"/>
      <c r="DE116" s="118" t="str">
        <f t="shared" ca="1" si="86"/>
        <v>K.</v>
      </c>
      <c r="DF116">
        <f ca="1">VLOOKUP(DE116,scenarijai,$DF$6,FALSE)</f>
        <v>1</v>
      </c>
    </row>
    <row r="117" spans="1:110" hidden="1">
      <c r="A117" s="68">
        <v>105</v>
      </c>
      <c r="B117" s="262" t="str">
        <f t="shared" ca="1" si="83"/>
        <v>L.</v>
      </c>
      <c r="C117" s="269" t="str">
        <f t="shared" ca="1" si="84"/>
        <v>SOCIALINIS - EKONOMINIS POVEIKIS</v>
      </c>
      <c r="D117" s="255"/>
      <c r="E117" s="270" t="str">
        <f t="shared" ca="1" si="85"/>
        <v/>
      </c>
      <c r="F117" s="265">
        <f ca="1">H117+NPV(SD,I117:INDEX(I117:DC117,PAL))</f>
        <v>158361879.40199143</v>
      </c>
      <c r="G117" s="258">
        <f ca="1">SUMIF($H$5:$DC$5,"&lt;="&amp;PAL,$H117:$DC117)</f>
        <v>327643765.605088</v>
      </c>
      <c r="H117" s="271">
        <f ca="1">H118-H126</f>
        <v>0</v>
      </c>
      <c r="I117" s="271">
        <f t="shared" ref="I117:BT117" ca="1" si="137">I118-I126</f>
        <v>889426.70279300166</v>
      </c>
      <c r="J117" s="271">
        <f t="shared" ca="1" si="137"/>
        <v>2126340.8289387012</v>
      </c>
      <c r="K117" s="271">
        <f t="shared" ca="1" si="137"/>
        <v>3821000.7260133699</v>
      </c>
      <c r="L117" s="271">
        <f t="shared" ca="1" si="137"/>
        <v>6418795.0296976641</v>
      </c>
      <c r="M117" s="271">
        <f t="shared" ca="1" si="137"/>
        <v>8600929.2037793156</v>
      </c>
      <c r="N117" s="271">
        <f t="shared" ca="1" si="137"/>
        <v>11551185.125089992</v>
      </c>
      <c r="O117" s="271">
        <f t="shared" ca="1" si="137"/>
        <v>14734405.813273314</v>
      </c>
      <c r="P117" s="271">
        <f t="shared" ca="1" si="137"/>
        <v>9468679.6412984766</v>
      </c>
      <c r="Q117" s="271">
        <f t="shared" ca="1" si="137"/>
        <v>10161120.847694539</v>
      </c>
      <c r="R117" s="271">
        <f t="shared" ca="1" si="137"/>
        <v>10859673.341044761</v>
      </c>
      <c r="S117" s="271">
        <f t="shared" ca="1" si="137"/>
        <v>11564475.920957107</v>
      </c>
      <c r="T117" s="271">
        <f t="shared" ca="1" si="137"/>
        <v>12255207.786758209</v>
      </c>
      <c r="U117" s="271">
        <f t="shared" ca="1" si="137"/>
        <v>12952398.140377795</v>
      </c>
      <c r="V117" s="271">
        <f t="shared" ca="1" si="137"/>
        <v>13656199.564435685</v>
      </c>
      <c r="W117" s="271">
        <f t="shared" ca="1" si="137"/>
        <v>14341404.189844521</v>
      </c>
      <c r="X117" s="271">
        <f t="shared" ca="1" si="137"/>
        <v>15057581.597182073</v>
      </c>
      <c r="Y117" s="271">
        <f t="shared" ca="1" si="137"/>
        <v>15780847.599300126</v>
      </c>
      <c r="Z117" s="271">
        <f t="shared" ca="1" si="137"/>
        <v>16511375.120145207</v>
      </c>
      <c r="AA117" s="271">
        <f t="shared" ca="1" si="137"/>
        <v>17249343.23781294</v>
      </c>
      <c r="AB117" s="271">
        <f t="shared" ca="1" si="137"/>
        <v>17994937.154767103</v>
      </c>
      <c r="AC117" s="271">
        <f t="shared" ca="1" si="137"/>
        <v>18748348.515030589</v>
      </c>
      <c r="AD117" s="271">
        <f t="shared" ca="1" si="137"/>
        <v>19530608.957005925</v>
      </c>
      <c r="AE117" s="271">
        <f t="shared" ca="1" si="137"/>
        <v>20321172.126118105</v>
      </c>
      <c r="AF117" s="271">
        <f t="shared" ca="1" si="137"/>
        <v>21120249.367145259</v>
      </c>
      <c r="AG117" s="271">
        <f t="shared" ca="1" si="137"/>
        <v>21928059.068584237</v>
      </c>
      <c r="AH117" s="271">
        <f t="shared" ca="1" si="137"/>
        <v>0</v>
      </c>
      <c r="AI117" s="271">
        <f t="shared" ca="1" si="137"/>
        <v>0</v>
      </c>
      <c r="AJ117" s="271">
        <f t="shared" ca="1" si="137"/>
        <v>0</v>
      </c>
      <c r="AK117" s="271">
        <f t="shared" ca="1" si="137"/>
        <v>0</v>
      </c>
      <c r="AL117" s="271">
        <f t="shared" ca="1" si="137"/>
        <v>0</v>
      </c>
      <c r="AM117" s="271">
        <f t="shared" ca="1" si="137"/>
        <v>0</v>
      </c>
      <c r="AN117" s="271">
        <f t="shared" ca="1" si="137"/>
        <v>0</v>
      </c>
      <c r="AO117" s="271">
        <f t="shared" ca="1" si="137"/>
        <v>0</v>
      </c>
      <c r="AP117" s="271">
        <f t="shared" ca="1" si="137"/>
        <v>0</v>
      </c>
      <c r="AQ117" s="271">
        <f t="shared" ca="1" si="137"/>
        <v>0</v>
      </c>
      <c r="AR117" s="271">
        <f t="shared" ca="1" si="137"/>
        <v>0</v>
      </c>
      <c r="AS117" s="271">
        <f t="shared" ca="1" si="137"/>
        <v>0</v>
      </c>
      <c r="AT117" s="271">
        <f t="shared" ca="1" si="137"/>
        <v>0</v>
      </c>
      <c r="AU117" s="271">
        <f t="shared" ca="1" si="137"/>
        <v>0</v>
      </c>
      <c r="AV117" s="271">
        <f t="shared" ca="1" si="137"/>
        <v>0</v>
      </c>
      <c r="AW117" s="271">
        <f t="shared" ca="1" si="137"/>
        <v>0</v>
      </c>
      <c r="AX117" s="271">
        <f t="shared" ca="1" si="137"/>
        <v>0</v>
      </c>
      <c r="AY117" s="271">
        <f t="shared" ca="1" si="137"/>
        <v>0</v>
      </c>
      <c r="AZ117" s="271">
        <f t="shared" ca="1" si="137"/>
        <v>0</v>
      </c>
      <c r="BA117" s="271">
        <f t="shared" ca="1" si="137"/>
        <v>0</v>
      </c>
      <c r="BB117" s="271">
        <f t="shared" ca="1" si="137"/>
        <v>0</v>
      </c>
      <c r="BC117" s="271">
        <f t="shared" ca="1" si="137"/>
        <v>0</v>
      </c>
      <c r="BD117" s="271">
        <f t="shared" ca="1" si="137"/>
        <v>0</v>
      </c>
      <c r="BE117" s="271">
        <f t="shared" ca="1" si="137"/>
        <v>0</v>
      </c>
      <c r="BF117" s="271">
        <f t="shared" ca="1" si="137"/>
        <v>0</v>
      </c>
      <c r="BG117" s="271">
        <f t="shared" ca="1" si="137"/>
        <v>0</v>
      </c>
      <c r="BH117" s="271">
        <f t="shared" ca="1" si="137"/>
        <v>0</v>
      </c>
      <c r="BI117" s="271">
        <f t="shared" ca="1" si="137"/>
        <v>0</v>
      </c>
      <c r="BJ117" s="271">
        <f t="shared" ca="1" si="137"/>
        <v>0</v>
      </c>
      <c r="BK117" s="271">
        <f t="shared" ca="1" si="137"/>
        <v>0</v>
      </c>
      <c r="BL117" s="271">
        <f t="shared" ca="1" si="137"/>
        <v>0</v>
      </c>
      <c r="BM117" s="271">
        <f t="shared" ca="1" si="137"/>
        <v>0</v>
      </c>
      <c r="BN117" s="271">
        <f t="shared" ca="1" si="137"/>
        <v>0</v>
      </c>
      <c r="BO117" s="271">
        <f t="shared" ca="1" si="137"/>
        <v>0</v>
      </c>
      <c r="BP117" s="271">
        <f t="shared" ca="1" si="137"/>
        <v>0</v>
      </c>
      <c r="BQ117" s="271">
        <f t="shared" ca="1" si="137"/>
        <v>0</v>
      </c>
      <c r="BR117" s="271">
        <f t="shared" ca="1" si="137"/>
        <v>0</v>
      </c>
      <c r="BS117" s="271">
        <f t="shared" ca="1" si="137"/>
        <v>0</v>
      </c>
      <c r="BT117" s="271">
        <f t="shared" ca="1" si="137"/>
        <v>0</v>
      </c>
      <c r="BU117" s="271">
        <f t="shared" ref="BU117:DC117" ca="1" si="138">BU118-BU126</f>
        <v>0</v>
      </c>
      <c r="BV117" s="271">
        <f t="shared" ca="1" si="138"/>
        <v>0</v>
      </c>
      <c r="BW117" s="271">
        <f t="shared" ca="1" si="138"/>
        <v>0</v>
      </c>
      <c r="BX117" s="271">
        <f t="shared" ca="1" si="138"/>
        <v>0</v>
      </c>
      <c r="BY117" s="271">
        <f t="shared" ca="1" si="138"/>
        <v>0</v>
      </c>
      <c r="BZ117" s="271">
        <f t="shared" ca="1" si="138"/>
        <v>0</v>
      </c>
      <c r="CA117" s="271">
        <f t="shared" ca="1" si="138"/>
        <v>0</v>
      </c>
      <c r="CB117" s="271">
        <f t="shared" ca="1" si="138"/>
        <v>0</v>
      </c>
      <c r="CC117" s="271">
        <f t="shared" ca="1" si="138"/>
        <v>0</v>
      </c>
      <c r="CD117" s="271">
        <f t="shared" ca="1" si="138"/>
        <v>0</v>
      </c>
      <c r="CE117" s="271">
        <f t="shared" ca="1" si="138"/>
        <v>0</v>
      </c>
      <c r="CF117" s="271">
        <f t="shared" ca="1" si="138"/>
        <v>0</v>
      </c>
      <c r="CG117" s="271">
        <f t="shared" ca="1" si="138"/>
        <v>0</v>
      </c>
      <c r="CH117" s="271">
        <f t="shared" ca="1" si="138"/>
        <v>0</v>
      </c>
      <c r="CI117" s="271">
        <f t="shared" ca="1" si="138"/>
        <v>0</v>
      </c>
      <c r="CJ117" s="271">
        <f t="shared" ca="1" si="138"/>
        <v>0</v>
      </c>
      <c r="CK117" s="271">
        <f t="shared" ca="1" si="138"/>
        <v>0</v>
      </c>
      <c r="CL117" s="271">
        <f t="shared" ca="1" si="138"/>
        <v>0</v>
      </c>
      <c r="CM117" s="271">
        <f t="shared" ca="1" si="138"/>
        <v>0</v>
      </c>
      <c r="CN117" s="271">
        <f t="shared" ca="1" si="138"/>
        <v>0</v>
      </c>
      <c r="CO117" s="271">
        <f t="shared" ca="1" si="138"/>
        <v>0</v>
      </c>
      <c r="CP117" s="271">
        <f t="shared" ca="1" si="138"/>
        <v>0</v>
      </c>
      <c r="CQ117" s="271">
        <f t="shared" ca="1" si="138"/>
        <v>0</v>
      </c>
      <c r="CR117" s="271">
        <f t="shared" ca="1" si="138"/>
        <v>0</v>
      </c>
      <c r="CS117" s="271">
        <f t="shared" ca="1" si="138"/>
        <v>0</v>
      </c>
      <c r="CT117" s="271">
        <f t="shared" ca="1" si="138"/>
        <v>0</v>
      </c>
      <c r="CU117" s="271">
        <f t="shared" ca="1" si="138"/>
        <v>0</v>
      </c>
      <c r="CV117" s="271">
        <f t="shared" ca="1" si="138"/>
        <v>0</v>
      </c>
      <c r="CW117" s="271">
        <f t="shared" ca="1" si="138"/>
        <v>0</v>
      </c>
      <c r="CX117" s="271">
        <f t="shared" ca="1" si="138"/>
        <v>0</v>
      </c>
      <c r="CY117" s="271">
        <f t="shared" ca="1" si="138"/>
        <v>0</v>
      </c>
      <c r="CZ117" s="271">
        <f t="shared" ca="1" si="138"/>
        <v>0</v>
      </c>
      <c r="DA117" s="271">
        <f t="shared" ca="1" si="138"/>
        <v>0</v>
      </c>
      <c r="DB117" s="271">
        <f t="shared" ca="1" si="138"/>
        <v>0</v>
      </c>
      <c r="DC117" s="271">
        <f t="shared" ca="1" si="138"/>
        <v>0</v>
      </c>
      <c r="DD117" s="37"/>
      <c r="DE117" s="118"/>
    </row>
    <row r="118" spans="1:110" ht="43.5" hidden="1">
      <c r="A118" s="68">
        <v>106</v>
      </c>
      <c r="B118" s="262" t="str">
        <f t="shared" ca="1" si="83"/>
        <v>L.1.</v>
      </c>
      <c r="C118" s="269" t="str">
        <f t="shared" ca="1" si="84"/>
        <v>Socialinio - ekonominio poveikio nauda</v>
      </c>
      <c r="D118" s="255" t="str">
        <f>IF(Result_mat=0,"",Result_mat)</f>
        <v>Naudotojai per metus</v>
      </c>
      <c r="E118" s="270" t="str">
        <f t="shared" ca="1" si="85"/>
        <v/>
      </c>
      <c r="F118" s="265">
        <f ca="1">H118+NPV(SD,I118:INDEX(I118:DC118,PAL))</f>
        <v>158361879.40199143</v>
      </c>
      <c r="G118" s="258">
        <f ca="1">SUMIF($H$5:$DC$5,"&lt;="&amp;PAL,$H118:$DC118)</f>
        <v>327643765.605088</v>
      </c>
      <c r="H118" s="271">
        <f ca="1">SUM(H119:H125)</f>
        <v>0</v>
      </c>
      <c r="I118" s="271">
        <f t="shared" ref="I118:BT118" ca="1" si="139">SUM(I119:I125)</f>
        <v>889426.70279300166</v>
      </c>
      <c r="J118" s="271">
        <f t="shared" ca="1" si="139"/>
        <v>2126340.8289387012</v>
      </c>
      <c r="K118" s="271">
        <f t="shared" ca="1" si="139"/>
        <v>3821000.7260133699</v>
      </c>
      <c r="L118" s="271">
        <f t="shared" ca="1" si="139"/>
        <v>6418795.0296976641</v>
      </c>
      <c r="M118" s="271">
        <f t="shared" ca="1" si="139"/>
        <v>8600929.2037793156</v>
      </c>
      <c r="N118" s="271">
        <f t="shared" ca="1" si="139"/>
        <v>11551185.125089992</v>
      </c>
      <c r="O118" s="271">
        <f t="shared" ca="1" si="139"/>
        <v>14734405.813273314</v>
      </c>
      <c r="P118" s="271">
        <f t="shared" ca="1" si="139"/>
        <v>9468679.6412984766</v>
      </c>
      <c r="Q118" s="271">
        <f t="shared" ca="1" si="139"/>
        <v>10161120.847694539</v>
      </c>
      <c r="R118" s="271">
        <f t="shared" ca="1" si="139"/>
        <v>10859673.341044761</v>
      </c>
      <c r="S118" s="271">
        <f t="shared" ca="1" si="139"/>
        <v>11564475.920957107</v>
      </c>
      <c r="T118" s="271">
        <f t="shared" ca="1" si="139"/>
        <v>12255207.786758209</v>
      </c>
      <c r="U118" s="271">
        <f t="shared" ca="1" si="139"/>
        <v>12952398.140377795</v>
      </c>
      <c r="V118" s="271">
        <f t="shared" ca="1" si="139"/>
        <v>13656199.564435685</v>
      </c>
      <c r="W118" s="271">
        <f t="shared" ca="1" si="139"/>
        <v>14341404.189844521</v>
      </c>
      <c r="X118" s="271">
        <f t="shared" ca="1" si="139"/>
        <v>15057581.597182073</v>
      </c>
      <c r="Y118" s="271">
        <f t="shared" ca="1" si="139"/>
        <v>15780847.599300126</v>
      </c>
      <c r="Z118" s="271">
        <f t="shared" ca="1" si="139"/>
        <v>16511375.120145207</v>
      </c>
      <c r="AA118" s="271">
        <f t="shared" ca="1" si="139"/>
        <v>17249343.23781294</v>
      </c>
      <c r="AB118" s="271">
        <f t="shared" ca="1" si="139"/>
        <v>17994937.154767103</v>
      </c>
      <c r="AC118" s="271">
        <f t="shared" ca="1" si="139"/>
        <v>18748348.515030589</v>
      </c>
      <c r="AD118" s="271">
        <f t="shared" ca="1" si="139"/>
        <v>19530608.957005925</v>
      </c>
      <c r="AE118" s="271">
        <f t="shared" ca="1" si="139"/>
        <v>20321172.126118105</v>
      </c>
      <c r="AF118" s="271">
        <f t="shared" ca="1" si="139"/>
        <v>21120249.367145259</v>
      </c>
      <c r="AG118" s="271">
        <f t="shared" ca="1" si="139"/>
        <v>21928059.068584237</v>
      </c>
      <c r="AH118" s="271">
        <f t="shared" ca="1" si="139"/>
        <v>0</v>
      </c>
      <c r="AI118" s="271">
        <f t="shared" ca="1" si="139"/>
        <v>0</v>
      </c>
      <c r="AJ118" s="271">
        <f t="shared" ca="1" si="139"/>
        <v>0</v>
      </c>
      <c r="AK118" s="271">
        <f t="shared" ca="1" si="139"/>
        <v>0</v>
      </c>
      <c r="AL118" s="271">
        <f t="shared" ca="1" si="139"/>
        <v>0</v>
      </c>
      <c r="AM118" s="271">
        <f t="shared" ca="1" si="139"/>
        <v>0</v>
      </c>
      <c r="AN118" s="271">
        <f t="shared" ca="1" si="139"/>
        <v>0</v>
      </c>
      <c r="AO118" s="271">
        <f t="shared" ca="1" si="139"/>
        <v>0</v>
      </c>
      <c r="AP118" s="271">
        <f t="shared" ca="1" si="139"/>
        <v>0</v>
      </c>
      <c r="AQ118" s="271">
        <f t="shared" ca="1" si="139"/>
        <v>0</v>
      </c>
      <c r="AR118" s="271">
        <f t="shared" ca="1" si="139"/>
        <v>0</v>
      </c>
      <c r="AS118" s="271">
        <f t="shared" ca="1" si="139"/>
        <v>0</v>
      </c>
      <c r="AT118" s="271">
        <f t="shared" ca="1" si="139"/>
        <v>0</v>
      </c>
      <c r="AU118" s="271">
        <f t="shared" ca="1" si="139"/>
        <v>0</v>
      </c>
      <c r="AV118" s="271">
        <f t="shared" ca="1" si="139"/>
        <v>0</v>
      </c>
      <c r="AW118" s="271">
        <f t="shared" ca="1" si="139"/>
        <v>0</v>
      </c>
      <c r="AX118" s="271">
        <f t="shared" ca="1" si="139"/>
        <v>0</v>
      </c>
      <c r="AY118" s="271">
        <f t="shared" ca="1" si="139"/>
        <v>0</v>
      </c>
      <c r="AZ118" s="271">
        <f t="shared" ca="1" si="139"/>
        <v>0</v>
      </c>
      <c r="BA118" s="271">
        <f t="shared" ca="1" si="139"/>
        <v>0</v>
      </c>
      <c r="BB118" s="271">
        <f t="shared" ca="1" si="139"/>
        <v>0</v>
      </c>
      <c r="BC118" s="271">
        <f t="shared" ca="1" si="139"/>
        <v>0</v>
      </c>
      <c r="BD118" s="271">
        <f t="shared" ca="1" si="139"/>
        <v>0</v>
      </c>
      <c r="BE118" s="271">
        <f t="shared" ca="1" si="139"/>
        <v>0</v>
      </c>
      <c r="BF118" s="271">
        <f t="shared" ca="1" si="139"/>
        <v>0</v>
      </c>
      <c r="BG118" s="271">
        <f t="shared" ca="1" si="139"/>
        <v>0</v>
      </c>
      <c r="BH118" s="271">
        <f t="shared" ca="1" si="139"/>
        <v>0</v>
      </c>
      <c r="BI118" s="271">
        <f t="shared" ca="1" si="139"/>
        <v>0</v>
      </c>
      <c r="BJ118" s="271">
        <f t="shared" ca="1" si="139"/>
        <v>0</v>
      </c>
      <c r="BK118" s="271">
        <f t="shared" ca="1" si="139"/>
        <v>0</v>
      </c>
      <c r="BL118" s="271">
        <f t="shared" ca="1" si="139"/>
        <v>0</v>
      </c>
      <c r="BM118" s="271">
        <f t="shared" ca="1" si="139"/>
        <v>0</v>
      </c>
      <c r="BN118" s="271">
        <f t="shared" ca="1" si="139"/>
        <v>0</v>
      </c>
      <c r="BO118" s="271">
        <f t="shared" ca="1" si="139"/>
        <v>0</v>
      </c>
      <c r="BP118" s="271">
        <f t="shared" ca="1" si="139"/>
        <v>0</v>
      </c>
      <c r="BQ118" s="271">
        <f t="shared" ca="1" si="139"/>
        <v>0</v>
      </c>
      <c r="BR118" s="271">
        <f t="shared" ca="1" si="139"/>
        <v>0</v>
      </c>
      <c r="BS118" s="271">
        <f t="shared" ca="1" si="139"/>
        <v>0</v>
      </c>
      <c r="BT118" s="271">
        <f t="shared" ca="1" si="139"/>
        <v>0</v>
      </c>
      <c r="BU118" s="271">
        <f t="shared" ref="BU118:DC118" ca="1" si="140">SUM(BU119:BU125)</f>
        <v>0</v>
      </c>
      <c r="BV118" s="271">
        <f t="shared" ca="1" si="140"/>
        <v>0</v>
      </c>
      <c r="BW118" s="271">
        <f t="shared" ca="1" si="140"/>
        <v>0</v>
      </c>
      <c r="BX118" s="271">
        <f t="shared" ca="1" si="140"/>
        <v>0</v>
      </c>
      <c r="BY118" s="271">
        <f t="shared" ca="1" si="140"/>
        <v>0</v>
      </c>
      <c r="BZ118" s="271">
        <f t="shared" ca="1" si="140"/>
        <v>0</v>
      </c>
      <c r="CA118" s="271">
        <f t="shared" ca="1" si="140"/>
        <v>0</v>
      </c>
      <c r="CB118" s="271">
        <f t="shared" ca="1" si="140"/>
        <v>0</v>
      </c>
      <c r="CC118" s="271">
        <f t="shared" ca="1" si="140"/>
        <v>0</v>
      </c>
      <c r="CD118" s="271">
        <f t="shared" ca="1" si="140"/>
        <v>0</v>
      </c>
      <c r="CE118" s="271">
        <f t="shared" ca="1" si="140"/>
        <v>0</v>
      </c>
      <c r="CF118" s="271">
        <f t="shared" ca="1" si="140"/>
        <v>0</v>
      </c>
      <c r="CG118" s="271">
        <f t="shared" ca="1" si="140"/>
        <v>0</v>
      </c>
      <c r="CH118" s="271">
        <f t="shared" ca="1" si="140"/>
        <v>0</v>
      </c>
      <c r="CI118" s="271">
        <f t="shared" ca="1" si="140"/>
        <v>0</v>
      </c>
      <c r="CJ118" s="271">
        <f t="shared" ca="1" si="140"/>
        <v>0</v>
      </c>
      <c r="CK118" s="271">
        <f t="shared" ca="1" si="140"/>
        <v>0</v>
      </c>
      <c r="CL118" s="271">
        <f t="shared" ca="1" si="140"/>
        <v>0</v>
      </c>
      <c r="CM118" s="271">
        <f t="shared" ca="1" si="140"/>
        <v>0</v>
      </c>
      <c r="CN118" s="271">
        <f t="shared" ca="1" si="140"/>
        <v>0</v>
      </c>
      <c r="CO118" s="271">
        <f t="shared" ca="1" si="140"/>
        <v>0</v>
      </c>
      <c r="CP118" s="271">
        <f t="shared" ca="1" si="140"/>
        <v>0</v>
      </c>
      <c r="CQ118" s="271">
        <f t="shared" ca="1" si="140"/>
        <v>0</v>
      </c>
      <c r="CR118" s="271">
        <f t="shared" ca="1" si="140"/>
        <v>0</v>
      </c>
      <c r="CS118" s="271">
        <f t="shared" ca="1" si="140"/>
        <v>0</v>
      </c>
      <c r="CT118" s="271">
        <f t="shared" ca="1" si="140"/>
        <v>0</v>
      </c>
      <c r="CU118" s="271">
        <f t="shared" ca="1" si="140"/>
        <v>0</v>
      </c>
      <c r="CV118" s="271">
        <f t="shared" ca="1" si="140"/>
        <v>0</v>
      </c>
      <c r="CW118" s="271">
        <f t="shared" ca="1" si="140"/>
        <v>0</v>
      </c>
      <c r="CX118" s="271">
        <f t="shared" ca="1" si="140"/>
        <v>0</v>
      </c>
      <c r="CY118" s="271">
        <f t="shared" ca="1" si="140"/>
        <v>0</v>
      </c>
      <c r="CZ118" s="271">
        <f t="shared" ca="1" si="140"/>
        <v>0</v>
      </c>
      <c r="DA118" s="271">
        <f t="shared" ca="1" si="140"/>
        <v>0</v>
      </c>
      <c r="DB118" s="271">
        <f t="shared" ca="1" si="140"/>
        <v>0</v>
      </c>
      <c r="DC118" s="271">
        <f t="shared" ca="1" si="140"/>
        <v>0</v>
      </c>
      <c r="DE118" s="118"/>
    </row>
    <row r="119" spans="1:110" hidden="1">
      <c r="A119" s="68">
        <v>107</v>
      </c>
      <c r="B119" s="262" t="str">
        <f t="shared" ca="1" si="83"/>
        <v>L.1.1.</v>
      </c>
      <c r="C119" s="263" t="str">
        <f t="shared" ca="1" si="84"/>
        <v>Oro taršos sumažėjimas</v>
      </c>
      <c r="D119" s="238"/>
      <c r="E119" s="264" t="str">
        <f t="shared" ca="1" si="85"/>
        <v/>
      </c>
      <c r="F119" s="265">
        <f ca="1">H119+NPV(SD,I119:INDEX(I119:DC119,PAL))</f>
        <v>37759682.159660198</v>
      </c>
      <c r="G119" s="258">
        <f ca="1">SUMIF($H$5:$DC$5,"&lt;="&amp;PAL,$H119:$DC119)</f>
        <v>68843988.93598564</v>
      </c>
      <c r="H119" s="266">
        <f t="shared" ref="H119:W125" ca="1" si="141">OFFSET(INDIRECT("'"&amp;Opt_alt&amp;"'!H12"),$A119,H$5)*$DF119</f>
        <v>0</v>
      </c>
      <c r="I119" s="266">
        <f t="shared" ca="1" si="141"/>
        <v>284562.89907463966</v>
      </c>
      <c r="J119" s="266">
        <f t="shared" ca="1" si="141"/>
        <v>752620.7246102764</v>
      </c>
      <c r="K119" s="266">
        <f t="shared" ca="1" si="141"/>
        <v>1490784.7106611985</v>
      </c>
      <c r="L119" s="266">
        <f t="shared" ca="1" si="141"/>
        <v>2684586.8222182458</v>
      </c>
      <c r="M119" s="266">
        <f t="shared" ca="1" si="141"/>
        <v>4055164.9212313364</v>
      </c>
      <c r="N119" s="266">
        <f t="shared" ca="1" si="141"/>
        <v>5778170.8187684231</v>
      </c>
      <c r="O119" s="266">
        <f t="shared" ca="1" si="141"/>
        <v>7760415.2922484521</v>
      </c>
      <c r="P119" s="266">
        <f t="shared" ca="1" si="141"/>
        <v>1872567.2786402446</v>
      </c>
      <c r="Q119" s="266">
        <f t="shared" ca="1" si="141"/>
        <v>1939182.59782434</v>
      </c>
      <c r="R119" s="266">
        <f t="shared" ca="1" si="141"/>
        <v>2008151.5629889427</v>
      </c>
      <c r="S119" s="266">
        <f t="shared" ca="1" si="141"/>
        <v>2079557.5022669788</v>
      </c>
      <c r="T119" s="266">
        <f t="shared" ca="1" si="141"/>
        <v>2153485.6805353705</v>
      </c>
      <c r="U119" s="266">
        <f t="shared" ca="1" si="141"/>
        <v>2230025.8153326241</v>
      </c>
      <c r="V119" s="266">
        <f t="shared" ca="1" si="141"/>
        <v>2309270.210043232</v>
      </c>
      <c r="W119" s="266">
        <f t="shared" ca="1" si="141"/>
        <v>2386553.0094316751</v>
      </c>
      <c r="X119" s="266">
        <f t="shared" ref="X119:AM125" ca="1" si="142">OFFSET(INDIRECT("'"&amp;Opt_alt&amp;"'!H12"),$A119,X$5)*$DF119</f>
        <v>2471325.5184819666</v>
      </c>
      <c r="Y119" s="266">
        <f t="shared" ca="1" si="142"/>
        <v>2559093.3116125981</v>
      </c>
      <c r="Z119" s="266">
        <f t="shared" ca="1" si="142"/>
        <v>2649961.7349382886</v>
      </c>
      <c r="AA119" s="266">
        <f t="shared" ca="1" si="142"/>
        <v>2744040.1121718436</v>
      </c>
      <c r="AB119" s="266">
        <f t="shared" ca="1" si="142"/>
        <v>2841442.1487984112</v>
      </c>
      <c r="AC119" s="266">
        <f t="shared" ca="1" si="142"/>
        <v>2942285.3228215612</v>
      </c>
      <c r="AD119" s="266">
        <f t="shared" ca="1" si="142"/>
        <v>3046691.1935543939</v>
      </c>
      <c r="AE119" s="266">
        <f t="shared" ca="1" si="142"/>
        <v>3154785.6080728541</v>
      </c>
      <c r="AF119" s="266">
        <f t="shared" ca="1" si="142"/>
        <v>3266698.7235336485</v>
      </c>
      <c r="AG119" s="266">
        <f t="shared" ca="1" si="142"/>
        <v>3382565.4161241008</v>
      </c>
      <c r="AH119" s="266">
        <f t="shared" ca="1" si="142"/>
        <v>0</v>
      </c>
      <c r="AI119" s="266">
        <f t="shared" ca="1" si="142"/>
        <v>0</v>
      </c>
      <c r="AJ119" s="266">
        <f t="shared" ca="1" si="142"/>
        <v>0</v>
      </c>
      <c r="AK119" s="266">
        <f t="shared" ca="1" si="142"/>
        <v>0</v>
      </c>
      <c r="AL119" s="266">
        <f t="shared" ca="1" si="142"/>
        <v>0</v>
      </c>
      <c r="AM119" s="266">
        <f t="shared" ca="1" si="142"/>
        <v>0</v>
      </c>
      <c r="AN119" s="266">
        <f t="shared" ref="AN119:BC125" ca="1" si="143">OFFSET(INDIRECT("'"&amp;Opt_alt&amp;"'!H12"),$A119,AN$5)*$DF119</f>
        <v>0</v>
      </c>
      <c r="AO119" s="266">
        <f t="shared" ca="1" si="143"/>
        <v>0</v>
      </c>
      <c r="AP119" s="266">
        <f t="shared" ca="1" si="143"/>
        <v>0</v>
      </c>
      <c r="AQ119" s="266">
        <f t="shared" ca="1" si="143"/>
        <v>0</v>
      </c>
      <c r="AR119" s="266">
        <f t="shared" ca="1" si="143"/>
        <v>0</v>
      </c>
      <c r="AS119" s="266">
        <f t="shared" ca="1" si="143"/>
        <v>0</v>
      </c>
      <c r="AT119" s="266">
        <f t="shared" ca="1" si="143"/>
        <v>0</v>
      </c>
      <c r="AU119" s="266">
        <f t="shared" ca="1" si="143"/>
        <v>0</v>
      </c>
      <c r="AV119" s="266">
        <f t="shared" ca="1" si="143"/>
        <v>0</v>
      </c>
      <c r="AW119" s="266">
        <f t="shared" ca="1" si="143"/>
        <v>0</v>
      </c>
      <c r="AX119" s="266">
        <f t="shared" ca="1" si="143"/>
        <v>0</v>
      </c>
      <c r="AY119" s="266">
        <f t="shared" ca="1" si="143"/>
        <v>0</v>
      </c>
      <c r="AZ119" s="266">
        <f t="shared" ca="1" si="143"/>
        <v>0</v>
      </c>
      <c r="BA119" s="266">
        <f t="shared" ca="1" si="143"/>
        <v>0</v>
      </c>
      <c r="BB119" s="266">
        <f t="shared" ca="1" si="143"/>
        <v>0</v>
      </c>
      <c r="BC119" s="266">
        <f t="shared" ca="1" si="143"/>
        <v>0</v>
      </c>
      <c r="BD119" s="266">
        <f t="shared" ref="BD119:BS125" ca="1" si="144">OFFSET(INDIRECT("'"&amp;Opt_alt&amp;"'!H12"),$A119,BD$5)*$DF119</f>
        <v>0</v>
      </c>
      <c r="BE119" s="266">
        <f t="shared" ca="1" si="144"/>
        <v>0</v>
      </c>
      <c r="BF119" s="266">
        <f t="shared" ca="1" si="144"/>
        <v>0</v>
      </c>
      <c r="BG119" s="266">
        <f t="shared" ca="1" si="144"/>
        <v>0</v>
      </c>
      <c r="BH119" s="266">
        <f t="shared" ca="1" si="144"/>
        <v>0</v>
      </c>
      <c r="BI119" s="266">
        <f t="shared" ca="1" si="144"/>
        <v>0</v>
      </c>
      <c r="BJ119" s="266">
        <f t="shared" ca="1" si="144"/>
        <v>0</v>
      </c>
      <c r="BK119" s="266">
        <f t="shared" ca="1" si="144"/>
        <v>0</v>
      </c>
      <c r="BL119" s="266">
        <f t="shared" ca="1" si="144"/>
        <v>0</v>
      </c>
      <c r="BM119" s="266">
        <f t="shared" ca="1" si="144"/>
        <v>0</v>
      </c>
      <c r="BN119" s="266">
        <f t="shared" ca="1" si="144"/>
        <v>0</v>
      </c>
      <c r="BO119" s="266">
        <f t="shared" ca="1" si="144"/>
        <v>0</v>
      </c>
      <c r="BP119" s="266">
        <f t="shared" ca="1" si="144"/>
        <v>0</v>
      </c>
      <c r="BQ119" s="266">
        <f t="shared" ca="1" si="144"/>
        <v>0</v>
      </c>
      <c r="BR119" s="266">
        <f t="shared" ca="1" si="144"/>
        <v>0</v>
      </c>
      <c r="BS119" s="266">
        <f t="shared" ca="1" si="144"/>
        <v>0</v>
      </c>
      <c r="BT119" s="266">
        <f t="shared" ref="BT119:CI125" ca="1" si="145">OFFSET(INDIRECT("'"&amp;Opt_alt&amp;"'!H12"),$A119,BT$5)*$DF119</f>
        <v>0</v>
      </c>
      <c r="BU119" s="266">
        <f t="shared" ca="1" si="145"/>
        <v>0</v>
      </c>
      <c r="BV119" s="266">
        <f t="shared" ca="1" si="145"/>
        <v>0</v>
      </c>
      <c r="BW119" s="266">
        <f t="shared" ca="1" si="145"/>
        <v>0</v>
      </c>
      <c r="BX119" s="266">
        <f t="shared" ca="1" si="145"/>
        <v>0</v>
      </c>
      <c r="BY119" s="266">
        <f t="shared" ca="1" si="145"/>
        <v>0</v>
      </c>
      <c r="BZ119" s="266">
        <f t="shared" ca="1" si="145"/>
        <v>0</v>
      </c>
      <c r="CA119" s="266">
        <f t="shared" ca="1" si="145"/>
        <v>0</v>
      </c>
      <c r="CB119" s="266">
        <f t="shared" ca="1" si="145"/>
        <v>0</v>
      </c>
      <c r="CC119" s="266">
        <f t="shared" ca="1" si="145"/>
        <v>0</v>
      </c>
      <c r="CD119" s="266">
        <f t="shared" ca="1" si="145"/>
        <v>0</v>
      </c>
      <c r="CE119" s="266">
        <f t="shared" ca="1" si="145"/>
        <v>0</v>
      </c>
      <c r="CF119" s="266">
        <f t="shared" ca="1" si="145"/>
        <v>0</v>
      </c>
      <c r="CG119" s="266">
        <f t="shared" ca="1" si="145"/>
        <v>0</v>
      </c>
      <c r="CH119" s="266">
        <f t="shared" ca="1" si="145"/>
        <v>0</v>
      </c>
      <c r="CI119" s="266">
        <f t="shared" ca="1" si="145"/>
        <v>0</v>
      </c>
      <c r="CJ119" s="266">
        <f t="shared" ref="CJ119:CY125" ca="1" si="146">OFFSET(INDIRECT("'"&amp;Opt_alt&amp;"'!H12"),$A119,CJ$5)*$DF119</f>
        <v>0</v>
      </c>
      <c r="CK119" s="266">
        <f t="shared" ca="1" si="146"/>
        <v>0</v>
      </c>
      <c r="CL119" s="266">
        <f t="shared" ca="1" si="146"/>
        <v>0</v>
      </c>
      <c r="CM119" s="266">
        <f t="shared" ca="1" si="146"/>
        <v>0</v>
      </c>
      <c r="CN119" s="266">
        <f t="shared" ca="1" si="146"/>
        <v>0</v>
      </c>
      <c r="CO119" s="266">
        <f t="shared" ca="1" si="146"/>
        <v>0</v>
      </c>
      <c r="CP119" s="266">
        <f t="shared" ca="1" si="146"/>
        <v>0</v>
      </c>
      <c r="CQ119" s="266">
        <f t="shared" ca="1" si="146"/>
        <v>0</v>
      </c>
      <c r="CR119" s="266">
        <f t="shared" ca="1" si="146"/>
        <v>0</v>
      </c>
      <c r="CS119" s="266">
        <f t="shared" ca="1" si="146"/>
        <v>0</v>
      </c>
      <c r="CT119" s="266">
        <f t="shared" ca="1" si="146"/>
        <v>0</v>
      </c>
      <c r="CU119" s="266">
        <f t="shared" ca="1" si="146"/>
        <v>0</v>
      </c>
      <c r="CV119" s="266">
        <f t="shared" ca="1" si="146"/>
        <v>0</v>
      </c>
      <c r="CW119" s="266">
        <f t="shared" ca="1" si="146"/>
        <v>0</v>
      </c>
      <c r="CX119" s="266">
        <f t="shared" ca="1" si="146"/>
        <v>0</v>
      </c>
      <c r="CY119" s="266">
        <f t="shared" ca="1" si="146"/>
        <v>0</v>
      </c>
      <c r="CZ119" s="266">
        <f t="shared" ref="CT119:DC125" ca="1" si="147">OFFSET(INDIRECT("'"&amp;Opt_alt&amp;"'!H12"),$A119,CZ$5)*$DF119</f>
        <v>0</v>
      </c>
      <c r="DA119" s="266">
        <f t="shared" ca="1" si="147"/>
        <v>0</v>
      </c>
      <c r="DB119" s="266">
        <f t="shared" ca="1" si="147"/>
        <v>0</v>
      </c>
      <c r="DC119" s="266">
        <f t="shared" ca="1" si="147"/>
        <v>0</v>
      </c>
      <c r="DE119" s="118" t="str">
        <f t="shared" ca="1" si="86"/>
        <v>L.1.1.</v>
      </c>
      <c r="DF119">
        <f t="shared" ref="DF119:DF125" ca="1" si="148">VLOOKUP(DE119,scenarijai,$DF$6,FALSE)</f>
        <v>1</v>
      </c>
    </row>
    <row r="120" spans="1:110" hidden="1">
      <c r="A120" s="68">
        <v>108</v>
      </c>
      <c r="B120" s="262" t="str">
        <f t="shared" ca="1" si="83"/>
        <v>L.1.2.</v>
      </c>
      <c r="C120" s="263" t="str">
        <f t="shared" ca="1" si="84"/>
        <v>Anglies dioksido (kaip šiltnamio efektą sukeliančių dujų) emisijos sumažėjimas</v>
      </c>
      <c r="D120" s="238"/>
      <c r="E120" s="264" t="str">
        <f t="shared" ca="1" si="85"/>
        <v/>
      </c>
      <c r="F120" s="265">
        <f ca="1">H120+NPV(SD,I120:INDEX(I120:DC120,PAL))</f>
        <v>101548012.85400064</v>
      </c>
      <c r="G120" s="258">
        <f ca="1">SUMIF($H$5:$DC$5,"&lt;="&amp;PAL,$H120:$DC120)</f>
        <v>220170947.87339103</v>
      </c>
      <c r="H120" s="266">
        <f t="shared" ca="1" si="141"/>
        <v>0</v>
      </c>
      <c r="I120" s="266">
        <f t="shared" ca="1" si="141"/>
        <v>387627.3845801758</v>
      </c>
      <c r="J120" s="266">
        <f t="shared" ca="1" si="141"/>
        <v>1019037.510489968</v>
      </c>
      <c r="K120" s="266">
        <f t="shared" ca="1" si="141"/>
        <v>1705357.0104974313</v>
      </c>
      <c r="L120" s="266">
        <f t="shared" ca="1" si="141"/>
        <v>2907283.6351825064</v>
      </c>
      <c r="M120" s="266">
        <f t="shared" ca="1" si="141"/>
        <v>3484581.0763712069</v>
      </c>
      <c r="N120" s="266">
        <f t="shared" ca="1" si="141"/>
        <v>4548908.753664352</v>
      </c>
      <c r="O120" s="266">
        <f t="shared" ca="1" si="141"/>
        <v>5632120.6183364512</v>
      </c>
      <c r="P120" s="266">
        <f t="shared" ca="1" si="141"/>
        <v>6211783.3346380461</v>
      </c>
      <c r="Q120" s="266">
        <f t="shared" ca="1" si="141"/>
        <v>6793742.1733223712</v>
      </c>
      <c r="R120" s="266">
        <f t="shared" ca="1" si="141"/>
        <v>7378004.0002280949</v>
      </c>
      <c r="S120" s="266">
        <f t="shared" ca="1" si="141"/>
        <v>7964575.6994727487</v>
      </c>
      <c r="T120" s="266">
        <f t="shared" ca="1" si="141"/>
        <v>8533001.3405474238</v>
      </c>
      <c r="U120" s="266">
        <f t="shared" ca="1" si="141"/>
        <v>9103668.8258836046</v>
      </c>
      <c r="V120" s="266">
        <f t="shared" ca="1" si="141"/>
        <v>9676584.849155765</v>
      </c>
      <c r="W120" s="266">
        <f t="shared" ca="1" si="141"/>
        <v>10231293.534776159</v>
      </c>
      <c r="X120" s="266">
        <f t="shared" ca="1" si="142"/>
        <v>10807574.224837346</v>
      </c>
      <c r="Y120" s="266">
        <f t="shared" ca="1" si="142"/>
        <v>11386119.11248464</v>
      </c>
      <c r="Z120" s="266">
        <f t="shared" ca="1" si="142"/>
        <v>11966934.949385628</v>
      </c>
      <c r="AA120" s="266">
        <f t="shared" ca="1" si="142"/>
        <v>12550028.505157759</v>
      </c>
      <c r="AB120" s="266">
        <f t="shared" ca="1" si="142"/>
        <v>13135406.56741319</v>
      </c>
      <c r="AC120" s="266">
        <f t="shared" ca="1" si="142"/>
        <v>13723075.941803614</v>
      </c>
      <c r="AD120" s="266">
        <f t="shared" ca="1" si="142"/>
        <v>14333877.576449707</v>
      </c>
      <c r="AE120" s="266">
        <f t="shared" ca="1" si="142"/>
        <v>14947067.525330625</v>
      </c>
      <c r="AF120" s="266">
        <f t="shared" ca="1" si="142"/>
        <v>15562652.898496756</v>
      </c>
      <c r="AG120" s="266">
        <f t="shared" ca="1" si="142"/>
        <v>16180640.824885447</v>
      </c>
      <c r="AH120" s="266">
        <f t="shared" ca="1" si="142"/>
        <v>0</v>
      </c>
      <c r="AI120" s="266">
        <f t="shared" ca="1" si="142"/>
        <v>0</v>
      </c>
      <c r="AJ120" s="266">
        <f t="shared" ca="1" si="142"/>
        <v>0</v>
      </c>
      <c r="AK120" s="266">
        <f t="shared" ca="1" si="142"/>
        <v>0</v>
      </c>
      <c r="AL120" s="266">
        <f t="shared" ca="1" si="142"/>
        <v>0</v>
      </c>
      <c r="AM120" s="266">
        <f t="shared" ca="1" si="142"/>
        <v>0</v>
      </c>
      <c r="AN120" s="266">
        <f t="shared" ca="1" si="143"/>
        <v>0</v>
      </c>
      <c r="AO120" s="266">
        <f t="shared" ca="1" si="143"/>
        <v>0</v>
      </c>
      <c r="AP120" s="266">
        <f t="shared" ca="1" si="143"/>
        <v>0</v>
      </c>
      <c r="AQ120" s="266">
        <f t="shared" ca="1" si="143"/>
        <v>0</v>
      </c>
      <c r="AR120" s="266">
        <f t="shared" ca="1" si="143"/>
        <v>0</v>
      </c>
      <c r="AS120" s="266">
        <f t="shared" ca="1" si="143"/>
        <v>0</v>
      </c>
      <c r="AT120" s="266">
        <f t="shared" ca="1" si="143"/>
        <v>0</v>
      </c>
      <c r="AU120" s="266">
        <f t="shared" ca="1" si="143"/>
        <v>0</v>
      </c>
      <c r="AV120" s="266">
        <f t="shared" ca="1" si="143"/>
        <v>0</v>
      </c>
      <c r="AW120" s="266">
        <f t="shared" ca="1" si="143"/>
        <v>0</v>
      </c>
      <c r="AX120" s="266">
        <f t="shared" ca="1" si="143"/>
        <v>0</v>
      </c>
      <c r="AY120" s="266">
        <f t="shared" ca="1" si="143"/>
        <v>0</v>
      </c>
      <c r="AZ120" s="266">
        <f t="shared" ca="1" si="143"/>
        <v>0</v>
      </c>
      <c r="BA120" s="266">
        <f t="shared" ca="1" si="143"/>
        <v>0</v>
      </c>
      <c r="BB120" s="266">
        <f t="shared" ca="1" si="143"/>
        <v>0</v>
      </c>
      <c r="BC120" s="266">
        <f t="shared" ca="1" si="143"/>
        <v>0</v>
      </c>
      <c r="BD120" s="266">
        <f t="shared" ca="1" si="144"/>
        <v>0</v>
      </c>
      <c r="BE120" s="266">
        <f t="shared" ca="1" si="144"/>
        <v>0</v>
      </c>
      <c r="BF120" s="266">
        <f t="shared" ca="1" si="144"/>
        <v>0</v>
      </c>
      <c r="BG120" s="266">
        <f t="shared" ca="1" si="144"/>
        <v>0</v>
      </c>
      <c r="BH120" s="266">
        <f t="shared" ca="1" si="144"/>
        <v>0</v>
      </c>
      <c r="BI120" s="266">
        <f t="shared" ca="1" si="144"/>
        <v>0</v>
      </c>
      <c r="BJ120" s="266">
        <f t="shared" ca="1" si="144"/>
        <v>0</v>
      </c>
      <c r="BK120" s="266">
        <f t="shared" ca="1" si="144"/>
        <v>0</v>
      </c>
      <c r="BL120" s="266">
        <f t="shared" ca="1" si="144"/>
        <v>0</v>
      </c>
      <c r="BM120" s="266">
        <f t="shared" ca="1" si="144"/>
        <v>0</v>
      </c>
      <c r="BN120" s="266">
        <f t="shared" ca="1" si="144"/>
        <v>0</v>
      </c>
      <c r="BO120" s="266">
        <f t="shared" ca="1" si="144"/>
        <v>0</v>
      </c>
      <c r="BP120" s="266">
        <f t="shared" ca="1" si="144"/>
        <v>0</v>
      </c>
      <c r="BQ120" s="266">
        <f t="shared" ca="1" si="144"/>
        <v>0</v>
      </c>
      <c r="BR120" s="266">
        <f t="shared" ca="1" si="144"/>
        <v>0</v>
      </c>
      <c r="BS120" s="266">
        <f t="shared" ca="1" si="144"/>
        <v>0</v>
      </c>
      <c r="BT120" s="266">
        <f t="shared" ca="1" si="145"/>
        <v>0</v>
      </c>
      <c r="BU120" s="266">
        <f t="shared" ca="1" si="145"/>
        <v>0</v>
      </c>
      <c r="BV120" s="266">
        <f t="shared" ca="1" si="145"/>
        <v>0</v>
      </c>
      <c r="BW120" s="266">
        <f t="shared" ca="1" si="145"/>
        <v>0</v>
      </c>
      <c r="BX120" s="266">
        <f t="shared" ca="1" si="145"/>
        <v>0</v>
      </c>
      <c r="BY120" s="266">
        <f t="shared" ca="1" si="145"/>
        <v>0</v>
      </c>
      <c r="BZ120" s="266">
        <f t="shared" ca="1" si="145"/>
        <v>0</v>
      </c>
      <c r="CA120" s="266">
        <f t="shared" ca="1" si="145"/>
        <v>0</v>
      </c>
      <c r="CB120" s="266">
        <f t="shared" ca="1" si="145"/>
        <v>0</v>
      </c>
      <c r="CC120" s="266">
        <f t="shared" ca="1" si="145"/>
        <v>0</v>
      </c>
      <c r="CD120" s="266">
        <f t="shared" ca="1" si="145"/>
        <v>0</v>
      </c>
      <c r="CE120" s="266">
        <f t="shared" ca="1" si="145"/>
        <v>0</v>
      </c>
      <c r="CF120" s="266">
        <f t="shared" ca="1" si="145"/>
        <v>0</v>
      </c>
      <c r="CG120" s="266">
        <f t="shared" ca="1" si="145"/>
        <v>0</v>
      </c>
      <c r="CH120" s="266">
        <f t="shared" ca="1" si="145"/>
        <v>0</v>
      </c>
      <c r="CI120" s="266">
        <f t="shared" ca="1" si="145"/>
        <v>0</v>
      </c>
      <c r="CJ120" s="266">
        <f t="shared" ca="1" si="146"/>
        <v>0</v>
      </c>
      <c r="CK120" s="266">
        <f t="shared" ca="1" si="146"/>
        <v>0</v>
      </c>
      <c r="CL120" s="266">
        <f t="shared" ca="1" si="146"/>
        <v>0</v>
      </c>
      <c r="CM120" s="266">
        <f t="shared" ca="1" si="146"/>
        <v>0</v>
      </c>
      <c r="CN120" s="266">
        <f t="shared" ca="1" si="146"/>
        <v>0</v>
      </c>
      <c r="CO120" s="266">
        <f t="shared" ca="1" si="146"/>
        <v>0</v>
      </c>
      <c r="CP120" s="266">
        <f t="shared" ca="1" si="146"/>
        <v>0</v>
      </c>
      <c r="CQ120" s="266">
        <f t="shared" ca="1" si="146"/>
        <v>0</v>
      </c>
      <c r="CR120" s="266">
        <f t="shared" ca="1" si="146"/>
        <v>0</v>
      </c>
      <c r="CS120" s="266">
        <f t="shared" ca="1" si="146"/>
        <v>0</v>
      </c>
      <c r="CT120" s="266">
        <f t="shared" ca="1" si="147"/>
        <v>0</v>
      </c>
      <c r="CU120" s="266">
        <f t="shared" ca="1" si="147"/>
        <v>0</v>
      </c>
      <c r="CV120" s="266">
        <f t="shared" ca="1" si="147"/>
        <v>0</v>
      </c>
      <c r="CW120" s="266">
        <f t="shared" ca="1" si="147"/>
        <v>0</v>
      </c>
      <c r="CX120" s="266">
        <f t="shared" ca="1" si="147"/>
        <v>0</v>
      </c>
      <c r="CY120" s="266">
        <f t="shared" ca="1" si="147"/>
        <v>0</v>
      </c>
      <c r="CZ120" s="266">
        <f t="shared" ca="1" si="147"/>
        <v>0</v>
      </c>
      <c r="DA120" s="266">
        <f t="shared" ca="1" si="147"/>
        <v>0</v>
      </c>
      <c r="DB120" s="266">
        <f t="shared" ca="1" si="147"/>
        <v>0</v>
      </c>
      <c r="DC120" s="266">
        <f t="shared" ca="1" si="147"/>
        <v>0</v>
      </c>
      <c r="DE120" s="118" t="str">
        <f t="shared" ca="1" si="86"/>
        <v>L.1.2.</v>
      </c>
      <c r="DF120">
        <f t="shared" ca="1" si="148"/>
        <v>1</v>
      </c>
    </row>
    <row r="121" spans="1:110" hidden="1">
      <c r="A121" s="68">
        <v>109</v>
      </c>
      <c r="B121" s="262" t="str">
        <f t="shared" ca="1" si="83"/>
        <v>L.1.3.</v>
      </c>
      <c r="C121" s="263" t="str">
        <f t="shared" ca="1" si="84"/>
        <v>Nelaimingų atsitikimų sumažėjimas</v>
      </c>
      <c r="D121" s="238"/>
      <c r="E121" s="264" t="str">
        <f t="shared" ca="1" si="85"/>
        <v/>
      </c>
      <c r="F121" s="265">
        <f ca="1">H121+NPV(SD,I121:INDEX(I121:DC121,PAL))</f>
        <v>18242612.925829154</v>
      </c>
      <c r="G121" s="258">
        <f ca="1">SUMIF($H$5:$DC$5,"&lt;="&amp;PAL,$H121:$DC121)</f>
        <v>37068192.967286952</v>
      </c>
      <c r="H121" s="266">
        <f t="shared" ca="1" si="141"/>
        <v>0</v>
      </c>
      <c r="I121" s="266">
        <f t="shared" ca="1" si="141"/>
        <v>209171.61114079802</v>
      </c>
      <c r="J121" s="266">
        <f t="shared" ca="1" si="141"/>
        <v>335461.31370284862</v>
      </c>
      <c r="K121" s="266">
        <f t="shared" ca="1" si="141"/>
        <v>595440.15023106046</v>
      </c>
      <c r="L121" s="266">
        <f t="shared" ca="1" si="141"/>
        <v>780718.69949360657</v>
      </c>
      <c r="M121" s="266">
        <f t="shared" ca="1" si="141"/>
        <v>1009842.9326136379</v>
      </c>
      <c r="N121" s="266">
        <f t="shared" ca="1" si="141"/>
        <v>1161641.4159049978</v>
      </c>
      <c r="O121" s="266">
        <f t="shared" ca="1" si="141"/>
        <v>1272320.9368</v>
      </c>
      <c r="P121" s="266">
        <f t="shared" ca="1" si="141"/>
        <v>1314640.9642000003</v>
      </c>
      <c r="Q121" s="266">
        <f t="shared" ca="1" si="141"/>
        <v>1358368.6366000001</v>
      </c>
      <c r="R121" s="266">
        <f t="shared" ca="1" si="141"/>
        <v>1403550.6830000002</v>
      </c>
      <c r="S121" s="266">
        <f t="shared" ca="1" si="141"/>
        <v>1450235.6902000001</v>
      </c>
      <c r="T121" s="266">
        <f t="shared" ca="1" si="141"/>
        <v>1498473.5226</v>
      </c>
      <c r="U121" s="266">
        <f t="shared" ca="1" si="141"/>
        <v>1548315.7616000001</v>
      </c>
      <c r="V121" s="266">
        <f t="shared" ca="1" si="141"/>
        <v>1599815.9922</v>
      </c>
      <c r="W121" s="266">
        <f t="shared" ca="1" si="141"/>
        <v>1653029.1326000001</v>
      </c>
      <c r="X121" s="266">
        <f t="shared" ca="1" si="142"/>
        <v>1708012.2838000001</v>
      </c>
      <c r="Y121" s="266">
        <f t="shared" ca="1" si="142"/>
        <v>1764824.2660000001</v>
      </c>
      <c r="Z121" s="266">
        <f t="shared" ca="1" si="142"/>
        <v>1823525.9048000001</v>
      </c>
      <c r="AA121" s="266">
        <f t="shared" ca="1" si="142"/>
        <v>1884180.1843999999</v>
      </c>
      <c r="AB121" s="266">
        <f t="shared" ca="1" si="142"/>
        <v>1946851.8136</v>
      </c>
      <c r="AC121" s="266">
        <f t="shared" ca="1" si="142"/>
        <v>2011608.1522000001</v>
      </c>
      <c r="AD121" s="266">
        <f t="shared" ca="1" si="142"/>
        <v>2078518.3306</v>
      </c>
      <c r="AE121" s="266">
        <f t="shared" ca="1" si="142"/>
        <v>2147654.0926000001</v>
      </c>
      <c r="AF121" s="266">
        <f t="shared" ca="1" si="142"/>
        <v>2219089.5151999998</v>
      </c>
      <c r="AG121" s="266">
        <f t="shared" ca="1" si="142"/>
        <v>2292900.9812000003</v>
      </c>
      <c r="AH121" s="266">
        <f t="shared" ca="1" si="142"/>
        <v>0</v>
      </c>
      <c r="AI121" s="266">
        <f t="shared" ca="1" si="142"/>
        <v>0</v>
      </c>
      <c r="AJ121" s="266">
        <f t="shared" ca="1" si="142"/>
        <v>0</v>
      </c>
      <c r="AK121" s="266">
        <f t="shared" ca="1" si="142"/>
        <v>0</v>
      </c>
      <c r="AL121" s="266">
        <f t="shared" ca="1" si="142"/>
        <v>0</v>
      </c>
      <c r="AM121" s="266">
        <f t="shared" ca="1" si="142"/>
        <v>0</v>
      </c>
      <c r="AN121" s="266">
        <f t="shared" ca="1" si="143"/>
        <v>0</v>
      </c>
      <c r="AO121" s="266">
        <f t="shared" ca="1" si="143"/>
        <v>0</v>
      </c>
      <c r="AP121" s="266">
        <f t="shared" ca="1" si="143"/>
        <v>0</v>
      </c>
      <c r="AQ121" s="266">
        <f t="shared" ca="1" si="143"/>
        <v>0</v>
      </c>
      <c r="AR121" s="266">
        <f t="shared" ca="1" si="143"/>
        <v>0</v>
      </c>
      <c r="AS121" s="266">
        <f t="shared" ca="1" si="143"/>
        <v>0</v>
      </c>
      <c r="AT121" s="266">
        <f t="shared" ca="1" si="143"/>
        <v>0</v>
      </c>
      <c r="AU121" s="266">
        <f t="shared" ca="1" si="143"/>
        <v>0</v>
      </c>
      <c r="AV121" s="266">
        <f t="shared" ca="1" si="143"/>
        <v>0</v>
      </c>
      <c r="AW121" s="266">
        <f t="shared" ca="1" si="143"/>
        <v>0</v>
      </c>
      <c r="AX121" s="266">
        <f t="shared" ca="1" si="143"/>
        <v>0</v>
      </c>
      <c r="AY121" s="266">
        <f t="shared" ca="1" si="143"/>
        <v>0</v>
      </c>
      <c r="AZ121" s="266">
        <f t="shared" ca="1" si="143"/>
        <v>0</v>
      </c>
      <c r="BA121" s="266">
        <f t="shared" ca="1" si="143"/>
        <v>0</v>
      </c>
      <c r="BB121" s="266">
        <f t="shared" ca="1" si="143"/>
        <v>0</v>
      </c>
      <c r="BC121" s="266">
        <f t="shared" ca="1" si="143"/>
        <v>0</v>
      </c>
      <c r="BD121" s="266">
        <f t="shared" ca="1" si="144"/>
        <v>0</v>
      </c>
      <c r="BE121" s="266">
        <f t="shared" ca="1" si="144"/>
        <v>0</v>
      </c>
      <c r="BF121" s="266">
        <f t="shared" ca="1" si="144"/>
        <v>0</v>
      </c>
      <c r="BG121" s="266">
        <f t="shared" ca="1" si="144"/>
        <v>0</v>
      </c>
      <c r="BH121" s="266">
        <f t="shared" ca="1" si="144"/>
        <v>0</v>
      </c>
      <c r="BI121" s="266">
        <f t="shared" ca="1" si="144"/>
        <v>0</v>
      </c>
      <c r="BJ121" s="266">
        <f t="shared" ca="1" si="144"/>
        <v>0</v>
      </c>
      <c r="BK121" s="266">
        <f t="shared" ca="1" si="144"/>
        <v>0</v>
      </c>
      <c r="BL121" s="266">
        <f t="shared" ca="1" si="144"/>
        <v>0</v>
      </c>
      <c r="BM121" s="266">
        <f t="shared" ca="1" si="144"/>
        <v>0</v>
      </c>
      <c r="BN121" s="266">
        <f t="shared" ca="1" si="144"/>
        <v>0</v>
      </c>
      <c r="BO121" s="266">
        <f t="shared" ca="1" si="144"/>
        <v>0</v>
      </c>
      <c r="BP121" s="266">
        <f t="shared" ca="1" si="144"/>
        <v>0</v>
      </c>
      <c r="BQ121" s="266">
        <f t="shared" ca="1" si="144"/>
        <v>0</v>
      </c>
      <c r="BR121" s="266">
        <f t="shared" ca="1" si="144"/>
        <v>0</v>
      </c>
      <c r="BS121" s="266">
        <f t="shared" ca="1" si="144"/>
        <v>0</v>
      </c>
      <c r="BT121" s="266">
        <f t="shared" ca="1" si="145"/>
        <v>0</v>
      </c>
      <c r="BU121" s="266">
        <f t="shared" ca="1" si="145"/>
        <v>0</v>
      </c>
      <c r="BV121" s="266">
        <f t="shared" ca="1" si="145"/>
        <v>0</v>
      </c>
      <c r="BW121" s="266">
        <f t="shared" ca="1" si="145"/>
        <v>0</v>
      </c>
      <c r="BX121" s="266">
        <f t="shared" ca="1" si="145"/>
        <v>0</v>
      </c>
      <c r="BY121" s="266">
        <f t="shared" ca="1" si="145"/>
        <v>0</v>
      </c>
      <c r="BZ121" s="266">
        <f t="shared" ca="1" si="145"/>
        <v>0</v>
      </c>
      <c r="CA121" s="266">
        <f t="shared" ca="1" si="145"/>
        <v>0</v>
      </c>
      <c r="CB121" s="266">
        <f t="shared" ca="1" si="145"/>
        <v>0</v>
      </c>
      <c r="CC121" s="266">
        <f t="shared" ca="1" si="145"/>
        <v>0</v>
      </c>
      <c r="CD121" s="266">
        <f t="shared" ca="1" si="145"/>
        <v>0</v>
      </c>
      <c r="CE121" s="266">
        <f t="shared" ca="1" si="145"/>
        <v>0</v>
      </c>
      <c r="CF121" s="266">
        <f t="shared" ca="1" si="145"/>
        <v>0</v>
      </c>
      <c r="CG121" s="266">
        <f t="shared" ca="1" si="145"/>
        <v>0</v>
      </c>
      <c r="CH121" s="266">
        <f t="shared" ca="1" si="145"/>
        <v>0</v>
      </c>
      <c r="CI121" s="266">
        <f t="shared" ca="1" si="145"/>
        <v>0</v>
      </c>
      <c r="CJ121" s="266">
        <f t="shared" ca="1" si="146"/>
        <v>0</v>
      </c>
      <c r="CK121" s="266">
        <f t="shared" ca="1" si="146"/>
        <v>0</v>
      </c>
      <c r="CL121" s="266">
        <f t="shared" ca="1" si="146"/>
        <v>0</v>
      </c>
      <c r="CM121" s="266">
        <f t="shared" ca="1" si="146"/>
        <v>0</v>
      </c>
      <c r="CN121" s="266">
        <f t="shared" ca="1" si="146"/>
        <v>0</v>
      </c>
      <c r="CO121" s="266">
        <f t="shared" ca="1" si="146"/>
        <v>0</v>
      </c>
      <c r="CP121" s="266">
        <f t="shared" ca="1" si="146"/>
        <v>0</v>
      </c>
      <c r="CQ121" s="266">
        <f t="shared" ca="1" si="146"/>
        <v>0</v>
      </c>
      <c r="CR121" s="266">
        <f t="shared" ca="1" si="146"/>
        <v>0</v>
      </c>
      <c r="CS121" s="266">
        <f t="shared" ca="1" si="146"/>
        <v>0</v>
      </c>
      <c r="CT121" s="266">
        <f t="shared" ca="1" si="147"/>
        <v>0</v>
      </c>
      <c r="CU121" s="266">
        <f t="shared" ca="1" si="147"/>
        <v>0</v>
      </c>
      <c r="CV121" s="266">
        <f t="shared" ca="1" si="147"/>
        <v>0</v>
      </c>
      <c r="CW121" s="266">
        <f t="shared" ca="1" si="147"/>
        <v>0</v>
      </c>
      <c r="CX121" s="266">
        <f t="shared" ca="1" si="147"/>
        <v>0</v>
      </c>
      <c r="CY121" s="266">
        <f t="shared" ca="1" si="147"/>
        <v>0</v>
      </c>
      <c r="CZ121" s="266">
        <f t="shared" ca="1" si="147"/>
        <v>0</v>
      </c>
      <c r="DA121" s="266">
        <f t="shared" ca="1" si="147"/>
        <v>0</v>
      </c>
      <c r="DB121" s="266">
        <f t="shared" ca="1" si="147"/>
        <v>0</v>
      </c>
      <c r="DC121" s="266">
        <f t="shared" ca="1" si="147"/>
        <v>0</v>
      </c>
      <c r="DE121" s="118" t="str">
        <f t="shared" ca="1" si="86"/>
        <v>L.1.3.</v>
      </c>
      <c r="DF121">
        <f t="shared" ca="1" si="148"/>
        <v>1</v>
      </c>
    </row>
    <row r="122" spans="1:110" hidden="1">
      <c r="A122" s="68">
        <v>110</v>
      </c>
      <c r="B122" s="262" t="str">
        <f t="shared" ca="1" si="83"/>
        <v>L.1.4.</v>
      </c>
      <c r="C122" s="263" t="str">
        <f t="shared" ca="1" si="84"/>
        <v>Kelių transporto priemonių eksploatacinių sąnaudų sutaupymai</v>
      </c>
      <c r="D122" s="238"/>
      <c r="E122" s="264" t="str">
        <f t="shared" ca="1" si="85"/>
        <v/>
      </c>
      <c r="F122" s="265">
        <f ca="1">H122+NPV(SD,I122:INDEX(I122:DC122,PAL))</f>
        <v>811571.46250141365</v>
      </c>
      <c r="G122" s="258">
        <f ca="1">SUMIF($H$5:$DC$5,"&lt;="&amp;PAL,$H122:$DC122)</f>
        <v>1560635.8284243904</v>
      </c>
      <c r="H122" s="266">
        <f t="shared" ca="1" si="141"/>
        <v>0</v>
      </c>
      <c r="I122" s="266">
        <f t="shared" ca="1" si="141"/>
        <v>8064.8079973880713</v>
      </c>
      <c r="J122" s="266">
        <f t="shared" ca="1" si="141"/>
        <v>19221.280135608136</v>
      </c>
      <c r="K122" s="266">
        <f t="shared" ca="1" si="141"/>
        <v>29418.854623679606</v>
      </c>
      <c r="L122" s="266">
        <f t="shared" ca="1" si="141"/>
        <v>46205.872803305254</v>
      </c>
      <c r="M122" s="266">
        <f t="shared" ca="1" si="141"/>
        <v>51340.273563135983</v>
      </c>
      <c r="N122" s="266">
        <f t="shared" ca="1" si="141"/>
        <v>62464.136752218677</v>
      </c>
      <c r="O122" s="266">
        <f t="shared" ca="1" si="141"/>
        <v>69548.965888410166</v>
      </c>
      <c r="P122" s="266">
        <f t="shared" ca="1" si="141"/>
        <v>69688.063820186988</v>
      </c>
      <c r="Q122" s="266">
        <f t="shared" ca="1" si="141"/>
        <v>69827.43994782737</v>
      </c>
      <c r="R122" s="266">
        <f t="shared" ca="1" si="141"/>
        <v>69967.09482772302</v>
      </c>
      <c r="S122" s="266">
        <f t="shared" ca="1" si="141"/>
        <v>70107.02901737846</v>
      </c>
      <c r="T122" s="266">
        <f t="shared" ca="1" si="141"/>
        <v>70247.243075413207</v>
      </c>
      <c r="U122" s="266">
        <f t="shared" ca="1" si="141"/>
        <v>70387.737561564049</v>
      </c>
      <c r="V122" s="266">
        <f t="shared" ca="1" si="141"/>
        <v>70528.51303668716</v>
      </c>
      <c r="W122" s="266">
        <f t="shared" ca="1" si="141"/>
        <v>70528.51303668716</v>
      </c>
      <c r="X122" s="266">
        <f t="shared" ca="1" si="142"/>
        <v>70669.570062760555</v>
      </c>
      <c r="Y122" s="266">
        <f t="shared" ca="1" si="142"/>
        <v>70810.909202886076</v>
      </c>
      <c r="Z122" s="266">
        <f t="shared" ca="1" si="142"/>
        <v>70952.531021291841</v>
      </c>
      <c r="AA122" s="266">
        <f t="shared" ca="1" si="142"/>
        <v>71094.436083334425</v>
      </c>
      <c r="AB122" s="266">
        <f t="shared" ca="1" si="142"/>
        <v>71236.624955501087</v>
      </c>
      <c r="AC122" s="266">
        <f t="shared" ca="1" si="142"/>
        <v>71379.098205412083</v>
      </c>
      <c r="AD122" s="266">
        <f t="shared" ca="1" si="142"/>
        <v>71521.856401822908</v>
      </c>
      <c r="AE122" s="266">
        <f t="shared" ca="1" si="142"/>
        <v>71664.900114626551</v>
      </c>
      <c r="AF122" s="266">
        <f t="shared" ca="1" si="142"/>
        <v>71808.229914855809</v>
      </c>
      <c r="AG122" s="266">
        <f t="shared" ca="1" si="142"/>
        <v>71951.846374685512</v>
      </c>
      <c r="AH122" s="266">
        <f t="shared" ca="1" si="142"/>
        <v>0</v>
      </c>
      <c r="AI122" s="266">
        <f t="shared" ca="1" si="142"/>
        <v>0</v>
      </c>
      <c r="AJ122" s="266">
        <f t="shared" ca="1" si="142"/>
        <v>0</v>
      </c>
      <c r="AK122" s="266">
        <f t="shared" ca="1" si="142"/>
        <v>0</v>
      </c>
      <c r="AL122" s="266">
        <f t="shared" ca="1" si="142"/>
        <v>0</v>
      </c>
      <c r="AM122" s="266">
        <f t="shared" ca="1" si="142"/>
        <v>0</v>
      </c>
      <c r="AN122" s="266">
        <f t="shared" ca="1" si="143"/>
        <v>0</v>
      </c>
      <c r="AO122" s="266">
        <f t="shared" ca="1" si="143"/>
        <v>0</v>
      </c>
      <c r="AP122" s="266">
        <f t="shared" ca="1" si="143"/>
        <v>0</v>
      </c>
      <c r="AQ122" s="266">
        <f t="shared" ca="1" si="143"/>
        <v>0</v>
      </c>
      <c r="AR122" s="266">
        <f t="shared" ca="1" si="143"/>
        <v>0</v>
      </c>
      <c r="AS122" s="266">
        <f t="shared" ca="1" si="143"/>
        <v>0</v>
      </c>
      <c r="AT122" s="266">
        <f t="shared" ca="1" si="143"/>
        <v>0</v>
      </c>
      <c r="AU122" s="266">
        <f t="shared" ca="1" si="143"/>
        <v>0</v>
      </c>
      <c r="AV122" s="266">
        <f t="shared" ca="1" si="143"/>
        <v>0</v>
      </c>
      <c r="AW122" s="266">
        <f t="shared" ca="1" si="143"/>
        <v>0</v>
      </c>
      <c r="AX122" s="266">
        <f t="shared" ca="1" si="143"/>
        <v>0</v>
      </c>
      <c r="AY122" s="266">
        <f t="shared" ca="1" si="143"/>
        <v>0</v>
      </c>
      <c r="AZ122" s="266">
        <f t="shared" ca="1" si="143"/>
        <v>0</v>
      </c>
      <c r="BA122" s="266">
        <f t="shared" ca="1" si="143"/>
        <v>0</v>
      </c>
      <c r="BB122" s="266">
        <f t="shared" ca="1" si="143"/>
        <v>0</v>
      </c>
      <c r="BC122" s="266">
        <f t="shared" ca="1" si="143"/>
        <v>0</v>
      </c>
      <c r="BD122" s="266">
        <f t="shared" ca="1" si="144"/>
        <v>0</v>
      </c>
      <c r="BE122" s="266">
        <f t="shared" ca="1" si="144"/>
        <v>0</v>
      </c>
      <c r="BF122" s="266">
        <f t="shared" ca="1" si="144"/>
        <v>0</v>
      </c>
      <c r="BG122" s="266">
        <f t="shared" ca="1" si="144"/>
        <v>0</v>
      </c>
      <c r="BH122" s="266">
        <f t="shared" ca="1" si="144"/>
        <v>0</v>
      </c>
      <c r="BI122" s="266">
        <f t="shared" ca="1" si="144"/>
        <v>0</v>
      </c>
      <c r="BJ122" s="266">
        <f t="shared" ca="1" si="144"/>
        <v>0</v>
      </c>
      <c r="BK122" s="266">
        <f t="shared" ca="1" si="144"/>
        <v>0</v>
      </c>
      <c r="BL122" s="266">
        <f t="shared" ca="1" si="144"/>
        <v>0</v>
      </c>
      <c r="BM122" s="266">
        <f t="shared" ca="1" si="144"/>
        <v>0</v>
      </c>
      <c r="BN122" s="266">
        <f t="shared" ca="1" si="144"/>
        <v>0</v>
      </c>
      <c r="BO122" s="266">
        <f t="shared" ca="1" si="144"/>
        <v>0</v>
      </c>
      <c r="BP122" s="266">
        <f t="shared" ca="1" si="144"/>
        <v>0</v>
      </c>
      <c r="BQ122" s="266">
        <f t="shared" ca="1" si="144"/>
        <v>0</v>
      </c>
      <c r="BR122" s="266">
        <f t="shared" ca="1" si="144"/>
        <v>0</v>
      </c>
      <c r="BS122" s="266">
        <f t="shared" ca="1" si="144"/>
        <v>0</v>
      </c>
      <c r="BT122" s="266">
        <f t="shared" ca="1" si="145"/>
        <v>0</v>
      </c>
      <c r="BU122" s="266">
        <f t="shared" ca="1" si="145"/>
        <v>0</v>
      </c>
      <c r="BV122" s="266">
        <f t="shared" ca="1" si="145"/>
        <v>0</v>
      </c>
      <c r="BW122" s="266">
        <f t="shared" ca="1" si="145"/>
        <v>0</v>
      </c>
      <c r="BX122" s="266">
        <f t="shared" ca="1" si="145"/>
        <v>0</v>
      </c>
      <c r="BY122" s="266">
        <f t="shared" ca="1" si="145"/>
        <v>0</v>
      </c>
      <c r="BZ122" s="266">
        <f t="shared" ca="1" si="145"/>
        <v>0</v>
      </c>
      <c r="CA122" s="266">
        <f t="shared" ca="1" si="145"/>
        <v>0</v>
      </c>
      <c r="CB122" s="266">
        <f t="shared" ca="1" si="145"/>
        <v>0</v>
      </c>
      <c r="CC122" s="266">
        <f t="shared" ca="1" si="145"/>
        <v>0</v>
      </c>
      <c r="CD122" s="266">
        <f t="shared" ca="1" si="145"/>
        <v>0</v>
      </c>
      <c r="CE122" s="266">
        <f t="shared" ca="1" si="145"/>
        <v>0</v>
      </c>
      <c r="CF122" s="266">
        <f t="shared" ca="1" si="145"/>
        <v>0</v>
      </c>
      <c r="CG122" s="266">
        <f t="shared" ca="1" si="145"/>
        <v>0</v>
      </c>
      <c r="CH122" s="266">
        <f t="shared" ca="1" si="145"/>
        <v>0</v>
      </c>
      <c r="CI122" s="266">
        <f t="shared" ca="1" si="145"/>
        <v>0</v>
      </c>
      <c r="CJ122" s="266">
        <f t="shared" ca="1" si="146"/>
        <v>0</v>
      </c>
      <c r="CK122" s="266">
        <f t="shared" ca="1" si="146"/>
        <v>0</v>
      </c>
      <c r="CL122" s="266">
        <f t="shared" ca="1" si="146"/>
        <v>0</v>
      </c>
      <c r="CM122" s="266">
        <f t="shared" ca="1" si="146"/>
        <v>0</v>
      </c>
      <c r="CN122" s="266">
        <f t="shared" ca="1" si="146"/>
        <v>0</v>
      </c>
      <c r="CO122" s="266">
        <f t="shared" ca="1" si="146"/>
        <v>0</v>
      </c>
      <c r="CP122" s="266">
        <f t="shared" ca="1" si="146"/>
        <v>0</v>
      </c>
      <c r="CQ122" s="266">
        <f t="shared" ca="1" si="146"/>
        <v>0</v>
      </c>
      <c r="CR122" s="266">
        <f t="shared" ca="1" si="146"/>
        <v>0</v>
      </c>
      <c r="CS122" s="266">
        <f t="shared" ca="1" si="146"/>
        <v>0</v>
      </c>
      <c r="CT122" s="266">
        <f t="shared" ca="1" si="147"/>
        <v>0</v>
      </c>
      <c r="CU122" s="266">
        <f t="shared" ca="1" si="147"/>
        <v>0</v>
      </c>
      <c r="CV122" s="266">
        <f t="shared" ca="1" si="147"/>
        <v>0</v>
      </c>
      <c r="CW122" s="266">
        <f t="shared" ca="1" si="147"/>
        <v>0</v>
      </c>
      <c r="CX122" s="266">
        <f t="shared" ca="1" si="147"/>
        <v>0</v>
      </c>
      <c r="CY122" s="266">
        <f t="shared" ca="1" si="147"/>
        <v>0</v>
      </c>
      <c r="CZ122" s="266">
        <f t="shared" ca="1" si="147"/>
        <v>0</v>
      </c>
      <c r="DA122" s="266">
        <f t="shared" ca="1" si="147"/>
        <v>0</v>
      </c>
      <c r="DB122" s="266">
        <f t="shared" ca="1" si="147"/>
        <v>0</v>
      </c>
      <c r="DC122" s="266">
        <f t="shared" ca="1" si="147"/>
        <v>0</v>
      </c>
      <c r="DE122" s="118" t="str">
        <f t="shared" ca="1" si="86"/>
        <v>L.1.4.</v>
      </c>
      <c r="DF122">
        <f t="shared" ca="1" si="148"/>
        <v>1</v>
      </c>
    </row>
    <row r="123" spans="1:110" hidden="1">
      <c r="A123" s="68">
        <v>111</v>
      </c>
      <c r="B123" s="262" t="str">
        <f t="shared" ca="1" si="83"/>
        <v>L.1.5.</v>
      </c>
      <c r="C123" s="263" t="str">
        <f t="shared" ca="1" si="84"/>
        <v/>
      </c>
      <c r="D123" s="238"/>
      <c r="E123" s="264" t="str">
        <f t="shared" ca="1" si="85"/>
        <v/>
      </c>
      <c r="F123" s="265">
        <f ca="1">H123+NPV(SD,I123:INDEX(I123:DC123,PAL))</f>
        <v>0</v>
      </c>
      <c r="G123" s="258">
        <f ca="1">SUMIF($H$5:$DC$5,"&lt;="&amp;PAL,$H123:$DC123)</f>
        <v>0</v>
      </c>
      <c r="H123" s="266">
        <f t="shared" ca="1" si="141"/>
        <v>0</v>
      </c>
      <c r="I123" s="266">
        <f t="shared" ca="1" si="141"/>
        <v>0</v>
      </c>
      <c r="J123" s="266">
        <f t="shared" ca="1" si="141"/>
        <v>0</v>
      </c>
      <c r="K123" s="266">
        <f t="shared" ca="1" si="141"/>
        <v>0</v>
      </c>
      <c r="L123" s="266">
        <f t="shared" ca="1" si="141"/>
        <v>0</v>
      </c>
      <c r="M123" s="266">
        <f t="shared" ca="1" si="141"/>
        <v>0</v>
      </c>
      <c r="N123" s="266">
        <f t="shared" ca="1" si="141"/>
        <v>0</v>
      </c>
      <c r="O123" s="266">
        <f t="shared" ca="1" si="141"/>
        <v>0</v>
      </c>
      <c r="P123" s="266">
        <f t="shared" ca="1" si="141"/>
        <v>0</v>
      </c>
      <c r="Q123" s="266">
        <f t="shared" ca="1" si="141"/>
        <v>0</v>
      </c>
      <c r="R123" s="266">
        <f t="shared" ca="1" si="141"/>
        <v>0</v>
      </c>
      <c r="S123" s="266">
        <f t="shared" ca="1" si="141"/>
        <v>0</v>
      </c>
      <c r="T123" s="266">
        <f t="shared" ca="1" si="141"/>
        <v>0</v>
      </c>
      <c r="U123" s="266">
        <f t="shared" ca="1" si="141"/>
        <v>0</v>
      </c>
      <c r="V123" s="266">
        <f t="shared" ca="1" si="141"/>
        <v>0</v>
      </c>
      <c r="W123" s="266">
        <f t="shared" ca="1" si="141"/>
        <v>0</v>
      </c>
      <c r="X123" s="266">
        <f t="shared" ca="1" si="142"/>
        <v>0</v>
      </c>
      <c r="Y123" s="266">
        <f t="shared" ca="1" si="142"/>
        <v>0</v>
      </c>
      <c r="Z123" s="266">
        <f t="shared" ca="1" si="142"/>
        <v>0</v>
      </c>
      <c r="AA123" s="266">
        <f t="shared" ca="1" si="142"/>
        <v>0</v>
      </c>
      <c r="AB123" s="266">
        <f t="shared" ca="1" si="142"/>
        <v>0</v>
      </c>
      <c r="AC123" s="266">
        <f t="shared" ca="1" si="142"/>
        <v>0</v>
      </c>
      <c r="AD123" s="266">
        <f t="shared" ca="1" si="142"/>
        <v>0</v>
      </c>
      <c r="AE123" s="266">
        <f t="shared" ca="1" si="142"/>
        <v>0</v>
      </c>
      <c r="AF123" s="266">
        <f t="shared" ca="1" si="142"/>
        <v>0</v>
      </c>
      <c r="AG123" s="266">
        <f t="shared" ca="1" si="142"/>
        <v>0</v>
      </c>
      <c r="AH123" s="266">
        <f t="shared" ca="1" si="142"/>
        <v>0</v>
      </c>
      <c r="AI123" s="266">
        <f t="shared" ca="1" si="142"/>
        <v>0</v>
      </c>
      <c r="AJ123" s="266">
        <f t="shared" ca="1" si="142"/>
        <v>0</v>
      </c>
      <c r="AK123" s="266">
        <f t="shared" ca="1" si="142"/>
        <v>0</v>
      </c>
      <c r="AL123" s="266">
        <f t="shared" ca="1" si="142"/>
        <v>0</v>
      </c>
      <c r="AM123" s="266">
        <f t="shared" ca="1" si="142"/>
        <v>0</v>
      </c>
      <c r="AN123" s="266">
        <f t="shared" ca="1" si="143"/>
        <v>0</v>
      </c>
      <c r="AO123" s="266">
        <f t="shared" ca="1" si="143"/>
        <v>0</v>
      </c>
      <c r="AP123" s="266">
        <f t="shared" ca="1" si="143"/>
        <v>0</v>
      </c>
      <c r="AQ123" s="266">
        <f t="shared" ca="1" si="143"/>
        <v>0</v>
      </c>
      <c r="AR123" s="266">
        <f t="shared" ca="1" si="143"/>
        <v>0</v>
      </c>
      <c r="AS123" s="266">
        <f t="shared" ca="1" si="143"/>
        <v>0</v>
      </c>
      <c r="AT123" s="266">
        <f t="shared" ca="1" si="143"/>
        <v>0</v>
      </c>
      <c r="AU123" s="266">
        <f t="shared" ca="1" si="143"/>
        <v>0</v>
      </c>
      <c r="AV123" s="266">
        <f t="shared" ca="1" si="143"/>
        <v>0</v>
      </c>
      <c r="AW123" s="266">
        <f t="shared" ca="1" si="143"/>
        <v>0</v>
      </c>
      <c r="AX123" s="266">
        <f t="shared" ca="1" si="143"/>
        <v>0</v>
      </c>
      <c r="AY123" s="266">
        <f t="shared" ca="1" si="143"/>
        <v>0</v>
      </c>
      <c r="AZ123" s="266">
        <f t="shared" ca="1" si="143"/>
        <v>0</v>
      </c>
      <c r="BA123" s="266">
        <f t="shared" ca="1" si="143"/>
        <v>0</v>
      </c>
      <c r="BB123" s="266">
        <f t="shared" ca="1" si="143"/>
        <v>0</v>
      </c>
      <c r="BC123" s="266">
        <f t="shared" ca="1" si="143"/>
        <v>0</v>
      </c>
      <c r="BD123" s="266">
        <f t="shared" ca="1" si="144"/>
        <v>0</v>
      </c>
      <c r="BE123" s="266">
        <f t="shared" ca="1" si="144"/>
        <v>0</v>
      </c>
      <c r="BF123" s="266">
        <f t="shared" ca="1" si="144"/>
        <v>0</v>
      </c>
      <c r="BG123" s="266">
        <f t="shared" ca="1" si="144"/>
        <v>0</v>
      </c>
      <c r="BH123" s="266">
        <f t="shared" ca="1" si="144"/>
        <v>0</v>
      </c>
      <c r="BI123" s="266">
        <f t="shared" ca="1" si="144"/>
        <v>0</v>
      </c>
      <c r="BJ123" s="266">
        <f t="shared" ca="1" si="144"/>
        <v>0</v>
      </c>
      <c r="BK123" s="266">
        <f t="shared" ca="1" si="144"/>
        <v>0</v>
      </c>
      <c r="BL123" s="266">
        <f t="shared" ca="1" si="144"/>
        <v>0</v>
      </c>
      <c r="BM123" s="266">
        <f t="shared" ca="1" si="144"/>
        <v>0</v>
      </c>
      <c r="BN123" s="266">
        <f t="shared" ca="1" si="144"/>
        <v>0</v>
      </c>
      <c r="BO123" s="266">
        <f t="shared" ca="1" si="144"/>
        <v>0</v>
      </c>
      <c r="BP123" s="266">
        <f t="shared" ca="1" si="144"/>
        <v>0</v>
      </c>
      <c r="BQ123" s="266">
        <f t="shared" ca="1" si="144"/>
        <v>0</v>
      </c>
      <c r="BR123" s="266">
        <f t="shared" ca="1" si="144"/>
        <v>0</v>
      </c>
      <c r="BS123" s="266">
        <f t="shared" ca="1" si="144"/>
        <v>0</v>
      </c>
      <c r="BT123" s="266">
        <f t="shared" ca="1" si="145"/>
        <v>0</v>
      </c>
      <c r="BU123" s="266">
        <f t="shared" ca="1" si="145"/>
        <v>0</v>
      </c>
      <c r="BV123" s="266">
        <f t="shared" ca="1" si="145"/>
        <v>0</v>
      </c>
      <c r="BW123" s="266">
        <f t="shared" ca="1" si="145"/>
        <v>0</v>
      </c>
      <c r="BX123" s="266">
        <f t="shared" ca="1" si="145"/>
        <v>0</v>
      </c>
      <c r="BY123" s="266">
        <f t="shared" ca="1" si="145"/>
        <v>0</v>
      </c>
      <c r="BZ123" s="266">
        <f t="shared" ca="1" si="145"/>
        <v>0</v>
      </c>
      <c r="CA123" s="266">
        <f t="shared" ca="1" si="145"/>
        <v>0</v>
      </c>
      <c r="CB123" s="266">
        <f t="shared" ca="1" si="145"/>
        <v>0</v>
      </c>
      <c r="CC123" s="266">
        <f t="shared" ca="1" si="145"/>
        <v>0</v>
      </c>
      <c r="CD123" s="266">
        <f t="shared" ca="1" si="145"/>
        <v>0</v>
      </c>
      <c r="CE123" s="266">
        <f t="shared" ca="1" si="145"/>
        <v>0</v>
      </c>
      <c r="CF123" s="266">
        <f t="shared" ca="1" si="145"/>
        <v>0</v>
      </c>
      <c r="CG123" s="266">
        <f t="shared" ca="1" si="145"/>
        <v>0</v>
      </c>
      <c r="CH123" s="266">
        <f t="shared" ca="1" si="145"/>
        <v>0</v>
      </c>
      <c r="CI123" s="266">
        <f t="shared" ca="1" si="145"/>
        <v>0</v>
      </c>
      <c r="CJ123" s="266">
        <f t="shared" ca="1" si="146"/>
        <v>0</v>
      </c>
      <c r="CK123" s="266">
        <f t="shared" ca="1" si="146"/>
        <v>0</v>
      </c>
      <c r="CL123" s="266">
        <f t="shared" ca="1" si="146"/>
        <v>0</v>
      </c>
      <c r="CM123" s="266">
        <f t="shared" ca="1" si="146"/>
        <v>0</v>
      </c>
      <c r="CN123" s="266">
        <f t="shared" ca="1" si="146"/>
        <v>0</v>
      </c>
      <c r="CO123" s="266">
        <f t="shared" ca="1" si="146"/>
        <v>0</v>
      </c>
      <c r="CP123" s="266">
        <f t="shared" ca="1" si="146"/>
        <v>0</v>
      </c>
      <c r="CQ123" s="266">
        <f t="shared" ca="1" si="146"/>
        <v>0</v>
      </c>
      <c r="CR123" s="266">
        <f t="shared" ca="1" si="146"/>
        <v>0</v>
      </c>
      <c r="CS123" s="266">
        <f t="shared" ca="1" si="146"/>
        <v>0</v>
      </c>
      <c r="CT123" s="266">
        <f t="shared" ca="1" si="147"/>
        <v>0</v>
      </c>
      <c r="CU123" s="266">
        <f t="shared" ca="1" si="147"/>
        <v>0</v>
      </c>
      <c r="CV123" s="266">
        <f t="shared" ca="1" si="147"/>
        <v>0</v>
      </c>
      <c r="CW123" s="266">
        <f t="shared" ca="1" si="147"/>
        <v>0</v>
      </c>
      <c r="CX123" s="266">
        <f t="shared" ca="1" si="147"/>
        <v>0</v>
      </c>
      <c r="CY123" s="266">
        <f t="shared" ca="1" si="147"/>
        <v>0</v>
      </c>
      <c r="CZ123" s="266">
        <f t="shared" ca="1" si="147"/>
        <v>0</v>
      </c>
      <c r="DA123" s="266">
        <f t="shared" ca="1" si="147"/>
        <v>0</v>
      </c>
      <c r="DB123" s="266">
        <f t="shared" ca="1" si="147"/>
        <v>0</v>
      </c>
      <c r="DC123" s="266">
        <f t="shared" ca="1" si="147"/>
        <v>0</v>
      </c>
      <c r="DE123" s="118" t="str">
        <f t="shared" ca="1" si="86"/>
        <v>L.1.5.</v>
      </c>
      <c r="DF123">
        <f t="shared" ca="1" si="148"/>
        <v>1</v>
      </c>
    </row>
    <row r="124" spans="1:110" hidden="1">
      <c r="A124" s="68">
        <v>112</v>
      </c>
      <c r="B124" s="262" t="str">
        <f t="shared" ca="1" si="83"/>
        <v>L.1.6.</v>
      </c>
      <c r="C124" s="263" t="str">
        <f t="shared" ca="1" si="84"/>
        <v/>
      </c>
      <c r="D124" s="238"/>
      <c r="E124" s="264" t="str">
        <f t="shared" ca="1" si="85"/>
        <v/>
      </c>
      <c r="F124" s="265">
        <f ca="1">H124+NPV(SD,I124:INDEX(I124:DC124,PAL))</f>
        <v>0</v>
      </c>
      <c r="G124" s="258">
        <f ca="1">SUMIF($H$5:$DC$5,"&lt;="&amp;PAL,$H124:$DC124)</f>
        <v>0</v>
      </c>
      <c r="H124" s="266">
        <f t="shared" ca="1" si="141"/>
        <v>0</v>
      </c>
      <c r="I124" s="266">
        <f t="shared" ca="1" si="141"/>
        <v>0</v>
      </c>
      <c r="J124" s="266">
        <f t="shared" ca="1" si="141"/>
        <v>0</v>
      </c>
      <c r="K124" s="266">
        <f t="shared" ca="1" si="141"/>
        <v>0</v>
      </c>
      <c r="L124" s="266">
        <f t="shared" ca="1" si="141"/>
        <v>0</v>
      </c>
      <c r="M124" s="266">
        <f t="shared" ca="1" si="141"/>
        <v>0</v>
      </c>
      <c r="N124" s="266">
        <f t="shared" ca="1" si="141"/>
        <v>0</v>
      </c>
      <c r="O124" s="266">
        <f t="shared" ca="1" si="141"/>
        <v>0</v>
      </c>
      <c r="P124" s="266">
        <f t="shared" ca="1" si="141"/>
        <v>0</v>
      </c>
      <c r="Q124" s="266">
        <f t="shared" ca="1" si="141"/>
        <v>0</v>
      </c>
      <c r="R124" s="266">
        <f t="shared" ca="1" si="141"/>
        <v>0</v>
      </c>
      <c r="S124" s="266">
        <f t="shared" ca="1" si="141"/>
        <v>0</v>
      </c>
      <c r="T124" s="266">
        <f t="shared" ca="1" si="141"/>
        <v>0</v>
      </c>
      <c r="U124" s="266">
        <f t="shared" ca="1" si="141"/>
        <v>0</v>
      </c>
      <c r="V124" s="266">
        <f t="shared" ca="1" si="141"/>
        <v>0</v>
      </c>
      <c r="W124" s="266">
        <f t="shared" ca="1" si="141"/>
        <v>0</v>
      </c>
      <c r="X124" s="266">
        <f t="shared" ca="1" si="142"/>
        <v>0</v>
      </c>
      <c r="Y124" s="266">
        <f t="shared" ca="1" si="142"/>
        <v>0</v>
      </c>
      <c r="Z124" s="266">
        <f t="shared" ca="1" si="142"/>
        <v>0</v>
      </c>
      <c r="AA124" s="266">
        <f t="shared" ca="1" si="142"/>
        <v>0</v>
      </c>
      <c r="AB124" s="266">
        <f t="shared" ca="1" si="142"/>
        <v>0</v>
      </c>
      <c r="AC124" s="266">
        <f t="shared" ca="1" si="142"/>
        <v>0</v>
      </c>
      <c r="AD124" s="266">
        <f t="shared" ca="1" si="142"/>
        <v>0</v>
      </c>
      <c r="AE124" s="266">
        <f t="shared" ca="1" si="142"/>
        <v>0</v>
      </c>
      <c r="AF124" s="266">
        <f t="shared" ca="1" si="142"/>
        <v>0</v>
      </c>
      <c r="AG124" s="266">
        <f t="shared" ca="1" si="142"/>
        <v>0</v>
      </c>
      <c r="AH124" s="266">
        <f t="shared" ca="1" si="142"/>
        <v>0</v>
      </c>
      <c r="AI124" s="266">
        <f t="shared" ca="1" si="142"/>
        <v>0</v>
      </c>
      <c r="AJ124" s="266">
        <f t="shared" ca="1" si="142"/>
        <v>0</v>
      </c>
      <c r="AK124" s="266">
        <f t="shared" ca="1" si="142"/>
        <v>0</v>
      </c>
      <c r="AL124" s="266">
        <f t="shared" ca="1" si="142"/>
        <v>0</v>
      </c>
      <c r="AM124" s="266">
        <f t="shared" ca="1" si="142"/>
        <v>0</v>
      </c>
      <c r="AN124" s="266">
        <f t="shared" ca="1" si="143"/>
        <v>0</v>
      </c>
      <c r="AO124" s="266">
        <f t="shared" ca="1" si="143"/>
        <v>0</v>
      </c>
      <c r="AP124" s="266">
        <f t="shared" ca="1" si="143"/>
        <v>0</v>
      </c>
      <c r="AQ124" s="266">
        <f t="shared" ca="1" si="143"/>
        <v>0</v>
      </c>
      <c r="AR124" s="266">
        <f t="shared" ca="1" si="143"/>
        <v>0</v>
      </c>
      <c r="AS124" s="266">
        <f t="shared" ca="1" si="143"/>
        <v>0</v>
      </c>
      <c r="AT124" s="266">
        <f t="shared" ca="1" si="143"/>
        <v>0</v>
      </c>
      <c r="AU124" s="266">
        <f t="shared" ca="1" si="143"/>
        <v>0</v>
      </c>
      <c r="AV124" s="266">
        <f t="shared" ca="1" si="143"/>
        <v>0</v>
      </c>
      <c r="AW124" s="266">
        <f t="shared" ca="1" si="143"/>
        <v>0</v>
      </c>
      <c r="AX124" s="266">
        <f t="shared" ca="1" si="143"/>
        <v>0</v>
      </c>
      <c r="AY124" s="266">
        <f t="shared" ca="1" si="143"/>
        <v>0</v>
      </c>
      <c r="AZ124" s="266">
        <f t="shared" ca="1" si="143"/>
        <v>0</v>
      </c>
      <c r="BA124" s="266">
        <f t="shared" ca="1" si="143"/>
        <v>0</v>
      </c>
      <c r="BB124" s="266">
        <f t="shared" ca="1" si="143"/>
        <v>0</v>
      </c>
      <c r="BC124" s="266">
        <f t="shared" ca="1" si="143"/>
        <v>0</v>
      </c>
      <c r="BD124" s="266">
        <f t="shared" ca="1" si="144"/>
        <v>0</v>
      </c>
      <c r="BE124" s="266">
        <f t="shared" ca="1" si="144"/>
        <v>0</v>
      </c>
      <c r="BF124" s="266">
        <f t="shared" ca="1" si="144"/>
        <v>0</v>
      </c>
      <c r="BG124" s="266">
        <f t="shared" ca="1" si="144"/>
        <v>0</v>
      </c>
      <c r="BH124" s="266">
        <f t="shared" ca="1" si="144"/>
        <v>0</v>
      </c>
      <c r="BI124" s="266">
        <f t="shared" ca="1" si="144"/>
        <v>0</v>
      </c>
      <c r="BJ124" s="266">
        <f t="shared" ca="1" si="144"/>
        <v>0</v>
      </c>
      <c r="BK124" s="266">
        <f t="shared" ca="1" si="144"/>
        <v>0</v>
      </c>
      <c r="BL124" s="266">
        <f t="shared" ca="1" si="144"/>
        <v>0</v>
      </c>
      <c r="BM124" s="266">
        <f t="shared" ca="1" si="144"/>
        <v>0</v>
      </c>
      <c r="BN124" s="266">
        <f t="shared" ca="1" si="144"/>
        <v>0</v>
      </c>
      <c r="BO124" s="266">
        <f t="shared" ca="1" si="144"/>
        <v>0</v>
      </c>
      <c r="BP124" s="266">
        <f t="shared" ca="1" si="144"/>
        <v>0</v>
      </c>
      <c r="BQ124" s="266">
        <f t="shared" ca="1" si="144"/>
        <v>0</v>
      </c>
      <c r="BR124" s="266">
        <f t="shared" ca="1" si="144"/>
        <v>0</v>
      </c>
      <c r="BS124" s="266">
        <f t="shared" ca="1" si="144"/>
        <v>0</v>
      </c>
      <c r="BT124" s="266">
        <f t="shared" ca="1" si="145"/>
        <v>0</v>
      </c>
      <c r="BU124" s="266">
        <f t="shared" ca="1" si="145"/>
        <v>0</v>
      </c>
      <c r="BV124" s="266">
        <f t="shared" ca="1" si="145"/>
        <v>0</v>
      </c>
      <c r="BW124" s="266">
        <f t="shared" ca="1" si="145"/>
        <v>0</v>
      </c>
      <c r="BX124" s="266">
        <f t="shared" ca="1" si="145"/>
        <v>0</v>
      </c>
      <c r="BY124" s="266">
        <f t="shared" ca="1" si="145"/>
        <v>0</v>
      </c>
      <c r="BZ124" s="266">
        <f t="shared" ca="1" si="145"/>
        <v>0</v>
      </c>
      <c r="CA124" s="266">
        <f t="shared" ca="1" si="145"/>
        <v>0</v>
      </c>
      <c r="CB124" s="266">
        <f t="shared" ca="1" si="145"/>
        <v>0</v>
      </c>
      <c r="CC124" s="266">
        <f t="shared" ca="1" si="145"/>
        <v>0</v>
      </c>
      <c r="CD124" s="266">
        <f t="shared" ca="1" si="145"/>
        <v>0</v>
      </c>
      <c r="CE124" s="266">
        <f t="shared" ca="1" si="145"/>
        <v>0</v>
      </c>
      <c r="CF124" s="266">
        <f t="shared" ca="1" si="145"/>
        <v>0</v>
      </c>
      <c r="CG124" s="266">
        <f t="shared" ca="1" si="145"/>
        <v>0</v>
      </c>
      <c r="CH124" s="266">
        <f t="shared" ca="1" si="145"/>
        <v>0</v>
      </c>
      <c r="CI124" s="266">
        <f t="shared" ca="1" si="145"/>
        <v>0</v>
      </c>
      <c r="CJ124" s="266">
        <f t="shared" ca="1" si="146"/>
        <v>0</v>
      </c>
      <c r="CK124" s="266">
        <f t="shared" ca="1" si="146"/>
        <v>0</v>
      </c>
      <c r="CL124" s="266">
        <f t="shared" ca="1" si="146"/>
        <v>0</v>
      </c>
      <c r="CM124" s="266">
        <f t="shared" ca="1" si="146"/>
        <v>0</v>
      </c>
      <c r="CN124" s="266">
        <f t="shared" ca="1" si="146"/>
        <v>0</v>
      </c>
      <c r="CO124" s="266">
        <f t="shared" ca="1" si="146"/>
        <v>0</v>
      </c>
      <c r="CP124" s="266">
        <f t="shared" ca="1" si="146"/>
        <v>0</v>
      </c>
      <c r="CQ124" s="266">
        <f t="shared" ca="1" si="146"/>
        <v>0</v>
      </c>
      <c r="CR124" s="266">
        <f t="shared" ca="1" si="146"/>
        <v>0</v>
      </c>
      <c r="CS124" s="266">
        <f t="shared" ca="1" si="146"/>
        <v>0</v>
      </c>
      <c r="CT124" s="266">
        <f t="shared" ca="1" si="147"/>
        <v>0</v>
      </c>
      <c r="CU124" s="266">
        <f t="shared" ca="1" si="147"/>
        <v>0</v>
      </c>
      <c r="CV124" s="266">
        <f t="shared" ca="1" si="147"/>
        <v>0</v>
      </c>
      <c r="CW124" s="266">
        <f t="shared" ca="1" si="147"/>
        <v>0</v>
      </c>
      <c r="CX124" s="266">
        <f t="shared" ca="1" si="147"/>
        <v>0</v>
      </c>
      <c r="CY124" s="266">
        <f t="shared" ca="1" si="147"/>
        <v>0</v>
      </c>
      <c r="CZ124" s="266">
        <f t="shared" ca="1" si="147"/>
        <v>0</v>
      </c>
      <c r="DA124" s="266">
        <f t="shared" ca="1" si="147"/>
        <v>0</v>
      </c>
      <c r="DB124" s="266">
        <f t="shared" ca="1" si="147"/>
        <v>0</v>
      </c>
      <c r="DC124" s="266">
        <f t="shared" ca="1" si="147"/>
        <v>0</v>
      </c>
      <c r="DE124" s="118" t="str">
        <f t="shared" ca="1" si="86"/>
        <v>L.1.6.</v>
      </c>
      <c r="DF124">
        <f t="shared" ca="1" si="148"/>
        <v>1</v>
      </c>
    </row>
    <row r="125" spans="1:110" hidden="1">
      <c r="A125" s="68">
        <v>113</v>
      </c>
      <c r="B125" s="262" t="str">
        <f t="shared" ca="1" si="83"/>
        <v>L.1.7.</v>
      </c>
      <c r="C125" s="263" t="str">
        <f t="shared" ca="1" si="84"/>
        <v/>
      </c>
      <c r="D125" s="238"/>
      <c r="E125" s="264" t="str">
        <f t="shared" ca="1" si="85"/>
        <v/>
      </c>
      <c r="F125" s="265">
        <f ca="1">H125+NPV(SD,I125:INDEX(I125:DC125,PAL))</f>
        <v>0</v>
      </c>
      <c r="G125" s="258">
        <f ca="1">SUMIF($H$5:$DC$5,"&lt;="&amp;PAL,$H125:$DC125)</f>
        <v>0</v>
      </c>
      <c r="H125" s="266">
        <f t="shared" ca="1" si="141"/>
        <v>0</v>
      </c>
      <c r="I125" s="266">
        <f t="shared" ca="1" si="141"/>
        <v>0</v>
      </c>
      <c r="J125" s="266">
        <f t="shared" ca="1" si="141"/>
        <v>0</v>
      </c>
      <c r="K125" s="266">
        <f t="shared" ca="1" si="141"/>
        <v>0</v>
      </c>
      <c r="L125" s="266">
        <f t="shared" ca="1" si="141"/>
        <v>0</v>
      </c>
      <c r="M125" s="266">
        <f t="shared" ca="1" si="141"/>
        <v>0</v>
      </c>
      <c r="N125" s="266">
        <f t="shared" ca="1" si="141"/>
        <v>0</v>
      </c>
      <c r="O125" s="266">
        <f t="shared" ca="1" si="141"/>
        <v>0</v>
      </c>
      <c r="P125" s="266">
        <f t="shared" ca="1" si="141"/>
        <v>0</v>
      </c>
      <c r="Q125" s="266">
        <f t="shared" ca="1" si="141"/>
        <v>0</v>
      </c>
      <c r="R125" s="266">
        <f t="shared" ca="1" si="141"/>
        <v>0</v>
      </c>
      <c r="S125" s="266">
        <f t="shared" ca="1" si="141"/>
        <v>0</v>
      </c>
      <c r="T125" s="266">
        <f t="shared" ca="1" si="141"/>
        <v>0</v>
      </c>
      <c r="U125" s="266">
        <f t="shared" ca="1" si="141"/>
        <v>0</v>
      </c>
      <c r="V125" s="266">
        <f t="shared" ca="1" si="141"/>
        <v>0</v>
      </c>
      <c r="W125" s="266">
        <f t="shared" ca="1" si="141"/>
        <v>0</v>
      </c>
      <c r="X125" s="266">
        <f t="shared" ca="1" si="142"/>
        <v>0</v>
      </c>
      <c r="Y125" s="266">
        <f t="shared" ca="1" si="142"/>
        <v>0</v>
      </c>
      <c r="Z125" s="266">
        <f t="shared" ca="1" si="142"/>
        <v>0</v>
      </c>
      <c r="AA125" s="266">
        <f t="shared" ca="1" si="142"/>
        <v>0</v>
      </c>
      <c r="AB125" s="266">
        <f t="shared" ca="1" si="142"/>
        <v>0</v>
      </c>
      <c r="AC125" s="266">
        <f t="shared" ca="1" si="142"/>
        <v>0</v>
      </c>
      <c r="AD125" s="266">
        <f t="shared" ca="1" si="142"/>
        <v>0</v>
      </c>
      <c r="AE125" s="266">
        <f t="shared" ca="1" si="142"/>
        <v>0</v>
      </c>
      <c r="AF125" s="266">
        <f t="shared" ca="1" si="142"/>
        <v>0</v>
      </c>
      <c r="AG125" s="266">
        <f t="shared" ca="1" si="142"/>
        <v>0</v>
      </c>
      <c r="AH125" s="266">
        <f t="shared" ca="1" si="142"/>
        <v>0</v>
      </c>
      <c r="AI125" s="266">
        <f t="shared" ca="1" si="142"/>
        <v>0</v>
      </c>
      <c r="AJ125" s="266">
        <f t="shared" ca="1" si="142"/>
        <v>0</v>
      </c>
      <c r="AK125" s="266">
        <f t="shared" ca="1" si="142"/>
        <v>0</v>
      </c>
      <c r="AL125" s="266">
        <f t="shared" ca="1" si="142"/>
        <v>0</v>
      </c>
      <c r="AM125" s="266">
        <f t="shared" ca="1" si="142"/>
        <v>0</v>
      </c>
      <c r="AN125" s="266">
        <f t="shared" ca="1" si="143"/>
        <v>0</v>
      </c>
      <c r="AO125" s="266">
        <f t="shared" ca="1" si="143"/>
        <v>0</v>
      </c>
      <c r="AP125" s="266">
        <f t="shared" ca="1" si="143"/>
        <v>0</v>
      </c>
      <c r="AQ125" s="266">
        <f t="shared" ca="1" si="143"/>
        <v>0</v>
      </c>
      <c r="AR125" s="266">
        <f t="shared" ca="1" si="143"/>
        <v>0</v>
      </c>
      <c r="AS125" s="266">
        <f t="shared" ca="1" si="143"/>
        <v>0</v>
      </c>
      <c r="AT125" s="266">
        <f t="shared" ca="1" si="143"/>
        <v>0</v>
      </c>
      <c r="AU125" s="266">
        <f t="shared" ca="1" si="143"/>
        <v>0</v>
      </c>
      <c r="AV125" s="266">
        <f t="shared" ca="1" si="143"/>
        <v>0</v>
      </c>
      <c r="AW125" s="266">
        <f t="shared" ca="1" si="143"/>
        <v>0</v>
      </c>
      <c r="AX125" s="266">
        <f t="shared" ca="1" si="143"/>
        <v>0</v>
      </c>
      <c r="AY125" s="266">
        <f t="shared" ca="1" si="143"/>
        <v>0</v>
      </c>
      <c r="AZ125" s="266">
        <f t="shared" ca="1" si="143"/>
        <v>0</v>
      </c>
      <c r="BA125" s="266">
        <f t="shared" ca="1" si="143"/>
        <v>0</v>
      </c>
      <c r="BB125" s="266">
        <f t="shared" ca="1" si="143"/>
        <v>0</v>
      </c>
      <c r="BC125" s="266">
        <f t="shared" ca="1" si="143"/>
        <v>0</v>
      </c>
      <c r="BD125" s="266">
        <f t="shared" ca="1" si="144"/>
        <v>0</v>
      </c>
      <c r="BE125" s="266">
        <f t="shared" ca="1" si="144"/>
        <v>0</v>
      </c>
      <c r="BF125" s="266">
        <f t="shared" ca="1" si="144"/>
        <v>0</v>
      </c>
      <c r="BG125" s="266">
        <f t="shared" ca="1" si="144"/>
        <v>0</v>
      </c>
      <c r="BH125" s="266">
        <f t="shared" ca="1" si="144"/>
        <v>0</v>
      </c>
      <c r="BI125" s="266">
        <f t="shared" ca="1" si="144"/>
        <v>0</v>
      </c>
      <c r="BJ125" s="266">
        <f t="shared" ca="1" si="144"/>
        <v>0</v>
      </c>
      <c r="BK125" s="266">
        <f t="shared" ca="1" si="144"/>
        <v>0</v>
      </c>
      <c r="BL125" s="266">
        <f t="shared" ca="1" si="144"/>
        <v>0</v>
      </c>
      <c r="BM125" s="266">
        <f t="shared" ca="1" si="144"/>
        <v>0</v>
      </c>
      <c r="BN125" s="266">
        <f t="shared" ca="1" si="144"/>
        <v>0</v>
      </c>
      <c r="BO125" s="266">
        <f t="shared" ca="1" si="144"/>
        <v>0</v>
      </c>
      <c r="BP125" s="266">
        <f t="shared" ca="1" si="144"/>
        <v>0</v>
      </c>
      <c r="BQ125" s="266">
        <f t="shared" ca="1" si="144"/>
        <v>0</v>
      </c>
      <c r="BR125" s="266">
        <f t="shared" ca="1" si="144"/>
        <v>0</v>
      </c>
      <c r="BS125" s="266">
        <f t="shared" ca="1" si="144"/>
        <v>0</v>
      </c>
      <c r="BT125" s="266">
        <f t="shared" ca="1" si="145"/>
        <v>0</v>
      </c>
      <c r="BU125" s="266">
        <f t="shared" ca="1" si="145"/>
        <v>0</v>
      </c>
      <c r="BV125" s="266">
        <f t="shared" ca="1" si="145"/>
        <v>0</v>
      </c>
      <c r="BW125" s="266">
        <f t="shared" ca="1" si="145"/>
        <v>0</v>
      </c>
      <c r="BX125" s="266">
        <f t="shared" ca="1" si="145"/>
        <v>0</v>
      </c>
      <c r="BY125" s="266">
        <f t="shared" ca="1" si="145"/>
        <v>0</v>
      </c>
      <c r="BZ125" s="266">
        <f t="shared" ca="1" si="145"/>
        <v>0</v>
      </c>
      <c r="CA125" s="266">
        <f t="shared" ca="1" si="145"/>
        <v>0</v>
      </c>
      <c r="CB125" s="266">
        <f t="shared" ca="1" si="145"/>
        <v>0</v>
      </c>
      <c r="CC125" s="266">
        <f t="shared" ca="1" si="145"/>
        <v>0</v>
      </c>
      <c r="CD125" s="266">
        <f t="shared" ca="1" si="145"/>
        <v>0</v>
      </c>
      <c r="CE125" s="266">
        <f t="shared" ca="1" si="145"/>
        <v>0</v>
      </c>
      <c r="CF125" s="266">
        <f t="shared" ca="1" si="145"/>
        <v>0</v>
      </c>
      <c r="CG125" s="266">
        <f t="shared" ca="1" si="145"/>
        <v>0</v>
      </c>
      <c r="CH125" s="266">
        <f t="shared" ca="1" si="145"/>
        <v>0</v>
      </c>
      <c r="CI125" s="266">
        <f t="shared" ca="1" si="145"/>
        <v>0</v>
      </c>
      <c r="CJ125" s="266">
        <f t="shared" ca="1" si="146"/>
        <v>0</v>
      </c>
      <c r="CK125" s="266">
        <f t="shared" ca="1" si="146"/>
        <v>0</v>
      </c>
      <c r="CL125" s="266">
        <f t="shared" ca="1" si="146"/>
        <v>0</v>
      </c>
      <c r="CM125" s="266">
        <f t="shared" ca="1" si="146"/>
        <v>0</v>
      </c>
      <c r="CN125" s="266">
        <f t="shared" ca="1" si="146"/>
        <v>0</v>
      </c>
      <c r="CO125" s="266">
        <f t="shared" ca="1" si="146"/>
        <v>0</v>
      </c>
      <c r="CP125" s="266">
        <f t="shared" ca="1" si="146"/>
        <v>0</v>
      </c>
      <c r="CQ125" s="266">
        <f t="shared" ca="1" si="146"/>
        <v>0</v>
      </c>
      <c r="CR125" s="266">
        <f t="shared" ca="1" si="146"/>
        <v>0</v>
      </c>
      <c r="CS125" s="266">
        <f t="shared" ca="1" si="146"/>
        <v>0</v>
      </c>
      <c r="CT125" s="266">
        <f t="shared" ca="1" si="147"/>
        <v>0</v>
      </c>
      <c r="CU125" s="266">
        <f t="shared" ca="1" si="147"/>
        <v>0</v>
      </c>
      <c r="CV125" s="266">
        <f t="shared" ca="1" si="147"/>
        <v>0</v>
      </c>
      <c r="CW125" s="266">
        <f t="shared" ca="1" si="147"/>
        <v>0</v>
      </c>
      <c r="CX125" s="266">
        <f t="shared" ca="1" si="147"/>
        <v>0</v>
      </c>
      <c r="CY125" s="266">
        <f t="shared" ca="1" si="147"/>
        <v>0</v>
      </c>
      <c r="CZ125" s="266">
        <f t="shared" ca="1" si="147"/>
        <v>0</v>
      </c>
      <c r="DA125" s="266">
        <f t="shared" ca="1" si="147"/>
        <v>0</v>
      </c>
      <c r="DB125" s="266">
        <f t="shared" ca="1" si="147"/>
        <v>0</v>
      </c>
      <c r="DC125" s="266">
        <f t="shared" ca="1" si="147"/>
        <v>0</v>
      </c>
      <c r="DE125" s="118" t="str">
        <f t="shared" ca="1" si="86"/>
        <v>L.1.7.</v>
      </c>
      <c r="DF125">
        <f t="shared" ca="1" si="148"/>
        <v>1</v>
      </c>
    </row>
    <row r="126" spans="1:110" hidden="1">
      <c r="A126" s="68">
        <v>114</v>
      </c>
      <c r="B126" s="262" t="str">
        <f t="shared" ca="1" si="83"/>
        <v>L.2.</v>
      </c>
      <c r="C126" s="269" t="str">
        <f t="shared" ca="1" si="84"/>
        <v>Socialinio - ekonominio poveikio žala</v>
      </c>
      <c r="D126" s="255"/>
      <c r="E126" s="270" t="str">
        <f t="shared" ca="1" si="85"/>
        <v/>
      </c>
      <c r="F126" s="265">
        <f ca="1">H126+NPV(SD,I126:INDEX(I126:DC126,PAL))</f>
        <v>0</v>
      </c>
      <c r="G126" s="258">
        <f ca="1">SUMIF($H$5:$DC$5,"&lt;="&amp;PAL,$H126:$DC126)</f>
        <v>0</v>
      </c>
      <c r="H126" s="271">
        <f ca="1">SUM(H127:H129)</f>
        <v>0</v>
      </c>
      <c r="I126" s="271">
        <f t="shared" ref="I126:BT126" ca="1" si="149">SUM(I127:I129)</f>
        <v>0</v>
      </c>
      <c r="J126" s="271">
        <f t="shared" ca="1" si="149"/>
        <v>0</v>
      </c>
      <c r="K126" s="271">
        <f t="shared" ca="1" si="149"/>
        <v>0</v>
      </c>
      <c r="L126" s="271">
        <f t="shared" ca="1" si="149"/>
        <v>0</v>
      </c>
      <c r="M126" s="271">
        <f t="shared" ca="1" si="149"/>
        <v>0</v>
      </c>
      <c r="N126" s="271">
        <f t="shared" ca="1" si="149"/>
        <v>0</v>
      </c>
      <c r="O126" s="271">
        <f t="shared" ca="1" si="149"/>
        <v>0</v>
      </c>
      <c r="P126" s="271">
        <f t="shared" ca="1" si="149"/>
        <v>0</v>
      </c>
      <c r="Q126" s="271">
        <f t="shared" ca="1" si="149"/>
        <v>0</v>
      </c>
      <c r="R126" s="271">
        <f t="shared" ca="1" si="149"/>
        <v>0</v>
      </c>
      <c r="S126" s="271">
        <f t="shared" ca="1" si="149"/>
        <v>0</v>
      </c>
      <c r="T126" s="271">
        <f t="shared" ca="1" si="149"/>
        <v>0</v>
      </c>
      <c r="U126" s="271">
        <f t="shared" ca="1" si="149"/>
        <v>0</v>
      </c>
      <c r="V126" s="271">
        <f t="shared" ca="1" si="149"/>
        <v>0</v>
      </c>
      <c r="W126" s="271">
        <f t="shared" ca="1" si="149"/>
        <v>0</v>
      </c>
      <c r="X126" s="271">
        <f t="shared" ca="1" si="149"/>
        <v>0</v>
      </c>
      <c r="Y126" s="271">
        <f t="shared" ca="1" si="149"/>
        <v>0</v>
      </c>
      <c r="Z126" s="271">
        <f t="shared" ca="1" si="149"/>
        <v>0</v>
      </c>
      <c r="AA126" s="271">
        <f t="shared" ca="1" si="149"/>
        <v>0</v>
      </c>
      <c r="AB126" s="271">
        <f t="shared" ca="1" si="149"/>
        <v>0</v>
      </c>
      <c r="AC126" s="271">
        <f t="shared" ca="1" si="149"/>
        <v>0</v>
      </c>
      <c r="AD126" s="271">
        <f t="shared" ca="1" si="149"/>
        <v>0</v>
      </c>
      <c r="AE126" s="271">
        <f t="shared" ca="1" si="149"/>
        <v>0</v>
      </c>
      <c r="AF126" s="271">
        <f t="shared" ca="1" si="149"/>
        <v>0</v>
      </c>
      <c r="AG126" s="271">
        <f t="shared" ca="1" si="149"/>
        <v>0</v>
      </c>
      <c r="AH126" s="271">
        <f t="shared" ca="1" si="149"/>
        <v>0</v>
      </c>
      <c r="AI126" s="271">
        <f t="shared" ca="1" si="149"/>
        <v>0</v>
      </c>
      <c r="AJ126" s="271">
        <f t="shared" ca="1" si="149"/>
        <v>0</v>
      </c>
      <c r="AK126" s="271">
        <f t="shared" ca="1" si="149"/>
        <v>0</v>
      </c>
      <c r="AL126" s="271">
        <f t="shared" ca="1" si="149"/>
        <v>0</v>
      </c>
      <c r="AM126" s="271">
        <f t="shared" ca="1" si="149"/>
        <v>0</v>
      </c>
      <c r="AN126" s="271">
        <f t="shared" ca="1" si="149"/>
        <v>0</v>
      </c>
      <c r="AO126" s="271">
        <f t="shared" ca="1" si="149"/>
        <v>0</v>
      </c>
      <c r="AP126" s="271">
        <f t="shared" ca="1" si="149"/>
        <v>0</v>
      </c>
      <c r="AQ126" s="271">
        <f t="shared" ca="1" si="149"/>
        <v>0</v>
      </c>
      <c r="AR126" s="271">
        <f t="shared" ca="1" si="149"/>
        <v>0</v>
      </c>
      <c r="AS126" s="271">
        <f t="shared" ca="1" si="149"/>
        <v>0</v>
      </c>
      <c r="AT126" s="271">
        <f t="shared" ca="1" si="149"/>
        <v>0</v>
      </c>
      <c r="AU126" s="271">
        <f t="shared" ca="1" si="149"/>
        <v>0</v>
      </c>
      <c r="AV126" s="271">
        <f t="shared" ca="1" si="149"/>
        <v>0</v>
      </c>
      <c r="AW126" s="271">
        <f t="shared" ca="1" si="149"/>
        <v>0</v>
      </c>
      <c r="AX126" s="271">
        <f t="shared" ca="1" si="149"/>
        <v>0</v>
      </c>
      <c r="AY126" s="271">
        <f t="shared" ca="1" si="149"/>
        <v>0</v>
      </c>
      <c r="AZ126" s="271">
        <f t="shared" ca="1" si="149"/>
        <v>0</v>
      </c>
      <c r="BA126" s="271">
        <f t="shared" ca="1" si="149"/>
        <v>0</v>
      </c>
      <c r="BB126" s="271">
        <f t="shared" ca="1" si="149"/>
        <v>0</v>
      </c>
      <c r="BC126" s="271">
        <f t="shared" ca="1" si="149"/>
        <v>0</v>
      </c>
      <c r="BD126" s="271">
        <f t="shared" ca="1" si="149"/>
        <v>0</v>
      </c>
      <c r="BE126" s="271">
        <f t="shared" ca="1" si="149"/>
        <v>0</v>
      </c>
      <c r="BF126" s="271">
        <f t="shared" ca="1" si="149"/>
        <v>0</v>
      </c>
      <c r="BG126" s="271">
        <f t="shared" ca="1" si="149"/>
        <v>0</v>
      </c>
      <c r="BH126" s="271">
        <f t="shared" ca="1" si="149"/>
        <v>0</v>
      </c>
      <c r="BI126" s="271">
        <f t="shared" ca="1" si="149"/>
        <v>0</v>
      </c>
      <c r="BJ126" s="271">
        <f t="shared" ca="1" si="149"/>
        <v>0</v>
      </c>
      <c r="BK126" s="271">
        <f t="shared" ca="1" si="149"/>
        <v>0</v>
      </c>
      <c r="BL126" s="271">
        <f t="shared" ca="1" si="149"/>
        <v>0</v>
      </c>
      <c r="BM126" s="271">
        <f t="shared" ca="1" si="149"/>
        <v>0</v>
      </c>
      <c r="BN126" s="271">
        <f t="shared" ca="1" si="149"/>
        <v>0</v>
      </c>
      <c r="BO126" s="271">
        <f t="shared" ca="1" si="149"/>
        <v>0</v>
      </c>
      <c r="BP126" s="271">
        <f t="shared" ca="1" si="149"/>
        <v>0</v>
      </c>
      <c r="BQ126" s="271">
        <f t="shared" ca="1" si="149"/>
        <v>0</v>
      </c>
      <c r="BR126" s="271">
        <f t="shared" ca="1" si="149"/>
        <v>0</v>
      </c>
      <c r="BS126" s="271">
        <f t="shared" ca="1" si="149"/>
        <v>0</v>
      </c>
      <c r="BT126" s="271">
        <f t="shared" ca="1" si="149"/>
        <v>0</v>
      </c>
      <c r="BU126" s="271">
        <f t="shared" ref="BU126:DC126" ca="1" si="150">SUM(BU127:BU129)</f>
        <v>0</v>
      </c>
      <c r="BV126" s="271">
        <f t="shared" ca="1" si="150"/>
        <v>0</v>
      </c>
      <c r="BW126" s="271">
        <f t="shared" ca="1" si="150"/>
        <v>0</v>
      </c>
      <c r="BX126" s="271">
        <f t="shared" ca="1" si="150"/>
        <v>0</v>
      </c>
      <c r="BY126" s="271">
        <f t="shared" ca="1" si="150"/>
        <v>0</v>
      </c>
      <c r="BZ126" s="271">
        <f t="shared" ca="1" si="150"/>
        <v>0</v>
      </c>
      <c r="CA126" s="271">
        <f t="shared" ca="1" si="150"/>
        <v>0</v>
      </c>
      <c r="CB126" s="271">
        <f t="shared" ca="1" si="150"/>
        <v>0</v>
      </c>
      <c r="CC126" s="271">
        <f t="shared" ca="1" si="150"/>
        <v>0</v>
      </c>
      <c r="CD126" s="271">
        <f t="shared" ca="1" si="150"/>
        <v>0</v>
      </c>
      <c r="CE126" s="271">
        <f t="shared" ca="1" si="150"/>
        <v>0</v>
      </c>
      <c r="CF126" s="271">
        <f t="shared" ca="1" si="150"/>
        <v>0</v>
      </c>
      <c r="CG126" s="271">
        <f t="shared" ca="1" si="150"/>
        <v>0</v>
      </c>
      <c r="CH126" s="271">
        <f t="shared" ca="1" si="150"/>
        <v>0</v>
      </c>
      <c r="CI126" s="271">
        <f t="shared" ca="1" si="150"/>
        <v>0</v>
      </c>
      <c r="CJ126" s="271">
        <f t="shared" ca="1" si="150"/>
        <v>0</v>
      </c>
      <c r="CK126" s="271">
        <f t="shared" ca="1" si="150"/>
        <v>0</v>
      </c>
      <c r="CL126" s="271">
        <f t="shared" ca="1" si="150"/>
        <v>0</v>
      </c>
      <c r="CM126" s="271">
        <f t="shared" ca="1" si="150"/>
        <v>0</v>
      </c>
      <c r="CN126" s="271">
        <f t="shared" ca="1" si="150"/>
        <v>0</v>
      </c>
      <c r="CO126" s="271">
        <f t="shared" ca="1" si="150"/>
        <v>0</v>
      </c>
      <c r="CP126" s="271">
        <f t="shared" ca="1" si="150"/>
        <v>0</v>
      </c>
      <c r="CQ126" s="271">
        <f t="shared" ca="1" si="150"/>
        <v>0</v>
      </c>
      <c r="CR126" s="271">
        <f t="shared" ca="1" si="150"/>
        <v>0</v>
      </c>
      <c r="CS126" s="271">
        <f t="shared" ca="1" si="150"/>
        <v>0</v>
      </c>
      <c r="CT126" s="271">
        <f t="shared" ca="1" si="150"/>
        <v>0</v>
      </c>
      <c r="CU126" s="271">
        <f t="shared" ca="1" si="150"/>
        <v>0</v>
      </c>
      <c r="CV126" s="271">
        <f t="shared" ca="1" si="150"/>
        <v>0</v>
      </c>
      <c r="CW126" s="271">
        <f t="shared" ca="1" si="150"/>
        <v>0</v>
      </c>
      <c r="CX126" s="271">
        <f t="shared" ca="1" si="150"/>
        <v>0</v>
      </c>
      <c r="CY126" s="271">
        <f t="shared" ca="1" si="150"/>
        <v>0</v>
      </c>
      <c r="CZ126" s="271">
        <f t="shared" ca="1" si="150"/>
        <v>0</v>
      </c>
      <c r="DA126" s="271">
        <f t="shared" ca="1" si="150"/>
        <v>0</v>
      </c>
      <c r="DB126" s="271">
        <f t="shared" ca="1" si="150"/>
        <v>0</v>
      </c>
      <c r="DC126" s="271">
        <f t="shared" ca="1" si="150"/>
        <v>0</v>
      </c>
      <c r="DE126" s="118"/>
    </row>
    <row r="127" spans="1:110" hidden="1">
      <c r="A127" s="68">
        <v>115</v>
      </c>
      <c r="B127" s="262" t="str">
        <f t="shared" ca="1" si="83"/>
        <v>L.2.1.</v>
      </c>
      <c r="C127" s="263" t="str">
        <f t="shared" ca="1" si="84"/>
        <v/>
      </c>
      <c r="D127" s="238"/>
      <c r="E127" s="264" t="str">
        <f t="shared" ca="1" si="85"/>
        <v/>
      </c>
      <c r="F127" s="265">
        <f ca="1">H127+NPV(SD,I127:INDEX(I127:DC127,PAL))</f>
        <v>0</v>
      </c>
      <c r="G127" s="258">
        <f ca="1">SUMIF($H$5:$DC$5,"&lt;="&amp;PAL,$H127:$DC127)</f>
        <v>0</v>
      </c>
      <c r="H127" s="266">
        <f t="shared" ref="H127:W129" ca="1" si="151">OFFSET(INDIRECT("'"&amp;Opt_alt&amp;"'!H12"),$A127,H$5)*$DF127</f>
        <v>0</v>
      </c>
      <c r="I127" s="266">
        <f t="shared" ca="1" si="151"/>
        <v>0</v>
      </c>
      <c r="J127" s="266">
        <f t="shared" ca="1" si="151"/>
        <v>0</v>
      </c>
      <c r="K127" s="266">
        <f t="shared" ca="1" si="151"/>
        <v>0</v>
      </c>
      <c r="L127" s="266">
        <f t="shared" ca="1" si="151"/>
        <v>0</v>
      </c>
      <c r="M127" s="266">
        <f t="shared" ca="1" si="151"/>
        <v>0</v>
      </c>
      <c r="N127" s="266">
        <f t="shared" ca="1" si="151"/>
        <v>0</v>
      </c>
      <c r="O127" s="266">
        <f t="shared" ca="1" si="151"/>
        <v>0</v>
      </c>
      <c r="P127" s="266">
        <f t="shared" ca="1" si="151"/>
        <v>0</v>
      </c>
      <c r="Q127" s="266">
        <f t="shared" ca="1" si="151"/>
        <v>0</v>
      </c>
      <c r="R127" s="266">
        <f t="shared" ca="1" si="151"/>
        <v>0</v>
      </c>
      <c r="S127" s="266">
        <f t="shared" ca="1" si="151"/>
        <v>0</v>
      </c>
      <c r="T127" s="266">
        <f t="shared" ca="1" si="151"/>
        <v>0</v>
      </c>
      <c r="U127" s="266">
        <f t="shared" ca="1" si="151"/>
        <v>0</v>
      </c>
      <c r="V127" s="266">
        <f t="shared" ca="1" si="151"/>
        <v>0</v>
      </c>
      <c r="W127" s="266">
        <f t="shared" ca="1" si="151"/>
        <v>0</v>
      </c>
      <c r="X127" s="266">
        <f t="shared" ref="X127:AM129" ca="1" si="152">OFFSET(INDIRECT("'"&amp;Opt_alt&amp;"'!H12"),$A127,X$5)*$DF127</f>
        <v>0</v>
      </c>
      <c r="Y127" s="266">
        <f t="shared" ca="1" si="152"/>
        <v>0</v>
      </c>
      <c r="Z127" s="266">
        <f t="shared" ca="1" si="152"/>
        <v>0</v>
      </c>
      <c r="AA127" s="266">
        <f t="shared" ca="1" si="152"/>
        <v>0</v>
      </c>
      <c r="AB127" s="266">
        <f t="shared" ca="1" si="152"/>
        <v>0</v>
      </c>
      <c r="AC127" s="266">
        <f t="shared" ca="1" si="152"/>
        <v>0</v>
      </c>
      <c r="AD127" s="266">
        <f t="shared" ca="1" si="152"/>
        <v>0</v>
      </c>
      <c r="AE127" s="266">
        <f t="shared" ca="1" si="152"/>
        <v>0</v>
      </c>
      <c r="AF127" s="266">
        <f t="shared" ca="1" si="152"/>
        <v>0</v>
      </c>
      <c r="AG127" s="266">
        <f t="shared" ca="1" si="152"/>
        <v>0</v>
      </c>
      <c r="AH127" s="266">
        <f t="shared" ca="1" si="152"/>
        <v>0</v>
      </c>
      <c r="AI127" s="266">
        <f t="shared" ca="1" si="152"/>
        <v>0</v>
      </c>
      <c r="AJ127" s="266">
        <f t="shared" ca="1" si="152"/>
        <v>0</v>
      </c>
      <c r="AK127" s="266">
        <f t="shared" ca="1" si="152"/>
        <v>0</v>
      </c>
      <c r="AL127" s="266">
        <f t="shared" ca="1" si="152"/>
        <v>0</v>
      </c>
      <c r="AM127" s="266">
        <f t="shared" ca="1" si="152"/>
        <v>0</v>
      </c>
      <c r="AN127" s="266">
        <f t="shared" ref="AN127:BC129" ca="1" si="153">OFFSET(INDIRECT("'"&amp;Opt_alt&amp;"'!H12"),$A127,AN$5)*$DF127</f>
        <v>0</v>
      </c>
      <c r="AO127" s="266">
        <f t="shared" ca="1" si="153"/>
        <v>0</v>
      </c>
      <c r="AP127" s="266">
        <f t="shared" ca="1" si="153"/>
        <v>0</v>
      </c>
      <c r="AQ127" s="266">
        <f t="shared" ca="1" si="153"/>
        <v>0</v>
      </c>
      <c r="AR127" s="266">
        <f t="shared" ca="1" si="153"/>
        <v>0</v>
      </c>
      <c r="AS127" s="266">
        <f t="shared" ca="1" si="153"/>
        <v>0</v>
      </c>
      <c r="AT127" s="266">
        <f t="shared" ca="1" si="153"/>
        <v>0</v>
      </c>
      <c r="AU127" s="266">
        <f t="shared" ca="1" si="153"/>
        <v>0</v>
      </c>
      <c r="AV127" s="266">
        <f t="shared" ca="1" si="153"/>
        <v>0</v>
      </c>
      <c r="AW127" s="266">
        <f t="shared" ca="1" si="153"/>
        <v>0</v>
      </c>
      <c r="AX127" s="266">
        <f t="shared" ca="1" si="153"/>
        <v>0</v>
      </c>
      <c r="AY127" s="266">
        <f t="shared" ca="1" si="153"/>
        <v>0</v>
      </c>
      <c r="AZ127" s="266">
        <f t="shared" ca="1" si="153"/>
        <v>0</v>
      </c>
      <c r="BA127" s="266">
        <f t="shared" ca="1" si="153"/>
        <v>0</v>
      </c>
      <c r="BB127" s="266">
        <f t="shared" ca="1" si="153"/>
        <v>0</v>
      </c>
      <c r="BC127" s="266">
        <f t="shared" ca="1" si="153"/>
        <v>0</v>
      </c>
      <c r="BD127" s="266">
        <f t="shared" ref="BD127:BS129" ca="1" si="154">OFFSET(INDIRECT("'"&amp;Opt_alt&amp;"'!H12"),$A127,BD$5)*$DF127</f>
        <v>0</v>
      </c>
      <c r="BE127" s="266">
        <f t="shared" ca="1" si="154"/>
        <v>0</v>
      </c>
      <c r="BF127" s="266">
        <f t="shared" ca="1" si="154"/>
        <v>0</v>
      </c>
      <c r="BG127" s="266">
        <f t="shared" ca="1" si="154"/>
        <v>0</v>
      </c>
      <c r="BH127" s="266">
        <f t="shared" ca="1" si="154"/>
        <v>0</v>
      </c>
      <c r="BI127" s="266">
        <f t="shared" ca="1" si="154"/>
        <v>0</v>
      </c>
      <c r="BJ127" s="266">
        <f t="shared" ca="1" si="154"/>
        <v>0</v>
      </c>
      <c r="BK127" s="266">
        <f t="shared" ca="1" si="154"/>
        <v>0</v>
      </c>
      <c r="BL127" s="266">
        <f t="shared" ca="1" si="154"/>
        <v>0</v>
      </c>
      <c r="BM127" s="266">
        <f t="shared" ca="1" si="154"/>
        <v>0</v>
      </c>
      <c r="BN127" s="266">
        <f t="shared" ca="1" si="154"/>
        <v>0</v>
      </c>
      <c r="BO127" s="266">
        <f t="shared" ca="1" si="154"/>
        <v>0</v>
      </c>
      <c r="BP127" s="266">
        <f t="shared" ca="1" si="154"/>
        <v>0</v>
      </c>
      <c r="BQ127" s="266">
        <f t="shared" ca="1" si="154"/>
        <v>0</v>
      </c>
      <c r="BR127" s="266">
        <f t="shared" ca="1" si="154"/>
        <v>0</v>
      </c>
      <c r="BS127" s="266">
        <f t="shared" ca="1" si="154"/>
        <v>0</v>
      </c>
      <c r="BT127" s="266">
        <f t="shared" ref="BT127:CI129" ca="1" si="155">OFFSET(INDIRECT("'"&amp;Opt_alt&amp;"'!H12"),$A127,BT$5)*$DF127</f>
        <v>0</v>
      </c>
      <c r="BU127" s="266">
        <f t="shared" ca="1" si="155"/>
        <v>0</v>
      </c>
      <c r="BV127" s="266">
        <f t="shared" ca="1" si="155"/>
        <v>0</v>
      </c>
      <c r="BW127" s="266">
        <f t="shared" ca="1" si="155"/>
        <v>0</v>
      </c>
      <c r="BX127" s="266">
        <f t="shared" ca="1" si="155"/>
        <v>0</v>
      </c>
      <c r="BY127" s="266">
        <f t="shared" ca="1" si="155"/>
        <v>0</v>
      </c>
      <c r="BZ127" s="266">
        <f t="shared" ca="1" si="155"/>
        <v>0</v>
      </c>
      <c r="CA127" s="266">
        <f t="shared" ca="1" si="155"/>
        <v>0</v>
      </c>
      <c r="CB127" s="266">
        <f t="shared" ca="1" si="155"/>
        <v>0</v>
      </c>
      <c r="CC127" s="266">
        <f t="shared" ca="1" si="155"/>
        <v>0</v>
      </c>
      <c r="CD127" s="266">
        <f t="shared" ca="1" si="155"/>
        <v>0</v>
      </c>
      <c r="CE127" s="266">
        <f t="shared" ca="1" si="155"/>
        <v>0</v>
      </c>
      <c r="CF127" s="266">
        <f t="shared" ca="1" si="155"/>
        <v>0</v>
      </c>
      <c r="CG127" s="266">
        <f t="shared" ca="1" si="155"/>
        <v>0</v>
      </c>
      <c r="CH127" s="266">
        <f t="shared" ca="1" si="155"/>
        <v>0</v>
      </c>
      <c r="CI127" s="266">
        <f t="shared" ca="1" si="155"/>
        <v>0</v>
      </c>
      <c r="CJ127" s="266">
        <f t="shared" ref="CJ127:CY129" ca="1" si="156">OFFSET(INDIRECT("'"&amp;Opt_alt&amp;"'!H12"),$A127,CJ$5)*$DF127</f>
        <v>0</v>
      </c>
      <c r="CK127" s="266">
        <f t="shared" ca="1" si="156"/>
        <v>0</v>
      </c>
      <c r="CL127" s="266">
        <f t="shared" ca="1" si="156"/>
        <v>0</v>
      </c>
      <c r="CM127" s="266">
        <f t="shared" ca="1" si="156"/>
        <v>0</v>
      </c>
      <c r="CN127" s="266">
        <f t="shared" ca="1" si="156"/>
        <v>0</v>
      </c>
      <c r="CO127" s="266">
        <f t="shared" ca="1" si="156"/>
        <v>0</v>
      </c>
      <c r="CP127" s="266">
        <f t="shared" ca="1" si="156"/>
        <v>0</v>
      </c>
      <c r="CQ127" s="266">
        <f t="shared" ca="1" si="156"/>
        <v>0</v>
      </c>
      <c r="CR127" s="266">
        <f t="shared" ca="1" si="156"/>
        <v>0</v>
      </c>
      <c r="CS127" s="266">
        <f t="shared" ca="1" si="156"/>
        <v>0</v>
      </c>
      <c r="CT127" s="266">
        <f t="shared" ca="1" si="156"/>
        <v>0</v>
      </c>
      <c r="CU127" s="266">
        <f t="shared" ca="1" si="156"/>
        <v>0</v>
      </c>
      <c r="CV127" s="266">
        <f t="shared" ca="1" si="156"/>
        <v>0</v>
      </c>
      <c r="CW127" s="266">
        <f t="shared" ca="1" si="156"/>
        <v>0</v>
      </c>
      <c r="CX127" s="266">
        <f t="shared" ca="1" si="156"/>
        <v>0</v>
      </c>
      <c r="CY127" s="266">
        <f t="shared" ca="1" si="156"/>
        <v>0</v>
      </c>
      <c r="CZ127" s="266">
        <f t="shared" ref="CT127:DC129" ca="1" si="157">OFFSET(INDIRECT("'"&amp;Opt_alt&amp;"'!H12"),$A127,CZ$5)*$DF127</f>
        <v>0</v>
      </c>
      <c r="DA127" s="266">
        <f t="shared" ca="1" si="157"/>
        <v>0</v>
      </c>
      <c r="DB127" s="266">
        <f t="shared" ca="1" si="157"/>
        <v>0</v>
      </c>
      <c r="DC127" s="266">
        <f t="shared" ca="1" si="157"/>
        <v>0</v>
      </c>
      <c r="DE127" s="118" t="str">
        <f t="shared" ca="1" si="86"/>
        <v>L.2.1.</v>
      </c>
      <c r="DF127">
        <f ca="1">VLOOKUP(DE127,scenarijai,$DF$6,FALSE)</f>
        <v>1</v>
      </c>
    </row>
    <row r="128" spans="1:110" hidden="1">
      <c r="A128" s="68">
        <v>116</v>
      </c>
      <c r="B128" s="262" t="str">
        <f t="shared" ca="1" si="83"/>
        <v>L.2.2.</v>
      </c>
      <c r="C128" s="263" t="str">
        <f t="shared" ca="1" si="84"/>
        <v/>
      </c>
      <c r="D128" s="238"/>
      <c r="E128" s="264" t="str">
        <f t="shared" ca="1" si="85"/>
        <v/>
      </c>
      <c r="F128" s="265">
        <f ca="1">H128+NPV(SD,I128:INDEX(I128:DC128,PAL))</f>
        <v>0</v>
      </c>
      <c r="G128" s="258">
        <f ca="1">SUMIF($H$5:$DC$5,"&lt;="&amp;PAL,$H128:$DC128)</f>
        <v>0</v>
      </c>
      <c r="H128" s="266">
        <f t="shared" ca="1" si="151"/>
        <v>0</v>
      </c>
      <c r="I128" s="266">
        <f t="shared" ca="1" si="151"/>
        <v>0</v>
      </c>
      <c r="J128" s="266">
        <f t="shared" ca="1" si="151"/>
        <v>0</v>
      </c>
      <c r="K128" s="266">
        <f t="shared" ca="1" si="151"/>
        <v>0</v>
      </c>
      <c r="L128" s="266">
        <f t="shared" ca="1" si="151"/>
        <v>0</v>
      </c>
      <c r="M128" s="266">
        <f t="shared" ca="1" si="151"/>
        <v>0</v>
      </c>
      <c r="N128" s="266">
        <f t="shared" ca="1" si="151"/>
        <v>0</v>
      </c>
      <c r="O128" s="266">
        <f t="shared" ca="1" si="151"/>
        <v>0</v>
      </c>
      <c r="P128" s="266">
        <f t="shared" ca="1" si="151"/>
        <v>0</v>
      </c>
      <c r="Q128" s="266">
        <f t="shared" ca="1" si="151"/>
        <v>0</v>
      </c>
      <c r="R128" s="266">
        <f t="shared" ca="1" si="151"/>
        <v>0</v>
      </c>
      <c r="S128" s="266">
        <f t="shared" ca="1" si="151"/>
        <v>0</v>
      </c>
      <c r="T128" s="266">
        <f t="shared" ca="1" si="151"/>
        <v>0</v>
      </c>
      <c r="U128" s="266">
        <f t="shared" ca="1" si="151"/>
        <v>0</v>
      </c>
      <c r="V128" s="266">
        <f t="shared" ca="1" si="151"/>
        <v>0</v>
      </c>
      <c r="W128" s="266">
        <f t="shared" ca="1" si="151"/>
        <v>0</v>
      </c>
      <c r="X128" s="266">
        <f t="shared" ca="1" si="152"/>
        <v>0</v>
      </c>
      <c r="Y128" s="266">
        <f t="shared" ca="1" si="152"/>
        <v>0</v>
      </c>
      <c r="Z128" s="266">
        <f t="shared" ca="1" si="152"/>
        <v>0</v>
      </c>
      <c r="AA128" s="266">
        <f t="shared" ca="1" si="152"/>
        <v>0</v>
      </c>
      <c r="AB128" s="266">
        <f t="shared" ca="1" si="152"/>
        <v>0</v>
      </c>
      <c r="AC128" s="266">
        <f t="shared" ca="1" si="152"/>
        <v>0</v>
      </c>
      <c r="AD128" s="266">
        <f t="shared" ca="1" si="152"/>
        <v>0</v>
      </c>
      <c r="AE128" s="266">
        <f t="shared" ca="1" si="152"/>
        <v>0</v>
      </c>
      <c r="AF128" s="266">
        <f t="shared" ca="1" si="152"/>
        <v>0</v>
      </c>
      <c r="AG128" s="266">
        <f t="shared" ca="1" si="152"/>
        <v>0</v>
      </c>
      <c r="AH128" s="266">
        <f t="shared" ca="1" si="152"/>
        <v>0</v>
      </c>
      <c r="AI128" s="266">
        <f t="shared" ca="1" si="152"/>
        <v>0</v>
      </c>
      <c r="AJ128" s="266">
        <f t="shared" ca="1" si="152"/>
        <v>0</v>
      </c>
      <c r="AK128" s="266">
        <f t="shared" ca="1" si="152"/>
        <v>0</v>
      </c>
      <c r="AL128" s="266">
        <f t="shared" ca="1" si="152"/>
        <v>0</v>
      </c>
      <c r="AM128" s="266">
        <f t="shared" ca="1" si="152"/>
        <v>0</v>
      </c>
      <c r="AN128" s="266">
        <f t="shared" ca="1" si="153"/>
        <v>0</v>
      </c>
      <c r="AO128" s="266">
        <f t="shared" ca="1" si="153"/>
        <v>0</v>
      </c>
      <c r="AP128" s="266">
        <f t="shared" ca="1" si="153"/>
        <v>0</v>
      </c>
      <c r="AQ128" s="266">
        <f t="shared" ca="1" si="153"/>
        <v>0</v>
      </c>
      <c r="AR128" s="266">
        <f t="shared" ca="1" si="153"/>
        <v>0</v>
      </c>
      <c r="AS128" s="266">
        <f t="shared" ca="1" si="153"/>
        <v>0</v>
      </c>
      <c r="AT128" s="266">
        <f t="shared" ca="1" si="153"/>
        <v>0</v>
      </c>
      <c r="AU128" s="266">
        <f t="shared" ca="1" si="153"/>
        <v>0</v>
      </c>
      <c r="AV128" s="266">
        <f t="shared" ca="1" si="153"/>
        <v>0</v>
      </c>
      <c r="AW128" s="266">
        <f t="shared" ca="1" si="153"/>
        <v>0</v>
      </c>
      <c r="AX128" s="266">
        <f t="shared" ca="1" si="153"/>
        <v>0</v>
      </c>
      <c r="AY128" s="266">
        <f t="shared" ca="1" si="153"/>
        <v>0</v>
      </c>
      <c r="AZ128" s="266">
        <f t="shared" ca="1" si="153"/>
        <v>0</v>
      </c>
      <c r="BA128" s="266">
        <f t="shared" ca="1" si="153"/>
        <v>0</v>
      </c>
      <c r="BB128" s="266">
        <f t="shared" ca="1" si="153"/>
        <v>0</v>
      </c>
      <c r="BC128" s="266">
        <f t="shared" ca="1" si="153"/>
        <v>0</v>
      </c>
      <c r="BD128" s="266">
        <f t="shared" ca="1" si="154"/>
        <v>0</v>
      </c>
      <c r="BE128" s="266">
        <f t="shared" ca="1" si="154"/>
        <v>0</v>
      </c>
      <c r="BF128" s="266">
        <f t="shared" ca="1" si="154"/>
        <v>0</v>
      </c>
      <c r="BG128" s="266">
        <f t="shared" ca="1" si="154"/>
        <v>0</v>
      </c>
      <c r="BH128" s="266">
        <f t="shared" ca="1" si="154"/>
        <v>0</v>
      </c>
      <c r="BI128" s="266">
        <f t="shared" ca="1" si="154"/>
        <v>0</v>
      </c>
      <c r="BJ128" s="266">
        <f t="shared" ca="1" si="154"/>
        <v>0</v>
      </c>
      <c r="BK128" s="266">
        <f t="shared" ca="1" si="154"/>
        <v>0</v>
      </c>
      <c r="BL128" s="266">
        <f t="shared" ca="1" si="154"/>
        <v>0</v>
      </c>
      <c r="BM128" s="266">
        <f t="shared" ca="1" si="154"/>
        <v>0</v>
      </c>
      <c r="BN128" s="266">
        <f t="shared" ca="1" si="154"/>
        <v>0</v>
      </c>
      <c r="BO128" s="266">
        <f t="shared" ca="1" si="154"/>
        <v>0</v>
      </c>
      <c r="BP128" s="266">
        <f t="shared" ca="1" si="154"/>
        <v>0</v>
      </c>
      <c r="BQ128" s="266">
        <f t="shared" ca="1" si="154"/>
        <v>0</v>
      </c>
      <c r="BR128" s="266">
        <f t="shared" ca="1" si="154"/>
        <v>0</v>
      </c>
      <c r="BS128" s="266">
        <f t="shared" ca="1" si="154"/>
        <v>0</v>
      </c>
      <c r="BT128" s="266">
        <f t="shared" ca="1" si="155"/>
        <v>0</v>
      </c>
      <c r="BU128" s="266">
        <f t="shared" ca="1" si="155"/>
        <v>0</v>
      </c>
      <c r="BV128" s="266">
        <f t="shared" ca="1" si="155"/>
        <v>0</v>
      </c>
      <c r="BW128" s="266">
        <f t="shared" ca="1" si="155"/>
        <v>0</v>
      </c>
      <c r="BX128" s="266">
        <f t="shared" ca="1" si="155"/>
        <v>0</v>
      </c>
      <c r="BY128" s="266">
        <f t="shared" ca="1" si="155"/>
        <v>0</v>
      </c>
      <c r="BZ128" s="266">
        <f t="shared" ca="1" si="155"/>
        <v>0</v>
      </c>
      <c r="CA128" s="266">
        <f t="shared" ca="1" si="155"/>
        <v>0</v>
      </c>
      <c r="CB128" s="266">
        <f t="shared" ca="1" si="155"/>
        <v>0</v>
      </c>
      <c r="CC128" s="266">
        <f t="shared" ca="1" si="155"/>
        <v>0</v>
      </c>
      <c r="CD128" s="266">
        <f t="shared" ca="1" si="155"/>
        <v>0</v>
      </c>
      <c r="CE128" s="266">
        <f t="shared" ca="1" si="155"/>
        <v>0</v>
      </c>
      <c r="CF128" s="266">
        <f t="shared" ca="1" si="155"/>
        <v>0</v>
      </c>
      <c r="CG128" s="266">
        <f t="shared" ca="1" si="155"/>
        <v>0</v>
      </c>
      <c r="CH128" s="266">
        <f t="shared" ca="1" si="155"/>
        <v>0</v>
      </c>
      <c r="CI128" s="266">
        <f t="shared" ca="1" si="155"/>
        <v>0</v>
      </c>
      <c r="CJ128" s="266">
        <f t="shared" ca="1" si="156"/>
        <v>0</v>
      </c>
      <c r="CK128" s="266">
        <f t="shared" ca="1" si="156"/>
        <v>0</v>
      </c>
      <c r="CL128" s="266">
        <f t="shared" ca="1" si="156"/>
        <v>0</v>
      </c>
      <c r="CM128" s="266">
        <f t="shared" ca="1" si="156"/>
        <v>0</v>
      </c>
      <c r="CN128" s="266">
        <f t="shared" ca="1" si="156"/>
        <v>0</v>
      </c>
      <c r="CO128" s="266">
        <f t="shared" ca="1" si="156"/>
        <v>0</v>
      </c>
      <c r="CP128" s="266">
        <f t="shared" ca="1" si="156"/>
        <v>0</v>
      </c>
      <c r="CQ128" s="266">
        <f t="shared" ca="1" si="156"/>
        <v>0</v>
      </c>
      <c r="CR128" s="266">
        <f t="shared" ca="1" si="156"/>
        <v>0</v>
      </c>
      <c r="CS128" s="266">
        <f t="shared" ca="1" si="156"/>
        <v>0</v>
      </c>
      <c r="CT128" s="266">
        <f t="shared" ca="1" si="157"/>
        <v>0</v>
      </c>
      <c r="CU128" s="266">
        <f t="shared" ca="1" si="157"/>
        <v>0</v>
      </c>
      <c r="CV128" s="266">
        <f t="shared" ca="1" si="157"/>
        <v>0</v>
      </c>
      <c r="CW128" s="266">
        <f t="shared" ca="1" si="157"/>
        <v>0</v>
      </c>
      <c r="CX128" s="266">
        <f t="shared" ca="1" si="157"/>
        <v>0</v>
      </c>
      <c r="CY128" s="266">
        <f t="shared" ca="1" si="157"/>
        <v>0</v>
      </c>
      <c r="CZ128" s="266">
        <f t="shared" ca="1" si="157"/>
        <v>0</v>
      </c>
      <c r="DA128" s="266">
        <f t="shared" ca="1" si="157"/>
        <v>0</v>
      </c>
      <c r="DB128" s="266">
        <f t="shared" ca="1" si="157"/>
        <v>0</v>
      </c>
      <c r="DC128" s="266">
        <f t="shared" ca="1" si="157"/>
        <v>0</v>
      </c>
      <c r="DE128" s="118" t="str">
        <f t="shared" ca="1" si="86"/>
        <v>L.2.2.</v>
      </c>
      <c r="DF128">
        <f ca="1">VLOOKUP(DE128,scenarijai,$DF$6,FALSE)</f>
        <v>1</v>
      </c>
    </row>
    <row r="129" spans="1:110" ht="15" hidden="1" thickBot="1">
      <c r="A129" s="68">
        <v>117</v>
      </c>
      <c r="B129" s="273" t="str">
        <f t="shared" ca="1" si="83"/>
        <v>L.2.3.</v>
      </c>
      <c r="C129" s="274" t="str">
        <f t="shared" ca="1" si="84"/>
        <v/>
      </c>
      <c r="D129" s="275"/>
      <c r="E129" s="276" t="str">
        <f t="shared" ca="1" si="85"/>
        <v/>
      </c>
      <c r="F129" s="265">
        <f ca="1">H129+NPV(SD,I129:INDEX(I129:DC129,PAL))</f>
        <v>0</v>
      </c>
      <c r="G129" s="277">
        <f ca="1">SUMIF($H$5:$DC$5,"&lt;="&amp;PAL,$H129:$DC129)</f>
        <v>0</v>
      </c>
      <c r="H129" s="266">
        <f t="shared" ca="1" si="151"/>
        <v>0</v>
      </c>
      <c r="I129" s="266">
        <f t="shared" ca="1" si="151"/>
        <v>0</v>
      </c>
      <c r="J129" s="266">
        <f t="shared" ca="1" si="151"/>
        <v>0</v>
      </c>
      <c r="K129" s="266">
        <f t="shared" ca="1" si="151"/>
        <v>0</v>
      </c>
      <c r="L129" s="266">
        <f t="shared" ca="1" si="151"/>
        <v>0</v>
      </c>
      <c r="M129" s="266">
        <f t="shared" ca="1" si="151"/>
        <v>0</v>
      </c>
      <c r="N129" s="266">
        <f t="shared" ca="1" si="151"/>
        <v>0</v>
      </c>
      <c r="O129" s="266">
        <f t="shared" ca="1" si="151"/>
        <v>0</v>
      </c>
      <c r="P129" s="266">
        <f t="shared" ca="1" si="151"/>
        <v>0</v>
      </c>
      <c r="Q129" s="266">
        <f t="shared" ca="1" si="151"/>
        <v>0</v>
      </c>
      <c r="R129" s="266">
        <f t="shared" ca="1" si="151"/>
        <v>0</v>
      </c>
      <c r="S129" s="266">
        <f t="shared" ca="1" si="151"/>
        <v>0</v>
      </c>
      <c r="T129" s="266">
        <f t="shared" ca="1" si="151"/>
        <v>0</v>
      </c>
      <c r="U129" s="266">
        <f t="shared" ca="1" si="151"/>
        <v>0</v>
      </c>
      <c r="V129" s="266">
        <f t="shared" ca="1" si="151"/>
        <v>0</v>
      </c>
      <c r="W129" s="266">
        <f t="shared" ca="1" si="151"/>
        <v>0</v>
      </c>
      <c r="X129" s="266">
        <f t="shared" ca="1" si="152"/>
        <v>0</v>
      </c>
      <c r="Y129" s="266">
        <f t="shared" ca="1" si="152"/>
        <v>0</v>
      </c>
      <c r="Z129" s="266">
        <f t="shared" ca="1" si="152"/>
        <v>0</v>
      </c>
      <c r="AA129" s="266">
        <f t="shared" ca="1" si="152"/>
        <v>0</v>
      </c>
      <c r="AB129" s="266">
        <f t="shared" ca="1" si="152"/>
        <v>0</v>
      </c>
      <c r="AC129" s="266">
        <f t="shared" ca="1" si="152"/>
        <v>0</v>
      </c>
      <c r="AD129" s="266">
        <f t="shared" ca="1" si="152"/>
        <v>0</v>
      </c>
      <c r="AE129" s="266">
        <f t="shared" ca="1" si="152"/>
        <v>0</v>
      </c>
      <c r="AF129" s="266">
        <f t="shared" ca="1" si="152"/>
        <v>0</v>
      </c>
      <c r="AG129" s="266">
        <f t="shared" ca="1" si="152"/>
        <v>0</v>
      </c>
      <c r="AH129" s="266">
        <f t="shared" ca="1" si="152"/>
        <v>0</v>
      </c>
      <c r="AI129" s="266">
        <f t="shared" ca="1" si="152"/>
        <v>0</v>
      </c>
      <c r="AJ129" s="266">
        <f t="shared" ca="1" si="152"/>
        <v>0</v>
      </c>
      <c r="AK129" s="266">
        <f t="shared" ca="1" si="152"/>
        <v>0</v>
      </c>
      <c r="AL129" s="266">
        <f t="shared" ca="1" si="152"/>
        <v>0</v>
      </c>
      <c r="AM129" s="266">
        <f t="shared" ca="1" si="152"/>
        <v>0</v>
      </c>
      <c r="AN129" s="266">
        <f t="shared" ca="1" si="153"/>
        <v>0</v>
      </c>
      <c r="AO129" s="266">
        <f t="shared" ca="1" si="153"/>
        <v>0</v>
      </c>
      <c r="AP129" s="266">
        <f t="shared" ca="1" si="153"/>
        <v>0</v>
      </c>
      <c r="AQ129" s="266">
        <f t="shared" ca="1" si="153"/>
        <v>0</v>
      </c>
      <c r="AR129" s="266">
        <f t="shared" ca="1" si="153"/>
        <v>0</v>
      </c>
      <c r="AS129" s="266">
        <f t="shared" ca="1" si="153"/>
        <v>0</v>
      </c>
      <c r="AT129" s="266">
        <f t="shared" ca="1" si="153"/>
        <v>0</v>
      </c>
      <c r="AU129" s="266">
        <f t="shared" ca="1" si="153"/>
        <v>0</v>
      </c>
      <c r="AV129" s="266">
        <f t="shared" ca="1" si="153"/>
        <v>0</v>
      </c>
      <c r="AW129" s="266">
        <f t="shared" ca="1" si="153"/>
        <v>0</v>
      </c>
      <c r="AX129" s="266">
        <f t="shared" ca="1" si="153"/>
        <v>0</v>
      </c>
      <c r="AY129" s="266">
        <f t="shared" ca="1" si="153"/>
        <v>0</v>
      </c>
      <c r="AZ129" s="266">
        <f t="shared" ca="1" si="153"/>
        <v>0</v>
      </c>
      <c r="BA129" s="266">
        <f t="shared" ca="1" si="153"/>
        <v>0</v>
      </c>
      <c r="BB129" s="266">
        <f t="shared" ca="1" si="153"/>
        <v>0</v>
      </c>
      <c r="BC129" s="266">
        <f t="shared" ca="1" si="153"/>
        <v>0</v>
      </c>
      <c r="BD129" s="266">
        <f t="shared" ca="1" si="154"/>
        <v>0</v>
      </c>
      <c r="BE129" s="266">
        <f t="shared" ca="1" si="154"/>
        <v>0</v>
      </c>
      <c r="BF129" s="266">
        <f t="shared" ca="1" si="154"/>
        <v>0</v>
      </c>
      <c r="BG129" s="266">
        <f t="shared" ca="1" si="154"/>
        <v>0</v>
      </c>
      <c r="BH129" s="266">
        <f t="shared" ca="1" si="154"/>
        <v>0</v>
      </c>
      <c r="BI129" s="266">
        <f t="shared" ca="1" si="154"/>
        <v>0</v>
      </c>
      <c r="BJ129" s="266">
        <f t="shared" ca="1" si="154"/>
        <v>0</v>
      </c>
      <c r="BK129" s="266">
        <f t="shared" ca="1" si="154"/>
        <v>0</v>
      </c>
      <c r="BL129" s="266">
        <f t="shared" ca="1" si="154"/>
        <v>0</v>
      </c>
      <c r="BM129" s="266">
        <f t="shared" ca="1" si="154"/>
        <v>0</v>
      </c>
      <c r="BN129" s="266">
        <f t="shared" ca="1" si="154"/>
        <v>0</v>
      </c>
      <c r="BO129" s="266">
        <f t="shared" ca="1" si="154"/>
        <v>0</v>
      </c>
      <c r="BP129" s="266">
        <f t="shared" ca="1" si="154"/>
        <v>0</v>
      </c>
      <c r="BQ129" s="266">
        <f t="shared" ca="1" si="154"/>
        <v>0</v>
      </c>
      <c r="BR129" s="266">
        <f t="shared" ca="1" si="154"/>
        <v>0</v>
      </c>
      <c r="BS129" s="266">
        <f t="shared" ca="1" si="154"/>
        <v>0</v>
      </c>
      <c r="BT129" s="266">
        <f t="shared" ca="1" si="155"/>
        <v>0</v>
      </c>
      <c r="BU129" s="266">
        <f t="shared" ca="1" si="155"/>
        <v>0</v>
      </c>
      <c r="BV129" s="266">
        <f t="shared" ca="1" si="155"/>
        <v>0</v>
      </c>
      <c r="BW129" s="266">
        <f t="shared" ca="1" si="155"/>
        <v>0</v>
      </c>
      <c r="BX129" s="266">
        <f t="shared" ca="1" si="155"/>
        <v>0</v>
      </c>
      <c r="BY129" s="266">
        <f t="shared" ca="1" si="155"/>
        <v>0</v>
      </c>
      <c r="BZ129" s="266">
        <f t="shared" ca="1" si="155"/>
        <v>0</v>
      </c>
      <c r="CA129" s="266">
        <f t="shared" ca="1" si="155"/>
        <v>0</v>
      </c>
      <c r="CB129" s="266">
        <f t="shared" ca="1" si="155"/>
        <v>0</v>
      </c>
      <c r="CC129" s="266">
        <f t="shared" ca="1" si="155"/>
        <v>0</v>
      </c>
      <c r="CD129" s="266">
        <f t="shared" ca="1" si="155"/>
        <v>0</v>
      </c>
      <c r="CE129" s="266">
        <f t="shared" ca="1" si="155"/>
        <v>0</v>
      </c>
      <c r="CF129" s="266">
        <f t="shared" ca="1" si="155"/>
        <v>0</v>
      </c>
      <c r="CG129" s="266">
        <f t="shared" ca="1" si="155"/>
        <v>0</v>
      </c>
      <c r="CH129" s="266">
        <f t="shared" ca="1" si="155"/>
        <v>0</v>
      </c>
      <c r="CI129" s="266">
        <f t="shared" ca="1" si="155"/>
        <v>0</v>
      </c>
      <c r="CJ129" s="266">
        <f t="shared" ca="1" si="156"/>
        <v>0</v>
      </c>
      <c r="CK129" s="266">
        <f t="shared" ca="1" si="156"/>
        <v>0</v>
      </c>
      <c r="CL129" s="266">
        <f t="shared" ca="1" si="156"/>
        <v>0</v>
      </c>
      <c r="CM129" s="266">
        <f t="shared" ca="1" si="156"/>
        <v>0</v>
      </c>
      <c r="CN129" s="266">
        <f t="shared" ca="1" si="156"/>
        <v>0</v>
      </c>
      <c r="CO129" s="266">
        <f t="shared" ca="1" si="156"/>
        <v>0</v>
      </c>
      <c r="CP129" s="266">
        <f t="shared" ca="1" si="156"/>
        <v>0</v>
      </c>
      <c r="CQ129" s="266">
        <f t="shared" ca="1" si="156"/>
        <v>0</v>
      </c>
      <c r="CR129" s="266">
        <f t="shared" ca="1" si="156"/>
        <v>0</v>
      </c>
      <c r="CS129" s="266">
        <f t="shared" ca="1" si="156"/>
        <v>0</v>
      </c>
      <c r="CT129" s="266">
        <f t="shared" ca="1" si="157"/>
        <v>0</v>
      </c>
      <c r="CU129" s="266">
        <f t="shared" ca="1" si="157"/>
        <v>0</v>
      </c>
      <c r="CV129" s="266">
        <f t="shared" ca="1" si="157"/>
        <v>0</v>
      </c>
      <c r="CW129" s="266">
        <f t="shared" ca="1" si="157"/>
        <v>0</v>
      </c>
      <c r="CX129" s="266">
        <f t="shared" ca="1" si="157"/>
        <v>0</v>
      </c>
      <c r="CY129" s="266">
        <f t="shared" ca="1" si="157"/>
        <v>0</v>
      </c>
      <c r="CZ129" s="266">
        <f t="shared" ca="1" si="157"/>
        <v>0</v>
      </c>
      <c r="DA129" s="266">
        <f t="shared" ca="1" si="157"/>
        <v>0</v>
      </c>
      <c r="DB129" s="266">
        <f t="shared" ca="1" si="157"/>
        <v>0</v>
      </c>
      <c r="DC129" s="266">
        <f t="shared" ca="1" si="157"/>
        <v>0</v>
      </c>
      <c r="DE129" s="118" t="str">
        <f t="shared" ca="1" si="86"/>
        <v>L.2.3.</v>
      </c>
      <c r="DF129">
        <f ca="1">VLOOKUP(DE129,scenarijai,$DF$6,FALSE)</f>
        <v>1</v>
      </c>
    </row>
    <row r="130" spans="1:110" ht="15" hidden="1" customHeight="1">
      <c r="B130" s="93" t="s">
        <v>229</v>
      </c>
      <c r="C130" s="110" t="s">
        <v>230</v>
      </c>
      <c r="D130" s="100"/>
      <c r="E130" s="101"/>
      <c r="F130" s="104">
        <f ca="1">H130+NPV(SD,I130:INDEX(I130:DC130,PAL))</f>
        <v>134455761.04387566</v>
      </c>
      <c r="G130" s="26">
        <f ca="1">SUMIF($H$5:$DC$5,"&lt;="&amp;PAL,$H130:$DC130)</f>
        <v>152529455.04132232</v>
      </c>
      <c r="H130" s="103">
        <f ca="1">H$8+H$9-H$113</f>
        <v>23834083.140495867</v>
      </c>
      <c r="I130" s="99">
        <f t="shared" ref="I130:BT130" ca="1" si="158">I$8+I$9-I$113</f>
        <v>28398099.17355372</v>
      </c>
      <c r="J130" s="99">
        <f t="shared" ca="1" si="158"/>
        <v>23780227.272727273</v>
      </c>
      <c r="K130" s="99">
        <f t="shared" ca="1" si="158"/>
        <v>22419235.537190083</v>
      </c>
      <c r="L130" s="99">
        <f t="shared" ca="1" si="158"/>
        <v>20149214.876033057</v>
      </c>
      <c r="M130" s="99">
        <f t="shared" ca="1" si="158"/>
        <v>19569421.487603307</v>
      </c>
      <c r="N130" s="99">
        <f t="shared" ca="1" si="158"/>
        <v>14379173.553719008</v>
      </c>
      <c r="O130" s="99">
        <f t="shared" ca="1" si="158"/>
        <v>0</v>
      </c>
      <c r="P130" s="99">
        <f t="shared" ca="1" si="158"/>
        <v>0</v>
      </c>
      <c r="Q130" s="99">
        <f t="shared" ca="1" si="158"/>
        <v>0</v>
      </c>
      <c r="R130" s="99">
        <f t="shared" ca="1" si="158"/>
        <v>0</v>
      </c>
      <c r="S130" s="99">
        <f t="shared" ca="1" si="158"/>
        <v>0</v>
      </c>
      <c r="T130" s="99">
        <f t="shared" ca="1" si="158"/>
        <v>0</v>
      </c>
      <c r="U130" s="99">
        <f t="shared" ca="1" si="158"/>
        <v>0</v>
      </c>
      <c r="V130" s="99">
        <f t="shared" ca="1" si="158"/>
        <v>0</v>
      </c>
      <c r="W130" s="99">
        <f t="shared" ca="1" si="158"/>
        <v>0</v>
      </c>
      <c r="X130" s="99">
        <f t="shared" ca="1" si="158"/>
        <v>0</v>
      </c>
      <c r="Y130" s="99">
        <f t="shared" ca="1" si="158"/>
        <v>0</v>
      </c>
      <c r="Z130" s="99">
        <f t="shared" ca="1" si="158"/>
        <v>0</v>
      </c>
      <c r="AA130" s="99">
        <f t="shared" ca="1" si="158"/>
        <v>0</v>
      </c>
      <c r="AB130" s="99">
        <f t="shared" ca="1" si="158"/>
        <v>0</v>
      </c>
      <c r="AC130" s="99">
        <f t="shared" ca="1" si="158"/>
        <v>0</v>
      </c>
      <c r="AD130" s="99">
        <f t="shared" ca="1" si="158"/>
        <v>0</v>
      </c>
      <c r="AE130" s="99">
        <f t="shared" ca="1" si="158"/>
        <v>0</v>
      </c>
      <c r="AF130" s="99">
        <f t="shared" ca="1" si="158"/>
        <v>0</v>
      </c>
      <c r="AG130" s="99">
        <f t="shared" ca="1" si="158"/>
        <v>0</v>
      </c>
      <c r="AH130" s="99">
        <f t="shared" ca="1" si="158"/>
        <v>0</v>
      </c>
      <c r="AI130" s="99">
        <f t="shared" ca="1" si="158"/>
        <v>0</v>
      </c>
      <c r="AJ130" s="99">
        <f t="shared" ca="1" si="158"/>
        <v>0</v>
      </c>
      <c r="AK130" s="99">
        <f t="shared" ca="1" si="158"/>
        <v>0</v>
      </c>
      <c r="AL130" s="99">
        <f t="shared" ca="1" si="158"/>
        <v>0</v>
      </c>
      <c r="AM130" s="99">
        <f t="shared" ca="1" si="158"/>
        <v>0</v>
      </c>
      <c r="AN130" s="99">
        <f t="shared" ca="1" si="158"/>
        <v>0</v>
      </c>
      <c r="AO130" s="99">
        <f t="shared" ca="1" si="158"/>
        <v>0</v>
      </c>
      <c r="AP130" s="99">
        <f t="shared" ca="1" si="158"/>
        <v>0</v>
      </c>
      <c r="AQ130" s="99">
        <f t="shared" ca="1" si="158"/>
        <v>0</v>
      </c>
      <c r="AR130" s="99">
        <f t="shared" ca="1" si="158"/>
        <v>0</v>
      </c>
      <c r="AS130" s="99">
        <f t="shared" ca="1" si="158"/>
        <v>0</v>
      </c>
      <c r="AT130" s="99">
        <f t="shared" ca="1" si="158"/>
        <v>0</v>
      </c>
      <c r="AU130" s="99">
        <f t="shared" ca="1" si="158"/>
        <v>0</v>
      </c>
      <c r="AV130" s="99">
        <f t="shared" ca="1" si="158"/>
        <v>0</v>
      </c>
      <c r="AW130" s="99">
        <f t="shared" ca="1" si="158"/>
        <v>0</v>
      </c>
      <c r="AX130" s="99">
        <f t="shared" ca="1" si="158"/>
        <v>0</v>
      </c>
      <c r="AY130" s="99">
        <f t="shared" ca="1" si="158"/>
        <v>0</v>
      </c>
      <c r="AZ130" s="99">
        <f t="shared" ca="1" si="158"/>
        <v>0</v>
      </c>
      <c r="BA130" s="99">
        <f t="shared" ca="1" si="158"/>
        <v>0</v>
      </c>
      <c r="BB130" s="99">
        <f t="shared" ca="1" si="158"/>
        <v>0</v>
      </c>
      <c r="BC130" s="99">
        <f t="shared" ca="1" si="158"/>
        <v>0</v>
      </c>
      <c r="BD130" s="99">
        <f t="shared" ca="1" si="158"/>
        <v>0</v>
      </c>
      <c r="BE130" s="99">
        <f t="shared" ca="1" si="158"/>
        <v>0</v>
      </c>
      <c r="BF130" s="99">
        <f t="shared" ca="1" si="158"/>
        <v>0</v>
      </c>
      <c r="BG130" s="99">
        <f t="shared" ca="1" si="158"/>
        <v>0</v>
      </c>
      <c r="BH130" s="99">
        <f t="shared" ca="1" si="158"/>
        <v>0</v>
      </c>
      <c r="BI130" s="99">
        <f t="shared" ca="1" si="158"/>
        <v>0</v>
      </c>
      <c r="BJ130" s="99">
        <f t="shared" ca="1" si="158"/>
        <v>0</v>
      </c>
      <c r="BK130" s="99">
        <f t="shared" ca="1" si="158"/>
        <v>0</v>
      </c>
      <c r="BL130" s="99">
        <f t="shared" ca="1" si="158"/>
        <v>0</v>
      </c>
      <c r="BM130" s="99">
        <f t="shared" ca="1" si="158"/>
        <v>0</v>
      </c>
      <c r="BN130" s="99">
        <f t="shared" ca="1" si="158"/>
        <v>0</v>
      </c>
      <c r="BO130" s="99">
        <f t="shared" ca="1" si="158"/>
        <v>0</v>
      </c>
      <c r="BP130" s="99">
        <f t="shared" ca="1" si="158"/>
        <v>0</v>
      </c>
      <c r="BQ130" s="99">
        <f t="shared" ca="1" si="158"/>
        <v>0</v>
      </c>
      <c r="BR130" s="99">
        <f t="shared" ca="1" si="158"/>
        <v>0</v>
      </c>
      <c r="BS130" s="99">
        <f t="shared" ca="1" si="158"/>
        <v>0</v>
      </c>
      <c r="BT130" s="99">
        <f t="shared" ca="1" si="158"/>
        <v>0</v>
      </c>
      <c r="BU130" s="99">
        <f t="shared" ref="BU130:DC130" ca="1" si="159">BU$8+BU$9-BU$113</f>
        <v>0</v>
      </c>
      <c r="BV130" s="99">
        <f t="shared" ca="1" si="159"/>
        <v>0</v>
      </c>
      <c r="BW130" s="99">
        <f t="shared" ca="1" si="159"/>
        <v>0</v>
      </c>
      <c r="BX130" s="99">
        <f t="shared" ca="1" si="159"/>
        <v>0</v>
      </c>
      <c r="BY130" s="99">
        <f t="shared" ca="1" si="159"/>
        <v>0</v>
      </c>
      <c r="BZ130" s="99">
        <f t="shared" ca="1" si="159"/>
        <v>0</v>
      </c>
      <c r="CA130" s="99">
        <f t="shared" ca="1" si="159"/>
        <v>0</v>
      </c>
      <c r="CB130" s="99">
        <f t="shared" ca="1" si="159"/>
        <v>0</v>
      </c>
      <c r="CC130" s="99">
        <f t="shared" ca="1" si="159"/>
        <v>0</v>
      </c>
      <c r="CD130" s="99">
        <f t="shared" ca="1" si="159"/>
        <v>0</v>
      </c>
      <c r="CE130" s="99">
        <f t="shared" ca="1" si="159"/>
        <v>0</v>
      </c>
      <c r="CF130" s="99">
        <f t="shared" ca="1" si="159"/>
        <v>0</v>
      </c>
      <c r="CG130" s="99">
        <f t="shared" ca="1" si="159"/>
        <v>0</v>
      </c>
      <c r="CH130" s="99">
        <f t="shared" ca="1" si="159"/>
        <v>0</v>
      </c>
      <c r="CI130" s="99">
        <f t="shared" ca="1" si="159"/>
        <v>0</v>
      </c>
      <c r="CJ130" s="99">
        <f t="shared" ca="1" si="159"/>
        <v>0</v>
      </c>
      <c r="CK130" s="99">
        <f t="shared" ca="1" si="159"/>
        <v>0</v>
      </c>
      <c r="CL130" s="99">
        <f t="shared" ca="1" si="159"/>
        <v>0</v>
      </c>
      <c r="CM130" s="99">
        <f t="shared" ca="1" si="159"/>
        <v>0</v>
      </c>
      <c r="CN130" s="99">
        <f t="shared" ca="1" si="159"/>
        <v>0</v>
      </c>
      <c r="CO130" s="99">
        <f t="shared" ca="1" si="159"/>
        <v>0</v>
      </c>
      <c r="CP130" s="99">
        <f t="shared" ca="1" si="159"/>
        <v>0</v>
      </c>
      <c r="CQ130" s="99">
        <f t="shared" ca="1" si="159"/>
        <v>0</v>
      </c>
      <c r="CR130" s="99">
        <f t="shared" ca="1" si="159"/>
        <v>0</v>
      </c>
      <c r="CS130" s="99">
        <f t="shared" ca="1" si="159"/>
        <v>0</v>
      </c>
      <c r="CT130" s="99">
        <f t="shared" ca="1" si="159"/>
        <v>0</v>
      </c>
      <c r="CU130" s="99">
        <f t="shared" ca="1" si="159"/>
        <v>0</v>
      </c>
      <c r="CV130" s="99">
        <f t="shared" ca="1" si="159"/>
        <v>0</v>
      </c>
      <c r="CW130" s="99">
        <f t="shared" ca="1" si="159"/>
        <v>0</v>
      </c>
      <c r="CX130" s="99">
        <f t="shared" ca="1" si="159"/>
        <v>0</v>
      </c>
      <c r="CY130" s="99">
        <f t="shared" ca="1" si="159"/>
        <v>0</v>
      </c>
      <c r="CZ130" s="99">
        <f t="shared" ca="1" si="159"/>
        <v>0</v>
      </c>
      <c r="DA130" s="99">
        <f t="shared" ca="1" si="159"/>
        <v>0</v>
      </c>
      <c r="DB130" s="99">
        <f t="shared" ca="1" si="159"/>
        <v>0</v>
      </c>
      <c r="DC130" s="26">
        <f t="shared" ca="1" si="159"/>
        <v>0</v>
      </c>
    </row>
    <row r="131" spans="1:110" ht="15" hidden="1" customHeight="1">
      <c r="B131" s="254" t="s">
        <v>231</v>
      </c>
      <c r="C131" s="278" t="s">
        <v>232</v>
      </c>
      <c r="D131" s="279"/>
      <c r="E131" s="280"/>
      <c r="F131" s="281">
        <f ca="1">H131+NPV(SD,I131:INDEX(I131:DC131,PAL))</f>
        <v>20088044.680510432</v>
      </c>
      <c r="G131" s="282">
        <f ca="1">SUMIF($H$5:$DC$5,"&lt;="&amp;PAL,$H131:$DC131)</f>
        <v>42678640.73001653</v>
      </c>
      <c r="H131" s="214">
        <f t="shared" ref="H131:BS131" ca="1" si="160">H$89-H$114</f>
        <v>0</v>
      </c>
      <c r="I131" s="210">
        <f t="shared" ca="1" si="160"/>
        <v>156716.3019421488</v>
      </c>
      <c r="J131" s="210">
        <f t="shared" ca="1" si="160"/>
        <v>370913.790247934</v>
      </c>
      <c r="K131" s="210">
        <f t="shared" ca="1" si="160"/>
        <v>563750.52800826472</v>
      </c>
      <c r="L131" s="210">
        <f t="shared" ca="1" si="160"/>
        <v>879283.47084297542</v>
      </c>
      <c r="M131" s="210">
        <f t="shared" ca="1" si="160"/>
        <v>970198.14255371923</v>
      </c>
      <c r="N131" s="210">
        <f t="shared" ca="1" si="160"/>
        <v>1172204.8994876037</v>
      </c>
      <c r="O131" s="210">
        <f t="shared" ca="1" si="160"/>
        <v>1302554.0249752072</v>
      </c>
      <c r="P131" s="210">
        <f t="shared" ca="1" si="160"/>
        <v>1302554.0249752069</v>
      </c>
      <c r="Q131" s="210">
        <f t="shared" ca="1" si="160"/>
        <v>1302554.0249752069</v>
      </c>
      <c r="R131" s="210">
        <f t="shared" ca="1" si="160"/>
        <v>1312107.2687355378</v>
      </c>
      <c r="S131" s="210">
        <f t="shared" ca="1" si="160"/>
        <v>1325164.4988595047</v>
      </c>
      <c r="T131" s="210">
        <f t="shared" ca="1" si="160"/>
        <v>1336919.6024380168</v>
      </c>
      <c r="U131" s="210">
        <f t="shared" ca="1" si="160"/>
        <v>1356154.1241818184</v>
      </c>
      <c r="V131" s="210">
        <f t="shared" ca="1" si="160"/>
        <v>1361696.1769834713</v>
      </c>
      <c r="W131" s="210">
        <f t="shared" ca="1" si="160"/>
        <v>1374010.2742809921</v>
      </c>
      <c r="X131" s="210">
        <f t="shared" ca="1" si="160"/>
        <v>1381956.2055867771</v>
      </c>
      <c r="Y131" s="210">
        <f t="shared" ca="1" si="160"/>
        <v>1381956.2055867771</v>
      </c>
      <c r="Z131" s="210">
        <f t="shared" ca="1" si="160"/>
        <v>1381956.2055867771</v>
      </c>
      <c r="AA131" s="210">
        <f t="shared" ca="1" si="160"/>
        <v>1381956.2055867771</v>
      </c>
      <c r="AB131" s="210">
        <f t="shared" ca="1" si="160"/>
        <v>1381956.2055867771</v>
      </c>
      <c r="AC131" s="210">
        <f t="shared" ca="1" si="160"/>
        <v>14154253.726247935</v>
      </c>
      <c r="AD131" s="210">
        <f t="shared" ca="1" si="160"/>
        <v>1381956.2055867771</v>
      </c>
      <c r="AE131" s="210">
        <f t="shared" ca="1" si="160"/>
        <v>1381956.2055867771</v>
      </c>
      <c r="AF131" s="210">
        <f t="shared" ca="1" si="160"/>
        <v>1381956.2055867771</v>
      </c>
      <c r="AG131" s="210">
        <f t="shared" ca="1" si="160"/>
        <v>1381956.2055867771</v>
      </c>
      <c r="AH131" s="210">
        <f t="shared" ca="1" si="160"/>
        <v>0</v>
      </c>
      <c r="AI131" s="210">
        <f t="shared" ca="1" si="160"/>
        <v>0</v>
      </c>
      <c r="AJ131" s="210">
        <f t="shared" ca="1" si="160"/>
        <v>0</v>
      </c>
      <c r="AK131" s="210">
        <f t="shared" ca="1" si="160"/>
        <v>0</v>
      </c>
      <c r="AL131" s="210">
        <f t="shared" ca="1" si="160"/>
        <v>0</v>
      </c>
      <c r="AM131" s="210">
        <f t="shared" ca="1" si="160"/>
        <v>0</v>
      </c>
      <c r="AN131" s="210">
        <f t="shared" ca="1" si="160"/>
        <v>0</v>
      </c>
      <c r="AO131" s="210">
        <f t="shared" ca="1" si="160"/>
        <v>0</v>
      </c>
      <c r="AP131" s="210">
        <f t="shared" ca="1" si="160"/>
        <v>0</v>
      </c>
      <c r="AQ131" s="210">
        <f t="shared" ca="1" si="160"/>
        <v>0</v>
      </c>
      <c r="AR131" s="210">
        <f t="shared" ca="1" si="160"/>
        <v>0</v>
      </c>
      <c r="AS131" s="210">
        <f t="shared" ca="1" si="160"/>
        <v>0</v>
      </c>
      <c r="AT131" s="210">
        <f t="shared" ca="1" si="160"/>
        <v>0</v>
      </c>
      <c r="AU131" s="210">
        <f t="shared" ca="1" si="160"/>
        <v>0</v>
      </c>
      <c r="AV131" s="210">
        <f t="shared" ca="1" si="160"/>
        <v>0</v>
      </c>
      <c r="AW131" s="210">
        <f t="shared" ca="1" si="160"/>
        <v>0</v>
      </c>
      <c r="AX131" s="210">
        <f t="shared" ca="1" si="160"/>
        <v>0</v>
      </c>
      <c r="AY131" s="210">
        <f t="shared" ca="1" si="160"/>
        <v>0</v>
      </c>
      <c r="AZ131" s="210">
        <f t="shared" ca="1" si="160"/>
        <v>0</v>
      </c>
      <c r="BA131" s="210">
        <f t="shared" ca="1" si="160"/>
        <v>0</v>
      </c>
      <c r="BB131" s="210">
        <f t="shared" ca="1" si="160"/>
        <v>0</v>
      </c>
      <c r="BC131" s="210">
        <f t="shared" ca="1" si="160"/>
        <v>0</v>
      </c>
      <c r="BD131" s="210">
        <f t="shared" ca="1" si="160"/>
        <v>0</v>
      </c>
      <c r="BE131" s="210">
        <f t="shared" ca="1" si="160"/>
        <v>0</v>
      </c>
      <c r="BF131" s="210">
        <f t="shared" ca="1" si="160"/>
        <v>0</v>
      </c>
      <c r="BG131" s="210">
        <f t="shared" ca="1" si="160"/>
        <v>0</v>
      </c>
      <c r="BH131" s="210">
        <f t="shared" ca="1" si="160"/>
        <v>0</v>
      </c>
      <c r="BI131" s="210">
        <f t="shared" ca="1" si="160"/>
        <v>0</v>
      </c>
      <c r="BJ131" s="210">
        <f t="shared" ca="1" si="160"/>
        <v>0</v>
      </c>
      <c r="BK131" s="210">
        <f t="shared" ca="1" si="160"/>
        <v>0</v>
      </c>
      <c r="BL131" s="210">
        <f t="shared" ca="1" si="160"/>
        <v>0</v>
      </c>
      <c r="BM131" s="210">
        <f t="shared" ca="1" si="160"/>
        <v>0</v>
      </c>
      <c r="BN131" s="210">
        <f t="shared" ca="1" si="160"/>
        <v>0</v>
      </c>
      <c r="BO131" s="210">
        <f t="shared" ca="1" si="160"/>
        <v>0</v>
      </c>
      <c r="BP131" s="210">
        <f t="shared" ca="1" si="160"/>
        <v>0</v>
      </c>
      <c r="BQ131" s="210">
        <f t="shared" ca="1" si="160"/>
        <v>0</v>
      </c>
      <c r="BR131" s="210">
        <f t="shared" ca="1" si="160"/>
        <v>0</v>
      </c>
      <c r="BS131" s="210">
        <f t="shared" ca="1" si="160"/>
        <v>0</v>
      </c>
      <c r="BT131" s="210">
        <f t="shared" ref="BT131:DC131" ca="1" si="161">BT$89-BT$114</f>
        <v>0</v>
      </c>
      <c r="BU131" s="210">
        <f t="shared" ca="1" si="161"/>
        <v>0</v>
      </c>
      <c r="BV131" s="210">
        <f t="shared" ca="1" si="161"/>
        <v>0</v>
      </c>
      <c r="BW131" s="210">
        <f t="shared" ca="1" si="161"/>
        <v>0</v>
      </c>
      <c r="BX131" s="210">
        <f t="shared" ca="1" si="161"/>
        <v>0</v>
      </c>
      <c r="BY131" s="210">
        <f t="shared" ca="1" si="161"/>
        <v>0</v>
      </c>
      <c r="BZ131" s="210">
        <f t="shared" ca="1" si="161"/>
        <v>0</v>
      </c>
      <c r="CA131" s="210">
        <f t="shared" ca="1" si="161"/>
        <v>0</v>
      </c>
      <c r="CB131" s="210">
        <f t="shared" ca="1" si="161"/>
        <v>0</v>
      </c>
      <c r="CC131" s="210">
        <f t="shared" ca="1" si="161"/>
        <v>0</v>
      </c>
      <c r="CD131" s="210">
        <f t="shared" ca="1" si="161"/>
        <v>0</v>
      </c>
      <c r="CE131" s="210">
        <f t="shared" ca="1" si="161"/>
        <v>0</v>
      </c>
      <c r="CF131" s="210">
        <f t="shared" ca="1" si="161"/>
        <v>0</v>
      </c>
      <c r="CG131" s="210">
        <f t="shared" ca="1" si="161"/>
        <v>0</v>
      </c>
      <c r="CH131" s="210">
        <f t="shared" ca="1" si="161"/>
        <v>0</v>
      </c>
      <c r="CI131" s="210">
        <f t="shared" ca="1" si="161"/>
        <v>0</v>
      </c>
      <c r="CJ131" s="210">
        <f t="shared" ca="1" si="161"/>
        <v>0</v>
      </c>
      <c r="CK131" s="210">
        <f t="shared" ca="1" si="161"/>
        <v>0</v>
      </c>
      <c r="CL131" s="210">
        <f t="shared" ca="1" si="161"/>
        <v>0</v>
      </c>
      <c r="CM131" s="210">
        <f t="shared" ca="1" si="161"/>
        <v>0</v>
      </c>
      <c r="CN131" s="210">
        <f t="shared" ca="1" si="161"/>
        <v>0</v>
      </c>
      <c r="CO131" s="210">
        <f t="shared" ca="1" si="161"/>
        <v>0</v>
      </c>
      <c r="CP131" s="210">
        <f t="shared" ca="1" si="161"/>
        <v>0</v>
      </c>
      <c r="CQ131" s="210">
        <f t="shared" ca="1" si="161"/>
        <v>0</v>
      </c>
      <c r="CR131" s="210">
        <f t="shared" ca="1" si="161"/>
        <v>0</v>
      </c>
      <c r="CS131" s="210">
        <f t="shared" ca="1" si="161"/>
        <v>0</v>
      </c>
      <c r="CT131" s="210">
        <f t="shared" ca="1" si="161"/>
        <v>0</v>
      </c>
      <c r="CU131" s="210">
        <f t="shared" ca="1" si="161"/>
        <v>0</v>
      </c>
      <c r="CV131" s="210">
        <f t="shared" ca="1" si="161"/>
        <v>0</v>
      </c>
      <c r="CW131" s="210">
        <f t="shared" ca="1" si="161"/>
        <v>0</v>
      </c>
      <c r="CX131" s="210">
        <f t="shared" ca="1" si="161"/>
        <v>0</v>
      </c>
      <c r="CY131" s="210">
        <f t="shared" ca="1" si="161"/>
        <v>0</v>
      </c>
      <c r="CZ131" s="210">
        <f t="shared" ca="1" si="161"/>
        <v>0</v>
      </c>
      <c r="DA131" s="210">
        <f t="shared" ca="1" si="161"/>
        <v>0</v>
      </c>
      <c r="DB131" s="210">
        <f t="shared" ca="1" si="161"/>
        <v>0</v>
      </c>
      <c r="DC131" s="282">
        <f t="shared" ca="1" si="161"/>
        <v>0</v>
      </c>
    </row>
    <row r="132" spans="1:110" ht="15" hidden="1" customHeight="1">
      <c r="B132" s="254" t="s">
        <v>233</v>
      </c>
      <c r="C132" s="278" t="s">
        <v>163</v>
      </c>
      <c r="D132" s="279"/>
      <c r="E132" s="280"/>
      <c r="F132" s="283">
        <f ca="1">H132+NPV(FD,I132:INDEX(I132:DC132,PAL))</f>
        <v>20145089.060814101</v>
      </c>
      <c r="G132" s="282">
        <f ca="1">SUMIF($H$5:$DC$5,"&lt;="&amp;PAL,$H132:$DC132)</f>
        <v>53703510.319368064</v>
      </c>
      <c r="H132" s="214">
        <f t="shared" ref="H132:BS132" ca="1" si="162">SUM(H$21,H$32,H$43,H$55,H$66,H$77,H$88)</f>
        <v>0</v>
      </c>
      <c r="I132" s="210">
        <f t="shared" ca="1" si="162"/>
        <v>0</v>
      </c>
      <c r="J132" s="210">
        <f t="shared" ca="1" si="162"/>
        <v>0</v>
      </c>
      <c r="K132" s="210">
        <f t="shared" ca="1" si="162"/>
        <v>0</v>
      </c>
      <c r="L132" s="210">
        <f t="shared" ca="1" si="162"/>
        <v>0</v>
      </c>
      <c r="M132" s="210">
        <f t="shared" ca="1" si="162"/>
        <v>0</v>
      </c>
      <c r="N132" s="210">
        <f t="shared" ca="1" si="162"/>
        <v>0</v>
      </c>
      <c r="O132" s="210">
        <f t="shared" ca="1" si="162"/>
        <v>0</v>
      </c>
      <c r="P132" s="210">
        <f t="shared" ca="1" si="162"/>
        <v>0</v>
      </c>
      <c r="Q132" s="210">
        <f t="shared" ca="1" si="162"/>
        <v>0</v>
      </c>
      <c r="R132" s="210">
        <f t="shared" ca="1" si="162"/>
        <v>0</v>
      </c>
      <c r="S132" s="210">
        <f t="shared" ca="1" si="162"/>
        <v>0</v>
      </c>
      <c r="T132" s="210">
        <f t="shared" ca="1" si="162"/>
        <v>0</v>
      </c>
      <c r="U132" s="210">
        <f t="shared" ca="1" si="162"/>
        <v>0</v>
      </c>
      <c r="V132" s="210">
        <f t="shared" ca="1" si="162"/>
        <v>0</v>
      </c>
      <c r="W132" s="210">
        <f t="shared" ca="1" si="162"/>
        <v>0</v>
      </c>
      <c r="X132" s="210">
        <f t="shared" ca="1" si="162"/>
        <v>0</v>
      </c>
      <c r="Y132" s="210">
        <f t="shared" ca="1" si="162"/>
        <v>0</v>
      </c>
      <c r="Z132" s="210">
        <f t="shared" ca="1" si="162"/>
        <v>0</v>
      </c>
      <c r="AA132" s="210">
        <f t="shared" ca="1" si="162"/>
        <v>0</v>
      </c>
      <c r="AB132" s="210">
        <f t="shared" ca="1" si="162"/>
        <v>0</v>
      </c>
      <c r="AC132" s="210">
        <f t="shared" ca="1" si="162"/>
        <v>0</v>
      </c>
      <c r="AD132" s="210">
        <f t="shared" ca="1" si="162"/>
        <v>0</v>
      </c>
      <c r="AE132" s="210">
        <f t="shared" ca="1" si="162"/>
        <v>0</v>
      </c>
      <c r="AF132" s="210">
        <f t="shared" ca="1" si="162"/>
        <v>0</v>
      </c>
      <c r="AG132" s="210">
        <f t="shared" ca="1" si="162"/>
        <v>53703510.319368064</v>
      </c>
      <c r="AH132" s="210">
        <f t="shared" ca="1" si="162"/>
        <v>0</v>
      </c>
      <c r="AI132" s="210">
        <f t="shared" ca="1" si="162"/>
        <v>0</v>
      </c>
      <c r="AJ132" s="210">
        <f t="shared" ca="1" si="162"/>
        <v>0</v>
      </c>
      <c r="AK132" s="210">
        <f t="shared" ca="1" si="162"/>
        <v>0</v>
      </c>
      <c r="AL132" s="210">
        <f t="shared" ca="1" si="162"/>
        <v>0</v>
      </c>
      <c r="AM132" s="210">
        <f t="shared" ca="1" si="162"/>
        <v>0</v>
      </c>
      <c r="AN132" s="210">
        <f t="shared" ca="1" si="162"/>
        <v>0</v>
      </c>
      <c r="AO132" s="210">
        <f t="shared" ca="1" si="162"/>
        <v>0</v>
      </c>
      <c r="AP132" s="210">
        <f t="shared" ca="1" si="162"/>
        <v>0</v>
      </c>
      <c r="AQ132" s="210">
        <f t="shared" ca="1" si="162"/>
        <v>0</v>
      </c>
      <c r="AR132" s="210">
        <f t="shared" ca="1" si="162"/>
        <v>0</v>
      </c>
      <c r="AS132" s="210">
        <f t="shared" ca="1" si="162"/>
        <v>0</v>
      </c>
      <c r="AT132" s="210">
        <f t="shared" ca="1" si="162"/>
        <v>0</v>
      </c>
      <c r="AU132" s="210">
        <f t="shared" ca="1" si="162"/>
        <v>0</v>
      </c>
      <c r="AV132" s="210">
        <f t="shared" ca="1" si="162"/>
        <v>0</v>
      </c>
      <c r="AW132" s="210">
        <f t="shared" ca="1" si="162"/>
        <v>0</v>
      </c>
      <c r="AX132" s="210">
        <f t="shared" ca="1" si="162"/>
        <v>0</v>
      </c>
      <c r="AY132" s="210">
        <f t="shared" ca="1" si="162"/>
        <v>0</v>
      </c>
      <c r="AZ132" s="210">
        <f t="shared" ca="1" si="162"/>
        <v>0</v>
      </c>
      <c r="BA132" s="210">
        <f t="shared" ca="1" si="162"/>
        <v>0</v>
      </c>
      <c r="BB132" s="210">
        <f t="shared" ca="1" si="162"/>
        <v>0</v>
      </c>
      <c r="BC132" s="210">
        <f t="shared" ca="1" si="162"/>
        <v>0</v>
      </c>
      <c r="BD132" s="210">
        <f t="shared" ca="1" si="162"/>
        <v>0</v>
      </c>
      <c r="BE132" s="210">
        <f t="shared" ca="1" si="162"/>
        <v>0</v>
      </c>
      <c r="BF132" s="210">
        <f t="shared" ca="1" si="162"/>
        <v>0</v>
      </c>
      <c r="BG132" s="210">
        <f t="shared" ca="1" si="162"/>
        <v>0</v>
      </c>
      <c r="BH132" s="210">
        <f t="shared" ca="1" si="162"/>
        <v>0</v>
      </c>
      <c r="BI132" s="210">
        <f t="shared" ca="1" si="162"/>
        <v>0</v>
      </c>
      <c r="BJ132" s="210">
        <f t="shared" ca="1" si="162"/>
        <v>0</v>
      </c>
      <c r="BK132" s="210">
        <f t="shared" ca="1" si="162"/>
        <v>0</v>
      </c>
      <c r="BL132" s="210">
        <f t="shared" ca="1" si="162"/>
        <v>0</v>
      </c>
      <c r="BM132" s="210">
        <f t="shared" ca="1" si="162"/>
        <v>0</v>
      </c>
      <c r="BN132" s="210">
        <f t="shared" ca="1" si="162"/>
        <v>0</v>
      </c>
      <c r="BO132" s="210">
        <f t="shared" ca="1" si="162"/>
        <v>0</v>
      </c>
      <c r="BP132" s="210">
        <f t="shared" ca="1" si="162"/>
        <v>0</v>
      </c>
      <c r="BQ132" s="210">
        <f t="shared" ca="1" si="162"/>
        <v>0</v>
      </c>
      <c r="BR132" s="210">
        <f t="shared" ca="1" si="162"/>
        <v>0</v>
      </c>
      <c r="BS132" s="210">
        <f t="shared" ca="1" si="162"/>
        <v>0</v>
      </c>
      <c r="BT132" s="210">
        <f t="shared" ref="BT132:DC132" ca="1" si="163">SUM(BT$21,BT$32,BT$43,BT$55,BT$66,BT$77,BT$88)</f>
        <v>0</v>
      </c>
      <c r="BU132" s="210">
        <f t="shared" ca="1" si="163"/>
        <v>0</v>
      </c>
      <c r="BV132" s="210">
        <f t="shared" ca="1" si="163"/>
        <v>0</v>
      </c>
      <c r="BW132" s="210">
        <f t="shared" ca="1" si="163"/>
        <v>0</v>
      </c>
      <c r="BX132" s="210">
        <f t="shared" ca="1" si="163"/>
        <v>0</v>
      </c>
      <c r="BY132" s="210">
        <f t="shared" ca="1" si="163"/>
        <v>0</v>
      </c>
      <c r="BZ132" s="210">
        <f t="shared" ca="1" si="163"/>
        <v>0</v>
      </c>
      <c r="CA132" s="210">
        <f t="shared" ca="1" si="163"/>
        <v>0</v>
      </c>
      <c r="CB132" s="210">
        <f t="shared" ca="1" si="163"/>
        <v>0</v>
      </c>
      <c r="CC132" s="210">
        <f t="shared" ca="1" si="163"/>
        <v>0</v>
      </c>
      <c r="CD132" s="210">
        <f t="shared" ca="1" si="163"/>
        <v>0</v>
      </c>
      <c r="CE132" s="210">
        <f t="shared" ca="1" si="163"/>
        <v>0</v>
      </c>
      <c r="CF132" s="210">
        <f t="shared" ca="1" si="163"/>
        <v>0</v>
      </c>
      <c r="CG132" s="210">
        <f t="shared" ca="1" si="163"/>
        <v>0</v>
      </c>
      <c r="CH132" s="210">
        <f t="shared" ca="1" si="163"/>
        <v>0</v>
      </c>
      <c r="CI132" s="210">
        <f t="shared" ca="1" si="163"/>
        <v>0</v>
      </c>
      <c r="CJ132" s="210">
        <f t="shared" ca="1" si="163"/>
        <v>0</v>
      </c>
      <c r="CK132" s="210">
        <f t="shared" ca="1" si="163"/>
        <v>0</v>
      </c>
      <c r="CL132" s="210">
        <f t="shared" ca="1" si="163"/>
        <v>0</v>
      </c>
      <c r="CM132" s="210">
        <f t="shared" ca="1" si="163"/>
        <v>0</v>
      </c>
      <c r="CN132" s="210">
        <f t="shared" ca="1" si="163"/>
        <v>0</v>
      </c>
      <c r="CO132" s="210">
        <f t="shared" ca="1" si="163"/>
        <v>0</v>
      </c>
      <c r="CP132" s="210">
        <f t="shared" ca="1" si="163"/>
        <v>0</v>
      </c>
      <c r="CQ132" s="210">
        <f t="shared" ca="1" si="163"/>
        <v>0</v>
      </c>
      <c r="CR132" s="210">
        <f t="shared" ca="1" si="163"/>
        <v>0</v>
      </c>
      <c r="CS132" s="210">
        <f t="shared" ca="1" si="163"/>
        <v>0</v>
      </c>
      <c r="CT132" s="210">
        <f t="shared" ca="1" si="163"/>
        <v>0</v>
      </c>
      <c r="CU132" s="210">
        <f t="shared" ca="1" si="163"/>
        <v>0</v>
      </c>
      <c r="CV132" s="210">
        <f t="shared" ca="1" si="163"/>
        <v>0</v>
      </c>
      <c r="CW132" s="210">
        <f t="shared" ca="1" si="163"/>
        <v>0</v>
      </c>
      <c r="CX132" s="210">
        <f t="shared" ca="1" si="163"/>
        <v>0</v>
      </c>
      <c r="CY132" s="210">
        <f t="shared" ca="1" si="163"/>
        <v>0</v>
      </c>
      <c r="CZ132" s="210">
        <f t="shared" ca="1" si="163"/>
        <v>0</v>
      </c>
      <c r="DA132" s="210">
        <f t="shared" ca="1" si="163"/>
        <v>0</v>
      </c>
      <c r="DB132" s="210">
        <f t="shared" ca="1" si="163"/>
        <v>0</v>
      </c>
      <c r="DC132" s="282">
        <f t="shared" ca="1" si="163"/>
        <v>0</v>
      </c>
    </row>
    <row r="133" spans="1:110" ht="15" hidden="1" customHeight="1">
      <c r="B133" s="254" t="s">
        <v>234</v>
      </c>
      <c r="C133" s="278" t="s">
        <v>235</v>
      </c>
      <c r="D133" s="279"/>
      <c r="E133" s="280"/>
      <c r="F133" s="283">
        <f ca="1">H133+NPV(SD,I133:INDEX(I133:DC133,PAL))</f>
        <v>15858795.447208742</v>
      </c>
      <c r="G133" s="282">
        <f ca="1">SUMIF($H$5:$DC$5,"&lt;="&amp;PAL,$H133:$DC133)</f>
        <v>53703510.319368064</v>
      </c>
      <c r="H133" s="214">
        <f ca="1">H132-SUMPRODUCT(H$21:H$88,$DH$21:$DH$88)</f>
        <v>0</v>
      </c>
      <c r="I133" s="210">
        <f t="shared" ref="I133:BT133" ca="1" si="164">I132-SUMPRODUCT(I$21:I$88,$DI$21:$DI$88)</f>
        <v>0</v>
      </c>
      <c r="J133" s="210">
        <f t="shared" ca="1" si="164"/>
        <v>0</v>
      </c>
      <c r="K133" s="210">
        <f t="shared" ca="1" si="164"/>
        <v>0</v>
      </c>
      <c r="L133" s="210">
        <f t="shared" ca="1" si="164"/>
        <v>0</v>
      </c>
      <c r="M133" s="210">
        <f t="shared" ca="1" si="164"/>
        <v>0</v>
      </c>
      <c r="N133" s="210">
        <f t="shared" ca="1" si="164"/>
        <v>0</v>
      </c>
      <c r="O133" s="210">
        <f t="shared" ca="1" si="164"/>
        <v>0</v>
      </c>
      <c r="P133" s="210">
        <f t="shared" ca="1" si="164"/>
        <v>0</v>
      </c>
      <c r="Q133" s="210">
        <f t="shared" ca="1" si="164"/>
        <v>0</v>
      </c>
      <c r="R133" s="210">
        <f t="shared" ca="1" si="164"/>
        <v>0</v>
      </c>
      <c r="S133" s="210">
        <f t="shared" ca="1" si="164"/>
        <v>0</v>
      </c>
      <c r="T133" s="210">
        <f t="shared" ca="1" si="164"/>
        <v>0</v>
      </c>
      <c r="U133" s="210">
        <f t="shared" ca="1" si="164"/>
        <v>0</v>
      </c>
      <c r="V133" s="210">
        <f t="shared" ca="1" si="164"/>
        <v>0</v>
      </c>
      <c r="W133" s="210">
        <f ca="1">W132-SUMPRODUCT(W$21:W$88,$DH$21:$DH$88)</f>
        <v>0</v>
      </c>
      <c r="X133" s="210">
        <f t="shared" ca="1" si="164"/>
        <v>0</v>
      </c>
      <c r="Y133" s="210">
        <f t="shared" ca="1" si="164"/>
        <v>0</v>
      </c>
      <c r="Z133" s="210">
        <f t="shared" ca="1" si="164"/>
        <v>0</v>
      </c>
      <c r="AA133" s="210">
        <f t="shared" ca="1" si="164"/>
        <v>0</v>
      </c>
      <c r="AB133" s="210">
        <f t="shared" ca="1" si="164"/>
        <v>0</v>
      </c>
      <c r="AC133" s="210">
        <f t="shared" ca="1" si="164"/>
        <v>0</v>
      </c>
      <c r="AD133" s="210">
        <f t="shared" ca="1" si="164"/>
        <v>0</v>
      </c>
      <c r="AE133" s="210">
        <f t="shared" ca="1" si="164"/>
        <v>0</v>
      </c>
      <c r="AF133" s="210">
        <f t="shared" ca="1" si="164"/>
        <v>0</v>
      </c>
      <c r="AG133" s="210">
        <f t="shared" ca="1" si="164"/>
        <v>53703510.319368064</v>
      </c>
      <c r="AH133" s="210">
        <f t="shared" ca="1" si="164"/>
        <v>0</v>
      </c>
      <c r="AI133" s="210">
        <f t="shared" ca="1" si="164"/>
        <v>0</v>
      </c>
      <c r="AJ133" s="210">
        <f t="shared" ca="1" si="164"/>
        <v>0</v>
      </c>
      <c r="AK133" s="210">
        <f t="shared" ca="1" si="164"/>
        <v>0</v>
      </c>
      <c r="AL133" s="210">
        <f t="shared" ca="1" si="164"/>
        <v>0</v>
      </c>
      <c r="AM133" s="210">
        <f t="shared" ca="1" si="164"/>
        <v>0</v>
      </c>
      <c r="AN133" s="210">
        <f t="shared" ca="1" si="164"/>
        <v>0</v>
      </c>
      <c r="AO133" s="210">
        <f t="shared" ca="1" si="164"/>
        <v>0</v>
      </c>
      <c r="AP133" s="210">
        <f t="shared" ca="1" si="164"/>
        <v>0</v>
      </c>
      <c r="AQ133" s="210">
        <f t="shared" ca="1" si="164"/>
        <v>0</v>
      </c>
      <c r="AR133" s="210">
        <f t="shared" ca="1" si="164"/>
        <v>0</v>
      </c>
      <c r="AS133" s="210">
        <f t="shared" ca="1" si="164"/>
        <v>0</v>
      </c>
      <c r="AT133" s="210">
        <f t="shared" ca="1" si="164"/>
        <v>0</v>
      </c>
      <c r="AU133" s="210">
        <f t="shared" ca="1" si="164"/>
        <v>0</v>
      </c>
      <c r="AV133" s="210">
        <f t="shared" ca="1" si="164"/>
        <v>0</v>
      </c>
      <c r="AW133" s="210">
        <f t="shared" ca="1" si="164"/>
        <v>0</v>
      </c>
      <c r="AX133" s="210">
        <f t="shared" ca="1" si="164"/>
        <v>0</v>
      </c>
      <c r="AY133" s="210">
        <f t="shared" ca="1" si="164"/>
        <v>0</v>
      </c>
      <c r="AZ133" s="210">
        <f t="shared" ca="1" si="164"/>
        <v>0</v>
      </c>
      <c r="BA133" s="210">
        <f t="shared" ca="1" si="164"/>
        <v>0</v>
      </c>
      <c r="BB133" s="210">
        <f t="shared" ca="1" si="164"/>
        <v>0</v>
      </c>
      <c r="BC133" s="210">
        <f t="shared" ca="1" si="164"/>
        <v>0</v>
      </c>
      <c r="BD133" s="210">
        <f t="shared" ca="1" si="164"/>
        <v>0</v>
      </c>
      <c r="BE133" s="210">
        <f t="shared" ca="1" si="164"/>
        <v>0</v>
      </c>
      <c r="BF133" s="210">
        <f t="shared" ca="1" si="164"/>
        <v>0</v>
      </c>
      <c r="BG133" s="210">
        <f t="shared" ca="1" si="164"/>
        <v>0</v>
      </c>
      <c r="BH133" s="210">
        <f t="shared" ca="1" si="164"/>
        <v>0</v>
      </c>
      <c r="BI133" s="210">
        <f t="shared" ca="1" si="164"/>
        <v>0</v>
      </c>
      <c r="BJ133" s="210">
        <f t="shared" ca="1" si="164"/>
        <v>0</v>
      </c>
      <c r="BK133" s="210">
        <f t="shared" ca="1" si="164"/>
        <v>0</v>
      </c>
      <c r="BL133" s="210">
        <f t="shared" ca="1" si="164"/>
        <v>0</v>
      </c>
      <c r="BM133" s="210">
        <f t="shared" ca="1" si="164"/>
        <v>0</v>
      </c>
      <c r="BN133" s="210">
        <f t="shared" ca="1" si="164"/>
        <v>0</v>
      </c>
      <c r="BO133" s="210">
        <f t="shared" ca="1" si="164"/>
        <v>0</v>
      </c>
      <c r="BP133" s="210">
        <f t="shared" ca="1" si="164"/>
        <v>0</v>
      </c>
      <c r="BQ133" s="210">
        <f t="shared" ca="1" si="164"/>
        <v>0</v>
      </c>
      <c r="BR133" s="210">
        <f t="shared" ca="1" si="164"/>
        <v>0</v>
      </c>
      <c r="BS133" s="210">
        <f t="shared" ca="1" si="164"/>
        <v>0</v>
      </c>
      <c r="BT133" s="210">
        <f t="shared" ca="1" si="164"/>
        <v>0</v>
      </c>
      <c r="BU133" s="210">
        <f t="shared" ref="BU133:DC133" ca="1" si="165">BU132-SUMPRODUCT(BU$21:BU$88,$DI$21:$DI$88)</f>
        <v>0</v>
      </c>
      <c r="BV133" s="210">
        <f t="shared" ca="1" si="165"/>
        <v>0</v>
      </c>
      <c r="BW133" s="210">
        <f t="shared" ca="1" si="165"/>
        <v>0</v>
      </c>
      <c r="BX133" s="210">
        <f t="shared" ca="1" si="165"/>
        <v>0</v>
      </c>
      <c r="BY133" s="210">
        <f t="shared" ca="1" si="165"/>
        <v>0</v>
      </c>
      <c r="BZ133" s="210">
        <f t="shared" ca="1" si="165"/>
        <v>0</v>
      </c>
      <c r="CA133" s="210">
        <f t="shared" ca="1" si="165"/>
        <v>0</v>
      </c>
      <c r="CB133" s="210">
        <f t="shared" ca="1" si="165"/>
        <v>0</v>
      </c>
      <c r="CC133" s="210">
        <f t="shared" ca="1" si="165"/>
        <v>0</v>
      </c>
      <c r="CD133" s="210">
        <f t="shared" ca="1" si="165"/>
        <v>0</v>
      </c>
      <c r="CE133" s="210">
        <f t="shared" ca="1" si="165"/>
        <v>0</v>
      </c>
      <c r="CF133" s="210">
        <f t="shared" ca="1" si="165"/>
        <v>0</v>
      </c>
      <c r="CG133" s="210">
        <f t="shared" ca="1" si="165"/>
        <v>0</v>
      </c>
      <c r="CH133" s="210">
        <f t="shared" ca="1" si="165"/>
        <v>0</v>
      </c>
      <c r="CI133" s="210">
        <f t="shared" ca="1" si="165"/>
        <v>0</v>
      </c>
      <c r="CJ133" s="210">
        <f t="shared" ca="1" si="165"/>
        <v>0</v>
      </c>
      <c r="CK133" s="210">
        <f t="shared" ca="1" si="165"/>
        <v>0</v>
      </c>
      <c r="CL133" s="210">
        <f t="shared" ca="1" si="165"/>
        <v>0</v>
      </c>
      <c r="CM133" s="210">
        <f t="shared" ca="1" si="165"/>
        <v>0</v>
      </c>
      <c r="CN133" s="210">
        <f t="shared" ca="1" si="165"/>
        <v>0</v>
      </c>
      <c r="CO133" s="210">
        <f t="shared" ca="1" si="165"/>
        <v>0</v>
      </c>
      <c r="CP133" s="210">
        <f t="shared" ca="1" si="165"/>
        <v>0</v>
      </c>
      <c r="CQ133" s="210">
        <f t="shared" ca="1" si="165"/>
        <v>0</v>
      </c>
      <c r="CR133" s="210">
        <f t="shared" ca="1" si="165"/>
        <v>0</v>
      </c>
      <c r="CS133" s="210">
        <f t="shared" ca="1" si="165"/>
        <v>0</v>
      </c>
      <c r="CT133" s="210">
        <f t="shared" ca="1" si="165"/>
        <v>0</v>
      </c>
      <c r="CU133" s="210">
        <f t="shared" ca="1" si="165"/>
        <v>0</v>
      </c>
      <c r="CV133" s="210">
        <f t="shared" ca="1" si="165"/>
        <v>0</v>
      </c>
      <c r="CW133" s="210">
        <f t="shared" ca="1" si="165"/>
        <v>0</v>
      </c>
      <c r="CX133" s="210">
        <f t="shared" ca="1" si="165"/>
        <v>0</v>
      </c>
      <c r="CY133" s="210">
        <f t="shared" ca="1" si="165"/>
        <v>0</v>
      </c>
      <c r="CZ133" s="210">
        <f t="shared" ca="1" si="165"/>
        <v>0</v>
      </c>
      <c r="DA133" s="210">
        <f t="shared" ca="1" si="165"/>
        <v>0</v>
      </c>
      <c r="DB133" s="210">
        <f t="shared" ca="1" si="165"/>
        <v>0</v>
      </c>
      <c r="DC133" s="282">
        <f t="shared" ca="1" si="165"/>
        <v>0</v>
      </c>
    </row>
    <row r="134" spans="1:110" ht="15" hidden="1" customHeight="1" thickBot="1">
      <c r="B134" s="159" t="s">
        <v>236</v>
      </c>
      <c r="C134" s="164" t="s">
        <v>237</v>
      </c>
      <c r="D134" s="165"/>
      <c r="E134" s="166"/>
      <c r="F134" s="283">
        <f ca="1">H134+NPV(SD,I134:INDEX(I134:DC134,PAL))</f>
        <v>19676869.124814063</v>
      </c>
      <c r="G134" s="282">
        <f ca="1">SUMIF($H$5:$DC$5,"&lt;="&amp;PAL,$H134:$DC134)</f>
        <v>186139180.15311724</v>
      </c>
      <c r="H134" s="284">
        <f ca="1">H117-H130-H131+H133</f>
        <v>-23834083.140495867</v>
      </c>
      <c r="I134" s="285">
        <f t="shared" ref="I134:BT134" ca="1" si="166">I117-I130-I131+I133</f>
        <v>-27665388.772702865</v>
      </c>
      <c r="J134" s="285">
        <f t="shared" ca="1" si="166"/>
        <v>-22024800.234036509</v>
      </c>
      <c r="K134" s="285">
        <f t="shared" ca="1" si="166"/>
        <v>-19161985.339184977</v>
      </c>
      <c r="L134" s="285">
        <f t="shared" ca="1" si="166"/>
        <v>-14609703.317178369</v>
      </c>
      <c r="M134" s="285">
        <f t="shared" ca="1" si="166"/>
        <v>-11938690.42637771</v>
      </c>
      <c r="N134" s="285">
        <f t="shared" ca="1" si="166"/>
        <v>-4000193.32811662</v>
      </c>
      <c r="O134" s="285">
        <f t="shared" ca="1" si="166"/>
        <v>13431851.788298108</v>
      </c>
      <c r="P134" s="285">
        <f t="shared" ca="1" si="166"/>
        <v>8166125.6163232699</v>
      </c>
      <c r="Q134" s="285">
        <f t="shared" ca="1" si="166"/>
        <v>8858566.8227193318</v>
      </c>
      <c r="R134" s="285">
        <f t="shared" ca="1" si="166"/>
        <v>9547566.0723092239</v>
      </c>
      <c r="S134" s="285">
        <f t="shared" ca="1" si="166"/>
        <v>10239311.422097603</v>
      </c>
      <c r="T134" s="285">
        <f t="shared" ca="1" si="166"/>
        <v>10918288.184320193</v>
      </c>
      <c r="U134" s="285">
        <f t="shared" ca="1" si="166"/>
        <v>11596244.016195977</v>
      </c>
      <c r="V134" s="285">
        <f t="shared" ca="1" si="166"/>
        <v>12294503.387452213</v>
      </c>
      <c r="W134" s="285">
        <f t="shared" ca="1" si="166"/>
        <v>12967393.915563529</v>
      </c>
      <c r="X134" s="285">
        <f t="shared" ca="1" si="166"/>
        <v>13675625.391595297</v>
      </c>
      <c r="Y134" s="285">
        <f t="shared" ca="1" si="166"/>
        <v>14398891.393713348</v>
      </c>
      <c r="Z134" s="285">
        <f t="shared" ca="1" si="166"/>
        <v>15129418.914558429</v>
      </c>
      <c r="AA134" s="285">
        <f t="shared" ca="1" si="166"/>
        <v>15867387.032226164</v>
      </c>
      <c r="AB134" s="285">
        <f t="shared" ca="1" si="166"/>
        <v>16612980.949180327</v>
      </c>
      <c r="AC134" s="285">
        <f t="shared" ca="1" si="166"/>
        <v>4594094.7887826543</v>
      </c>
      <c r="AD134" s="285">
        <f t="shared" ca="1" si="166"/>
        <v>18148652.751419149</v>
      </c>
      <c r="AE134" s="285">
        <f t="shared" ca="1" si="166"/>
        <v>18939215.920531329</v>
      </c>
      <c r="AF134" s="285">
        <f t="shared" ca="1" si="166"/>
        <v>19738293.161558483</v>
      </c>
      <c r="AG134" s="285">
        <f t="shared" ca="1" si="166"/>
        <v>74249613.182365522</v>
      </c>
      <c r="AH134" s="285">
        <f t="shared" ca="1" si="166"/>
        <v>0</v>
      </c>
      <c r="AI134" s="285">
        <f t="shared" ca="1" si="166"/>
        <v>0</v>
      </c>
      <c r="AJ134" s="285">
        <f t="shared" ca="1" si="166"/>
        <v>0</v>
      </c>
      <c r="AK134" s="285">
        <f t="shared" ca="1" si="166"/>
        <v>0</v>
      </c>
      <c r="AL134" s="285">
        <f t="shared" ca="1" si="166"/>
        <v>0</v>
      </c>
      <c r="AM134" s="285">
        <f t="shared" ca="1" si="166"/>
        <v>0</v>
      </c>
      <c r="AN134" s="285">
        <f t="shared" ca="1" si="166"/>
        <v>0</v>
      </c>
      <c r="AO134" s="285">
        <f t="shared" ca="1" si="166"/>
        <v>0</v>
      </c>
      <c r="AP134" s="285">
        <f t="shared" ca="1" si="166"/>
        <v>0</v>
      </c>
      <c r="AQ134" s="285">
        <f t="shared" ca="1" si="166"/>
        <v>0</v>
      </c>
      <c r="AR134" s="285">
        <f t="shared" ca="1" si="166"/>
        <v>0</v>
      </c>
      <c r="AS134" s="285">
        <f t="shared" ca="1" si="166"/>
        <v>0</v>
      </c>
      <c r="AT134" s="285">
        <f t="shared" ca="1" si="166"/>
        <v>0</v>
      </c>
      <c r="AU134" s="285">
        <f t="shared" ca="1" si="166"/>
        <v>0</v>
      </c>
      <c r="AV134" s="285">
        <f t="shared" ca="1" si="166"/>
        <v>0</v>
      </c>
      <c r="AW134" s="285">
        <f t="shared" ca="1" si="166"/>
        <v>0</v>
      </c>
      <c r="AX134" s="285">
        <f t="shared" ca="1" si="166"/>
        <v>0</v>
      </c>
      <c r="AY134" s="285">
        <f t="shared" ca="1" si="166"/>
        <v>0</v>
      </c>
      <c r="AZ134" s="285">
        <f t="shared" ca="1" si="166"/>
        <v>0</v>
      </c>
      <c r="BA134" s="285">
        <f t="shared" ca="1" si="166"/>
        <v>0</v>
      </c>
      <c r="BB134" s="285">
        <f t="shared" ca="1" si="166"/>
        <v>0</v>
      </c>
      <c r="BC134" s="285">
        <f t="shared" ca="1" si="166"/>
        <v>0</v>
      </c>
      <c r="BD134" s="285">
        <f t="shared" ca="1" si="166"/>
        <v>0</v>
      </c>
      <c r="BE134" s="285">
        <f t="shared" ca="1" si="166"/>
        <v>0</v>
      </c>
      <c r="BF134" s="285">
        <f t="shared" ca="1" si="166"/>
        <v>0</v>
      </c>
      <c r="BG134" s="285">
        <f t="shared" ca="1" si="166"/>
        <v>0</v>
      </c>
      <c r="BH134" s="285">
        <f t="shared" ca="1" si="166"/>
        <v>0</v>
      </c>
      <c r="BI134" s="285">
        <f t="shared" ca="1" si="166"/>
        <v>0</v>
      </c>
      <c r="BJ134" s="285">
        <f t="shared" ca="1" si="166"/>
        <v>0</v>
      </c>
      <c r="BK134" s="285">
        <f t="shared" ca="1" si="166"/>
        <v>0</v>
      </c>
      <c r="BL134" s="285">
        <f t="shared" ca="1" si="166"/>
        <v>0</v>
      </c>
      <c r="BM134" s="285">
        <f t="shared" ca="1" si="166"/>
        <v>0</v>
      </c>
      <c r="BN134" s="285">
        <f t="shared" ca="1" si="166"/>
        <v>0</v>
      </c>
      <c r="BO134" s="285">
        <f t="shared" ca="1" si="166"/>
        <v>0</v>
      </c>
      <c r="BP134" s="285">
        <f t="shared" ca="1" si="166"/>
        <v>0</v>
      </c>
      <c r="BQ134" s="285">
        <f t="shared" ca="1" si="166"/>
        <v>0</v>
      </c>
      <c r="BR134" s="285">
        <f t="shared" ca="1" si="166"/>
        <v>0</v>
      </c>
      <c r="BS134" s="285">
        <f t="shared" ca="1" si="166"/>
        <v>0</v>
      </c>
      <c r="BT134" s="285">
        <f t="shared" ca="1" si="166"/>
        <v>0</v>
      </c>
      <c r="BU134" s="285">
        <f t="shared" ref="BU134:DC134" ca="1" si="167">BU117-BU130-BU131+BU133</f>
        <v>0</v>
      </c>
      <c r="BV134" s="285">
        <f t="shared" ca="1" si="167"/>
        <v>0</v>
      </c>
      <c r="BW134" s="285">
        <f t="shared" ca="1" si="167"/>
        <v>0</v>
      </c>
      <c r="BX134" s="285">
        <f t="shared" ca="1" si="167"/>
        <v>0</v>
      </c>
      <c r="BY134" s="285">
        <f t="shared" ca="1" si="167"/>
        <v>0</v>
      </c>
      <c r="BZ134" s="285">
        <f t="shared" ca="1" si="167"/>
        <v>0</v>
      </c>
      <c r="CA134" s="285">
        <f t="shared" ca="1" si="167"/>
        <v>0</v>
      </c>
      <c r="CB134" s="285">
        <f t="shared" ca="1" si="167"/>
        <v>0</v>
      </c>
      <c r="CC134" s="285">
        <f t="shared" ca="1" si="167"/>
        <v>0</v>
      </c>
      <c r="CD134" s="285">
        <f t="shared" ca="1" si="167"/>
        <v>0</v>
      </c>
      <c r="CE134" s="285">
        <f t="shared" ca="1" si="167"/>
        <v>0</v>
      </c>
      <c r="CF134" s="285">
        <f t="shared" ca="1" si="167"/>
        <v>0</v>
      </c>
      <c r="CG134" s="285">
        <f t="shared" ca="1" si="167"/>
        <v>0</v>
      </c>
      <c r="CH134" s="285">
        <f t="shared" ca="1" si="167"/>
        <v>0</v>
      </c>
      <c r="CI134" s="285">
        <f t="shared" ca="1" si="167"/>
        <v>0</v>
      </c>
      <c r="CJ134" s="285">
        <f t="shared" ca="1" si="167"/>
        <v>0</v>
      </c>
      <c r="CK134" s="285">
        <f t="shared" ca="1" si="167"/>
        <v>0</v>
      </c>
      <c r="CL134" s="285">
        <f t="shared" ca="1" si="167"/>
        <v>0</v>
      </c>
      <c r="CM134" s="285">
        <f t="shared" ca="1" si="167"/>
        <v>0</v>
      </c>
      <c r="CN134" s="285">
        <f t="shared" ca="1" si="167"/>
        <v>0</v>
      </c>
      <c r="CO134" s="285">
        <f t="shared" ca="1" si="167"/>
        <v>0</v>
      </c>
      <c r="CP134" s="285">
        <f t="shared" ca="1" si="167"/>
        <v>0</v>
      </c>
      <c r="CQ134" s="285">
        <f t="shared" ca="1" si="167"/>
        <v>0</v>
      </c>
      <c r="CR134" s="285">
        <f t="shared" ca="1" si="167"/>
        <v>0</v>
      </c>
      <c r="CS134" s="285">
        <f t="shared" ca="1" si="167"/>
        <v>0</v>
      </c>
      <c r="CT134" s="285">
        <f t="shared" ca="1" si="167"/>
        <v>0</v>
      </c>
      <c r="CU134" s="285">
        <f t="shared" ca="1" si="167"/>
        <v>0</v>
      </c>
      <c r="CV134" s="285">
        <f t="shared" ca="1" si="167"/>
        <v>0</v>
      </c>
      <c r="CW134" s="285">
        <f t="shared" ca="1" si="167"/>
        <v>0</v>
      </c>
      <c r="CX134" s="285">
        <f t="shared" ca="1" si="167"/>
        <v>0</v>
      </c>
      <c r="CY134" s="285">
        <f t="shared" ca="1" si="167"/>
        <v>0</v>
      </c>
      <c r="CZ134" s="285">
        <f t="shared" ca="1" si="167"/>
        <v>0</v>
      </c>
      <c r="DA134" s="285">
        <f t="shared" ca="1" si="167"/>
        <v>0</v>
      </c>
      <c r="DB134" s="285">
        <f t="shared" ca="1" si="167"/>
        <v>0</v>
      </c>
      <c r="DC134" s="286">
        <f t="shared" ca="1" si="167"/>
        <v>0</v>
      </c>
    </row>
    <row r="135" spans="1:110" ht="15" hidden="1" customHeight="1">
      <c r="B135" s="93" t="s">
        <v>264</v>
      </c>
      <c r="C135" s="107" t="s">
        <v>265</v>
      </c>
      <c r="D135" s="107"/>
      <c r="E135" s="107"/>
      <c r="F135" s="104">
        <f ca="1">H135+NPV(FD,I135:INDEX(I135:DC135,PAL))</f>
        <v>160830893.71812332</v>
      </c>
      <c r="G135" s="26">
        <f ca="1">SUMIF($H$5:$DC$5,"&lt;="&amp;PAL,$H135:$DC135)</f>
        <v>195208095.77133897</v>
      </c>
      <c r="H135" s="116">
        <f ca="1">H$7-H$112</f>
        <v>23834083.140495867</v>
      </c>
      <c r="I135" s="111">
        <f t="shared" ref="I135:BT135" ca="1" si="168">I$7-I$112</f>
        <v>28554815.475495867</v>
      </c>
      <c r="J135" s="111">
        <f t="shared" ca="1" si="168"/>
        <v>24151141.062975205</v>
      </c>
      <c r="K135" s="111">
        <f t="shared" ca="1" si="168"/>
        <v>22982986.065198347</v>
      </c>
      <c r="L135" s="111">
        <f t="shared" ca="1" si="168"/>
        <v>21028498.346876033</v>
      </c>
      <c r="M135" s="111">
        <f t="shared" ca="1" si="168"/>
        <v>20539619.630157024</v>
      </c>
      <c r="N135" s="111">
        <f t="shared" ca="1" si="168"/>
        <v>15551378.453206614</v>
      </c>
      <c r="O135" s="111">
        <f t="shared" ca="1" si="168"/>
        <v>1302554.0249752072</v>
      </c>
      <c r="P135" s="111">
        <f t="shared" ca="1" si="168"/>
        <v>1302554.0249752069</v>
      </c>
      <c r="Q135" s="111">
        <f t="shared" ca="1" si="168"/>
        <v>1302554.0249752069</v>
      </c>
      <c r="R135" s="111">
        <f t="shared" ca="1" si="168"/>
        <v>1312107.2687355378</v>
      </c>
      <c r="S135" s="111">
        <f t="shared" ca="1" si="168"/>
        <v>1325164.4988595047</v>
      </c>
      <c r="T135" s="111">
        <f t="shared" ca="1" si="168"/>
        <v>1336919.6024380168</v>
      </c>
      <c r="U135" s="111">
        <f t="shared" ca="1" si="168"/>
        <v>1356154.1241818184</v>
      </c>
      <c r="V135" s="111">
        <f t="shared" ca="1" si="168"/>
        <v>1361696.1769834713</v>
      </c>
      <c r="W135" s="111">
        <f t="shared" ca="1" si="168"/>
        <v>1374010.2742809921</v>
      </c>
      <c r="X135" s="111">
        <f t="shared" ca="1" si="168"/>
        <v>1381956.2055867771</v>
      </c>
      <c r="Y135" s="111">
        <f t="shared" ca="1" si="168"/>
        <v>1381956.2055867771</v>
      </c>
      <c r="Z135" s="111">
        <f t="shared" ca="1" si="168"/>
        <v>1381956.2055867771</v>
      </c>
      <c r="AA135" s="111">
        <f t="shared" ca="1" si="168"/>
        <v>1381956.2055867771</v>
      </c>
      <c r="AB135" s="111">
        <f t="shared" ca="1" si="168"/>
        <v>1381956.2055867771</v>
      </c>
      <c r="AC135" s="111">
        <f t="shared" ca="1" si="168"/>
        <v>14154253.726247935</v>
      </c>
      <c r="AD135" s="111">
        <f t="shared" ca="1" si="168"/>
        <v>1381956.2055867771</v>
      </c>
      <c r="AE135" s="111">
        <f t="shared" ca="1" si="168"/>
        <v>1381956.2055867771</v>
      </c>
      <c r="AF135" s="111">
        <f t="shared" ca="1" si="168"/>
        <v>1381956.2055867771</v>
      </c>
      <c r="AG135" s="111">
        <f t="shared" ca="1" si="168"/>
        <v>1381956.2055867771</v>
      </c>
      <c r="AH135" s="111">
        <f t="shared" ca="1" si="168"/>
        <v>0</v>
      </c>
      <c r="AI135" s="111">
        <f t="shared" ca="1" si="168"/>
        <v>0</v>
      </c>
      <c r="AJ135" s="111">
        <f t="shared" ca="1" si="168"/>
        <v>0</v>
      </c>
      <c r="AK135" s="111">
        <f t="shared" ca="1" si="168"/>
        <v>0</v>
      </c>
      <c r="AL135" s="111">
        <f t="shared" ca="1" si="168"/>
        <v>0</v>
      </c>
      <c r="AM135" s="111">
        <f t="shared" ca="1" si="168"/>
        <v>0</v>
      </c>
      <c r="AN135" s="111">
        <f t="shared" ca="1" si="168"/>
        <v>0</v>
      </c>
      <c r="AO135" s="111">
        <f t="shared" ca="1" si="168"/>
        <v>0</v>
      </c>
      <c r="AP135" s="111">
        <f t="shared" ca="1" si="168"/>
        <v>0</v>
      </c>
      <c r="AQ135" s="111">
        <f t="shared" ca="1" si="168"/>
        <v>0</v>
      </c>
      <c r="AR135" s="111">
        <f t="shared" ca="1" si="168"/>
        <v>0</v>
      </c>
      <c r="AS135" s="111">
        <f t="shared" ca="1" si="168"/>
        <v>0</v>
      </c>
      <c r="AT135" s="111">
        <f t="shared" ca="1" si="168"/>
        <v>0</v>
      </c>
      <c r="AU135" s="111">
        <f t="shared" ca="1" si="168"/>
        <v>0</v>
      </c>
      <c r="AV135" s="111">
        <f t="shared" ca="1" si="168"/>
        <v>0</v>
      </c>
      <c r="AW135" s="111">
        <f t="shared" ca="1" si="168"/>
        <v>0</v>
      </c>
      <c r="AX135" s="111">
        <f t="shared" ca="1" si="168"/>
        <v>0</v>
      </c>
      <c r="AY135" s="111">
        <f t="shared" ca="1" si="168"/>
        <v>0</v>
      </c>
      <c r="AZ135" s="111">
        <f t="shared" ca="1" si="168"/>
        <v>0</v>
      </c>
      <c r="BA135" s="111">
        <f t="shared" ca="1" si="168"/>
        <v>0</v>
      </c>
      <c r="BB135" s="111">
        <f t="shared" ca="1" si="168"/>
        <v>0</v>
      </c>
      <c r="BC135" s="111">
        <f t="shared" ca="1" si="168"/>
        <v>0</v>
      </c>
      <c r="BD135" s="111">
        <f t="shared" ca="1" si="168"/>
        <v>0</v>
      </c>
      <c r="BE135" s="111">
        <f t="shared" ca="1" si="168"/>
        <v>0</v>
      </c>
      <c r="BF135" s="111">
        <f t="shared" ca="1" si="168"/>
        <v>0</v>
      </c>
      <c r="BG135" s="111">
        <f t="shared" ca="1" si="168"/>
        <v>0</v>
      </c>
      <c r="BH135" s="111">
        <f t="shared" ca="1" si="168"/>
        <v>0</v>
      </c>
      <c r="BI135" s="111">
        <f t="shared" ca="1" si="168"/>
        <v>0</v>
      </c>
      <c r="BJ135" s="111">
        <f t="shared" ca="1" si="168"/>
        <v>0</v>
      </c>
      <c r="BK135" s="111">
        <f t="shared" ca="1" si="168"/>
        <v>0</v>
      </c>
      <c r="BL135" s="111">
        <f t="shared" ca="1" si="168"/>
        <v>0</v>
      </c>
      <c r="BM135" s="111">
        <f t="shared" ca="1" si="168"/>
        <v>0</v>
      </c>
      <c r="BN135" s="111">
        <f t="shared" ca="1" si="168"/>
        <v>0</v>
      </c>
      <c r="BO135" s="111">
        <f t="shared" ca="1" si="168"/>
        <v>0</v>
      </c>
      <c r="BP135" s="111">
        <f t="shared" ca="1" si="168"/>
        <v>0</v>
      </c>
      <c r="BQ135" s="111">
        <f t="shared" ca="1" si="168"/>
        <v>0</v>
      </c>
      <c r="BR135" s="111">
        <f t="shared" ca="1" si="168"/>
        <v>0</v>
      </c>
      <c r="BS135" s="111">
        <f t="shared" ca="1" si="168"/>
        <v>0</v>
      </c>
      <c r="BT135" s="111">
        <f t="shared" ca="1" si="168"/>
        <v>0</v>
      </c>
      <c r="BU135" s="111">
        <f t="shared" ref="BU135:DC135" ca="1" si="169">BU$7-BU$112</f>
        <v>0</v>
      </c>
      <c r="BV135" s="111">
        <f t="shared" ca="1" si="169"/>
        <v>0</v>
      </c>
      <c r="BW135" s="111">
        <f t="shared" ca="1" si="169"/>
        <v>0</v>
      </c>
      <c r="BX135" s="111">
        <f t="shared" ca="1" si="169"/>
        <v>0</v>
      </c>
      <c r="BY135" s="111">
        <f t="shared" ca="1" si="169"/>
        <v>0</v>
      </c>
      <c r="BZ135" s="111">
        <f t="shared" ca="1" si="169"/>
        <v>0</v>
      </c>
      <c r="CA135" s="111">
        <f t="shared" ca="1" si="169"/>
        <v>0</v>
      </c>
      <c r="CB135" s="111">
        <f t="shared" ca="1" si="169"/>
        <v>0</v>
      </c>
      <c r="CC135" s="111">
        <f t="shared" ca="1" si="169"/>
        <v>0</v>
      </c>
      <c r="CD135" s="111">
        <f t="shared" ca="1" si="169"/>
        <v>0</v>
      </c>
      <c r="CE135" s="111">
        <f t="shared" ca="1" si="169"/>
        <v>0</v>
      </c>
      <c r="CF135" s="111">
        <f t="shared" ca="1" si="169"/>
        <v>0</v>
      </c>
      <c r="CG135" s="111">
        <f t="shared" ca="1" si="169"/>
        <v>0</v>
      </c>
      <c r="CH135" s="111">
        <f t="shared" ca="1" si="169"/>
        <v>0</v>
      </c>
      <c r="CI135" s="111">
        <f t="shared" ca="1" si="169"/>
        <v>0</v>
      </c>
      <c r="CJ135" s="111">
        <f t="shared" ca="1" si="169"/>
        <v>0</v>
      </c>
      <c r="CK135" s="111">
        <f t="shared" ca="1" si="169"/>
        <v>0</v>
      </c>
      <c r="CL135" s="111">
        <f t="shared" ca="1" si="169"/>
        <v>0</v>
      </c>
      <c r="CM135" s="111">
        <f t="shared" ca="1" si="169"/>
        <v>0</v>
      </c>
      <c r="CN135" s="111">
        <f t="shared" ca="1" si="169"/>
        <v>0</v>
      </c>
      <c r="CO135" s="111">
        <f t="shared" ca="1" si="169"/>
        <v>0</v>
      </c>
      <c r="CP135" s="111">
        <f t="shared" ca="1" si="169"/>
        <v>0</v>
      </c>
      <c r="CQ135" s="111">
        <f t="shared" ca="1" si="169"/>
        <v>0</v>
      </c>
      <c r="CR135" s="111">
        <f t="shared" ca="1" si="169"/>
        <v>0</v>
      </c>
      <c r="CS135" s="111">
        <f t="shared" ca="1" si="169"/>
        <v>0</v>
      </c>
      <c r="CT135" s="111">
        <f t="shared" ca="1" si="169"/>
        <v>0</v>
      </c>
      <c r="CU135" s="111">
        <f t="shared" ca="1" si="169"/>
        <v>0</v>
      </c>
      <c r="CV135" s="111">
        <f t="shared" ca="1" si="169"/>
        <v>0</v>
      </c>
      <c r="CW135" s="111">
        <f t="shared" ca="1" si="169"/>
        <v>0</v>
      </c>
      <c r="CX135" s="111">
        <f t="shared" ca="1" si="169"/>
        <v>0</v>
      </c>
      <c r="CY135" s="111">
        <f t="shared" ca="1" si="169"/>
        <v>0</v>
      </c>
      <c r="CZ135" s="111">
        <f t="shared" ca="1" si="169"/>
        <v>0</v>
      </c>
      <c r="DA135" s="111">
        <f t="shared" ca="1" si="169"/>
        <v>0</v>
      </c>
      <c r="DB135" s="111">
        <f t="shared" ca="1" si="169"/>
        <v>0</v>
      </c>
      <c r="DC135" s="112">
        <f t="shared" ca="1" si="169"/>
        <v>0</v>
      </c>
    </row>
    <row r="136" spans="1:110" ht="15" hidden="1" customHeight="1">
      <c r="B136" s="254" t="s">
        <v>266</v>
      </c>
      <c r="C136" s="287" t="s">
        <v>267</v>
      </c>
      <c r="D136" s="287"/>
      <c r="E136" s="287"/>
      <c r="F136" s="283">
        <f ca="1">H136+NPV(FD,I136:INDEX(I136:DC136,PAL))</f>
        <v>0</v>
      </c>
      <c r="G136" s="282">
        <f ca="1">SUMIF($H$5:$DC$5,"&lt;="&amp;PAL,$H136:$DC136)</f>
        <v>0</v>
      </c>
      <c r="H136" s="288">
        <f ca="1">SUMPRODUCT(H$95:H$99,100/($DG$95:$DG$99+100))-SUMPRODUCT(H$106:H$110,100/($DG$106:$DG$110+100))</f>
        <v>0</v>
      </c>
      <c r="I136" s="211">
        <f t="shared" ref="I136:BT136" ca="1" si="170">SUMPRODUCT(I$95:I$99,100/($DG$95:$DG$99+100))-SUMPRODUCT(I$106:I$110,100/($DG$106:$DG$110+100))</f>
        <v>0</v>
      </c>
      <c r="J136" s="211">
        <f t="shared" ca="1" si="170"/>
        <v>0</v>
      </c>
      <c r="K136" s="211">
        <f t="shared" ca="1" si="170"/>
        <v>0</v>
      </c>
      <c r="L136" s="211">
        <f t="shared" ca="1" si="170"/>
        <v>0</v>
      </c>
      <c r="M136" s="211">
        <f t="shared" ca="1" si="170"/>
        <v>0</v>
      </c>
      <c r="N136" s="211">
        <f t="shared" ca="1" si="170"/>
        <v>0</v>
      </c>
      <c r="O136" s="211">
        <f t="shared" ca="1" si="170"/>
        <v>0</v>
      </c>
      <c r="P136" s="211">
        <f t="shared" ca="1" si="170"/>
        <v>0</v>
      </c>
      <c r="Q136" s="211">
        <f t="shared" ca="1" si="170"/>
        <v>0</v>
      </c>
      <c r="R136" s="211">
        <f t="shared" ca="1" si="170"/>
        <v>0</v>
      </c>
      <c r="S136" s="211">
        <f t="shared" ca="1" si="170"/>
        <v>0</v>
      </c>
      <c r="T136" s="211">
        <f t="shared" ca="1" si="170"/>
        <v>0</v>
      </c>
      <c r="U136" s="211">
        <f t="shared" ca="1" si="170"/>
        <v>0</v>
      </c>
      <c r="V136" s="211">
        <f t="shared" ca="1" si="170"/>
        <v>0</v>
      </c>
      <c r="W136" s="211">
        <f t="shared" ca="1" si="170"/>
        <v>0</v>
      </c>
      <c r="X136" s="211">
        <f t="shared" ca="1" si="170"/>
        <v>0</v>
      </c>
      <c r="Y136" s="211">
        <f t="shared" ca="1" si="170"/>
        <v>0</v>
      </c>
      <c r="Z136" s="211">
        <f t="shared" ca="1" si="170"/>
        <v>0</v>
      </c>
      <c r="AA136" s="211">
        <f t="shared" ca="1" si="170"/>
        <v>0</v>
      </c>
      <c r="AB136" s="211">
        <f t="shared" ca="1" si="170"/>
        <v>0</v>
      </c>
      <c r="AC136" s="211">
        <f t="shared" ca="1" si="170"/>
        <v>0</v>
      </c>
      <c r="AD136" s="211">
        <f t="shared" ca="1" si="170"/>
        <v>0</v>
      </c>
      <c r="AE136" s="211">
        <f t="shared" ca="1" si="170"/>
        <v>0</v>
      </c>
      <c r="AF136" s="211">
        <f t="shared" ca="1" si="170"/>
        <v>0</v>
      </c>
      <c r="AG136" s="211">
        <f t="shared" ca="1" si="170"/>
        <v>0</v>
      </c>
      <c r="AH136" s="211">
        <f t="shared" ca="1" si="170"/>
        <v>0</v>
      </c>
      <c r="AI136" s="211">
        <f t="shared" ca="1" si="170"/>
        <v>0</v>
      </c>
      <c r="AJ136" s="211">
        <f t="shared" ca="1" si="170"/>
        <v>0</v>
      </c>
      <c r="AK136" s="211">
        <f t="shared" ca="1" si="170"/>
        <v>0</v>
      </c>
      <c r="AL136" s="211">
        <f t="shared" ca="1" si="170"/>
        <v>0</v>
      </c>
      <c r="AM136" s="211">
        <f t="shared" ca="1" si="170"/>
        <v>0</v>
      </c>
      <c r="AN136" s="211">
        <f t="shared" ca="1" si="170"/>
        <v>0</v>
      </c>
      <c r="AO136" s="211">
        <f t="shared" ca="1" si="170"/>
        <v>0</v>
      </c>
      <c r="AP136" s="211">
        <f t="shared" ca="1" si="170"/>
        <v>0</v>
      </c>
      <c r="AQ136" s="211">
        <f t="shared" ca="1" si="170"/>
        <v>0</v>
      </c>
      <c r="AR136" s="211">
        <f t="shared" ca="1" si="170"/>
        <v>0</v>
      </c>
      <c r="AS136" s="211">
        <f t="shared" ca="1" si="170"/>
        <v>0</v>
      </c>
      <c r="AT136" s="211">
        <f t="shared" ca="1" si="170"/>
        <v>0</v>
      </c>
      <c r="AU136" s="211">
        <f t="shared" ca="1" si="170"/>
        <v>0</v>
      </c>
      <c r="AV136" s="211">
        <f t="shared" ca="1" si="170"/>
        <v>0</v>
      </c>
      <c r="AW136" s="211">
        <f t="shared" ca="1" si="170"/>
        <v>0</v>
      </c>
      <c r="AX136" s="211">
        <f t="shared" ca="1" si="170"/>
        <v>0</v>
      </c>
      <c r="AY136" s="211">
        <f t="shared" ca="1" si="170"/>
        <v>0</v>
      </c>
      <c r="AZ136" s="211">
        <f t="shared" ca="1" si="170"/>
        <v>0</v>
      </c>
      <c r="BA136" s="211">
        <f t="shared" ca="1" si="170"/>
        <v>0</v>
      </c>
      <c r="BB136" s="211">
        <f t="shared" ca="1" si="170"/>
        <v>0</v>
      </c>
      <c r="BC136" s="211">
        <f t="shared" ca="1" si="170"/>
        <v>0</v>
      </c>
      <c r="BD136" s="211">
        <f t="shared" ca="1" si="170"/>
        <v>0</v>
      </c>
      <c r="BE136" s="211">
        <f t="shared" ca="1" si="170"/>
        <v>0</v>
      </c>
      <c r="BF136" s="211">
        <f t="shared" ca="1" si="170"/>
        <v>0</v>
      </c>
      <c r="BG136" s="211">
        <f t="shared" ca="1" si="170"/>
        <v>0</v>
      </c>
      <c r="BH136" s="211">
        <f t="shared" ca="1" si="170"/>
        <v>0</v>
      </c>
      <c r="BI136" s="211">
        <f t="shared" ca="1" si="170"/>
        <v>0</v>
      </c>
      <c r="BJ136" s="211">
        <f t="shared" ca="1" si="170"/>
        <v>0</v>
      </c>
      <c r="BK136" s="211">
        <f t="shared" ca="1" si="170"/>
        <v>0</v>
      </c>
      <c r="BL136" s="211">
        <f t="shared" ca="1" si="170"/>
        <v>0</v>
      </c>
      <c r="BM136" s="211">
        <f t="shared" ca="1" si="170"/>
        <v>0</v>
      </c>
      <c r="BN136" s="211">
        <f t="shared" ca="1" si="170"/>
        <v>0</v>
      </c>
      <c r="BO136" s="211">
        <f t="shared" ca="1" si="170"/>
        <v>0</v>
      </c>
      <c r="BP136" s="211">
        <f t="shared" ca="1" si="170"/>
        <v>0</v>
      </c>
      <c r="BQ136" s="211">
        <f t="shared" ca="1" si="170"/>
        <v>0</v>
      </c>
      <c r="BR136" s="211">
        <f t="shared" ca="1" si="170"/>
        <v>0</v>
      </c>
      <c r="BS136" s="211">
        <f t="shared" ca="1" si="170"/>
        <v>0</v>
      </c>
      <c r="BT136" s="211">
        <f t="shared" ca="1" si="170"/>
        <v>0</v>
      </c>
      <c r="BU136" s="211">
        <f t="shared" ref="BU136:DC136" ca="1" si="171">SUMPRODUCT(BU$95:BU$99,100/($DG$95:$DG$99+100))-SUMPRODUCT(BU$106:BU$110,100/($DG$106:$DG$110+100))</f>
        <v>0</v>
      </c>
      <c r="BV136" s="211">
        <f t="shared" ca="1" si="171"/>
        <v>0</v>
      </c>
      <c r="BW136" s="211">
        <f t="shared" ca="1" si="171"/>
        <v>0</v>
      </c>
      <c r="BX136" s="211">
        <f t="shared" ca="1" si="171"/>
        <v>0</v>
      </c>
      <c r="BY136" s="211">
        <f t="shared" ca="1" si="171"/>
        <v>0</v>
      </c>
      <c r="BZ136" s="211">
        <f t="shared" ca="1" si="171"/>
        <v>0</v>
      </c>
      <c r="CA136" s="211">
        <f t="shared" ca="1" si="171"/>
        <v>0</v>
      </c>
      <c r="CB136" s="211">
        <f t="shared" ca="1" si="171"/>
        <v>0</v>
      </c>
      <c r="CC136" s="211">
        <f t="shared" ca="1" si="171"/>
        <v>0</v>
      </c>
      <c r="CD136" s="211">
        <f t="shared" ca="1" si="171"/>
        <v>0</v>
      </c>
      <c r="CE136" s="211">
        <f t="shared" ca="1" si="171"/>
        <v>0</v>
      </c>
      <c r="CF136" s="211">
        <f t="shared" ca="1" si="171"/>
        <v>0</v>
      </c>
      <c r="CG136" s="211">
        <f t="shared" ca="1" si="171"/>
        <v>0</v>
      </c>
      <c r="CH136" s="211">
        <f t="shared" ca="1" si="171"/>
        <v>0</v>
      </c>
      <c r="CI136" s="211">
        <f t="shared" ca="1" si="171"/>
        <v>0</v>
      </c>
      <c r="CJ136" s="211">
        <f t="shared" ca="1" si="171"/>
        <v>0</v>
      </c>
      <c r="CK136" s="211">
        <f t="shared" ca="1" si="171"/>
        <v>0</v>
      </c>
      <c r="CL136" s="211">
        <f t="shared" ca="1" si="171"/>
        <v>0</v>
      </c>
      <c r="CM136" s="211">
        <f t="shared" ca="1" si="171"/>
        <v>0</v>
      </c>
      <c r="CN136" s="211">
        <f t="shared" ca="1" si="171"/>
        <v>0</v>
      </c>
      <c r="CO136" s="211">
        <f t="shared" ca="1" si="171"/>
        <v>0</v>
      </c>
      <c r="CP136" s="211">
        <f t="shared" ca="1" si="171"/>
        <v>0</v>
      </c>
      <c r="CQ136" s="211">
        <f t="shared" ca="1" si="171"/>
        <v>0</v>
      </c>
      <c r="CR136" s="211">
        <f t="shared" ca="1" si="171"/>
        <v>0</v>
      </c>
      <c r="CS136" s="211">
        <f t="shared" ca="1" si="171"/>
        <v>0</v>
      </c>
      <c r="CT136" s="211">
        <f t="shared" ca="1" si="171"/>
        <v>0</v>
      </c>
      <c r="CU136" s="211">
        <f t="shared" ca="1" si="171"/>
        <v>0</v>
      </c>
      <c r="CV136" s="211">
        <f t="shared" ca="1" si="171"/>
        <v>0</v>
      </c>
      <c r="CW136" s="211">
        <f t="shared" ca="1" si="171"/>
        <v>0</v>
      </c>
      <c r="CX136" s="211">
        <f t="shared" ca="1" si="171"/>
        <v>0</v>
      </c>
      <c r="CY136" s="211">
        <f t="shared" ca="1" si="171"/>
        <v>0</v>
      </c>
      <c r="CZ136" s="211">
        <f t="shared" ca="1" si="171"/>
        <v>0</v>
      </c>
      <c r="DA136" s="211">
        <f t="shared" ca="1" si="171"/>
        <v>0</v>
      </c>
      <c r="DB136" s="211">
        <f t="shared" ca="1" si="171"/>
        <v>0</v>
      </c>
      <c r="DC136" s="289">
        <f t="shared" ca="1" si="171"/>
        <v>0</v>
      </c>
    </row>
    <row r="137" spans="1:110" ht="15" hidden="1" customHeight="1">
      <c r="B137" s="254" t="s">
        <v>268</v>
      </c>
      <c r="C137" s="287" t="s">
        <v>299</v>
      </c>
      <c r="D137" s="287"/>
      <c r="E137" s="287"/>
      <c r="F137" s="283">
        <f ca="1">H137+NPV(FD,I137:INDEX(I137:DC137,PAL))</f>
        <v>0</v>
      </c>
      <c r="G137" s="282">
        <f ca="1">SUMIF($H$5:$DC$5,"&lt;="&amp;PAL,$H137:$DC137)</f>
        <v>0</v>
      </c>
      <c r="H137" s="288">
        <f ca="1">SUMPRODUCT(H$106:H$110,100*$D$106:$D$110,1/($DG$106:$DG$110+100),$DH$106:$DH$110)</f>
        <v>0</v>
      </c>
      <c r="I137" s="236">
        <f t="shared" ref="I137:BT137" ca="1" si="172">SUMPRODUCT(I$106:I$110,100*$D$106:$D$110,1/($DG$106:$DG$110+100),$DH$106:$DH$110)</f>
        <v>0</v>
      </c>
      <c r="J137" s="236">
        <f t="shared" ca="1" si="172"/>
        <v>0</v>
      </c>
      <c r="K137" s="236">
        <f t="shared" ca="1" si="172"/>
        <v>0</v>
      </c>
      <c r="L137" s="236">
        <f t="shared" ca="1" si="172"/>
        <v>0</v>
      </c>
      <c r="M137" s="236">
        <f t="shared" ca="1" si="172"/>
        <v>0</v>
      </c>
      <c r="N137" s="236">
        <f t="shared" ca="1" si="172"/>
        <v>0</v>
      </c>
      <c r="O137" s="236">
        <f t="shared" ca="1" si="172"/>
        <v>0</v>
      </c>
      <c r="P137" s="236">
        <f t="shared" ca="1" si="172"/>
        <v>0</v>
      </c>
      <c r="Q137" s="236">
        <f t="shared" ca="1" si="172"/>
        <v>0</v>
      </c>
      <c r="R137" s="236">
        <f t="shared" ca="1" si="172"/>
        <v>0</v>
      </c>
      <c r="S137" s="236">
        <f t="shared" ca="1" si="172"/>
        <v>0</v>
      </c>
      <c r="T137" s="236">
        <f t="shared" ca="1" si="172"/>
        <v>0</v>
      </c>
      <c r="U137" s="236">
        <f t="shared" ca="1" si="172"/>
        <v>0</v>
      </c>
      <c r="V137" s="236">
        <f t="shared" ca="1" si="172"/>
        <v>0</v>
      </c>
      <c r="W137" s="236">
        <f t="shared" ca="1" si="172"/>
        <v>0</v>
      </c>
      <c r="X137" s="236">
        <f t="shared" ca="1" si="172"/>
        <v>0</v>
      </c>
      <c r="Y137" s="236">
        <f t="shared" ca="1" si="172"/>
        <v>0</v>
      </c>
      <c r="Z137" s="236">
        <f t="shared" ca="1" si="172"/>
        <v>0</v>
      </c>
      <c r="AA137" s="236">
        <f t="shared" ca="1" si="172"/>
        <v>0</v>
      </c>
      <c r="AB137" s="236">
        <f t="shared" ca="1" si="172"/>
        <v>0</v>
      </c>
      <c r="AC137" s="236">
        <f t="shared" ca="1" si="172"/>
        <v>0</v>
      </c>
      <c r="AD137" s="236">
        <f t="shared" ca="1" si="172"/>
        <v>0</v>
      </c>
      <c r="AE137" s="236">
        <f t="shared" ca="1" si="172"/>
        <v>0</v>
      </c>
      <c r="AF137" s="236">
        <f t="shared" ca="1" si="172"/>
        <v>0</v>
      </c>
      <c r="AG137" s="236">
        <f t="shared" ca="1" si="172"/>
        <v>0</v>
      </c>
      <c r="AH137" s="236">
        <f t="shared" ca="1" si="172"/>
        <v>0</v>
      </c>
      <c r="AI137" s="236">
        <f t="shared" ca="1" si="172"/>
        <v>0</v>
      </c>
      <c r="AJ137" s="236">
        <f t="shared" ca="1" si="172"/>
        <v>0</v>
      </c>
      <c r="AK137" s="236">
        <f t="shared" ca="1" si="172"/>
        <v>0</v>
      </c>
      <c r="AL137" s="236">
        <f t="shared" ca="1" si="172"/>
        <v>0</v>
      </c>
      <c r="AM137" s="236">
        <f t="shared" ca="1" si="172"/>
        <v>0</v>
      </c>
      <c r="AN137" s="236">
        <f t="shared" ca="1" si="172"/>
        <v>0</v>
      </c>
      <c r="AO137" s="236">
        <f t="shared" ca="1" si="172"/>
        <v>0</v>
      </c>
      <c r="AP137" s="236">
        <f t="shared" ca="1" si="172"/>
        <v>0</v>
      </c>
      <c r="AQ137" s="236">
        <f t="shared" ca="1" si="172"/>
        <v>0</v>
      </c>
      <c r="AR137" s="236">
        <f t="shared" ca="1" si="172"/>
        <v>0</v>
      </c>
      <c r="AS137" s="236">
        <f t="shared" ca="1" si="172"/>
        <v>0</v>
      </c>
      <c r="AT137" s="236">
        <f t="shared" ca="1" si="172"/>
        <v>0</v>
      </c>
      <c r="AU137" s="236">
        <f t="shared" ca="1" si="172"/>
        <v>0</v>
      </c>
      <c r="AV137" s="236">
        <f t="shared" ca="1" si="172"/>
        <v>0</v>
      </c>
      <c r="AW137" s="236">
        <f t="shared" ca="1" si="172"/>
        <v>0</v>
      </c>
      <c r="AX137" s="236">
        <f t="shared" ca="1" si="172"/>
        <v>0</v>
      </c>
      <c r="AY137" s="236">
        <f t="shared" ca="1" si="172"/>
        <v>0</v>
      </c>
      <c r="AZ137" s="236">
        <f t="shared" ca="1" si="172"/>
        <v>0</v>
      </c>
      <c r="BA137" s="236">
        <f t="shared" ca="1" si="172"/>
        <v>0</v>
      </c>
      <c r="BB137" s="236">
        <f t="shared" ca="1" si="172"/>
        <v>0</v>
      </c>
      <c r="BC137" s="236">
        <f t="shared" ca="1" si="172"/>
        <v>0</v>
      </c>
      <c r="BD137" s="236">
        <f t="shared" ca="1" si="172"/>
        <v>0</v>
      </c>
      <c r="BE137" s="236">
        <f t="shared" ca="1" si="172"/>
        <v>0</v>
      </c>
      <c r="BF137" s="236">
        <f t="shared" ca="1" si="172"/>
        <v>0</v>
      </c>
      <c r="BG137" s="236">
        <f t="shared" ca="1" si="172"/>
        <v>0</v>
      </c>
      <c r="BH137" s="236">
        <f t="shared" ca="1" si="172"/>
        <v>0</v>
      </c>
      <c r="BI137" s="236">
        <f t="shared" ca="1" si="172"/>
        <v>0</v>
      </c>
      <c r="BJ137" s="236">
        <f t="shared" ca="1" si="172"/>
        <v>0</v>
      </c>
      <c r="BK137" s="236">
        <f t="shared" ca="1" si="172"/>
        <v>0</v>
      </c>
      <c r="BL137" s="236">
        <f t="shared" ca="1" si="172"/>
        <v>0</v>
      </c>
      <c r="BM137" s="236">
        <f t="shared" ca="1" si="172"/>
        <v>0</v>
      </c>
      <c r="BN137" s="236">
        <f t="shared" ca="1" si="172"/>
        <v>0</v>
      </c>
      <c r="BO137" s="236">
        <f t="shared" ca="1" si="172"/>
        <v>0</v>
      </c>
      <c r="BP137" s="236">
        <f t="shared" ca="1" si="172"/>
        <v>0</v>
      </c>
      <c r="BQ137" s="236">
        <f t="shared" ca="1" si="172"/>
        <v>0</v>
      </c>
      <c r="BR137" s="236">
        <f t="shared" ca="1" si="172"/>
        <v>0</v>
      </c>
      <c r="BS137" s="236">
        <f t="shared" ca="1" si="172"/>
        <v>0</v>
      </c>
      <c r="BT137" s="236">
        <f t="shared" ca="1" si="172"/>
        <v>0</v>
      </c>
      <c r="BU137" s="236">
        <f t="shared" ref="BU137:DC137" ca="1" si="173">SUMPRODUCT(BU$106:BU$110,100*$D$106:$D$110,1/($DG$106:$DG$110+100),$DH$106:$DH$110)</f>
        <v>0</v>
      </c>
      <c r="BV137" s="236">
        <f t="shared" ca="1" si="173"/>
        <v>0</v>
      </c>
      <c r="BW137" s="236">
        <f t="shared" ca="1" si="173"/>
        <v>0</v>
      </c>
      <c r="BX137" s="236">
        <f t="shared" ca="1" si="173"/>
        <v>0</v>
      </c>
      <c r="BY137" s="236">
        <f t="shared" ca="1" si="173"/>
        <v>0</v>
      </c>
      <c r="BZ137" s="236">
        <f t="shared" ca="1" si="173"/>
        <v>0</v>
      </c>
      <c r="CA137" s="236">
        <f t="shared" ca="1" si="173"/>
        <v>0</v>
      </c>
      <c r="CB137" s="236">
        <f t="shared" ca="1" si="173"/>
        <v>0</v>
      </c>
      <c r="CC137" s="236">
        <f t="shared" ca="1" si="173"/>
        <v>0</v>
      </c>
      <c r="CD137" s="236">
        <f t="shared" ca="1" si="173"/>
        <v>0</v>
      </c>
      <c r="CE137" s="236">
        <f t="shared" ca="1" si="173"/>
        <v>0</v>
      </c>
      <c r="CF137" s="236">
        <f t="shared" ca="1" si="173"/>
        <v>0</v>
      </c>
      <c r="CG137" s="236">
        <f t="shared" ca="1" si="173"/>
        <v>0</v>
      </c>
      <c r="CH137" s="236">
        <f t="shared" ca="1" si="173"/>
        <v>0</v>
      </c>
      <c r="CI137" s="236">
        <f t="shared" ca="1" si="173"/>
        <v>0</v>
      </c>
      <c r="CJ137" s="236">
        <f t="shared" ca="1" si="173"/>
        <v>0</v>
      </c>
      <c r="CK137" s="236">
        <f t="shared" ca="1" si="173"/>
        <v>0</v>
      </c>
      <c r="CL137" s="236">
        <f t="shared" ca="1" si="173"/>
        <v>0</v>
      </c>
      <c r="CM137" s="236">
        <f t="shared" ca="1" si="173"/>
        <v>0</v>
      </c>
      <c r="CN137" s="236">
        <f t="shared" ca="1" si="173"/>
        <v>0</v>
      </c>
      <c r="CO137" s="236">
        <f t="shared" ca="1" si="173"/>
        <v>0</v>
      </c>
      <c r="CP137" s="236">
        <f t="shared" ca="1" si="173"/>
        <v>0</v>
      </c>
      <c r="CQ137" s="236">
        <f t="shared" ca="1" si="173"/>
        <v>0</v>
      </c>
      <c r="CR137" s="236">
        <f t="shared" ca="1" si="173"/>
        <v>0</v>
      </c>
      <c r="CS137" s="236">
        <f t="shared" ca="1" si="173"/>
        <v>0</v>
      </c>
      <c r="CT137" s="236">
        <f t="shared" ca="1" si="173"/>
        <v>0</v>
      </c>
      <c r="CU137" s="236">
        <f t="shared" ca="1" si="173"/>
        <v>0</v>
      </c>
      <c r="CV137" s="236">
        <f t="shared" ca="1" si="173"/>
        <v>0</v>
      </c>
      <c r="CW137" s="236">
        <f t="shared" ca="1" si="173"/>
        <v>0</v>
      </c>
      <c r="CX137" s="236">
        <f t="shared" ca="1" si="173"/>
        <v>0</v>
      </c>
      <c r="CY137" s="236">
        <f t="shared" ca="1" si="173"/>
        <v>0</v>
      </c>
      <c r="CZ137" s="236">
        <f t="shared" ca="1" si="173"/>
        <v>0</v>
      </c>
      <c r="DA137" s="236">
        <f t="shared" ca="1" si="173"/>
        <v>0</v>
      </c>
      <c r="DB137" s="236">
        <f t="shared" ca="1" si="173"/>
        <v>0</v>
      </c>
      <c r="DC137" s="290">
        <f t="shared" ca="1" si="173"/>
        <v>0</v>
      </c>
    </row>
    <row r="138" spans="1:110" ht="15" hidden="1" customHeight="1" thickBot="1">
      <c r="B138" s="113" t="s">
        <v>300</v>
      </c>
      <c r="C138" s="115" t="s">
        <v>301</v>
      </c>
      <c r="D138" s="114"/>
      <c r="E138" s="114"/>
      <c r="F138" s="291">
        <f ca="1">H138+NPV(FD,I138:INDEX(I138:DC138,PAL))</f>
        <v>-160830893.71812332</v>
      </c>
      <c r="G138" s="292">
        <f ca="1">SUMIF($H$5:$DC$5,"&lt;="&amp;PAL,$H138:$DC138)</f>
        <v>-195208095.77133897</v>
      </c>
      <c r="H138" s="293">
        <f ca="1">-H135+H136+H137</f>
        <v>-23834083.140495867</v>
      </c>
      <c r="I138" s="284">
        <f t="shared" ref="I138:BT138" ca="1" si="174">-I135+I136+I137</f>
        <v>-28554815.475495867</v>
      </c>
      <c r="J138" s="284">
        <f t="shared" ca="1" si="174"/>
        <v>-24151141.062975205</v>
      </c>
      <c r="K138" s="284">
        <f t="shared" ca="1" si="174"/>
        <v>-22982986.065198347</v>
      </c>
      <c r="L138" s="284">
        <f t="shared" ca="1" si="174"/>
        <v>-21028498.346876033</v>
      </c>
      <c r="M138" s="284">
        <f t="shared" ca="1" si="174"/>
        <v>-20539619.630157024</v>
      </c>
      <c r="N138" s="284">
        <f t="shared" ca="1" si="174"/>
        <v>-15551378.453206614</v>
      </c>
      <c r="O138" s="284">
        <f t="shared" ca="1" si="174"/>
        <v>-1302554.0249752072</v>
      </c>
      <c r="P138" s="284">
        <f t="shared" ca="1" si="174"/>
        <v>-1302554.0249752069</v>
      </c>
      <c r="Q138" s="284">
        <f t="shared" ca="1" si="174"/>
        <v>-1302554.0249752069</v>
      </c>
      <c r="R138" s="284">
        <f t="shared" ca="1" si="174"/>
        <v>-1312107.2687355378</v>
      </c>
      <c r="S138" s="284">
        <f t="shared" ca="1" si="174"/>
        <v>-1325164.4988595047</v>
      </c>
      <c r="T138" s="284">
        <f t="shared" ca="1" si="174"/>
        <v>-1336919.6024380168</v>
      </c>
      <c r="U138" s="284">
        <f t="shared" ca="1" si="174"/>
        <v>-1356154.1241818184</v>
      </c>
      <c r="V138" s="284">
        <f t="shared" ca="1" si="174"/>
        <v>-1361696.1769834713</v>
      </c>
      <c r="W138" s="284">
        <f t="shared" ca="1" si="174"/>
        <v>-1374010.2742809921</v>
      </c>
      <c r="X138" s="284">
        <f t="shared" ca="1" si="174"/>
        <v>-1381956.2055867771</v>
      </c>
      <c r="Y138" s="284">
        <f t="shared" ca="1" si="174"/>
        <v>-1381956.2055867771</v>
      </c>
      <c r="Z138" s="284">
        <f t="shared" ca="1" si="174"/>
        <v>-1381956.2055867771</v>
      </c>
      <c r="AA138" s="284">
        <f t="shared" ca="1" si="174"/>
        <v>-1381956.2055867771</v>
      </c>
      <c r="AB138" s="284">
        <f t="shared" ca="1" si="174"/>
        <v>-1381956.2055867771</v>
      </c>
      <c r="AC138" s="284">
        <f t="shared" ca="1" si="174"/>
        <v>-14154253.726247935</v>
      </c>
      <c r="AD138" s="284">
        <f t="shared" ca="1" si="174"/>
        <v>-1381956.2055867771</v>
      </c>
      <c r="AE138" s="284">
        <f t="shared" ca="1" si="174"/>
        <v>-1381956.2055867771</v>
      </c>
      <c r="AF138" s="284">
        <f t="shared" ca="1" si="174"/>
        <v>-1381956.2055867771</v>
      </c>
      <c r="AG138" s="284">
        <f t="shared" ca="1" si="174"/>
        <v>-1381956.2055867771</v>
      </c>
      <c r="AH138" s="284">
        <f t="shared" ca="1" si="174"/>
        <v>0</v>
      </c>
      <c r="AI138" s="284">
        <f t="shared" ca="1" si="174"/>
        <v>0</v>
      </c>
      <c r="AJ138" s="284">
        <f t="shared" ca="1" si="174"/>
        <v>0</v>
      </c>
      <c r="AK138" s="284">
        <f t="shared" ca="1" si="174"/>
        <v>0</v>
      </c>
      <c r="AL138" s="284">
        <f t="shared" ca="1" si="174"/>
        <v>0</v>
      </c>
      <c r="AM138" s="284">
        <f t="shared" ca="1" si="174"/>
        <v>0</v>
      </c>
      <c r="AN138" s="284">
        <f t="shared" ca="1" si="174"/>
        <v>0</v>
      </c>
      <c r="AO138" s="284">
        <f t="shared" ca="1" si="174"/>
        <v>0</v>
      </c>
      <c r="AP138" s="284">
        <f t="shared" ca="1" si="174"/>
        <v>0</v>
      </c>
      <c r="AQ138" s="284">
        <f t="shared" ca="1" si="174"/>
        <v>0</v>
      </c>
      <c r="AR138" s="284">
        <f t="shared" ca="1" si="174"/>
        <v>0</v>
      </c>
      <c r="AS138" s="284">
        <f t="shared" ca="1" si="174"/>
        <v>0</v>
      </c>
      <c r="AT138" s="284">
        <f t="shared" ca="1" si="174"/>
        <v>0</v>
      </c>
      <c r="AU138" s="284">
        <f t="shared" ca="1" si="174"/>
        <v>0</v>
      </c>
      <c r="AV138" s="284">
        <f t="shared" ca="1" si="174"/>
        <v>0</v>
      </c>
      <c r="AW138" s="284">
        <f t="shared" ca="1" si="174"/>
        <v>0</v>
      </c>
      <c r="AX138" s="284">
        <f t="shared" ca="1" si="174"/>
        <v>0</v>
      </c>
      <c r="AY138" s="284">
        <f t="shared" ca="1" si="174"/>
        <v>0</v>
      </c>
      <c r="AZ138" s="284">
        <f t="shared" ca="1" si="174"/>
        <v>0</v>
      </c>
      <c r="BA138" s="284">
        <f t="shared" ca="1" si="174"/>
        <v>0</v>
      </c>
      <c r="BB138" s="284">
        <f t="shared" ca="1" si="174"/>
        <v>0</v>
      </c>
      <c r="BC138" s="284">
        <f t="shared" ca="1" si="174"/>
        <v>0</v>
      </c>
      <c r="BD138" s="284">
        <f t="shared" ca="1" si="174"/>
        <v>0</v>
      </c>
      <c r="BE138" s="284">
        <f t="shared" ca="1" si="174"/>
        <v>0</v>
      </c>
      <c r="BF138" s="284">
        <f t="shared" ca="1" si="174"/>
        <v>0</v>
      </c>
      <c r="BG138" s="284">
        <f t="shared" ca="1" si="174"/>
        <v>0</v>
      </c>
      <c r="BH138" s="284">
        <f t="shared" ca="1" si="174"/>
        <v>0</v>
      </c>
      <c r="BI138" s="284">
        <f t="shared" ca="1" si="174"/>
        <v>0</v>
      </c>
      <c r="BJ138" s="284">
        <f t="shared" ca="1" si="174"/>
        <v>0</v>
      </c>
      <c r="BK138" s="284">
        <f t="shared" ca="1" si="174"/>
        <v>0</v>
      </c>
      <c r="BL138" s="284">
        <f t="shared" ca="1" si="174"/>
        <v>0</v>
      </c>
      <c r="BM138" s="284">
        <f t="shared" ca="1" si="174"/>
        <v>0</v>
      </c>
      <c r="BN138" s="284">
        <f t="shared" ca="1" si="174"/>
        <v>0</v>
      </c>
      <c r="BO138" s="284">
        <f t="shared" ca="1" si="174"/>
        <v>0</v>
      </c>
      <c r="BP138" s="284">
        <f t="shared" ca="1" si="174"/>
        <v>0</v>
      </c>
      <c r="BQ138" s="284">
        <f t="shared" ca="1" si="174"/>
        <v>0</v>
      </c>
      <c r="BR138" s="284">
        <f t="shared" ca="1" si="174"/>
        <v>0</v>
      </c>
      <c r="BS138" s="284">
        <f t="shared" ca="1" si="174"/>
        <v>0</v>
      </c>
      <c r="BT138" s="284">
        <f t="shared" ca="1" si="174"/>
        <v>0</v>
      </c>
      <c r="BU138" s="284">
        <f t="shared" ref="BU138:DC138" ca="1" si="175">-BU135+BU136+BU137</f>
        <v>0</v>
      </c>
      <c r="BV138" s="284">
        <f t="shared" ca="1" si="175"/>
        <v>0</v>
      </c>
      <c r="BW138" s="284">
        <f t="shared" ca="1" si="175"/>
        <v>0</v>
      </c>
      <c r="BX138" s="284">
        <f t="shared" ca="1" si="175"/>
        <v>0</v>
      </c>
      <c r="BY138" s="284">
        <f t="shared" ca="1" si="175"/>
        <v>0</v>
      </c>
      <c r="BZ138" s="284">
        <f t="shared" ca="1" si="175"/>
        <v>0</v>
      </c>
      <c r="CA138" s="284">
        <f t="shared" ca="1" si="175"/>
        <v>0</v>
      </c>
      <c r="CB138" s="284">
        <f t="shared" ca="1" si="175"/>
        <v>0</v>
      </c>
      <c r="CC138" s="284">
        <f t="shared" ca="1" si="175"/>
        <v>0</v>
      </c>
      <c r="CD138" s="284">
        <f t="shared" ca="1" si="175"/>
        <v>0</v>
      </c>
      <c r="CE138" s="284">
        <f t="shared" ca="1" si="175"/>
        <v>0</v>
      </c>
      <c r="CF138" s="284">
        <f t="shared" ca="1" si="175"/>
        <v>0</v>
      </c>
      <c r="CG138" s="284">
        <f t="shared" ca="1" si="175"/>
        <v>0</v>
      </c>
      <c r="CH138" s="284">
        <f t="shared" ca="1" si="175"/>
        <v>0</v>
      </c>
      <c r="CI138" s="284">
        <f t="shared" ca="1" si="175"/>
        <v>0</v>
      </c>
      <c r="CJ138" s="284">
        <f t="shared" ca="1" si="175"/>
        <v>0</v>
      </c>
      <c r="CK138" s="284">
        <f t="shared" ca="1" si="175"/>
        <v>0</v>
      </c>
      <c r="CL138" s="284">
        <f t="shared" ca="1" si="175"/>
        <v>0</v>
      </c>
      <c r="CM138" s="284">
        <f t="shared" ca="1" si="175"/>
        <v>0</v>
      </c>
      <c r="CN138" s="284">
        <f t="shared" ca="1" si="175"/>
        <v>0</v>
      </c>
      <c r="CO138" s="284">
        <f t="shared" ca="1" si="175"/>
        <v>0</v>
      </c>
      <c r="CP138" s="284">
        <f t="shared" ca="1" si="175"/>
        <v>0</v>
      </c>
      <c r="CQ138" s="284">
        <f t="shared" ca="1" si="175"/>
        <v>0</v>
      </c>
      <c r="CR138" s="284">
        <f t="shared" ca="1" si="175"/>
        <v>0</v>
      </c>
      <c r="CS138" s="284">
        <f t="shared" ca="1" si="175"/>
        <v>0</v>
      </c>
      <c r="CT138" s="284">
        <f t="shared" ca="1" si="175"/>
        <v>0</v>
      </c>
      <c r="CU138" s="284">
        <f t="shared" ca="1" si="175"/>
        <v>0</v>
      </c>
      <c r="CV138" s="284">
        <f t="shared" ca="1" si="175"/>
        <v>0</v>
      </c>
      <c r="CW138" s="284">
        <f t="shared" ca="1" si="175"/>
        <v>0</v>
      </c>
      <c r="CX138" s="284">
        <f t="shared" ca="1" si="175"/>
        <v>0</v>
      </c>
      <c r="CY138" s="284">
        <f t="shared" ca="1" si="175"/>
        <v>0</v>
      </c>
      <c r="CZ138" s="284">
        <f t="shared" ca="1" si="175"/>
        <v>0</v>
      </c>
      <c r="DA138" s="284">
        <f t="shared" ca="1" si="175"/>
        <v>0</v>
      </c>
      <c r="DB138" s="284">
        <f t="shared" ca="1" si="175"/>
        <v>0</v>
      </c>
      <c r="DC138" s="294">
        <f t="shared" ca="1" si="175"/>
        <v>0</v>
      </c>
    </row>
    <row r="139" spans="1:110" ht="15" hidden="1" customHeight="1" thickBot="1">
      <c r="C139" s="1267" t="s">
        <v>302</v>
      </c>
      <c r="D139" s="1268"/>
      <c r="E139" s="1268"/>
      <c r="F139" s="1269"/>
      <c r="G139" s="29"/>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row>
    <row r="140" spans="1:110" ht="15" hidden="1" customHeight="1">
      <c r="C140" s="1272" t="s">
        <v>240</v>
      </c>
      <c r="D140" s="1273"/>
      <c r="E140" s="1274"/>
      <c r="F140" s="126">
        <f ca="1">IF(Rezultatai!B$4=Data1!$G$2,'Scenarijų analizė'!G140,"")</f>
        <v>1.1418817295790487</v>
      </c>
      <c r="G140" s="314">
        <f ca="1">IFERROR(IF(F131&lt;0,(F117-F131)/(F130-F133),(F117)/(F130+F131-F133)),"")</f>
        <v>1.1418817295790487</v>
      </c>
    </row>
    <row r="141" spans="1:110" ht="15" hidden="1" customHeight="1">
      <c r="C141" s="1256" t="s">
        <v>239</v>
      </c>
      <c r="D141" s="1209"/>
      <c r="E141" s="1257"/>
      <c r="F141" s="315">
        <f ca="1">IF(Rezultatai!B$4=Data1!$G$2,'Scenarijų analizė'!G141,"")</f>
        <v>19676869.124814063</v>
      </c>
      <c r="G141" s="314">
        <f ca="1">IFERROR(F134,"")</f>
        <v>19676869.124814063</v>
      </c>
    </row>
    <row r="142" spans="1:110" ht="15" hidden="1" customHeight="1">
      <c r="C142" s="1256" t="s">
        <v>241</v>
      </c>
      <c r="D142" s="1209"/>
      <c r="E142" s="1257"/>
      <c r="F142" s="315">
        <f ca="1">IF(Rezultatai!B$4=Data1!$G$2,'Scenarijų analizė'!G142,"")</f>
        <v>6.1858246696973263E-2</v>
      </c>
      <c r="G142" s="314">
        <f ca="1">IFERROR(IRR(H134:INDEX(H134:DC134,PAL+1)),"")</f>
        <v>6.1858246696973263E-2</v>
      </c>
    </row>
    <row r="143" spans="1:110" ht="15" hidden="1" customHeight="1">
      <c r="C143" s="1256" t="s">
        <v>250</v>
      </c>
      <c r="D143" s="1209"/>
      <c r="E143" s="1257"/>
      <c r="F143" s="315" t="str">
        <f>IF(Rezultatai!B$4=Data1!$G$3,'Scenarijų analizė'!G143,"")</f>
        <v/>
      </c>
      <c r="G143" s="314">
        <f ca="1">IFERROR((F7+F115-F132)/F116,"")</f>
        <v>139.50832749796274</v>
      </c>
    </row>
    <row r="144" spans="1:110" ht="15" hidden="1" customHeight="1">
      <c r="C144" s="1256" t="s">
        <v>303</v>
      </c>
      <c r="D144" s="1209"/>
      <c r="E144" s="1257"/>
      <c r="F144" s="315" t="str">
        <f>IF(Rezultatai!B$5&lt;&gt;"",'Scenarijų analizė'!G144,"")</f>
        <v/>
      </c>
      <c r="G144" s="314">
        <f ca="1">IFERROR(SUM(F152:F160),"")</f>
        <v>6.1190764419321244</v>
      </c>
    </row>
    <row r="145" spans="3:107" ht="15" hidden="1" customHeight="1" thickBot="1">
      <c r="C145" s="1262" t="s">
        <v>286</v>
      </c>
      <c r="D145" s="1263"/>
      <c r="E145" s="1264"/>
      <c r="F145" s="316">
        <f ca="1">IFERROR(F138,"")</f>
        <v>-160830893.71812332</v>
      </c>
      <c r="G145" s="314"/>
    </row>
    <row r="146" spans="3:107" ht="15" hidden="1" customHeight="1" thickBot="1">
      <c r="C146" s="1259" t="s">
        <v>242</v>
      </c>
      <c r="D146" s="1260"/>
      <c r="E146" s="1260"/>
      <c r="F146" s="1261"/>
      <c r="G146" s="186" t="s">
        <v>147</v>
      </c>
      <c r="H146" s="186" t="str">
        <f ca="1">H6</f>
        <v>2024</v>
      </c>
      <c r="I146" s="186">
        <f t="shared" ref="I146:BT146" ca="1" si="176">I6</f>
        <v>2025</v>
      </c>
      <c r="J146" s="186">
        <f t="shared" ca="1" si="176"/>
        <v>2026</v>
      </c>
      <c r="K146" s="186">
        <f t="shared" ca="1" si="176"/>
        <v>2027</v>
      </c>
      <c r="L146" s="186">
        <f t="shared" ca="1" si="176"/>
        <v>2028</v>
      </c>
      <c r="M146" s="186">
        <f t="shared" ca="1" si="176"/>
        <v>2029</v>
      </c>
      <c r="N146" s="186">
        <f t="shared" ca="1" si="176"/>
        <v>2030</v>
      </c>
      <c r="O146" s="186">
        <f t="shared" ca="1" si="176"/>
        <v>2031</v>
      </c>
      <c r="P146" s="186">
        <f t="shared" ca="1" si="176"/>
        <v>2032</v>
      </c>
      <c r="Q146" s="186">
        <f t="shared" ca="1" si="176"/>
        <v>2033</v>
      </c>
      <c r="R146" s="186">
        <f t="shared" ca="1" si="176"/>
        <v>2034</v>
      </c>
      <c r="S146" s="186">
        <f t="shared" ca="1" si="176"/>
        <v>2035</v>
      </c>
      <c r="T146" s="186">
        <f t="shared" ca="1" si="176"/>
        <v>2036</v>
      </c>
      <c r="U146" s="186">
        <f t="shared" ca="1" si="176"/>
        <v>2037</v>
      </c>
      <c r="V146" s="186">
        <f t="shared" ca="1" si="176"/>
        <v>2038</v>
      </c>
      <c r="W146" s="186">
        <f t="shared" ca="1" si="176"/>
        <v>2039</v>
      </c>
      <c r="X146" s="186">
        <f t="shared" ca="1" si="176"/>
        <v>2040</v>
      </c>
      <c r="Y146" s="186">
        <f t="shared" ca="1" si="176"/>
        <v>2041</v>
      </c>
      <c r="Z146" s="186">
        <f t="shared" ca="1" si="176"/>
        <v>2042</v>
      </c>
      <c r="AA146" s="186">
        <f t="shared" ca="1" si="176"/>
        <v>2043</v>
      </c>
      <c r="AB146" s="186">
        <f t="shared" ca="1" si="176"/>
        <v>2044</v>
      </c>
      <c r="AC146" s="186">
        <f t="shared" ca="1" si="176"/>
        <v>2045</v>
      </c>
      <c r="AD146" s="186">
        <f t="shared" ca="1" si="176"/>
        <v>2046</v>
      </c>
      <c r="AE146" s="186">
        <f t="shared" ca="1" si="176"/>
        <v>2047</v>
      </c>
      <c r="AF146" s="186">
        <f t="shared" ca="1" si="176"/>
        <v>2048</v>
      </c>
      <c r="AG146" s="186">
        <f t="shared" ca="1" si="176"/>
        <v>2049</v>
      </c>
      <c r="AH146" s="186">
        <f t="shared" ca="1" si="176"/>
        <v>2050</v>
      </c>
      <c r="AI146" s="186">
        <f t="shared" ca="1" si="176"/>
        <v>2051</v>
      </c>
      <c r="AJ146" s="186">
        <f t="shared" ca="1" si="176"/>
        <v>2052</v>
      </c>
      <c r="AK146" s="186">
        <f t="shared" ca="1" si="176"/>
        <v>2053</v>
      </c>
      <c r="AL146" s="186">
        <f t="shared" ca="1" si="176"/>
        <v>2054</v>
      </c>
      <c r="AM146" s="186">
        <f t="shared" ca="1" si="176"/>
        <v>2055</v>
      </c>
      <c r="AN146" s="186">
        <f t="shared" ca="1" si="176"/>
        <v>2056</v>
      </c>
      <c r="AO146" s="186">
        <f t="shared" ca="1" si="176"/>
        <v>2057</v>
      </c>
      <c r="AP146" s="186">
        <f t="shared" ca="1" si="176"/>
        <v>2058</v>
      </c>
      <c r="AQ146" s="186">
        <f t="shared" ca="1" si="176"/>
        <v>2059</v>
      </c>
      <c r="AR146" s="186">
        <f t="shared" ca="1" si="176"/>
        <v>2060</v>
      </c>
      <c r="AS146" s="186">
        <f t="shared" ca="1" si="176"/>
        <v>2061</v>
      </c>
      <c r="AT146" s="186">
        <f t="shared" ca="1" si="176"/>
        <v>2062</v>
      </c>
      <c r="AU146" s="186">
        <f t="shared" ca="1" si="176"/>
        <v>2063</v>
      </c>
      <c r="AV146" s="186">
        <f t="shared" ca="1" si="176"/>
        <v>2064</v>
      </c>
      <c r="AW146" s="186">
        <f t="shared" ca="1" si="176"/>
        <v>2065</v>
      </c>
      <c r="AX146" s="186">
        <f t="shared" ca="1" si="176"/>
        <v>2066</v>
      </c>
      <c r="AY146" s="186">
        <f t="shared" ca="1" si="176"/>
        <v>2067</v>
      </c>
      <c r="AZ146" s="186">
        <f t="shared" ca="1" si="176"/>
        <v>2068</v>
      </c>
      <c r="BA146" s="186">
        <f t="shared" ca="1" si="176"/>
        <v>2069</v>
      </c>
      <c r="BB146" s="186">
        <f t="shared" ca="1" si="176"/>
        <v>2070</v>
      </c>
      <c r="BC146" s="186">
        <f t="shared" ca="1" si="176"/>
        <v>2071</v>
      </c>
      <c r="BD146" s="186">
        <f t="shared" ca="1" si="176"/>
        <v>2072</v>
      </c>
      <c r="BE146" s="186">
        <f t="shared" ca="1" si="176"/>
        <v>2073</v>
      </c>
      <c r="BF146" s="186">
        <f t="shared" ca="1" si="176"/>
        <v>2074</v>
      </c>
      <c r="BG146" s="186">
        <f t="shared" ca="1" si="176"/>
        <v>2075</v>
      </c>
      <c r="BH146" s="186">
        <f t="shared" ca="1" si="176"/>
        <v>2076</v>
      </c>
      <c r="BI146" s="186">
        <f t="shared" ca="1" si="176"/>
        <v>2077</v>
      </c>
      <c r="BJ146" s="186">
        <f t="shared" ca="1" si="176"/>
        <v>2078</v>
      </c>
      <c r="BK146" s="186">
        <f t="shared" ca="1" si="176"/>
        <v>2079</v>
      </c>
      <c r="BL146" s="186">
        <f t="shared" ca="1" si="176"/>
        <v>2080</v>
      </c>
      <c r="BM146" s="186">
        <f t="shared" ca="1" si="176"/>
        <v>2081</v>
      </c>
      <c r="BN146" s="186">
        <f t="shared" ca="1" si="176"/>
        <v>2082</v>
      </c>
      <c r="BO146" s="186">
        <f t="shared" ca="1" si="176"/>
        <v>2083</v>
      </c>
      <c r="BP146" s="186">
        <f t="shared" ca="1" si="176"/>
        <v>2084</v>
      </c>
      <c r="BQ146" s="186">
        <f t="shared" ca="1" si="176"/>
        <v>2085</v>
      </c>
      <c r="BR146" s="186">
        <f t="shared" ca="1" si="176"/>
        <v>2086</v>
      </c>
      <c r="BS146" s="186">
        <f t="shared" ca="1" si="176"/>
        <v>2087</v>
      </c>
      <c r="BT146" s="186">
        <f t="shared" ca="1" si="176"/>
        <v>2088</v>
      </c>
      <c r="BU146" s="186">
        <f t="shared" ref="BU146:DC146" ca="1" si="177">BU6</f>
        <v>2089</v>
      </c>
      <c r="BV146" s="186">
        <f t="shared" ca="1" si="177"/>
        <v>2090</v>
      </c>
      <c r="BW146" s="186">
        <f t="shared" ca="1" si="177"/>
        <v>2091</v>
      </c>
      <c r="BX146" s="186">
        <f t="shared" ca="1" si="177"/>
        <v>2092</v>
      </c>
      <c r="BY146" s="186">
        <f t="shared" ca="1" si="177"/>
        <v>2093</v>
      </c>
      <c r="BZ146" s="186">
        <f t="shared" ca="1" si="177"/>
        <v>2094</v>
      </c>
      <c r="CA146" s="186">
        <f t="shared" ca="1" si="177"/>
        <v>2095</v>
      </c>
      <c r="CB146" s="186">
        <f t="shared" ca="1" si="177"/>
        <v>2096</v>
      </c>
      <c r="CC146" s="186">
        <f t="shared" ca="1" si="177"/>
        <v>2097</v>
      </c>
      <c r="CD146" s="186">
        <f t="shared" ca="1" si="177"/>
        <v>2098</v>
      </c>
      <c r="CE146" s="186">
        <f t="shared" ca="1" si="177"/>
        <v>2099</v>
      </c>
      <c r="CF146" s="186">
        <f t="shared" ca="1" si="177"/>
        <v>2100</v>
      </c>
      <c r="CG146" s="186">
        <f t="shared" ca="1" si="177"/>
        <v>2101</v>
      </c>
      <c r="CH146" s="186">
        <f t="shared" ca="1" si="177"/>
        <v>2102</v>
      </c>
      <c r="CI146" s="186">
        <f t="shared" ca="1" si="177"/>
        <v>2103</v>
      </c>
      <c r="CJ146" s="186">
        <f t="shared" ca="1" si="177"/>
        <v>2104</v>
      </c>
      <c r="CK146" s="186">
        <f t="shared" ca="1" si="177"/>
        <v>2105</v>
      </c>
      <c r="CL146" s="186">
        <f t="shared" ca="1" si="177"/>
        <v>2106</v>
      </c>
      <c r="CM146" s="186">
        <f t="shared" ca="1" si="177"/>
        <v>2107</v>
      </c>
      <c r="CN146" s="186">
        <f t="shared" ca="1" si="177"/>
        <v>2108</v>
      </c>
      <c r="CO146" s="186">
        <f t="shared" ca="1" si="177"/>
        <v>2109</v>
      </c>
      <c r="CP146" s="186">
        <f t="shared" ca="1" si="177"/>
        <v>2110</v>
      </c>
      <c r="CQ146" s="186">
        <f t="shared" ca="1" si="177"/>
        <v>2111</v>
      </c>
      <c r="CR146" s="186">
        <f t="shared" ca="1" si="177"/>
        <v>2112</v>
      </c>
      <c r="CS146" s="186">
        <f t="shared" ca="1" si="177"/>
        <v>2113</v>
      </c>
      <c r="CT146" s="186">
        <f t="shared" ca="1" si="177"/>
        <v>2114</v>
      </c>
      <c r="CU146" s="186">
        <f t="shared" ca="1" si="177"/>
        <v>2115</v>
      </c>
      <c r="CV146" s="186">
        <f t="shared" ca="1" si="177"/>
        <v>2116</v>
      </c>
      <c r="CW146" s="186">
        <f t="shared" ca="1" si="177"/>
        <v>2117</v>
      </c>
      <c r="CX146" s="186">
        <f t="shared" ca="1" si="177"/>
        <v>2118</v>
      </c>
      <c r="CY146" s="186">
        <f t="shared" ca="1" si="177"/>
        <v>2119</v>
      </c>
      <c r="CZ146" s="186">
        <f t="shared" ca="1" si="177"/>
        <v>2120</v>
      </c>
      <c r="DA146" s="186">
        <f t="shared" ca="1" si="177"/>
        <v>2121</v>
      </c>
      <c r="DB146" s="186">
        <f t="shared" ca="1" si="177"/>
        <v>2122</v>
      </c>
      <c r="DC146" s="186">
        <f t="shared" ca="1" si="177"/>
        <v>2123</v>
      </c>
    </row>
    <row r="147" spans="3:107" ht="15" hidden="1" customHeight="1">
      <c r="C147" s="1183" t="s">
        <v>243</v>
      </c>
      <c r="D147" s="1184"/>
      <c r="E147" s="1185"/>
      <c r="F147" s="33"/>
      <c r="G147" s="214">
        <f>SUMIF($H$4:$DC$4,"&lt;="&amp;PAL,$H147:$DC147)</f>
        <v>0</v>
      </c>
      <c r="H147" s="211">
        <f ca="1">H132-H$7+H$115</f>
        <v>-28839240.600000001</v>
      </c>
      <c r="I147" s="211">
        <f ca="1">I132-I$7+I$115</f>
        <v>-34551326.72535</v>
      </c>
      <c r="J147" s="211">
        <f t="shared" ref="J147:BU147" ca="1" si="178">J132-J$7+J$115</f>
        <v>-29222880.6862</v>
      </c>
      <c r="K147" s="211">
        <f t="shared" ca="1" si="178"/>
        <v>-27809413.138890002</v>
      </c>
      <c r="L147" s="211">
        <f t="shared" ca="1" si="178"/>
        <v>-25444482.99972</v>
      </c>
      <c r="M147" s="211">
        <f t="shared" ca="1" si="178"/>
        <v>-24852939.752489999</v>
      </c>
      <c r="N147" s="211">
        <f t="shared" ca="1" si="178"/>
        <v>-18817167.928380001</v>
      </c>
      <c r="O147" s="211">
        <f t="shared" ca="1" si="178"/>
        <v>-1576090.3702200006</v>
      </c>
      <c r="P147" s="211">
        <f t="shared" ca="1" si="178"/>
        <v>-1576090.3702200004</v>
      </c>
      <c r="Q147" s="211">
        <f t="shared" ca="1" si="178"/>
        <v>-1576090.3702200004</v>
      </c>
      <c r="R147" s="211">
        <f t="shared" ca="1" si="178"/>
        <v>-1587649.7951700005</v>
      </c>
      <c r="S147" s="211">
        <f t="shared" ca="1" si="178"/>
        <v>-1603449.0436200006</v>
      </c>
      <c r="T147" s="211">
        <f t="shared" ca="1" si="178"/>
        <v>-1617672.7189500004</v>
      </c>
      <c r="U147" s="211">
        <f t="shared" ca="1" si="178"/>
        <v>-1640946.4902600003</v>
      </c>
      <c r="V147" s="211">
        <f t="shared" ca="1" si="178"/>
        <v>-1647652.3741500003</v>
      </c>
      <c r="W147" s="211">
        <f t="shared" ca="1" si="178"/>
        <v>-1662552.4318800005</v>
      </c>
      <c r="X147" s="211">
        <f t="shared" ca="1" si="178"/>
        <v>-1672167.0087600003</v>
      </c>
      <c r="Y147" s="211">
        <f t="shared" ca="1" si="178"/>
        <v>-1672167.0087600003</v>
      </c>
      <c r="Z147" s="211">
        <f t="shared" ca="1" si="178"/>
        <v>-1672167.0087600003</v>
      </c>
      <c r="AA147" s="211">
        <f t="shared" ca="1" si="178"/>
        <v>-1672167.0087600003</v>
      </c>
      <c r="AB147" s="211">
        <f t="shared" ca="1" si="178"/>
        <v>-1672167.0087600003</v>
      </c>
      <c r="AC147" s="211">
        <f t="shared" ca="1" si="178"/>
        <v>-17126647.008760002</v>
      </c>
      <c r="AD147" s="211">
        <f t="shared" ca="1" si="178"/>
        <v>-1672167.0087600003</v>
      </c>
      <c r="AE147" s="211">
        <f t="shared" ca="1" si="178"/>
        <v>-1672167.0087600003</v>
      </c>
      <c r="AF147" s="211">
        <f t="shared" ca="1" si="178"/>
        <v>-1672167.0087600003</v>
      </c>
      <c r="AG147" s="211">
        <f t="shared" ca="1" si="178"/>
        <v>52031343.310608067</v>
      </c>
      <c r="AH147" s="211">
        <f t="shared" ca="1" si="178"/>
        <v>0</v>
      </c>
      <c r="AI147" s="211">
        <f t="shared" ca="1" si="178"/>
        <v>0</v>
      </c>
      <c r="AJ147" s="211">
        <f t="shared" ca="1" si="178"/>
        <v>0</v>
      </c>
      <c r="AK147" s="211">
        <f t="shared" ca="1" si="178"/>
        <v>0</v>
      </c>
      <c r="AL147" s="211">
        <f t="shared" ca="1" si="178"/>
        <v>0</v>
      </c>
      <c r="AM147" s="211">
        <f t="shared" ca="1" si="178"/>
        <v>0</v>
      </c>
      <c r="AN147" s="211">
        <f t="shared" ca="1" si="178"/>
        <v>0</v>
      </c>
      <c r="AO147" s="211">
        <f t="shared" ca="1" si="178"/>
        <v>0</v>
      </c>
      <c r="AP147" s="211">
        <f t="shared" ca="1" si="178"/>
        <v>0</v>
      </c>
      <c r="AQ147" s="211">
        <f t="shared" ca="1" si="178"/>
        <v>0</v>
      </c>
      <c r="AR147" s="211">
        <f t="shared" ca="1" si="178"/>
        <v>0</v>
      </c>
      <c r="AS147" s="211">
        <f t="shared" ca="1" si="178"/>
        <v>0</v>
      </c>
      <c r="AT147" s="211">
        <f t="shared" ca="1" si="178"/>
        <v>0</v>
      </c>
      <c r="AU147" s="211">
        <f t="shared" ca="1" si="178"/>
        <v>0</v>
      </c>
      <c r="AV147" s="211">
        <f t="shared" ca="1" si="178"/>
        <v>0</v>
      </c>
      <c r="AW147" s="211">
        <f t="shared" ca="1" si="178"/>
        <v>0</v>
      </c>
      <c r="AX147" s="211">
        <f t="shared" ca="1" si="178"/>
        <v>0</v>
      </c>
      <c r="AY147" s="211">
        <f t="shared" ca="1" si="178"/>
        <v>0</v>
      </c>
      <c r="AZ147" s="211">
        <f t="shared" ca="1" si="178"/>
        <v>0</v>
      </c>
      <c r="BA147" s="211">
        <f t="shared" ca="1" si="178"/>
        <v>0</v>
      </c>
      <c r="BB147" s="211">
        <f t="shared" ca="1" si="178"/>
        <v>0</v>
      </c>
      <c r="BC147" s="211">
        <f t="shared" ca="1" si="178"/>
        <v>0</v>
      </c>
      <c r="BD147" s="211">
        <f t="shared" ca="1" si="178"/>
        <v>0</v>
      </c>
      <c r="BE147" s="211">
        <f t="shared" ca="1" si="178"/>
        <v>0</v>
      </c>
      <c r="BF147" s="211">
        <f t="shared" ca="1" si="178"/>
        <v>0</v>
      </c>
      <c r="BG147" s="211">
        <f t="shared" ca="1" si="178"/>
        <v>0</v>
      </c>
      <c r="BH147" s="211">
        <f t="shared" ca="1" si="178"/>
        <v>0</v>
      </c>
      <c r="BI147" s="211">
        <f t="shared" ca="1" si="178"/>
        <v>0</v>
      </c>
      <c r="BJ147" s="211">
        <f t="shared" ca="1" si="178"/>
        <v>0</v>
      </c>
      <c r="BK147" s="211">
        <f t="shared" ca="1" si="178"/>
        <v>0</v>
      </c>
      <c r="BL147" s="211">
        <f t="shared" ca="1" si="178"/>
        <v>0</v>
      </c>
      <c r="BM147" s="211">
        <f t="shared" ca="1" si="178"/>
        <v>0</v>
      </c>
      <c r="BN147" s="211">
        <f t="shared" ca="1" si="178"/>
        <v>0</v>
      </c>
      <c r="BO147" s="211">
        <f t="shared" ca="1" si="178"/>
        <v>0</v>
      </c>
      <c r="BP147" s="211">
        <f t="shared" ca="1" si="178"/>
        <v>0</v>
      </c>
      <c r="BQ147" s="211">
        <f t="shared" ca="1" si="178"/>
        <v>0</v>
      </c>
      <c r="BR147" s="211">
        <f t="shared" ca="1" si="178"/>
        <v>0</v>
      </c>
      <c r="BS147" s="211">
        <f t="shared" ca="1" si="178"/>
        <v>0</v>
      </c>
      <c r="BT147" s="211">
        <f t="shared" ca="1" si="178"/>
        <v>0</v>
      </c>
      <c r="BU147" s="211">
        <f t="shared" ca="1" si="178"/>
        <v>0</v>
      </c>
      <c r="BV147" s="211">
        <f t="shared" ref="BV147:DC147" ca="1" si="179">BV132-BV$7+BV$115</f>
        <v>0</v>
      </c>
      <c r="BW147" s="211">
        <f t="shared" ca="1" si="179"/>
        <v>0</v>
      </c>
      <c r="BX147" s="211">
        <f t="shared" ca="1" si="179"/>
        <v>0</v>
      </c>
      <c r="BY147" s="211">
        <f t="shared" ca="1" si="179"/>
        <v>0</v>
      </c>
      <c r="BZ147" s="211">
        <f t="shared" ca="1" si="179"/>
        <v>0</v>
      </c>
      <c r="CA147" s="211">
        <f t="shared" ca="1" si="179"/>
        <v>0</v>
      </c>
      <c r="CB147" s="211">
        <f t="shared" ca="1" si="179"/>
        <v>0</v>
      </c>
      <c r="CC147" s="211">
        <f t="shared" ca="1" si="179"/>
        <v>0</v>
      </c>
      <c r="CD147" s="211">
        <f t="shared" ca="1" si="179"/>
        <v>0</v>
      </c>
      <c r="CE147" s="211">
        <f t="shared" ca="1" si="179"/>
        <v>0</v>
      </c>
      <c r="CF147" s="211">
        <f t="shared" ca="1" si="179"/>
        <v>0</v>
      </c>
      <c r="CG147" s="211">
        <f t="shared" ca="1" si="179"/>
        <v>0</v>
      </c>
      <c r="CH147" s="211">
        <f t="shared" ca="1" si="179"/>
        <v>0</v>
      </c>
      <c r="CI147" s="211">
        <f t="shared" ca="1" si="179"/>
        <v>0</v>
      </c>
      <c r="CJ147" s="211">
        <f t="shared" ca="1" si="179"/>
        <v>0</v>
      </c>
      <c r="CK147" s="211">
        <f t="shared" ca="1" si="179"/>
        <v>0</v>
      </c>
      <c r="CL147" s="211">
        <f t="shared" ca="1" si="179"/>
        <v>0</v>
      </c>
      <c r="CM147" s="211">
        <f t="shared" ca="1" si="179"/>
        <v>0</v>
      </c>
      <c r="CN147" s="211">
        <f t="shared" ca="1" si="179"/>
        <v>0</v>
      </c>
      <c r="CO147" s="211">
        <f t="shared" ca="1" si="179"/>
        <v>0</v>
      </c>
      <c r="CP147" s="211">
        <f t="shared" ca="1" si="179"/>
        <v>0</v>
      </c>
      <c r="CQ147" s="211">
        <f t="shared" ca="1" si="179"/>
        <v>0</v>
      </c>
      <c r="CR147" s="211">
        <f t="shared" ca="1" si="179"/>
        <v>0</v>
      </c>
      <c r="CS147" s="211">
        <f t="shared" ca="1" si="179"/>
        <v>0</v>
      </c>
      <c r="CT147" s="211">
        <f t="shared" ca="1" si="179"/>
        <v>0</v>
      </c>
      <c r="CU147" s="211">
        <f t="shared" ca="1" si="179"/>
        <v>0</v>
      </c>
      <c r="CV147" s="211">
        <f t="shared" ca="1" si="179"/>
        <v>0</v>
      </c>
      <c r="CW147" s="211">
        <f t="shared" ca="1" si="179"/>
        <v>0</v>
      </c>
      <c r="CX147" s="211">
        <f t="shared" ca="1" si="179"/>
        <v>0</v>
      </c>
      <c r="CY147" s="211">
        <f t="shared" ca="1" si="179"/>
        <v>0</v>
      </c>
      <c r="CZ147" s="211">
        <f t="shared" ca="1" si="179"/>
        <v>0</v>
      </c>
      <c r="DA147" s="211">
        <f t="shared" ca="1" si="179"/>
        <v>0</v>
      </c>
      <c r="DB147" s="211">
        <f t="shared" ca="1" si="179"/>
        <v>0</v>
      </c>
      <c r="DC147" s="211">
        <f t="shared" ca="1" si="179"/>
        <v>0</v>
      </c>
    </row>
    <row r="148" spans="3:107" ht="15" hidden="1" customHeight="1">
      <c r="C148" s="1186" t="s">
        <v>244</v>
      </c>
      <c r="D148" s="1187"/>
      <c r="E148" s="1188"/>
      <c r="F148" s="28">
        <f ca="1">IFERROR(H147+NPV(FD,I147:INDEX(I147:DC147,PAL)),"")</f>
        <v>-174460292.33811513</v>
      </c>
      <c r="G148" s="27"/>
    </row>
    <row r="149" spans="3:107" ht="15" hidden="1" customHeight="1">
      <c r="C149" s="1186" t="s">
        <v>245</v>
      </c>
      <c r="D149" s="1187"/>
      <c r="E149" s="1188"/>
      <c r="F149" s="215">
        <f ca="1">IFERROR(IRR(H147:INDEX(H147:DC147,PAL+1)),"")</f>
        <v>-8.4495673965947704E-2</v>
      </c>
      <c r="G149" s="23"/>
    </row>
    <row r="150" spans="3:107" ht="15" hidden="1" customHeight="1" thickBot="1">
      <c r="C150" s="1192" t="s">
        <v>246</v>
      </c>
      <c r="D150" s="1193"/>
      <c r="E150" s="1194"/>
      <c r="F150" s="216">
        <f ca="1">IFERROR(IF(F$89&lt;0,SUM(F$100,-F$115,-F$89)/SUM(F$9,F$8,-SNA!F136),SUM(F$100,-F$115)/SUM(F$9,F$8,-SNA!F136,F$89)),"")</f>
        <v>0</v>
      </c>
      <c r="G150" s="23"/>
    </row>
    <row r="151" spans="3:107" ht="15" hidden="1" customHeight="1" thickBot="1">
      <c r="C151" s="1259" t="s">
        <v>304</v>
      </c>
      <c r="D151" s="1260"/>
      <c r="E151" s="1260"/>
      <c r="F151" s="1261"/>
      <c r="G151" s="23"/>
    </row>
    <row r="152" spans="3:107" ht="15" hidden="1" customHeight="1" thickBot="1">
      <c r="C152" s="117" t="str">
        <f>DA!C8</f>
        <v>Ekonominės naudos ir išlaidų santykis (ENIS)</v>
      </c>
      <c r="D152" s="102"/>
      <c r="E152" s="297">
        <f ca="1">INDIRECT(CONCATENATE("DA!","D",ROW(INDIRECT(VLOOKUP(Opt_alt,Data1!$P$2:$Q$6,2,FALSE)))-9))</f>
        <v>10</v>
      </c>
      <c r="F152" s="297">
        <f ca="1">IF(DA!$B$4=Data1!$G$2,IFERROR(10*F140/MAX(Rodikliai),"-"),IFERROR(10*MIN(Rodikliai)/F143,"-"))*DA!D8</f>
        <v>6.1190764419321244</v>
      </c>
      <c r="G152" s="23"/>
    </row>
    <row r="153" spans="3:107" ht="15" hidden="1" customHeight="1" thickBot="1">
      <c r="C153" s="117" t="str">
        <f>DA!C9</f>
        <v>Nurodykite</v>
      </c>
      <c r="D153" s="92"/>
      <c r="E153" s="297" t="str">
        <f ca="1">INDIRECT(CONCATENATE("DA!","D",ROW(INDIRECT(VLOOKUP(Opt_alt,Data1!$P$2:$Q$6,2,FALSE)))-8))</f>
        <v>Nurodykite įvertinimą</v>
      </c>
      <c r="F153" s="297" t="str">
        <f ca="1">INDIRECT(CONCATENATE("DA!","E",ROW(INDIRECT(VLOOKUP(Opt_alt,Data1!$P$2:$Q$6,2,FALSE)))-8))</f>
        <v/>
      </c>
      <c r="G153" s="23"/>
    </row>
    <row r="154" spans="3:107" ht="15" hidden="1" customHeight="1" thickBot="1">
      <c r="C154" s="117" t="str">
        <f>DA!C10</f>
        <v>Nurodykite</v>
      </c>
      <c r="D154" s="92"/>
      <c r="E154" s="297" t="str">
        <f ca="1">INDIRECT(CONCATENATE("DA!","D",ROW(INDIRECT(VLOOKUP(Opt_alt,Data1!$P$2:$Q$6,2,FALSE)))-7))</f>
        <v>Nurodykite įvertinimą</v>
      </c>
      <c r="F154" s="297" t="str">
        <f ca="1">INDIRECT(CONCATENATE("DA!","E",ROW(INDIRECT(VLOOKUP(Opt_alt,Data1!$P$2:$Q$6,2,FALSE)))-7))</f>
        <v/>
      </c>
      <c r="G154" s="23"/>
    </row>
    <row r="155" spans="3:107" ht="15" hidden="1" customHeight="1" thickBot="1">
      <c r="C155" s="117" t="str">
        <f>DA!C11</f>
        <v>Nurodykite</v>
      </c>
      <c r="D155" s="31"/>
      <c r="E155" s="297" t="str">
        <f ca="1">INDIRECT(CONCATENATE("DA!","D",ROW(INDIRECT(VLOOKUP(Opt_alt,Data1!$P$2:$Q$6,2,FALSE)))-6))</f>
        <v>Nurodykite įvertinimą</v>
      </c>
      <c r="F155" s="297" t="str">
        <f ca="1">INDIRECT(CONCATENATE("DA!","E",ROW(INDIRECT(VLOOKUP(Opt_alt,Data1!$P$2:$Q$6,2,FALSE)))-6))</f>
        <v/>
      </c>
      <c r="G155" s="23"/>
    </row>
    <row r="156" spans="3:107" ht="15" hidden="1" customHeight="1" thickBot="1">
      <c r="C156" s="117" t="str">
        <f>DA!C12</f>
        <v>Nurodykite</v>
      </c>
      <c r="D156" s="31"/>
      <c r="E156" s="297" t="str">
        <f ca="1">INDIRECT(CONCATENATE("DA!","D",ROW(INDIRECT(VLOOKUP(Opt_alt,Data1!$P$2:$Q$6,2,FALSE)))-5))</f>
        <v>Nurodykite įvertinimą</v>
      </c>
      <c r="F156" s="297" t="str">
        <f ca="1">INDIRECT(CONCATENATE("DA!","E",ROW(INDIRECT(VLOOKUP(Opt_alt,Data1!$P$2:$Q$6,2,FALSE)))-5))</f>
        <v/>
      </c>
      <c r="G156" s="23"/>
    </row>
    <row r="157" spans="3:107" ht="15" hidden="1" customHeight="1" thickBot="1">
      <c r="C157" s="117" t="str">
        <f>DA!C13</f>
        <v>Nurodykite</v>
      </c>
      <c r="D157" s="31"/>
      <c r="E157" s="297" t="str">
        <f ca="1">INDIRECT(CONCATENATE("DA!","D",ROW(INDIRECT(VLOOKUP(Opt_alt,Data1!$P$2:$Q$6,2,FALSE)))-4))</f>
        <v>Nurodykite įvertinimą</v>
      </c>
      <c r="F157" s="297" t="str">
        <f ca="1">INDIRECT(CONCATENATE("DA!","E",ROW(INDIRECT(VLOOKUP(Opt_alt,Data1!$P$2:$Q$6,2,FALSE)))-4))</f>
        <v/>
      </c>
      <c r="G157" s="23"/>
    </row>
    <row r="158" spans="3:107" ht="15" hidden="1" customHeight="1" thickBot="1">
      <c r="C158" s="117" t="str">
        <f>DA!C14</f>
        <v>Nurodykite</v>
      </c>
      <c r="D158" s="31"/>
      <c r="E158" s="297" t="str">
        <f ca="1">INDIRECT(CONCATENATE("DA!","D",ROW(INDIRECT(VLOOKUP(Opt_alt,Data1!$P$2:$Q$6,2,FALSE)))-3))</f>
        <v>Nurodykite įvertinimą</v>
      </c>
      <c r="F158" s="297" t="str">
        <f ca="1">INDIRECT(CONCATENATE("DA!","E",ROW(INDIRECT(VLOOKUP(Opt_alt,Data1!$P$2:$Q$6,2,FALSE)))-3))</f>
        <v/>
      </c>
      <c r="G158" s="23"/>
    </row>
    <row r="159" spans="3:107" ht="15" hidden="1" customHeight="1" thickBot="1">
      <c r="C159" s="117" t="str">
        <f>DA!C15</f>
        <v>Nurodykite</v>
      </c>
      <c r="D159" s="31"/>
      <c r="E159" s="297" t="str">
        <f ca="1">INDIRECT(CONCATENATE("DA!","D",ROW(INDIRECT(VLOOKUP(Opt_alt,Data1!$P$2:$Q$6,2,FALSE)))-2))</f>
        <v>Nurodykite įvertinimą</v>
      </c>
      <c r="F159" s="297" t="str">
        <f ca="1">INDIRECT(CONCATENATE("DA!","E",ROW(INDIRECT(VLOOKUP(Opt_alt,Data1!$P$2:$Q$6,2,FALSE)))-2))</f>
        <v/>
      </c>
      <c r="G159" s="23"/>
    </row>
    <row r="160" spans="3:107" ht="21.75" hidden="1" customHeight="1">
      <c r="C160" s="117" t="str">
        <f>DA!C16</f>
        <v>Nurodykite</v>
      </c>
      <c r="D160" s="31"/>
      <c r="E160" s="297" t="str">
        <f ca="1">INDIRECT(CONCATENATE("DA!","D",ROW(INDIRECT(VLOOKUP(Opt_alt,Data1!$P$2:$Q$6,2,FALSE)))-1))</f>
        <v>Nurodykite įvertinimą</v>
      </c>
      <c r="F160" s="297" t="str">
        <f ca="1">INDIRECT(CONCATENATE("DA!","E",ROW(INDIRECT(VLOOKUP(Opt_alt,Data1!$P$2:$Q$6,2,FALSE)))-1))</f>
        <v/>
      </c>
      <c r="G160" s="23"/>
      <c r="H160" s="119"/>
    </row>
    <row r="161" spans="2:58" ht="0.75" hidden="1" customHeight="1">
      <c r="C161" s="31"/>
      <c r="D161" s="31"/>
      <c r="E161" s="31"/>
      <c r="F161" s="32"/>
      <c r="G161" s="23"/>
    </row>
    <row r="164" spans="2:58" hidden="1">
      <c r="L164" t="s">
        <v>423</v>
      </c>
    </row>
    <row r="165" spans="2:58" ht="30.75" customHeight="1">
      <c r="C165" s="16" t="s">
        <v>424</v>
      </c>
      <c r="E165" s="317" t="s">
        <v>425</v>
      </c>
      <c r="F165" s="317" t="s">
        <v>426</v>
      </c>
      <c r="G165" s="317" t="s">
        <v>427</v>
      </c>
      <c r="H165" s="317" t="s">
        <v>428</v>
      </c>
      <c r="I165" s="317" t="s">
        <v>429</v>
      </c>
      <c r="J165" s="318" t="s">
        <v>296</v>
      </c>
      <c r="K165" s="36"/>
      <c r="L165" s="317" t="s">
        <v>425</v>
      </c>
      <c r="M165" s="317" t="s">
        <v>426</v>
      </c>
      <c r="N165" s="317" t="s">
        <v>427</v>
      </c>
      <c r="O165" s="317" t="s">
        <v>428</v>
      </c>
      <c r="P165" s="317" t="s">
        <v>429</v>
      </c>
      <c r="Q165" s="36"/>
      <c r="R165" s="36"/>
      <c r="S165" s="36"/>
      <c r="T165" s="36"/>
      <c r="U165" s="36"/>
      <c r="V165" s="36"/>
      <c r="W165" s="36"/>
      <c r="X165" s="36"/>
      <c r="Y165" s="36"/>
      <c r="Z165" s="36"/>
      <c r="AA165" s="36"/>
      <c r="AB165" s="36"/>
      <c r="AC165" s="36"/>
      <c r="AD165" s="36"/>
      <c r="AE165" s="36"/>
      <c r="AF165" s="36"/>
      <c r="AG165" s="36"/>
      <c r="AH165" s="36"/>
      <c r="AI165" s="36"/>
      <c r="AJ165" s="36"/>
      <c r="AK165" s="36"/>
      <c r="AL165" s="36"/>
      <c r="AM165" s="36"/>
      <c r="AN165" s="36"/>
      <c r="AO165" s="36"/>
      <c r="AP165" s="36"/>
      <c r="AQ165" s="36"/>
      <c r="AR165" s="36"/>
      <c r="AS165" s="36"/>
      <c r="AT165" s="36"/>
      <c r="AU165" s="36"/>
      <c r="AV165" s="36"/>
      <c r="AW165" s="36"/>
      <c r="AX165" s="36"/>
      <c r="AY165" s="36"/>
      <c r="AZ165" s="36"/>
      <c r="BA165" s="36"/>
      <c r="BB165" s="36"/>
      <c r="BC165" s="36"/>
      <c r="BD165" s="36"/>
      <c r="BE165" s="36"/>
      <c r="BF165" s="36"/>
    </row>
    <row r="166" spans="2:58" hidden="1">
      <c r="B166" s="176" t="s">
        <v>316</v>
      </c>
      <c r="C166" s="176" t="str">
        <f ca="1">IFERROR(VLOOKUP(B166,$B$12:$C$129,2,FALSE),"")</f>
        <v>Veikla (nurodykite pavadinimą; suplanuotas investicijas pagrįskite prielaidų lape)</v>
      </c>
      <c r="D166" t="str">
        <f ca="1">IF(VLOOKUP(B166,$B$7:$G$138,COLUMNS($B$7:$G$138),FALSE)&lt;&gt;0,"True","False")</f>
        <v>False</v>
      </c>
      <c r="E166" s="319">
        <v>1.25</v>
      </c>
      <c r="F166" s="319">
        <v>1.1000000000000001</v>
      </c>
      <c r="G166" s="319">
        <v>1</v>
      </c>
      <c r="H166" s="319">
        <v>0.9</v>
      </c>
      <c r="I166" s="319">
        <v>0.75</v>
      </c>
      <c r="J166" s="303">
        <v>0.5</v>
      </c>
      <c r="K166" s="119"/>
      <c r="L166" s="119">
        <v>1.25</v>
      </c>
      <c r="M166" s="119">
        <v>1.1000000000000001</v>
      </c>
      <c r="N166" s="119">
        <v>1</v>
      </c>
      <c r="O166" s="119">
        <v>0.9</v>
      </c>
      <c r="P166" s="119">
        <v>0.75</v>
      </c>
      <c r="Q166" s="119"/>
      <c r="R166" s="119"/>
      <c r="S166" s="119"/>
      <c r="T166" s="119"/>
      <c r="U166" s="119"/>
      <c r="V166" s="119"/>
      <c r="W166" s="119"/>
      <c r="X166" s="119"/>
      <c r="Y166" s="119"/>
      <c r="Z166" s="119"/>
      <c r="AA166" s="119"/>
      <c r="AB166" s="119"/>
      <c r="AC166" s="119"/>
      <c r="AD166" s="119"/>
      <c r="AE166" s="119"/>
      <c r="AF166" s="127"/>
      <c r="AG166" s="127"/>
      <c r="AH166" s="127"/>
      <c r="AI166" s="127"/>
      <c r="AJ166" s="127"/>
      <c r="AK166" s="127"/>
      <c r="AL166" s="127"/>
      <c r="AM166" s="127"/>
      <c r="AN166" s="127"/>
      <c r="AO166" s="127"/>
      <c r="AP166" s="127"/>
      <c r="AQ166" s="127"/>
      <c r="AR166" s="127"/>
      <c r="AS166" s="127"/>
      <c r="AT166" s="127"/>
      <c r="AU166" s="127"/>
      <c r="AV166" s="127"/>
      <c r="AW166" s="127"/>
      <c r="AX166" s="127"/>
      <c r="AY166" s="127"/>
      <c r="AZ166" s="127"/>
      <c r="BA166" s="127"/>
      <c r="BB166" s="127"/>
      <c r="BC166" s="127"/>
      <c r="BD166" s="127"/>
      <c r="BE166" s="127"/>
      <c r="BF166" s="127"/>
    </row>
    <row r="167" spans="2:58" hidden="1">
      <c r="B167" s="176" t="s">
        <v>317</v>
      </c>
      <c r="C167" s="176" t="str">
        <f t="shared" ref="C167:C230" ca="1" si="180">IFERROR(VLOOKUP(B167,$B$12:$C$129,2,FALSE),"")</f>
        <v>Veikla</v>
      </c>
      <c r="D167" t="str">
        <f t="shared" ref="D167:D230" ca="1" si="181">IF(VLOOKUP(B167,$B$7:$G$138,COLUMNS($B$7:$G$138),FALSE)&lt;&gt;0,"True","False")</f>
        <v>False</v>
      </c>
      <c r="E167" s="319">
        <v>1.25</v>
      </c>
      <c r="F167" s="319">
        <v>1.1000000000000001</v>
      </c>
      <c r="G167" s="319">
        <v>1</v>
      </c>
      <c r="H167" s="319">
        <v>0.9</v>
      </c>
      <c r="I167" s="319">
        <v>0.75</v>
      </c>
      <c r="J167" s="303">
        <v>0.55000000000000004</v>
      </c>
      <c r="K167" s="119"/>
      <c r="L167" s="119">
        <v>1.25</v>
      </c>
      <c r="M167" s="119">
        <v>1.1000000000000001</v>
      </c>
      <c r="N167" s="119">
        <v>1</v>
      </c>
      <c r="O167" s="119">
        <v>0.9</v>
      </c>
      <c r="P167" s="119">
        <v>0.75</v>
      </c>
      <c r="Q167" s="119"/>
      <c r="R167" s="119"/>
      <c r="S167" s="119"/>
      <c r="T167" s="119"/>
      <c r="U167" s="119"/>
      <c r="V167" s="119"/>
      <c r="W167" s="119"/>
      <c r="X167" s="119"/>
      <c r="Y167" s="119"/>
      <c r="Z167" s="119"/>
      <c r="AA167" s="119"/>
      <c r="AB167" s="119"/>
      <c r="AC167" s="119"/>
      <c r="AD167" s="119"/>
      <c r="AE167" s="119"/>
      <c r="AF167" s="127"/>
      <c r="AG167" s="127"/>
      <c r="AH167" s="127"/>
      <c r="AI167" s="127"/>
      <c r="AJ167" s="127"/>
      <c r="AK167" s="127"/>
      <c r="AL167" s="127"/>
      <c r="AM167" s="127"/>
      <c r="AN167" s="127"/>
      <c r="AO167" s="127"/>
      <c r="AP167" s="127"/>
      <c r="AQ167" s="127"/>
      <c r="AR167" s="127"/>
      <c r="AS167" s="127"/>
      <c r="AT167" s="127"/>
      <c r="AU167" s="127"/>
      <c r="AV167" s="127"/>
      <c r="AW167" s="127"/>
      <c r="AX167" s="127"/>
      <c r="AY167" s="127"/>
      <c r="AZ167" s="127"/>
      <c r="BA167" s="127"/>
      <c r="BB167" s="127"/>
      <c r="BC167" s="127"/>
      <c r="BD167" s="127"/>
      <c r="BE167" s="127"/>
      <c r="BF167" s="127"/>
    </row>
    <row r="168" spans="2:58" hidden="1">
      <c r="B168" s="176" t="s">
        <v>318</v>
      </c>
      <c r="C168" s="176" t="str">
        <f t="shared" ca="1" si="180"/>
        <v>Veikla</v>
      </c>
      <c r="D168" t="str">
        <f t="shared" ca="1" si="181"/>
        <v>False</v>
      </c>
      <c r="E168" s="319">
        <v>1.25</v>
      </c>
      <c r="F168" s="319">
        <v>1.1000000000000001</v>
      </c>
      <c r="G168" s="319">
        <v>1</v>
      </c>
      <c r="H168" s="319">
        <v>0.9</v>
      </c>
      <c r="I168" s="319">
        <v>0.75</v>
      </c>
      <c r="J168" s="303">
        <v>0.6</v>
      </c>
      <c r="K168" s="119"/>
      <c r="L168" s="119">
        <v>1.25</v>
      </c>
      <c r="M168" s="119">
        <v>1.1000000000000001</v>
      </c>
      <c r="N168" s="119">
        <v>1</v>
      </c>
      <c r="O168" s="119">
        <v>0.9</v>
      </c>
      <c r="P168" s="119">
        <v>0.75</v>
      </c>
      <c r="Q168" s="119"/>
      <c r="R168" s="119"/>
      <c r="S168" s="119"/>
      <c r="T168" s="119"/>
      <c r="U168" s="119"/>
      <c r="V168" s="119"/>
      <c r="W168" s="119"/>
      <c r="X168" s="119"/>
      <c r="Y168" s="119"/>
      <c r="Z168" s="119"/>
      <c r="AA168" s="119"/>
      <c r="AB168" s="119"/>
      <c r="AC168" s="119"/>
      <c r="AD168" s="119"/>
      <c r="AE168" s="119"/>
      <c r="AF168" s="127"/>
      <c r="AG168" s="127"/>
      <c r="AH168" s="127"/>
      <c r="AI168" s="127"/>
      <c r="AJ168" s="127"/>
      <c r="AK168" s="127"/>
      <c r="AL168" s="127"/>
      <c r="AM168" s="127"/>
      <c r="AN168" s="127"/>
      <c r="AO168" s="127"/>
      <c r="AP168" s="127"/>
      <c r="AQ168" s="127"/>
      <c r="AR168" s="127"/>
      <c r="AS168" s="127"/>
      <c r="AT168" s="127"/>
      <c r="AU168" s="127"/>
      <c r="AV168" s="127"/>
      <c r="AW168" s="127"/>
      <c r="AX168" s="127"/>
      <c r="AY168" s="127"/>
      <c r="AZ168" s="127"/>
      <c r="BA168" s="127"/>
      <c r="BB168" s="127"/>
      <c r="BC168" s="127"/>
      <c r="BD168" s="127"/>
      <c r="BE168" s="127"/>
      <c r="BF168" s="127"/>
    </row>
    <row r="169" spans="2:58" hidden="1">
      <c r="B169" s="176" t="s">
        <v>319</v>
      </c>
      <c r="C169" s="176" t="str">
        <f t="shared" ca="1" si="180"/>
        <v>Veikla</v>
      </c>
      <c r="D169" t="str">
        <f t="shared" ca="1" si="181"/>
        <v>False</v>
      </c>
      <c r="E169" s="319">
        <v>1.25</v>
      </c>
      <c r="F169" s="319">
        <v>1.1000000000000001</v>
      </c>
      <c r="G169" s="319">
        <v>1</v>
      </c>
      <c r="H169" s="319">
        <v>0.9</v>
      </c>
      <c r="I169" s="319">
        <v>0.75</v>
      </c>
      <c r="J169" s="303">
        <v>0.65</v>
      </c>
      <c r="K169" s="119"/>
      <c r="L169" s="119">
        <v>1.25</v>
      </c>
      <c r="M169" s="119">
        <v>1.1000000000000001</v>
      </c>
      <c r="N169" s="119">
        <v>1</v>
      </c>
      <c r="O169" s="119">
        <v>0.9</v>
      </c>
      <c r="P169" s="119">
        <v>0.75</v>
      </c>
      <c r="Q169" s="119"/>
      <c r="R169" s="119"/>
      <c r="S169" s="119"/>
      <c r="T169" s="119"/>
      <c r="U169" s="119"/>
      <c r="V169" s="119"/>
      <c r="W169" s="119"/>
      <c r="X169" s="119"/>
      <c r="Y169" s="119"/>
      <c r="Z169" s="119"/>
      <c r="AA169" s="119"/>
      <c r="AB169" s="119"/>
      <c r="AC169" s="119"/>
      <c r="AD169" s="119"/>
      <c r="AE169" s="119"/>
      <c r="AF169" s="127"/>
      <c r="AG169" s="127"/>
      <c r="AH169" s="127"/>
      <c r="AI169" s="127"/>
      <c r="AJ169" s="127"/>
      <c r="AK169" s="127"/>
      <c r="AL169" s="127"/>
      <c r="AM169" s="127"/>
      <c r="AN169" s="127"/>
      <c r="AO169" s="127"/>
      <c r="AP169" s="127"/>
      <c r="AQ169" s="127"/>
      <c r="AR169" s="127"/>
      <c r="AS169" s="127"/>
      <c r="AT169" s="127"/>
      <c r="AU169" s="127"/>
      <c r="AV169" s="127"/>
      <c r="AW169" s="127"/>
      <c r="AX169" s="127"/>
      <c r="AY169" s="127"/>
      <c r="AZ169" s="127"/>
      <c r="BA169" s="127"/>
      <c r="BB169" s="127"/>
      <c r="BC169" s="127"/>
      <c r="BD169" s="127"/>
      <c r="BE169" s="127"/>
      <c r="BF169" s="127"/>
    </row>
    <row r="170" spans="2:58" hidden="1">
      <c r="B170" s="176" t="s">
        <v>320</v>
      </c>
      <c r="C170" s="176" t="str">
        <f t="shared" ca="1" si="180"/>
        <v>Veikla</v>
      </c>
      <c r="D170" t="str">
        <f t="shared" ca="1" si="181"/>
        <v>False</v>
      </c>
      <c r="E170" s="319">
        <v>1.25</v>
      </c>
      <c r="F170" s="319">
        <v>1.1000000000000001</v>
      </c>
      <c r="G170" s="319">
        <v>1</v>
      </c>
      <c r="H170" s="319">
        <v>0.9</v>
      </c>
      <c r="I170" s="319">
        <v>0.75</v>
      </c>
      <c r="J170" s="303">
        <v>0.7</v>
      </c>
      <c r="K170" s="119"/>
      <c r="L170" s="119">
        <v>1.25</v>
      </c>
      <c r="M170" s="119">
        <v>1.1000000000000001</v>
      </c>
      <c r="N170" s="119">
        <v>1</v>
      </c>
      <c r="O170" s="119">
        <v>0.9</v>
      </c>
      <c r="P170" s="119">
        <v>0.75</v>
      </c>
      <c r="Q170" s="119"/>
      <c r="R170" s="119"/>
      <c r="S170" s="119"/>
      <c r="T170" s="119"/>
      <c r="U170" s="119"/>
      <c r="V170" s="119"/>
      <c r="W170" s="119"/>
      <c r="X170" s="119"/>
      <c r="Y170" s="119"/>
      <c r="Z170" s="119"/>
      <c r="AA170" s="119"/>
      <c r="AB170" s="119"/>
      <c r="AC170" s="119"/>
      <c r="AD170" s="119"/>
      <c r="AE170" s="119"/>
      <c r="AF170" s="127"/>
      <c r="AG170" s="127"/>
      <c r="AH170" s="127"/>
      <c r="AI170" s="127"/>
      <c r="AJ170" s="127"/>
      <c r="AK170" s="127"/>
      <c r="AL170" s="127"/>
      <c r="AM170" s="127"/>
      <c r="AN170" s="127"/>
      <c r="AO170" s="127"/>
      <c r="AP170" s="127"/>
      <c r="AQ170" s="127"/>
      <c r="AR170" s="127"/>
      <c r="AS170" s="127"/>
      <c r="AT170" s="127"/>
      <c r="AU170" s="127"/>
      <c r="AV170" s="127"/>
      <c r="AW170" s="127"/>
      <c r="AX170" s="127"/>
      <c r="AY170" s="127"/>
      <c r="AZ170" s="127"/>
      <c r="BA170" s="127"/>
      <c r="BB170" s="127"/>
      <c r="BC170" s="127"/>
      <c r="BD170" s="127"/>
      <c r="BE170" s="127"/>
      <c r="BF170" s="127"/>
    </row>
    <row r="171" spans="2:58" hidden="1">
      <c r="B171" s="176" t="s">
        <v>321</v>
      </c>
      <c r="C171" s="176" t="str">
        <f t="shared" ca="1" si="180"/>
        <v>Veikla</v>
      </c>
      <c r="D171" t="str">
        <f t="shared" ca="1" si="181"/>
        <v>False</v>
      </c>
      <c r="E171" s="319">
        <v>1.25</v>
      </c>
      <c r="F171" s="319">
        <v>1.1000000000000001</v>
      </c>
      <c r="G171" s="319">
        <v>1</v>
      </c>
      <c r="H171" s="319">
        <v>0.9</v>
      </c>
      <c r="I171" s="319">
        <v>0.75</v>
      </c>
      <c r="J171" s="303">
        <v>0.75</v>
      </c>
      <c r="K171" s="119"/>
      <c r="L171" s="119">
        <v>1.25</v>
      </c>
      <c r="M171" s="119">
        <v>1.1000000000000001</v>
      </c>
      <c r="N171" s="119">
        <v>1</v>
      </c>
      <c r="O171" s="119">
        <v>0.9</v>
      </c>
      <c r="P171" s="119">
        <v>0.75</v>
      </c>
      <c r="Q171" s="119"/>
      <c r="R171" s="119"/>
      <c r="S171" s="119"/>
      <c r="T171" s="119"/>
      <c r="U171" s="119"/>
      <c r="V171" s="119"/>
      <c r="W171" s="119"/>
      <c r="X171" s="119"/>
      <c r="Y171" s="119"/>
      <c r="Z171" s="119"/>
      <c r="AA171" s="119"/>
      <c r="AB171" s="119"/>
      <c r="AC171" s="119"/>
      <c r="AD171" s="119"/>
      <c r="AE171" s="119"/>
      <c r="AF171" s="127"/>
      <c r="AG171" s="127"/>
      <c r="AH171" s="127"/>
      <c r="AI171" s="127"/>
      <c r="AJ171" s="127"/>
      <c r="AK171" s="127"/>
      <c r="AL171" s="127"/>
      <c r="AM171" s="127"/>
      <c r="AN171" s="127"/>
      <c r="AO171" s="127"/>
      <c r="AP171" s="127"/>
      <c r="AQ171" s="127"/>
      <c r="AR171" s="127"/>
      <c r="AS171" s="127"/>
      <c r="AT171" s="127"/>
      <c r="AU171" s="127"/>
      <c r="AV171" s="127"/>
      <c r="AW171" s="127"/>
      <c r="AX171" s="127"/>
      <c r="AY171" s="127"/>
      <c r="AZ171" s="127"/>
      <c r="BA171" s="127"/>
      <c r="BB171" s="127"/>
      <c r="BC171" s="127"/>
      <c r="BD171" s="127"/>
      <c r="BE171" s="127"/>
      <c r="BF171" s="127"/>
    </row>
    <row r="172" spans="2:58" hidden="1">
      <c r="B172" s="176" t="s">
        <v>322</v>
      </c>
      <c r="C172" s="176" t="str">
        <f t="shared" ca="1" si="180"/>
        <v>Veikla</v>
      </c>
      <c r="D172" t="str">
        <f t="shared" ca="1" si="181"/>
        <v>False</v>
      </c>
      <c r="E172" s="319">
        <v>1.25</v>
      </c>
      <c r="F172" s="319">
        <v>1.1000000000000001</v>
      </c>
      <c r="G172" s="319">
        <v>1</v>
      </c>
      <c r="H172" s="319">
        <v>0.9</v>
      </c>
      <c r="I172" s="319">
        <v>0.75</v>
      </c>
      <c r="J172" s="303">
        <v>0.8</v>
      </c>
      <c r="K172" s="119"/>
      <c r="L172" s="119">
        <v>1.25</v>
      </c>
      <c r="M172" s="119">
        <v>1.1000000000000001</v>
      </c>
      <c r="N172" s="119">
        <v>1</v>
      </c>
      <c r="O172" s="119">
        <v>0.9</v>
      </c>
      <c r="P172" s="119">
        <v>0.75</v>
      </c>
      <c r="Q172" s="119"/>
      <c r="R172" s="119"/>
      <c r="S172" s="119"/>
      <c r="T172" s="119"/>
      <c r="U172" s="119"/>
      <c r="V172" s="119"/>
      <c r="W172" s="119"/>
      <c r="X172" s="119"/>
      <c r="Y172" s="119"/>
      <c r="Z172" s="119"/>
      <c r="AA172" s="119"/>
      <c r="AB172" s="119"/>
      <c r="AC172" s="119"/>
      <c r="AD172" s="119"/>
      <c r="AE172" s="119"/>
      <c r="AF172" s="127"/>
      <c r="AG172" s="127"/>
      <c r="AH172" s="127"/>
      <c r="AI172" s="127"/>
      <c r="AJ172" s="127"/>
      <c r="AK172" s="127"/>
      <c r="AL172" s="127"/>
      <c r="AM172" s="127"/>
      <c r="AN172" s="127"/>
      <c r="AO172" s="127"/>
      <c r="AP172" s="127"/>
      <c r="AQ172" s="127"/>
      <c r="AR172" s="127"/>
      <c r="AS172" s="127"/>
      <c r="AT172" s="127"/>
      <c r="AU172" s="127"/>
      <c r="AV172" s="127"/>
      <c r="AW172" s="127"/>
      <c r="AX172" s="127"/>
      <c r="AY172" s="127"/>
      <c r="AZ172" s="127"/>
      <c r="BA172" s="127"/>
      <c r="BB172" s="127"/>
      <c r="BC172" s="127"/>
      <c r="BD172" s="127"/>
      <c r="BE172" s="127"/>
      <c r="BF172" s="127"/>
    </row>
    <row r="173" spans="2:58" hidden="1">
      <c r="B173" s="176" t="s">
        <v>323</v>
      </c>
      <c r="C173" s="176" t="str">
        <f t="shared" ca="1" si="180"/>
        <v>Veikla</v>
      </c>
      <c r="D173" t="str">
        <f t="shared" ca="1" si="181"/>
        <v>False</v>
      </c>
      <c r="E173" s="319">
        <v>1.25</v>
      </c>
      <c r="F173" s="319">
        <v>1.1000000000000001</v>
      </c>
      <c r="G173" s="319">
        <v>1</v>
      </c>
      <c r="H173" s="319">
        <v>0.9</v>
      </c>
      <c r="I173" s="319">
        <v>0.75</v>
      </c>
      <c r="J173" s="303">
        <v>0.85</v>
      </c>
      <c r="K173" s="119"/>
      <c r="L173" s="119">
        <v>1.25</v>
      </c>
      <c r="M173" s="119">
        <v>1.1000000000000001</v>
      </c>
      <c r="N173" s="119">
        <v>1</v>
      </c>
      <c r="O173" s="119">
        <v>0.9</v>
      </c>
      <c r="P173" s="119">
        <v>0.75</v>
      </c>
      <c r="Q173" s="119"/>
      <c r="R173" s="119"/>
      <c r="S173" s="119"/>
      <c r="T173" s="119"/>
      <c r="U173" s="119"/>
      <c r="V173" s="119"/>
      <c r="W173" s="119"/>
      <c r="X173" s="119"/>
      <c r="Y173" s="119"/>
      <c r="Z173" s="119"/>
      <c r="AA173" s="119"/>
      <c r="AB173" s="119"/>
      <c r="AC173" s="119"/>
      <c r="AD173" s="119"/>
      <c r="AE173" s="119"/>
      <c r="AF173" s="127"/>
      <c r="AG173" s="127"/>
      <c r="AH173" s="127"/>
      <c r="AI173" s="127"/>
      <c r="AJ173" s="127"/>
      <c r="AK173" s="127"/>
      <c r="AL173" s="127"/>
      <c r="AM173" s="127"/>
      <c r="AN173" s="127"/>
      <c r="AO173" s="127"/>
      <c r="AP173" s="127"/>
      <c r="AQ173" s="127"/>
      <c r="AR173" s="127"/>
      <c r="AS173" s="127"/>
      <c r="AT173" s="127"/>
      <c r="AU173" s="127"/>
      <c r="AV173" s="127"/>
      <c r="AW173" s="127"/>
      <c r="AX173" s="127"/>
      <c r="AY173" s="127"/>
      <c r="AZ173" s="127"/>
      <c r="BA173" s="127"/>
      <c r="BB173" s="127"/>
      <c r="BC173" s="127"/>
      <c r="BD173" s="127"/>
      <c r="BE173" s="127"/>
      <c r="BF173" s="127"/>
    </row>
    <row r="174" spans="2:58" hidden="1">
      <c r="B174" s="176" t="s">
        <v>324</v>
      </c>
      <c r="C174" s="176" t="str">
        <f t="shared" ca="1" si="180"/>
        <v>Reinvesticijos (po priemonės įgyvendinimo)</v>
      </c>
      <c r="D174" t="str">
        <f t="shared" ca="1" si="181"/>
        <v>False</v>
      </c>
      <c r="E174" s="319">
        <v>1.25</v>
      </c>
      <c r="F174" s="319">
        <v>1.1000000000000001</v>
      </c>
      <c r="G174" s="319">
        <v>1</v>
      </c>
      <c r="H174" s="319">
        <v>0.9</v>
      </c>
      <c r="I174" s="319">
        <v>0.75</v>
      </c>
      <c r="J174" s="303">
        <v>0.9</v>
      </c>
      <c r="K174" s="119"/>
      <c r="L174" s="119">
        <v>1.25</v>
      </c>
      <c r="M174" s="119">
        <v>1.1000000000000001</v>
      </c>
      <c r="N174" s="119">
        <v>1</v>
      </c>
      <c r="O174" s="119">
        <v>0.9</v>
      </c>
      <c r="P174" s="119">
        <v>0.75</v>
      </c>
      <c r="Q174" s="119"/>
      <c r="R174" s="119"/>
      <c r="S174" s="119"/>
      <c r="T174" s="119"/>
      <c r="U174" s="119"/>
      <c r="V174" s="119"/>
      <c r="W174" s="119"/>
      <c r="X174" s="119"/>
      <c r="Y174" s="119"/>
      <c r="Z174" s="119"/>
      <c r="AA174" s="119"/>
      <c r="AB174" s="119"/>
      <c r="AC174" s="119"/>
      <c r="AD174" s="119"/>
      <c r="AE174" s="119"/>
      <c r="AF174" s="127"/>
      <c r="AG174" s="127"/>
      <c r="AH174" s="127"/>
      <c r="AI174" s="127"/>
      <c r="AJ174" s="127"/>
      <c r="AK174" s="127"/>
      <c r="AL174" s="127"/>
      <c r="AM174" s="127"/>
      <c r="AN174" s="127"/>
      <c r="AO174" s="127"/>
      <c r="AP174" s="127"/>
      <c r="AQ174" s="127"/>
      <c r="AR174" s="127"/>
      <c r="AS174" s="127"/>
      <c r="AT174" s="127"/>
      <c r="AU174" s="127"/>
      <c r="AV174" s="127"/>
      <c r="AW174" s="127"/>
      <c r="AX174" s="127"/>
      <c r="AY174" s="127"/>
      <c r="AZ174" s="127"/>
      <c r="BA174" s="127"/>
      <c r="BB174" s="127"/>
      <c r="BC174" s="127"/>
      <c r="BD174" s="127"/>
      <c r="BE174" s="127"/>
      <c r="BF174" s="127"/>
    </row>
    <row r="175" spans="2:58" hidden="1">
      <c r="B175" s="176" t="s">
        <v>325</v>
      </c>
      <c r="C175" s="176" t="str">
        <f t="shared" ca="1" si="180"/>
        <v>Likutinė vertė</v>
      </c>
      <c r="D175" t="str">
        <f t="shared" ca="1" si="181"/>
        <v>False</v>
      </c>
      <c r="E175" s="319">
        <v>0.75</v>
      </c>
      <c r="F175" s="319">
        <v>0.9</v>
      </c>
      <c r="G175" s="319">
        <v>1</v>
      </c>
      <c r="H175" s="319">
        <v>1.1000000000000001</v>
      </c>
      <c r="I175" s="319">
        <v>1.25</v>
      </c>
      <c r="J175" s="303">
        <v>0.95</v>
      </c>
      <c r="K175" s="119"/>
      <c r="L175" s="119">
        <v>0.75</v>
      </c>
      <c r="M175" s="119">
        <v>0.9</v>
      </c>
      <c r="N175" s="119">
        <v>1</v>
      </c>
      <c r="O175" s="119">
        <v>1.1000000000000001</v>
      </c>
      <c r="P175" s="119">
        <v>1.25</v>
      </c>
      <c r="Q175" s="119"/>
      <c r="R175" s="119"/>
      <c r="S175" s="119"/>
      <c r="T175" s="119"/>
      <c r="U175" s="119"/>
      <c r="V175" s="119"/>
      <c r="W175" s="119"/>
      <c r="X175" s="119"/>
      <c r="Y175" s="119"/>
      <c r="Z175" s="119"/>
      <c r="AA175" s="119"/>
      <c r="AB175" s="119"/>
      <c r="AC175" s="119"/>
      <c r="AD175" s="119"/>
      <c r="AE175" s="119"/>
      <c r="AF175" s="127"/>
      <c r="AG175" s="127"/>
      <c r="AH175" s="127"/>
      <c r="AI175" s="127"/>
      <c r="AJ175" s="127"/>
      <c r="AK175" s="127"/>
      <c r="AL175" s="127"/>
      <c r="AM175" s="127"/>
      <c r="AN175" s="127"/>
      <c r="AO175" s="127"/>
      <c r="AP175" s="127"/>
      <c r="AQ175" s="127"/>
      <c r="AR175" s="127"/>
      <c r="AS175" s="127"/>
      <c r="AT175" s="127"/>
      <c r="AU175" s="127"/>
      <c r="AV175" s="127"/>
      <c r="AW175" s="127"/>
      <c r="AX175" s="127"/>
      <c r="AY175" s="127"/>
      <c r="AZ175" s="127"/>
      <c r="BA175" s="127"/>
      <c r="BB175" s="127"/>
      <c r="BC175" s="127"/>
      <c r="BD175" s="127"/>
      <c r="BE175" s="127"/>
      <c r="BF175" s="127"/>
    </row>
    <row r="176" spans="2:58" hidden="1">
      <c r="B176" s="176" t="s">
        <v>326</v>
      </c>
      <c r="C176" s="176" t="str">
        <f t="shared" ca="1" si="180"/>
        <v>Veikla</v>
      </c>
      <c r="D176" t="str">
        <f t="shared" ca="1" si="181"/>
        <v>False</v>
      </c>
      <c r="E176" s="319">
        <v>1.25</v>
      </c>
      <c r="F176" s="319">
        <v>1.1000000000000001</v>
      </c>
      <c r="G176" s="319">
        <v>1</v>
      </c>
      <c r="H176" s="319">
        <v>0.9</v>
      </c>
      <c r="I176" s="319">
        <v>0.75</v>
      </c>
      <c r="J176" s="303">
        <v>1</v>
      </c>
      <c r="K176" s="119"/>
      <c r="L176" s="119">
        <v>1.25</v>
      </c>
      <c r="M176" s="119">
        <v>1.1000000000000001</v>
      </c>
      <c r="N176" s="119">
        <v>1</v>
      </c>
      <c r="O176" s="119">
        <v>0.9</v>
      </c>
      <c r="P176" s="119">
        <v>0.75</v>
      </c>
      <c r="Q176" s="119"/>
      <c r="R176" s="119"/>
      <c r="S176" s="119"/>
      <c r="T176" s="119"/>
      <c r="U176" s="119"/>
      <c r="V176" s="119"/>
      <c r="W176" s="119"/>
      <c r="X176" s="119"/>
      <c r="Y176" s="119"/>
      <c r="Z176" s="119"/>
      <c r="AA176" s="119"/>
      <c r="AB176" s="119"/>
      <c r="AC176" s="119"/>
      <c r="AD176" s="119"/>
      <c r="AE176" s="119"/>
      <c r="AF176" s="127"/>
      <c r="AG176" s="127"/>
      <c r="AH176" s="127"/>
      <c r="AI176" s="127"/>
      <c r="AJ176" s="127"/>
      <c r="AK176" s="127"/>
      <c r="AL176" s="127"/>
      <c r="AM176" s="127"/>
      <c r="AN176" s="127"/>
      <c r="AO176" s="127"/>
      <c r="AP176" s="127"/>
      <c r="AQ176" s="127"/>
      <c r="AR176" s="127"/>
      <c r="AS176" s="127"/>
      <c r="AT176" s="127"/>
      <c r="AU176" s="127"/>
      <c r="AV176" s="127"/>
      <c r="AW176" s="127"/>
      <c r="AX176" s="127"/>
      <c r="AY176" s="127"/>
      <c r="AZ176" s="127"/>
      <c r="BA176" s="127"/>
      <c r="BB176" s="127"/>
      <c r="BC176" s="127"/>
      <c r="BD176" s="127"/>
      <c r="BE176" s="127"/>
      <c r="BF176" s="127"/>
    </row>
    <row r="177" spans="2:58" hidden="1">
      <c r="B177" s="176" t="s">
        <v>327</v>
      </c>
      <c r="C177" s="176" t="str">
        <f t="shared" ca="1" si="180"/>
        <v>Veikla</v>
      </c>
      <c r="D177" t="str">
        <f t="shared" ca="1" si="181"/>
        <v>False</v>
      </c>
      <c r="E177" s="319">
        <v>1.25</v>
      </c>
      <c r="F177" s="319">
        <v>1.1000000000000001</v>
      </c>
      <c r="G177" s="319">
        <v>1</v>
      </c>
      <c r="H177" s="319">
        <v>0.9</v>
      </c>
      <c r="I177" s="319">
        <v>0.75</v>
      </c>
      <c r="J177" s="303">
        <v>1.05</v>
      </c>
      <c r="K177" s="119"/>
      <c r="L177" s="119">
        <v>1.25</v>
      </c>
      <c r="M177" s="119">
        <v>1.1000000000000001</v>
      </c>
      <c r="N177" s="119">
        <v>1</v>
      </c>
      <c r="O177" s="119">
        <v>0.9</v>
      </c>
      <c r="P177" s="119">
        <v>0.75</v>
      </c>
      <c r="Q177" s="119"/>
      <c r="R177" s="119"/>
      <c r="S177" s="119"/>
      <c r="T177" s="119"/>
      <c r="U177" s="119"/>
      <c r="V177" s="119"/>
      <c r="W177" s="119"/>
      <c r="X177" s="119"/>
      <c r="Y177" s="119"/>
      <c r="Z177" s="119"/>
      <c r="AA177" s="119"/>
      <c r="AB177" s="119"/>
      <c r="AC177" s="119"/>
      <c r="AD177" s="119"/>
      <c r="AE177" s="119"/>
      <c r="AF177" s="127"/>
      <c r="AG177" s="127"/>
      <c r="AH177" s="127"/>
      <c r="AI177" s="127"/>
      <c r="AJ177" s="127"/>
      <c r="AK177" s="127"/>
      <c r="AL177" s="127"/>
      <c r="AM177" s="127"/>
      <c r="AN177" s="127"/>
      <c r="AO177" s="127"/>
      <c r="AP177" s="127"/>
      <c r="AQ177" s="127"/>
      <c r="AR177" s="127"/>
      <c r="AS177" s="127"/>
      <c r="AT177" s="127"/>
      <c r="AU177" s="127"/>
      <c r="AV177" s="127"/>
      <c r="AW177" s="127"/>
      <c r="AX177" s="127"/>
      <c r="AY177" s="127"/>
      <c r="AZ177" s="127"/>
      <c r="BA177" s="127"/>
      <c r="BB177" s="127"/>
      <c r="BC177" s="127"/>
      <c r="BD177" s="127"/>
      <c r="BE177" s="127"/>
      <c r="BF177" s="127"/>
    </row>
    <row r="178" spans="2:58" hidden="1">
      <c r="B178" s="176" t="s">
        <v>328</v>
      </c>
      <c r="C178" s="176" t="str">
        <f t="shared" ca="1" si="180"/>
        <v>Veikla</v>
      </c>
      <c r="D178" t="str">
        <f t="shared" ca="1" si="181"/>
        <v>False</v>
      </c>
      <c r="E178" s="319">
        <v>1.25</v>
      </c>
      <c r="F178" s="319">
        <v>1.1000000000000001</v>
      </c>
      <c r="G178" s="319">
        <v>1</v>
      </c>
      <c r="H178" s="319">
        <v>0.9</v>
      </c>
      <c r="I178" s="319">
        <v>0.75</v>
      </c>
      <c r="J178" s="303">
        <v>1.1000000000000001</v>
      </c>
      <c r="K178" s="119"/>
      <c r="L178" s="119">
        <v>1.25</v>
      </c>
      <c r="M178" s="119">
        <v>1.1000000000000001</v>
      </c>
      <c r="N178" s="119">
        <v>1</v>
      </c>
      <c r="O178" s="119">
        <v>0.9</v>
      </c>
      <c r="P178" s="119">
        <v>0.75</v>
      </c>
      <c r="Q178" s="119"/>
      <c r="R178" s="119"/>
      <c r="S178" s="119"/>
      <c r="T178" s="119"/>
      <c r="U178" s="119"/>
      <c r="V178" s="119"/>
      <c r="W178" s="119"/>
      <c r="X178" s="119"/>
      <c r="Y178" s="119"/>
      <c r="Z178" s="119"/>
      <c r="AA178" s="119"/>
      <c r="AB178" s="119"/>
      <c r="AC178" s="119"/>
      <c r="AD178" s="119"/>
      <c r="AE178" s="119"/>
      <c r="AF178" s="127"/>
      <c r="AG178" s="127"/>
      <c r="AH178" s="127"/>
      <c r="AI178" s="127"/>
      <c r="AJ178" s="127"/>
      <c r="AK178" s="127"/>
      <c r="AL178" s="127"/>
      <c r="AM178" s="127"/>
      <c r="AN178" s="127"/>
      <c r="AO178" s="127"/>
      <c r="AP178" s="127"/>
      <c r="AQ178" s="127"/>
      <c r="AR178" s="127"/>
      <c r="AS178" s="127"/>
      <c r="AT178" s="127"/>
      <c r="AU178" s="127"/>
      <c r="AV178" s="127"/>
      <c r="AW178" s="127"/>
      <c r="AX178" s="127"/>
      <c r="AY178" s="127"/>
      <c r="AZ178" s="127"/>
      <c r="BA178" s="127"/>
      <c r="BB178" s="127"/>
      <c r="BC178" s="127"/>
      <c r="BD178" s="127"/>
      <c r="BE178" s="127"/>
      <c r="BF178" s="127"/>
    </row>
    <row r="179" spans="2:58" hidden="1">
      <c r="B179" s="176" t="s">
        <v>329</v>
      </c>
      <c r="C179" s="176" t="str">
        <f t="shared" ca="1" si="180"/>
        <v>Veikla</v>
      </c>
      <c r="D179" t="str">
        <f t="shared" ca="1" si="181"/>
        <v>False</v>
      </c>
      <c r="E179" s="319">
        <v>1.25</v>
      </c>
      <c r="F179" s="319">
        <v>1.1000000000000001</v>
      </c>
      <c r="G179" s="319">
        <v>1</v>
      </c>
      <c r="H179" s="319">
        <v>0.9</v>
      </c>
      <c r="I179" s="319">
        <v>0.75</v>
      </c>
      <c r="J179" s="303">
        <v>1.1499999999999999</v>
      </c>
      <c r="K179" s="119"/>
      <c r="L179" s="119">
        <v>1.25</v>
      </c>
      <c r="M179" s="119">
        <v>1.1000000000000001</v>
      </c>
      <c r="N179" s="119">
        <v>1</v>
      </c>
      <c r="O179" s="119">
        <v>0.9</v>
      </c>
      <c r="P179" s="119">
        <v>0.75</v>
      </c>
      <c r="Q179" s="119"/>
      <c r="R179" s="119"/>
      <c r="S179" s="119"/>
      <c r="T179" s="119"/>
      <c r="U179" s="119"/>
      <c r="V179" s="119"/>
      <c r="W179" s="119"/>
      <c r="X179" s="119"/>
      <c r="Y179" s="119"/>
      <c r="Z179" s="119"/>
      <c r="AA179" s="119"/>
      <c r="AB179" s="119"/>
      <c r="AC179" s="119"/>
      <c r="AD179" s="119"/>
      <c r="AE179" s="119"/>
      <c r="AF179" s="127"/>
      <c r="AG179" s="127"/>
      <c r="AH179" s="127"/>
      <c r="AI179" s="127"/>
      <c r="AJ179" s="127"/>
      <c r="AK179" s="127"/>
      <c r="AL179" s="127"/>
      <c r="AM179" s="127"/>
      <c r="AN179" s="127"/>
      <c r="AO179" s="127"/>
      <c r="AP179" s="127"/>
      <c r="AQ179" s="127"/>
      <c r="AR179" s="127"/>
      <c r="AS179" s="127"/>
      <c r="AT179" s="127"/>
      <c r="AU179" s="127"/>
      <c r="AV179" s="127"/>
      <c r="AW179" s="127"/>
      <c r="AX179" s="127"/>
      <c r="AY179" s="127"/>
      <c r="AZ179" s="127"/>
      <c r="BA179" s="127"/>
      <c r="BB179" s="127"/>
      <c r="BC179" s="127"/>
      <c r="BD179" s="127"/>
      <c r="BE179" s="127"/>
      <c r="BF179" s="127"/>
    </row>
    <row r="180" spans="2:58" hidden="1">
      <c r="B180" s="176" t="s">
        <v>330</v>
      </c>
      <c r="C180" s="176" t="str">
        <f t="shared" ca="1" si="180"/>
        <v>Veikla</v>
      </c>
      <c r="D180" t="str">
        <f t="shared" ca="1" si="181"/>
        <v>False</v>
      </c>
      <c r="E180" s="319">
        <v>1.25</v>
      </c>
      <c r="F180" s="319">
        <v>1.1000000000000001</v>
      </c>
      <c r="G180" s="319">
        <v>1</v>
      </c>
      <c r="H180" s="319">
        <v>0.9</v>
      </c>
      <c r="I180" s="319">
        <v>0.75</v>
      </c>
      <c r="J180" s="303">
        <v>1.2</v>
      </c>
      <c r="K180" s="119"/>
      <c r="L180" s="119">
        <v>1.25</v>
      </c>
      <c r="M180" s="119">
        <v>1.1000000000000001</v>
      </c>
      <c r="N180" s="119">
        <v>1</v>
      </c>
      <c r="O180" s="119">
        <v>0.9</v>
      </c>
      <c r="P180" s="119">
        <v>0.75</v>
      </c>
      <c r="Q180" s="119"/>
      <c r="R180" s="119"/>
      <c r="S180" s="119"/>
      <c r="T180" s="119"/>
      <c r="U180" s="119"/>
      <c r="V180" s="119"/>
      <c r="W180" s="119"/>
      <c r="X180" s="119"/>
      <c r="Y180" s="119"/>
      <c r="Z180" s="119"/>
      <c r="AA180" s="119"/>
      <c r="AB180" s="119"/>
      <c r="AC180" s="119"/>
      <c r="AD180" s="119"/>
      <c r="AE180" s="119"/>
      <c r="AF180" s="127"/>
      <c r="AG180" s="127"/>
      <c r="AH180" s="127"/>
      <c r="AI180" s="127"/>
      <c r="AJ180" s="127"/>
      <c r="AK180" s="127"/>
      <c r="AL180" s="127"/>
      <c r="AM180" s="127"/>
      <c r="AN180" s="127"/>
      <c r="AO180" s="127"/>
      <c r="AP180" s="127"/>
      <c r="AQ180" s="127"/>
      <c r="AR180" s="127"/>
      <c r="AS180" s="127"/>
      <c r="AT180" s="127"/>
      <c r="AU180" s="127"/>
      <c r="AV180" s="127"/>
      <c r="AW180" s="127"/>
      <c r="AX180" s="127"/>
      <c r="AY180" s="127"/>
      <c r="AZ180" s="127"/>
      <c r="BA180" s="127"/>
      <c r="BB180" s="127"/>
      <c r="BC180" s="127"/>
      <c r="BD180" s="127"/>
      <c r="BE180" s="127"/>
      <c r="BF180" s="127"/>
    </row>
    <row r="181" spans="2:58" hidden="1">
      <c r="B181" s="176" t="s">
        <v>331</v>
      </c>
      <c r="C181" s="176" t="str">
        <f t="shared" ca="1" si="180"/>
        <v>Veikla</v>
      </c>
      <c r="D181" t="str">
        <f t="shared" ca="1" si="181"/>
        <v>False</v>
      </c>
      <c r="E181" s="319">
        <v>1.25</v>
      </c>
      <c r="F181" s="319">
        <v>1.1000000000000001</v>
      </c>
      <c r="G181" s="319">
        <v>1</v>
      </c>
      <c r="H181" s="319">
        <v>0.9</v>
      </c>
      <c r="I181" s="319">
        <v>0.75</v>
      </c>
      <c r="J181" s="303">
        <v>1.25</v>
      </c>
      <c r="K181" s="119"/>
      <c r="L181" s="119">
        <v>1.25</v>
      </c>
      <c r="M181" s="119">
        <v>1.1000000000000001</v>
      </c>
      <c r="N181" s="119">
        <v>1</v>
      </c>
      <c r="O181" s="119">
        <v>0.9</v>
      </c>
      <c r="P181" s="119">
        <v>0.75</v>
      </c>
      <c r="Q181" s="119"/>
      <c r="R181" s="119"/>
      <c r="S181" s="119"/>
      <c r="T181" s="119"/>
      <c r="U181" s="119"/>
      <c r="V181" s="119"/>
      <c r="W181" s="119"/>
      <c r="X181" s="119"/>
      <c r="Y181" s="119"/>
      <c r="Z181" s="119"/>
      <c r="AA181" s="119"/>
      <c r="AB181" s="119"/>
      <c r="AC181" s="119"/>
      <c r="AD181" s="119"/>
      <c r="AE181" s="119"/>
      <c r="AF181" s="127"/>
      <c r="AG181" s="127"/>
      <c r="AH181" s="127"/>
      <c r="AI181" s="127"/>
      <c r="AJ181" s="127"/>
      <c r="AK181" s="127"/>
      <c r="AL181" s="127"/>
      <c r="AM181" s="127"/>
      <c r="AN181" s="127"/>
      <c r="AO181" s="127"/>
      <c r="AP181" s="127"/>
      <c r="AQ181" s="127"/>
      <c r="AR181" s="127"/>
      <c r="AS181" s="127"/>
      <c r="AT181" s="127"/>
      <c r="AU181" s="127"/>
      <c r="AV181" s="127"/>
      <c r="AW181" s="127"/>
      <c r="AX181" s="127"/>
      <c r="AY181" s="127"/>
      <c r="AZ181" s="127"/>
      <c r="BA181" s="127"/>
      <c r="BB181" s="127"/>
      <c r="BC181" s="127"/>
      <c r="BD181" s="127"/>
      <c r="BE181" s="127"/>
      <c r="BF181" s="127"/>
    </row>
    <row r="182" spans="2:58" hidden="1">
      <c r="B182" s="176" t="s">
        <v>332</v>
      </c>
      <c r="C182" s="176" t="str">
        <f t="shared" ca="1" si="180"/>
        <v>Veikla</v>
      </c>
      <c r="D182" t="str">
        <f t="shared" ca="1" si="181"/>
        <v>False</v>
      </c>
      <c r="E182" s="319">
        <v>1.25</v>
      </c>
      <c r="F182" s="319">
        <v>1.1000000000000001</v>
      </c>
      <c r="G182" s="319">
        <v>1</v>
      </c>
      <c r="H182" s="319">
        <v>0.9</v>
      </c>
      <c r="I182" s="319">
        <v>0.75</v>
      </c>
      <c r="J182" s="303">
        <v>1.3</v>
      </c>
      <c r="K182" s="119"/>
      <c r="L182" s="119">
        <v>1.25</v>
      </c>
      <c r="M182" s="119">
        <v>1.1000000000000001</v>
      </c>
      <c r="N182" s="119">
        <v>1</v>
      </c>
      <c r="O182" s="119">
        <v>0.9</v>
      </c>
      <c r="P182" s="119">
        <v>0.75</v>
      </c>
      <c r="Q182" s="119"/>
      <c r="R182" s="119"/>
      <c r="S182" s="119"/>
      <c r="T182" s="119"/>
      <c r="U182" s="119"/>
      <c r="V182" s="119"/>
      <c r="W182" s="119"/>
      <c r="X182" s="119"/>
      <c r="Y182" s="119"/>
      <c r="Z182" s="119"/>
      <c r="AA182" s="119"/>
      <c r="AB182" s="119"/>
      <c r="AC182" s="119"/>
      <c r="AD182" s="119"/>
      <c r="AE182" s="119"/>
      <c r="AF182" s="127"/>
      <c r="AG182" s="127"/>
      <c r="AH182" s="127"/>
      <c r="AI182" s="127"/>
      <c r="AJ182" s="127"/>
      <c r="AK182" s="127"/>
      <c r="AL182" s="127"/>
      <c r="AM182" s="127"/>
      <c r="AN182" s="127"/>
      <c r="AO182" s="127"/>
      <c r="AP182" s="127"/>
      <c r="AQ182" s="127"/>
      <c r="AR182" s="127"/>
      <c r="AS182" s="127"/>
      <c r="AT182" s="127"/>
      <c r="AU182" s="127"/>
      <c r="AV182" s="127"/>
      <c r="AW182" s="127"/>
      <c r="AX182" s="127"/>
      <c r="AY182" s="127"/>
      <c r="AZ182" s="127"/>
      <c r="BA182" s="127"/>
      <c r="BB182" s="127"/>
      <c r="BC182" s="127"/>
      <c r="BD182" s="127"/>
      <c r="BE182" s="127"/>
      <c r="BF182" s="127"/>
    </row>
    <row r="183" spans="2:58" hidden="1">
      <c r="B183" s="176" t="s">
        <v>333</v>
      </c>
      <c r="C183" s="176" t="str">
        <f t="shared" ca="1" si="180"/>
        <v>Veikla</v>
      </c>
      <c r="D183" t="str">
        <f t="shared" ca="1" si="181"/>
        <v>False</v>
      </c>
      <c r="E183" s="319">
        <v>1.25</v>
      </c>
      <c r="F183" s="319">
        <v>1.1000000000000001</v>
      </c>
      <c r="G183" s="319">
        <v>1</v>
      </c>
      <c r="H183" s="319">
        <v>0.9</v>
      </c>
      <c r="I183" s="319">
        <v>0.75</v>
      </c>
      <c r="J183" s="303">
        <v>1.35</v>
      </c>
      <c r="K183" s="119"/>
      <c r="L183" s="119">
        <v>1.25</v>
      </c>
      <c r="M183" s="119">
        <v>1.1000000000000001</v>
      </c>
      <c r="N183" s="119">
        <v>1</v>
      </c>
      <c r="O183" s="119">
        <v>0.9</v>
      </c>
      <c r="P183" s="119">
        <v>0.75</v>
      </c>
      <c r="Q183" s="119"/>
      <c r="R183" s="119"/>
      <c r="S183" s="119"/>
      <c r="T183" s="119"/>
      <c r="U183" s="119"/>
      <c r="V183" s="119"/>
      <c r="W183" s="119"/>
      <c r="X183" s="119"/>
      <c r="Y183" s="119"/>
      <c r="Z183" s="119"/>
      <c r="AA183" s="119"/>
      <c r="AB183" s="119"/>
      <c r="AC183" s="119"/>
      <c r="AD183" s="119"/>
      <c r="AE183" s="119"/>
      <c r="AF183" s="127"/>
      <c r="AG183" s="127"/>
      <c r="AH183" s="127"/>
      <c r="AI183" s="127"/>
      <c r="AJ183" s="127"/>
      <c r="AK183" s="127"/>
      <c r="AL183" s="127"/>
      <c r="AM183" s="127"/>
      <c r="AN183" s="127"/>
      <c r="AO183" s="127"/>
      <c r="AP183" s="127"/>
      <c r="AQ183" s="127"/>
      <c r="AR183" s="127"/>
      <c r="AS183" s="127"/>
      <c r="AT183" s="127"/>
      <c r="AU183" s="127"/>
      <c r="AV183" s="127"/>
      <c r="AW183" s="127"/>
      <c r="AX183" s="127"/>
      <c r="AY183" s="127"/>
      <c r="AZ183" s="127"/>
      <c r="BA183" s="127"/>
      <c r="BB183" s="127"/>
      <c r="BC183" s="127"/>
      <c r="BD183" s="127"/>
      <c r="BE183" s="127"/>
      <c r="BF183" s="127"/>
    </row>
    <row r="184" spans="2:58" hidden="1">
      <c r="B184" s="176" t="s">
        <v>334</v>
      </c>
      <c r="C184" s="176" t="str">
        <f t="shared" ca="1" si="180"/>
        <v>Reinvesticijos (po priemonės įgyvendinimo)</v>
      </c>
      <c r="D184" t="str">
        <f t="shared" ca="1" si="181"/>
        <v>False</v>
      </c>
      <c r="E184" s="319">
        <v>1.25</v>
      </c>
      <c r="F184" s="319">
        <v>1.1000000000000001</v>
      </c>
      <c r="G184" s="319">
        <v>1</v>
      </c>
      <c r="H184" s="319">
        <v>0.9</v>
      </c>
      <c r="I184" s="319">
        <v>0.75</v>
      </c>
      <c r="J184" s="303">
        <v>1.4</v>
      </c>
      <c r="K184" s="119"/>
      <c r="L184" s="119">
        <v>1.25</v>
      </c>
      <c r="M184" s="119">
        <v>1.1000000000000001</v>
      </c>
      <c r="N184" s="119">
        <v>1</v>
      </c>
      <c r="O184" s="119">
        <v>0.9</v>
      </c>
      <c r="P184" s="119">
        <v>0.75</v>
      </c>
      <c r="Q184" s="119"/>
      <c r="R184" s="119"/>
      <c r="S184" s="119"/>
      <c r="T184" s="119"/>
      <c r="U184" s="119"/>
      <c r="V184" s="119"/>
      <c r="W184" s="119"/>
      <c r="X184" s="119"/>
      <c r="Y184" s="119"/>
      <c r="Z184" s="119"/>
      <c r="AA184" s="119"/>
      <c r="AB184" s="119"/>
      <c r="AC184" s="119"/>
      <c r="AD184" s="119"/>
      <c r="AE184" s="119"/>
      <c r="AF184" s="127"/>
      <c r="AG184" s="127"/>
      <c r="AH184" s="127"/>
      <c r="AI184" s="127"/>
      <c r="AJ184" s="127"/>
      <c r="AK184" s="127"/>
      <c r="AL184" s="127"/>
      <c r="AM184" s="127"/>
      <c r="AN184" s="127"/>
      <c r="AO184" s="127"/>
      <c r="AP184" s="127"/>
      <c r="AQ184" s="127"/>
      <c r="AR184" s="127"/>
      <c r="AS184" s="127"/>
      <c r="AT184" s="127"/>
      <c r="AU184" s="127"/>
      <c r="AV184" s="127"/>
      <c r="AW184" s="127"/>
      <c r="AX184" s="127"/>
      <c r="AY184" s="127"/>
      <c r="AZ184" s="127"/>
      <c r="BA184" s="127"/>
      <c r="BB184" s="127"/>
      <c r="BC184" s="127"/>
      <c r="BD184" s="127"/>
      <c r="BE184" s="127"/>
      <c r="BF184" s="127"/>
    </row>
    <row r="185" spans="2:58" hidden="1">
      <c r="B185" s="176" t="s">
        <v>335</v>
      </c>
      <c r="C185" s="176" t="str">
        <f t="shared" ca="1" si="180"/>
        <v>Likutinė vertė</v>
      </c>
      <c r="D185" t="str">
        <f t="shared" ca="1" si="181"/>
        <v>False</v>
      </c>
      <c r="E185" s="319">
        <v>0.75</v>
      </c>
      <c r="F185" s="319">
        <v>0.9</v>
      </c>
      <c r="G185" s="319">
        <v>1</v>
      </c>
      <c r="H185" s="319">
        <v>1.1000000000000001</v>
      </c>
      <c r="I185" s="319">
        <v>1.25</v>
      </c>
      <c r="J185" s="303">
        <v>1.45</v>
      </c>
      <c r="K185" s="119"/>
      <c r="L185" s="119">
        <v>0.75</v>
      </c>
      <c r="M185" s="119">
        <v>0.9</v>
      </c>
      <c r="N185" s="119">
        <v>1</v>
      </c>
      <c r="O185" s="119">
        <v>1.1000000000000001</v>
      </c>
      <c r="P185" s="119">
        <v>1.25</v>
      </c>
      <c r="Q185" s="119"/>
      <c r="R185" s="119"/>
      <c r="S185" s="119"/>
      <c r="T185" s="119"/>
      <c r="U185" s="119"/>
      <c r="V185" s="119"/>
      <c r="W185" s="119"/>
      <c r="X185" s="119"/>
      <c r="Y185" s="119"/>
      <c r="Z185" s="119"/>
      <c r="AA185" s="119"/>
      <c r="AB185" s="119"/>
      <c r="AC185" s="119"/>
      <c r="AD185" s="119"/>
      <c r="AE185" s="119"/>
      <c r="AF185" s="127"/>
      <c r="AG185" s="127"/>
      <c r="AH185" s="127"/>
      <c r="AI185" s="127"/>
      <c r="AJ185" s="127"/>
      <c r="AK185" s="127"/>
      <c r="AL185" s="127"/>
      <c r="AM185" s="127"/>
      <c r="AN185" s="127"/>
      <c r="AO185" s="127"/>
      <c r="AP185" s="127"/>
      <c r="AQ185" s="127"/>
      <c r="AR185" s="127"/>
      <c r="AS185" s="127"/>
      <c r="AT185" s="127"/>
      <c r="AU185" s="127"/>
      <c r="AV185" s="127"/>
      <c r="AW185" s="127"/>
      <c r="AX185" s="127"/>
      <c r="AY185" s="127"/>
      <c r="AZ185" s="127"/>
      <c r="BA185" s="127"/>
      <c r="BB185" s="127"/>
      <c r="BC185" s="127"/>
      <c r="BD185" s="127"/>
      <c r="BE185" s="127"/>
      <c r="BF185" s="127"/>
    </row>
    <row r="186" spans="2:58" hidden="1">
      <c r="B186" s="176" t="s">
        <v>336</v>
      </c>
      <c r="C186" s="176" t="str">
        <f t="shared" ca="1" si="180"/>
        <v>Veikla</v>
      </c>
      <c r="D186" t="str">
        <f t="shared" ca="1" si="181"/>
        <v>False</v>
      </c>
      <c r="E186" s="319">
        <v>1.25</v>
      </c>
      <c r="F186" s="319">
        <v>1.1000000000000001</v>
      </c>
      <c r="G186" s="319">
        <v>1</v>
      </c>
      <c r="H186" s="319">
        <v>0.9</v>
      </c>
      <c r="I186" s="319">
        <v>0.75</v>
      </c>
      <c r="J186" s="303">
        <v>1.5</v>
      </c>
      <c r="K186" s="119"/>
      <c r="L186" s="119">
        <v>1.25</v>
      </c>
      <c r="M186" s="119">
        <v>1.1000000000000001</v>
      </c>
      <c r="N186" s="119">
        <v>1</v>
      </c>
      <c r="O186" s="119">
        <v>0.9</v>
      </c>
      <c r="P186" s="119">
        <v>0.75</v>
      </c>
      <c r="Q186" s="119"/>
      <c r="R186" s="119"/>
      <c r="S186" s="119"/>
      <c r="T186" s="119"/>
      <c r="U186" s="119"/>
      <c r="V186" s="119"/>
      <c r="W186" s="119"/>
      <c r="X186" s="119"/>
      <c r="Y186" s="119"/>
      <c r="Z186" s="119"/>
      <c r="AA186" s="119"/>
      <c r="AB186" s="119"/>
      <c r="AC186" s="119"/>
      <c r="AD186" s="119"/>
      <c r="AE186" s="119"/>
      <c r="AF186" s="127"/>
      <c r="AG186" s="127"/>
      <c r="AH186" s="127"/>
      <c r="AI186" s="127"/>
      <c r="AJ186" s="127"/>
      <c r="AK186" s="127"/>
      <c r="AL186" s="127"/>
      <c r="AM186" s="127"/>
      <c r="AN186" s="127"/>
      <c r="AO186" s="127"/>
      <c r="AP186" s="127"/>
      <c r="AQ186" s="127"/>
      <c r="AR186" s="127"/>
      <c r="AS186" s="127"/>
      <c r="AT186" s="127"/>
      <c r="AU186" s="127"/>
      <c r="AV186" s="127"/>
      <c r="AW186" s="127"/>
      <c r="AX186" s="127"/>
      <c r="AY186" s="127"/>
      <c r="AZ186" s="127"/>
      <c r="BA186" s="127"/>
      <c r="BB186" s="127"/>
      <c r="BC186" s="127"/>
      <c r="BD186" s="127"/>
      <c r="BE186" s="127"/>
      <c r="BF186" s="127"/>
    </row>
    <row r="187" spans="2:58" hidden="1">
      <c r="B187" s="176" t="s">
        <v>337</v>
      </c>
      <c r="C187" s="176" t="str">
        <f t="shared" ca="1" si="180"/>
        <v>Veikla</v>
      </c>
      <c r="D187" t="str">
        <f t="shared" ca="1" si="181"/>
        <v>False</v>
      </c>
      <c r="E187" s="319">
        <v>1.25</v>
      </c>
      <c r="F187" s="319">
        <v>1.1000000000000001</v>
      </c>
      <c r="G187" s="319">
        <v>1</v>
      </c>
      <c r="H187" s="319">
        <v>0.9</v>
      </c>
      <c r="I187" s="319">
        <v>0.75</v>
      </c>
      <c r="J187" s="303">
        <v>1.55</v>
      </c>
      <c r="K187" s="119"/>
      <c r="L187" s="119">
        <v>1.25</v>
      </c>
      <c r="M187" s="119">
        <v>1.1000000000000001</v>
      </c>
      <c r="N187" s="119">
        <v>1</v>
      </c>
      <c r="O187" s="119">
        <v>0.9</v>
      </c>
      <c r="P187" s="119">
        <v>0.75</v>
      </c>
      <c r="Q187" s="119"/>
      <c r="R187" s="119"/>
      <c r="S187" s="119"/>
      <c r="T187" s="119"/>
      <c r="U187" s="119"/>
      <c r="V187" s="119"/>
      <c r="W187" s="119"/>
      <c r="X187" s="119"/>
      <c r="Y187" s="119"/>
      <c r="Z187" s="119"/>
      <c r="AA187" s="119"/>
      <c r="AB187" s="119"/>
      <c r="AC187" s="119"/>
      <c r="AD187" s="119"/>
      <c r="AE187" s="119"/>
      <c r="AF187" s="127"/>
      <c r="AG187" s="127"/>
      <c r="AH187" s="127"/>
      <c r="AI187" s="127"/>
      <c r="AJ187" s="127"/>
      <c r="AK187" s="127"/>
      <c r="AL187" s="127"/>
      <c r="AM187" s="127"/>
      <c r="AN187" s="127"/>
      <c r="AO187" s="127"/>
      <c r="AP187" s="127"/>
      <c r="AQ187" s="127"/>
      <c r="AR187" s="127"/>
      <c r="AS187" s="127"/>
      <c r="AT187" s="127"/>
      <c r="AU187" s="127"/>
      <c r="AV187" s="127"/>
      <c r="AW187" s="127"/>
      <c r="AX187" s="127"/>
      <c r="AY187" s="127"/>
      <c r="AZ187" s="127"/>
      <c r="BA187" s="127"/>
      <c r="BB187" s="127"/>
      <c r="BC187" s="127"/>
      <c r="BD187" s="127"/>
      <c r="BE187" s="127"/>
      <c r="BF187" s="127"/>
    </row>
    <row r="188" spans="2:58" hidden="1">
      <c r="B188" s="176" t="s">
        <v>338</v>
      </c>
      <c r="C188" s="176" t="str">
        <f t="shared" ca="1" si="180"/>
        <v>Veikla</v>
      </c>
      <c r="D188" t="str">
        <f t="shared" ca="1" si="181"/>
        <v>False</v>
      </c>
      <c r="E188" s="319">
        <v>1.25</v>
      </c>
      <c r="F188" s="319">
        <v>1.1000000000000001</v>
      </c>
      <c r="G188" s="319">
        <v>1</v>
      </c>
      <c r="H188" s="319">
        <v>0.9</v>
      </c>
      <c r="I188" s="319">
        <v>0.75</v>
      </c>
      <c r="J188" s="303">
        <v>1.6</v>
      </c>
      <c r="K188" s="119"/>
      <c r="L188" s="119">
        <v>1.25</v>
      </c>
      <c r="M188" s="119">
        <v>1.1000000000000001</v>
      </c>
      <c r="N188" s="119">
        <v>1</v>
      </c>
      <c r="O188" s="119">
        <v>0.9</v>
      </c>
      <c r="P188" s="119">
        <v>0.75</v>
      </c>
      <c r="Q188" s="119"/>
      <c r="R188" s="119"/>
      <c r="S188" s="119"/>
      <c r="T188" s="119"/>
      <c r="U188" s="119"/>
      <c r="V188" s="119"/>
      <c r="W188" s="119"/>
      <c r="X188" s="119"/>
      <c r="Y188" s="119"/>
      <c r="Z188" s="119"/>
      <c r="AA188" s="119"/>
      <c r="AB188" s="119"/>
      <c r="AC188" s="119"/>
      <c r="AD188" s="119"/>
      <c r="AE188" s="119"/>
      <c r="AF188" s="127"/>
      <c r="AG188" s="127"/>
      <c r="AH188" s="127"/>
      <c r="AI188" s="127"/>
      <c r="AJ188" s="127"/>
      <c r="AK188" s="127"/>
      <c r="AL188" s="127"/>
      <c r="AM188" s="127"/>
      <c r="AN188" s="127"/>
      <c r="AO188" s="127"/>
      <c r="AP188" s="127"/>
      <c r="AQ188" s="127"/>
      <c r="AR188" s="127"/>
      <c r="AS188" s="127"/>
      <c r="AT188" s="127"/>
      <c r="AU188" s="127"/>
      <c r="AV188" s="127"/>
      <c r="AW188" s="127"/>
      <c r="AX188" s="127"/>
      <c r="AY188" s="127"/>
      <c r="AZ188" s="127"/>
      <c r="BA188" s="127"/>
      <c r="BB188" s="127"/>
      <c r="BC188" s="127"/>
      <c r="BD188" s="127"/>
      <c r="BE188" s="127"/>
      <c r="BF188" s="127"/>
    </row>
    <row r="189" spans="2:58" hidden="1">
      <c r="B189" s="176" t="s">
        <v>339</v>
      </c>
      <c r="C189" s="176" t="str">
        <f t="shared" ca="1" si="180"/>
        <v>Veikla</v>
      </c>
      <c r="D189" t="str">
        <f t="shared" ca="1" si="181"/>
        <v>False</v>
      </c>
      <c r="E189" s="319">
        <v>1.25</v>
      </c>
      <c r="F189" s="319">
        <v>1.1000000000000001</v>
      </c>
      <c r="G189" s="319">
        <v>1</v>
      </c>
      <c r="H189" s="319">
        <v>0.9</v>
      </c>
      <c r="I189" s="319">
        <v>0.75</v>
      </c>
      <c r="J189" s="303">
        <v>1.65</v>
      </c>
      <c r="K189" s="119"/>
      <c r="L189" s="119">
        <v>1.25</v>
      </c>
      <c r="M189" s="119">
        <v>1.1000000000000001</v>
      </c>
      <c r="N189" s="119">
        <v>1</v>
      </c>
      <c r="O189" s="119">
        <v>0.9</v>
      </c>
      <c r="P189" s="119">
        <v>0.75</v>
      </c>
      <c r="Q189" s="119"/>
      <c r="R189" s="119"/>
      <c r="S189" s="119"/>
      <c r="T189" s="119"/>
      <c r="U189" s="119"/>
      <c r="V189" s="119"/>
      <c r="W189" s="119"/>
      <c r="X189" s="119"/>
      <c r="Y189" s="119"/>
      <c r="Z189" s="119"/>
      <c r="AA189" s="119"/>
      <c r="AB189" s="119"/>
      <c r="AC189" s="119"/>
      <c r="AD189" s="119"/>
      <c r="AE189" s="119"/>
      <c r="AF189" s="127"/>
      <c r="AG189" s="127"/>
      <c r="AH189" s="127"/>
      <c r="AI189" s="127"/>
      <c r="AJ189" s="127"/>
      <c r="AK189" s="127"/>
      <c r="AL189" s="127"/>
      <c r="AM189" s="127"/>
      <c r="AN189" s="127"/>
      <c r="AO189" s="127"/>
      <c r="AP189" s="127"/>
      <c r="AQ189" s="127"/>
      <c r="AR189" s="127"/>
      <c r="AS189" s="127"/>
      <c r="AT189" s="127"/>
      <c r="AU189" s="127"/>
      <c r="AV189" s="127"/>
      <c r="AW189" s="127"/>
      <c r="AX189" s="127"/>
      <c r="AY189" s="127"/>
      <c r="AZ189" s="127"/>
      <c r="BA189" s="127"/>
      <c r="BB189" s="127"/>
      <c r="BC189" s="127"/>
      <c r="BD189" s="127"/>
      <c r="BE189" s="127"/>
      <c r="BF189" s="127"/>
    </row>
    <row r="190" spans="2:58" hidden="1">
      <c r="B190" s="176" t="s">
        <v>340</v>
      </c>
      <c r="C190" s="176" t="str">
        <f t="shared" ca="1" si="180"/>
        <v>Veikla</v>
      </c>
      <c r="D190" t="str">
        <f t="shared" ca="1" si="181"/>
        <v>False</v>
      </c>
      <c r="E190" s="319">
        <v>1.25</v>
      </c>
      <c r="F190" s="319">
        <v>1.1000000000000001</v>
      </c>
      <c r="G190" s="319">
        <v>1</v>
      </c>
      <c r="H190" s="319">
        <v>0.9</v>
      </c>
      <c r="I190" s="319">
        <v>0.75</v>
      </c>
      <c r="J190" s="303">
        <v>1.7</v>
      </c>
      <c r="K190" s="119"/>
      <c r="L190" s="119">
        <v>1.25</v>
      </c>
      <c r="M190" s="119">
        <v>1.1000000000000001</v>
      </c>
      <c r="N190" s="119">
        <v>1</v>
      </c>
      <c r="O190" s="119">
        <v>0.9</v>
      </c>
      <c r="P190" s="119">
        <v>0.75</v>
      </c>
      <c r="Q190" s="119"/>
      <c r="R190" s="119"/>
      <c r="S190" s="119"/>
      <c r="T190" s="119"/>
      <c r="U190" s="119"/>
      <c r="V190" s="119"/>
      <c r="W190" s="119"/>
      <c r="X190" s="119"/>
      <c r="Y190" s="119"/>
      <c r="Z190" s="119"/>
      <c r="AA190" s="119"/>
      <c r="AB190" s="119"/>
      <c r="AC190" s="119"/>
      <c r="AD190" s="119"/>
      <c r="AE190" s="119"/>
      <c r="AF190" s="127"/>
      <c r="AG190" s="127"/>
      <c r="AH190" s="127"/>
      <c r="AI190" s="127"/>
      <c r="AJ190" s="127"/>
      <c r="AK190" s="127"/>
      <c r="AL190" s="127"/>
      <c r="AM190" s="127"/>
      <c r="AN190" s="127"/>
      <c r="AO190" s="127"/>
      <c r="AP190" s="127"/>
      <c r="AQ190" s="127"/>
      <c r="AR190" s="127"/>
      <c r="AS190" s="127"/>
      <c r="AT190" s="127"/>
      <c r="AU190" s="127"/>
      <c r="AV190" s="127"/>
      <c r="AW190" s="127"/>
      <c r="AX190" s="127"/>
      <c r="AY190" s="127"/>
      <c r="AZ190" s="127"/>
      <c r="BA190" s="127"/>
      <c r="BB190" s="127"/>
      <c r="BC190" s="127"/>
      <c r="BD190" s="127"/>
      <c r="BE190" s="127"/>
      <c r="BF190" s="127"/>
    </row>
    <row r="191" spans="2:58" hidden="1">
      <c r="B191" s="176" t="s">
        <v>341</v>
      </c>
      <c r="C191" s="176" t="str">
        <f t="shared" ca="1" si="180"/>
        <v>Veikla</v>
      </c>
      <c r="D191" t="str">
        <f t="shared" ca="1" si="181"/>
        <v>False</v>
      </c>
      <c r="E191" s="319">
        <v>1.25</v>
      </c>
      <c r="F191" s="319">
        <v>1.1000000000000001</v>
      </c>
      <c r="G191" s="319">
        <v>1</v>
      </c>
      <c r="H191" s="319">
        <v>0.9</v>
      </c>
      <c r="I191" s="319">
        <v>0.75</v>
      </c>
      <c r="J191" s="303">
        <v>1.75</v>
      </c>
      <c r="K191" s="119"/>
      <c r="L191" s="119">
        <v>1.25</v>
      </c>
      <c r="M191" s="119">
        <v>1.1000000000000001</v>
      </c>
      <c r="N191" s="119">
        <v>1</v>
      </c>
      <c r="O191" s="119">
        <v>0.9</v>
      </c>
      <c r="P191" s="119">
        <v>0.75</v>
      </c>
      <c r="Q191" s="119"/>
      <c r="R191" s="119"/>
      <c r="S191" s="119"/>
      <c r="T191" s="119"/>
      <c r="U191" s="119"/>
      <c r="V191" s="119"/>
      <c r="W191" s="119"/>
      <c r="X191" s="119"/>
      <c r="Y191" s="119"/>
      <c r="Z191" s="119"/>
      <c r="AA191" s="119"/>
      <c r="AB191" s="119"/>
      <c r="AC191" s="119"/>
      <c r="AD191" s="119"/>
      <c r="AE191" s="119"/>
      <c r="AF191" s="127"/>
      <c r="AG191" s="127"/>
      <c r="AH191" s="127"/>
      <c r="AI191" s="127"/>
      <c r="AJ191" s="127"/>
      <c r="AK191" s="127"/>
      <c r="AL191" s="127"/>
      <c r="AM191" s="127"/>
      <c r="AN191" s="127"/>
      <c r="AO191" s="127"/>
      <c r="AP191" s="127"/>
      <c r="AQ191" s="127"/>
      <c r="AR191" s="127"/>
      <c r="AS191" s="127"/>
      <c r="AT191" s="127"/>
      <c r="AU191" s="127"/>
      <c r="AV191" s="127"/>
      <c r="AW191" s="127"/>
      <c r="AX191" s="127"/>
      <c r="AY191" s="127"/>
      <c r="AZ191" s="127"/>
      <c r="BA191" s="127"/>
      <c r="BB191" s="127"/>
      <c r="BC191" s="127"/>
      <c r="BD191" s="127"/>
      <c r="BE191" s="127"/>
      <c r="BF191" s="127"/>
    </row>
    <row r="192" spans="2:58" hidden="1">
      <c r="B192" s="176" t="s">
        <v>342</v>
      </c>
      <c r="C192" s="176" t="str">
        <f t="shared" ca="1" si="180"/>
        <v>Veikla</v>
      </c>
      <c r="D192" t="str">
        <f t="shared" ca="1" si="181"/>
        <v>False</v>
      </c>
      <c r="E192" s="319">
        <v>1.25</v>
      </c>
      <c r="F192" s="319">
        <v>1.1000000000000001</v>
      </c>
      <c r="G192" s="319">
        <v>1</v>
      </c>
      <c r="H192" s="319">
        <v>0.9</v>
      </c>
      <c r="I192" s="319">
        <v>0.75</v>
      </c>
      <c r="J192" s="303">
        <v>1.8</v>
      </c>
      <c r="K192" s="119"/>
      <c r="L192" s="119">
        <v>1.25</v>
      </c>
      <c r="M192" s="119">
        <v>1.1000000000000001</v>
      </c>
      <c r="N192" s="119">
        <v>1</v>
      </c>
      <c r="O192" s="119">
        <v>0.9</v>
      </c>
      <c r="P192" s="119">
        <v>0.75</v>
      </c>
      <c r="Q192" s="119"/>
      <c r="R192" s="119"/>
      <c r="S192" s="119"/>
      <c r="T192" s="119"/>
      <c r="U192" s="119"/>
      <c r="V192" s="119"/>
      <c r="W192" s="119"/>
      <c r="X192" s="119"/>
      <c r="Y192" s="119"/>
      <c r="Z192" s="119"/>
      <c r="AA192" s="119"/>
      <c r="AB192" s="119"/>
      <c r="AC192" s="119"/>
      <c r="AD192" s="119"/>
      <c r="AE192" s="119"/>
      <c r="AF192" s="127"/>
      <c r="AG192" s="127"/>
      <c r="AH192" s="127"/>
      <c r="AI192" s="127"/>
      <c r="AJ192" s="127"/>
      <c r="AK192" s="127"/>
      <c r="AL192" s="127"/>
      <c r="AM192" s="127"/>
      <c r="AN192" s="127"/>
      <c r="AO192" s="127"/>
      <c r="AP192" s="127"/>
      <c r="AQ192" s="127"/>
      <c r="AR192" s="127"/>
      <c r="AS192" s="127"/>
      <c r="AT192" s="127"/>
      <c r="AU192" s="127"/>
      <c r="AV192" s="127"/>
      <c r="AW192" s="127"/>
      <c r="AX192" s="127"/>
      <c r="AY192" s="127"/>
      <c r="AZ192" s="127"/>
      <c r="BA192" s="127"/>
      <c r="BB192" s="127"/>
      <c r="BC192" s="127"/>
      <c r="BD192" s="127"/>
      <c r="BE192" s="127"/>
      <c r="BF192" s="127"/>
    </row>
    <row r="193" spans="2:58" hidden="1">
      <c r="B193" s="176" t="s">
        <v>343</v>
      </c>
      <c r="C193" s="176" t="str">
        <f t="shared" ca="1" si="180"/>
        <v>Veikla</v>
      </c>
      <c r="D193" t="str">
        <f t="shared" ca="1" si="181"/>
        <v>False</v>
      </c>
      <c r="E193" s="319">
        <v>1.25</v>
      </c>
      <c r="F193" s="319">
        <v>1.1000000000000001</v>
      </c>
      <c r="G193" s="319">
        <v>1</v>
      </c>
      <c r="H193" s="319">
        <v>0.9</v>
      </c>
      <c r="I193" s="319">
        <v>0.75</v>
      </c>
      <c r="J193" s="303">
        <v>1.85</v>
      </c>
      <c r="K193" s="119"/>
      <c r="L193" s="119">
        <v>1.25</v>
      </c>
      <c r="M193" s="119">
        <v>1.1000000000000001</v>
      </c>
      <c r="N193" s="119">
        <v>1</v>
      </c>
      <c r="O193" s="119">
        <v>0.9</v>
      </c>
      <c r="P193" s="119">
        <v>0.75</v>
      </c>
      <c r="Q193" s="119"/>
      <c r="R193" s="119"/>
      <c r="S193" s="119"/>
      <c r="T193" s="119"/>
      <c r="U193" s="119"/>
      <c r="V193" s="119"/>
      <c r="W193" s="119"/>
      <c r="X193" s="119"/>
      <c r="Y193" s="119"/>
      <c r="Z193" s="119"/>
      <c r="AA193" s="119"/>
      <c r="AB193" s="119"/>
      <c r="AC193" s="119"/>
      <c r="AD193" s="119"/>
      <c r="AE193" s="119"/>
      <c r="AF193" s="127"/>
      <c r="AG193" s="127"/>
      <c r="AH193" s="127"/>
      <c r="AI193" s="127"/>
      <c r="AJ193" s="127"/>
      <c r="AK193" s="127"/>
      <c r="AL193" s="127"/>
      <c r="AM193" s="127"/>
      <c r="AN193" s="127"/>
      <c r="AO193" s="127"/>
      <c r="AP193" s="127"/>
      <c r="AQ193" s="127"/>
      <c r="AR193" s="127"/>
      <c r="AS193" s="127"/>
      <c r="AT193" s="127"/>
      <c r="AU193" s="127"/>
      <c r="AV193" s="127"/>
      <c r="AW193" s="127"/>
      <c r="AX193" s="127"/>
      <c r="AY193" s="127"/>
      <c r="AZ193" s="127"/>
      <c r="BA193" s="127"/>
      <c r="BB193" s="127"/>
      <c r="BC193" s="127"/>
      <c r="BD193" s="127"/>
      <c r="BE193" s="127"/>
      <c r="BF193" s="127"/>
    </row>
    <row r="194" spans="2:58" hidden="1">
      <c r="B194" s="176" t="s">
        <v>344</v>
      </c>
      <c r="C194" s="176" t="str">
        <f t="shared" ca="1" si="180"/>
        <v>Reinvesticijos (po priemonės įgyvendinimo)</v>
      </c>
      <c r="D194" t="str">
        <f t="shared" ca="1" si="181"/>
        <v>False</v>
      </c>
      <c r="E194" s="319">
        <v>1.25</v>
      </c>
      <c r="F194" s="319">
        <v>1.1000000000000001</v>
      </c>
      <c r="G194" s="319">
        <v>1</v>
      </c>
      <c r="H194" s="319">
        <v>0.9</v>
      </c>
      <c r="I194" s="319">
        <v>0.75</v>
      </c>
      <c r="J194" s="303">
        <v>1.9</v>
      </c>
      <c r="K194" s="119"/>
      <c r="L194" s="119">
        <v>1.25</v>
      </c>
      <c r="M194" s="119">
        <v>1.1000000000000001</v>
      </c>
      <c r="N194" s="119">
        <v>1</v>
      </c>
      <c r="O194" s="119">
        <v>0.9</v>
      </c>
      <c r="P194" s="119">
        <v>0.75</v>
      </c>
      <c r="Q194" s="119"/>
      <c r="R194" s="119"/>
      <c r="S194" s="119"/>
      <c r="T194" s="119"/>
      <c r="U194" s="119"/>
      <c r="V194" s="119"/>
      <c r="W194" s="119"/>
      <c r="X194" s="119"/>
      <c r="Y194" s="119"/>
      <c r="Z194" s="119"/>
      <c r="AA194" s="119"/>
      <c r="AB194" s="119"/>
      <c r="AC194" s="119"/>
      <c r="AD194" s="119"/>
      <c r="AE194" s="119"/>
      <c r="AF194" s="127"/>
      <c r="AG194" s="127"/>
      <c r="AH194" s="127"/>
      <c r="AI194" s="127"/>
      <c r="AJ194" s="127"/>
      <c r="AK194" s="127"/>
      <c r="AL194" s="127"/>
      <c r="AM194" s="127"/>
      <c r="AN194" s="127"/>
      <c r="AO194" s="127"/>
      <c r="AP194" s="127"/>
      <c r="AQ194" s="127"/>
      <c r="AR194" s="127"/>
      <c r="AS194" s="127"/>
      <c r="AT194" s="127"/>
      <c r="AU194" s="127"/>
      <c r="AV194" s="127"/>
      <c r="AW194" s="127"/>
      <c r="AX194" s="127"/>
      <c r="AY194" s="127"/>
      <c r="AZ194" s="127"/>
      <c r="BA194" s="127"/>
      <c r="BB194" s="127"/>
      <c r="BC194" s="127"/>
      <c r="BD194" s="127"/>
      <c r="BE194" s="127"/>
      <c r="BF194" s="127"/>
    </row>
    <row r="195" spans="2:58" hidden="1">
      <c r="B195" s="176" t="s">
        <v>345</v>
      </c>
      <c r="C195" s="176" t="str">
        <f t="shared" ca="1" si="180"/>
        <v>Likutinė vertė</v>
      </c>
      <c r="D195" t="str">
        <f t="shared" ca="1" si="181"/>
        <v>False</v>
      </c>
      <c r="E195" s="319">
        <v>0.75</v>
      </c>
      <c r="F195" s="319">
        <v>0.9</v>
      </c>
      <c r="G195" s="319">
        <v>1</v>
      </c>
      <c r="H195" s="319">
        <v>1.1000000000000001</v>
      </c>
      <c r="I195" s="319">
        <v>1.25</v>
      </c>
      <c r="J195" s="303">
        <v>1.95</v>
      </c>
      <c r="K195" s="119"/>
      <c r="L195" s="119">
        <v>0.75</v>
      </c>
      <c r="M195" s="119">
        <v>0.9</v>
      </c>
      <c r="N195" s="119">
        <v>1</v>
      </c>
      <c r="O195" s="119">
        <v>1.1000000000000001</v>
      </c>
      <c r="P195" s="119">
        <v>1.25</v>
      </c>
      <c r="Q195" s="119"/>
      <c r="R195" s="119"/>
      <c r="S195" s="119"/>
      <c r="T195" s="119"/>
      <c r="U195" s="119"/>
      <c r="V195" s="119"/>
      <c r="W195" s="119"/>
      <c r="X195" s="119"/>
      <c r="Y195" s="119"/>
      <c r="Z195" s="119"/>
      <c r="AA195" s="119"/>
      <c r="AB195" s="119"/>
      <c r="AC195" s="119"/>
      <c r="AD195" s="119"/>
      <c r="AE195" s="119"/>
      <c r="AF195" s="127"/>
      <c r="AG195" s="127"/>
      <c r="AH195" s="127"/>
      <c r="AI195" s="127"/>
      <c r="AJ195" s="127"/>
      <c r="AK195" s="127"/>
      <c r="AL195" s="127"/>
      <c r="AM195" s="127"/>
      <c r="AN195" s="127"/>
      <c r="AO195" s="127"/>
      <c r="AP195" s="127"/>
      <c r="AQ195" s="127"/>
      <c r="AR195" s="127"/>
      <c r="AS195" s="127"/>
      <c r="AT195" s="127"/>
      <c r="AU195" s="127"/>
      <c r="AV195" s="127"/>
      <c r="AW195" s="127"/>
      <c r="AX195" s="127"/>
      <c r="AY195" s="127"/>
      <c r="AZ195" s="127"/>
      <c r="BA195" s="127"/>
      <c r="BB195" s="127"/>
      <c r="BC195" s="127"/>
      <c r="BD195" s="127"/>
      <c r="BE195" s="127"/>
      <c r="BF195" s="127"/>
    </row>
    <row r="196" spans="2:58" hidden="1">
      <c r="B196" s="176" t="s">
        <v>346</v>
      </c>
      <c r="C196" s="176" t="str">
        <f t="shared" ca="1" si="180"/>
        <v>Dviračių ir pėsčiųjų infrastruktūros vystymas šalia valstybinės reikšmės kelių Vidurio ir vakarų Lietuvoje (ERPF)</v>
      </c>
      <c r="D196" t="str">
        <f t="shared" ca="1" si="181"/>
        <v>True</v>
      </c>
      <c r="E196" s="319">
        <v>1.25</v>
      </c>
      <c r="F196" s="319">
        <v>1.1000000000000001</v>
      </c>
      <c r="G196" s="319">
        <v>1</v>
      </c>
      <c r="H196" s="319">
        <v>0.9</v>
      </c>
      <c r="I196" s="319">
        <v>0.75</v>
      </c>
      <c r="J196" s="303">
        <v>2</v>
      </c>
      <c r="K196" s="119"/>
      <c r="L196" s="119">
        <v>1.25</v>
      </c>
      <c r="M196" s="119">
        <v>1.1000000000000001</v>
      </c>
      <c r="N196" s="119">
        <v>1</v>
      </c>
      <c r="O196" s="119">
        <v>0.9</v>
      </c>
      <c r="P196" s="119">
        <v>0.75</v>
      </c>
      <c r="Q196" s="119"/>
      <c r="R196" s="119"/>
      <c r="S196" s="119"/>
      <c r="T196" s="119"/>
      <c r="U196" s="119"/>
      <c r="V196" s="119"/>
      <c r="W196" s="119"/>
      <c r="X196" s="119"/>
      <c r="Y196" s="119"/>
      <c r="Z196" s="119"/>
      <c r="AA196" s="119"/>
      <c r="AB196" s="119"/>
      <c r="AC196" s="119"/>
      <c r="AD196" s="119"/>
      <c r="AE196" s="119"/>
      <c r="AF196" s="127"/>
      <c r="AG196" s="127"/>
      <c r="AH196" s="127"/>
      <c r="AI196" s="127"/>
      <c r="AJ196" s="127"/>
      <c r="AK196" s="127"/>
      <c r="AL196" s="127"/>
      <c r="AM196" s="127"/>
      <c r="AN196" s="127"/>
      <c r="AO196" s="127"/>
      <c r="AP196" s="127"/>
      <c r="AQ196" s="127"/>
      <c r="AR196" s="127"/>
      <c r="AS196" s="127"/>
      <c r="AT196" s="127"/>
      <c r="AU196" s="127"/>
      <c r="AV196" s="127"/>
      <c r="AW196" s="127"/>
      <c r="AX196" s="127"/>
      <c r="AY196" s="127"/>
      <c r="AZ196" s="127"/>
      <c r="BA196" s="127"/>
      <c r="BB196" s="127"/>
      <c r="BC196" s="127"/>
      <c r="BD196" s="127"/>
      <c r="BE196" s="127"/>
      <c r="BF196" s="127"/>
    </row>
    <row r="197" spans="2:58" hidden="1">
      <c r="B197" s="176" t="s">
        <v>347</v>
      </c>
      <c r="C197" s="176" t="str">
        <f t="shared" ca="1" si="180"/>
        <v>Dviračių ir pėsčiųjų infrastruktūros vystymas šalia valstybinės reikšmės kelių (KPPP)</v>
      </c>
      <c r="D197" t="str">
        <f t="shared" ca="1" si="181"/>
        <v>True</v>
      </c>
      <c r="E197" s="319">
        <v>1.25</v>
      </c>
      <c r="F197" s="319">
        <v>1.1000000000000001</v>
      </c>
      <c r="G197" s="319">
        <v>1</v>
      </c>
      <c r="H197" s="319">
        <v>0.9</v>
      </c>
      <c r="I197" s="319">
        <v>0.75</v>
      </c>
      <c r="J197" s="119"/>
      <c r="K197" s="119"/>
      <c r="L197" s="119">
        <v>1.25</v>
      </c>
      <c r="M197" s="119">
        <v>1.1000000000000001</v>
      </c>
      <c r="N197" s="119">
        <v>1</v>
      </c>
      <c r="O197" s="119">
        <v>0.9</v>
      </c>
      <c r="P197" s="119">
        <v>0.75</v>
      </c>
      <c r="Q197" s="119"/>
      <c r="R197" s="119"/>
      <c r="S197" s="119"/>
      <c r="T197" s="119"/>
      <c r="U197" s="119"/>
      <c r="V197" s="119"/>
      <c r="W197" s="119"/>
      <c r="X197" s="119"/>
      <c r="Y197" s="119"/>
      <c r="Z197" s="119"/>
      <c r="AA197" s="119"/>
      <c r="AB197" s="119"/>
      <c r="AC197" s="119"/>
      <c r="AD197" s="119"/>
      <c r="AE197" s="119"/>
      <c r="AF197" s="127"/>
      <c r="AG197" s="127"/>
      <c r="AH197" s="127"/>
      <c r="AI197" s="127"/>
      <c r="AJ197" s="127"/>
      <c r="AK197" s="127"/>
      <c r="AL197" s="127"/>
      <c r="AM197" s="127"/>
      <c r="AN197" s="127"/>
      <c r="AO197" s="127"/>
      <c r="AP197" s="127"/>
      <c r="AQ197" s="127"/>
      <c r="AR197" s="127"/>
      <c r="AS197" s="127"/>
      <c r="AT197" s="127"/>
      <c r="AU197" s="127"/>
      <c r="AV197" s="127"/>
      <c r="AW197" s="127"/>
      <c r="AX197" s="127"/>
      <c r="AY197" s="127"/>
      <c r="AZ197" s="127"/>
      <c r="BA197" s="127"/>
      <c r="BB197" s="127"/>
      <c r="BC197" s="127"/>
      <c r="BD197" s="127"/>
      <c r="BE197" s="127"/>
      <c r="BF197" s="127"/>
    </row>
    <row r="198" spans="2:58" hidden="1">
      <c r="B198" s="176" t="s">
        <v>348</v>
      </c>
      <c r="C198" s="176" t="str">
        <f t="shared" ca="1" si="180"/>
        <v>Veikla</v>
      </c>
      <c r="D198" t="str">
        <f t="shared" ca="1" si="181"/>
        <v>False</v>
      </c>
      <c r="E198" s="319">
        <v>1.25</v>
      </c>
      <c r="F198" s="319">
        <v>1.1000000000000001</v>
      </c>
      <c r="G198" s="319">
        <v>1</v>
      </c>
      <c r="H198" s="319">
        <v>0.9</v>
      </c>
      <c r="I198" s="319">
        <v>0.75</v>
      </c>
      <c r="J198" s="119"/>
      <c r="K198" s="119"/>
      <c r="L198" s="119">
        <v>1.25</v>
      </c>
      <c r="M198" s="119">
        <v>1.1000000000000001</v>
      </c>
      <c r="N198" s="119">
        <v>1</v>
      </c>
      <c r="O198" s="119">
        <v>0.9</v>
      </c>
      <c r="P198" s="119">
        <v>0.75</v>
      </c>
      <c r="Q198" s="119"/>
      <c r="R198" s="119"/>
      <c r="S198" s="119"/>
      <c r="T198" s="119"/>
      <c r="U198" s="119"/>
      <c r="V198" s="119"/>
      <c r="W198" s="119"/>
      <c r="X198" s="119"/>
      <c r="Y198" s="119"/>
      <c r="Z198" s="119"/>
      <c r="AA198" s="119"/>
      <c r="AB198" s="119"/>
      <c r="AC198" s="119"/>
      <c r="AD198" s="119"/>
      <c r="AE198" s="119"/>
      <c r="AF198" s="127"/>
      <c r="AG198" s="127"/>
      <c r="AH198" s="127"/>
      <c r="AI198" s="127"/>
      <c r="AJ198" s="127"/>
      <c r="AK198" s="127"/>
      <c r="AL198" s="127"/>
      <c r="AM198" s="127"/>
      <c r="AN198" s="127"/>
      <c r="AO198" s="127"/>
      <c r="AP198" s="127"/>
      <c r="AQ198" s="127"/>
      <c r="AR198" s="127"/>
      <c r="AS198" s="127"/>
      <c r="AT198" s="127"/>
      <c r="AU198" s="127"/>
      <c r="AV198" s="127"/>
      <c r="AW198" s="127"/>
      <c r="AX198" s="127"/>
      <c r="AY198" s="127"/>
      <c r="AZ198" s="127"/>
      <c r="BA198" s="127"/>
      <c r="BB198" s="127"/>
      <c r="BC198" s="127"/>
      <c r="BD198" s="127"/>
      <c r="BE198" s="127"/>
      <c r="BF198" s="127"/>
    </row>
    <row r="199" spans="2:58" hidden="1">
      <c r="B199" s="176" t="s">
        <v>349</v>
      </c>
      <c r="C199" s="176" t="str">
        <f t="shared" ca="1" si="180"/>
        <v>Veikla</v>
      </c>
      <c r="D199" t="str">
        <f t="shared" ca="1" si="181"/>
        <v>False</v>
      </c>
      <c r="E199" s="319">
        <v>1.25</v>
      </c>
      <c r="F199" s="319">
        <v>1.1000000000000001</v>
      </c>
      <c r="G199" s="319">
        <v>1</v>
      </c>
      <c r="H199" s="319">
        <v>0.9</v>
      </c>
      <c r="I199" s="319">
        <v>0.75</v>
      </c>
      <c r="J199" s="119"/>
      <c r="K199" s="119"/>
      <c r="L199" s="119">
        <v>1.25</v>
      </c>
      <c r="M199" s="119">
        <v>1.1000000000000001</v>
      </c>
      <c r="N199" s="119">
        <v>1</v>
      </c>
      <c r="O199" s="119">
        <v>0.9</v>
      </c>
      <c r="P199" s="119">
        <v>0.75</v>
      </c>
      <c r="Q199" s="119"/>
      <c r="R199" s="119"/>
      <c r="S199" s="119"/>
      <c r="T199" s="119"/>
      <c r="U199" s="119"/>
      <c r="V199" s="119"/>
      <c r="W199" s="119"/>
      <c r="X199" s="119"/>
      <c r="Y199" s="119"/>
      <c r="Z199" s="119"/>
      <c r="AA199" s="119"/>
      <c r="AB199" s="119"/>
      <c r="AC199" s="119"/>
      <c r="AD199" s="119"/>
      <c r="AE199" s="119"/>
      <c r="AF199" s="127"/>
      <c r="AG199" s="127"/>
      <c r="AH199" s="127"/>
      <c r="AI199" s="127"/>
      <c r="AJ199" s="127"/>
      <c r="AK199" s="127"/>
      <c r="AL199" s="127"/>
      <c r="AM199" s="127"/>
      <c r="AN199" s="127"/>
      <c r="AO199" s="127"/>
      <c r="AP199" s="127"/>
      <c r="AQ199" s="127"/>
      <c r="AR199" s="127"/>
      <c r="AS199" s="127"/>
      <c r="AT199" s="127"/>
      <c r="AU199" s="127"/>
      <c r="AV199" s="127"/>
      <c r="AW199" s="127"/>
      <c r="AX199" s="127"/>
      <c r="AY199" s="127"/>
      <c r="AZ199" s="127"/>
      <c r="BA199" s="127"/>
      <c r="BB199" s="127"/>
      <c r="BC199" s="127"/>
      <c r="BD199" s="127"/>
      <c r="BE199" s="127"/>
      <c r="BF199" s="127"/>
    </row>
    <row r="200" spans="2:58" hidden="1">
      <c r="B200" s="176" t="s">
        <v>350</v>
      </c>
      <c r="C200" s="176" t="str">
        <f t="shared" ca="1" si="180"/>
        <v>Veikla</v>
      </c>
      <c r="D200" t="str">
        <f t="shared" ca="1" si="181"/>
        <v>False</v>
      </c>
      <c r="E200" s="319">
        <v>1.25</v>
      </c>
      <c r="F200" s="319">
        <v>1.1000000000000001</v>
      </c>
      <c r="G200" s="319">
        <v>1</v>
      </c>
      <c r="H200" s="319">
        <v>0.9</v>
      </c>
      <c r="I200" s="319">
        <v>0.75</v>
      </c>
      <c r="J200" s="119"/>
      <c r="K200" s="119"/>
      <c r="L200" s="119">
        <v>1.25</v>
      </c>
      <c r="M200" s="119">
        <v>1.1000000000000001</v>
      </c>
      <c r="N200" s="119">
        <v>1</v>
      </c>
      <c r="O200" s="119">
        <v>0.9</v>
      </c>
      <c r="P200" s="119">
        <v>0.75</v>
      </c>
      <c r="Q200" s="119"/>
      <c r="R200" s="119"/>
      <c r="S200" s="119"/>
      <c r="T200" s="119"/>
      <c r="U200" s="119"/>
      <c r="V200" s="119"/>
      <c r="W200" s="119"/>
      <c r="X200" s="119"/>
      <c r="Y200" s="119"/>
      <c r="Z200" s="119"/>
      <c r="AA200" s="119"/>
      <c r="AB200" s="119"/>
      <c r="AC200" s="119"/>
      <c r="AD200" s="119"/>
      <c r="AE200" s="119"/>
      <c r="AF200" s="127"/>
      <c r="AG200" s="127"/>
      <c r="AH200" s="127"/>
      <c r="AI200" s="127"/>
      <c r="AJ200" s="127"/>
      <c r="AK200" s="127"/>
      <c r="AL200" s="127"/>
      <c r="AM200" s="127"/>
      <c r="AN200" s="127"/>
      <c r="AO200" s="127"/>
      <c r="AP200" s="127"/>
      <c r="AQ200" s="127"/>
      <c r="AR200" s="127"/>
      <c r="AS200" s="127"/>
      <c r="AT200" s="127"/>
      <c r="AU200" s="127"/>
      <c r="AV200" s="127"/>
      <c r="AW200" s="127"/>
      <c r="AX200" s="127"/>
      <c r="AY200" s="127"/>
      <c r="AZ200" s="127"/>
      <c r="BA200" s="127"/>
      <c r="BB200" s="127"/>
      <c r="BC200" s="127"/>
      <c r="BD200" s="127"/>
      <c r="BE200" s="127"/>
      <c r="BF200" s="127"/>
    </row>
    <row r="201" spans="2:58" hidden="1">
      <c r="B201" s="176" t="s">
        <v>351</v>
      </c>
      <c r="C201" s="176" t="str">
        <f t="shared" ca="1" si="180"/>
        <v>Veikla</v>
      </c>
      <c r="D201" t="str">
        <f t="shared" ca="1" si="181"/>
        <v>False</v>
      </c>
      <c r="E201" s="319">
        <v>1.25</v>
      </c>
      <c r="F201" s="319">
        <v>1.1000000000000001</v>
      </c>
      <c r="G201" s="319">
        <v>1</v>
      </c>
      <c r="H201" s="319">
        <v>0.9</v>
      </c>
      <c r="I201" s="319">
        <v>0.75</v>
      </c>
      <c r="J201" s="119"/>
      <c r="K201" s="119"/>
      <c r="L201" s="119">
        <v>1.25</v>
      </c>
      <c r="M201" s="119">
        <v>1.1000000000000001</v>
      </c>
      <c r="N201" s="119">
        <v>1</v>
      </c>
      <c r="O201" s="119">
        <v>0.9</v>
      </c>
      <c r="P201" s="119">
        <v>0.75</v>
      </c>
      <c r="Q201" s="119"/>
      <c r="R201" s="119"/>
      <c r="S201" s="119"/>
      <c r="T201" s="119"/>
      <c r="U201" s="119"/>
      <c r="V201" s="119"/>
      <c r="W201" s="119"/>
      <c r="X201" s="119"/>
      <c r="Y201" s="119"/>
      <c r="Z201" s="119"/>
      <c r="AA201" s="119"/>
      <c r="AB201" s="119"/>
      <c r="AC201" s="119"/>
      <c r="AD201" s="119"/>
      <c r="AE201" s="119"/>
      <c r="AF201" s="127"/>
      <c r="AG201" s="127"/>
      <c r="AH201" s="127"/>
      <c r="AI201" s="127"/>
      <c r="AJ201" s="127"/>
      <c r="AK201" s="127"/>
      <c r="AL201" s="127"/>
      <c r="AM201" s="127"/>
      <c r="AN201" s="127"/>
      <c r="AO201" s="127"/>
      <c r="AP201" s="127"/>
      <c r="AQ201" s="127"/>
      <c r="AR201" s="127"/>
      <c r="AS201" s="127"/>
      <c r="AT201" s="127"/>
      <c r="AU201" s="127"/>
      <c r="AV201" s="127"/>
      <c r="AW201" s="127"/>
      <c r="AX201" s="127"/>
      <c r="AY201" s="127"/>
      <c r="AZ201" s="127"/>
      <c r="BA201" s="127"/>
      <c r="BB201" s="127"/>
      <c r="BC201" s="127"/>
      <c r="BD201" s="127"/>
      <c r="BE201" s="127"/>
      <c r="BF201" s="127"/>
    </row>
    <row r="202" spans="2:58" hidden="1">
      <c r="B202" s="176" t="s">
        <v>352</v>
      </c>
      <c r="C202" s="176" t="str">
        <f t="shared" ca="1" si="180"/>
        <v>Veikla</v>
      </c>
      <c r="D202" t="str">
        <f t="shared" ca="1" si="181"/>
        <v>False</v>
      </c>
      <c r="E202" s="319">
        <v>1.25</v>
      </c>
      <c r="F202" s="319">
        <v>1.1000000000000001</v>
      </c>
      <c r="G202" s="319">
        <v>1</v>
      </c>
      <c r="H202" s="319">
        <v>0.9</v>
      </c>
      <c r="I202" s="319">
        <v>0.75</v>
      </c>
      <c r="J202" s="119"/>
      <c r="K202" s="119"/>
      <c r="L202" s="119">
        <v>1.25</v>
      </c>
      <c r="M202" s="119">
        <v>1.1000000000000001</v>
      </c>
      <c r="N202" s="119">
        <v>1</v>
      </c>
      <c r="O202" s="119">
        <v>0.9</v>
      </c>
      <c r="P202" s="119">
        <v>0.75</v>
      </c>
      <c r="Q202" s="119"/>
      <c r="R202" s="119"/>
      <c r="S202" s="119"/>
      <c r="T202" s="119"/>
      <c r="U202" s="119"/>
      <c r="V202" s="119"/>
      <c r="W202" s="119"/>
      <c r="X202" s="119"/>
      <c r="Y202" s="119"/>
      <c r="Z202" s="119"/>
      <c r="AA202" s="119"/>
      <c r="AB202" s="119"/>
      <c r="AC202" s="119"/>
      <c r="AD202" s="119"/>
      <c r="AE202" s="119"/>
      <c r="AF202" s="127"/>
      <c r="AG202" s="127"/>
      <c r="AH202" s="127"/>
      <c r="AI202" s="127"/>
      <c r="AJ202" s="127"/>
      <c r="AK202" s="127"/>
      <c r="AL202" s="127"/>
      <c r="AM202" s="127"/>
      <c r="AN202" s="127"/>
      <c r="AO202" s="127"/>
      <c r="AP202" s="127"/>
      <c r="AQ202" s="127"/>
      <c r="AR202" s="127"/>
      <c r="AS202" s="127"/>
      <c r="AT202" s="127"/>
      <c r="AU202" s="127"/>
      <c r="AV202" s="127"/>
      <c r="AW202" s="127"/>
      <c r="AX202" s="127"/>
      <c r="AY202" s="127"/>
      <c r="AZ202" s="127"/>
      <c r="BA202" s="127"/>
      <c r="BB202" s="127"/>
      <c r="BC202" s="127"/>
      <c r="BD202" s="127"/>
      <c r="BE202" s="127"/>
      <c r="BF202" s="127"/>
    </row>
    <row r="203" spans="2:58" hidden="1">
      <c r="B203" s="176" t="s">
        <v>353</v>
      </c>
      <c r="C203" s="176" t="str">
        <f t="shared" ca="1" si="180"/>
        <v>Veikla</v>
      </c>
      <c r="D203" t="str">
        <f t="shared" ca="1" si="181"/>
        <v>False</v>
      </c>
      <c r="E203" s="319">
        <v>1.25</v>
      </c>
      <c r="F203" s="319">
        <v>1.1000000000000001</v>
      </c>
      <c r="G203" s="319">
        <v>1</v>
      </c>
      <c r="H203" s="319">
        <v>0.9</v>
      </c>
      <c r="I203" s="319">
        <v>0.75</v>
      </c>
      <c r="J203" s="119"/>
      <c r="K203" s="119"/>
      <c r="L203" s="119">
        <v>1.25</v>
      </c>
      <c r="M203" s="119">
        <v>1.1000000000000001</v>
      </c>
      <c r="N203" s="119">
        <v>1</v>
      </c>
      <c r="O203" s="119">
        <v>0.9</v>
      </c>
      <c r="P203" s="119">
        <v>0.75</v>
      </c>
      <c r="Q203" s="119"/>
      <c r="R203" s="119"/>
      <c r="S203" s="119"/>
      <c r="T203" s="119"/>
      <c r="U203" s="119"/>
      <c r="V203" s="119"/>
      <c r="W203" s="119"/>
      <c r="X203" s="119"/>
      <c r="Y203" s="119"/>
      <c r="Z203" s="119"/>
      <c r="AA203" s="119"/>
      <c r="AB203" s="119"/>
      <c r="AC203" s="119"/>
      <c r="AD203" s="119"/>
      <c r="AE203" s="119"/>
      <c r="AF203" s="127"/>
      <c r="AG203" s="127"/>
      <c r="AH203" s="127"/>
      <c r="AI203" s="127"/>
      <c r="AJ203" s="127"/>
      <c r="AK203" s="127"/>
      <c r="AL203" s="127"/>
      <c r="AM203" s="127"/>
      <c r="AN203" s="127"/>
      <c r="AO203" s="127"/>
      <c r="AP203" s="127"/>
      <c r="AQ203" s="127"/>
      <c r="AR203" s="127"/>
      <c r="AS203" s="127"/>
      <c r="AT203" s="127"/>
      <c r="AU203" s="127"/>
      <c r="AV203" s="127"/>
      <c r="AW203" s="127"/>
      <c r="AX203" s="127"/>
      <c r="AY203" s="127"/>
      <c r="AZ203" s="127"/>
      <c r="BA203" s="127"/>
      <c r="BB203" s="127"/>
      <c r="BC203" s="127"/>
      <c r="BD203" s="127"/>
      <c r="BE203" s="127"/>
      <c r="BF203" s="127"/>
    </row>
    <row r="204" spans="2:58" hidden="1">
      <c r="B204" s="176" t="s">
        <v>354</v>
      </c>
      <c r="C204" s="176" t="str">
        <f t="shared" ca="1" si="180"/>
        <v>Reinvesticijos (po priemonės įgyvendinimo)</v>
      </c>
      <c r="D204" t="str">
        <f t="shared" ca="1" si="181"/>
        <v>False</v>
      </c>
      <c r="E204" s="319">
        <v>1.25</v>
      </c>
      <c r="F204" s="319">
        <v>1.1000000000000001</v>
      </c>
      <c r="G204" s="319">
        <v>1</v>
      </c>
      <c r="H204" s="319">
        <v>0.9</v>
      </c>
      <c r="I204" s="319">
        <v>0.75</v>
      </c>
      <c r="J204" s="119"/>
      <c r="K204" s="119"/>
      <c r="L204" s="119">
        <v>1.25</v>
      </c>
      <c r="M204" s="119">
        <v>1.1000000000000001</v>
      </c>
      <c r="N204" s="119">
        <v>1</v>
      </c>
      <c r="O204" s="119">
        <v>0.9</v>
      </c>
      <c r="P204" s="119">
        <v>0.75</v>
      </c>
      <c r="Q204" s="119"/>
      <c r="R204" s="119"/>
      <c r="S204" s="119"/>
      <c r="T204" s="119"/>
      <c r="U204" s="119"/>
      <c r="V204" s="119"/>
      <c r="W204" s="119"/>
      <c r="X204" s="119"/>
      <c r="Y204" s="119"/>
      <c r="Z204" s="119"/>
      <c r="AA204" s="119"/>
      <c r="AB204" s="119"/>
      <c r="AC204" s="119"/>
      <c r="AD204" s="119"/>
      <c r="AE204" s="119"/>
      <c r="AF204" s="127"/>
      <c r="AG204" s="127"/>
      <c r="AH204" s="127"/>
      <c r="AI204" s="127"/>
      <c r="AJ204" s="127"/>
      <c r="AK204" s="127"/>
      <c r="AL204" s="127"/>
      <c r="AM204" s="127"/>
      <c r="AN204" s="127"/>
      <c r="AO204" s="127"/>
      <c r="AP204" s="127"/>
      <c r="AQ204" s="127"/>
      <c r="AR204" s="127"/>
      <c r="AS204" s="127"/>
      <c r="AT204" s="127"/>
      <c r="AU204" s="127"/>
      <c r="AV204" s="127"/>
      <c r="AW204" s="127"/>
      <c r="AX204" s="127"/>
      <c r="AY204" s="127"/>
      <c r="AZ204" s="127"/>
      <c r="BA204" s="127"/>
      <c r="BB204" s="127"/>
      <c r="BC204" s="127"/>
      <c r="BD204" s="127"/>
      <c r="BE204" s="127"/>
      <c r="BF204" s="127"/>
    </row>
    <row r="205" spans="2:58" hidden="1">
      <c r="B205" s="176" t="s">
        <v>355</v>
      </c>
      <c r="C205" s="176" t="str">
        <f t="shared" ca="1" si="180"/>
        <v>Likutinė vertė</v>
      </c>
      <c r="D205" t="str">
        <f t="shared" ca="1" si="181"/>
        <v>True</v>
      </c>
      <c r="E205" s="319">
        <v>0.75</v>
      </c>
      <c r="F205" s="319">
        <v>0.9</v>
      </c>
      <c r="G205" s="319">
        <v>1</v>
      </c>
      <c r="H205" s="319">
        <v>1.1000000000000001</v>
      </c>
      <c r="I205" s="319">
        <v>1.25</v>
      </c>
      <c r="J205" s="119"/>
      <c r="K205" s="119"/>
      <c r="L205" s="119">
        <v>0.75</v>
      </c>
      <c r="M205" s="119">
        <v>0.9</v>
      </c>
      <c r="N205" s="119">
        <v>1</v>
      </c>
      <c r="O205" s="119">
        <v>1.1000000000000001</v>
      </c>
      <c r="P205" s="119">
        <v>1.25</v>
      </c>
      <c r="Q205" s="119"/>
      <c r="R205" s="119"/>
      <c r="S205" s="119"/>
      <c r="T205" s="119"/>
      <c r="U205" s="119"/>
      <c r="V205" s="119"/>
      <c r="W205" s="119"/>
      <c r="X205" s="119"/>
      <c r="Y205" s="119"/>
      <c r="Z205" s="119"/>
      <c r="AA205" s="119"/>
      <c r="AB205" s="119"/>
      <c r="AC205" s="119"/>
      <c r="AD205" s="119"/>
      <c r="AE205" s="119"/>
      <c r="AF205" s="127"/>
      <c r="AG205" s="127"/>
      <c r="AH205" s="127"/>
      <c r="AI205" s="127"/>
      <c r="AJ205" s="127"/>
      <c r="AK205" s="127"/>
      <c r="AL205" s="127"/>
      <c r="AM205" s="127"/>
      <c r="AN205" s="127"/>
      <c r="AO205" s="127"/>
      <c r="AP205" s="127"/>
      <c r="AQ205" s="127"/>
      <c r="AR205" s="127"/>
      <c r="AS205" s="127"/>
      <c r="AT205" s="127"/>
      <c r="AU205" s="127"/>
      <c r="AV205" s="127"/>
      <c r="AW205" s="127"/>
      <c r="AX205" s="127"/>
      <c r="AY205" s="127"/>
      <c r="AZ205" s="127"/>
      <c r="BA205" s="127"/>
      <c r="BB205" s="127"/>
      <c r="BC205" s="127"/>
      <c r="BD205" s="127"/>
      <c r="BE205" s="127"/>
      <c r="BF205" s="127"/>
    </row>
    <row r="206" spans="2:58" hidden="1">
      <c r="B206" s="176" t="s">
        <v>356</v>
      </c>
      <c r="C206" s="176" t="str">
        <f t="shared" ca="1" si="180"/>
        <v>Veikla</v>
      </c>
      <c r="D206" t="str">
        <f t="shared" ca="1" si="181"/>
        <v>False</v>
      </c>
      <c r="E206" s="319">
        <v>1.25</v>
      </c>
      <c r="F206" s="319">
        <v>1.1000000000000001</v>
      </c>
      <c r="G206" s="319">
        <v>1</v>
      </c>
      <c r="H206" s="319">
        <v>0.9</v>
      </c>
      <c r="I206" s="319">
        <v>0.75</v>
      </c>
      <c r="J206" s="119"/>
      <c r="K206" s="119"/>
      <c r="L206" s="119">
        <v>1.25</v>
      </c>
      <c r="M206" s="119">
        <v>1.1000000000000001</v>
      </c>
      <c r="N206" s="119">
        <v>1</v>
      </c>
      <c r="O206" s="119">
        <v>0.9</v>
      </c>
      <c r="P206" s="119">
        <v>0.75</v>
      </c>
      <c r="Q206" s="119"/>
      <c r="R206" s="119"/>
      <c r="S206" s="119"/>
      <c r="T206" s="119"/>
      <c r="U206" s="119"/>
      <c r="V206" s="119"/>
      <c r="W206" s="119"/>
      <c r="X206" s="119"/>
      <c r="Y206" s="119"/>
      <c r="Z206" s="119"/>
      <c r="AA206" s="119"/>
      <c r="AB206" s="119"/>
      <c r="AC206" s="119"/>
      <c r="AD206" s="119"/>
      <c r="AE206" s="119"/>
      <c r="AF206" s="127"/>
      <c r="AG206" s="127"/>
      <c r="AH206" s="127"/>
      <c r="AI206" s="127"/>
      <c r="AJ206" s="127"/>
      <c r="AK206" s="127"/>
      <c r="AL206" s="127"/>
      <c r="AM206" s="127"/>
      <c r="AN206" s="127"/>
      <c r="AO206" s="127"/>
      <c r="AP206" s="127"/>
      <c r="AQ206" s="127"/>
      <c r="AR206" s="127"/>
      <c r="AS206" s="127"/>
      <c r="AT206" s="127"/>
      <c r="AU206" s="127"/>
      <c r="AV206" s="127"/>
      <c r="AW206" s="127"/>
      <c r="AX206" s="127"/>
      <c r="AY206" s="127"/>
      <c r="AZ206" s="127"/>
      <c r="BA206" s="127"/>
      <c r="BB206" s="127"/>
      <c r="BC206" s="127"/>
      <c r="BD206" s="127"/>
      <c r="BE206" s="127"/>
      <c r="BF206" s="127"/>
    </row>
    <row r="207" spans="2:58" hidden="1">
      <c r="B207" s="176" t="s">
        <v>357</v>
      </c>
      <c r="C207" s="176" t="str">
        <f t="shared" ca="1" si="180"/>
        <v>Veikla</v>
      </c>
      <c r="D207" t="str">
        <f t="shared" ca="1" si="181"/>
        <v>False</v>
      </c>
      <c r="E207" s="319">
        <v>1.25</v>
      </c>
      <c r="F207" s="319">
        <v>1.1000000000000001</v>
      </c>
      <c r="G207" s="319">
        <v>1</v>
      </c>
      <c r="H207" s="319">
        <v>0.9</v>
      </c>
      <c r="I207" s="319">
        <v>0.75</v>
      </c>
      <c r="J207" s="119"/>
      <c r="K207" s="119"/>
      <c r="L207" s="119">
        <v>1.25</v>
      </c>
      <c r="M207" s="119">
        <v>1.1000000000000001</v>
      </c>
      <c r="N207" s="119">
        <v>1</v>
      </c>
      <c r="O207" s="119">
        <v>0.9</v>
      </c>
      <c r="P207" s="119">
        <v>0.75</v>
      </c>
      <c r="Q207" s="119"/>
      <c r="R207" s="119"/>
      <c r="S207" s="119"/>
      <c r="T207" s="119"/>
      <c r="U207" s="119"/>
      <c r="V207" s="119"/>
      <c r="W207" s="119"/>
      <c r="X207" s="119"/>
      <c r="Y207" s="119"/>
      <c r="Z207" s="119"/>
      <c r="AA207" s="119"/>
      <c r="AB207" s="119"/>
      <c r="AC207" s="119"/>
      <c r="AD207" s="119"/>
      <c r="AE207" s="119"/>
      <c r="AF207" s="127"/>
      <c r="AG207" s="127"/>
      <c r="AH207" s="127"/>
      <c r="AI207" s="127"/>
      <c r="AJ207" s="127"/>
      <c r="AK207" s="127"/>
      <c r="AL207" s="127"/>
      <c r="AM207" s="127"/>
      <c r="AN207" s="127"/>
      <c r="AO207" s="127"/>
      <c r="AP207" s="127"/>
      <c r="AQ207" s="127"/>
      <c r="AR207" s="127"/>
      <c r="AS207" s="127"/>
      <c r="AT207" s="127"/>
      <c r="AU207" s="127"/>
      <c r="AV207" s="127"/>
      <c r="AW207" s="127"/>
      <c r="AX207" s="127"/>
      <c r="AY207" s="127"/>
      <c r="AZ207" s="127"/>
      <c r="BA207" s="127"/>
      <c r="BB207" s="127"/>
      <c r="BC207" s="127"/>
      <c r="BD207" s="127"/>
      <c r="BE207" s="127"/>
      <c r="BF207" s="127"/>
    </row>
    <row r="208" spans="2:58" hidden="1">
      <c r="B208" s="176" t="s">
        <v>358</v>
      </c>
      <c r="C208" s="176" t="str">
        <f t="shared" ca="1" si="180"/>
        <v>Veikla</v>
      </c>
      <c r="D208" t="str">
        <f t="shared" ca="1" si="181"/>
        <v>False</v>
      </c>
      <c r="E208" s="319">
        <v>1.25</v>
      </c>
      <c r="F208" s="319">
        <v>1.1000000000000001</v>
      </c>
      <c r="G208" s="319">
        <v>1</v>
      </c>
      <c r="H208" s="319">
        <v>0.9</v>
      </c>
      <c r="I208" s="319">
        <v>0.75</v>
      </c>
      <c r="J208" s="119"/>
      <c r="K208" s="119"/>
      <c r="L208" s="119">
        <v>1.25</v>
      </c>
      <c r="M208" s="119">
        <v>1.1000000000000001</v>
      </c>
      <c r="N208" s="119">
        <v>1</v>
      </c>
      <c r="O208" s="119">
        <v>0.9</v>
      </c>
      <c r="P208" s="119">
        <v>0.75</v>
      </c>
      <c r="Q208" s="119"/>
      <c r="R208" s="119"/>
      <c r="S208" s="119"/>
      <c r="T208" s="119"/>
      <c r="U208" s="119"/>
      <c r="V208" s="119"/>
      <c r="W208" s="119"/>
      <c r="X208" s="119"/>
      <c r="Y208" s="119"/>
      <c r="Z208" s="119"/>
      <c r="AA208" s="119"/>
      <c r="AB208" s="119"/>
      <c r="AC208" s="119"/>
      <c r="AD208" s="119"/>
      <c r="AE208" s="119"/>
      <c r="AF208" s="127"/>
      <c r="AG208" s="127"/>
      <c r="AH208" s="127"/>
      <c r="AI208" s="127"/>
      <c r="AJ208" s="127"/>
      <c r="AK208" s="127"/>
      <c r="AL208" s="127"/>
      <c r="AM208" s="127"/>
      <c r="AN208" s="127"/>
      <c r="AO208" s="127"/>
      <c r="AP208" s="127"/>
      <c r="AQ208" s="127"/>
      <c r="AR208" s="127"/>
      <c r="AS208" s="127"/>
      <c r="AT208" s="127"/>
      <c r="AU208" s="127"/>
      <c r="AV208" s="127"/>
      <c r="AW208" s="127"/>
      <c r="AX208" s="127"/>
      <c r="AY208" s="127"/>
      <c r="AZ208" s="127"/>
      <c r="BA208" s="127"/>
      <c r="BB208" s="127"/>
      <c r="BC208" s="127"/>
      <c r="BD208" s="127"/>
      <c r="BE208" s="127"/>
      <c r="BF208" s="127"/>
    </row>
    <row r="209" spans="2:58" hidden="1">
      <c r="B209" s="176" t="s">
        <v>359</v>
      </c>
      <c r="C209" s="176" t="str">
        <f t="shared" ca="1" si="180"/>
        <v>Veikla</v>
      </c>
      <c r="D209" t="str">
        <f t="shared" ca="1" si="181"/>
        <v>False</v>
      </c>
      <c r="E209" s="319">
        <v>1.25</v>
      </c>
      <c r="F209" s="319">
        <v>1.1000000000000001</v>
      </c>
      <c r="G209" s="319">
        <v>1</v>
      </c>
      <c r="H209" s="319">
        <v>0.9</v>
      </c>
      <c r="I209" s="319">
        <v>0.75</v>
      </c>
      <c r="J209" s="119"/>
      <c r="K209" s="119"/>
      <c r="L209" s="119">
        <v>1.25</v>
      </c>
      <c r="M209" s="119">
        <v>1.1000000000000001</v>
      </c>
      <c r="N209" s="119">
        <v>1</v>
      </c>
      <c r="O209" s="119">
        <v>0.9</v>
      </c>
      <c r="P209" s="119">
        <v>0.75</v>
      </c>
      <c r="Q209" s="119"/>
      <c r="R209" s="119"/>
      <c r="S209" s="119"/>
      <c r="T209" s="119"/>
      <c r="U209" s="119"/>
      <c r="V209" s="119"/>
      <c r="W209" s="119"/>
      <c r="X209" s="119"/>
      <c r="Y209" s="119"/>
      <c r="Z209" s="119"/>
      <c r="AA209" s="119"/>
      <c r="AB209" s="119"/>
      <c r="AC209" s="119"/>
      <c r="AD209" s="119"/>
      <c r="AE209" s="119"/>
      <c r="AF209" s="127"/>
      <c r="AG209" s="127"/>
      <c r="AH209" s="127"/>
      <c r="AI209" s="127"/>
      <c r="AJ209" s="127"/>
      <c r="AK209" s="127"/>
      <c r="AL209" s="127"/>
      <c r="AM209" s="127"/>
      <c r="AN209" s="127"/>
      <c r="AO209" s="127"/>
      <c r="AP209" s="127"/>
      <c r="AQ209" s="127"/>
      <c r="AR209" s="127"/>
      <c r="AS209" s="127"/>
      <c r="AT209" s="127"/>
      <c r="AU209" s="127"/>
      <c r="AV209" s="127"/>
      <c r="AW209" s="127"/>
      <c r="AX209" s="127"/>
      <c r="AY209" s="127"/>
      <c r="AZ209" s="127"/>
      <c r="BA209" s="127"/>
      <c r="BB209" s="127"/>
      <c r="BC209" s="127"/>
      <c r="BD209" s="127"/>
      <c r="BE209" s="127"/>
      <c r="BF209" s="127"/>
    </row>
    <row r="210" spans="2:58" hidden="1">
      <c r="B210" s="176" t="s">
        <v>360</v>
      </c>
      <c r="C210" s="176" t="str">
        <f t="shared" ca="1" si="180"/>
        <v>Veikla</v>
      </c>
      <c r="D210" t="str">
        <f t="shared" ca="1" si="181"/>
        <v>False</v>
      </c>
      <c r="E210" s="319">
        <v>1.25</v>
      </c>
      <c r="F210" s="319">
        <v>1.1000000000000001</v>
      </c>
      <c r="G210" s="319">
        <v>1</v>
      </c>
      <c r="H210" s="319">
        <v>0.9</v>
      </c>
      <c r="I210" s="319">
        <v>0.75</v>
      </c>
      <c r="J210" s="119"/>
      <c r="K210" s="119"/>
      <c r="L210" s="119">
        <v>1.25</v>
      </c>
      <c r="M210" s="119">
        <v>1.1000000000000001</v>
      </c>
      <c r="N210" s="119">
        <v>1</v>
      </c>
      <c r="O210" s="119">
        <v>0.9</v>
      </c>
      <c r="P210" s="119">
        <v>0.75</v>
      </c>
      <c r="Q210" s="119"/>
      <c r="R210" s="119"/>
      <c r="S210" s="119"/>
      <c r="T210" s="119"/>
      <c r="U210" s="119"/>
      <c r="V210" s="119"/>
      <c r="W210" s="119"/>
      <c r="X210" s="119"/>
      <c r="Y210" s="119"/>
      <c r="Z210" s="119"/>
      <c r="AA210" s="119"/>
      <c r="AB210" s="119"/>
      <c r="AC210" s="119"/>
      <c r="AD210" s="119"/>
      <c r="AE210" s="119"/>
      <c r="AF210" s="127"/>
      <c r="AG210" s="127"/>
      <c r="AH210" s="127"/>
      <c r="AI210" s="127"/>
      <c r="AJ210" s="127"/>
      <c r="AK210" s="127"/>
      <c r="AL210" s="127"/>
      <c r="AM210" s="127"/>
      <c r="AN210" s="127"/>
      <c r="AO210" s="127"/>
      <c r="AP210" s="127"/>
      <c r="AQ210" s="127"/>
      <c r="AR210" s="127"/>
      <c r="AS210" s="127"/>
      <c r="AT210" s="127"/>
      <c r="AU210" s="127"/>
      <c r="AV210" s="127"/>
      <c r="AW210" s="127"/>
      <c r="AX210" s="127"/>
      <c r="AY210" s="127"/>
      <c r="AZ210" s="127"/>
      <c r="BA210" s="127"/>
      <c r="BB210" s="127"/>
      <c r="BC210" s="127"/>
      <c r="BD210" s="127"/>
      <c r="BE210" s="127"/>
      <c r="BF210" s="127"/>
    </row>
    <row r="211" spans="2:58" hidden="1">
      <c r="B211" s="176" t="s">
        <v>361</v>
      </c>
      <c r="C211" s="176" t="str">
        <f t="shared" ca="1" si="180"/>
        <v>Veikla</v>
      </c>
      <c r="D211" t="str">
        <f t="shared" ca="1" si="181"/>
        <v>False</v>
      </c>
      <c r="E211" s="319">
        <v>1.25</v>
      </c>
      <c r="F211" s="319">
        <v>1.1000000000000001</v>
      </c>
      <c r="G211" s="319">
        <v>1</v>
      </c>
      <c r="H211" s="319">
        <v>0.9</v>
      </c>
      <c r="I211" s="319">
        <v>0.75</v>
      </c>
      <c r="J211" s="119"/>
      <c r="K211" s="119"/>
      <c r="L211" s="119">
        <v>1.25</v>
      </c>
      <c r="M211" s="119">
        <v>1.1000000000000001</v>
      </c>
      <c r="N211" s="119">
        <v>1</v>
      </c>
      <c r="O211" s="119">
        <v>0.9</v>
      </c>
      <c r="P211" s="119">
        <v>0.75</v>
      </c>
      <c r="Q211" s="119"/>
      <c r="R211" s="119"/>
      <c r="S211" s="119"/>
      <c r="T211" s="119"/>
      <c r="U211" s="119"/>
      <c r="V211" s="119"/>
      <c r="W211" s="119"/>
      <c r="X211" s="119"/>
      <c r="Y211" s="119"/>
      <c r="Z211" s="119"/>
      <c r="AA211" s="119"/>
      <c r="AB211" s="119"/>
      <c r="AC211" s="119"/>
      <c r="AD211" s="119"/>
      <c r="AE211" s="119"/>
      <c r="AF211" s="127"/>
      <c r="AG211" s="127"/>
      <c r="AH211" s="127"/>
      <c r="AI211" s="127"/>
      <c r="AJ211" s="127"/>
      <c r="AK211" s="127"/>
      <c r="AL211" s="127"/>
      <c r="AM211" s="127"/>
      <c r="AN211" s="127"/>
      <c r="AO211" s="127"/>
      <c r="AP211" s="127"/>
      <c r="AQ211" s="127"/>
      <c r="AR211" s="127"/>
      <c r="AS211" s="127"/>
      <c r="AT211" s="127"/>
      <c r="AU211" s="127"/>
      <c r="AV211" s="127"/>
      <c r="AW211" s="127"/>
      <c r="AX211" s="127"/>
      <c r="AY211" s="127"/>
      <c r="AZ211" s="127"/>
      <c r="BA211" s="127"/>
      <c r="BB211" s="127"/>
      <c r="BC211" s="127"/>
      <c r="BD211" s="127"/>
      <c r="BE211" s="127"/>
      <c r="BF211" s="127"/>
    </row>
    <row r="212" spans="2:58" hidden="1">
      <c r="B212" s="176" t="s">
        <v>362</v>
      </c>
      <c r="C212" s="176" t="str">
        <f t="shared" ca="1" si="180"/>
        <v>Veikla</v>
      </c>
      <c r="D212" t="str">
        <f t="shared" ca="1" si="181"/>
        <v>False</v>
      </c>
      <c r="E212" s="319">
        <v>1.25</v>
      </c>
      <c r="F212" s="319">
        <v>1.1000000000000001</v>
      </c>
      <c r="G212" s="319">
        <v>1</v>
      </c>
      <c r="H212" s="319">
        <v>0.9</v>
      </c>
      <c r="I212" s="319">
        <v>0.75</v>
      </c>
      <c r="J212" s="119"/>
      <c r="K212" s="119"/>
      <c r="L212" s="119">
        <v>1.25</v>
      </c>
      <c r="M212" s="119">
        <v>1.1000000000000001</v>
      </c>
      <c r="N212" s="119">
        <v>1</v>
      </c>
      <c r="O212" s="119">
        <v>0.9</v>
      </c>
      <c r="P212" s="119">
        <v>0.75</v>
      </c>
      <c r="Q212" s="119"/>
      <c r="R212" s="119"/>
      <c r="S212" s="119"/>
      <c r="T212" s="119"/>
      <c r="U212" s="119"/>
      <c r="V212" s="119"/>
      <c r="W212" s="119"/>
      <c r="X212" s="119"/>
      <c r="Y212" s="119"/>
      <c r="Z212" s="119"/>
      <c r="AA212" s="119"/>
      <c r="AB212" s="119"/>
      <c r="AC212" s="119"/>
      <c r="AD212" s="119"/>
      <c r="AE212" s="119"/>
      <c r="AF212" s="127"/>
      <c r="AG212" s="127"/>
      <c r="AH212" s="127"/>
      <c r="AI212" s="127"/>
      <c r="AJ212" s="127"/>
      <c r="AK212" s="127"/>
      <c r="AL212" s="127"/>
      <c r="AM212" s="127"/>
      <c r="AN212" s="127"/>
      <c r="AO212" s="127"/>
      <c r="AP212" s="127"/>
      <c r="AQ212" s="127"/>
      <c r="AR212" s="127"/>
      <c r="AS212" s="127"/>
      <c r="AT212" s="127"/>
      <c r="AU212" s="127"/>
      <c r="AV212" s="127"/>
      <c r="AW212" s="127"/>
      <c r="AX212" s="127"/>
      <c r="AY212" s="127"/>
      <c r="AZ212" s="127"/>
      <c r="BA212" s="127"/>
      <c r="BB212" s="127"/>
      <c r="BC212" s="127"/>
      <c r="BD212" s="127"/>
      <c r="BE212" s="127"/>
      <c r="BF212" s="127"/>
    </row>
    <row r="213" spans="2:58" hidden="1">
      <c r="B213" s="176" t="s">
        <v>363</v>
      </c>
      <c r="C213" s="176" t="str">
        <f t="shared" ca="1" si="180"/>
        <v>Veikla</v>
      </c>
      <c r="D213" t="str">
        <f t="shared" ca="1" si="181"/>
        <v>False</v>
      </c>
      <c r="E213" s="319">
        <v>1.25</v>
      </c>
      <c r="F213" s="319">
        <v>1.1000000000000001</v>
      </c>
      <c r="G213" s="319">
        <v>1</v>
      </c>
      <c r="H213" s="319">
        <v>0.9</v>
      </c>
      <c r="I213" s="319">
        <v>0.75</v>
      </c>
      <c r="J213" s="119"/>
      <c r="K213" s="119"/>
      <c r="L213" s="119">
        <v>1.25</v>
      </c>
      <c r="M213" s="119">
        <v>1.1000000000000001</v>
      </c>
      <c r="N213" s="119">
        <v>1</v>
      </c>
      <c r="O213" s="119">
        <v>0.9</v>
      </c>
      <c r="P213" s="119">
        <v>0.75</v>
      </c>
      <c r="Q213" s="119"/>
      <c r="R213" s="119"/>
      <c r="S213" s="119"/>
      <c r="T213" s="119"/>
      <c r="U213" s="119"/>
      <c r="V213" s="119"/>
      <c r="W213" s="119"/>
      <c r="X213" s="119"/>
      <c r="Y213" s="119"/>
      <c r="Z213" s="119"/>
      <c r="AA213" s="119"/>
      <c r="AB213" s="119"/>
      <c r="AC213" s="119"/>
      <c r="AD213" s="119"/>
      <c r="AE213" s="119"/>
      <c r="AF213" s="127"/>
      <c r="AG213" s="127"/>
      <c r="AH213" s="127"/>
      <c r="AI213" s="127"/>
      <c r="AJ213" s="127"/>
      <c r="AK213" s="127"/>
      <c r="AL213" s="127"/>
      <c r="AM213" s="127"/>
      <c r="AN213" s="127"/>
      <c r="AO213" s="127"/>
      <c r="AP213" s="127"/>
      <c r="AQ213" s="127"/>
      <c r="AR213" s="127"/>
      <c r="AS213" s="127"/>
      <c r="AT213" s="127"/>
      <c r="AU213" s="127"/>
      <c r="AV213" s="127"/>
      <c r="AW213" s="127"/>
      <c r="AX213" s="127"/>
      <c r="AY213" s="127"/>
      <c r="AZ213" s="127"/>
      <c r="BA213" s="127"/>
      <c r="BB213" s="127"/>
      <c r="BC213" s="127"/>
      <c r="BD213" s="127"/>
      <c r="BE213" s="127"/>
      <c r="BF213" s="127"/>
    </row>
    <row r="214" spans="2:58" hidden="1">
      <c r="B214" s="176" t="s">
        <v>364</v>
      </c>
      <c r="C214" s="176" t="str">
        <f t="shared" ca="1" si="180"/>
        <v>Reinvesticijos (po priemonės įgyvendinimo)</v>
      </c>
      <c r="D214" t="str">
        <f t="shared" ca="1" si="181"/>
        <v>False</v>
      </c>
      <c r="E214" s="319">
        <v>1.25</v>
      </c>
      <c r="F214" s="319">
        <v>1.1000000000000001</v>
      </c>
      <c r="G214" s="319">
        <v>1</v>
      </c>
      <c r="H214" s="319">
        <v>0.9</v>
      </c>
      <c r="I214" s="319">
        <v>0.75</v>
      </c>
      <c r="J214" s="119"/>
      <c r="K214" s="119"/>
      <c r="L214" s="119">
        <v>1.25</v>
      </c>
      <c r="M214" s="119">
        <v>1.1000000000000001</v>
      </c>
      <c r="N214" s="119">
        <v>1</v>
      </c>
      <c r="O214" s="119">
        <v>0.9</v>
      </c>
      <c r="P214" s="119">
        <v>0.75</v>
      </c>
      <c r="Q214" s="119"/>
      <c r="R214" s="119"/>
      <c r="S214" s="119"/>
      <c r="T214" s="119"/>
      <c r="U214" s="119"/>
      <c r="V214" s="119"/>
      <c r="W214" s="119"/>
      <c r="X214" s="119"/>
      <c r="Y214" s="119"/>
      <c r="Z214" s="119"/>
      <c r="AA214" s="119"/>
      <c r="AB214" s="119"/>
      <c r="AC214" s="119"/>
      <c r="AD214" s="119"/>
      <c r="AE214" s="119"/>
      <c r="AF214" s="127"/>
      <c r="AG214" s="127"/>
      <c r="AH214" s="127"/>
      <c r="AI214" s="127"/>
      <c r="AJ214" s="127"/>
      <c r="AK214" s="127"/>
      <c r="AL214" s="127"/>
      <c r="AM214" s="127"/>
      <c r="AN214" s="127"/>
      <c r="AO214" s="127"/>
      <c r="AP214" s="127"/>
      <c r="AQ214" s="127"/>
      <c r="AR214" s="127"/>
      <c r="AS214" s="127"/>
      <c r="AT214" s="127"/>
      <c r="AU214" s="127"/>
      <c r="AV214" s="127"/>
      <c r="AW214" s="127"/>
      <c r="AX214" s="127"/>
      <c r="AY214" s="127"/>
      <c r="AZ214" s="127"/>
      <c r="BA214" s="127"/>
      <c r="BB214" s="127"/>
      <c r="BC214" s="127"/>
      <c r="BD214" s="127"/>
      <c r="BE214" s="127"/>
      <c r="BF214" s="127"/>
    </row>
    <row r="215" spans="2:58" hidden="1">
      <c r="B215" s="176" t="s">
        <v>365</v>
      </c>
      <c r="C215" s="176" t="str">
        <f t="shared" ca="1" si="180"/>
        <v>Likutinė vertė</v>
      </c>
      <c r="D215" t="str">
        <f t="shared" ca="1" si="181"/>
        <v>False</v>
      </c>
      <c r="E215" s="319">
        <v>0.75</v>
      </c>
      <c r="F215" s="319">
        <v>0.9</v>
      </c>
      <c r="G215" s="319">
        <v>1</v>
      </c>
      <c r="H215" s="319">
        <v>1.1000000000000001</v>
      </c>
      <c r="I215" s="319">
        <v>1.25</v>
      </c>
      <c r="J215" s="119"/>
      <c r="K215" s="119"/>
      <c r="L215" s="119">
        <v>0.75</v>
      </c>
      <c r="M215" s="119">
        <v>0.9</v>
      </c>
      <c r="N215" s="119">
        <v>1</v>
      </c>
      <c r="O215" s="119">
        <v>1.1000000000000001</v>
      </c>
      <c r="P215" s="119">
        <v>1.25</v>
      </c>
      <c r="Q215" s="119"/>
      <c r="R215" s="119"/>
      <c r="S215" s="119"/>
      <c r="T215" s="119"/>
      <c r="U215" s="119"/>
      <c r="V215" s="119"/>
      <c r="W215" s="119"/>
      <c r="X215" s="119"/>
      <c r="Y215" s="119"/>
      <c r="Z215" s="119"/>
      <c r="AA215" s="119"/>
      <c r="AB215" s="119"/>
      <c r="AC215" s="119"/>
      <c r="AD215" s="119"/>
      <c r="AE215" s="119"/>
      <c r="AF215" s="127"/>
      <c r="AG215" s="127"/>
      <c r="AH215" s="127"/>
      <c r="AI215" s="127"/>
      <c r="AJ215" s="127"/>
      <c r="AK215" s="127"/>
      <c r="AL215" s="127"/>
      <c r="AM215" s="127"/>
      <c r="AN215" s="127"/>
      <c r="AO215" s="127"/>
      <c r="AP215" s="127"/>
      <c r="AQ215" s="127"/>
      <c r="AR215" s="127"/>
      <c r="AS215" s="127"/>
      <c r="AT215" s="127"/>
      <c r="AU215" s="127"/>
      <c r="AV215" s="127"/>
      <c r="AW215" s="127"/>
      <c r="AX215" s="127"/>
      <c r="AY215" s="127"/>
      <c r="AZ215" s="127"/>
      <c r="BA215" s="127"/>
      <c r="BB215" s="127"/>
      <c r="BC215" s="127"/>
      <c r="BD215" s="127"/>
      <c r="BE215" s="127"/>
      <c r="BF215" s="127"/>
    </row>
    <row r="216" spans="2:58" hidden="1">
      <c r="B216" s="176" t="s">
        <v>366</v>
      </c>
      <c r="C216" s="176" t="str">
        <f t="shared" ca="1" si="180"/>
        <v>Veikla</v>
      </c>
      <c r="D216" t="str">
        <f t="shared" ca="1" si="181"/>
        <v>False</v>
      </c>
      <c r="E216" s="319">
        <v>1.25</v>
      </c>
      <c r="F216" s="319">
        <v>1.1000000000000001</v>
      </c>
      <c r="G216" s="319">
        <v>1</v>
      </c>
      <c r="H216" s="319">
        <v>0.9</v>
      </c>
      <c r="I216" s="319">
        <v>0.75</v>
      </c>
      <c r="J216" s="119"/>
      <c r="K216" s="119"/>
      <c r="L216" s="119">
        <v>1.25</v>
      </c>
      <c r="M216" s="119">
        <v>1.1000000000000001</v>
      </c>
      <c r="N216" s="119">
        <v>1</v>
      </c>
      <c r="O216" s="119">
        <v>0.9</v>
      </c>
      <c r="P216" s="119">
        <v>0.75</v>
      </c>
      <c r="Q216" s="119"/>
      <c r="R216" s="119"/>
      <c r="S216" s="119"/>
      <c r="T216" s="119"/>
      <c r="U216" s="119"/>
      <c r="V216" s="119"/>
      <c r="W216" s="119"/>
      <c r="X216" s="119"/>
      <c r="Y216" s="119"/>
      <c r="Z216" s="119"/>
      <c r="AA216" s="119"/>
      <c r="AB216" s="119"/>
      <c r="AC216" s="119"/>
      <c r="AD216" s="119"/>
      <c r="AE216" s="119"/>
      <c r="AF216" s="127"/>
      <c r="AG216" s="127"/>
      <c r="AH216" s="127"/>
      <c r="AI216" s="127"/>
      <c r="AJ216" s="127"/>
      <c r="AK216" s="127"/>
      <c r="AL216" s="127"/>
      <c r="AM216" s="127"/>
      <c r="AN216" s="127"/>
      <c r="AO216" s="127"/>
      <c r="AP216" s="127"/>
      <c r="AQ216" s="127"/>
      <c r="AR216" s="127"/>
      <c r="AS216" s="127"/>
      <c r="AT216" s="127"/>
      <c r="AU216" s="127"/>
      <c r="AV216" s="127"/>
      <c r="AW216" s="127"/>
      <c r="AX216" s="127"/>
      <c r="AY216" s="127"/>
      <c r="AZ216" s="127"/>
      <c r="BA216" s="127"/>
      <c r="BB216" s="127"/>
      <c r="BC216" s="127"/>
      <c r="BD216" s="127"/>
      <c r="BE216" s="127"/>
      <c r="BF216" s="127"/>
    </row>
    <row r="217" spans="2:58" hidden="1">
      <c r="B217" s="176" t="s">
        <v>367</v>
      </c>
      <c r="C217" s="176" t="str">
        <f t="shared" ca="1" si="180"/>
        <v>Veikla</v>
      </c>
      <c r="D217" t="str">
        <f t="shared" ca="1" si="181"/>
        <v>False</v>
      </c>
      <c r="E217" s="319">
        <v>1.25</v>
      </c>
      <c r="F217" s="319">
        <v>1.1000000000000001</v>
      </c>
      <c r="G217" s="319">
        <v>1</v>
      </c>
      <c r="H217" s="319">
        <v>0.9</v>
      </c>
      <c r="I217" s="319">
        <v>0.75</v>
      </c>
      <c r="J217" s="119"/>
      <c r="K217" s="119"/>
      <c r="L217" s="119">
        <v>1.25</v>
      </c>
      <c r="M217" s="119">
        <v>1.1000000000000001</v>
      </c>
      <c r="N217" s="119">
        <v>1</v>
      </c>
      <c r="O217" s="119">
        <v>0.9</v>
      </c>
      <c r="P217" s="119">
        <v>0.75</v>
      </c>
      <c r="Q217" s="119"/>
      <c r="R217" s="119"/>
      <c r="S217" s="119"/>
      <c r="T217" s="119"/>
      <c r="U217" s="119"/>
      <c r="V217" s="119"/>
      <c r="W217" s="119"/>
      <c r="X217" s="119"/>
      <c r="Y217" s="119"/>
      <c r="Z217" s="119"/>
      <c r="AA217" s="119"/>
      <c r="AB217" s="119"/>
      <c r="AC217" s="119"/>
      <c r="AD217" s="119"/>
      <c r="AE217" s="119"/>
      <c r="AF217" s="127"/>
      <c r="AG217" s="127"/>
      <c r="AH217" s="127"/>
      <c r="AI217" s="127"/>
      <c r="AJ217" s="127"/>
      <c r="AK217" s="127"/>
      <c r="AL217" s="127"/>
      <c r="AM217" s="127"/>
      <c r="AN217" s="127"/>
      <c r="AO217" s="127"/>
      <c r="AP217" s="127"/>
      <c r="AQ217" s="127"/>
      <c r="AR217" s="127"/>
      <c r="AS217" s="127"/>
      <c r="AT217" s="127"/>
      <c r="AU217" s="127"/>
      <c r="AV217" s="127"/>
      <c r="AW217" s="127"/>
      <c r="AX217" s="127"/>
      <c r="AY217" s="127"/>
      <c r="AZ217" s="127"/>
      <c r="BA217" s="127"/>
      <c r="BB217" s="127"/>
      <c r="BC217" s="127"/>
      <c r="BD217" s="127"/>
      <c r="BE217" s="127"/>
      <c r="BF217" s="127"/>
    </row>
    <row r="218" spans="2:58" hidden="1">
      <c r="B218" s="176" t="s">
        <v>368</v>
      </c>
      <c r="C218" s="176" t="str">
        <f t="shared" ca="1" si="180"/>
        <v>Veikla</v>
      </c>
      <c r="D218" t="str">
        <f t="shared" ca="1" si="181"/>
        <v>False</v>
      </c>
      <c r="E218" s="319">
        <v>1.25</v>
      </c>
      <c r="F218" s="319">
        <v>1.1000000000000001</v>
      </c>
      <c r="G218" s="319">
        <v>1</v>
      </c>
      <c r="H218" s="319">
        <v>0.9</v>
      </c>
      <c r="I218" s="319">
        <v>0.75</v>
      </c>
      <c r="J218" s="119"/>
      <c r="K218" s="119"/>
      <c r="L218" s="119">
        <v>1.25</v>
      </c>
      <c r="M218" s="119">
        <v>1.1000000000000001</v>
      </c>
      <c r="N218" s="119">
        <v>1</v>
      </c>
      <c r="O218" s="119">
        <v>0.9</v>
      </c>
      <c r="P218" s="119">
        <v>0.75</v>
      </c>
      <c r="Q218" s="119"/>
      <c r="R218" s="119"/>
      <c r="S218" s="119"/>
      <c r="T218" s="119"/>
      <c r="U218" s="119"/>
      <c r="V218" s="119"/>
      <c r="W218" s="119"/>
      <c r="X218" s="119"/>
      <c r="Y218" s="119"/>
      <c r="Z218" s="119"/>
      <c r="AA218" s="119"/>
      <c r="AB218" s="119"/>
      <c r="AC218" s="119"/>
      <c r="AD218" s="119"/>
      <c r="AE218" s="119"/>
      <c r="AF218" s="127"/>
      <c r="AG218" s="127"/>
      <c r="AH218" s="127"/>
      <c r="AI218" s="127"/>
      <c r="AJ218" s="127"/>
      <c r="AK218" s="127"/>
      <c r="AL218" s="127"/>
      <c r="AM218" s="127"/>
      <c r="AN218" s="127"/>
      <c r="AO218" s="127"/>
      <c r="AP218" s="127"/>
      <c r="AQ218" s="127"/>
      <c r="AR218" s="127"/>
      <c r="AS218" s="127"/>
      <c r="AT218" s="127"/>
      <c r="AU218" s="127"/>
      <c r="AV218" s="127"/>
      <c r="AW218" s="127"/>
      <c r="AX218" s="127"/>
      <c r="AY218" s="127"/>
      <c r="AZ218" s="127"/>
      <c r="BA218" s="127"/>
      <c r="BB218" s="127"/>
      <c r="BC218" s="127"/>
      <c r="BD218" s="127"/>
      <c r="BE218" s="127"/>
      <c r="BF218" s="127"/>
    </row>
    <row r="219" spans="2:58" hidden="1">
      <c r="B219" s="176" t="s">
        <v>369</v>
      </c>
      <c r="C219" s="176" t="str">
        <f t="shared" ca="1" si="180"/>
        <v>Veikla</v>
      </c>
      <c r="D219" t="str">
        <f t="shared" ca="1" si="181"/>
        <v>False</v>
      </c>
      <c r="E219" s="319">
        <v>1.25</v>
      </c>
      <c r="F219" s="319">
        <v>1.1000000000000001</v>
      </c>
      <c r="G219" s="319">
        <v>1</v>
      </c>
      <c r="H219" s="319">
        <v>0.9</v>
      </c>
      <c r="I219" s="319">
        <v>0.75</v>
      </c>
      <c r="J219" s="119"/>
      <c r="K219" s="119"/>
      <c r="L219" s="119">
        <v>1.25</v>
      </c>
      <c r="M219" s="119">
        <v>1.1000000000000001</v>
      </c>
      <c r="N219" s="119">
        <v>1</v>
      </c>
      <c r="O219" s="119">
        <v>0.9</v>
      </c>
      <c r="P219" s="119">
        <v>0.75</v>
      </c>
      <c r="Q219" s="119"/>
      <c r="R219" s="119"/>
      <c r="S219" s="119"/>
      <c r="T219" s="119"/>
      <c r="U219" s="119"/>
      <c r="V219" s="119"/>
      <c r="W219" s="119"/>
      <c r="X219" s="119"/>
      <c r="Y219" s="119"/>
      <c r="Z219" s="119"/>
      <c r="AA219" s="119"/>
      <c r="AB219" s="119"/>
      <c r="AC219" s="119"/>
      <c r="AD219" s="119"/>
      <c r="AE219" s="119"/>
      <c r="AF219" s="127"/>
      <c r="AG219" s="127"/>
      <c r="AH219" s="127"/>
      <c r="AI219" s="127"/>
      <c r="AJ219" s="127"/>
      <c r="AK219" s="127"/>
      <c r="AL219" s="127"/>
      <c r="AM219" s="127"/>
      <c r="AN219" s="127"/>
      <c r="AO219" s="127"/>
      <c r="AP219" s="127"/>
      <c r="AQ219" s="127"/>
      <c r="AR219" s="127"/>
      <c r="AS219" s="127"/>
      <c r="AT219" s="127"/>
      <c r="AU219" s="127"/>
      <c r="AV219" s="127"/>
      <c r="AW219" s="127"/>
      <c r="AX219" s="127"/>
      <c r="AY219" s="127"/>
      <c r="AZ219" s="127"/>
      <c r="BA219" s="127"/>
      <c r="BB219" s="127"/>
      <c r="BC219" s="127"/>
      <c r="BD219" s="127"/>
      <c r="BE219" s="127"/>
      <c r="BF219" s="127"/>
    </row>
    <row r="220" spans="2:58" hidden="1">
      <c r="B220" s="176" t="s">
        <v>370</v>
      </c>
      <c r="C220" s="176" t="str">
        <f t="shared" ca="1" si="180"/>
        <v>Veikla</v>
      </c>
      <c r="D220" t="str">
        <f t="shared" ca="1" si="181"/>
        <v>False</v>
      </c>
      <c r="E220" s="319">
        <v>1.25</v>
      </c>
      <c r="F220" s="319">
        <v>1.1000000000000001</v>
      </c>
      <c r="G220" s="319">
        <v>1</v>
      </c>
      <c r="H220" s="319">
        <v>0.9</v>
      </c>
      <c r="I220" s="319">
        <v>0.75</v>
      </c>
      <c r="J220" s="119"/>
      <c r="K220" s="119"/>
      <c r="L220" s="119">
        <v>1.25</v>
      </c>
      <c r="M220" s="119">
        <v>1.1000000000000001</v>
      </c>
      <c r="N220" s="119">
        <v>1</v>
      </c>
      <c r="O220" s="119">
        <v>0.9</v>
      </c>
      <c r="P220" s="119">
        <v>0.75</v>
      </c>
      <c r="Q220" s="119"/>
      <c r="R220" s="119"/>
      <c r="S220" s="119"/>
      <c r="T220" s="119"/>
      <c r="U220" s="119"/>
      <c r="V220" s="119"/>
      <c r="W220" s="119"/>
      <c r="X220" s="119"/>
      <c r="Y220" s="119"/>
      <c r="Z220" s="119"/>
      <c r="AA220" s="119"/>
      <c r="AB220" s="119"/>
      <c r="AC220" s="119"/>
      <c r="AD220" s="119"/>
      <c r="AE220" s="119"/>
      <c r="AF220" s="127"/>
      <c r="AG220" s="127"/>
      <c r="AH220" s="127"/>
      <c r="AI220" s="127"/>
      <c r="AJ220" s="127"/>
      <c r="AK220" s="127"/>
      <c r="AL220" s="127"/>
      <c r="AM220" s="127"/>
      <c r="AN220" s="127"/>
      <c r="AO220" s="127"/>
      <c r="AP220" s="127"/>
      <c r="AQ220" s="127"/>
      <c r="AR220" s="127"/>
      <c r="AS220" s="127"/>
      <c r="AT220" s="127"/>
      <c r="AU220" s="127"/>
      <c r="AV220" s="127"/>
      <c r="AW220" s="127"/>
      <c r="AX220" s="127"/>
      <c r="AY220" s="127"/>
      <c r="AZ220" s="127"/>
      <c r="BA220" s="127"/>
      <c r="BB220" s="127"/>
      <c r="BC220" s="127"/>
      <c r="BD220" s="127"/>
      <c r="BE220" s="127"/>
      <c r="BF220" s="127"/>
    </row>
    <row r="221" spans="2:58" hidden="1">
      <c r="B221" s="176" t="s">
        <v>371</v>
      </c>
      <c r="C221" s="176" t="str">
        <f t="shared" ca="1" si="180"/>
        <v>Veikla</v>
      </c>
      <c r="D221" t="str">
        <f t="shared" ca="1" si="181"/>
        <v>False</v>
      </c>
      <c r="E221" s="319">
        <v>1.25</v>
      </c>
      <c r="F221" s="319">
        <v>1.1000000000000001</v>
      </c>
      <c r="G221" s="319">
        <v>1</v>
      </c>
      <c r="H221" s="319">
        <v>0.9</v>
      </c>
      <c r="I221" s="319">
        <v>0.75</v>
      </c>
      <c r="J221" s="119"/>
      <c r="K221" s="119"/>
      <c r="L221" s="119">
        <v>1.25</v>
      </c>
      <c r="M221" s="119">
        <v>1.1000000000000001</v>
      </c>
      <c r="N221" s="119">
        <v>1</v>
      </c>
      <c r="O221" s="119">
        <v>0.9</v>
      </c>
      <c r="P221" s="119">
        <v>0.75</v>
      </c>
      <c r="Q221" s="119"/>
      <c r="R221" s="119"/>
      <c r="S221" s="119"/>
      <c r="T221" s="119"/>
      <c r="U221" s="119"/>
      <c r="V221" s="119"/>
      <c r="W221" s="119"/>
      <c r="X221" s="119"/>
      <c r="Y221" s="119"/>
      <c r="Z221" s="119"/>
      <c r="AA221" s="119"/>
      <c r="AB221" s="119"/>
      <c r="AC221" s="119"/>
      <c r="AD221" s="119"/>
      <c r="AE221" s="119"/>
      <c r="AF221" s="127"/>
      <c r="AG221" s="127"/>
      <c r="AH221" s="127"/>
      <c r="AI221" s="127"/>
      <c r="AJ221" s="127"/>
      <c r="AK221" s="127"/>
      <c r="AL221" s="127"/>
      <c r="AM221" s="127"/>
      <c r="AN221" s="127"/>
      <c r="AO221" s="127"/>
      <c r="AP221" s="127"/>
      <c r="AQ221" s="127"/>
      <c r="AR221" s="127"/>
      <c r="AS221" s="127"/>
      <c r="AT221" s="127"/>
      <c r="AU221" s="127"/>
      <c r="AV221" s="127"/>
      <c r="AW221" s="127"/>
      <c r="AX221" s="127"/>
      <c r="AY221" s="127"/>
      <c r="AZ221" s="127"/>
      <c r="BA221" s="127"/>
      <c r="BB221" s="127"/>
      <c r="BC221" s="127"/>
      <c r="BD221" s="127"/>
      <c r="BE221" s="127"/>
      <c r="BF221" s="127"/>
    </row>
    <row r="222" spans="2:58" hidden="1">
      <c r="B222" s="176" t="s">
        <v>372</v>
      </c>
      <c r="C222" s="176" t="str">
        <f t="shared" ca="1" si="180"/>
        <v>Veikla</v>
      </c>
      <c r="D222" t="str">
        <f t="shared" ca="1" si="181"/>
        <v>False</v>
      </c>
      <c r="E222" s="319">
        <v>1.25</v>
      </c>
      <c r="F222" s="319">
        <v>1.1000000000000001</v>
      </c>
      <c r="G222" s="319">
        <v>1</v>
      </c>
      <c r="H222" s="319">
        <v>0.9</v>
      </c>
      <c r="I222" s="319">
        <v>0.75</v>
      </c>
      <c r="J222" s="119"/>
      <c r="K222" s="119"/>
      <c r="L222" s="119">
        <v>1.25</v>
      </c>
      <c r="M222" s="119">
        <v>1.1000000000000001</v>
      </c>
      <c r="N222" s="119">
        <v>1</v>
      </c>
      <c r="O222" s="119">
        <v>0.9</v>
      </c>
      <c r="P222" s="119">
        <v>0.75</v>
      </c>
      <c r="Q222" s="119"/>
      <c r="R222" s="119"/>
      <c r="S222" s="119"/>
      <c r="T222" s="119"/>
      <c r="U222" s="119"/>
      <c r="V222" s="119"/>
      <c r="W222" s="119"/>
      <c r="X222" s="119"/>
      <c r="Y222" s="119"/>
      <c r="Z222" s="119"/>
      <c r="AA222" s="119"/>
      <c r="AB222" s="119"/>
      <c r="AC222" s="119"/>
      <c r="AD222" s="119"/>
      <c r="AE222" s="119"/>
      <c r="AF222" s="127"/>
      <c r="AG222" s="127"/>
      <c r="AH222" s="127"/>
      <c r="AI222" s="127"/>
      <c r="AJ222" s="127"/>
      <c r="AK222" s="127"/>
      <c r="AL222" s="127"/>
      <c r="AM222" s="127"/>
      <c r="AN222" s="127"/>
      <c r="AO222" s="127"/>
      <c r="AP222" s="127"/>
      <c r="AQ222" s="127"/>
      <c r="AR222" s="127"/>
      <c r="AS222" s="127"/>
      <c r="AT222" s="127"/>
      <c r="AU222" s="127"/>
      <c r="AV222" s="127"/>
      <c r="AW222" s="127"/>
      <c r="AX222" s="127"/>
      <c r="AY222" s="127"/>
      <c r="AZ222" s="127"/>
      <c r="BA222" s="127"/>
      <c r="BB222" s="127"/>
      <c r="BC222" s="127"/>
      <c r="BD222" s="127"/>
      <c r="BE222" s="127"/>
      <c r="BF222" s="127"/>
    </row>
    <row r="223" spans="2:58" hidden="1">
      <c r="B223" s="176" t="s">
        <v>373</v>
      </c>
      <c r="C223" s="176" t="str">
        <f t="shared" ca="1" si="180"/>
        <v>Veikla</v>
      </c>
      <c r="D223" t="str">
        <f t="shared" ca="1" si="181"/>
        <v>False</v>
      </c>
      <c r="E223" s="319">
        <v>1.25</v>
      </c>
      <c r="F223" s="319">
        <v>1.1000000000000001</v>
      </c>
      <c r="G223" s="319">
        <v>1</v>
      </c>
      <c r="H223" s="319">
        <v>0.9</v>
      </c>
      <c r="I223" s="319">
        <v>0.75</v>
      </c>
      <c r="J223" s="119"/>
      <c r="K223" s="119"/>
      <c r="L223" s="119">
        <v>1.25</v>
      </c>
      <c r="M223" s="119">
        <v>1.1000000000000001</v>
      </c>
      <c r="N223" s="119">
        <v>1</v>
      </c>
      <c r="O223" s="119">
        <v>0.9</v>
      </c>
      <c r="P223" s="119">
        <v>0.75</v>
      </c>
      <c r="Q223" s="119"/>
      <c r="R223" s="119"/>
      <c r="S223" s="119"/>
      <c r="T223" s="119"/>
      <c r="U223" s="119"/>
      <c r="V223" s="119"/>
      <c r="W223" s="119"/>
      <c r="X223" s="119"/>
      <c r="Y223" s="119"/>
      <c r="Z223" s="119"/>
      <c r="AA223" s="119"/>
      <c r="AB223" s="119"/>
      <c r="AC223" s="119"/>
      <c r="AD223" s="119"/>
      <c r="AE223" s="119"/>
      <c r="AF223" s="127"/>
      <c r="AG223" s="127"/>
      <c r="AH223" s="127"/>
      <c r="AI223" s="127"/>
      <c r="AJ223" s="127"/>
      <c r="AK223" s="127"/>
      <c r="AL223" s="127"/>
      <c r="AM223" s="127"/>
      <c r="AN223" s="127"/>
      <c r="AO223" s="127"/>
      <c r="AP223" s="127"/>
      <c r="AQ223" s="127"/>
      <c r="AR223" s="127"/>
      <c r="AS223" s="127"/>
      <c r="AT223" s="127"/>
      <c r="AU223" s="127"/>
      <c r="AV223" s="127"/>
      <c r="AW223" s="127"/>
      <c r="AX223" s="127"/>
      <c r="AY223" s="127"/>
      <c r="AZ223" s="127"/>
      <c r="BA223" s="127"/>
      <c r="BB223" s="127"/>
      <c r="BC223" s="127"/>
      <c r="BD223" s="127"/>
      <c r="BE223" s="127"/>
      <c r="BF223" s="127"/>
    </row>
    <row r="224" spans="2:58" hidden="1">
      <c r="B224" s="176" t="s">
        <v>374</v>
      </c>
      <c r="C224" s="176" t="str">
        <f t="shared" ca="1" si="180"/>
        <v>Reinvesticijos (po priemonės įgyvendinimo)</v>
      </c>
      <c r="D224" t="str">
        <f t="shared" ca="1" si="181"/>
        <v>False</v>
      </c>
      <c r="E224" s="319">
        <v>1.25</v>
      </c>
      <c r="F224" s="319">
        <v>1.1000000000000001</v>
      </c>
      <c r="G224" s="319">
        <v>1</v>
      </c>
      <c r="H224" s="319">
        <v>0.9</v>
      </c>
      <c r="I224" s="319">
        <v>0.75</v>
      </c>
      <c r="J224" s="119"/>
      <c r="K224" s="119"/>
      <c r="L224" s="119">
        <v>1.25</v>
      </c>
      <c r="M224" s="119">
        <v>1.1000000000000001</v>
      </c>
      <c r="N224" s="119">
        <v>1</v>
      </c>
      <c r="O224" s="119">
        <v>0.9</v>
      </c>
      <c r="P224" s="119">
        <v>0.75</v>
      </c>
      <c r="Q224" s="119"/>
      <c r="R224" s="119"/>
      <c r="S224" s="119"/>
      <c r="T224" s="119"/>
      <c r="U224" s="119"/>
      <c r="V224" s="119"/>
      <c r="W224" s="119"/>
      <c r="X224" s="119"/>
      <c r="Y224" s="119"/>
      <c r="Z224" s="119"/>
      <c r="AA224" s="119"/>
      <c r="AB224" s="119"/>
      <c r="AC224" s="119"/>
      <c r="AD224" s="119"/>
      <c r="AE224" s="119"/>
      <c r="AF224" s="127"/>
      <c r="AG224" s="127"/>
      <c r="AH224" s="127"/>
      <c r="AI224" s="127"/>
      <c r="AJ224" s="127"/>
      <c r="AK224" s="127"/>
      <c r="AL224" s="127"/>
      <c r="AM224" s="127"/>
      <c r="AN224" s="127"/>
      <c r="AO224" s="127"/>
      <c r="AP224" s="127"/>
      <c r="AQ224" s="127"/>
      <c r="AR224" s="127"/>
      <c r="AS224" s="127"/>
      <c r="AT224" s="127"/>
      <c r="AU224" s="127"/>
      <c r="AV224" s="127"/>
      <c r="AW224" s="127"/>
      <c r="AX224" s="127"/>
      <c r="AY224" s="127"/>
      <c r="AZ224" s="127"/>
      <c r="BA224" s="127"/>
      <c r="BB224" s="127"/>
      <c r="BC224" s="127"/>
      <c r="BD224" s="127"/>
      <c r="BE224" s="127"/>
      <c r="BF224" s="127"/>
    </row>
    <row r="225" spans="2:58" hidden="1">
      <c r="B225" s="176" t="s">
        <v>375</v>
      </c>
      <c r="C225" s="176" t="str">
        <f t="shared" ca="1" si="180"/>
        <v>Likutinė vertė</v>
      </c>
      <c r="D225" t="str">
        <f t="shared" ca="1" si="181"/>
        <v>False</v>
      </c>
      <c r="E225" s="319">
        <v>0.75</v>
      </c>
      <c r="F225" s="319">
        <v>0.9</v>
      </c>
      <c r="G225" s="319">
        <v>1</v>
      </c>
      <c r="H225" s="319">
        <v>1.1000000000000001</v>
      </c>
      <c r="I225" s="319">
        <v>1.25</v>
      </c>
      <c r="J225" s="119"/>
      <c r="K225" s="119"/>
      <c r="L225" s="119">
        <v>0.75</v>
      </c>
      <c r="M225" s="119">
        <v>0.9</v>
      </c>
      <c r="N225" s="119">
        <v>1</v>
      </c>
      <c r="O225" s="119">
        <v>1.1000000000000001</v>
      </c>
      <c r="P225" s="119">
        <v>1.25</v>
      </c>
      <c r="Q225" s="119"/>
      <c r="R225" s="119"/>
      <c r="S225" s="119"/>
      <c r="T225" s="119"/>
      <c r="U225" s="119"/>
      <c r="V225" s="119"/>
      <c r="W225" s="119"/>
      <c r="X225" s="119"/>
      <c r="Y225" s="119"/>
      <c r="Z225" s="119"/>
      <c r="AA225" s="119"/>
      <c r="AB225" s="119"/>
      <c r="AC225" s="119"/>
      <c r="AD225" s="119"/>
      <c r="AE225" s="119"/>
      <c r="AF225" s="127"/>
      <c r="AG225" s="127"/>
      <c r="AH225" s="127"/>
      <c r="AI225" s="127"/>
      <c r="AJ225" s="127"/>
      <c r="AK225" s="127"/>
      <c r="AL225" s="127"/>
      <c r="AM225" s="127"/>
      <c r="AN225" s="127"/>
      <c r="AO225" s="127"/>
      <c r="AP225" s="127"/>
      <c r="AQ225" s="127"/>
      <c r="AR225" s="127"/>
      <c r="AS225" s="127"/>
      <c r="AT225" s="127"/>
      <c r="AU225" s="127"/>
      <c r="AV225" s="127"/>
      <c r="AW225" s="127"/>
      <c r="AX225" s="127"/>
      <c r="AY225" s="127"/>
      <c r="AZ225" s="127"/>
      <c r="BA225" s="127"/>
      <c r="BB225" s="127"/>
      <c r="BC225" s="127"/>
      <c r="BD225" s="127"/>
      <c r="BE225" s="127"/>
      <c r="BF225" s="127"/>
    </row>
    <row r="226" spans="2:58" hidden="1">
      <c r="B226" s="176" t="s">
        <v>376</v>
      </c>
      <c r="C226" s="176" t="str">
        <f t="shared" ca="1" si="180"/>
        <v>Veikla</v>
      </c>
      <c r="D226" t="str">
        <f t="shared" ca="1" si="181"/>
        <v>False</v>
      </c>
      <c r="E226" s="319">
        <v>1.25</v>
      </c>
      <c r="F226" s="319">
        <v>1.1000000000000001</v>
      </c>
      <c r="G226" s="319">
        <v>1</v>
      </c>
      <c r="H226" s="319">
        <v>0.9</v>
      </c>
      <c r="I226" s="319">
        <v>0.75</v>
      </c>
      <c r="J226" s="119"/>
      <c r="K226" s="119"/>
      <c r="L226" s="119">
        <v>1.25</v>
      </c>
      <c r="M226" s="119">
        <v>1.1000000000000001</v>
      </c>
      <c r="N226" s="119">
        <v>1</v>
      </c>
      <c r="O226" s="119">
        <v>0.9</v>
      </c>
      <c r="P226" s="119">
        <v>0.75</v>
      </c>
      <c r="Q226" s="119"/>
      <c r="R226" s="119"/>
      <c r="S226" s="119"/>
      <c r="T226" s="119"/>
      <c r="U226" s="119"/>
      <c r="V226" s="119"/>
      <c r="W226" s="119"/>
      <c r="X226" s="119"/>
      <c r="Y226" s="119"/>
      <c r="Z226" s="119"/>
      <c r="AA226" s="119"/>
      <c r="AB226" s="119"/>
      <c r="AC226" s="119"/>
      <c r="AD226" s="119"/>
      <c r="AE226" s="119"/>
      <c r="AF226" s="127"/>
      <c r="AG226" s="127"/>
      <c r="AH226" s="127"/>
      <c r="AI226" s="127"/>
      <c r="AJ226" s="127"/>
      <c r="AK226" s="127"/>
      <c r="AL226" s="127"/>
      <c r="AM226" s="127"/>
      <c r="AN226" s="127"/>
      <c r="AO226" s="127"/>
      <c r="AP226" s="127"/>
      <c r="AQ226" s="127"/>
      <c r="AR226" s="127"/>
      <c r="AS226" s="127"/>
      <c r="AT226" s="127"/>
      <c r="AU226" s="127"/>
      <c r="AV226" s="127"/>
      <c r="AW226" s="127"/>
      <c r="AX226" s="127"/>
      <c r="AY226" s="127"/>
      <c r="AZ226" s="127"/>
      <c r="BA226" s="127"/>
      <c r="BB226" s="127"/>
      <c r="BC226" s="127"/>
      <c r="BD226" s="127"/>
      <c r="BE226" s="127"/>
      <c r="BF226" s="127"/>
    </row>
    <row r="227" spans="2:58" hidden="1">
      <c r="B227" s="176" t="s">
        <v>377</v>
      </c>
      <c r="C227" s="176" t="str">
        <f t="shared" ca="1" si="180"/>
        <v>Veikla</v>
      </c>
      <c r="D227" t="str">
        <f t="shared" ca="1" si="181"/>
        <v>False</v>
      </c>
      <c r="E227" s="319">
        <v>1.25</v>
      </c>
      <c r="F227" s="319">
        <v>1.1000000000000001</v>
      </c>
      <c r="G227" s="319">
        <v>1</v>
      </c>
      <c r="H227" s="319">
        <v>0.9</v>
      </c>
      <c r="I227" s="319">
        <v>0.75</v>
      </c>
      <c r="J227" s="119"/>
      <c r="K227" s="119"/>
      <c r="L227" s="119">
        <v>1.25</v>
      </c>
      <c r="M227" s="119">
        <v>1.1000000000000001</v>
      </c>
      <c r="N227" s="119">
        <v>1</v>
      </c>
      <c r="O227" s="119">
        <v>0.9</v>
      </c>
      <c r="P227" s="119">
        <v>0.75</v>
      </c>
      <c r="Q227" s="119"/>
      <c r="R227" s="119"/>
      <c r="S227" s="119"/>
      <c r="T227" s="119"/>
      <c r="U227" s="119"/>
      <c r="V227" s="119"/>
      <c r="W227" s="119"/>
      <c r="X227" s="119"/>
      <c r="Y227" s="119"/>
      <c r="Z227" s="119"/>
      <c r="AA227" s="119"/>
      <c r="AB227" s="119"/>
      <c r="AC227" s="119"/>
      <c r="AD227" s="119"/>
      <c r="AE227" s="119"/>
      <c r="AF227" s="127"/>
      <c r="AG227" s="127"/>
      <c r="AH227" s="127"/>
      <c r="AI227" s="127"/>
      <c r="AJ227" s="127"/>
      <c r="AK227" s="127"/>
      <c r="AL227" s="127"/>
      <c r="AM227" s="127"/>
      <c r="AN227" s="127"/>
      <c r="AO227" s="127"/>
      <c r="AP227" s="127"/>
      <c r="AQ227" s="127"/>
      <c r="AR227" s="127"/>
      <c r="AS227" s="127"/>
      <c r="AT227" s="127"/>
      <c r="AU227" s="127"/>
      <c r="AV227" s="127"/>
      <c r="AW227" s="127"/>
      <c r="AX227" s="127"/>
      <c r="AY227" s="127"/>
      <c r="AZ227" s="127"/>
      <c r="BA227" s="127"/>
      <c r="BB227" s="127"/>
      <c r="BC227" s="127"/>
      <c r="BD227" s="127"/>
      <c r="BE227" s="127"/>
      <c r="BF227" s="127"/>
    </row>
    <row r="228" spans="2:58" hidden="1">
      <c r="B228" s="176" t="s">
        <v>378</v>
      </c>
      <c r="C228" s="176" t="str">
        <f t="shared" ca="1" si="180"/>
        <v>Veikla</v>
      </c>
      <c r="D228" t="str">
        <f t="shared" ca="1" si="181"/>
        <v>False</v>
      </c>
      <c r="E228" s="319">
        <v>1.25</v>
      </c>
      <c r="F228" s="319">
        <v>1.1000000000000001</v>
      </c>
      <c r="G228" s="319">
        <v>1</v>
      </c>
      <c r="H228" s="319">
        <v>0.9</v>
      </c>
      <c r="I228" s="319">
        <v>0.75</v>
      </c>
      <c r="J228" s="119"/>
      <c r="K228" s="119"/>
      <c r="L228" s="119">
        <v>1.25</v>
      </c>
      <c r="M228" s="119">
        <v>1.1000000000000001</v>
      </c>
      <c r="N228" s="119">
        <v>1</v>
      </c>
      <c r="O228" s="119">
        <v>0.9</v>
      </c>
      <c r="P228" s="119">
        <v>0.75</v>
      </c>
      <c r="Q228" s="119"/>
      <c r="R228" s="119"/>
      <c r="S228" s="119"/>
      <c r="T228" s="119"/>
      <c r="U228" s="119"/>
      <c r="V228" s="119"/>
      <c r="W228" s="119"/>
      <c r="X228" s="119"/>
      <c r="Y228" s="119"/>
      <c r="Z228" s="119"/>
      <c r="AA228" s="119"/>
      <c r="AB228" s="119"/>
      <c r="AC228" s="119"/>
      <c r="AD228" s="119"/>
      <c r="AE228" s="119"/>
      <c r="AF228" s="127"/>
      <c r="AG228" s="127"/>
      <c r="AH228" s="127"/>
      <c r="AI228" s="127"/>
      <c r="AJ228" s="127"/>
      <c r="AK228" s="127"/>
      <c r="AL228" s="127"/>
      <c r="AM228" s="127"/>
      <c r="AN228" s="127"/>
      <c r="AO228" s="127"/>
      <c r="AP228" s="127"/>
      <c r="AQ228" s="127"/>
      <c r="AR228" s="127"/>
      <c r="AS228" s="127"/>
      <c r="AT228" s="127"/>
      <c r="AU228" s="127"/>
      <c r="AV228" s="127"/>
      <c r="AW228" s="127"/>
      <c r="AX228" s="127"/>
      <c r="AY228" s="127"/>
      <c r="AZ228" s="127"/>
      <c r="BA228" s="127"/>
      <c r="BB228" s="127"/>
      <c r="BC228" s="127"/>
      <c r="BD228" s="127"/>
      <c r="BE228" s="127"/>
      <c r="BF228" s="127"/>
    </row>
    <row r="229" spans="2:58" hidden="1">
      <c r="B229" s="176" t="s">
        <v>379</v>
      </c>
      <c r="C229" s="176" t="str">
        <f t="shared" ca="1" si="180"/>
        <v>Veikla</v>
      </c>
      <c r="D229" t="str">
        <f t="shared" ca="1" si="181"/>
        <v>False</v>
      </c>
      <c r="E229" s="319">
        <v>1.25</v>
      </c>
      <c r="F229" s="319">
        <v>1.1000000000000001</v>
      </c>
      <c r="G229" s="319">
        <v>1</v>
      </c>
      <c r="H229" s="319">
        <v>0.9</v>
      </c>
      <c r="I229" s="319">
        <v>0.75</v>
      </c>
      <c r="J229" s="119"/>
      <c r="K229" s="119"/>
      <c r="L229" s="119">
        <v>1.25</v>
      </c>
      <c r="M229" s="119">
        <v>1.1000000000000001</v>
      </c>
      <c r="N229" s="119">
        <v>1</v>
      </c>
      <c r="O229" s="119">
        <v>0.9</v>
      </c>
      <c r="P229" s="119">
        <v>0.75</v>
      </c>
      <c r="Q229" s="119"/>
      <c r="R229" s="119"/>
      <c r="S229" s="119"/>
      <c r="T229" s="119"/>
      <c r="U229" s="119"/>
      <c r="V229" s="119"/>
      <c r="W229" s="119"/>
      <c r="X229" s="119"/>
      <c r="Y229" s="119"/>
      <c r="Z229" s="119"/>
      <c r="AA229" s="119"/>
      <c r="AB229" s="119"/>
      <c r="AC229" s="119"/>
      <c r="AD229" s="119"/>
      <c r="AE229" s="119"/>
      <c r="AF229" s="127"/>
      <c r="AG229" s="127"/>
      <c r="AH229" s="127"/>
      <c r="AI229" s="127"/>
      <c r="AJ229" s="127"/>
      <c r="AK229" s="127"/>
      <c r="AL229" s="127"/>
      <c r="AM229" s="127"/>
      <c r="AN229" s="127"/>
      <c r="AO229" s="127"/>
      <c r="AP229" s="127"/>
      <c r="AQ229" s="127"/>
      <c r="AR229" s="127"/>
      <c r="AS229" s="127"/>
      <c r="AT229" s="127"/>
      <c r="AU229" s="127"/>
      <c r="AV229" s="127"/>
      <c r="AW229" s="127"/>
      <c r="AX229" s="127"/>
      <c r="AY229" s="127"/>
      <c r="AZ229" s="127"/>
      <c r="BA229" s="127"/>
      <c r="BB229" s="127"/>
      <c r="BC229" s="127"/>
      <c r="BD229" s="127"/>
      <c r="BE229" s="127"/>
      <c r="BF229" s="127"/>
    </row>
    <row r="230" spans="2:58" hidden="1">
      <c r="B230" s="176" t="s">
        <v>380</v>
      </c>
      <c r="C230" s="176" t="str">
        <f t="shared" ca="1" si="180"/>
        <v>Veikla</v>
      </c>
      <c r="D230" t="str">
        <f t="shared" ca="1" si="181"/>
        <v>False</v>
      </c>
      <c r="E230" s="319">
        <v>1.25</v>
      </c>
      <c r="F230" s="319">
        <v>1.1000000000000001</v>
      </c>
      <c r="G230" s="319">
        <v>1</v>
      </c>
      <c r="H230" s="319">
        <v>0.9</v>
      </c>
      <c r="I230" s="319">
        <v>0.75</v>
      </c>
      <c r="J230" s="119"/>
      <c r="K230" s="119"/>
      <c r="L230" s="119">
        <v>1.25</v>
      </c>
      <c r="M230" s="119">
        <v>1.1000000000000001</v>
      </c>
      <c r="N230" s="119">
        <v>1</v>
      </c>
      <c r="O230" s="119">
        <v>0.9</v>
      </c>
      <c r="P230" s="119">
        <v>0.75</v>
      </c>
      <c r="Q230" s="119"/>
      <c r="R230" s="119"/>
      <c r="S230" s="119"/>
      <c r="T230" s="119"/>
      <c r="U230" s="119"/>
      <c r="V230" s="119"/>
      <c r="W230" s="119"/>
      <c r="X230" s="119"/>
      <c r="Y230" s="119"/>
      <c r="Z230" s="119"/>
      <c r="AA230" s="119"/>
      <c r="AB230" s="119"/>
      <c r="AC230" s="119"/>
      <c r="AD230" s="119"/>
      <c r="AE230" s="119"/>
      <c r="AF230" s="127"/>
      <c r="AG230" s="127"/>
      <c r="AH230" s="127"/>
      <c r="AI230" s="127"/>
      <c r="AJ230" s="127"/>
      <c r="AK230" s="127"/>
      <c r="AL230" s="127"/>
      <c r="AM230" s="127"/>
      <c r="AN230" s="127"/>
      <c r="AO230" s="127"/>
      <c r="AP230" s="127"/>
      <c r="AQ230" s="127"/>
      <c r="AR230" s="127"/>
      <c r="AS230" s="127"/>
      <c r="AT230" s="127"/>
      <c r="AU230" s="127"/>
      <c r="AV230" s="127"/>
      <c r="AW230" s="127"/>
      <c r="AX230" s="127"/>
      <c r="AY230" s="127"/>
      <c r="AZ230" s="127"/>
      <c r="BA230" s="127"/>
      <c r="BB230" s="127"/>
      <c r="BC230" s="127"/>
      <c r="BD230" s="127"/>
      <c r="BE230" s="127"/>
      <c r="BF230" s="127"/>
    </row>
    <row r="231" spans="2:58" hidden="1">
      <c r="B231" s="176" t="s">
        <v>381</v>
      </c>
      <c r="C231" s="176" t="str">
        <f t="shared" ref="C231:C267" ca="1" si="182">IFERROR(VLOOKUP(B231,$B$12:$C$129,2,FALSE),"")</f>
        <v>Veikla</v>
      </c>
      <c r="D231" t="str">
        <f t="shared" ref="D231:D267" ca="1" si="183">IF(VLOOKUP(B231,$B$7:$G$138,COLUMNS($B$7:$G$138),FALSE)&lt;&gt;0,"True","False")</f>
        <v>False</v>
      </c>
      <c r="E231" s="319">
        <v>1.25</v>
      </c>
      <c r="F231" s="319">
        <v>1.1000000000000001</v>
      </c>
      <c r="G231" s="319">
        <v>1</v>
      </c>
      <c r="H231" s="319">
        <v>0.9</v>
      </c>
      <c r="I231" s="319">
        <v>0.75</v>
      </c>
      <c r="J231" s="119"/>
      <c r="K231" s="119"/>
      <c r="L231" s="119">
        <v>1.25</v>
      </c>
      <c r="M231" s="119">
        <v>1.1000000000000001</v>
      </c>
      <c r="N231" s="119">
        <v>1</v>
      </c>
      <c r="O231" s="119">
        <v>0.9</v>
      </c>
      <c r="P231" s="119">
        <v>0.75</v>
      </c>
      <c r="Q231" s="119"/>
      <c r="R231" s="119"/>
      <c r="S231" s="119"/>
      <c r="T231" s="119"/>
      <c r="U231" s="119"/>
      <c r="V231" s="119"/>
      <c r="W231" s="119"/>
      <c r="X231" s="119"/>
      <c r="Y231" s="119"/>
      <c r="Z231" s="119"/>
      <c r="AA231" s="119"/>
      <c r="AB231" s="119"/>
      <c r="AC231" s="119"/>
      <c r="AD231" s="119"/>
      <c r="AE231" s="119"/>
      <c r="AF231" s="127"/>
      <c r="AG231" s="127"/>
      <c r="AH231" s="127"/>
      <c r="AI231" s="127"/>
      <c r="AJ231" s="127"/>
      <c r="AK231" s="127"/>
      <c r="AL231" s="127"/>
      <c r="AM231" s="127"/>
      <c r="AN231" s="127"/>
      <c r="AO231" s="127"/>
      <c r="AP231" s="127"/>
      <c r="AQ231" s="127"/>
      <c r="AR231" s="127"/>
      <c r="AS231" s="127"/>
      <c r="AT231" s="127"/>
      <c r="AU231" s="127"/>
      <c r="AV231" s="127"/>
      <c r="AW231" s="127"/>
      <c r="AX231" s="127"/>
      <c r="AY231" s="127"/>
      <c r="AZ231" s="127"/>
      <c r="BA231" s="127"/>
      <c r="BB231" s="127"/>
      <c r="BC231" s="127"/>
      <c r="BD231" s="127"/>
      <c r="BE231" s="127"/>
      <c r="BF231" s="127"/>
    </row>
    <row r="232" spans="2:58" hidden="1">
      <c r="B232" s="176" t="s">
        <v>382</v>
      </c>
      <c r="C232" s="176" t="str">
        <f t="shared" ca="1" si="182"/>
        <v>Veikla</v>
      </c>
      <c r="D232" t="str">
        <f t="shared" ca="1" si="183"/>
        <v>False</v>
      </c>
      <c r="E232" s="319">
        <v>1.25</v>
      </c>
      <c r="F232" s="319">
        <v>1.1000000000000001</v>
      </c>
      <c r="G232" s="319">
        <v>1</v>
      </c>
      <c r="H232" s="319">
        <v>0.9</v>
      </c>
      <c r="I232" s="319">
        <v>0.75</v>
      </c>
      <c r="J232" s="119"/>
      <c r="K232" s="119"/>
      <c r="L232" s="119">
        <v>1.25</v>
      </c>
      <c r="M232" s="119">
        <v>1.1000000000000001</v>
      </c>
      <c r="N232" s="119">
        <v>1</v>
      </c>
      <c r="O232" s="119">
        <v>0.9</v>
      </c>
      <c r="P232" s="119">
        <v>0.75</v>
      </c>
      <c r="Q232" s="119"/>
      <c r="R232" s="119"/>
      <c r="S232" s="119"/>
      <c r="T232" s="119"/>
      <c r="U232" s="119"/>
      <c r="V232" s="119"/>
      <c r="W232" s="119"/>
      <c r="X232" s="119"/>
      <c r="Y232" s="119"/>
      <c r="Z232" s="119"/>
      <c r="AA232" s="119"/>
      <c r="AB232" s="119"/>
      <c r="AC232" s="119"/>
      <c r="AD232" s="119"/>
      <c r="AE232" s="119"/>
      <c r="AF232" s="127"/>
      <c r="AG232" s="127"/>
      <c r="AH232" s="127"/>
      <c r="AI232" s="127"/>
      <c r="AJ232" s="127"/>
      <c r="AK232" s="127"/>
      <c r="AL232" s="127"/>
      <c r="AM232" s="127"/>
      <c r="AN232" s="127"/>
      <c r="AO232" s="127"/>
      <c r="AP232" s="127"/>
      <c r="AQ232" s="127"/>
      <c r="AR232" s="127"/>
      <c r="AS232" s="127"/>
      <c r="AT232" s="127"/>
      <c r="AU232" s="127"/>
      <c r="AV232" s="127"/>
      <c r="AW232" s="127"/>
      <c r="AX232" s="127"/>
      <c r="AY232" s="127"/>
      <c r="AZ232" s="127"/>
      <c r="BA232" s="127"/>
      <c r="BB232" s="127"/>
      <c r="BC232" s="127"/>
      <c r="BD232" s="127"/>
      <c r="BE232" s="127"/>
      <c r="BF232" s="127"/>
    </row>
    <row r="233" spans="2:58" hidden="1">
      <c r="B233" s="176" t="s">
        <v>383</v>
      </c>
      <c r="C233" s="176" t="str">
        <f t="shared" ca="1" si="182"/>
        <v>Veikla</v>
      </c>
      <c r="D233" t="str">
        <f t="shared" ca="1" si="183"/>
        <v>False</v>
      </c>
      <c r="E233" s="319">
        <v>1.25</v>
      </c>
      <c r="F233" s="319">
        <v>1.1000000000000001</v>
      </c>
      <c r="G233" s="319">
        <v>1</v>
      </c>
      <c r="H233" s="319">
        <v>0.9</v>
      </c>
      <c r="I233" s="319">
        <v>0.75</v>
      </c>
      <c r="J233" s="119"/>
      <c r="K233" s="119"/>
      <c r="L233" s="119">
        <v>1.25</v>
      </c>
      <c r="M233" s="119">
        <v>1.1000000000000001</v>
      </c>
      <c r="N233" s="119">
        <v>1</v>
      </c>
      <c r="O233" s="119">
        <v>0.9</v>
      </c>
      <c r="P233" s="119">
        <v>0.75</v>
      </c>
      <c r="Q233" s="119"/>
      <c r="R233" s="119"/>
      <c r="S233" s="119"/>
      <c r="T233" s="119"/>
      <c r="U233" s="119"/>
      <c r="V233" s="119"/>
      <c r="W233" s="119"/>
      <c r="X233" s="119"/>
      <c r="Y233" s="119"/>
      <c r="Z233" s="119"/>
      <c r="AA233" s="119"/>
      <c r="AB233" s="119"/>
      <c r="AC233" s="119"/>
      <c r="AD233" s="119"/>
      <c r="AE233" s="119"/>
      <c r="AF233" s="127"/>
      <c r="AG233" s="127"/>
      <c r="AH233" s="127"/>
      <c r="AI233" s="127"/>
      <c r="AJ233" s="127"/>
      <c r="AK233" s="127"/>
      <c r="AL233" s="127"/>
      <c r="AM233" s="127"/>
      <c r="AN233" s="127"/>
      <c r="AO233" s="127"/>
      <c r="AP233" s="127"/>
      <c r="AQ233" s="127"/>
      <c r="AR233" s="127"/>
      <c r="AS233" s="127"/>
      <c r="AT233" s="127"/>
      <c r="AU233" s="127"/>
      <c r="AV233" s="127"/>
      <c r="AW233" s="127"/>
      <c r="AX233" s="127"/>
      <c r="AY233" s="127"/>
      <c r="AZ233" s="127"/>
      <c r="BA233" s="127"/>
      <c r="BB233" s="127"/>
      <c r="BC233" s="127"/>
      <c r="BD233" s="127"/>
      <c r="BE233" s="127"/>
      <c r="BF233" s="127"/>
    </row>
    <row r="234" spans="2:58" hidden="1">
      <c r="B234" s="176" t="s">
        <v>384</v>
      </c>
      <c r="C234" s="176" t="str">
        <f t="shared" ca="1" si="182"/>
        <v>Reinvesticijos (po priemonės įgyvendinimo)</v>
      </c>
      <c r="D234" t="str">
        <f t="shared" ca="1" si="183"/>
        <v>False</v>
      </c>
      <c r="E234" s="319">
        <v>1.25</v>
      </c>
      <c r="F234" s="319">
        <v>1.1000000000000001</v>
      </c>
      <c r="G234" s="319">
        <v>1</v>
      </c>
      <c r="H234" s="319">
        <v>0.9</v>
      </c>
      <c r="I234" s="319">
        <v>0.75</v>
      </c>
      <c r="J234" s="119"/>
      <c r="K234" s="119"/>
      <c r="L234" s="119">
        <v>1.25</v>
      </c>
      <c r="M234" s="119">
        <v>1.1000000000000001</v>
      </c>
      <c r="N234" s="119">
        <v>1</v>
      </c>
      <c r="O234" s="119">
        <v>0.9</v>
      </c>
      <c r="P234" s="119">
        <v>0.75</v>
      </c>
      <c r="Q234" s="119"/>
      <c r="R234" s="119"/>
      <c r="S234" s="119"/>
      <c r="T234" s="119"/>
      <c r="U234" s="119"/>
      <c r="V234" s="119"/>
      <c r="W234" s="119"/>
      <c r="X234" s="119"/>
      <c r="Y234" s="119"/>
      <c r="Z234" s="119"/>
      <c r="AA234" s="119"/>
      <c r="AB234" s="119"/>
      <c r="AC234" s="119"/>
      <c r="AD234" s="119"/>
      <c r="AE234" s="119"/>
      <c r="AF234" s="127"/>
      <c r="AG234" s="127"/>
      <c r="AH234" s="127"/>
      <c r="AI234" s="127"/>
      <c r="AJ234" s="127"/>
      <c r="AK234" s="127"/>
      <c r="AL234" s="127"/>
      <c r="AM234" s="127"/>
      <c r="AN234" s="127"/>
      <c r="AO234" s="127"/>
      <c r="AP234" s="127"/>
      <c r="AQ234" s="127"/>
      <c r="AR234" s="127"/>
      <c r="AS234" s="127"/>
      <c r="AT234" s="127"/>
      <c r="AU234" s="127"/>
      <c r="AV234" s="127"/>
      <c r="AW234" s="127"/>
      <c r="AX234" s="127"/>
      <c r="AY234" s="127"/>
      <c r="AZ234" s="127"/>
      <c r="BA234" s="127"/>
      <c r="BB234" s="127"/>
      <c r="BC234" s="127"/>
      <c r="BD234" s="127"/>
      <c r="BE234" s="127"/>
      <c r="BF234" s="127"/>
    </row>
    <row r="235" spans="2:58" hidden="1">
      <c r="B235" s="176" t="s">
        <v>385</v>
      </c>
      <c r="C235" s="176" t="str">
        <f t="shared" ca="1" si="182"/>
        <v>Likutinė vertė</v>
      </c>
      <c r="D235" t="str">
        <f t="shared" ca="1" si="183"/>
        <v>False</v>
      </c>
      <c r="E235" s="319">
        <v>0.75</v>
      </c>
      <c r="F235" s="319">
        <v>0.9</v>
      </c>
      <c r="G235" s="319">
        <v>1</v>
      </c>
      <c r="H235" s="319">
        <v>1.1000000000000001</v>
      </c>
      <c r="I235" s="319">
        <v>1.25</v>
      </c>
      <c r="J235" s="119"/>
      <c r="K235" s="119"/>
      <c r="L235" s="119">
        <v>0.75</v>
      </c>
      <c r="M235" s="119">
        <v>0.9</v>
      </c>
      <c r="N235" s="119">
        <v>1</v>
      </c>
      <c r="O235" s="119">
        <v>1.1000000000000001</v>
      </c>
      <c r="P235" s="119">
        <v>1.25</v>
      </c>
      <c r="Q235" s="119"/>
      <c r="R235" s="119"/>
      <c r="S235" s="119"/>
      <c r="T235" s="119"/>
      <c r="U235" s="119"/>
      <c r="V235" s="119"/>
      <c r="W235" s="119"/>
      <c r="X235" s="119"/>
      <c r="Y235" s="119"/>
      <c r="Z235" s="119"/>
      <c r="AA235" s="119"/>
      <c r="AB235" s="119"/>
      <c r="AC235" s="119"/>
      <c r="AD235" s="119"/>
      <c r="AE235" s="119"/>
      <c r="AF235" s="127"/>
      <c r="AG235" s="127"/>
      <c r="AH235" s="127"/>
      <c r="AI235" s="127"/>
      <c r="AJ235" s="127"/>
      <c r="AK235" s="127"/>
      <c r="AL235" s="127"/>
      <c r="AM235" s="127"/>
      <c r="AN235" s="127"/>
      <c r="AO235" s="127"/>
      <c r="AP235" s="127"/>
      <c r="AQ235" s="127"/>
      <c r="AR235" s="127"/>
      <c r="AS235" s="127"/>
      <c r="AT235" s="127"/>
      <c r="AU235" s="127"/>
      <c r="AV235" s="127"/>
      <c r="AW235" s="127"/>
      <c r="AX235" s="127"/>
      <c r="AY235" s="127"/>
      <c r="AZ235" s="127"/>
      <c r="BA235" s="127"/>
      <c r="BB235" s="127"/>
      <c r="BC235" s="127"/>
      <c r="BD235" s="127"/>
      <c r="BE235" s="127"/>
      <c r="BF235" s="127"/>
    </row>
    <row r="236" spans="2:58" hidden="1">
      <c r="B236" s="176" t="s">
        <v>386</v>
      </c>
      <c r="C236" s="176" t="str">
        <f t="shared" ca="1" si="182"/>
        <v>Priežiūros išlaidos</v>
      </c>
      <c r="D236" t="str">
        <f t="shared" ca="1" si="183"/>
        <v>True</v>
      </c>
      <c r="E236" s="319">
        <v>1.25</v>
      </c>
      <c r="F236" s="319">
        <v>1.1000000000000001</v>
      </c>
      <c r="G236" s="319">
        <v>1</v>
      </c>
      <c r="H236" s="319">
        <v>0.9</v>
      </c>
      <c r="I236" s="319">
        <v>0.75</v>
      </c>
      <c r="J236" s="119"/>
      <c r="K236" s="119"/>
      <c r="L236" s="119">
        <v>1.25</v>
      </c>
      <c r="M236" s="119">
        <v>1.1000000000000001</v>
      </c>
      <c r="N236" s="119">
        <v>1</v>
      </c>
      <c r="O236" s="119">
        <v>0.9</v>
      </c>
      <c r="P236" s="119">
        <v>0.75</v>
      </c>
      <c r="Q236" s="119"/>
      <c r="R236" s="119"/>
      <c r="S236" s="119"/>
      <c r="T236" s="119"/>
      <c r="U236" s="119"/>
      <c r="V236" s="119"/>
      <c r="W236" s="119"/>
      <c r="X236" s="119"/>
      <c r="Y236" s="119"/>
      <c r="Z236" s="119"/>
      <c r="AA236" s="119"/>
      <c r="AB236" s="119"/>
      <c r="AC236" s="119"/>
      <c r="AD236" s="119"/>
      <c r="AE236" s="119"/>
      <c r="AF236" s="127"/>
      <c r="AG236" s="127"/>
      <c r="AH236" s="127"/>
      <c r="AI236" s="127"/>
      <c r="AJ236" s="127"/>
      <c r="AK236" s="127"/>
      <c r="AL236" s="127"/>
      <c r="AM236" s="127"/>
      <c r="AN236" s="127"/>
      <c r="AO236" s="127"/>
      <c r="AP236" s="127"/>
      <c r="AQ236" s="127"/>
      <c r="AR236" s="127"/>
      <c r="AS236" s="127"/>
      <c r="AT236" s="127"/>
      <c r="AU236" s="127"/>
      <c r="AV236" s="127"/>
      <c r="AW236" s="127"/>
      <c r="AX236" s="127"/>
      <c r="AY236" s="127"/>
      <c r="AZ236" s="127"/>
      <c r="BA236" s="127"/>
      <c r="BB236" s="127"/>
      <c r="BC236" s="127"/>
      <c r="BD236" s="127"/>
      <c r="BE236" s="127"/>
      <c r="BF236" s="127"/>
    </row>
    <row r="237" spans="2:58" hidden="1">
      <c r="B237" s="176" t="s">
        <v>387</v>
      </c>
      <c r="C237" s="176" t="str">
        <f t="shared" ca="1" si="182"/>
        <v>Veiklos ir palaikymo (atnaujinimo) sąnaudos 2 (viešojo sektoriaus)</v>
      </c>
      <c r="D237" t="str">
        <f t="shared" ca="1" si="183"/>
        <v>False</v>
      </c>
      <c r="E237" s="319">
        <v>1.25</v>
      </c>
      <c r="F237" s="319">
        <v>1.1000000000000001</v>
      </c>
      <c r="G237" s="319">
        <v>1</v>
      </c>
      <c r="H237" s="319">
        <v>0.9</v>
      </c>
      <c r="I237" s="319">
        <v>0.75</v>
      </c>
      <c r="J237" s="119"/>
      <c r="K237" s="119"/>
      <c r="L237" s="119">
        <v>1.25</v>
      </c>
      <c r="M237" s="119">
        <v>1.1000000000000001</v>
      </c>
      <c r="N237" s="119">
        <v>1</v>
      </c>
      <c r="O237" s="119">
        <v>0.9</v>
      </c>
      <c r="P237" s="119">
        <v>0.75</v>
      </c>
      <c r="Q237" s="119"/>
      <c r="R237" s="119"/>
      <c r="S237" s="119"/>
      <c r="T237" s="119"/>
      <c r="U237" s="119"/>
      <c r="V237" s="119"/>
      <c r="W237" s="119"/>
      <c r="X237" s="119"/>
      <c r="Y237" s="119"/>
      <c r="Z237" s="119"/>
      <c r="AA237" s="119"/>
      <c r="AB237" s="119"/>
      <c r="AC237" s="119"/>
      <c r="AD237" s="119"/>
      <c r="AE237" s="119"/>
      <c r="AF237" s="127"/>
      <c r="AG237" s="127"/>
      <c r="AH237" s="127"/>
      <c r="AI237" s="127"/>
      <c r="AJ237" s="127"/>
      <c r="AK237" s="127"/>
      <c r="AL237" s="127"/>
      <c r="AM237" s="127"/>
      <c r="AN237" s="127"/>
      <c r="AO237" s="127"/>
      <c r="AP237" s="127"/>
      <c r="AQ237" s="127"/>
      <c r="AR237" s="127"/>
      <c r="AS237" s="127"/>
      <c r="AT237" s="127"/>
      <c r="AU237" s="127"/>
      <c r="AV237" s="127"/>
      <c r="AW237" s="127"/>
      <c r="AX237" s="127"/>
      <c r="AY237" s="127"/>
      <c r="AZ237" s="127"/>
      <c r="BA237" s="127"/>
      <c r="BB237" s="127"/>
      <c r="BC237" s="127"/>
      <c r="BD237" s="127"/>
      <c r="BE237" s="127"/>
      <c r="BF237" s="127"/>
    </row>
    <row r="238" spans="2:58" hidden="1">
      <c r="B238" s="176" t="s">
        <v>388</v>
      </c>
      <c r="C238" s="176" t="str">
        <f t="shared" ca="1" si="182"/>
        <v>Veiklos ir palaikymo (atnaujinimo) sąnaudos 3 (viešojo sektoriaus)</v>
      </c>
      <c r="D238" t="str">
        <f t="shared" ca="1" si="183"/>
        <v>False</v>
      </c>
      <c r="E238" s="319">
        <v>1.25</v>
      </c>
      <c r="F238" s="319">
        <v>1.1000000000000001</v>
      </c>
      <c r="G238" s="319">
        <v>1</v>
      </c>
      <c r="H238" s="319">
        <v>0.9</v>
      </c>
      <c r="I238" s="319">
        <v>0.75</v>
      </c>
      <c r="J238" s="119"/>
      <c r="K238" s="119"/>
      <c r="L238" s="119">
        <v>1.25</v>
      </c>
      <c r="M238" s="119">
        <v>1.1000000000000001</v>
      </c>
      <c r="N238" s="119">
        <v>1</v>
      </c>
      <c r="O238" s="119">
        <v>0.9</v>
      </c>
      <c r="P238" s="119">
        <v>0.75</v>
      </c>
      <c r="Q238" s="119"/>
      <c r="R238" s="119"/>
      <c r="S238" s="119"/>
      <c r="T238" s="119"/>
      <c r="U238" s="119"/>
      <c r="V238" s="119"/>
      <c r="W238" s="119"/>
      <c r="X238" s="119"/>
      <c r="Y238" s="119"/>
      <c r="Z238" s="119"/>
      <c r="AA238" s="119"/>
      <c r="AB238" s="119"/>
      <c r="AC238" s="119"/>
      <c r="AD238" s="119"/>
      <c r="AE238" s="119"/>
      <c r="AF238" s="127"/>
      <c r="AG238" s="127"/>
      <c r="AH238" s="127"/>
      <c r="AI238" s="127"/>
      <c r="AJ238" s="127"/>
      <c r="AK238" s="127"/>
      <c r="AL238" s="127"/>
      <c r="AM238" s="127"/>
      <c r="AN238" s="127"/>
      <c r="AO238" s="127"/>
      <c r="AP238" s="127"/>
      <c r="AQ238" s="127"/>
      <c r="AR238" s="127"/>
      <c r="AS238" s="127"/>
      <c r="AT238" s="127"/>
      <c r="AU238" s="127"/>
      <c r="AV238" s="127"/>
      <c r="AW238" s="127"/>
      <c r="AX238" s="127"/>
      <c r="AY238" s="127"/>
      <c r="AZ238" s="127"/>
      <c r="BA238" s="127"/>
      <c r="BB238" s="127"/>
      <c r="BC238" s="127"/>
      <c r="BD238" s="127"/>
      <c r="BE238" s="127"/>
      <c r="BF238" s="127"/>
    </row>
    <row r="239" spans="2:58" hidden="1">
      <c r="B239" s="176" t="s">
        <v>389</v>
      </c>
      <c r="C239" s="176" t="str">
        <f t="shared" ca="1" si="182"/>
        <v>Veiklos ir palaikymo (atnaujinimo) sąnaudos 4 (viešojo sektoriaus)</v>
      </c>
      <c r="D239" t="str">
        <f t="shared" ca="1" si="183"/>
        <v>False</v>
      </c>
      <c r="E239" s="319">
        <v>1.25</v>
      </c>
      <c r="F239" s="319">
        <v>1.1000000000000001</v>
      </c>
      <c r="G239" s="319">
        <v>1</v>
      </c>
      <c r="H239" s="319">
        <v>0.9</v>
      </c>
      <c r="I239" s="319">
        <v>0.75</v>
      </c>
      <c r="J239" s="119"/>
      <c r="K239" s="119"/>
      <c r="L239" s="119">
        <v>1.25</v>
      </c>
      <c r="M239" s="119">
        <v>1.1000000000000001</v>
      </c>
      <c r="N239" s="119">
        <v>1</v>
      </c>
      <c r="O239" s="119">
        <v>0.9</v>
      </c>
      <c r="P239" s="119">
        <v>0.75</v>
      </c>
      <c r="Q239" s="119"/>
      <c r="R239" s="119"/>
      <c r="S239" s="119"/>
      <c r="T239" s="119"/>
      <c r="U239" s="119"/>
      <c r="V239" s="119"/>
      <c r="W239" s="119"/>
      <c r="X239" s="119"/>
      <c r="Y239" s="119"/>
      <c r="Z239" s="119"/>
      <c r="AA239" s="119"/>
      <c r="AB239" s="119"/>
      <c r="AC239" s="119"/>
      <c r="AD239" s="119"/>
      <c r="AE239" s="119"/>
      <c r="AF239" s="127"/>
      <c r="AG239" s="127"/>
      <c r="AH239" s="127"/>
      <c r="AI239" s="127"/>
      <c r="AJ239" s="127"/>
      <c r="AK239" s="127"/>
      <c r="AL239" s="127"/>
      <c r="AM239" s="127"/>
      <c r="AN239" s="127"/>
      <c r="AO239" s="127"/>
      <c r="AP239" s="127"/>
      <c r="AQ239" s="127"/>
      <c r="AR239" s="127"/>
      <c r="AS239" s="127"/>
      <c r="AT239" s="127"/>
      <c r="AU239" s="127"/>
      <c r="AV239" s="127"/>
      <c r="AW239" s="127"/>
      <c r="AX239" s="127"/>
      <c r="AY239" s="127"/>
      <c r="AZ239" s="127"/>
      <c r="BA239" s="127"/>
      <c r="BB239" s="127"/>
      <c r="BC239" s="127"/>
      <c r="BD239" s="127"/>
      <c r="BE239" s="127"/>
      <c r="BF239" s="127"/>
    </row>
    <row r="240" spans="2:58" hidden="1">
      <c r="B240" s="176" t="s">
        <v>390</v>
      </c>
      <c r="C240" s="176" t="str">
        <f t="shared" ca="1" si="182"/>
        <v>Veiklos ir palaikymo (atnaujinimo) sąnaudos 5 (viešojo sektoriaus)</v>
      </c>
      <c r="D240" t="str">
        <f t="shared" ca="1" si="183"/>
        <v>False</v>
      </c>
      <c r="E240" s="319">
        <v>1.25</v>
      </c>
      <c r="F240" s="319">
        <v>1.1000000000000001</v>
      </c>
      <c r="G240" s="319">
        <v>1</v>
      </c>
      <c r="H240" s="319">
        <v>0.9</v>
      </c>
      <c r="I240" s="319">
        <v>0.75</v>
      </c>
      <c r="J240" s="119"/>
      <c r="K240" s="119"/>
      <c r="L240" s="119">
        <v>1.25</v>
      </c>
      <c r="M240" s="119">
        <v>1.1000000000000001</v>
      </c>
      <c r="N240" s="119">
        <v>1</v>
      </c>
      <c r="O240" s="119">
        <v>0.9</v>
      </c>
      <c r="P240" s="119">
        <v>0.75</v>
      </c>
      <c r="Q240" s="119"/>
      <c r="R240" s="119"/>
      <c r="S240" s="119"/>
      <c r="T240" s="119"/>
      <c r="U240" s="119"/>
      <c r="V240" s="119"/>
      <c r="W240" s="119"/>
      <c r="X240" s="119"/>
      <c r="Y240" s="119"/>
      <c r="Z240" s="119"/>
      <c r="AA240" s="119"/>
      <c r="AB240" s="119"/>
      <c r="AC240" s="119"/>
      <c r="AD240" s="119"/>
      <c r="AE240" s="119"/>
      <c r="AF240" s="127"/>
      <c r="AG240" s="127"/>
      <c r="AH240" s="127"/>
      <c r="AI240" s="127"/>
      <c r="AJ240" s="127"/>
      <c r="AK240" s="127"/>
      <c r="AL240" s="127"/>
      <c r="AM240" s="127"/>
      <c r="AN240" s="127"/>
      <c r="AO240" s="127"/>
      <c r="AP240" s="127"/>
      <c r="AQ240" s="127"/>
      <c r="AR240" s="127"/>
      <c r="AS240" s="127"/>
      <c r="AT240" s="127"/>
      <c r="AU240" s="127"/>
      <c r="AV240" s="127"/>
      <c r="AW240" s="127"/>
      <c r="AX240" s="127"/>
      <c r="AY240" s="127"/>
      <c r="AZ240" s="127"/>
      <c r="BA240" s="127"/>
      <c r="BB240" s="127"/>
      <c r="BC240" s="127"/>
      <c r="BD240" s="127"/>
      <c r="BE240" s="127"/>
      <c r="BF240" s="127"/>
    </row>
    <row r="241" spans="2:58" hidden="1">
      <c r="B241" s="176" t="s">
        <v>391</v>
      </c>
      <c r="C241" s="176" t="str">
        <f t="shared" ca="1" si="182"/>
        <v>Veiklos ir palaikymo (atnaujinimo) ir investicijų sąnaudos 1 (privataus ir NVO sektoriaus)</v>
      </c>
      <c r="D241" t="str">
        <f t="shared" ca="1" si="183"/>
        <v>False</v>
      </c>
      <c r="E241" s="319">
        <v>1.25</v>
      </c>
      <c r="F241" s="319">
        <v>1.1000000000000001</v>
      </c>
      <c r="G241" s="319">
        <v>1</v>
      </c>
      <c r="H241" s="319">
        <v>0.9</v>
      </c>
      <c r="I241" s="319">
        <v>0.75</v>
      </c>
      <c r="J241" s="119"/>
      <c r="K241" s="119"/>
      <c r="L241" s="119">
        <v>1.25</v>
      </c>
      <c r="M241" s="119">
        <v>1.1000000000000001</v>
      </c>
      <c r="N241" s="119">
        <v>1</v>
      </c>
      <c r="O241" s="119">
        <v>0.9</v>
      </c>
      <c r="P241" s="119">
        <v>0.75</v>
      </c>
      <c r="Q241" s="119"/>
      <c r="R241" s="119"/>
      <c r="S241" s="119"/>
      <c r="T241" s="119"/>
      <c r="U241" s="119"/>
      <c r="V241" s="119"/>
      <c r="W241" s="119"/>
      <c r="X241" s="119"/>
      <c r="Y241" s="119"/>
      <c r="Z241" s="119"/>
      <c r="AA241" s="119"/>
      <c r="AB241" s="119"/>
      <c r="AC241" s="119"/>
      <c r="AD241" s="119"/>
      <c r="AE241" s="119"/>
      <c r="AF241" s="127"/>
      <c r="AG241" s="127"/>
      <c r="AH241" s="127"/>
      <c r="AI241" s="127"/>
      <c r="AJ241" s="127"/>
      <c r="AK241" s="127"/>
      <c r="AL241" s="127"/>
      <c r="AM241" s="127"/>
      <c r="AN241" s="127"/>
      <c r="AO241" s="127"/>
      <c r="AP241" s="127"/>
      <c r="AQ241" s="127"/>
      <c r="AR241" s="127"/>
      <c r="AS241" s="127"/>
      <c r="AT241" s="127"/>
      <c r="AU241" s="127"/>
      <c r="AV241" s="127"/>
      <c r="AW241" s="127"/>
      <c r="AX241" s="127"/>
      <c r="AY241" s="127"/>
      <c r="AZ241" s="127"/>
      <c r="BA241" s="127"/>
      <c r="BB241" s="127"/>
      <c r="BC241" s="127"/>
      <c r="BD241" s="127"/>
      <c r="BE241" s="127"/>
      <c r="BF241" s="127"/>
    </row>
    <row r="242" spans="2:58" hidden="1">
      <c r="B242" s="176" t="s">
        <v>392</v>
      </c>
      <c r="C242" s="176" t="str">
        <f t="shared" ca="1" si="182"/>
        <v>Veiklos ir palaikymo (atnaujinimo) ir investicijų sąnaudos 2 (privataus ir NVO sektoriaus)</v>
      </c>
      <c r="D242" t="str">
        <f t="shared" ca="1" si="183"/>
        <v>False</v>
      </c>
      <c r="E242" s="319">
        <v>1.25</v>
      </c>
      <c r="F242" s="319">
        <v>1.1000000000000001</v>
      </c>
      <c r="G242" s="319">
        <v>1</v>
      </c>
      <c r="H242" s="319">
        <v>0.9</v>
      </c>
      <c r="I242" s="319">
        <v>0.75</v>
      </c>
      <c r="J242" s="119"/>
      <c r="K242" s="119"/>
      <c r="L242" s="119">
        <v>1.25</v>
      </c>
      <c r="M242" s="119">
        <v>1.1000000000000001</v>
      </c>
      <c r="N242" s="119">
        <v>1</v>
      </c>
      <c r="O242" s="119">
        <v>0.9</v>
      </c>
      <c r="P242" s="119">
        <v>0.75</v>
      </c>
      <c r="Q242" s="119"/>
      <c r="R242" s="119"/>
      <c r="S242" s="119"/>
      <c r="T242" s="119"/>
      <c r="U242" s="119"/>
      <c r="V242" s="119"/>
      <c r="W242" s="119"/>
      <c r="X242" s="119"/>
      <c r="Y242" s="119"/>
      <c r="Z242" s="119"/>
      <c r="AA242" s="119"/>
      <c r="AB242" s="119"/>
      <c r="AC242" s="119"/>
      <c r="AD242" s="119"/>
      <c r="AE242" s="119"/>
      <c r="AF242" s="127"/>
      <c r="AG242" s="127"/>
      <c r="AH242" s="127"/>
      <c r="AI242" s="127"/>
      <c r="AJ242" s="127"/>
      <c r="AK242" s="127"/>
      <c r="AL242" s="127"/>
      <c r="AM242" s="127"/>
      <c r="AN242" s="127"/>
      <c r="AO242" s="127"/>
      <c r="AP242" s="127"/>
      <c r="AQ242" s="127"/>
      <c r="AR242" s="127"/>
      <c r="AS242" s="127"/>
      <c r="AT242" s="127"/>
      <c r="AU242" s="127"/>
      <c r="AV242" s="127"/>
      <c r="AW242" s="127"/>
      <c r="AX242" s="127"/>
      <c r="AY242" s="127"/>
      <c r="AZ242" s="127"/>
      <c r="BA242" s="127"/>
      <c r="BB242" s="127"/>
      <c r="BC242" s="127"/>
      <c r="BD242" s="127"/>
      <c r="BE242" s="127"/>
      <c r="BF242" s="127"/>
    </row>
    <row r="243" spans="2:58" hidden="1">
      <c r="B243" s="176" t="s">
        <v>393</v>
      </c>
      <c r="C243" s="176" t="str">
        <f t="shared" ca="1" si="182"/>
        <v>Veiklos ir palaikymo (atnaujinimo) ir investicijų sąnaudos 3 (privataus ir NVO sektoriaus)</v>
      </c>
      <c r="D243" t="str">
        <f t="shared" ca="1" si="183"/>
        <v>False</v>
      </c>
      <c r="E243" s="319">
        <v>1.25</v>
      </c>
      <c r="F243" s="319">
        <v>1.1000000000000001</v>
      </c>
      <c r="G243" s="319">
        <v>1</v>
      </c>
      <c r="H243" s="319">
        <v>0.9</v>
      </c>
      <c r="I243" s="319">
        <v>0.75</v>
      </c>
      <c r="J243" s="119"/>
      <c r="K243" s="119"/>
      <c r="L243" s="119">
        <v>1.25</v>
      </c>
      <c r="M243" s="119">
        <v>1.1000000000000001</v>
      </c>
      <c r="N243" s="119">
        <v>1</v>
      </c>
      <c r="O243" s="119">
        <v>0.9</v>
      </c>
      <c r="P243" s="119">
        <v>0.75</v>
      </c>
      <c r="Q243" s="119"/>
      <c r="R243" s="119"/>
      <c r="S243" s="119"/>
      <c r="T243" s="119"/>
      <c r="U243" s="119"/>
      <c r="V243" s="119"/>
      <c r="W243" s="119"/>
      <c r="X243" s="119"/>
      <c r="Y243" s="119"/>
      <c r="Z243" s="119"/>
      <c r="AA243" s="119"/>
      <c r="AB243" s="119"/>
      <c r="AC243" s="119"/>
      <c r="AD243" s="119"/>
      <c r="AE243" s="119"/>
      <c r="AF243" s="127"/>
      <c r="AG243" s="127"/>
      <c r="AH243" s="127"/>
      <c r="AI243" s="127"/>
      <c r="AJ243" s="127"/>
      <c r="AK243" s="127"/>
      <c r="AL243" s="127"/>
      <c r="AM243" s="127"/>
      <c r="AN243" s="127"/>
      <c r="AO243" s="127"/>
      <c r="AP243" s="127"/>
      <c r="AQ243" s="127"/>
      <c r="AR243" s="127"/>
      <c r="AS243" s="127"/>
      <c r="AT243" s="127"/>
      <c r="AU243" s="127"/>
      <c r="AV243" s="127"/>
      <c r="AW243" s="127"/>
      <c r="AX243" s="127"/>
      <c r="AY243" s="127"/>
      <c r="AZ243" s="127"/>
      <c r="BA243" s="127"/>
      <c r="BB243" s="127"/>
      <c r="BC243" s="127"/>
      <c r="BD243" s="127"/>
      <c r="BE243" s="127"/>
      <c r="BF243" s="127"/>
    </row>
    <row r="244" spans="2:58" hidden="1">
      <c r="B244" s="176" t="s">
        <v>394</v>
      </c>
      <c r="C244" s="176" t="str">
        <f t="shared" ca="1" si="182"/>
        <v>Veiklos ir palaikymo (atnaujinimo) ir investicijų sąnaudos 4 (privataus ir NVO sektoriaus)</v>
      </c>
      <c r="D244" t="str">
        <f t="shared" ca="1" si="183"/>
        <v>False</v>
      </c>
      <c r="E244" s="319">
        <v>1.25</v>
      </c>
      <c r="F244" s="319">
        <v>1.1000000000000001</v>
      </c>
      <c r="G244" s="319">
        <v>1</v>
      </c>
      <c r="H244" s="319">
        <v>0.9</v>
      </c>
      <c r="I244" s="319">
        <v>0.75</v>
      </c>
      <c r="J244" s="119"/>
      <c r="K244" s="119"/>
      <c r="L244" s="119">
        <v>1.25</v>
      </c>
      <c r="M244" s="119">
        <v>1.1000000000000001</v>
      </c>
      <c r="N244" s="119">
        <v>1</v>
      </c>
      <c r="O244" s="119">
        <v>0.9</v>
      </c>
      <c r="P244" s="119">
        <v>0.75</v>
      </c>
      <c r="Q244" s="119"/>
      <c r="R244" s="119"/>
      <c r="S244" s="119"/>
      <c r="T244" s="119"/>
      <c r="U244" s="119"/>
      <c r="V244" s="119"/>
      <c r="W244" s="119"/>
      <c r="X244" s="119"/>
      <c r="Y244" s="119"/>
      <c r="Z244" s="119"/>
      <c r="AA244" s="119"/>
      <c r="AB244" s="119"/>
      <c r="AC244" s="119"/>
      <c r="AD244" s="119"/>
      <c r="AE244" s="119"/>
      <c r="AF244" s="127"/>
      <c r="AG244" s="127"/>
      <c r="AH244" s="127"/>
      <c r="AI244" s="127"/>
      <c r="AJ244" s="127"/>
      <c r="AK244" s="127"/>
      <c r="AL244" s="127"/>
      <c r="AM244" s="127"/>
      <c r="AN244" s="127"/>
      <c r="AO244" s="127"/>
      <c r="AP244" s="127"/>
      <c r="AQ244" s="127"/>
      <c r="AR244" s="127"/>
      <c r="AS244" s="127"/>
      <c r="AT244" s="127"/>
      <c r="AU244" s="127"/>
      <c r="AV244" s="127"/>
      <c r="AW244" s="127"/>
      <c r="AX244" s="127"/>
      <c r="AY244" s="127"/>
      <c r="AZ244" s="127"/>
      <c r="BA244" s="127"/>
      <c r="BB244" s="127"/>
      <c r="BC244" s="127"/>
      <c r="BD244" s="127"/>
      <c r="BE244" s="127"/>
      <c r="BF244" s="127"/>
    </row>
    <row r="245" spans="2:58" hidden="1">
      <c r="B245" s="176" t="s">
        <v>395</v>
      </c>
      <c r="C245" s="176" t="str">
        <f t="shared" ca="1" si="182"/>
        <v>Veiklos ir palaikymo (atnaujinimo) ir investicijų sąnaudos 5 (privataus ir NVO sektoriaus)</v>
      </c>
      <c r="D245" t="str">
        <f t="shared" ca="1" si="183"/>
        <v>False</v>
      </c>
      <c r="E245" s="319">
        <v>1.25</v>
      </c>
      <c r="F245" s="319">
        <v>1.1000000000000001</v>
      </c>
      <c r="G245" s="319">
        <v>1</v>
      </c>
      <c r="H245" s="319">
        <v>0.9</v>
      </c>
      <c r="I245" s="319">
        <v>0.75</v>
      </c>
      <c r="J245" s="119"/>
      <c r="K245" s="119"/>
      <c r="L245" s="119">
        <v>1.25</v>
      </c>
      <c r="M245" s="119">
        <v>1.1000000000000001</v>
      </c>
      <c r="N245" s="119">
        <v>1</v>
      </c>
      <c r="O245" s="119">
        <v>0.9</v>
      </c>
      <c r="P245" s="119">
        <v>0.75</v>
      </c>
      <c r="Q245" s="119"/>
      <c r="R245" s="119"/>
      <c r="S245" s="119"/>
      <c r="T245" s="119"/>
      <c r="U245" s="119"/>
      <c r="V245" s="119"/>
      <c r="W245" s="119"/>
      <c r="X245" s="119"/>
      <c r="Y245" s="119"/>
      <c r="Z245" s="119"/>
      <c r="AA245" s="119"/>
      <c r="AB245" s="119"/>
      <c r="AC245" s="119"/>
      <c r="AD245" s="119"/>
      <c r="AE245" s="119"/>
      <c r="AF245" s="127"/>
      <c r="AG245" s="127"/>
      <c r="AH245" s="127"/>
      <c r="AI245" s="127"/>
      <c r="AJ245" s="127"/>
      <c r="AK245" s="127"/>
      <c r="AL245" s="127"/>
      <c r="AM245" s="127"/>
      <c r="AN245" s="127"/>
      <c r="AO245" s="127"/>
      <c r="AP245" s="127"/>
      <c r="AQ245" s="127"/>
      <c r="AR245" s="127"/>
      <c r="AS245" s="127"/>
      <c r="AT245" s="127"/>
      <c r="AU245" s="127"/>
      <c r="AV245" s="127"/>
      <c r="AW245" s="127"/>
      <c r="AX245" s="127"/>
      <c r="AY245" s="127"/>
      <c r="AZ245" s="127"/>
      <c r="BA245" s="127"/>
      <c r="BB245" s="127"/>
      <c r="BC245" s="127"/>
      <c r="BD245" s="127"/>
      <c r="BE245" s="127"/>
      <c r="BF245" s="127"/>
    </row>
    <row r="246" spans="2:58" hidden="1">
      <c r="B246" s="176" t="s">
        <v>396</v>
      </c>
      <c r="C246" s="176" t="str">
        <f t="shared" ca="1" si="182"/>
        <v>Veiklos pajamos 1 (viešojo sektoriaus)</v>
      </c>
      <c r="D246" t="str">
        <f t="shared" ca="1" si="183"/>
        <v>False</v>
      </c>
      <c r="E246" s="319">
        <v>0.75</v>
      </c>
      <c r="F246" s="319">
        <v>0.9</v>
      </c>
      <c r="G246" s="319">
        <v>1</v>
      </c>
      <c r="H246" s="319">
        <v>1.1000000000000001</v>
      </c>
      <c r="I246" s="319">
        <v>1.25</v>
      </c>
      <c r="J246" s="119"/>
      <c r="K246" s="119"/>
      <c r="L246" s="119">
        <v>0.75</v>
      </c>
      <c r="M246" s="119">
        <v>0.9</v>
      </c>
      <c r="N246" s="119">
        <v>1</v>
      </c>
      <c r="O246" s="119">
        <v>1.1000000000000001</v>
      </c>
      <c r="P246" s="119">
        <v>1.25</v>
      </c>
      <c r="Q246" s="119"/>
      <c r="R246" s="119"/>
      <c r="S246" s="119"/>
      <c r="T246" s="119"/>
      <c r="U246" s="119"/>
      <c r="V246" s="119"/>
      <c r="W246" s="119"/>
      <c r="X246" s="119"/>
      <c r="Y246" s="119"/>
      <c r="Z246" s="119"/>
      <c r="AA246" s="119"/>
      <c r="AB246" s="119"/>
      <c r="AC246" s="119"/>
      <c r="AD246" s="119"/>
      <c r="AE246" s="119"/>
      <c r="AF246" s="127"/>
      <c r="AG246" s="127"/>
      <c r="AH246" s="127"/>
      <c r="AI246" s="127"/>
      <c r="AJ246" s="127"/>
      <c r="AK246" s="127"/>
      <c r="AL246" s="127"/>
      <c r="AM246" s="127"/>
      <c r="AN246" s="127"/>
      <c r="AO246" s="127"/>
      <c r="AP246" s="127"/>
      <c r="AQ246" s="127"/>
      <c r="AR246" s="127"/>
      <c r="AS246" s="127"/>
      <c r="AT246" s="127"/>
      <c r="AU246" s="127"/>
      <c r="AV246" s="127"/>
      <c r="AW246" s="127"/>
      <c r="AX246" s="127"/>
      <c r="AY246" s="127"/>
      <c r="AZ246" s="127"/>
      <c r="BA246" s="127"/>
      <c r="BB246" s="127"/>
      <c r="BC246" s="127"/>
      <c r="BD246" s="127"/>
      <c r="BE246" s="127"/>
      <c r="BF246" s="127"/>
    </row>
    <row r="247" spans="2:58" hidden="1">
      <c r="B247" s="176" t="s">
        <v>397</v>
      </c>
      <c r="C247" s="176" t="str">
        <f t="shared" ca="1" si="182"/>
        <v>Veiklos pajamos 2 (viešojo sektoriaus)</v>
      </c>
      <c r="D247" t="str">
        <f t="shared" ca="1" si="183"/>
        <v>False</v>
      </c>
      <c r="E247" s="319">
        <v>0.75</v>
      </c>
      <c r="F247" s="319">
        <v>0.9</v>
      </c>
      <c r="G247" s="319">
        <v>1</v>
      </c>
      <c r="H247" s="319">
        <v>1.1000000000000001</v>
      </c>
      <c r="I247" s="319">
        <v>1.25</v>
      </c>
      <c r="J247" s="119"/>
      <c r="K247" s="119"/>
      <c r="L247" s="119">
        <v>0.75</v>
      </c>
      <c r="M247" s="119">
        <v>0.9</v>
      </c>
      <c r="N247" s="119">
        <v>1</v>
      </c>
      <c r="O247" s="119">
        <v>1.1000000000000001</v>
      </c>
      <c r="P247" s="119">
        <v>1.25</v>
      </c>
      <c r="Q247" s="119"/>
      <c r="R247" s="119"/>
      <c r="S247" s="119"/>
      <c r="T247" s="119"/>
      <c r="U247" s="119"/>
      <c r="V247" s="119"/>
      <c r="W247" s="119"/>
      <c r="X247" s="119"/>
      <c r="Y247" s="119"/>
      <c r="Z247" s="119"/>
      <c r="AA247" s="119"/>
      <c r="AB247" s="119"/>
      <c r="AC247" s="119"/>
      <c r="AD247" s="119"/>
      <c r="AE247" s="119"/>
      <c r="AF247" s="127"/>
      <c r="AG247" s="127"/>
      <c r="AH247" s="127"/>
      <c r="AI247" s="127"/>
      <c r="AJ247" s="127"/>
      <c r="AK247" s="127"/>
      <c r="AL247" s="127"/>
      <c r="AM247" s="127"/>
      <c r="AN247" s="127"/>
      <c r="AO247" s="127"/>
      <c r="AP247" s="127"/>
      <c r="AQ247" s="127"/>
      <c r="AR247" s="127"/>
      <c r="AS247" s="127"/>
      <c r="AT247" s="127"/>
      <c r="AU247" s="127"/>
      <c r="AV247" s="127"/>
      <c r="AW247" s="127"/>
      <c r="AX247" s="127"/>
      <c r="AY247" s="127"/>
      <c r="AZ247" s="127"/>
      <c r="BA247" s="127"/>
      <c r="BB247" s="127"/>
      <c r="BC247" s="127"/>
      <c r="BD247" s="127"/>
      <c r="BE247" s="127"/>
      <c r="BF247" s="127"/>
    </row>
    <row r="248" spans="2:58" hidden="1">
      <c r="B248" s="176" t="s">
        <v>398</v>
      </c>
      <c r="C248" s="176" t="str">
        <f t="shared" ca="1" si="182"/>
        <v>Veiklos pajamos 3 (viešojo sektoriaus)</v>
      </c>
      <c r="D248" t="str">
        <f t="shared" ca="1" si="183"/>
        <v>False</v>
      </c>
      <c r="E248" s="319">
        <v>0.75</v>
      </c>
      <c r="F248" s="319">
        <v>0.9</v>
      </c>
      <c r="G248" s="319">
        <v>1</v>
      </c>
      <c r="H248" s="319">
        <v>1.1000000000000001</v>
      </c>
      <c r="I248" s="319">
        <v>1.25</v>
      </c>
      <c r="J248" s="119"/>
      <c r="K248" s="119"/>
      <c r="L248" s="119">
        <v>0.75</v>
      </c>
      <c r="M248" s="119">
        <v>0.9</v>
      </c>
      <c r="N248" s="119">
        <v>1</v>
      </c>
      <c r="O248" s="119">
        <v>1.1000000000000001</v>
      </c>
      <c r="P248" s="119">
        <v>1.25</v>
      </c>
      <c r="Q248" s="119"/>
      <c r="R248" s="119"/>
      <c r="S248" s="119"/>
      <c r="T248" s="119"/>
      <c r="U248" s="119"/>
      <c r="V248" s="119"/>
      <c r="W248" s="119"/>
      <c r="X248" s="119"/>
      <c r="Y248" s="119"/>
      <c r="Z248" s="119"/>
      <c r="AA248" s="119"/>
      <c r="AB248" s="119"/>
      <c r="AC248" s="119"/>
      <c r="AD248" s="119"/>
      <c r="AE248" s="119"/>
      <c r="AF248" s="127"/>
      <c r="AG248" s="127"/>
      <c r="AH248" s="127"/>
      <c r="AI248" s="127"/>
      <c r="AJ248" s="127"/>
      <c r="AK248" s="127"/>
      <c r="AL248" s="127"/>
      <c r="AM248" s="127"/>
      <c r="AN248" s="127"/>
      <c r="AO248" s="127"/>
      <c r="AP248" s="127"/>
      <c r="AQ248" s="127"/>
      <c r="AR248" s="127"/>
      <c r="AS248" s="127"/>
      <c r="AT248" s="127"/>
      <c r="AU248" s="127"/>
      <c r="AV248" s="127"/>
      <c r="AW248" s="127"/>
      <c r="AX248" s="127"/>
      <c r="AY248" s="127"/>
      <c r="AZ248" s="127"/>
      <c r="BA248" s="127"/>
      <c r="BB248" s="127"/>
      <c r="BC248" s="127"/>
      <c r="BD248" s="127"/>
      <c r="BE248" s="127"/>
      <c r="BF248" s="127"/>
    </row>
    <row r="249" spans="2:58" hidden="1">
      <c r="B249" s="176" t="s">
        <v>399</v>
      </c>
      <c r="C249" s="176" t="str">
        <f t="shared" ca="1" si="182"/>
        <v>Veiklos pajamos 4 (viešojo sektoriaus)</v>
      </c>
      <c r="D249" t="str">
        <f t="shared" ca="1" si="183"/>
        <v>False</v>
      </c>
      <c r="E249" s="319">
        <v>0.75</v>
      </c>
      <c r="F249" s="319">
        <v>0.9</v>
      </c>
      <c r="G249" s="319">
        <v>1</v>
      </c>
      <c r="H249" s="319">
        <v>1.1000000000000001</v>
      </c>
      <c r="I249" s="319">
        <v>1.25</v>
      </c>
      <c r="J249" s="119"/>
      <c r="K249" s="119"/>
      <c r="L249" s="119">
        <v>0.75</v>
      </c>
      <c r="M249" s="119">
        <v>0.9</v>
      </c>
      <c r="N249" s="119">
        <v>1</v>
      </c>
      <c r="O249" s="119">
        <v>1.1000000000000001</v>
      </c>
      <c r="P249" s="119">
        <v>1.25</v>
      </c>
      <c r="Q249" s="119"/>
      <c r="R249" s="119"/>
      <c r="S249" s="119"/>
      <c r="T249" s="119"/>
      <c r="U249" s="119"/>
      <c r="V249" s="119"/>
      <c r="W249" s="119"/>
      <c r="X249" s="119"/>
      <c r="Y249" s="119"/>
      <c r="Z249" s="119"/>
      <c r="AA249" s="119"/>
      <c r="AB249" s="119"/>
      <c r="AC249" s="119"/>
      <c r="AD249" s="119"/>
      <c r="AE249" s="119"/>
      <c r="AF249" s="127"/>
      <c r="AG249" s="127"/>
      <c r="AH249" s="127"/>
      <c r="AI249" s="127"/>
      <c r="AJ249" s="127"/>
      <c r="AK249" s="127"/>
      <c r="AL249" s="127"/>
      <c r="AM249" s="127"/>
      <c r="AN249" s="127"/>
      <c r="AO249" s="127"/>
      <c r="AP249" s="127"/>
      <c r="AQ249" s="127"/>
      <c r="AR249" s="127"/>
      <c r="AS249" s="127"/>
      <c r="AT249" s="127"/>
      <c r="AU249" s="127"/>
      <c r="AV249" s="127"/>
      <c r="AW249" s="127"/>
      <c r="AX249" s="127"/>
      <c r="AY249" s="127"/>
      <c r="AZ249" s="127"/>
      <c r="BA249" s="127"/>
      <c r="BB249" s="127"/>
      <c r="BC249" s="127"/>
      <c r="BD249" s="127"/>
      <c r="BE249" s="127"/>
      <c r="BF249" s="127"/>
    </row>
    <row r="250" spans="2:58" hidden="1">
      <c r="B250" s="176" t="s">
        <v>400</v>
      </c>
      <c r="C250" s="176" t="str">
        <f t="shared" ca="1" si="182"/>
        <v>Veiklos pajamos 5 (viešojo sektoriaus)</v>
      </c>
      <c r="D250" t="str">
        <f t="shared" ca="1" si="183"/>
        <v>False</v>
      </c>
      <c r="E250" s="319">
        <v>0.75</v>
      </c>
      <c r="F250" s="319">
        <v>0.9</v>
      </c>
      <c r="G250" s="319">
        <v>1</v>
      </c>
      <c r="H250" s="319">
        <v>1.1000000000000001</v>
      </c>
      <c r="I250" s="319">
        <v>1.25</v>
      </c>
      <c r="J250" s="119"/>
      <c r="K250" s="119"/>
      <c r="L250" s="119">
        <v>0.75</v>
      </c>
      <c r="M250" s="119">
        <v>0.9</v>
      </c>
      <c r="N250" s="119">
        <v>1</v>
      </c>
      <c r="O250" s="119">
        <v>1.1000000000000001</v>
      </c>
      <c r="P250" s="119">
        <v>1.25</v>
      </c>
      <c r="Q250" s="119"/>
      <c r="R250" s="119"/>
      <c r="S250" s="119"/>
      <c r="T250" s="119"/>
      <c r="U250" s="119"/>
      <c r="V250" s="119"/>
      <c r="W250" s="119"/>
      <c r="X250" s="119"/>
      <c r="Y250" s="119"/>
      <c r="Z250" s="119"/>
      <c r="AA250" s="119"/>
      <c r="AB250" s="119"/>
      <c r="AC250" s="119"/>
      <c r="AD250" s="119"/>
      <c r="AE250" s="119"/>
      <c r="AF250" s="127"/>
      <c r="AG250" s="127"/>
      <c r="AH250" s="127"/>
      <c r="AI250" s="127"/>
      <c r="AJ250" s="127"/>
      <c r="AK250" s="127"/>
      <c r="AL250" s="127"/>
      <c r="AM250" s="127"/>
      <c r="AN250" s="127"/>
      <c r="AO250" s="127"/>
      <c r="AP250" s="127"/>
      <c r="AQ250" s="127"/>
      <c r="AR250" s="127"/>
      <c r="AS250" s="127"/>
      <c r="AT250" s="127"/>
      <c r="AU250" s="127"/>
      <c r="AV250" s="127"/>
      <c r="AW250" s="127"/>
      <c r="AX250" s="127"/>
      <c r="AY250" s="127"/>
      <c r="AZ250" s="127"/>
      <c r="BA250" s="127"/>
      <c r="BB250" s="127"/>
      <c r="BC250" s="127"/>
      <c r="BD250" s="127"/>
      <c r="BE250" s="127"/>
      <c r="BF250" s="127"/>
    </row>
    <row r="251" spans="2:58" hidden="1">
      <c r="B251" s="176" t="s">
        <v>401</v>
      </c>
      <c r="C251" s="176" t="str">
        <f t="shared" ca="1" si="182"/>
        <v>Veiklos pajamos 1 (privataus ir NVO sektoriaus)</v>
      </c>
      <c r="D251" t="str">
        <f t="shared" ca="1" si="183"/>
        <v>False</v>
      </c>
      <c r="E251" s="319">
        <v>0.75</v>
      </c>
      <c r="F251" s="319">
        <v>0.9</v>
      </c>
      <c r="G251" s="319">
        <v>1</v>
      </c>
      <c r="H251" s="319">
        <v>1.1000000000000001</v>
      </c>
      <c r="I251" s="319">
        <v>1.25</v>
      </c>
      <c r="J251" s="119"/>
      <c r="K251" s="119"/>
      <c r="L251" s="119">
        <v>0.75</v>
      </c>
      <c r="M251" s="119">
        <v>0.9</v>
      </c>
      <c r="N251" s="119">
        <v>1</v>
      </c>
      <c r="O251" s="119">
        <v>1.1000000000000001</v>
      </c>
      <c r="P251" s="119">
        <v>1.25</v>
      </c>
      <c r="Q251" s="119"/>
      <c r="R251" s="119"/>
      <c r="S251" s="119"/>
      <c r="T251" s="119"/>
      <c r="U251" s="119"/>
      <c r="V251" s="119"/>
      <c r="W251" s="119"/>
      <c r="X251" s="119"/>
      <c r="Y251" s="119"/>
      <c r="Z251" s="119"/>
      <c r="AA251" s="119"/>
      <c r="AB251" s="119"/>
      <c r="AC251" s="119"/>
      <c r="AD251" s="119"/>
      <c r="AE251" s="119"/>
      <c r="AF251" s="127"/>
      <c r="AG251" s="127"/>
      <c r="AH251" s="127"/>
      <c r="AI251" s="127"/>
      <c r="AJ251" s="127"/>
      <c r="AK251" s="127"/>
      <c r="AL251" s="127"/>
      <c r="AM251" s="127"/>
      <c r="AN251" s="127"/>
      <c r="AO251" s="127"/>
      <c r="AP251" s="127"/>
      <c r="AQ251" s="127"/>
      <c r="AR251" s="127"/>
      <c r="AS251" s="127"/>
      <c r="AT251" s="127"/>
      <c r="AU251" s="127"/>
      <c r="AV251" s="127"/>
      <c r="AW251" s="127"/>
      <c r="AX251" s="127"/>
      <c r="AY251" s="127"/>
      <c r="AZ251" s="127"/>
      <c r="BA251" s="127"/>
      <c r="BB251" s="127"/>
      <c r="BC251" s="127"/>
      <c r="BD251" s="127"/>
      <c r="BE251" s="127"/>
      <c r="BF251" s="127"/>
    </row>
    <row r="252" spans="2:58" hidden="1">
      <c r="B252" s="176" t="s">
        <v>402</v>
      </c>
      <c r="C252" s="176" t="str">
        <f t="shared" ca="1" si="182"/>
        <v>Veiklos pajamos 2 (privataus ir NVO sektoriaus)</v>
      </c>
      <c r="D252" t="str">
        <f t="shared" ca="1" si="183"/>
        <v>False</v>
      </c>
      <c r="E252" s="319">
        <v>0.75</v>
      </c>
      <c r="F252" s="319">
        <v>0.9</v>
      </c>
      <c r="G252" s="319">
        <v>1</v>
      </c>
      <c r="H252" s="319">
        <v>1.1000000000000001</v>
      </c>
      <c r="I252" s="319">
        <v>1.25</v>
      </c>
      <c r="J252" s="119"/>
      <c r="K252" s="119"/>
      <c r="L252" s="119">
        <v>0.75</v>
      </c>
      <c r="M252" s="119">
        <v>0.9</v>
      </c>
      <c r="N252" s="119">
        <v>1</v>
      </c>
      <c r="O252" s="119">
        <v>1.1000000000000001</v>
      </c>
      <c r="P252" s="119">
        <v>1.25</v>
      </c>
      <c r="Q252" s="119"/>
      <c r="R252" s="119"/>
      <c r="S252" s="119"/>
      <c r="T252" s="119"/>
      <c r="U252" s="119"/>
      <c r="V252" s="119"/>
      <c r="W252" s="119"/>
      <c r="X252" s="119"/>
      <c r="Y252" s="119"/>
      <c r="Z252" s="119"/>
      <c r="AA252" s="119"/>
      <c r="AB252" s="119"/>
      <c r="AC252" s="119"/>
      <c r="AD252" s="119"/>
      <c r="AE252" s="119"/>
      <c r="AF252" s="127"/>
      <c r="AG252" s="127"/>
      <c r="AH252" s="127"/>
      <c r="AI252" s="127"/>
      <c r="AJ252" s="127"/>
      <c r="AK252" s="127"/>
      <c r="AL252" s="127"/>
      <c r="AM252" s="127"/>
      <c r="AN252" s="127"/>
      <c r="AO252" s="127"/>
      <c r="AP252" s="127"/>
      <c r="AQ252" s="127"/>
      <c r="AR252" s="127"/>
      <c r="AS252" s="127"/>
      <c r="AT252" s="127"/>
      <c r="AU252" s="127"/>
      <c r="AV252" s="127"/>
      <c r="AW252" s="127"/>
      <c r="AX252" s="127"/>
      <c r="AY252" s="127"/>
      <c r="AZ252" s="127"/>
      <c r="BA252" s="127"/>
      <c r="BB252" s="127"/>
      <c r="BC252" s="127"/>
      <c r="BD252" s="127"/>
      <c r="BE252" s="127"/>
      <c r="BF252" s="127"/>
    </row>
    <row r="253" spans="2:58" hidden="1">
      <c r="B253" s="176" t="s">
        <v>403</v>
      </c>
      <c r="C253" s="176" t="str">
        <f t="shared" ca="1" si="182"/>
        <v>Veiklos pajamos 3 (privataus ir NVO sektoriaus)</v>
      </c>
      <c r="D253" t="str">
        <f t="shared" ca="1" si="183"/>
        <v>False</v>
      </c>
      <c r="E253" s="319">
        <v>0.75</v>
      </c>
      <c r="F253" s="319">
        <v>0.9</v>
      </c>
      <c r="G253" s="319">
        <v>1</v>
      </c>
      <c r="H253" s="319">
        <v>1.1000000000000001</v>
      </c>
      <c r="I253" s="319">
        <v>1.25</v>
      </c>
      <c r="J253" s="119"/>
      <c r="K253" s="119"/>
      <c r="L253" s="119">
        <v>0.75</v>
      </c>
      <c r="M253" s="119">
        <v>0.9</v>
      </c>
      <c r="N253" s="119">
        <v>1</v>
      </c>
      <c r="O253" s="119">
        <v>1.1000000000000001</v>
      </c>
      <c r="P253" s="119">
        <v>1.25</v>
      </c>
      <c r="Q253" s="119"/>
      <c r="R253" s="119"/>
      <c r="S253" s="119"/>
      <c r="T253" s="119"/>
      <c r="U253" s="119"/>
      <c r="V253" s="119"/>
      <c r="W253" s="119"/>
      <c r="X253" s="119"/>
      <c r="Y253" s="119"/>
      <c r="Z253" s="119"/>
      <c r="AA253" s="119"/>
      <c r="AB253" s="119"/>
      <c r="AC253" s="119"/>
      <c r="AD253" s="119"/>
      <c r="AE253" s="119"/>
      <c r="AF253" s="127"/>
      <c r="AG253" s="127"/>
      <c r="AH253" s="127"/>
      <c r="AI253" s="127"/>
      <c r="AJ253" s="127"/>
      <c r="AK253" s="127"/>
      <c r="AL253" s="127"/>
      <c r="AM253" s="127"/>
      <c r="AN253" s="127"/>
      <c r="AO253" s="127"/>
      <c r="AP253" s="127"/>
      <c r="AQ253" s="127"/>
      <c r="AR253" s="127"/>
      <c r="AS253" s="127"/>
      <c r="AT253" s="127"/>
      <c r="AU253" s="127"/>
      <c r="AV253" s="127"/>
      <c r="AW253" s="127"/>
      <c r="AX253" s="127"/>
      <c r="AY253" s="127"/>
      <c r="AZ253" s="127"/>
      <c r="BA253" s="127"/>
      <c r="BB253" s="127"/>
      <c r="BC253" s="127"/>
      <c r="BD253" s="127"/>
      <c r="BE253" s="127"/>
      <c r="BF253" s="127"/>
    </row>
    <row r="254" spans="2:58" hidden="1">
      <c r="B254" s="176" t="s">
        <v>404</v>
      </c>
      <c r="C254" s="176" t="str">
        <f t="shared" ca="1" si="182"/>
        <v>Veiklos pajamos 4 (privataus ir NVO sektoriaus)</v>
      </c>
      <c r="D254" t="str">
        <f t="shared" ca="1" si="183"/>
        <v>False</v>
      </c>
      <c r="E254" s="319">
        <v>0.75</v>
      </c>
      <c r="F254" s="319">
        <v>0.9</v>
      </c>
      <c r="G254" s="319">
        <v>1</v>
      </c>
      <c r="H254" s="319">
        <v>1.1000000000000001</v>
      </c>
      <c r="I254" s="319">
        <v>1.25</v>
      </c>
      <c r="J254" s="119"/>
      <c r="K254" s="119"/>
      <c r="L254" s="119">
        <v>0.75</v>
      </c>
      <c r="M254" s="119">
        <v>0.9</v>
      </c>
      <c r="N254" s="119">
        <v>1</v>
      </c>
      <c r="O254" s="119">
        <v>1.1000000000000001</v>
      </c>
      <c r="P254" s="119">
        <v>1.25</v>
      </c>
      <c r="Q254" s="119"/>
      <c r="R254" s="119"/>
      <c r="S254" s="119"/>
      <c r="T254" s="119"/>
      <c r="U254" s="119"/>
      <c r="V254" s="119"/>
      <c r="W254" s="119"/>
      <c r="X254" s="119"/>
      <c r="Y254" s="119"/>
      <c r="Z254" s="119"/>
      <c r="AA254" s="119"/>
      <c r="AB254" s="119"/>
      <c r="AC254" s="119"/>
      <c r="AD254" s="119"/>
      <c r="AE254" s="119"/>
      <c r="AF254" s="127"/>
      <c r="AG254" s="127"/>
      <c r="AH254" s="127"/>
      <c r="AI254" s="127"/>
      <c r="AJ254" s="127"/>
      <c r="AK254" s="127"/>
      <c r="AL254" s="127"/>
      <c r="AM254" s="127"/>
      <c r="AN254" s="127"/>
      <c r="AO254" s="127"/>
      <c r="AP254" s="127"/>
      <c r="AQ254" s="127"/>
      <c r="AR254" s="127"/>
      <c r="AS254" s="127"/>
      <c r="AT254" s="127"/>
      <c r="AU254" s="127"/>
      <c r="AV254" s="127"/>
      <c r="AW254" s="127"/>
      <c r="AX254" s="127"/>
      <c r="AY254" s="127"/>
      <c r="AZ254" s="127"/>
      <c r="BA254" s="127"/>
      <c r="BB254" s="127"/>
      <c r="BC254" s="127"/>
      <c r="BD254" s="127"/>
      <c r="BE254" s="127"/>
      <c r="BF254" s="127"/>
    </row>
    <row r="255" spans="2:58" hidden="1">
      <c r="B255" s="176" t="s">
        <v>405</v>
      </c>
      <c r="C255" s="176" t="str">
        <f t="shared" ca="1" si="182"/>
        <v>Veiklos pajamos 5 (privataus ir NVO sektoriaus)</v>
      </c>
      <c r="D255" t="str">
        <f t="shared" ca="1" si="183"/>
        <v>False</v>
      </c>
      <c r="E255" s="319">
        <v>0.75</v>
      </c>
      <c r="F255" s="319">
        <v>0.9</v>
      </c>
      <c r="G255" s="319">
        <v>1</v>
      </c>
      <c r="H255" s="319">
        <v>1.1000000000000001</v>
      </c>
      <c r="I255" s="319">
        <v>1.25</v>
      </c>
      <c r="J255" s="119"/>
      <c r="K255" s="119"/>
      <c r="L255" s="119">
        <v>0.75</v>
      </c>
      <c r="M255" s="119">
        <v>0.9</v>
      </c>
      <c r="N255" s="119">
        <v>1</v>
      </c>
      <c r="O255" s="119">
        <v>1.1000000000000001</v>
      </c>
      <c r="P255" s="119">
        <v>1.25</v>
      </c>
      <c r="Q255" s="119"/>
      <c r="R255" s="119"/>
      <c r="S255" s="119"/>
      <c r="T255" s="119"/>
      <c r="U255" s="119"/>
      <c r="V255" s="119"/>
      <c r="W255" s="119"/>
      <c r="X255" s="119"/>
      <c r="Y255" s="119"/>
      <c r="Z255" s="119"/>
      <c r="AA255" s="119"/>
      <c r="AB255" s="119"/>
      <c r="AC255" s="119"/>
      <c r="AD255" s="119"/>
      <c r="AE255" s="119"/>
      <c r="AF255" s="127"/>
      <c r="AG255" s="127"/>
      <c r="AH255" s="127"/>
      <c r="AI255" s="127"/>
      <c r="AJ255" s="127"/>
      <c r="AK255" s="127"/>
      <c r="AL255" s="127"/>
      <c r="AM255" s="127"/>
      <c r="AN255" s="127"/>
      <c r="AO255" s="127"/>
      <c r="AP255" s="127"/>
      <c r="AQ255" s="127"/>
      <c r="AR255" s="127"/>
      <c r="AS255" s="127"/>
      <c r="AT255" s="127"/>
      <c r="AU255" s="127"/>
      <c r="AV255" s="127"/>
      <c r="AW255" s="127"/>
      <c r="AX255" s="127"/>
      <c r="AY255" s="127"/>
      <c r="AZ255" s="127"/>
      <c r="BA255" s="127"/>
      <c r="BB255" s="127"/>
      <c r="BC255" s="127"/>
      <c r="BD255" s="127"/>
      <c r="BE255" s="127"/>
      <c r="BF255" s="127"/>
    </row>
    <row r="256" spans="2:58" hidden="1">
      <c r="B256" s="176" t="s">
        <v>203</v>
      </c>
      <c r="C256" s="176" t="str">
        <f t="shared" ca="1" si="182"/>
        <v>MOKESTINĖS PAJAMOS</v>
      </c>
      <c r="D256" t="str">
        <f t="shared" ca="1" si="183"/>
        <v>False</v>
      </c>
      <c r="E256" s="319">
        <v>0.75</v>
      </c>
      <c r="F256" s="319">
        <v>0.9</v>
      </c>
      <c r="G256" s="319">
        <v>1</v>
      </c>
      <c r="H256" s="319">
        <v>1.1000000000000001</v>
      </c>
      <c r="I256" s="319">
        <v>1.25</v>
      </c>
      <c r="J256" s="119"/>
      <c r="K256" s="119"/>
      <c r="L256" s="119">
        <v>0.75</v>
      </c>
      <c r="M256" s="119">
        <v>0.9</v>
      </c>
      <c r="N256" s="119">
        <v>1</v>
      </c>
      <c r="O256" s="119">
        <v>1.1000000000000001</v>
      </c>
      <c r="P256" s="119">
        <v>1.25</v>
      </c>
      <c r="Q256" s="119"/>
      <c r="R256" s="119"/>
      <c r="S256" s="119"/>
      <c r="T256" s="119"/>
      <c r="U256" s="119"/>
      <c r="V256" s="119"/>
      <c r="W256" s="119"/>
      <c r="X256" s="119"/>
      <c r="Y256" s="119"/>
      <c r="Z256" s="119"/>
      <c r="AA256" s="119"/>
      <c r="AB256" s="119"/>
      <c r="AC256" s="119"/>
      <c r="AD256" s="119"/>
      <c r="AE256" s="119"/>
      <c r="AF256" s="127"/>
      <c r="AG256" s="127"/>
      <c r="AH256" s="127"/>
      <c r="AI256" s="127"/>
      <c r="AJ256" s="127"/>
      <c r="AK256" s="127"/>
      <c r="AL256" s="127"/>
      <c r="AM256" s="127"/>
      <c r="AN256" s="127"/>
      <c r="AO256" s="127"/>
      <c r="AP256" s="127"/>
      <c r="AQ256" s="127"/>
      <c r="AR256" s="127"/>
      <c r="AS256" s="127"/>
      <c r="AT256" s="127"/>
      <c r="AU256" s="127"/>
      <c r="AV256" s="127"/>
      <c r="AW256" s="127"/>
      <c r="AX256" s="127"/>
      <c r="AY256" s="127"/>
      <c r="AZ256" s="127"/>
      <c r="BA256" s="127"/>
      <c r="BB256" s="127"/>
      <c r="BC256" s="127"/>
      <c r="BD256" s="127"/>
      <c r="BE256" s="127"/>
      <c r="BF256" s="127"/>
    </row>
    <row r="257" spans="2:58" hidden="1">
      <c r="B257" s="176" t="s">
        <v>213</v>
      </c>
      <c r="C257" s="176" t="str">
        <f t="shared" ca="1" si="182"/>
        <v>SIEKIAMAS REZULTATAS: Dviračiams skirtos infrastruktūros metinis naudotojų skaičius , matavimo vienetas: Naudotojai per metus</v>
      </c>
      <c r="D257" t="str">
        <f t="shared" ca="1" si="183"/>
        <v>True</v>
      </c>
      <c r="E257" s="319">
        <v>0.75</v>
      </c>
      <c r="F257" s="319">
        <v>0.9</v>
      </c>
      <c r="G257" s="319">
        <v>1</v>
      </c>
      <c r="H257" s="319">
        <v>1.1000000000000001</v>
      </c>
      <c r="I257" s="319">
        <v>1.25</v>
      </c>
      <c r="J257" s="119"/>
      <c r="K257" s="119"/>
      <c r="L257" s="119">
        <v>0.75</v>
      </c>
      <c r="M257" s="119">
        <v>0.9</v>
      </c>
      <c r="N257" s="119">
        <v>1</v>
      </c>
      <c r="O257" s="119">
        <v>1.1000000000000001</v>
      </c>
      <c r="P257" s="119">
        <v>1.25</v>
      </c>
      <c r="Q257" s="119"/>
      <c r="R257" s="119"/>
      <c r="S257" s="119"/>
      <c r="T257" s="119"/>
      <c r="U257" s="119"/>
      <c r="V257" s="119"/>
      <c r="W257" s="119"/>
      <c r="X257" s="119"/>
      <c r="Y257" s="119"/>
      <c r="Z257" s="119"/>
      <c r="AA257" s="119"/>
      <c r="AB257" s="119"/>
      <c r="AC257" s="119"/>
      <c r="AD257" s="119"/>
      <c r="AE257" s="119"/>
      <c r="AF257" s="127"/>
      <c r="AG257" s="127"/>
      <c r="AH257" s="127"/>
      <c r="AI257" s="127"/>
      <c r="AJ257" s="127"/>
      <c r="AK257" s="127"/>
      <c r="AL257" s="127"/>
      <c r="AM257" s="127"/>
      <c r="AN257" s="127"/>
      <c r="AO257" s="127"/>
      <c r="AP257" s="127"/>
      <c r="AQ257" s="127"/>
      <c r="AR257" s="127"/>
      <c r="AS257" s="127"/>
      <c r="AT257" s="127"/>
      <c r="AU257" s="127"/>
      <c r="AV257" s="127"/>
      <c r="AW257" s="127"/>
      <c r="AX257" s="127"/>
      <c r="AY257" s="127"/>
      <c r="AZ257" s="127"/>
      <c r="BA257" s="127"/>
      <c r="BB257" s="127"/>
      <c r="BC257" s="127"/>
      <c r="BD257" s="127"/>
      <c r="BE257" s="127"/>
      <c r="BF257" s="127"/>
    </row>
    <row r="258" spans="2:58" hidden="1">
      <c r="B258" s="176" t="s">
        <v>406</v>
      </c>
      <c r="C258" s="176" t="str">
        <f t="shared" ca="1" si="182"/>
        <v>Oro taršos sumažėjimas</v>
      </c>
      <c r="D258" t="str">
        <f t="shared" ca="1" si="183"/>
        <v>True</v>
      </c>
      <c r="E258" s="319">
        <v>0.75</v>
      </c>
      <c r="F258" s="319">
        <v>0.9</v>
      </c>
      <c r="G258" s="319">
        <v>1</v>
      </c>
      <c r="H258" s="319">
        <v>1.1000000000000001</v>
      </c>
      <c r="I258" s="319">
        <v>1.25</v>
      </c>
      <c r="J258" s="119"/>
      <c r="K258" s="119"/>
      <c r="L258" s="119">
        <v>0.75</v>
      </c>
      <c r="M258" s="119">
        <v>0.9</v>
      </c>
      <c r="N258" s="119">
        <v>1</v>
      </c>
      <c r="O258" s="119">
        <v>1.1000000000000001</v>
      </c>
      <c r="P258" s="119">
        <v>1.25</v>
      </c>
      <c r="Q258" s="119"/>
      <c r="R258" s="119"/>
      <c r="S258" s="119"/>
      <c r="T258" s="119"/>
      <c r="U258" s="119"/>
      <c r="V258" s="119"/>
      <c r="W258" s="119"/>
      <c r="X258" s="119"/>
      <c r="Y258" s="119"/>
      <c r="Z258" s="119"/>
      <c r="AA258" s="119"/>
      <c r="AB258" s="119"/>
      <c r="AC258" s="119"/>
      <c r="AD258" s="119"/>
      <c r="AE258" s="119"/>
      <c r="AF258" s="127"/>
      <c r="AG258" s="127"/>
      <c r="AH258" s="127"/>
      <c r="AI258" s="127"/>
      <c r="AJ258" s="127"/>
      <c r="AK258" s="127"/>
      <c r="AL258" s="127"/>
      <c r="AM258" s="127"/>
      <c r="AN258" s="127"/>
      <c r="AO258" s="127"/>
      <c r="AP258" s="127"/>
      <c r="AQ258" s="127"/>
      <c r="AR258" s="127"/>
      <c r="AS258" s="127"/>
      <c r="AT258" s="127"/>
      <c r="AU258" s="127"/>
      <c r="AV258" s="127"/>
      <c r="AW258" s="127"/>
      <c r="AX258" s="127"/>
      <c r="AY258" s="127"/>
      <c r="AZ258" s="127"/>
      <c r="BA258" s="127"/>
      <c r="BB258" s="127"/>
      <c r="BC258" s="127"/>
      <c r="BD258" s="127"/>
      <c r="BE258" s="127"/>
      <c r="BF258" s="127"/>
    </row>
    <row r="259" spans="2:58" hidden="1">
      <c r="B259" s="176" t="s">
        <v>407</v>
      </c>
      <c r="C259" s="176" t="str">
        <f t="shared" ca="1" si="182"/>
        <v>Anglies dioksido (kaip šiltnamio efektą sukeliančių dujų) emisijos sumažėjimas</v>
      </c>
      <c r="D259" t="str">
        <f t="shared" ca="1" si="183"/>
        <v>True</v>
      </c>
      <c r="E259" s="319">
        <v>0.75</v>
      </c>
      <c r="F259" s="319">
        <v>0.9</v>
      </c>
      <c r="G259" s="319">
        <v>1</v>
      </c>
      <c r="H259" s="319">
        <v>1.1000000000000001</v>
      </c>
      <c r="I259" s="319">
        <v>1.25</v>
      </c>
      <c r="J259" s="119"/>
      <c r="K259" s="119"/>
      <c r="L259" s="119">
        <v>0.75</v>
      </c>
      <c r="M259" s="119">
        <v>0.9</v>
      </c>
      <c r="N259" s="119">
        <v>1</v>
      </c>
      <c r="O259" s="119">
        <v>1.1000000000000001</v>
      </c>
      <c r="P259" s="119">
        <v>1.25</v>
      </c>
      <c r="Q259" s="119"/>
      <c r="R259" s="119"/>
      <c r="S259" s="119"/>
      <c r="T259" s="119"/>
      <c r="U259" s="119"/>
      <c r="V259" s="119"/>
      <c r="W259" s="119"/>
      <c r="X259" s="119"/>
      <c r="Y259" s="119"/>
      <c r="Z259" s="119"/>
      <c r="AA259" s="119"/>
      <c r="AB259" s="119"/>
      <c r="AC259" s="119"/>
      <c r="AD259" s="119"/>
      <c r="AE259" s="119"/>
      <c r="AF259" s="127"/>
      <c r="AG259" s="127"/>
      <c r="AH259" s="127"/>
      <c r="AI259" s="127"/>
      <c r="AJ259" s="127"/>
      <c r="AK259" s="127"/>
      <c r="AL259" s="127"/>
      <c r="AM259" s="127"/>
      <c r="AN259" s="127"/>
      <c r="AO259" s="127"/>
      <c r="AP259" s="127"/>
      <c r="AQ259" s="127"/>
      <c r="AR259" s="127"/>
      <c r="AS259" s="127"/>
      <c r="AT259" s="127"/>
      <c r="AU259" s="127"/>
      <c r="AV259" s="127"/>
      <c r="AW259" s="127"/>
      <c r="AX259" s="127"/>
      <c r="AY259" s="127"/>
      <c r="AZ259" s="127"/>
      <c r="BA259" s="127"/>
      <c r="BB259" s="127"/>
      <c r="BC259" s="127"/>
      <c r="BD259" s="127"/>
      <c r="BE259" s="127"/>
      <c r="BF259" s="127"/>
    </row>
    <row r="260" spans="2:58" hidden="1">
      <c r="B260" s="176" t="s">
        <v>408</v>
      </c>
      <c r="C260" s="176" t="str">
        <f t="shared" ca="1" si="182"/>
        <v>Nelaimingų atsitikimų sumažėjimas</v>
      </c>
      <c r="D260" t="str">
        <f t="shared" ca="1" si="183"/>
        <v>True</v>
      </c>
      <c r="E260" s="319">
        <v>0.75</v>
      </c>
      <c r="F260" s="319">
        <v>0.9</v>
      </c>
      <c r="G260" s="319">
        <v>1</v>
      </c>
      <c r="H260" s="319">
        <v>1.1000000000000001</v>
      </c>
      <c r="I260" s="319">
        <v>1.25</v>
      </c>
      <c r="J260" s="119"/>
      <c r="K260" s="119"/>
      <c r="L260" s="119">
        <v>0.75</v>
      </c>
      <c r="M260" s="119">
        <v>0.9</v>
      </c>
      <c r="N260" s="119">
        <v>1</v>
      </c>
      <c r="O260" s="119">
        <v>1.1000000000000001</v>
      </c>
      <c r="P260" s="119">
        <v>1.25</v>
      </c>
      <c r="Q260" s="119"/>
      <c r="R260" s="119"/>
      <c r="S260" s="119"/>
      <c r="T260" s="119"/>
      <c r="U260" s="119"/>
      <c r="V260" s="119"/>
      <c r="W260" s="119"/>
      <c r="X260" s="119"/>
      <c r="Y260" s="119"/>
      <c r="Z260" s="119"/>
      <c r="AA260" s="119"/>
      <c r="AB260" s="119"/>
      <c r="AC260" s="119"/>
      <c r="AD260" s="119"/>
      <c r="AE260" s="119"/>
      <c r="AF260" s="127"/>
      <c r="AG260" s="127"/>
      <c r="AH260" s="127"/>
      <c r="AI260" s="127"/>
      <c r="AJ260" s="127"/>
      <c r="AK260" s="127"/>
      <c r="AL260" s="127"/>
      <c r="AM260" s="127"/>
      <c r="AN260" s="127"/>
      <c r="AO260" s="127"/>
      <c r="AP260" s="127"/>
      <c r="AQ260" s="127"/>
      <c r="AR260" s="127"/>
      <c r="AS260" s="127"/>
      <c r="AT260" s="127"/>
      <c r="AU260" s="127"/>
      <c r="AV260" s="127"/>
      <c r="AW260" s="127"/>
      <c r="AX260" s="127"/>
      <c r="AY260" s="127"/>
      <c r="AZ260" s="127"/>
      <c r="BA260" s="127"/>
      <c r="BB260" s="127"/>
      <c r="BC260" s="127"/>
      <c r="BD260" s="127"/>
      <c r="BE260" s="127"/>
      <c r="BF260" s="127"/>
    </row>
    <row r="261" spans="2:58" hidden="1">
      <c r="B261" s="176" t="s">
        <v>409</v>
      </c>
      <c r="C261" s="176" t="str">
        <f t="shared" ca="1" si="182"/>
        <v>Kelių transporto priemonių eksploatacinių sąnaudų sutaupymai</v>
      </c>
      <c r="D261" t="str">
        <f t="shared" ca="1" si="183"/>
        <v>True</v>
      </c>
      <c r="E261" s="319">
        <v>0.75</v>
      </c>
      <c r="F261" s="319">
        <v>0.9</v>
      </c>
      <c r="G261" s="319">
        <v>1</v>
      </c>
      <c r="H261" s="319">
        <v>1.1000000000000001</v>
      </c>
      <c r="I261" s="319">
        <v>1.25</v>
      </c>
      <c r="J261" s="119"/>
      <c r="K261" s="119"/>
      <c r="L261" s="119">
        <v>0.75</v>
      </c>
      <c r="M261" s="119">
        <v>0.9</v>
      </c>
      <c r="N261" s="119">
        <v>1</v>
      </c>
      <c r="O261" s="119">
        <v>1.1000000000000001</v>
      </c>
      <c r="P261" s="119">
        <v>1.25</v>
      </c>
      <c r="Q261" s="119"/>
      <c r="R261" s="119"/>
      <c r="S261" s="119"/>
      <c r="T261" s="119"/>
      <c r="U261" s="119"/>
      <c r="V261" s="119"/>
      <c r="W261" s="119"/>
      <c r="X261" s="119"/>
      <c r="Y261" s="119"/>
      <c r="Z261" s="119"/>
      <c r="AA261" s="119"/>
      <c r="AB261" s="119"/>
      <c r="AC261" s="119"/>
      <c r="AD261" s="119"/>
      <c r="AE261" s="119"/>
      <c r="AF261" s="127"/>
      <c r="AG261" s="127"/>
      <c r="AH261" s="127"/>
      <c r="AI261" s="127"/>
      <c r="AJ261" s="127"/>
      <c r="AK261" s="127"/>
      <c r="AL261" s="127"/>
      <c r="AM261" s="127"/>
      <c r="AN261" s="127"/>
      <c r="AO261" s="127"/>
      <c r="AP261" s="127"/>
      <c r="AQ261" s="127"/>
      <c r="AR261" s="127"/>
      <c r="AS261" s="127"/>
      <c r="AT261" s="127"/>
      <c r="AU261" s="127"/>
      <c r="AV261" s="127"/>
      <c r="AW261" s="127"/>
      <c r="AX261" s="127"/>
      <c r="AY261" s="127"/>
      <c r="AZ261" s="127"/>
      <c r="BA261" s="127"/>
      <c r="BB261" s="127"/>
      <c r="BC261" s="127"/>
      <c r="BD261" s="127"/>
      <c r="BE261" s="127"/>
      <c r="BF261" s="127"/>
    </row>
    <row r="262" spans="2:58" hidden="1">
      <c r="B262" s="176" t="s">
        <v>410</v>
      </c>
      <c r="C262" s="176" t="str">
        <f t="shared" ca="1" si="182"/>
        <v/>
      </c>
      <c r="D262" t="str">
        <f t="shared" ca="1" si="183"/>
        <v>False</v>
      </c>
      <c r="E262" s="319">
        <v>0.75</v>
      </c>
      <c r="F262" s="319">
        <v>0.9</v>
      </c>
      <c r="G262" s="319">
        <v>1</v>
      </c>
      <c r="H262" s="319">
        <v>1.1000000000000001</v>
      </c>
      <c r="I262" s="319">
        <v>1.25</v>
      </c>
      <c r="J262" s="119"/>
      <c r="K262" s="119"/>
      <c r="L262" s="119">
        <v>0.75</v>
      </c>
      <c r="M262" s="119">
        <v>0.9</v>
      </c>
      <c r="N262" s="119">
        <v>1</v>
      </c>
      <c r="O262" s="119">
        <v>1.1000000000000001</v>
      </c>
      <c r="P262" s="119">
        <v>1.25</v>
      </c>
      <c r="Q262" s="119"/>
      <c r="R262" s="119"/>
      <c r="S262" s="119"/>
      <c r="T262" s="119"/>
      <c r="U262" s="119"/>
      <c r="V262" s="119"/>
      <c r="W262" s="119"/>
      <c r="X262" s="119"/>
      <c r="Y262" s="119"/>
      <c r="Z262" s="119"/>
      <c r="AA262" s="119"/>
      <c r="AB262" s="119"/>
      <c r="AC262" s="119"/>
      <c r="AD262" s="119"/>
      <c r="AE262" s="119"/>
      <c r="AF262" s="127"/>
      <c r="AG262" s="127"/>
      <c r="AH262" s="127"/>
      <c r="AI262" s="127"/>
      <c r="AJ262" s="127"/>
      <c r="AK262" s="127"/>
      <c r="AL262" s="127"/>
      <c r="AM262" s="127"/>
      <c r="AN262" s="127"/>
      <c r="AO262" s="127"/>
      <c r="AP262" s="127"/>
      <c r="AQ262" s="127"/>
      <c r="AR262" s="127"/>
      <c r="AS262" s="127"/>
      <c r="AT262" s="127"/>
      <c r="AU262" s="127"/>
      <c r="AV262" s="127"/>
      <c r="AW262" s="127"/>
      <c r="AX262" s="127"/>
      <c r="AY262" s="127"/>
      <c r="AZ262" s="127"/>
      <c r="BA262" s="127"/>
      <c r="BB262" s="127"/>
      <c r="BC262" s="127"/>
      <c r="BD262" s="127"/>
      <c r="BE262" s="127"/>
      <c r="BF262" s="127"/>
    </row>
    <row r="263" spans="2:58" hidden="1">
      <c r="B263" s="176" t="s">
        <v>411</v>
      </c>
      <c r="C263" s="176" t="str">
        <f t="shared" ca="1" si="182"/>
        <v/>
      </c>
      <c r="D263" t="str">
        <f t="shared" ca="1" si="183"/>
        <v>False</v>
      </c>
      <c r="E263" s="319">
        <v>0.75</v>
      </c>
      <c r="F263" s="319">
        <v>0.9</v>
      </c>
      <c r="G263" s="319">
        <v>1</v>
      </c>
      <c r="H263" s="319">
        <v>1.1000000000000001</v>
      </c>
      <c r="I263" s="319">
        <v>1.25</v>
      </c>
      <c r="J263" s="119"/>
      <c r="K263" s="119"/>
      <c r="L263" s="119">
        <v>0.75</v>
      </c>
      <c r="M263" s="119">
        <v>0.9</v>
      </c>
      <c r="N263" s="119">
        <v>1</v>
      </c>
      <c r="O263" s="119">
        <v>1.1000000000000001</v>
      </c>
      <c r="P263" s="119">
        <v>1.25</v>
      </c>
      <c r="Q263" s="119"/>
      <c r="R263" s="119"/>
      <c r="S263" s="119"/>
      <c r="T263" s="119"/>
      <c r="U263" s="119"/>
      <c r="V263" s="119"/>
      <c r="W263" s="119"/>
      <c r="X263" s="119"/>
      <c r="Y263" s="119"/>
      <c r="Z263" s="119"/>
      <c r="AA263" s="119"/>
      <c r="AB263" s="119"/>
      <c r="AC263" s="119"/>
      <c r="AD263" s="119"/>
      <c r="AE263" s="119"/>
      <c r="AF263" s="127"/>
      <c r="AG263" s="127"/>
      <c r="AH263" s="127"/>
      <c r="AI263" s="127"/>
      <c r="AJ263" s="127"/>
      <c r="AK263" s="127"/>
      <c r="AL263" s="127"/>
      <c r="AM263" s="127"/>
      <c r="AN263" s="127"/>
      <c r="AO263" s="127"/>
      <c r="AP263" s="127"/>
      <c r="AQ263" s="127"/>
      <c r="AR263" s="127"/>
      <c r="AS263" s="127"/>
      <c r="AT263" s="127"/>
      <c r="AU263" s="127"/>
      <c r="AV263" s="127"/>
      <c r="AW263" s="127"/>
      <c r="AX263" s="127"/>
      <c r="AY263" s="127"/>
      <c r="AZ263" s="127"/>
      <c r="BA263" s="127"/>
      <c r="BB263" s="127"/>
      <c r="BC263" s="127"/>
      <c r="BD263" s="127"/>
      <c r="BE263" s="127"/>
      <c r="BF263" s="127"/>
    </row>
    <row r="264" spans="2:58" hidden="1">
      <c r="B264" s="176" t="s">
        <v>412</v>
      </c>
      <c r="C264" s="176" t="str">
        <f t="shared" ca="1" si="182"/>
        <v/>
      </c>
      <c r="D264" t="str">
        <f t="shared" ca="1" si="183"/>
        <v>False</v>
      </c>
      <c r="E264" s="319">
        <v>0.75</v>
      </c>
      <c r="F264" s="319">
        <v>0.9</v>
      </c>
      <c r="G264" s="319">
        <v>1</v>
      </c>
      <c r="H264" s="319">
        <v>1.1000000000000001</v>
      </c>
      <c r="I264" s="319">
        <v>1.25</v>
      </c>
      <c r="J264" s="119"/>
      <c r="K264" s="119"/>
      <c r="L264" s="119">
        <v>0.75</v>
      </c>
      <c r="M264" s="119">
        <v>0.9</v>
      </c>
      <c r="N264" s="119">
        <v>1</v>
      </c>
      <c r="O264" s="119">
        <v>1.1000000000000001</v>
      </c>
      <c r="P264" s="119">
        <v>1.25</v>
      </c>
      <c r="Q264" s="119"/>
      <c r="R264" s="119"/>
      <c r="S264" s="119"/>
      <c r="T264" s="119"/>
      <c r="U264" s="119"/>
      <c r="V264" s="119"/>
      <c r="W264" s="119"/>
      <c r="X264" s="119"/>
      <c r="Y264" s="119"/>
      <c r="Z264" s="119"/>
      <c r="AA264" s="119"/>
      <c r="AB264" s="119"/>
      <c r="AC264" s="119"/>
      <c r="AD264" s="119"/>
      <c r="AE264" s="119"/>
      <c r="AF264" s="127"/>
      <c r="AG264" s="127"/>
      <c r="AH264" s="127"/>
      <c r="AI264" s="127"/>
      <c r="AJ264" s="127"/>
      <c r="AK264" s="127"/>
      <c r="AL264" s="127"/>
      <c r="AM264" s="127"/>
      <c r="AN264" s="127"/>
      <c r="AO264" s="127"/>
      <c r="AP264" s="127"/>
      <c r="AQ264" s="127"/>
      <c r="AR264" s="127"/>
      <c r="AS264" s="127"/>
      <c r="AT264" s="127"/>
      <c r="AU264" s="127"/>
      <c r="AV264" s="127"/>
      <c r="AW264" s="127"/>
      <c r="AX264" s="127"/>
      <c r="AY264" s="127"/>
      <c r="AZ264" s="127"/>
      <c r="BA264" s="127"/>
      <c r="BB264" s="127"/>
      <c r="BC264" s="127"/>
      <c r="BD264" s="127"/>
      <c r="BE264" s="127"/>
      <c r="BF264" s="127"/>
    </row>
    <row r="265" spans="2:58" hidden="1">
      <c r="B265" s="176" t="s">
        <v>413</v>
      </c>
      <c r="C265" s="176" t="str">
        <f t="shared" ca="1" si="182"/>
        <v/>
      </c>
      <c r="D265" t="str">
        <f t="shared" ca="1" si="183"/>
        <v>False</v>
      </c>
      <c r="E265" s="319">
        <v>1.25</v>
      </c>
      <c r="F265" s="319">
        <v>1.1000000000000001</v>
      </c>
      <c r="G265" s="319">
        <v>1</v>
      </c>
      <c r="H265" s="319">
        <v>0.9</v>
      </c>
      <c r="I265" s="319">
        <v>0.75</v>
      </c>
      <c r="J265" s="119"/>
      <c r="K265" s="119"/>
      <c r="L265" s="119">
        <v>1.25</v>
      </c>
      <c r="M265" s="119">
        <v>1.1000000000000001</v>
      </c>
      <c r="N265" s="119">
        <v>1</v>
      </c>
      <c r="O265" s="119">
        <v>0.9</v>
      </c>
      <c r="P265" s="119">
        <v>0.75</v>
      </c>
      <c r="Q265" s="119"/>
      <c r="R265" s="119"/>
      <c r="S265" s="119"/>
      <c r="T265" s="119"/>
      <c r="U265" s="119"/>
      <c r="V265" s="119"/>
      <c r="W265" s="119"/>
      <c r="X265" s="119"/>
      <c r="Y265" s="119"/>
      <c r="Z265" s="119"/>
      <c r="AA265" s="119"/>
      <c r="AB265" s="119"/>
      <c r="AC265" s="119"/>
      <c r="AD265" s="119"/>
      <c r="AE265" s="119"/>
      <c r="AF265" s="127"/>
      <c r="AG265" s="127"/>
      <c r="AH265" s="127"/>
      <c r="AI265" s="127"/>
      <c r="AJ265" s="127"/>
      <c r="AK265" s="127"/>
      <c r="AL265" s="127"/>
      <c r="AM265" s="127"/>
      <c r="AN265" s="127"/>
      <c r="AO265" s="127"/>
      <c r="AP265" s="127"/>
      <c r="AQ265" s="127"/>
      <c r="AR265" s="127"/>
      <c r="AS265" s="127"/>
      <c r="AT265" s="127"/>
      <c r="AU265" s="127"/>
      <c r="AV265" s="127"/>
      <c r="AW265" s="127"/>
      <c r="AX265" s="127"/>
      <c r="AY265" s="127"/>
      <c r="AZ265" s="127"/>
      <c r="BA265" s="127"/>
      <c r="BB265" s="127"/>
      <c r="BC265" s="127"/>
      <c r="BD265" s="127"/>
      <c r="BE265" s="127"/>
      <c r="BF265" s="127"/>
    </row>
    <row r="266" spans="2:58" hidden="1">
      <c r="B266" s="176" t="s">
        <v>414</v>
      </c>
      <c r="C266" s="176" t="str">
        <f t="shared" ca="1" si="182"/>
        <v/>
      </c>
      <c r="D266" t="str">
        <f t="shared" ca="1" si="183"/>
        <v>False</v>
      </c>
      <c r="E266" s="319">
        <v>1.25</v>
      </c>
      <c r="F266" s="319">
        <v>1.1000000000000001</v>
      </c>
      <c r="G266" s="319">
        <v>1</v>
      </c>
      <c r="H266" s="319">
        <v>0.9</v>
      </c>
      <c r="I266" s="319">
        <v>0.75</v>
      </c>
      <c r="J266" s="119"/>
      <c r="K266" s="119"/>
      <c r="L266" s="119">
        <v>1.25</v>
      </c>
      <c r="M266" s="119">
        <v>1.1000000000000001</v>
      </c>
      <c r="N266" s="119">
        <v>1</v>
      </c>
      <c r="O266" s="119">
        <v>0.9</v>
      </c>
      <c r="P266" s="119">
        <v>0.75</v>
      </c>
      <c r="Q266" s="119"/>
      <c r="R266" s="119"/>
      <c r="S266" s="119"/>
      <c r="T266" s="119"/>
      <c r="U266" s="119"/>
      <c r="V266" s="119"/>
      <c r="W266" s="119"/>
      <c r="X266" s="119"/>
      <c r="Y266" s="119"/>
      <c r="Z266" s="119"/>
      <c r="AA266" s="119"/>
      <c r="AB266" s="119"/>
      <c r="AC266" s="119"/>
      <c r="AD266" s="119"/>
      <c r="AE266" s="119"/>
      <c r="AF266" s="127"/>
      <c r="AG266" s="127"/>
      <c r="AH266" s="127"/>
      <c r="AI266" s="127"/>
      <c r="AJ266" s="127"/>
      <c r="AK266" s="127"/>
      <c r="AL266" s="127"/>
      <c r="AM266" s="127"/>
      <c r="AN266" s="127"/>
      <c r="AO266" s="127"/>
      <c r="AP266" s="127"/>
      <c r="AQ266" s="127"/>
      <c r="AR266" s="127"/>
      <c r="AS266" s="127"/>
      <c r="AT266" s="127"/>
      <c r="AU266" s="127"/>
      <c r="AV266" s="127"/>
      <c r="AW266" s="127"/>
      <c r="AX266" s="127"/>
      <c r="AY266" s="127"/>
      <c r="AZ266" s="127"/>
      <c r="BA266" s="127"/>
      <c r="BB266" s="127"/>
      <c r="BC266" s="127"/>
      <c r="BD266" s="127"/>
      <c r="BE266" s="127"/>
      <c r="BF266" s="127"/>
    </row>
    <row r="267" spans="2:58" hidden="1">
      <c r="B267" s="176" t="s">
        <v>415</v>
      </c>
      <c r="C267" s="176" t="str">
        <f t="shared" ca="1" si="182"/>
        <v/>
      </c>
      <c r="D267" t="str">
        <f t="shared" ca="1" si="183"/>
        <v>False</v>
      </c>
      <c r="E267" s="319">
        <v>1.25</v>
      </c>
      <c r="F267" s="319">
        <v>1.1000000000000001</v>
      </c>
      <c r="G267" s="319">
        <v>1</v>
      </c>
      <c r="H267" s="319">
        <v>0.9</v>
      </c>
      <c r="I267" s="319">
        <v>0.75</v>
      </c>
      <c r="J267" s="119"/>
      <c r="K267" s="119"/>
      <c r="L267" s="119">
        <v>1.25</v>
      </c>
      <c r="M267" s="119">
        <v>1.1000000000000001</v>
      </c>
      <c r="N267" s="119">
        <v>1</v>
      </c>
      <c r="O267" s="119">
        <v>0.9</v>
      </c>
      <c r="P267" s="119">
        <v>0.75</v>
      </c>
      <c r="Q267" s="119"/>
      <c r="R267" s="119"/>
      <c r="S267" s="119"/>
      <c r="T267" s="119"/>
      <c r="U267" s="119"/>
      <c r="V267" s="119"/>
      <c r="W267" s="119"/>
      <c r="X267" s="119"/>
      <c r="Y267" s="119"/>
      <c r="Z267" s="119"/>
      <c r="AA267" s="119"/>
      <c r="AB267" s="119"/>
      <c r="AC267" s="119"/>
      <c r="AD267" s="119"/>
      <c r="AE267" s="119"/>
      <c r="AF267" s="127"/>
      <c r="AG267" s="127"/>
      <c r="AH267" s="127"/>
      <c r="AI267" s="127"/>
      <c r="AJ267" s="127"/>
      <c r="AK267" s="127"/>
      <c r="AL267" s="127"/>
      <c r="AM267" s="127"/>
      <c r="AN267" s="127"/>
      <c r="AO267" s="127"/>
      <c r="AP267" s="127"/>
      <c r="AQ267" s="127"/>
      <c r="AR267" s="127"/>
      <c r="AS267" s="127"/>
      <c r="AT267" s="127"/>
      <c r="AU267" s="127"/>
      <c r="AV267" s="127"/>
      <c r="AW267" s="127"/>
      <c r="AX267" s="127"/>
      <c r="AY267" s="127"/>
      <c r="AZ267" s="127"/>
      <c r="BA267" s="127"/>
      <c r="BB267" s="127"/>
      <c r="BC267" s="127"/>
      <c r="BD267" s="127"/>
      <c r="BE267" s="127"/>
      <c r="BF267" s="127"/>
    </row>
    <row r="268" spans="2:58"/>
    <row r="269" spans="2:58">
      <c r="B269" s="105"/>
      <c r="C269" s="16" t="s">
        <v>430</v>
      </c>
      <c r="E269" s="105"/>
      <c r="F269" s="106"/>
      <c r="G269" s="106"/>
      <c r="H269" s="106"/>
      <c r="I269" s="106"/>
      <c r="J269" s="106"/>
      <c r="K269" s="106"/>
      <c r="L269" s="120"/>
    </row>
    <row r="270" spans="2:58">
      <c r="B270" s="106"/>
      <c r="C270" s="310" t="s">
        <v>431</v>
      </c>
      <c r="E270" s="317" t="s">
        <v>425</v>
      </c>
      <c r="F270" s="317" t="s">
        <v>426</v>
      </c>
      <c r="G270" s="317" t="s">
        <v>427</v>
      </c>
      <c r="H270" s="317" t="s">
        <v>428</v>
      </c>
      <c r="I270" s="317" t="s">
        <v>429</v>
      </c>
      <c r="J270" s="125"/>
      <c r="K270" s="125"/>
      <c r="L270" s="125"/>
      <c r="M270" s="125"/>
      <c r="N270" s="125"/>
    </row>
    <row r="271" spans="2:58">
      <c r="C271" s="312" t="s">
        <v>306</v>
      </c>
      <c r="D271" s="176"/>
      <c r="E271" s="320">
        <v>0.5507583449275576</v>
      </c>
      <c r="F271" s="320">
        <v>0.76985923900706654</v>
      </c>
      <c r="G271" s="320">
        <v>0.96101271607459715</v>
      </c>
      <c r="H271" s="320">
        <v>1.2060173199779727</v>
      </c>
      <c r="I271" s="320">
        <v>1.737609422004597</v>
      </c>
    </row>
    <row r="272" spans="2:58">
      <c r="C272" s="312" t="s">
        <v>307</v>
      </c>
      <c r="D272" s="176"/>
      <c r="E272" s="320">
        <v>-91893233.407938182</v>
      </c>
      <c r="F272" s="320">
        <v>-40413649.028142445</v>
      </c>
      <c r="G272" s="320">
        <v>-6093926.1082786098</v>
      </c>
      <c r="H272" s="320">
        <v>28225796.811585203</v>
      </c>
      <c r="I272" s="320">
        <v>79705381.191380873</v>
      </c>
    </row>
    <row r="273" spans="3:17">
      <c r="C273" s="312" t="s">
        <v>308</v>
      </c>
      <c r="D273" s="176"/>
      <c r="E273" s="320">
        <v>3.5996674392122507E-3</v>
      </c>
      <c r="F273" s="320">
        <v>2.9036081874752151E-2</v>
      </c>
      <c r="G273" s="320">
        <v>4.6738660822427613E-2</v>
      </c>
      <c r="H273" s="320">
        <v>6.576353189159323E-2</v>
      </c>
      <c r="I273" s="320">
        <v>9.866640764950052E-2</v>
      </c>
      <c r="K273" t="s">
        <v>121</v>
      </c>
    </row>
    <row r="274" spans="3:17">
      <c r="C274" s="312" t="s">
        <v>250</v>
      </c>
      <c r="D274" s="176"/>
      <c r="E274" s="320" t="s">
        <v>121</v>
      </c>
      <c r="F274" s="320" t="s">
        <v>121</v>
      </c>
      <c r="G274" s="320" t="s">
        <v>121</v>
      </c>
      <c r="H274" s="320" t="s">
        <v>121</v>
      </c>
      <c r="I274" s="320" t="s">
        <v>121</v>
      </c>
      <c r="N274" t="s">
        <v>121</v>
      </c>
    </row>
    <row r="275" spans="3:17">
      <c r="C275" s="312" t="s">
        <v>303</v>
      </c>
      <c r="D275" s="176"/>
      <c r="E275" s="320" t="s">
        <v>121</v>
      </c>
      <c r="F275" s="320" t="s">
        <v>121</v>
      </c>
      <c r="G275" s="320" t="s">
        <v>121</v>
      </c>
      <c r="H275" s="320" t="s">
        <v>121</v>
      </c>
      <c r="I275" s="320" t="s">
        <v>121</v>
      </c>
      <c r="Q275" t="s">
        <v>121</v>
      </c>
    </row>
    <row r="276" spans="3:17">
      <c r="C276" s="312" t="s">
        <v>286</v>
      </c>
      <c r="D276" s="176"/>
      <c r="E276" s="320">
        <v>-235332466.09099877</v>
      </c>
      <c r="F276" s="320">
        <v>-202539496.72783861</v>
      </c>
      <c r="G276" s="320">
        <v>-180677517.15239835</v>
      </c>
      <c r="H276" s="320">
        <v>-158815537.57695815</v>
      </c>
      <c r="I276" s="320">
        <v>-126022568.21379782</v>
      </c>
    </row>
    <row r="277" spans="3:17">
      <c r="C277" s="312" t="s">
        <v>309</v>
      </c>
      <c r="D277" s="176"/>
      <c r="E277" s="320">
        <v>-255801968.53108525</v>
      </c>
      <c r="F277" s="320">
        <v>-219514443.93554151</v>
      </c>
      <c r="G277" s="320">
        <v>-195322760.87184566</v>
      </c>
      <c r="H277" s="320">
        <v>-171131077.80814984</v>
      </c>
      <c r="I277" s="320">
        <v>-134843553.2126061</v>
      </c>
    </row>
    <row r="278" spans="3:17">
      <c r="C278" s="312" t="s">
        <v>310</v>
      </c>
      <c r="D278" s="176"/>
      <c r="E278" s="320">
        <v>-0.10115038295180045</v>
      </c>
      <c r="F278" s="320">
        <v>-8.3085137266621367E-2</v>
      </c>
      <c r="G278" s="320">
        <v>-7.1996671654065203E-2</v>
      </c>
      <c r="H278" s="320">
        <v>-6.1252287135185601E-2</v>
      </c>
      <c r="I278" s="320">
        <v>-4.5146602617275655E-2</v>
      </c>
    </row>
    <row r="279" spans="3:17">
      <c r="C279" s="312" t="s">
        <v>311</v>
      </c>
      <c r="D279" s="176"/>
      <c r="E279" s="320">
        <v>0</v>
      </c>
      <c r="F279" s="320">
        <v>0</v>
      </c>
      <c r="G279" s="320">
        <v>0</v>
      </c>
      <c r="H279" s="320">
        <v>0</v>
      </c>
      <c r="I279" s="320">
        <v>0</v>
      </c>
    </row>
    <row r="280" spans="3:17"/>
    <row r="281" spans="3:17"/>
    <row r="282" spans="3:17"/>
  </sheetData>
  <sheetProtection algorithmName="SHA-512" hashValue="fC4wIFuAramYtlEZW1T60k6XC9KsfVco+6BHU4Jpk18fFWlkR8zDx4gCbBYgOu9+5fAgMyjk1m2h6nx5qjrjMA==" saltValue="oNVx/rvwXfLTA0yz63XFng==" spinCount="100000" sheet="1" objects="1" scenarios="1"/>
  <mergeCells count="14">
    <mergeCell ref="C150:E150"/>
    <mergeCell ref="C151:F151"/>
    <mergeCell ref="C144:E144"/>
    <mergeCell ref="C145:E145"/>
    <mergeCell ref="C146:F146"/>
    <mergeCell ref="C147:E147"/>
    <mergeCell ref="C148:E148"/>
    <mergeCell ref="C149:E149"/>
    <mergeCell ref="C143:E143"/>
    <mergeCell ref="F5:G5"/>
    <mergeCell ref="C139:F139"/>
    <mergeCell ref="C140:E140"/>
    <mergeCell ref="C141:E141"/>
    <mergeCell ref="C142:E142"/>
  </mergeCells>
  <conditionalFormatting sqref="I113:DC115 H116:DC129 H7:DC112">
    <cfRule type="containsBlanks" dxfId="5" priority="4">
      <formula>LEN(TRIM(H7))=0</formula>
    </cfRule>
  </conditionalFormatting>
  <conditionalFormatting sqref="H113:DC115">
    <cfRule type="containsBlanks" dxfId="4" priority="3">
      <formula>LEN(TRIM(H113))=0</formula>
    </cfRule>
  </conditionalFormatting>
  <conditionalFormatting sqref="E152:F160">
    <cfRule type="containsText" dxfId="3" priority="2" operator="containsText" text="Įveskite">
      <formula>NOT(ISERROR(SEARCH("Įveskite",E152)))</formula>
    </cfRule>
  </conditionalFormatting>
  <conditionalFormatting sqref="E271:E376">
    <cfRule type="expression" dxfId="2" priority="1">
      <formula>$E271="Taip"</formula>
    </cfRule>
  </conditionalFormatting>
  <dataValidations count="5">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F00-000000000000}"/>
    <dataValidation allowBlank="1" showInputMessage="1" showErrorMessage="1" promptTitle="Finansiniai srautai" prompt="Nurodomi finansiniai srautai realia verte, t.y. laikant, kad nėra infliacijos. Nominalus alternatyvos biudžetas, t.y. su infliacija, automatiškai apskaičiuojamas sekančioje lentelėje." sqref="D7" xr:uid="{00000000-0002-0000-0F00-000001000000}"/>
    <dataValidation allowBlank="1" sqref="B12:C129 DE12:DE129" xr:uid="{00000000-0002-0000-0F00-000002000000}"/>
    <dataValidation allowBlank="1" promptTitle="Finansiniai srautai" prompt="Nurodomi finansiniai srautai realia verte, t.y. laikant, kad nėra infliacijos. Nominalus alternatyvos biudžetas, t.y. su infliacija, automatiškai apskaičiuojamas sekančioje lentelėje." sqref="E7" xr:uid="{00000000-0002-0000-0F00-000003000000}"/>
    <dataValidation type="list" allowBlank="1" showInputMessage="1" showErrorMessage="1" sqref="E166:I267" xr:uid="{00000000-0002-0000-0F00-000004000000}">
      <formula1>$J$166:$J$196</formula1>
    </dataValidation>
  </dataValidations>
  <pageMargins left="0.7" right="0.7" top="0.75" bottom="0.75" header="0.3" footer="0.3"/>
  <pageSetup paperSize="9" fitToWidth="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56321" r:id="rId4" name="Button 1">
              <controlPr defaultSize="0" print="0" autoFill="0" autoPict="0" macro="[0]!prielaidos_scenariju">
                <anchor moveWithCells="1" sizeWithCells="1">
                  <from>
                    <xdr:col>2</xdr:col>
                    <xdr:colOff>260350</xdr:colOff>
                    <xdr:row>3</xdr:row>
                    <xdr:rowOff>146050</xdr:rowOff>
                  </from>
                  <to>
                    <xdr:col>2</xdr:col>
                    <xdr:colOff>1447800</xdr:colOff>
                    <xdr:row>3</xdr:row>
                    <xdr:rowOff>463550</xdr:rowOff>
                  </to>
                </anchor>
              </controlPr>
            </control>
          </mc:Choice>
        </mc:AlternateContent>
        <mc:AlternateContent xmlns:mc="http://schemas.openxmlformats.org/markup-compatibility/2006">
          <mc:Choice Requires="x14">
            <control shapeId="56322" r:id="rId5" name="Button 2">
              <controlPr defaultSize="0" print="0" autoFill="0" autoPict="0" macro="[0]!Scenarijai.Scenarijai">
                <anchor moveWithCells="1" sizeWithCells="1">
                  <from>
                    <xdr:col>2</xdr:col>
                    <xdr:colOff>1631950</xdr:colOff>
                    <xdr:row>3</xdr:row>
                    <xdr:rowOff>139700</xdr:rowOff>
                  </from>
                  <to>
                    <xdr:col>2</xdr:col>
                    <xdr:colOff>2819400</xdr:colOff>
                    <xdr:row>3</xdr:row>
                    <xdr:rowOff>457200</xdr:rowOff>
                  </to>
                </anchor>
              </controlPr>
            </control>
          </mc:Choice>
        </mc:AlternateContent>
        <mc:AlternateContent xmlns:mc="http://schemas.openxmlformats.org/markup-compatibility/2006">
          <mc:Choice Requires="x14">
            <control shapeId="56329" r:id="rId6" name="Button 9">
              <controlPr defaultSize="0" print="0" autoFill="0" autoPict="0" macro="[0]!prielaidos_pradines_scenariju">
                <anchor moveWithCells="1" sizeWithCells="1">
                  <from>
                    <xdr:col>2</xdr:col>
                    <xdr:colOff>3009900</xdr:colOff>
                    <xdr:row>3</xdr:row>
                    <xdr:rowOff>120650</xdr:rowOff>
                  </from>
                  <to>
                    <xdr:col>2</xdr:col>
                    <xdr:colOff>4197350</xdr:colOff>
                    <xdr:row>3</xdr:row>
                    <xdr:rowOff>450850</xdr:rowOff>
                  </to>
                </anchor>
              </controlPr>
            </control>
          </mc:Choice>
        </mc:AlternateContent>
        <mc:AlternateContent xmlns:mc="http://schemas.openxmlformats.org/markup-compatibility/2006">
          <mc:Choice Requires="x14">
            <control shapeId="56331" r:id="rId7" name="Button 11">
              <controlPr defaultSize="0" print="0" autoFill="0" autoPict="0" macro="[0]!Button200_Click">
                <anchor moveWithCells="1" sizeWithCells="1">
                  <from>
                    <xdr:col>2</xdr:col>
                    <xdr:colOff>4406900</xdr:colOff>
                    <xdr:row>3</xdr:row>
                    <xdr:rowOff>139700</xdr:rowOff>
                  </from>
                  <to>
                    <xdr:col>2</xdr:col>
                    <xdr:colOff>4679950</xdr:colOff>
                    <xdr:row>3</xdr:row>
                    <xdr:rowOff>457200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dimension ref="A1:PD129"/>
  <sheetViews>
    <sheetView showGridLines="0" zoomScale="90" zoomScaleNormal="90" workbookViewId="0">
      <pane xSplit="5" ySplit="8" topLeftCell="F103" activePane="bottomRight" state="frozenSplit"/>
      <selection pane="topRight" activeCell="C20" sqref="C20"/>
      <selection pane="bottomLeft" activeCell="C20" sqref="C20"/>
      <selection pane="bottomRight" activeCell="F113" sqref="F113:I113"/>
    </sheetView>
  </sheetViews>
  <sheetFormatPr defaultRowHeight="14.5"/>
  <cols>
    <col min="1" max="1" width="3.6328125" style="148" customWidth="1"/>
    <col min="2" max="2" width="10.08984375" customWidth="1"/>
    <col min="3" max="3" width="90.6328125" customWidth="1"/>
    <col min="4" max="4" width="14.6328125" customWidth="1"/>
    <col min="5" max="5" width="8.36328125" bestFit="1" customWidth="1"/>
    <col min="6" max="120" width="3.90625" customWidth="1"/>
    <col min="121" max="325" width="3.90625" hidden="1" customWidth="1"/>
    <col min="326" max="420" width="8.90625" hidden="1" customWidth="1"/>
  </cols>
  <sheetData>
    <row r="1" spans="1:325" ht="9" customHeight="1">
      <c r="A1" s="145"/>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row>
    <row r="2" spans="1:325">
      <c r="A2" s="145"/>
      <c r="B2" s="190" t="s">
        <v>432</v>
      </c>
      <c r="C2" s="1295" t="str">
        <f>IF(Pradžia!E6="","",Pradžia!E6)</f>
        <v>Skatinti darnų judumą</v>
      </c>
      <c r="D2" s="1295"/>
      <c r="E2" s="1295"/>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row>
    <row r="3" spans="1:325">
      <c r="A3" s="145"/>
      <c r="F3" s="131"/>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row>
    <row r="4" spans="1:325" ht="15.5">
      <c r="A4" s="145"/>
      <c r="B4" s="134" t="s">
        <v>433</v>
      </c>
      <c r="D4" s="6"/>
      <c r="E4" s="6"/>
      <c r="F4" s="6"/>
      <c r="G4" s="6"/>
      <c r="H4" s="6"/>
      <c r="I4" s="6"/>
      <c r="J4" s="6"/>
      <c r="K4" s="6"/>
      <c r="L4" s="6"/>
      <c r="M4" s="6"/>
      <c r="N4" s="6"/>
      <c r="O4" s="6"/>
      <c r="P4" s="6"/>
      <c r="Q4" s="6"/>
      <c r="R4" s="6"/>
      <c r="S4" s="6"/>
      <c r="T4" s="6"/>
      <c r="U4" s="12"/>
      <c r="V4" s="12"/>
      <c r="W4" s="12"/>
      <c r="X4" s="12"/>
      <c r="Y4" s="12"/>
      <c r="Z4" s="12"/>
      <c r="AA4" s="12"/>
      <c r="AB4" s="12"/>
      <c r="AC4" s="12"/>
      <c r="AD4" s="12"/>
      <c r="AE4" s="12"/>
      <c r="AF4" s="12"/>
      <c r="AG4" s="12"/>
      <c r="AH4" s="12"/>
      <c r="AI4" s="12"/>
      <c r="AJ4" s="12"/>
      <c r="AK4" s="12"/>
      <c r="AL4" s="12"/>
      <c r="AM4" s="12"/>
      <c r="AN4" s="12"/>
      <c r="AO4" s="12"/>
      <c r="AP4" s="12"/>
      <c r="AQ4" s="12"/>
      <c r="AR4" s="12"/>
    </row>
    <row r="5" spans="1:325" ht="15.5">
      <c r="A5" s="145"/>
      <c r="B5" s="134"/>
      <c r="D5" s="6"/>
      <c r="E5" s="6"/>
      <c r="F5" s="6"/>
      <c r="G5" s="6"/>
      <c r="H5" s="6"/>
      <c r="I5" s="6"/>
      <c r="J5" s="6"/>
      <c r="K5" s="6"/>
      <c r="L5" s="6"/>
      <c r="M5" s="6"/>
      <c r="N5" s="6"/>
      <c r="O5" s="6"/>
      <c r="P5" s="6"/>
      <c r="Q5" s="6"/>
      <c r="R5" s="6"/>
      <c r="S5" s="6"/>
      <c r="T5" s="6"/>
      <c r="U5" s="12"/>
      <c r="V5" s="12"/>
      <c r="W5" s="12"/>
      <c r="X5" s="12"/>
      <c r="Y5" s="12"/>
      <c r="Z5" s="12"/>
      <c r="AA5" s="12"/>
      <c r="AB5" s="12"/>
      <c r="AC5" s="12"/>
      <c r="AD5" s="12"/>
      <c r="AE5" s="12"/>
      <c r="AF5" s="12"/>
      <c r="AG5" s="12"/>
      <c r="AH5" s="12"/>
      <c r="AI5" s="12"/>
      <c r="AJ5" s="12"/>
      <c r="AK5" s="12"/>
      <c r="AL5" s="12"/>
      <c r="AM5" s="12"/>
      <c r="AN5" s="12"/>
      <c r="AO5" s="12"/>
      <c r="AP5" s="12"/>
      <c r="AQ5" s="12"/>
      <c r="AR5" s="12"/>
    </row>
    <row r="6" spans="1:325" ht="19" thickBot="1">
      <c r="A6" s="145"/>
      <c r="B6" s="6" t="s">
        <v>141</v>
      </c>
      <c r="C6" s="6"/>
      <c r="D6" s="130"/>
      <c r="E6" s="130"/>
      <c r="F6" s="1275">
        <f ca="1">IF(F7=Rezultatai!$H$40,0,IF(F7-Rezultatai!$H$40&lt;0,"",F7-Rezultatai!$H$40))</f>
        <v>0</v>
      </c>
      <c r="G6" s="1275"/>
      <c r="H6" s="1275"/>
      <c r="I6" s="1275"/>
      <c r="J6" s="1275">
        <f ca="1">IF(J7=Rezultatai!$H$40,0,IF(J7-Rezultatai!$H$40&lt;0,"",J7-Rezultatai!$H$40))</f>
        <v>1</v>
      </c>
      <c r="K6" s="1275"/>
      <c r="L6" s="1275"/>
      <c r="M6" s="1275"/>
      <c r="N6" s="1275">
        <f ca="1">IF(N7=Rezultatai!$H$40,0,IF(N7-Rezultatai!$H$40&lt;0,"",N7-Rezultatai!$H$40))</f>
        <v>2</v>
      </c>
      <c r="O6" s="1275"/>
      <c r="P6" s="1275"/>
      <c r="Q6" s="1275"/>
      <c r="R6" s="1275">
        <f ca="1">IF(R7=Rezultatai!$H$40,0,IF(R7-Rezultatai!$H$40&lt;0,"",R7-Rezultatai!$H$40))</f>
        <v>3</v>
      </c>
      <c r="S6" s="1275"/>
      <c r="T6" s="1275"/>
      <c r="U6" s="1275"/>
      <c r="V6" s="1275">
        <f ca="1">IF(V7=Rezultatai!$H$40,0,IF(V7-Rezultatai!$H$40&lt;0,"",V7-Rezultatai!$H$40))</f>
        <v>4</v>
      </c>
      <c r="W6" s="1275"/>
      <c r="X6" s="1275"/>
      <c r="Y6" s="1275"/>
      <c r="Z6" s="1275">
        <f ca="1">IF(Z7=Rezultatai!$H$40,0,IF(Z7-Rezultatai!$H$40&lt;0,"",Z7-Rezultatai!$H$40))</f>
        <v>5</v>
      </c>
      <c r="AA6" s="1275"/>
      <c r="AB6" s="1275"/>
      <c r="AC6" s="1275"/>
      <c r="AD6" s="1275">
        <f ca="1">IF(AD7=Rezultatai!$H$40,0,IF(AD7-Rezultatai!$H$40&lt;0,"",AD7-Rezultatai!$H$40))</f>
        <v>6</v>
      </c>
      <c r="AE6" s="1275"/>
      <c r="AF6" s="1275"/>
      <c r="AG6" s="1275"/>
      <c r="AH6" s="1275">
        <f ca="1">IF(AH7=Rezultatai!$H$40,0,IF(AH7-Rezultatai!$H$40&lt;0,"",AH7-Rezultatai!$H$40))</f>
        <v>7</v>
      </c>
      <c r="AI6" s="1275"/>
      <c r="AJ6" s="1275"/>
      <c r="AK6" s="1275"/>
      <c r="AL6" s="1275">
        <f ca="1">IF(AL7=Rezultatai!$H$40,0,IF(AL7-Rezultatai!$H$40&lt;0,"",AL7-Rezultatai!$H$40))</f>
        <v>8</v>
      </c>
      <c r="AM6" s="1275"/>
      <c r="AN6" s="1275"/>
      <c r="AO6" s="1275"/>
      <c r="AP6" s="1275">
        <f ca="1">IF(AP7=Rezultatai!$H$40,0,IF(AP7-Rezultatai!$H$40&lt;0,"",AP7-Rezultatai!$H$40))</f>
        <v>9</v>
      </c>
      <c r="AQ6" s="1275"/>
      <c r="AR6" s="1275"/>
      <c r="AS6" s="1275"/>
      <c r="AT6" s="1275">
        <f ca="1">IF(AT7=Rezultatai!$H$40,0,IF(AT7-Rezultatai!$H$40&lt;0,"",AT7-Rezultatai!$H$40))</f>
        <v>10</v>
      </c>
      <c r="AU6" s="1275"/>
      <c r="AV6" s="1275"/>
      <c r="AW6" s="1275"/>
      <c r="AX6" s="1275">
        <f ca="1">IF(AX7=Rezultatai!$H$40,0,IF(AX7-Rezultatai!$H$40&lt;0,"",AX7-Rezultatai!$H$40))</f>
        <v>11</v>
      </c>
      <c r="AY6" s="1275"/>
      <c r="AZ6" s="1275"/>
      <c r="BA6" s="1275"/>
      <c r="BB6" s="1275">
        <f ca="1">IF(BB7=Rezultatai!$H$40,0,IF(BB7-Rezultatai!$H$40&lt;0,"",BB7-Rezultatai!$H$40))</f>
        <v>12</v>
      </c>
      <c r="BC6" s="1275"/>
      <c r="BD6" s="1275"/>
      <c r="BE6" s="1275"/>
      <c r="BF6" s="1275">
        <f ca="1">IF(BF7=Rezultatai!$H$40,0,IF(BF7-Rezultatai!$H$40&lt;0,"",BF7-Rezultatai!$H$40))</f>
        <v>13</v>
      </c>
      <c r="BG6" s="1275"/>
      <c r="BH6" s="1275"/>
      <c r="BI6" s="1275"/>
      <c r="BJ6" s="1275">
        <f ca="1">IF(BJ7=Rezultatai!$H$40,0,IF(BJ7-Rezultatai!$H$40&lt;0,"",BJ7-Rezultatai!$H$40))</f>
        <v>14</v>
      </c>
      <c r="BK6" s="1275"/>
      <c r="BL6" s="1275"/>
      <c r="BM6" s="1275"/>
      <c r="BN6" s="1275">
        <f ca="1">IF(BN7=Rezultatai!$H$40,0,IF(BN7-Rezultatai!$H$40&lt;0,"",BN7-Rezultatai!$H$40))</f>
        <v>15</v>
      </c>
      <c r="BO6" s="1275"/>
      <c r="BP6" s="1275"/>
      <c r="BQ6" s="1275"/>
      <c r="BR6" s="1275">
        <f ca="1">IF(BR7=Rezultatai!$H$40,0,IF(BR7-Rezultatai!$H$40&lt;0,"",BR7-Rezultatai!$H$40))</f>
        <v>16</v>
      </c>
      <c r="BS6" s="1275"/>
      <c r="BT6" s="1275"/>
      <c r="BU6" s="1275"/>
      <c r="BV6" s="1275">
        <f ca="1">IF(BV7=Rezultatai!$H$40,0,IF(BV7-Rezultatai!$H$40&lt;0,"",BV7-Rezultatai!$H$40))</f>
        <v>17</v>
      </c>
      <c r="BW6" s="1275"/>
      <c r="BX6" s="1275"/>
      <c r="BY6" s="1275"/>
      <c r="BZ6" s="1275">
        <f ca="1">IF(BZ7=Rezultatai!$H$40,0,IF(BZ7-Rezultatai!$H$40&lt;0,"",BZ7-Rezultatai!$H$40))</f>
        <v>18</v>
      </c>
      <c r="CA6" s="1275"/>
      <c r="CB6" s="1275"/>
      <c r="CC6" s="1275"/>
      <c r="CD6" s="1275">
        <f ca="1">IF(CD7=Rezultatai!$H$40,0,IF(CD7-Rezultatai!$H$40&lt;0,"",CD7-Rezultatai!$H$40))</f>
        <v>19</v>
      </c>
      <c r="CE6" s="1275"/>
      <c r="CF6" s="1275"/>
      <c r="CG6" s="1275"/>
      <c r="CH6" s="1275">
        <f ca="1">IF(CH7=Rezultatai!$H$40,0,IF(CH7-Rezultatai!$H$40&lt;0,"",CH7-Rezultatai!$H$40))</f>
        <v>20</v>
      </c>
      <c r="CI6" s="1275"/>
      <c r="CJ6" s="1275"/>
      <c r="CK6" s="1275"/>
      <c r="CL6" s="1275">
        <f ca="1">IF(CL7=Rezultatai!$H$40,0,IF(CL7-Rezultatai!$H$40&lt;0,"",CL7-Rezultatai!$H$40))</f>
        <v>21</v>
      </c>
      <c r="CM6" s="1275"/>
      <c r="CN6" s="1275"/>
      <c r="CO6" s="1275"/>
      <c r="CP6" s="1275">
        <f ca="1">IF(CP7=Rezultatai!$H$40,0,IF(CP7-Rezultatai!$H$40&lt;0,"",CP7-Rezultatai!$H$40))</f>
        <v>22</v>
      </c>
      <c r="CQ6" s="1275"/>
      <c r="CR6" s="1275"/>
      <c r="CS6" s="1275"/>
      <c r="CT6" s="1275">
        <f ca="1">IF(CT7=Rezultatai!$H$40,0,IF(CT7-Rezultatai!$H$40&lt;0,"",CT7-Rezultatai!$H$40))</f>
        <v>23</v>
      </c>
      <c r="CU6" s="1275"/>
      <c r="CV6" s="1275"/>
      <c r="CW6" s="1275"/>
      <c r="CX6" s="1275">
        <f ca="1">IF(CX7=Rezultatai!$H$40,0,IF(CX7-Rezultatai!$H$40&lt;0,"",CX7-Rezultatai!$H$40))</f>
        <v>24</v>
      </c>
      <c r="CY6" s="1275"/>
      <c r="CZ6" s="1275"/>
      <c r="DA6" s="1275"/>
      <c r="DB6" s="1275">
        <f ca="1">IF(DB7=Rezultatai!$H$40,0,IF(DB7-Rezultatai!$H$40&lt;0,"",DB7-Rezultatai!$H$40))</f>
        <v>25</v>
      </c>
      <c r="DC6" s="1275"/>
      <c r="DD6" s="1275"/>
      <c r="DE6" s="1275"/>
      <c r="DF6" s="1275">
        <f ca="1">IF(DF7=Rezultatai!$H$40,0,IF(DF7-Rezultatai!$H$40&lt;0,"",DF7-Rezultatai!$H$40))</f>
        <v>26</v>
      </c>
      <c r="DG6" s="1275"/>
      <c r="DH6" s="1275"/>
      <c r="DI6" s="1275"/>
      <c r="DJ6" s="1275">
        <f ca="1">IF(DJ7=Rezultatai!$H$40,0,IF(DJ7-Rezultatai!$H$40&lt;0,"",DJ7-Rezultatai!$H$40))</f>
        <v>27</v>
      </c>
      <c r="DK6" s="1275"/>
      <c r="DL6" s="1275"/>
      <c r="DM6" s="1275"/>
      <c r="DN6" s="1275">
        <f ca="1">IF(DN7=Rezultatai!$H$40,0,IF(DN7-Rezultatai!$H$40&lt;0,"",DN7-Rezultatai!$H$40))</f>
        <v>28</v>
      </c>
      <c r="DO6" s="1275"/>
      <c r="DP6" s="1275"/>
      <c r="DQ6" s="1275"/>
      <c r="DR6" s="1275">
        <f ca="1">IF(DR7=Rezultatai!$H$40,0,IF(DR7-Rezultatai!$H$40&lt;0,"",DR7-Rezultatai!$H$40))</f>
        <v>29</v>
      </c>
      <c r="DS6" s="1275"/>
      <c r="DT6" s="1275"/>
      <c r="DU6" s="1275"/>
      <c r="DV6" s="1275">
        <f ca="1">IF(DV7=Rezultatai!$H$40,0,IF(DV7-Rezultatai!$H$40&lt;0,"",DV7-Rezultatai!$H$40))</f>
        <v>30</v>
      </c>
      <c r="DW6" s="1275"/>
      <c r="DX6" s="1275"/>
      <c r="DY6" s="1275"/>
      <c r="DZ6" s="1275">
        <f ca="1">IF(DZ7=Rezultatai!$H$40,0,IF(DZ7-Rezultatai!$H$40&lt;0,"",DZ7-Rezultatai!$H$40))</f>
        <v>31</v>
      </c>
      <c r="EA6" s="1275"/>
      <c r="EB6" s="1275"/>
      <c r="EC6" s="1275"/>
      <c r="ED6" s="1275">
        <f ca="1">IF(ED7=Rezultatai!$H$40,0,IF(ED7-Rezultatai!$H$40&lt;0,"",ED7-Rezultatai!$H$40))</f>
        <v>32</v>
      </c>
      <c r="EE6" s="1275"/>
      <c r="EF6" s="1275"/>
      <c r="EG6" s="1275"/>
      <c r="EH6" s="1275">
        <f ca="1">IF(EH7=Rezultatai!$H$40,0,IF(EH7-Rezultatai!$H$40&lt;0,"",EH7-Rezultatai!$H$40))</f>
        <v>33</v>
      </c>
      <c r="EI6" s="1275"/>
      <c r="EJ6" s="1275"/>
      <c r="EK6" s="1275"/>
      <c r="EL6" s="1275">
        <f ca="1">IF(EL7=Rezultatai!$H$40,0,IF(EL7-Rezultatai!$H$40&lt;0,"",EL7-Rezultatai!$H$40))</f>
        <v>34</v>
      </c>
      <c r="EM6" s="1275"/>
      <c r="EN6" s="1275"/>
      <c r="EO6" s="1275"/>
      <c r="EP6" s="1275">
        <f ca="1">IF(EP7=Rezultatai!$H$40,0,IF(EP7-Rezultatai!$H$40&lt;0,"",EP7-Rezultatai!$H$40))</f>
        <v>35</v>
      </c>
      <c r="EQ6" s="1275"/>
      <c r="ER6" s="1275"/>
      <c r="ES6" s="1275"/>
      <c r="ET6" s="1275">
        <f ca="1">IF(ET7=Rezultatai!$H$40,0,IF(ET7-Rezultatai!$H$40&lt;0,"",ET7-Rezultatai!$H$40))</f>
        <v>36</v>
      </c>
      <c r="EU6" s="1275"/>
      <c r="EV6" s="1275"/>
      <c r="EW6" s="1275"/>
      <c r="EX6" s="1275">
        <f ca="1">IF(EX7=Rezultatai!$H$40,0,IF(EX7-Rezultatai!$H$40&lt;0,"",EX7-Rezultatai!$H$40))</f>
        <v>37</v>
      </c>
      <c r="EY6" s="1275"/>
      <c r="EZ6" s="1275"/>
      <c r="FA6" s="1275"/>
      <c r="FB6" s="1275">
        <f ca="1">IF(FB7=Rezultatai!$H$40,0,IF(FB7-Rezultatai!$H$40&lt;0,"",FB7-Rezultatai!$H$40))</f>
        <v>38</v>
      </c>
      <c r="FC6" s="1275"/>
      <c r="FD6" s="1275"/>
      <c r="FE6" s="1275"/>
      <c r="FF6" s="1275">
        <f ca="1">IF(FF7=Rezultatai!$H$40,0,IF(FF7-Rezultatai!$H$40&lt;0,"",FF7-Rezultatai!$H$40))</f>
        <v>39</v>
      </c>
      <c r="FG6" s="1275"/>
      <c r="FH6" s="1275"/>
      <c r="FI6" s="1275"/>
      <c r="FJ6" s="1275">
        <f ca="1">IF(FJ7=Rezultatai!$H$40,0,IF(FJ7-Rezultatai!$H$40&lt;0,"",FJ7-Rezultatai!$H$40))</f>
        <v>40</v>
      </c>
      <c r="FK6" s="1275"/>
      <c r="FL6" s="1275"/>
      <c r="FM6" s="1275"/>
      <c r="FN6" s="1275">
        <f ca="1">IF(FN7=Rezultatai!$H$40,0,IF(FN7-Rezultatai!$H$40&lt;0,"",FN7-Rezultatai!$H$40))</f>
        <v>41</v>
      </c>
      <c r="FO6" s="1275"/>
      <c r="FP6" s="1275"/>
      <c r="FQ6" s="1275"/>
      <c r="FR6" s="1275">
        <f ca="1">IF(FR7=Rezultatai!$H$40,0,IF(FR7-Rezultatai!$H$40&lt;0,"",FR7-Rezultatai!$H$40))</f>
        <v>42</v>
      </c>
      <c r="FS6" s="1275"/>
      <c r="FT6" s="1275"/>
      <c r="FU6" s="1275"/>
      <c r="FV6" s="1275">
        <f ca="1">IF(FV7=Rezultatai!$H$40,0,IF(FV7-Rezultatai!$H$40&lt;0,"",FV7-Rezultatai!$H$40))</f>
        <v>43</v>
      </c>
      <c r="FW6" s="1275"/>
      <c r="FX6" s="1275"/>
      <c r="FY6" s="1275"/>
      <c r="FZ6" s="1275">
        <f ca="1">IF(FZ7=Rezultatai!$H$40,0,IF(FZ7-Rezultatai!$H$40&lt;0,"",FZ7-Rezultatai!$H$40))</f>
        <v>44</v>
      </c>
      <c r="GA6" s="1275"/>
      <c r="GB6" s="1275"/>
      <c r="GC6" s="1275"/>
      <c r="GD6" s="1275">
        <f ca="1">IF(GD7=Rezultatai!$H$40,0,IF(GD7-Rezultatai!$H$40&lt;0,"",GD7-Rezultatai!$H$40))</f>
        <v>45</v>
      </c>
      <c r="GE6" s="1275"/>
      <c r="GF6" s="1275"/>
      <c r="GG6" s="1275"/>
      <c r="GH6" s="1275">
        <f ca="1">IF(GH7=Rezultatai!$H$40,0,IF(GH7-Rezultatai!$H$40&lt;0,"",GH7-Rezultatai!$H$40))</f>
        <v>46</v>
      </c>
      <c r="GI6" s="1275"/>
      <c r="GJ6" s="1275"/>
      <c r="GK6" s="1275"/>
      <c r="GL6" s="1275">
        <f ca="1">IF(GL7=Rezultatai!$H$40,0,IF(GL7-Rezultatai!$H$40&lt;0,"",GL7-Rezultatai!$H$40))</f>
        <v>47</v>
      </c>
      <c r="GM6" s="1275"/>
      <c r="GN6" s="1275"/>
      <c r="GO6" s="1275"/>
      <c r="GP6" s="1275">
        <f ca="1">IF(GP7=Rezultatai!$H$40,0,IF(GP7-Rezultatai!$H$40&lt;0,"",GP7-Rezultatai!$H$40))</f>
        <v>48</v>
      </c>
      <c r="GQ6" s="1275"/>
      <c r="GR6" s="1275"/>
      <c r="GS6" s="1275"/>
      <c r="GT6" s="1275">
        <f ca="1">IF(GT7=Rezultatai!$H$40,0,IF(GT7-Rezultatai!$H$40&lt;0,"",GT7-Rezultatai!$H$40))</f>
        <v>49</v>
      </c>
      <c r="GU6" s="1275"/>
      <c r="GV6" s="1275"/>
      <c r="GW6" s="1275"/>
      <c r="GX6" s="1275">
        <f ca="1">IF(GX7=Rezultatai!$H$40,0,IF(GX7-Rezultatai!$H$40&lt;0,"",GX7-Rezultatai!$H$40))</f>
        <v>50</v>
      </c>
      <c r="GY6" s="1275"/>
      <c r="GZ6" s="1275"/>
      <c r="HA6" s="1275"/>
      <c r="HB6" s="1275">
        <f ca="1">IF(HB7=Rezultatai!$H$40,0,IF(HB7-Rezultatai!$H$40&lt;0,"",HB7-Rezultatai!$H$40))</f>
        <v>51</v>
      </c>
      <c r="HC6" s="1275"/>
      <c r="HD6" s="1275"/>
      <c r="HE6" s="1275"/>
      <c r="HF6" s="1275">
        <f ca="1">IF(HF7=Rezultatai!$H$40,0,IF(HF7-Rezultatai!$H$40&lt;0,"",HF7-Rezultatai!$H$40))</f>
        <v>52</v>
      </c>
      <c r="HG6" s="1275"/>
      <c r="HH6" s="1275"/>
      <c r="HI6" s="1275"/>
      <c r="HJ6" s="1275">
        <f ca="1">IF(HJ7=Rezultatai!$H$40,0,IF(HJ7-Rezultatai!$H$40&lt;0,"",HJ7-Rezultatai!$H$40))</f>
        <v>53</v>
      </c>
      <c r="HK6" s="1275"/>
      <c r="HL6" s="1275"/>
      <c r="HM6" s="1275"/>
      <c r="HN6" s="1275">
        <f ca="1">IF(HN7=Rezultatai!$H$40,0,IF(HN7-Rezultatai!$H$40&lt;0,"",HN7-Rezultatai!$H$40))</f>
        <v>54</v>
      </c>
      <c r="HO6" s="1275"/>
      <c r="HP6" s="1275"/>
      <c r="HQ6" s="1275"/>
      <c r="HR6" s="1275">
        <f ca="1">IF(HR7=Rezultatai!$H$40,0,IF(HR7-Rezultatai!$H$40&lt;0,"",HR7-Rezultatai!$H$40))</f>
        <v>55</v>
      </c>
      <c r="HS6" s="1275"/>
      <c r="HT6" s="1275"/>
      <c r="HU6" s="1275"/>
      <c r="HV6" s="1275">
        <f ca="1">IF(HV7=Rezultatai!$H$40,0,IF(HV7-Rezultatai!$H$40&lt;0,"",HV7-Rezultatai!$H$40))</f>
        <v>56</v>
      </c>
      <c r="HW6" s="1275"/>
      <c r="HX6" s="1275"/>
      <c r="HY6" s="1275"/>
      <c r="HZ6" s="1275">
        <f ca="1">IF(HZ7=Rezultatai!$H$40,0,IF(HZ7-Rezultatai!$H$40&lt;0,"",HZ7-Rezultatai!$H$40))</f>
        <v>57</v>
      </c>
      <c r="IA6" s="1275"/>
      <c r="IB6" s="1275"/>
      <c r="IC6" s="1275"/>
      <c r="ID6" s="1275">
        <f ca="1">IF(ID7=Rezultatai!$H$40,0,IF(ID7-Rezultatai!$H$40&lt;0,"",ID7-Rezultatai!$H$40))</f>
        <v>58</v>
      </c>
      <c r="IE6" s="1275"/>
      <c r="IF6" s="1275"/>
      <c r="IG6" s="1275"/>
      <c r="IH6" s="1275">
        <f ca="1">IF(IH7=Rezultatai!$H$40,0,IF(IH7-Rezultatai!$H$40&lt;0,"",IH7-Rezultatai!$H$40))</f>
        <v>59</v>
      </c>
      <c r="II6" s="1275"/>
      <c r="IJ6" s="1275"/>
      <c r="IK6" s="1275"/>
      <c r="IL6" s="1275">
        <f ca="1">IF(IL7=Rezultatai!$H$40,0,IF(IL7-Rezultatai!$H$40&lt;0,"",IL7-Rezultatai!$H$40))</f>
        <v>60</v>
      </c>
      <c r="IM6" s="1275"/>
      <c r="IN6" s="1275"/>
      <c r="IO6" s="1275"/>
      <c r="IP6" s="1275">
        <f ca="1">IF(IP7=Rezultatai!$H$40,0,IF(IP7-Rezultatai!$H$40&lt;0,"",IP7-Rezultatai!$H$40))</f>
        <v>61</v>
      </c>
      <c r="IQ6" s="1275"/>
      <c r="IR6" s="1275"/>
      <c r="IS6" s="1275"/>
      <c r="IT6" s="1275">
        <f ca="1">IF(IT7=Rezultatai!$H$40,0,IF(IT7-Rezultatai!$H$40&lt;0,"",IT7-Rezultatai!$H$40))</f>
        <v>62</v>
      </c>
      <c r="IU6" s="1275"/>
      <c r="IV6" s="1275"/>
      <c r="IW6" s="1275"/>
      <c r="IX6" s="1275">
        <f ca="1">IF(IX7=Rezultatai!$H$40,0,IF(IX7-Rezultatai!$H$40&lt;0,"",IX7-Rezultatai!$H$40))</f>
        <v>63</v>
      </c>
      <c r="IY6" s="1275"/>
      <c r="IZ6" s="1275"/>
      <c r="JA6" s="1275"/>
      <c r="JB6" s="1275">
        <f ca="1">IF(JB7=Rezultatai!$H$40,0,IF(JB7-Rezultatai!$H$40&lt;0,"",JB7-Rezultatai!$H$40))</f>
        <v>64</v>
      </c>
      <c r="JC6" s="1275"/>
      <c r="JD6" s="1275"/>
      <c r="JE6" s="1275"/>
      <c r="JF6" s="1275">
        <f ca="1">IF(JF7=Rezultatai!$H$40,0,IF(JF7-Rezultatai!$H$40&lt;0,"",JF7-Rezultatai!$H$40))</f>
        <v>65</v>
      </c>
      <c r="JG6" s="1275"/>
      <c r="JH6" s="1275"/>
      <c r="JI6" s="1275"/>
      <c r="JJ6" s="1275">
        <f ca="1">IF(JJ7=Rezultatai!$H$40,0,IF(JJ7-Rezultatai!$H$40&lt;0,"",JJ7-Rezultatai!$H$40))</f>
        <v>66</v>
      </c>
      <c r="JK6" s="1275"/>
      <c r="JL6" s="1275"/>
      <c r="JM6" s="1275"/>
      <c r="JN6" s="1275">
        <f ca="1">IF(JN7=Rezultatai!$H$40,0,IF(JN7-Rezultatai!$H$40&lt;0,"",JN7-Rezultatai!$H$40))</f>
        <v>67</v>
      </c>
      <c r="JO6" s="1275"/>
      <c r="JP6" s="1275"/>
      <c r="JQ6" s="1275"/>
      <c r="JR6" s="1275">
        <f ca="1">IF(JR7=Rezultatai!$H$40,0,IF(JR7-Rezultatai!$H$40&lt;0,"",JR7-Rezultatai!$H$40))</f>
        <v>68</v>
      </c>
      <c r="JS6" s="1275"/>
      <c r="JT6" s="1275"/>
      <c r="JU6" s="1275"/>
      <c r="JV6" s="1275">
        <f ca="1">IF(JV7=Rezultatai!$H$40,0,IF(JV7-Rezultatai!$H$40&lt;0,"",JV7-Rezultatai!$H$40))</f>
        <v>69</v>
      </c>
      <c r="JW6" s="1275"/>
      <c r="JX6" s="1275"/>
      <c r="JY6" s="1275"/>
      <c r="JZ6" s="1275">
        <f ca="1">IF(JZ7=Rezultatai!$H$40,0,IF(JZ7-Rezultatai!$H$40&lt;0,"",JZ7-Rezultatai!$H$40))</f>
        <v>70</v>
      </c>
      <c r="KA6" s="1275"/>
      <c r="KB6" s="1275"/>
      <c r="KC6" s="1275"/>
      <c r="KD6" s="1275">
        <f ca="1">IF(KD7=Rezultatai!$H$40,0,IF(KD7-Rezultatai!$H$40&lt;0,"",KD7-Rezultatai!$H$40))</f>
        <v>71</v>
      </c>
      <c r="KE6" s="1275"/>
      <c r="KF6" s="1275"/>
      <c r="KG6" s="1275"/>
      <c r="KH6" s="1275">
        <f ca="1">IF(KH7=Rezultatai!$H$40,0,IF(KH7-Rezultatai!$H$40&lt;0,"",KH7-Rezultatai!$H$40))</f>
        <v>72</v>
      </c>
      <c r="KI6" s="1275"/>
      <c r="KJ6" s="1275"/>
      <c r="KK6" s="1275"/>
      <c r="KL6" s="1275">
        <f ca="1">IF(KL7=Rezultatai!$H$40,0,IF(KL7-Rezultatai!$H$40&lt;0,"",KL7-Rezultatai!$H$40))</f>
        <v>73</v>
      </c>
      <c r="KM6" s="1275"/>
      <c r="KN6" s="1275"/>
      <c r="KO6" s="1275"/>
      <c r="KP6" s="1275">
        <f ca="1">IF(KP7=Rezultatai!$H$40,0,IF(KP7-Rezultatai!$H$40&lt;0,"",KP7-Rezultatai!$H$40))</f>
        <v>74</v>
      </c>
      <c r="KQ6" s="1275"/>
      <c r="KR6" s="1275"/>
      <c r="KS6" s="1275"/>
      <c r="KT6" s="1275">
        <f ca="1">IF(KT7=Rezultatai!$H$40,0,IF(KT7-Rezultatai!$H$40&lt;0,"",KT7-Rezultatai!$H$40))</f>
        <v>75</v>
      </c>
      <c r="KU6" s="1275"/>
      <c r="KV6" s="1275"/>
      <c r="KW6" s="1275"/>
      <c r="KX6" s="1275">
        <f ca="1">IF(KX7=Rezultatai!$H$40,0,IF(KX7-Rezultatai!$H$40&lt;0,"",KX7-Rezultatai!$H$40))</f>
        <v>76</v>
      </c>
      <c r="KY6" s="1275"/>
      <c r="KZ6" s="1275"/>
      <c r="LA6" s="1275"/>
      <c r="LB6" s="1275">
        <f ca="1">IF(LB7=Rezultatai!$H$40,0,IF(LB7-Rezultatai!$H$40&lt;0,"",LB7-Rezultatai!$H$40))</f>
        <v>77</v>
      </c>
      <c r="LC6" s="1275"/>
      <c r="LD6" s="1275"/>
      <c r="LE6" s="1275"/>
      <c r="LF6" s="1275">
        <f ca="1">IF(LF7=Rezultatai!$H$40,0,IF(LF7-Rezultatai!$H$40&lt;0,"",LF7-Rezultatai!$H$40))</f>
        <v>78</v>
      </c>
      <c r="LG6" s="1275"/>
      <c r="LH6" s="1275"/>
      <c r="LI6" s="1275"/>
      <c r="LJ6" s="1275">
        <f ca="1">IF(LJ7=Rezultatai!$H$40,0,IF(LJ7-Rezultatai!$H$40&lt;0,"",LJ7-Rezultatai!$H$40))</f>
        <v>79</v>
      </c>
      <c r="LK6" s="1275"/>
      <c r="LL6" s="1275"/>
      <c r="LM6" s="1275"/>
    </row>
    <row r="7" spans="1:325" ht="21">
      <c r="A7" s="146"/>
      <c r="B7" s="1296" t="s">
        <v>434</v>
      </c>
      <c r="C7" s="1298" t="s">
        <v>435</v>
      </c>
      <c r="D7" s="1298" t="s">
        <v>436</v>
      </c>
      <c r="E7" s="1298"/>
      <c r="F7" s="1300">
        <f>IF(Pradžia!E10="",2023,YEAR(Pradžia!E10))</f>
        <v>2024</v>
      </c>
      <c r="G7" s="1300"/>
      <c r="H7" s="1300"/>
      <c r="I7" s="1300"/>
      <c r="J7" s="1293">
        <f>F7+1</f>
        <v>2025</v>
      </c>
      <c r="K7" s="1293"/>
      <c r="L7" s="1293"/>
      <c r="M7" s="1293"/>
      <c r="N7" s="1293">
        <f>J7+1</f>
        <v>2026</v>
      </c>
      <c r="O7" s="1293"/>
      <c r="P7" s="1293"/>
      <c r="Q7" s="1293"/>
      <c r="R7" s="1293">
        <f t="shared" ref="R7" si="0">N7+1</f>
        <v>2027</v>
      </c>
      <c r="S7" s="1293"/>
      <c r="T7" s="1293"/>
      <c r="U7" s="1293"/>
      <c r="V7" s="1293">
        <f t="shared" ref="V7" si="1">R7+1</f>
        <v>2028</v>
      </c>
      <c r="W7" s="1293"/>
      <c r="X7" s="1293"/>
      <c r="Y7" s="1293"/>
      <c r="Z7" s="1293">
        <f t="shared" ref="Z7" si="2">V7+1</f>
        <v>2029</v>
      </c>
      <c r="AA7" s="1293"/>
      <c r="AB7" s="1293"/>
      <c r="AC7" s="1293"/>
      <c r="AD7" s="1293">
        <f t="shared" ref="AD7" si="3">Z7+1</f>
        <v>2030</v>
      </c>
      <c r="AE7" s="1293"/>
      <c r="AF7" s="1293"/>
      <c r="AG7" s="1293"/>
      <c r="AH7" s="1293">
        <f t="shared" ref="AH7" si="4">AD7+1</f>
        <v>2031</v>
      </c>
      <c r="AI7" s="1293"/>
      <c r="AJ7" s="1293"/>
      <c r="AK7" s="1293"/>
      <c r="AL7" s="1293">
        <f t="shared" ref="AL7" si="5">AH7+1</f>
        <v>2032</v>
      </c>
      <c r="AM7" s="1293"/>
      <c r="AN7" s="1293"/>
      <c r="AO7" s="1293"/>
      <c r="AP7" s="1293">
        <f t="shared" ref="AP7" si="6">AL7+1</f>
        <v>2033</v>
      </c>
      <c r="AQ7" s="1293"/>
      <c r="AR7" s="1293"/>
      <c r="AS7" s="1293"/>
      <c r="AT7" s="1293">
        <f t="shared" ref="AT7" si="7">AP7+1</f>
        <v>2034</v>
      </c>
      <c r="AU7" s="1293"/>
      <c r="AV7" s="1293"/>
      <c r="AW7" s="1293"/>
      <c r="AX7" s="1293">
        <f t="shared" ref="AX7" si="8">AT7+1</f>
        <v>2035</v>
      </c>
      <c r="AY7" s="1293"/>
      <c r="AZ7" s="1293"/>
      <c r="BA7" s="1293"/>
      <c r="BB7" s="1293">
        <f t="shared" ref="BB7" si="9">AX7+1</f>
        <v>2036</v>
      </c>
      <c r="BC7" s="1293"/>
      <c r="BD7" s="1293"/>
      <c r="BE7" s="1293"/>
      <c r="BF7" s="1293">
        <f t="shared" ref="BF7" si="10">BB7+1</f>
        <v>2037</v>
      </c>
      <c r="BG7" s="1293"/>
      <c r="BH7" s="1293"/>
      <c r="BI7" s="1293"/>
      <c r="BJ7" s="1293">
        <f t="shared" ref="BJ7" si="11">BF7+1</f>
        <v>2038</v>
      </c>
      <c r="BK7" s="1293"/>
      <c r="BL7" s="1293"/>
      <c r="BM7" s="1293"/>
      <c r="BN7" s="1293">
        <f t="shared" ref="BN7" si="12">BJ7+1</f>
        <v>2039</v>
      </c>
      <c r="BO7" s="1293"/>
      <c r="BP7" s="1293"/>
      <c r="BQ7" s="1293"/>
      <c r="BR7" s="1293">
        <f t="shared" ref="BR7" si="13">BN7+1</f>
        <v>2040</v>
      </c>
      <c r="BS7" s="1293"/>
      <c r="BT7" s="1293"/>
      <c r="BU7" s="1293"/>
      <c r="BV7" s="1293">
        <f t="shared" ref="BV7" si="14">BR7+1</f>
        <v>2041</v>
      </c>
      <c r="BW7" s="1293"/>
      <c r="BX7" s="1293"/>
      <c r="BY7" s="1293"/>
      <c r="BZ7" s="1293">
        <f t="shared" ref="BZ7" si="15">BV7+1</f>
        <v>2042</v>
      </c>
      <c r="CA7" s="1293"/>
      <c r="CB7" s="1293"/>
      <c r="CC7" s="1293"/>
      <c r="CD7" s="1293">
        <f t="shared" ref="CD7" si="16">BZ7+1</f>
        <v>2043</v>
      </c>
      <c r="CE7" s="1293"/>
      <c r="CF7" s="1293"/>
      <c r="CG7" s="1293"/>
      <c r="CH7" s="1293">
        <f t="shared" ref="CH7" si="17">CD7+1</f>
        <v>2044</v>
      </c>
      <c r="CI7" s="1293"/>
      <c r="CJ7" s="1293"/>
      <c r="CK7" s="1293"/>
      <c r="CL7" s="1293">
        <f t="shared" ref="CL7" si="18">CH7+1</f>
        <v>2045</v>
      </c>
      <c r="CM7" s="1293"/>
      <c r="CN7" s="1293"/>
      <c r="CO7" s="1293"/>
      <c r="CP7" s="1293">
        <f t="shared" ref="CP7" si="19">CL7+1</f>
        <v>2046</v>
      </c>
      <c r="CQ7" s="1293"/>
      <c r="CR7" s="1293"/>
      <c r="CS7" s="1293"/>
      <c r="CT7" s="1293">
        <f t="shared" ref="CT7" si="20">CP7+1</f>
        <v>2047</v>
      </c>
      <c r="CU7" s="1293"/>
      <c r="CV7" s="1293"/>
      <c r="CW7" s="1293"/>
      <c r="CX7" s="1293">
        <f t="shared" ref="CX7" si="21">CT7+1</f>
        <v>2048</v>
      </c>
      <c r="CY7" s="1293"/>
      <c r="CZ7" s="1293"/>
      <c r="DA7" s="1293"/>
      <c r="DB7" s="1293">
        <f t="shared" ref="DB7" si="22">CX7+1</f>
        <v>2049</v>
      </c>
      <c r="DC7" s="1293"/>
      <c r="DD7" s="1293"/>
      <c r="DE7" s="1293"/>
      <c r="DF7" s="1293">
        <f t="shared" ref="DF7" si="23">DB7+1</f>
        <v>2050</v>
      </c>
      <c r="DG7" s="1293"/>
      <c r="DH7" s="1293"/>
      <c r="DI7" s="1293"/>
      <c r="DJ7" s="1293">
        <f t="shared" ref="DJ7" si="24">DF7+1</f>
        <v>2051</v>
      </c>
      <c r="DK7" s="1293"/>
      <c r="DL7" s="1293"/>
      <c r="DM7" s="1293"/>
      <c r="DN7" s="1293">
        <f t="shared" ref="DN7" si="25">DJ7+1</f>
        <v>2052</v>
      </c>
      <c r="DO7" s="1293"/>
      <c r="DP7" s="1293"/>
      <c r="DQ7" s="1293"/>
      <c r="DR7" s="1293">
        <f t="shared" ref="DR7" si="26">DN7+1</f>
        <v>2053</v>
      </c>
      <c r="DS7" s="1293"/>
      <c r="DT7" s="1293"/>
      <c r="DU7" s="1293"/>
      <c r="DV7" s="1293">
        <f t="shared" ref="DV7" si="27">DR7+1</f>
        <v>2054</v>
      </c>
      <c r="DW7" s="1293"/>
      <c r="DX7" s="1293"/>
      <c r="DY7" s="1293"/>
      <c r="DZ7" s="1293">
        <f t="shared" ref="DZ7" si="28">DV7+1</f>
        <v>2055</v>
      </c>
      <c r="EA7" s="1293"/>
      <c r="EB7" s="1293"/>
      <c r="EC7" s="1293"/>
      <c r="ED7" s="1293">
        <f t="shared" ref="ED7" si="29">DZ7+1</f>
        <v>2056</v>
      </c>
      <c r="EE7" s="1293"/>
      <c r="EF7" s="1293"/>
      <c r="EG7" s="1293"/>
      <c r="EH7" s="1293">
        <f t="shared" ref="EH7" si="30">ED7+1</f>
        <v>2057</v>
      </c>
      <c r="EI7" s="1293"/>
      <c r="EJ7" s="1293"/>
      <c r="EK7" s="1293"/>
      <c r="EL7" s="1293">
        <f t="shared" ref="EL7" si="31">EH7+1</f>
        <v>2058</v>
      </c>
      <c r="EM7" s="1293"/>
      <c r="EN7" s="1293"/>
      <c r="EO7" s="1293"/>
      <c r="EP7" s="1293">
        <f t="shared" ref="EP7" si="32">EL7+1</f>
        <v>2059</v>
      </c>
      <c r="EQ7" s="1293"/>
      <c r="ER7" s="1293"/>
      <c r="ES7" s="1293"/>
      <c r="ET7" s="1293">
        <f t="shared" ref="ET7" si="33">EP7+1</f>
        <v>2060</v>
      </c>
      <c r="EU7" s="1293"/>
      <c r="EV7" s="1293"/>
      <c r="EW7" s="1293"/>
      <c r="EX7" s="1293">
        <f t="shared" ref="EX7" si="34">ET7+1</f>
        <v>2061</v>
      </c>
      <c r="EY7" s="1293"/>
      <c r="EZ7" s="1293"/>
      <c r="FA7" s="1293"/>
      <c r="FB7" s="1293">
        <f t="shared" ref="FB7" si="35">EX7+1</f>
        <v>2062</v>
      </c>
      <c r="FC7" s="1293"/>
      <c r="FD7" s="1293"/>
      <c r="FE7" s="1293"/>
      <c r="FF7" s="1293">
        <f t="shared" ref="FF7" si="36">FB7+1</f>
        <v>2063</v>
      </c>
      <c r="FG7" s="1293"/>
      <c r="FH7" s="1293"/>
      <c r="FI7" s="1293"/>
      <c r="FJ7" s="1293">
        <f t="shared" ref="FJ7" si="37">FF7+1</f>
        <v>2064</v>
      </c>
      <c r="FK7" s="1293"/>
      <c r="FL7" s="1293"/>
      <c r="FM7" s="1293"/>
      <c r="FN7" s="1293">
        <f t="shared" ref="FN7" si="38">FJ7+1</f>
        <v>2065</v>
      </c>
      <c r="FO7" s="1293"/>
      <c r="FP7" s="1293"/>
      <c r="FQ7" s="1293"/>
      <c r="FR7" s="1293">
        <f t="shared" ref="FR7" si="39">FN7+1</f>
        <v>2066</v>
      </c>
      <c r="FS7" s="1293"/>
      <c r="FT7" s="1293"/>
      <c r="FU7" s="1293"/>
      <c r="FV7" s="1293">
        <f t="shared" ref="FV7" si="40">FR7+1</f>
        <v>2067</v>
      </c>
      <c r="FW7" s="1293"/>
      <c r="FX7" s="1293"/>
      <c r="FY7" s="1293"/>
      <c r="FZ7" s="1293">
        <f t="shared" ref="FZ7" si="41">FV7+1</f>
        <v>2068</v>
      </c>
      <c r="GA7" s="1293"/>
      <c r="GB7" s="1293"/>
      <c r="GC7" s="1293"/>
      <c r="GD7" s="1293">
        <f t="shared" ref="GD7" si="42">FZ7+1</f>
        <v>2069</v>
      </c>
      <c r="GE7" s="1293"/>
      <c r="GF7" s="1293"/>
      <c r="GG7" s="1293"/>
      <c r="GH7" s="1293">
        <f t="shared" ref="GH7" si="43">GD7+1</f>
        <v>2070</v>
      </c>
      <c r="GI7" s="1293"/>
      <c r="GJ7" s="1293"/>
      <c r="GK7" s="1293"/>
      <c r="GL7" s="1293">
        <f t="shared" ref="GL7" si="44">GH7+1</f>
        <v>2071</v>
      </c>
      <c r="GM7" s="1293"/>
      <c r="GN7" s="1293"/>
      <c r="GO7" s="1293"/>
      <c r="GP7" s="1293">
        <f t="shared" ref="GP7" si="45">GL7+1</f>
        <v>2072</v>
      </c>
      <c r="GQ7" s="1293"/>
      <c r="GR7" s="1293"/>
      <c r="GS7" s="1293"/>
      <c r="GT7" s="1293">
        <f t="shared" ref="GT7" si="46">GP7+1</f>
        <v>2073</v>
      </c>
      <c r="GU7" s="1293"/>
      <c r="GV7" s="1293"/>
      <c r="GW7" s="1293"/>
      <c r="GX7" s="1293">
        <f t="shared" ref="GX7" si="47">GT7+1</f>
        <v>2074</v>
      </c>
      <c r="GY7" s="1293"/>
      <c r="GZ7" s="1293"/>
      <c r="HA7" s="1293"/>
      <c r="HB7" s="1293">
        <f t="shared" ref="HB7" si="48">GX7+1</f>
        <v>2075</v>
      </c>
      <c r="HC7" s="1293"/>
      <c r="HD7" s="1293"/>
      <c r="HE7" s="1293"/>
      <c r="HF7" s="1293">
        <f t="shared" ref="HF7" si="49">HB7+1</f>
        <v>2076</v>
      </c>
      <c r="HG7" s="1293"/>
      <c r="HH7" s="1293"/>
      <c r="HI7" s="1293"/>
      <c r="HJ7" s="1293">
        <f t="shared" ref="HJ7" si="50">HF7+1</f>
        <v>2077</v>
      </c>
      <c r="HK7" s="1293"/>
      <c r="HL7" s="1293"/>
      <c r="HM7" s="1293"/>
      <c r="HN7" s="1293">
        <f t="shared" ref="HN7" si="51">HJ7+1</f>
        <v>2078</v>
      </c>
      <c r="HO7" s="1293"/>
      <c r="HP7" s="1293"/>
      <c r="HQ7" s="1293"/>
      <c r="HR7" s="1293">
        <f t="shared" ref="HR7" si="52">HN7+1</f>
        <v>2079</v>
      </c>
      <c r="HS7" s="1293"/>
      <c r="HT7" s="1293"/>
      <c r="HU7" s="1293"/>
      <c r="HV7" s="1293">
        <f t="shared" ref="HV7" si="53">HR7+1</f>
        <v>2080</v>
      </c>
      <c r="HW7" s="1293"/>
      <c r="HX7" s="1293"/>
      <c r="HY7" s="1293"/>
      <c r="HZ7" s="1293">
        <f t="shared" ref="HZ7" si="54">HV7+1</f>
        <v>2081</v>
      </c>
      <c r="IA7" s="1293"/>
      <c r="IB7" s="1293"/>
      <c r="IC7" s="1293"/>
      <c r="ID7" s="1293">
        <f t="shared" ref="ID7" si="55">HZ7+1</f>
        <v>2082</v>
      </c>
      <c r="IE7" s="1293"/>
      <c r="IF7" s="1293"/>
      <c r="IG7" s="1293"/>
      <c r="IH7" s="1293">
        <f t="shared" ref="IH7" si="56">ID7+1</f>
        <v>2083</v>
      </c>
      <c r="II7" s="1293"/>
      <c r="IJ7" s="1293"/>
      <c r="IK7" s="1293"/>
      <c r="IL7" s="1293">
        <f t="shared" ref="IL7" si="57">IH7+1</f>
        <v>2084</v>
      </c>
      <c r="IM7" s="1293"/>
      <c r="IN7" s="1293"/>
      <c r="IO7" s="1293"/>
      <c r="IP7" s="1293">
        <f t="shared" ref="IP7" si="58">IL7+1</f>
        <v>2085</v>
      </c>
      <c r="IQ7" s="1293"/>
      <c r="IR7" s="1293"/>
      <c r="IS7" s="1293"/>
      <c r="IT7" s="1293">
        <f t="shared" ref="IT7" si="59">IP7+1</f>
        <v>2086</v>
      </c>
      <c r="IU7" s="1293"/>
      <c r="IV7" s="1293"/>
      <c r="IW7" s="1293"/>
      <c r="IX7" s="1293">
        <f t="shared" ref="IX7" si="60">IT7+1</f>
        <v>2087</v>
      </c>
      <c r="IY7" s="1293"/>
      <c r="IZ7" s="1293"/>
      <c r="JA7" s="1293"/>
      <c r="JB7" s="1293">
        <f t="shared" ref="JB7" si="61">IX7+1</f>
        <v>2088</v>
      </c>
      <c r="JC7" s="1293"/>
      <c r="JD7" s="1293"/>
      <c r="JE7" s="1293"/>
      <c r="JF7" s="1293">
        <f t="shared" ref="JF7" si="62">JB7+1</f>
        <v>2089</v>
      </c>
      <c r="JG7" s="1293"/>
      <c r="JH7" s="1293"/>
      <c r="JI7" s="1293"/>
      <c r="JJ7" s="1293">
        <f t="shared" ref="JJ7" si="63">JF7+1</f>
        <v>2090</v>
      </c>
      <c r="JK7" s="1293"/>
      <c r="JL7" s="1293"/>
      <c r="JM7" s="1293"/>
      <c r="JN7" s="1293">
        <f t="shared" ref="JN7" si="64">JJ7+1</f>
        <v>2091</v>
      </c>
      <c r="JO7" s="1293"/>
      <c r="JP7" s="1293"/>
      <c r="JQ7" s="1293"/>
      <c r="JR7" s="1293">
        <f t="shared" ref="JR7" si="65">JN7+1</f>
        <v>2092</v>
      </c>
      <c r="JS7" s="1293"/>
      <c r="JT7" s="1293"/>
      <c r="JU7" s="1293"/>
      <c r="JV7" s="1293">
        <f t="shared" ref="JV7" si="66">JR7+1</f>
        <v>2093</v>
      </c>
      <c r="JW7" s="1293"/>
      <c r="JX7" s="1293"/>
      <c r="JY7" s="1293"/>
      <c r="JZ7" s="1293">
        <f t="shared" ref="JZ7" si="67">JV7+1</f>
        <v>2094</v>
      </c>
      <c r="KA7" s="1293"/>
      <c r="KB7" s="1293"/>
      <c r="KC7" s="1293"/>
      <c r="KD7" s="1293">
        <f t="shared" ref="KD7" si="68">JZ7+1</f>
        <v>2095</v>
      </c>
      <c r="KE7" s="1293"/>
      <c r="KF7" s="1293"/>
      <c r="KG7" s="1293"/>
      <c r="KH7" s="1293">
        <f t="shared" ref="KH7" si="69">KD7+1</f>
        <v>2096</v>
      </c>
      <c r="KI7" s="1293"/>
      <c r="KJ7" s="1293"/>
      <c r="KK7" s="1293"/>
      <c r="KL7" s="1293">
        <f t="shared" ref="KL7" si="70">KH7+1</f>
        <v>2097</v>
      </c>
      <c r="KM7" s="1293"/>
      <c r="KN7" s="1293"/>
      <c r="KO7" s="1293"/>
      <c r="KP7" s="1293">
        <f t="shared" ref="KP7" si="71">KL7+1</f>
        <v>2098</v>
      </c>
      <c r="KQ7" s="1293"/>
      <c r="KR7" s="1293"/>
      <c r="KS7" s="1293"/>
      <c r="KT7" s="1293">
        <f t="shared" ref="KT7" si="72">KP7+1</f>
        <v>2099</v>
      </c>
      <c r="KU7" s="1293"/>
      <c r="KV7" s="1293"/>
      <c r="KW7" s="1293"/>
      <c r="KX7" s="1293">
        <f t="shared" ref="KX7" si="73">KT7+1</f>
        <v>2100</v>
      </c>
      <c r="KY7" s="1293"/>
      <c r="KZ7" s="1293"/>
      <c r="LA7" s="1293"/>
      <c r="LB7" s="1293">
        <f t="shared" ref="LB7" si="74">KX7+1</f>
        <v>2101</v>
      </c>
      <c r="LC7" s="1293"/>
      <c r="LD7" s="1293"/>
      <c r="LE7" s="1293"/>
      <c r="LF7" s="1293">
        <f t="shared" ref="LF7" si="75">LB7+1</f>
        <v>2102</v>
      </c>
      <c r="LG7" s="1293"/>
      <c r="LH7" s="1293"/>
      <c r="LI7" s="1293"/>
      <c r="LJ7" s="1293">
        <f t="shared" ref="LJ7" si="76">LF7+1</f>
        <v>2103</v>
      </c>
      <c r="LK7" s="1293"/>
      <c r="LL7" s="1293"/>
      <c r="LM7" s="1294"/>
    </row>
    <row r="8" spans="1:325" ht="21.5" thickBot="1">
      <c r="A8" s="146"/>
      <c r="B8" s="1297"/>
      <c r="C8" s="1299"/>
      <c r="D8" s="1299"/>
      <c r="E8" s="1299"/>
      <c r="F8" s="321" t="s">
        <v>437</v>
      </c>
      <c r="G8" s="321" t="s">
        <v>438</v>
      </c>
      <c r="H8" s="321" t="s">
        <v>439</v>
      </c>
      <c r="I8" s="321" t="s">
        <v>440</v>
      </c>
      <c r="J8" s="321" t="s">
        <v>437</v>
      </c>
      <c r="K8" s="321" t="s">
        <v>438</v>
      </c>
      <c r="L8" s="321" t="s">
        <v>439</v>
      </c>
      <c r="M8" s="321" t="s">
        <v>440</v>
      </c>
      <c r="N8" s="321" t="s">
        <v>437</v>
      </c>
      <c r="O8" s="321" t="s">
        <v>438</v>
      </c>
      <c r="P8" s="321" t="s">
        <v>439</v>
      </c>
      <c r="Q8" s="321" t="s">
        <v>440</v>
      </c>
      <c r="R8" s="321" t="s">
        <v>437</v>
      </c>
      <c r="S8" s="321" t="s">
        <v>438</v>
      </c>
      <c r="T8" s="321" t="s">
        <v>439</v>
      </c>
      <c r="U8" s="321" t="s">
        <v>440</v>
      </c>
      <c r="V8" s="321" t="s">
        <v>437</v>
      </c>
      <c r="W8" s="321" t="s">
        <v>438</v>
      </c>
      <c r="X8" s="321" t="s">
        <v>439</v>
      </c>
      <c r="Y8" s="321" t="s">
        <v>440</v>
      </c>
      <c r="Z8" s="321" t="s">
        <v>437</v>
      </c>
      <c r="AA8" s="321" t="s">
        <v>438</v>
      </c>
      <c r="AB8" s="321" t="s">
        <v>439</v>
      </c>
      <c r="AC8" s="321" t="s">
        <v>440</v>
      </c>
      <c r="AD8" s="321" t="s">
        <v>437</v>
      </c>
      <c r="AE8" s="321" t="s">
        <v>438</v>
      </c>
      <c r="AF8" s="321" t="s">
        <v>439</v>
      </c>
      <c r="AG8" s="321" t="s">
        <v>440</v>
      </c>
      <c r="AH8" s="321" t="s">
        <v>437</v>
      </c>
      <c r="AI8" s="321" t="s">
        <v>438</v>
      </c>
      <c r="AJ8" s="321" t="s">
        <v>439</v>
      </c>
      <c r="AK8" s="321" t="s">
        <v>440</v>
      </c>
      <c r="AL8" s="321" t="s">
        <v>437</v>
      </c>
      <c r="AM8" s="321" t="s">
        <v>438</v>
      </c>
      <c r="AN8" s="321" t="s">
        <v>439</v>
      </c>
      <c r="AO8" s="321" t="s">
        <v>440</v>
      </c>
      <c r="AP8" s="321" t="s">
        <v>437</v>
      </c>
      <c r="AQ8" s="321" t="s">
        <v>438</v>
      </c>
      <c r="AR8" s="321" t="s">
        <v>439</v>
      </c>
      <c r="AS8" s="321" t="s">
        <v>440</v>
      </c>
      <c r="AT8" s="321" t="s">
        <v>437</v>
      </c>
      <c r="AU8" s="321" t="s">
        <v>438</v>
      </c>
      <c r="AV8" s="321" t="s">
        <v>439</v>
      </c>
      <c r="AW8" s="321" t="s">
        <v>440</v>
      </c>
      <c r="AX8" s="321" t="s">
        <v>437</v>
      </c>
      <c r="AY8" s="321" t="s">
        <v>438</v>
      </c>
      <c r="AZ8" s="321" t="s">
        <v>439</v>
      </c>
      <c r="BA8" s="321" t="s">
        <v>440</v>
      </c>
      <c r="BB8" s="321" t="s">
        <v>437</v>
      </c>
      <c r="BC8" s="321" t="s">
        <v>438</v>
      </c>
      <c r="BD8" s="321" t="s">
        <v>439</v>
      </c>
      <c r="BE8" s="321" t="s">
        <v>440</v>
      </c>
      <c r="BF8" s="321" t="s">
        <v>437</v>
      </c>
      <c r="BG8" s="321" t="s">
        <v>438</v>
      </c>
      <c r="BH8" s="321" t="s">
        <v>439</v>
      </c>
      <c r="BI8" s="321" t="s">
        <v>440</v>
      </c>
      <c r="BJ8" s="321" t="s">
        <v>437</v>
      </c>
      <c r="BK8" s="321" t="s">
        <v>438</v>
      </c>
      <c r="BL8" s="321" t="s">
        <v>439</v>
      </c>
      <c r="BM8" s="321" t="s">
        <v>440</v>
      </c>
      <c r="BN8" s="321" t="s">
        <v>437</v>
      </c>
      <c r="BO8" s="321" t="s">
        <v>438</v>
      </c>
      <c r="BP8" s="321" t="s">
        <v>439</v>
      </c>
      <c r="BQ8" s="321" t="s">
        <v>440</v>
      </c>
      <c r="BR8" s="321" t="s">
        <v>437</v>
      </c>
      <c r="BS8" s="321" t="s">
        <v>438</v>
      </c>
      <c r="BT8" s="321" t="s">
        <v>439</v>
      </c>
      <c r="BU8" s="321" t="s">
        <v>440</v>
      </c>
      <c r="BV8" s="321" t="s">
        <v>437</v>
      </c>
      <c r="BW8" s="321" t="s">
        <v>438</v>
      </c>
      <c r="BX8" s="321" t="s">
        <v>439</v>
      </c>
      <c r="BY8" s="321" t="s">
        <v>440</v>
      </c>
      <c r="BZ8" s="321" t="s">
        <v>437</v>
      </c>
      <c r="CA8" s="321" t="s">
        <v>438</v>
      </c>
      <c r="CB8" s="321" t="s">
        <v>439</v>
      </c>
      <c r="CC8" s="321" t="s">
        <v>440</v>
      </c>
      <c r="CD8" s="321" t="s">
        <v>437</v>
      </c>
      <c r="CE8" s="321" t="s">
        <v>438</v>
      </c>
      <c r="CF8" s="321" t="s">
        <v>439</v>
      </c>
      <c r="CG8" s="321" t="s">
        <v>440</v>
      </c>
      <c r="CH8" s="321" t="s">
        <v>437</v>
      </c>
      <c r="CI8" s="321" t="s">
        <v>438</v>
      </c>
      <c r="CJ8" s="321" t="s">
        <v>439</v>
      </c>
      <c r="CK8" s="321" t="s">
        <v>440</v>
      </c>
      <c r="CL8" s="321" t="s">
        <v>437</v>
      </c>
      <c r="CM8" s="321" t="s">
        <v>438</v>
      </c>
      <c r="CN8" s="321" t="s">
        <v>439</v>
      </c>
      <c r="CO8" s="321" t="s">
        <v>440</v>
      </c>
      <c r="CP8" s="321" t="s">
        <v>437</v>
      </c>
      <c r="CQ8" s="321" t="s">
        <v>438</v>
      </c>
      <c r="CR8" s="321" t="s">
        <v>439</v>
      </c>
      <c r="CS8" s="321" t="s">
        <v>440</v>
      </c>
      <c r="CT8" s="321" t="s">
        <v>437</v>
      </c>
      <c r="CU8" s="321" t="s">
        <v>438</v>
      </c>
      <c r="CV8" s="321" t="s">
        <v>439</v>
      </c>
      <c r="CW8" s="321" t="s">
        <v>440</v>
      </c>
      <c r="CX8" s="321" t="s">
        <v>437</v>
      </c>
      <c r="CY8" s="321" t="s">
        <v>438</v>
      </c>
      <c r="CZ8" s="321" t="s">
        <v>439</v>
      </c>
      <c r="DA8" s="321" t="s">
        <v>440</v>
      </c>
      <c r="DB8" s="321" t="s">
        <v>437</v>
      </c>
      <c r="DC8" s="321" t="s">
        <v>438</v>
      </c>
      <c r="DD8" s="321" t="s">
        <v>439</v>
      </c>
      <c r="DE8" s="321" t="s">
        <v>440</v>
      </c>
      <c r="DF8" s="321" t="s">
        <v>437</v>
      </c>
      <c r="DG8" s="321" t="s">
        <v>438</v>
      </c>
      <c r="DH8" s="321" t="s">
        <v>439</v>
      </c>
      <c r="DI8" s="321" t="s">
        <v>440</v>
      </c>
      <c r="DJ8" s="321" t="s">
        <v>437</v>
      </c>
      <c r="DK8" s="321" t="s">
        <v>438</v>
      </c>
      <c r="DL8" s="321" t="s">
        <v>439</v>
      </c>
      <c r="DM8" s="321" t="s">
        <v>440</v>
      </c>
      <c r="DN8" s="321" t="s">
        <v>437</v>
      </c>
      <c r="DO8" s="321" t="s">
        <v>438</v>
      </c>
      <c r="DP8" s="321" t="s">
        <v>439</v>
      </c>
      <c r="DQ8" s="321" t="s">
        <v>440</v>
      </c>
      <c r="DR8" s="321" t="s">
        <v>437</v>
      </c>
      <c r="DS8" s="321" t="s">
        <v>438</v>
      </c>
      <c r="DT8" s="321" t="s">
        <v>439</v>
      </c>
      <c r="DU8" s="321" t="s">
        <v>440</v>
      </c>
      <c r="DV8" s="321" t="s">
        <v>437</v>
      </c>
      <c r="DW8" s="321" t="s">
        <v>438</v>
      </c>
      <c r="DX8" s="321" t="s">
        <v>439</v>
      </c>
      <c r="DY8" s="321" t="s">
        <v>440</v>
      </c>
      <c r="DZ8" s="321" t="s">
        <v>437</v>
      </c>
      <c r="EA8" s="321" t="s">
        <v>438</v>
      </c>
      <c r="EB8" s="321" t="s">
        <v>439</v>
      </c>
      <c r="EC8" s="321" t="s">
        <v>440</v>
      </c>
      <c r="ED8" s="321" t="s">
        <v>437</v>
      </c>
      <c r="EE8" s="321" t="s">
        <v>438</v>
      </c>
      <c r="EF8" s="321" t="s">
        <v>439</v>
      </c>
      <c r="EG8" s="321" t="s">
        <v>440</v>
      </c>
      <c r="EH8" s="321" t="s">
        <v>437</v>
      </c>
      <c r="EI8" s="321" t="s">
        <v>438</v>
      </c>
      <c r="EJ8" s="321" t="s">
        <v>439</v>
      </c>
      <c r="EK8" s="321" t="s">
        <v>440</v>
      </c>
      <c r="EL8" s="321" t="s">
        <v>437</v>
      </c>
      <c r="EM8" s="321" t="s">
        <v>438</v>
      </c>
      <c r="EN8" s="321" t="s">
        <v>439</v>
      </c>
      <c r="EO8" s="321" t="s">
        <v>440</v>
      </c>
      <c r="EP8" s="321" t="s">
        <v>437</v>
      </c>
      <c r="EQ8" s="321" t="s">
        <v>438</v>
      </c>
      <c r="ER8" s="321" t="s">
        <v>439</v>
      </c>
      <c r="ES8" s="321" t="s">
        <v>440</v>
      </c>
      <c r="ET8" s="321" t="s">
        <v>437</v>
      </c>
      <c r="EU8" s="321" t="s">
        <v>438</v>
      </c>
      <c r="EV8" s="321" t="s">
        <v>439</v>
      </c>
      <c r="EW8" s="321" t="s">
        <v>440</v>
      </c>
      <c r="EX8" s="321" t="s">
        <v>437</v>
      </c>
      <c r="EY8" s="321" t="s">
        <v>438</v>
      </c>
      <c r="EZ8" s="321" t="s">
        <v>439</v>
      </c>
      <c r="FA8" s="321" t="s">
        <v>440</v>
      </c>
      <c r="FB8" s="321" t="s">
        <v>437</v>
      </c>
      <c r="FC8" s="321" t="s">
        <v>438</v>
      </c>
      <c r="FD8" s="321" t="s">
        <v>439</v>
      </c>
      <c r="FE8" s="321" t="s">
        <v>440</v>
      </c>
      <c r="FF8" s="321" t="s">
        <v>437</v>
      </c>
      <c r="FG8" s="321" t="s">
        <v>438</v>
      </c>
      <c r="FH8" s="321" t="s">
        <v>439</v>
      </c>
      <c r="FI8" s="321" t="s">
        <v>440</v>
      </c>
      <c r="FJ8" s="321" t="s">
        <v>437</v>
      </c>
      <c r="FK8" s="321" t="s">
        <v>438</v>
      </c>
      <c r="FL8" s="321" t="s">
        <v>439</v>
      </c>
      <c r="FM8" s="321" t="s">
        <v>440</v>
      </c>
      <c r="FN8" s="321" t="s">
        <v>437</v>
      </c>
      <c r="FO8" s="321" t="s">
        <v>438</v>
      </c>
      <c r="FP8" s="321" t="s">
        <v>439</v>
      </c>
      <c r="FQ8" s="321" t="s">
        <v>440</v>
      </c>
      <c r="FR8" s="321" t="s">
        <v>437</v>
      </c>
      <c r="FS8" s="321" t="s">
        <v>438</v>
      </c>
      <c r="FT8" s="321" t="s">
        <v>439</v>
      </c>
      <c r="FU8" s="321" t="s">
        <v>440</v>
      </c>
      <c r="FV8" s="321" t="s">
        <v>437</v>
      </c>
      <c r="FW8" s="321" t="s">
        <v>438</v>
      </c>
      <c r="FX8" s="321" t="s">
        <v>439</v>
      </c>
      <c r="FY8" s="321" t="s">
        <v>440</v>
      </c>
      <c r="FZ8" s="321" t="s">
        <v>437</v>
      </c>
      <c r="GA8" s="321" t="s">
        <v>438</v>
      </c>
      <c r="GB8" s="321" t="s">
        <v>439</v>
      </c>
      <c r="GC8" s="321" t="s">
        <v>440</v>
      </c>
      <c r="GD8" s="321" t="s">
        <v>437</v>
      </c>
      <c r="GE8" s="321" t="s">
        <v>438</v>
      </c>
      <c r="GF8" s="321" t="s">
        <v>439</v>
      </c>
      <c r="GG8" s="321" t="s">
        <v>440</v>
      </c>
      <c r="GH8" s="321" t="s">
        <v>437</v>
      </c>
      <c r="GI8" s="321" t="s">
        <v>438</v>
      </c>
      <c r="GJ8" s="321" t="s">
        <v>439</v>
      </c>
      <c r="GK8" s="321" t="s">
        <v>440</v>
      </c>
      <c r="GL8" s="321" t="s">
        <v>437</v>
      </c>
      <c r="GM8" s="321" t="s">
        <v>438</v>
      </c>
      <c r="GN8" s="321" t="s">
        <v>439</v>
      </c>
      <c r="GO8" s="321" t="s">
        <v>440</v>
      </c>
      <c r="GP8" s="321" t="s">
        <v>437</v>
      </c>
      <c r="GQ8" s="321" t="s">
        <v>438</v>
      </c>
      <c r="GR8" s="321" t="s">
        <v>439</v>
      </c>
      <c r="GS8" s="321" t="s">
        <v>440</v>
      </c>
      <c r="GT8" s="321" t="s">
        <v>437</v>
      </c>
      <c r="GU8" s="321" t="s">
        <v>438</v>
      </c>
      <c r="GV8" s="321" t="s">
        <v>439</v>
      </c>
      <c r="GW8" s="321" t="s">
        <v>440</v>
      </c>
      <c r="GX8" s="321" t="s">
        <v>437</v>
      </c>
      <c r="GY8" s="321" t="s">
        <v>438</v>
      </c>
      <c r="GZ8" s="321" t="s">
        <v>439</v>
      </c>
      <c r="HA8" s="321" t="s">
        <v>440</v>
      </c>
      <c r="HB8" s="321" t="s">
        <v>437</v>
      </c>
      <c r="HC8" s="321" t="s">
        <v>438</v>
      </c>
      <c r="HD8" s="321" t="s">
        <v>439</v>
      </c>
      <c r="HE8" s="321" t="s">
        <v>440</v>
      </c>
      <c r="HF8" s="321" t="s">
        <v>437</v>
      </c>
      <c r="HG8" s="321" t="s">
        <v>438</v>
      </c>
      <c r="HH8" s="321" t="s">
        <v>439</v>
      </c>
      <c r="HI8" s="321" t="s">
        <v>440</v>
      </c>
      <c r="HJ8" s="321" t="s">
        <v>437</v>
      </c>
      <c r="HK8" s="321" t="s">
        <v>438</v>
      </c>
      <c r="HL8" s="321" t="s">
        <v>439</v>
      </c>
      <c r="HM8" s="321" t="s">
        <v>440</v>
      </c>
      <c r="HN8" s="321" t="s">
        <v>437</v>
      </c>
      <c r="HO8" s="321" t="s">
        <v>438</v>
      </c>
      <c r="HP8" s="321" t="s">
        <v>439</v>
      </c>
      <c r="HQ8" s="321" t="s">
        <v>440</v>
      </c>
      <c r="HR8" s="321" t="s">
        <v>437</v>
      </c>
      <c r="HS8" s="321" t="s">
        <v>438</v>
      </c>
      <c r="HT8" s="321" t="s">
        <v>439</v>
      </c>
      <c r="HU8" s="321" t="s">
        <v>440</v>
      </c>
      <c r="HV8" s="321" t="s">
        <v>437</v>
      </c>
      <c r="HW8" s="321" t="s">
        <v>438</v>
      </c>
      <c r="HX8" s="321" t="s">
        <v>439</v>
      </c>
      <c r="HY8" s="321" t="s">
        <v>440</v>
      </c>
      <c r="HZ8" s="321" t="s">
        <v>437</v>
      </c>
      <c r="IA8" s="321" t="s">
        <v>438</v>
      </c>
      <c r="IB8" s="321" t="s">
        <v>439</v>
      </c>
      <c r="IC8" s="321" t="s">
        <v>440</v>
      </c>
      <c r="ID8" s="321" t="s">
        <v>437</v>
      </c>
      <c r="IE8" s="321" t="s">
        <v>438</v>
      </c>
      <c r="IF8" s="321" t="s">
        <v>439</v>
      </c>
      <c r="IG8" s="321" t="s">
        <v>440</v>
      </c>
      <c r="IH8" s="321" t="s">
        <v>437</v>
      </c>
      <c r="II8" s="321" t="s">
        <v>438</v>
      </c>
      <c r="IJ8" s="321" t="s">
        <v>439</v>
      </c>
      <c r="IK8" s="321" t="s">
        <v>440</v>
      </c>
      <c r="IL8" s="321" t="s">
        <v>437</v>
      </c>
      <c r="IM8" s="321" t="s">
        <v>438</v>
      </c>
      <c r="IN8" s="321" t="s">
        <v>439</v>
      </c>
      <c r="IO8" s="321" t="s">
        <v>440</v>
      </c>
      <c r="IP8" s="321" t="s">
        <v>437</v>
      </c>
      <c r="IQ8" s="321" t="s">
        <v>438</v>
      </c>
      <c r="IR8" s="321" t="s">
        <v>439</v>
      </c>
      <c r="IS8" s="321" t="s">
        <v>440</v>
      </c>
      <c r="IT8" s="321" t="s">
        <v>437</v>
      </c>
      <c r="IU8" s="321" t="s">
        <v>438</v>
      </c>
      <c r="IV8" s="321" t="s">
        <v>439</v>
      </c>
      <c r="IW8" s="321" t="s">
        <v>440</v>
      </c>
      <c r="IX8" s="321" t="s">
        <v>437</v>
      </c>
      <c r="IY8" s="321" t="s">
        <v>438</v>
      </c>
      <c r="IZ8" s="321" t="s">
        <v>439</v>
      </c>
      <c r="JA8" s="321" t="s">
        <v>440</v>
      </c>
      <c r="JB8" s="321" t="s">
        <v>437</v>
      </c>
      <c r="JC8" s="321" t="s">
        <v>438</v>
      </c>
      <c r="JD8" s="321" t="s">
        <v>439</v>
      </c>
      <c r="JE8" s="321" t="s">
        <v>440</v>
      </c>
      <c r="JF8" s="321" t="s">
        <v>437</v>
      </c>
      <c r="JG8" s="321" t="s">
        <v>438</v>
      </c>
      <c r="JH8" s="321" t="s">
        <v>439</v>
      </c>
      <c r="JI8" s="321" t="s">
        <v>440</v>
      </c>
      <c r="JJ8" s="321" t="s">
        <v>437</v>
      </c>
      <c r="JK8" s="321" t="s">
        <v>438</v>
      </c>
      <c r="JL8" s="321" t="s">
        <v>439</v>
      </c>
      <c r="JM8" s="321" t="s">
        <v>440</v>
      </c>
      <c r="JN8" s="321" t="s">
        <v>437</v>
      </c>
      <c r="JO8" s="321" t="s">
        <v>438</v>
      </c>
      <c r="JP8" s="321" t="s">
        <v>439</v>
      </c>
      <c r="JQ8" s="321" t="s">
        <v>440</v>
      </c>
      <c r="JR8" s="321" t="s">
        <v>437</v>
      </c>
      <c r="JS8" s="321" t="s">
        <v>438</v>
      </c>
      <c r="JT8" s="321" t="s">
        <v>439</v>
      </c>
      <c r="JU8" s="321" t="s">
        <v>440</v>
      </c>
      <c r="JV8" s="321" t="s">
        <v>437</v>
      </c>
      <c r="JW8" s="321" t="s">
        <v>438</v>
      </c>
      <c r="JX8" s="321" t="s">
        <v>439</v>
      </c>
      <c r="JY8" s="321" t="s">
        <v>440</v>
      </c>
      <c r="JZ8" s="321" t="s">
        <v>437</v>
      </c>
      <c r="KA8" s="321" t="s">
        <v>438</v>
      </c>
      <c r="KB8" s="321" t="s">
        <v>439</v>
      </c>
      <c r="KC8" s="321" t="s">
        <v>440</v>
      </c>
      <c r="KD8" s="321" t="s">
        <v>437</v>
      </c>
      <c r="KE8" s="321" t="s">
        <v>438</v>
      </c>
      <c r="KF8" s="321" t="s">
        <v>439</v>
      </c>
      <c r="KG8" s="321" t="s">
        <v>440</v>
      </c>
      <c r="KH8" s="321" t="s">
        <v>437</v>
      </c>
      <c r="KI8" s="321" t="s">
        <v>438</v>
      </c>
      <c r="KJ8" s="321" t="s">
        <v>439</v>
      </c>
      <c r="KK8" s="321" t="s">
        <v>440</v>
      </c>
      <c r="KL8" s="321" t="s">
        <v>437</v>
      </c>
      <c r="KM8" s="321" t="s">
        <v>438</v>
      </c>
      <c r="KN8" s="321" t="s">
        <v>439</v>
      </c>
      <c r="KO8" s="321" t="s">
        <v>440</v>
      </c>
      <c r="KP8" s="321" t="s">
        <v>437</v>
      </c>
      <c r="KQ8" s="321" t="s">
        <v>438</v>
      </c>
      <c r="KR8" s="321" t="s">
        <v>439</v>
      </c>
      <c r="KS8" s="321" t="s">
        <v>440</v>
      </c>
      <c r="KT8" s="321" t="s">
        <v>437</v>
      </c>
      <c r="KU8" s="321" t="s">
        <v>438</v>
      </c>
      <c r="KV8" s="321" t="s">
        <v>439</v>
      </c>
      <c r="KW8" s="321" t="s">
        <v>440</v>
      </c>
      <c r="KX8" s="321" t="s">
        <v>437</v>
      </c>
      <c r="KY8" s="321" t="s">
        <v>438</v>
      </c>
      <c r="KZ8" s="321" t="s">
        <v>439</v>
      </c>
      <c r="LA8" s="321" t="s">
        <v>440</v>
      </c>
      <c r="LB8" s="321" t="s">
        <v>437</v>
      </c>
      <c r="LC8" s="321" t="s">
        <v>438</v>
      </c>
      <c r="LD8" s="321" t="s">
        <v>439</v>
      </c>
      <c r="LE8" s="321" t="s">
        <v>440</v>
      </c>
      <c r="LF8" s="321" t="s">
        <v>437</v>
      </c>
      <c r="LG8" s="321" t="s">
        <v>438</v>
      </c>
      <c r="LH8" s="321" t="s">
        <v>439</v>
      </c>
      <c r="LI8" s="321" t="s">
        <v>440</v>
      </c>
      <c r="LJ8" s="321" t="s">
        <v>437</v>
      </c>
      <c r="LK8" s="321" t="s">
        <v>438</v>
      </c>
      <c r="LL8" s="321" t="s">
        <v>439</v>
      </c>
      <c r="LM8" s="322" t="s">
        <v>440</v>
      </c>
    </row>
    <row r="9" spans="1:325">
      <c r="A9" s="145"/>
      <c r="B9" s="142" t="s">
        <v>441</v>
      </c>
      <c r="C9" s="141" t="s">
        <v>442</v>
      </c>
      <c r="D9" s="144">
        <f>D37+D10</f>
        <v>0</v>
      </c>
      <c r="E9" s="140"/>
      <c r="F9" s="1282"/>
      <c r="G9" s="1283"/>
      <c r="H9" s="1283"/>
      <c r="I9" s="1283"/>
      <c r="J9" s="1283"/>
      <c r="K9" s="1283"/>
      <c r="L9" s="1283"/>
      <c r="M9" s="1283"/>
      <c r="N9" s="1283"/>
      <c r="O9" s="1283"/>
      <c r="P9" s="1283"/>
      <c r="Q9" s="1283"/>
      <c r="R9" s="1283"/>
      <c r="S9" s="1283"/>
      <c r="T9" s="1283"/>
      <c r="U9" s="1283"/>
      <c r="V9" s="1283"/>
      <c r="W9" s="1283"/>
      <c r="X9" s="1283"/>
      <c r="Y9" s="1283"/>
      <c r="Z9" s="1283"/>
      <c r="AA9" s="1283"/>
      <c r="AB9" s="1283"/>
      <c r="AC9" s="1283"/>
      <c r="AD9" s="1283"/>
      <c r="AE9" s="1283"/>
      <c r="AF9" s="1283"/>
      <c r="AG9" s="1283"/>
      <c r="AH9" s="1283"/>
      <c r="AI9" s="1283"/>
      <c r="AJ9" s="1283"/>
      <c r="AK9" s="1283"/>
      <c r="AL9" s="1283"/>
      <c r="AM9" s="1283"/>
      <c r="AN9" s="1283"/>
      <c r="AO9" s="1283"/>
      <c r="AP9" s="1283"/>
      <c r="AQ9" s="1283"/>
      <c r="AR9" s="1283"/>
      <c r="AS9" s="1283"/>
      <c r="AT9" s="1283"/>
      <c r="AU9" s="1283"/>
      <c r="AV9" s="1283"/>
      <c r="AW9" s="1283"/>
      <c r="AX9" s="1283"/>
      <c r="AY9" s="1283"/>
      <c r="AZ9" s="1283"/>
      <c r="BA9" s="1283"/>
      <c r="BB9" s="1283"/>
      <c r="BC9" s="1283"/>
      <c r="BD9" s="1283"/>
      <c r="BE9" s="1283"/>
      <c r="BF9" s="1283"/>
      <c r="BG9" s="1283"/>
      <c r="BH9" s="1283"/>
      <c r="BI9" s="1283"/>
      <c r="BJ9" s="1283"/>
      <c r="BK9" s="1283"/>
      <c r="BL9" s="1283"/>
      <c r="BM9" s="1283"/>
      <c r="BN9" s="1283"/>
      <c r="BO9" s="1283"/>
      <c r="BP9" s="1283"/>
      <c r="BQ9" s="1283"/>
      <c r="BR9" s="1283"/>
      <c r="BS9" s="1283"/>
      <c r="BT9" s="1283"/>
      <c r="BU9" s="1283"/>
      <c r="BV9" s="1283"/>
      <c r="BW9" s="1283"/>
      <c r="BX9" s="1283"/>
      <c r="BY9" s="1283"/>
      <c r="BZ9" s="1283"/>
      <c r="CA9" s="1283"/>
      <c r="CB9" s="1283"/>
      <c r="CC9" s="1283"/>
      <c r="CD9" s="1283"/>
      <c r="CE9" s="1283"/>
      <c r="CF9" s="1283"/>
      <c r="CG9" s="1283"/>
      <c r="CH9" s="1283"/>
      <c r="CI9" s="1283"/>
      <c r="CJ9" s="1283"/>
      <c r="CK9" s="1283"/>
      <c r="CL9" s="1283"/>
      <c r="CM9" s="1283"/>
      <c r="CN9" s="1283"/>
      <c r="CO9" s="1283"/>
      <c r="CP9" s="1283"/>
      <c r="CQ9" s="1283"/>
      <c r="CR9" s="1283"/>
      <c r="CS9" s="1283"/>
      <c r="CT9" s="1283"/>
      <c r="CU9" s="1283"/>
      <c r="CV9" s="1283"/>
      <c r="CW9" s="1283"/>
      <c r="CX9" s="1283"/>
      <c r="CY9" s="1283"/>
      <c r="CZ9" s="1283"/>
      <c r="DA9" s="1283"/>
      <c r="DB9" s="1283"/>
      <c r="DC9" s="1283"/>
      <c r="DD9" s="1283"/>
      <c r="DE9" s="1283"/>
      <c r="DF9" s="1283"/>
      <c r="DG9" s="1283"/>
      <c r="DH9" s="1283"/>
      <c r="DI9" s="1283"/>
      <c r="DJ9" s="1283"/>
      <c r="DK9" s="1283"/>
      <c r="DL9" s="1283"/>
      <c r="DM9" s="1283"/>
      <c r="DN9" s="1283"/>
      <c r="DO9" s="1283"/>
      <c r="DP9" s="1283"/>
      <c r="DQ9" s="1283"/>
      <c r="DR9" s="1283"/>
      <c r="DS9" s="1283"/>
      <c r="DT9" s="1283"/>
      <c r="DU9" s="1283"/>
      <c r="DV9" s="1283"/>
      <c r="DW9" s="1283"/>
      <c r="DX9" s="1283"/>
      <c r="DY9" s="1283"/>
      <c r="DZ9" s="1283"/>
      <c r="EA9" s="1283"/>
      <c r="EB9" s="1283"/>
      <c r="EC9" s="1283"/>
      <c r="ED9" s="1283"/>
      <c r="EE9" s="1283"/>
      <c r="EF9" s="1283"/>
      <c r="EG9" s="1283"/>
      <c r="EH9" s="1283"/>
      <c r="EI9" s="1283"/>
      <c r="EJ9" s="1283"/>
      <c r="EK9" s="1283"/>
      <c r="EL9" s="1283"/>
      <c r="EM9" s="1283"/>
      <c r="EN9" s="1283"/>
      <c r="EO9" s="1283"/>
      <c r="EP9" s="1283"/>
      <c r="EQ9" s="1283"/>
      <c r="ER9" s="1283"/>
      <c r="ES9" s="1283"/>
      <c r="ET9" s="1283"/>
      <c r="EU9" s="1283"/>
      <c r="EV9" s="1283"/>
      <c r="EW9" s="1283"/>
      <c r="EX9" s="1283"/>
      <c r="EY9" s="1283"/>
      <c r="EZ9" s="1283"/>
      <c r="FA9" s="1283"/>
      <c r="FB9" s="1283"/>
      <c r="FC9" s="1283"/>
      <c r="FD9" s="1283"/>
      <c r="FE9" s="1283"/>
      <c r="FF9" s="1283"/>
      <c r="FG9" s="1283"/>
      <c r="FH9" s="1283"/>
      <c r="FI9" s="1283"/>
      <c r="FJ9" s="1283"/>
      <c r="FK9" s="1283"/>
      <c r="FL9" s="1283"/>
      <c r="FM9" s="1283"/>
      <c r="FN9" s="1283"/>
      <c r="FO9" s="1283"/>
      <c r="FP9" s="1283"/>
      <c r="FQ9" s="1283"/>
      <c r="FR9" s="1283"/>
      <c r="FS9" s="1283"/>
      <c r="FT9" s="1283"/>
      <c r="FU9" s="1283"/>
      <c r="FV9" s="1283"/>
      <c r="FW9" s="1283"/>
      <c r="FX9" s="1283"/>
      <c r="FY9" s="1283"/>
      <c r="FZ9" s="1283"/>
      <c r="GA9" s="1283"/>
      <c r="GB9" s="1283"/>
      <c r="GC9" s="1283"/>
      <c r="GD9" s="1283"/>
      <c r="GE9" s="1283"/>
      <c r="GF9" s="1283"/>
      <c r="GG9" s="1283"/>
      <c r="GH9" s="1283"/>
      <c r="GI9" s="1283"/>
      <c r="GJ9" s="1283"/>
      <c r="GK9" s="1283"/>
      <c r="GL9" s="1283"/>
      <c r="GM9" s="1283"/>
      <c r="GN9" s="1283"/>
      <c r="GO9" s="1283"/>
      <c r="GP9" s="1283"/>
      <c r="GQ9" s="1283"/>
      <c r="GR9" s="1283"/>
      <c r="GS9" s="1283"/>
      <c r="GT9" s="1283"/>
      <c r="GU9" s="1283"/>
      <c r="GV9" s="1283"/>
      <c r="GW9" s="1283"/>
      <c r="GX9" s="1283"/>
      <c r="GY9" s="1283"/>
      <c r="GZ9" s="1283"/>
      <c r="HA9" s="1283"/>
      <c r="HB9" s="1283"/>
      <c r="HC9" s="1283"/>
      <c r="HD9" s="1283"/>
      <c r="HE9" s="1283"/>
      <c r="HF9" s="1283"/>
      <c r="HG9" s="1283"/>
      <c r="HH9" s="1283"/>
      <c r="HI9" s="1283"/>
      <c r="HJ9" s="1283"/>
      <c r="HK9" s="1283"/>
      <c r="HL9" s="1283"/>
      <c r="HM9" s="1283"/>
      <c r="HN9" s="1283"/>
      <c r="HO9" s="1283"/>
      <c r="HP9" s="1283"/>
      <c r="HQ9" s="1283"/>
      <c r="HR9" s="1283"/>
      <c r="HS9" s="1283"/>
      <c r="HT9" s="1283"/>
      <c r="HU9" s="1283"/>
      <c r="HV9" s="1283"/>
      <c r="HW9" s="1283"/>
      <c r="HX9" s="1283"/>
      <c r="HY9" s="1283"/>
      <c r="HZ9" s="1283"/>
      <c r="IA9" s="1283"/>
      <c r="IB9" s="1283"/>
      <c r="IC9" s="1283"/>
      <c r="ID9" s="1283"/>
      <c r="IE9" s="1283"/>
      <c r="IF9" s="1283"/>
      <c r="IG9" s="1283"/>
      <c r="IH9" s="1283"/>
      <c r="II9" s="1283"/>
      <c r="IJ9" s="1283"/>
      <c r="IK9" s="1283"/>
      <c r="IL9" s="1283"/>
      <c r="IM9" s="1283"/>
      <c r="IN9" s="1283"/>
      <c r="IO9" s="1283"/>
      <c r="IP9" s="1283"/>
      <c r="IQ9" s="1283"/>
      <c r="IR9" s="1283"/>
      <c r="IS9" s="1283"/>
      <c r="IT9" s="1283"/>
      <c r="IU9" s="1283"/>
      <c r="IV9" s="1283"/>
      <c r="IW9" s="1283"/>
      <c r="IX9" s="1283"/>
      <c r="IY9" s="1283"/>
      <c r="IZ9" s="1283"/>
      <c r="JA9" s="1283"/>
      <c r="JB9" s="1283"/>
      <c r="JC9" s="1283"/>
      <c r="JD9" s="1283"/>
      <c r="JE9" s="1283"/>
      <c r="JF9" s="1283"/>
      <c r="JG9" s="1283"/>
      <c r="JH9" s="1283"/>
      <c r="JI9" s="1283"/>
      <c r="JJ9" s="1283"/>
      <c r="JK9" s="1283"/>
      <c r="JL9" s="1283"/>
      <c r="JM9" s="1283"/>
      <c r="JN9" s="1283"/>
      <c r="JO9" s="1283"/>
      <c r="JP9" s="1283"/>
      <c r="JQ9" s="1283"/>
      <c r="JR9" s="1283"/>
      <c r="JS9" s="1283"/>
      <c r="JT9" s="1283"/>
      <c r="JU9" s="1283"/>
      <c r="JV9" s="1283"/>
      <c r="JW9" s="1283"/>
      <c r="JX9" s="1283"/>
      <c r="JY9" s="1283"/>
      <c r="JZ9" s="1283"/>
      <c r="KA9" s="1283"/>
      <c r="KB9" s="1283"/>
      <c r="KC9" s="1283"/>
      <c r="KD9" s="1283"/>
      <c r="KE9" s="1283"/>
      <c r="KF9" s="1283"/>
      <c r="KG9" s="1283"/>
      <c r="KH9" s="1283"/>
      <c r="KI9" s="1283"/>
      <c r="KJ9" s="1283"/>
      <c r="KK9" s="1283"/>
      <c r="KL9" s="1283"/>
      <c r="KM9" s="1283"/>
      <c r="KN9" s="1283"/>
      <c r="KO9" s="1283"/>
      <c r="KP9" s="1283"/>
      <c r="KQ9" s="1283"/>
      <c r="KR9" s="1283"/>
      <c r="KS9" s="1283"/>
      <c r="KT9" s="1283"/>
      <c r="KU9" s="1283"/>
      <c r="KV9" s="1283"/>
      <c r="KW9" s="1283"/>
      <c r="KX9" s="1283"/>
      <c r="KY9" s="1283"/>
      <c r="KZ9" s="1283"/>
      <c r="LA9" s="1283"/>
      <c r="LB9" s="1283"/>
      <c r="LC9" s="1283"/>
      <c r="LD9" s="1283"/>
      <c r="LE9" s="1283"/>
      <c r="LF9" s="1283"/>
      <c r="LG9" s="1283"/>
      <c r="LH9" s="1283"/>
      <c r="LI9" s="1283"/>
      <c r="LJ9" s="1283"/>
      <c r="LK9" s="1283"/>
      <c r="LL9" s="1283"/>
      <c r="LM9" s="1284"/>
    </row>
    <row r="10" spans="1:325">
      <c r="A10" s="145"/>
      <c r="B10" s="323" t="s">
        <v>443</v>
      </c>
      <c r="C10" s="324" t="s">
        <v>444</v>
      </c>
      <c r="D10" s="325">
        <f>SUM(D11:D36)</f>
        <v>0</v>
      </c>
      <c r="E10" s="237"/>
      <c r="F10" s="1285"/>
      <c r="G10" s="1285"/>
      <c r="H10" s="1285"/>
      <c r="I10" s="1285"/>
      <c r="J10" s="1285"/>
      <c r="K10" s="1285"/>
      <c r="L10" s="1285"/>
      <c r="M10" s="1285"/>
      <c r="N10" s="1285"/>
      <c r="O10" s="1285"/>
      <c r="P10" s="1285"/>
      <c r="Q10" s="1285"/>
      <c r="R10" s="1285"/>
      <c r="S10" s="1285"/>
      <c r="T10" s="1285"/>
      <c r="U10" s="1285"/>
      <c r="V10" s="1285"/>
      <c r="W10" s="1285"/>
      <c r="X10" s="1285"/>
      <c r="Y10" s="1285"/>
      <c r="Z10" s="1285"/>
      <c r="AA10" s="1285"/>
      <c r="AB10" s="1285"/>
      <c r="AC10" s="1285"/>
      <c r="AD10" s="1285"/>
      <c r="AE10" s="1285"/>
      <c r="AF10" s="1285"/>
      <c r="AG10" s="1285"/>
      <c r="AH10" s="1285"/>
      <c r="AI10" s="1285"/>
      <c r="AJ10" s="1285"/>
      <c r="AK10" s="1285"/>
      <c r="AL10" s="1285"/>
      <c r="AM10" s="1285"/>
      <c r="AN10" s="1285"/>
      <c r="AO10" s="1285"/>
      <c r="AP10" s="1285"/>
      <c r="AQ10" s="1285"/>
      <c r="AR10" s="1285"/>
      <c r="AS10" s="1285"/>
      <c r="AT10" s="1285"/>
      <c r="AU10" s="1285"/>
      <c r="AV10" s="1285"/>
      <c r="AW10" s="1285"/>
      <c r="AX10" s="1285"/>
      <c r="AY10" s="1285"/>
      <c r="AZ10" s="1285"/>
      <c r="BA10" s="1285"/>
      <c r="BB10" s="1285"/>
      <c r="BC10" s="1285"/>
      <c r="BD10" s="1285"/>
      <c r="BE10" s="1285"/>
      <c r="BF10" s="1285"/>
      <c r="BG10" s="1285"/>
      <c r="BH10" s="1285"/>
      <c r="BI10" s="1285"/>
      <c r="BJ10" s="1285"/>
      <c r="BK10" s="1285"/>
      <c r="BL10" s="1285"/>
      <c r="BM10" s="1285"/>
      <c r="BN10" s="1285"/>
      <c r="BO10" s="1285"/>
      <c r="BP10" s="1285"/>
      <c r="BQ10" s="1285"/>
      <c r="BR10" s="1285"/>
      <c r="BS10" s="1285"/>
      <c r="BT10" s="1285"/>
      <c r="BU10" s="1285"/>
      <c r="BV10" s="1285"/>
      <c r="BW10" s="1285"/>
      <c r="BX10" s="1285"/>
      <c r="BY10" s="1285"/>
      <c r="BZ10" s="1285"/>
      <c r="CA10" s="1285"/>
      <c r="CB10" s="1285"/>
      <c r="CC10" s="1285"/>
      <c r="CD10" s="1285"/>
      <c r="CE10" s="1285"/>
      <c r="CF10" s="1285"/>
      <c r="CG10" s="1285"/>
      <c r="CH10" s="1285"/>
      <c r="CI10" s="1285"/>
      <c r="CJ10" s="1285"/>
      <c r="CK10" s="1285"/>
      <c r="CL10" s="1285"/>
      <c r="CM10" s="1285"/>
      <c r="CN10" s="1285"/>
      <c r="CO10" s="1285"/>
      <c r="CP10" s="1285"/>
      <c r="CQ10" s="1285"/>
      <c r="CR10" s="1285"/>
      <c r="CS10" s="1285"/>
      <c r="CT10" s="1285"/>
      <c r="CU10" s="1285"/>
      <c r="CV10" s="1285"/>
      <c r="CW10" s="1285"/>
      <c r="CX10" s="1285"/>
      <c r="CY10" s="1285"/>
      <c r="CZ10" s="1285"/>
      <c r="DA10" s="1285"/>
      <c r="DB10" s="1285"/>
      <c r="DC10" s="1285"/>
      <c r="DD10" s="1285"/>
      <c r="DE10" s="1285"/>
      <c r="DF10" s="1285"/>
      <c r="DG10" s="1285"/>
      <c r="DH10" s="1285"/>
      <c r="DI10" s="1285"/>
      <c r="DJ10" s="1285"/>
      <c r="DK10" s="1285"/>
      <c r="DL10" s="1285"/>
      <c r="DM10" s="1285"/>
      <c r="DN10" s="1285"/>
      <c r="DO10" s="1285"/>
      <c r="DP10" s="1285"/>
      <c r="DQ10" s="1285"/>
      <c r="DR10" s="1285"/>
      <c r="DS10" s="1285"/>
      <c r="DT10" s="1285"/>
      <c r="DU10" s="1285"/>
      <c r="DV10" s="1285"/>
      <c r="DW10" s="1285"/>
      <c r="DX10" s="1285"/>
      <c r="DY10" s="1285"/>
      <c r="DZ10" s="1285"/>
      <c r="EA10" s="1285"/>
      <c r="EB10" s="1285"/>
      <c r="EC10" s="1285"/>
      <c r="ED10" s="1285"/>
      <c r="EE10" s="1285"/>
      <c r="EF10" s="1285"/>
      <c r="EG10" s="1285"/>
      <c r="EH10" s="1285"/>
      <c r="EI10" s="1285"/>
      <c r="EJ10" s="1285"/>
      <c r="EK10" s="1285"/>
      <c r="EL10" s="1285"/>
      <c r="EM10" s="1285"/>
      <c r="EN10" s="1285"/>
      <c r="EO10" s="1285"/>
      <c r="EP10" s="1285"/>
      <c r="EQ10" s="1285"/>
      <c r="ER10" s="1285"/>
      <c r="ES10" s="1285"/>
      <c r="ET10" s="1285"/>
      <c r="EU10" s="1285"/>
      <c r="EV10" s="1285"/>
      <c r="EW10" s="1285"/>
      <c r="EX10" s="1285"/>
      <c r="EY10" s="1285"/>
      <c r="EZ10" s="1285"/>
      <c r="FA10" s="1285"/>
      <c r="FB10" s="1285"/>
      <c r="FC10" s="1285"/>
      <c r="FD10" s="1285"/>
      <c r="FE10" s="1285"/>
      <c r="FF10" s="1285"/>
      <c r="FG10" s="1285"/>
      <c r="FH10" s="1285"/>
      <c r="FI10" s="1285"/>
      <c r="FJ10" s="1285"/>
      <c r="FK10" s="1285"/>
      <c r="FL10" s="1285"/>
      <c r="FM10" s="1285"/>
      <c r="FN10" s="1285"/>
      <c r="FO10" s="1285"/>
      <c r="FP10" s="1285"/>
      <c r="FQ10" s="1285"/>
      <c r="FR10" s="1285"/>
      <c r="FS10" s="1285"/>
      <c r="FT10" s="1285"/>
      <c r="FU10" s="1285"/>
      <c r="FV10" s="1285"/>
      <c r="FW10" s="1285"/>
      <c r="FX10" s="1285"/>
      <c r="FY10" s="1285"/>
      <c r="FZ10" s="1285"/>
      <c r="GA10" s="1285"/>
      <c r="GB10" s="1285"/>
      <c r="GC10" s="1285"/>
      <c r="GD10" s="1285"/>
      <c r="GE10" s="1285"/>
      <c r="GF10" s="1285"/>
      <c r="GG10" s="1285"/>
      <c r="GH10" s="1285"/>
      <c r="GI10" s="1285"/>
      <c r="GJ10" s="1285"/>
      <c r="GK10" s="1285"/>
      <c r="GL10" s="1285"/>
      <c r="GM10" s="1285"/>
      <c r="GN10" s="1285"/>
      <c r="GO10" s="1285"/>
      <c r="GP10" s="1285"/>
      <c r="GQ10" s="1285"/>
      <c r="GR10" s="1285"/>
      <c r="GS10" s="1285"/>
      <c r="GT10" s="1285"/>
      <c r="GU10" s="1285"/>
      <c r="GV10" s="1285"/>
      <c r="GW10" s="1285"/>
      <c r="GX10" s="1285"/>
      <c r="GY10" s="1285"/>
      <c r="GZ10" s="1285"/>
      <c r="HA10" s="1285"/>
      <c r="HB10" s="1285"/>
      <c r="HC10" s="1285"/>
      <c r="HD10" s="1285"/>
      <c r="HE10" s="1285"/>
      <c r="HF10" s="1285"/>
      <c r="HG10" s="1285"/>
      <c r="HH10" s="1285"/>
      <c r="HI10" s="1285"/>
      <c r="HJ10" s="1285"/>
      <c r="HK10" s="1285"/>
      <c r="HL10" s="1285"/>
      <c r="HM10" s="1285"/>
      <c r="HN10" s="1285"/>
      <c r="HO10" s="1285"/>
      <c r="HP10" s="1285"/>
      <c r="HQ10" s="1285"/>
      <c r="HR10" s="1285"/>
      <c r="HS10" s="1285"/>
      <c r="HT10" s="1285"/>
      <c r="HU10" s="1285"/>
      <c r="HV10" s="1285"/>
      <c r="HW10" s="1285"/>
      <c r="HX10" s="1285"/>
      <c r="HY10" s="1285"/>
      <c r="HZ10" s="1285"/>
      <c r="IA10" s="1285"/>
      <c r="IB10" s="1285"/>
      <c r="IC10" s="1285"/>
      <c r="ID10" s="1285"/>
      <c r="IE10" s="1285"/>
      <c r="IF10" s="1285"/>
      <c r="IG10" s="1285"/>
      <c r="IH10" s="1285"/>
      <c r="II10" s="1285"/>
      <c r="IJ10" s="1285"/>
      <c r="IK10" s="1285"/>
      <c r="IL10" s="1285"/>
      <c r="IM10" s="1285"/>
      <c r="IN10" s="1285"/>
      <c r="IO10" s="1285"/>
      <c r="IP10" s="1285"/>
      <c r="IQ10" s="1285"/>
      <c r="IR10" s="1285"/>
      <c r="IS10" s="1285"/>
      <c r="IT10" s="1285"/>
      <c r="IU10" s="1285"/>
      <c r="IV10" s="1285"/>
      <c r="IW10" s="1285"/>
      <c r="IX10" s="1285"/>
      <c r="IY10" s="1285"/>
      <c r="IZ10" s="1285"/>
      <c r="JA10" s="1285"/>
      <c r="JB10" s="1285"/>
      <c r="JC10" s="1285"/>
      <c r="JD10" s="1285"/>
      <c r="JE10" s="1285"/>
      <c r="JF10" s="1285"/>
      <c r="JG10" s="1285"/>
      <c r="JH10" s="1285"/>
      <c r="JI10" s="1285"/>
      <c r="JJ10" s="1285"/>
      <c r="JK10" s="1285"/>
      <c r="JL10" s="1285"/>
      <c r="JM10" s="1285"/>
      <c r="JN10" s="1285"/>
      <c r="JO10" s="1285"/>
      <c r="JP10" s="1285"/>
      <c r="JQ10" s="1285"/>
      <c r="JR10" s="1285"/>
      <c r="JS10" s="1285"/>
      <c r="JT10" s="1285"/>
      <c r="JU10" s="1285"/>
      <c r="JV10" s="1285"/>
      <c r="JW10" s="1285"/>
      <c r="JX10" s="1285"/>
      <c r="JY10" s="1285"/>
      <c r="JZ10" s="1285"/>
      <c r="KA10" s="1285"/>
      <c r="KB10" s="1285"/>
      <c r="KC10" s="1285"/>
      <c r="KD10" s="1285"/>
      <c r="KE10" s="1285"/>
      <c r="KF10" s="1285"/>
      <c r="KG10" s="1285"/>
      <c r="KH10" s="1285"/>
      <c r="KI10" s="1285"/>
      <c r="KJ10" s="1285"/>
      <c r="KK10" s="1285"/>
      <c r="KL10" s="1285"/>
      <c r="KM10" s="1285"/>
      <c r="KN10" s="1285"/>
      <c r="KO10" s="1285"/>
      <c r="KP10" s="1285"/>
      <c r="KQ10" s="1285"/>
      <c r="KR10" s="1285"/>
      <c r="KS10" s="1285"/>
      <c r="KT10" s="1285"/>
      <c r="KU10" s="1285"/>
      <c r="KV10" s="1285"/>
      <c r="KW10" s="1285"/>
      <c r="KX10" s="1285"/>
      <c r="KY10" s="1285"/>
      <c r="KZ10" s="1285"/>
      <c r="LA10" s="1285"/>
      <c r="LB10" s="1285"/>
      <c r="LC10" s="1285"/>
      <c r="LD10" s="1285"/>
      <c r="LE10" s="1285"/>
      <c r="LF10" s="1285"/>
      <c r="LG10" s="1285"/>
      <c r="LH10" s="1285"/>
      <c r="LI10" s="1285"/>
      <c r="LJ10" s="1285"/>
      <c r="LK10" s="1285"/>
      <c r="LL10" s="1285"/>
      <c r="LM10" s="1286"/>
    </row>
    <row r="11" spans="1:325">
      <c r="A11" s="145"/>
      <c r="B11" s="176" t="s">
        <v>445</v>
      </c>
      <c r="C11" s="193" t="s">
        <v>446</v>
      </c>
      <c r="D11" s="326"/>
      <c r="E11" s="327"/>
      <c r="F11" s="328" t="s">
        <v>1064</v>
      </c>
      <c r="G11" s="329"/>
      <c r="H11" s="329"/>
      <c r="I11" s="329"/>
      <c r="J11" s="329"/>
      <c r="K11" s="329"/>
      <c r="L11" s="329"/>
      <c r="M11" s="329"/>
      <c r="N11" s="329"/>
      <c r="O11" s="329"/>
      <c r="P11" s="329"/>
      <c r="Q11" s="329"/>
      <c r="R11" s="329"/>
      <c r="S11" s="329"/>
      <c r="T11" s="329"/>
      <c r="U11" s="329"/>
      <c r="V11" s="329"/>
      <c r="W11" s="329"/>
      <c r="X11" s="329"/>
      <c r="Y11" s="329"/>
      <c r="Z11" s="329"/>
      <c r="AA11" s="329"/>
      <c r="AB11" s="329"/>
      <c r="AC11" s="329"/>
      <c r="AD11" s="329"/>
      <c r="AE11" s="329"/>
      <c r="AF11" s="329"/>
      <c r="AG11" s="329"/>
      <c r="AH11" s="329"/>
      <c r="AI11" s="329"/>
      <c r="AJ11" s="329"/>
      <c r="AK11" s="329"/>
      <c r="AL11" s="329"/>
      <c r="AM11" s="329"/>
      <c r="AN11" s="329"/>
      <c r="AO11" s="329"/>
      <c r="AP11" s="329"/>
      <c r="AQ11" s="329"/>
      <c r="AR11" s="329"/>
      <c r="AS11" s="329"/>
      <c r="AT11" s="329"/>
      <c r="AU11" s="329"/>
      <c r="AV11" s="329"/>
      <c r="AW11" s="329"/>
      <c r="AX11" s="329"/>
      <c r="AY11" s="329"/>
      <c r="AZ11" s="329"/>
      <c r="BA11" s="329"/>
      <c r="BB11" s="329"/>
      <c r="BC11" s="329"/>
      <c r="BD11" s="329"/>
      <c r="BE11" s="329"/>
      <c r="BF11" s="329"/>
      <c r="BG11" s="329"/>
      <c r="BH11" s="329"/>
      <c r="BI11" s="329"/>
      <c r="BJ11" s="329"/>
      <c r="BK11" s="329"/>
      <c r="BL11" s="329"/>
      <c r="BM11" s="329"/>
      <c r="BN11" s="329"/>
      <c r="BO11" s="329"/>
      <c r="BP11" s="329"/>
      <c r="BQ11" s="329"/>
      <c r="BR11" s="329"/>
      <c r="BS11" s="329"/>
      <c r="BT11" s="329"/>
      <c r="BU11" s="329"/>
      <c r="BV11" s="329"/>
      <c r="BW11" s="329"/>
      <c r="BX11" s="329"/>
      <c r="BY11" s="329"/>
      <c r="BZ11" s="329"/>
      <c r="CA11" s="329"/>
      <c r="CB11" s="329"/>
      <c r="CC11" s="329"/>
      <c r="CD11" s="329"/>
      <c r="CE11" s="329"/>
      <c r="CF11" s="329"/>
      <c r="CG11" s="329"/>
      <c r="CH11" s="329"/>
      <c r="CI11" s="329"/>
      <c r="CJ11" s="329"/>
      <c r="CK11" s="329"/>
      <c r="CL11" s="329"/>
      <c r="CM11" s="329"/>
      <c r="CN11" s="329"/>
      <c r="CO11" s="329"/>
      <c r="CP11" s="329"/>
      <c r="CQ11" s="329"/>
      <c r="CR11" s="329"/>
      <c r="CS11" s="329"/>
      <c r="CT11" s="329"/>
      <c r="CU11" s="329"/>
      <c r="CV11" s="329"/>
      <c r="CW11" s="329"/>
      <c r="CX11" s="329"/>
      <c r="CY11" s="329"/>
      <c r="CZ11" s="329"/>
      <c r="DA11" s="329"/>
      <c r="DB11" s="329"/>
      <c r="DC11" s="329"/>
      <c r="DD11" s="329"/>
      <c r="DE11" s="329"/>
      <c r="DF11" s="329"/>
      <c r="DG11" s="329"/>
      <c r="DH11" s="329"/>
      <c r="DI11" s="329"/>
      <c r="DJ11" s="329"/>
      <c r="DK11" s="329"/>
      <c r="DL11" s="329"/>
      <c r="DM11" s="329"/>
      <c r="DN11" s="329"/>
      <c r="DO11" s="329"/>
      <c r="DP11" s="329"/>
      <c r="DQ11" s="329"/>
      <c r="DR11" s="329"/>
      <c r="DS11" s="329"/>
      <c r="DT11" s="329"/>
      <c r="DU11" s="329"/>
      <c r="DV11" s="329"/>
      <c r="DW11" s="329"/>
      <c r="DX11" s="329"/>
      <c r="DY11" s="329"/>
      <c r="DZ11" s="329"/>
      <c r="EA11" s="329"/>
      <c r="EB11" s="329"/>
      <c r="EC11" s="329"/>
      <c r="ED11" s="329"/>
      <c r="EE11" s="329"/>
      <c r="EF11" s="329"/>
      <c r="EG11" s="329"/>
      <c r="EH11" s="329"/>
      <c r="EI11" s="329"/>
      <c r="EJ11" s="329"/>
      <c r="EK11" s="329"/>
      <c r="EL11" s="329"/>
      <c r="EM11" s="329"/>
      <c r="EN11" s="329"/>
      <c r="EO11" s="329"/>
      <c r="EP11" s="329"/>
      <c r="EQ11" s="329"/>
      <c r="ER11" s="329"/>
      <c r="ES11" s="329"/>
      <c r="ET11" s="329"/>
      <c r="EU11" s="329"/>
      <c r="EV11" s="329"/>
      <c r="EW11" s="329"/>
      <c r="EX11" s="329"/>
      <c r="EY11" s="329"/>
      <c r="EZ11" s="329"/>
      <c r="FA11" s="329"/>
      <c r="FB11" s="329"/>
      <c r="FC11" s="329"/>
      <c r="FD11" s="329"/>
      <c r="FE11" s="329"/>
      <c r="FF11" s="329"/>
      <c r="FG11" s="329"/>
      <c r="FH11" s="329"/>
      <c r="FI11" s="329"/>
      <c r="FJ11" s="329"/>
      <c r="FK11" s="329"/>
      <c r="FL11" s="329"/>
      <c r="FM11" s="329"/>
      <c r="FN11" s="329"/>
      <c r="FO11" s="329"/>
      <c r="FP11" s="329"/>
      <c r="FQ11" s="329"/>
      <c r="FR11" s="329"/>
      <c r="FS11" s="329"/>
      <c r="FT11" s="329"/>
      <c r="FU11" s="329"/>
      <c r="FV11" s="329"/>
      <c r="FW11" s="329"/>
      <c r="FX11" s="329"/>
      <c r="FY11" s="329"/>
      <c r="FZ11" s="329"/>
      <c r="GA11" s="329"/>
      <c r="GB11" s="329"/>
      <c r="GC11" s="329"/>
      <c r="GD11" s="329"/>
      <c r="GE11" s="329"/>
      <c r="GF11" s="329"/>
      <c r="GG11" s="329"/>
      <c r="GH11" s="329"/>
      <c r="GI11" s="329"/>
      <c r="GJ11" s="329"/>
      <c r="GK11" s="329"/>
      <c r="GL11" s="329"/>
      <c r="GM11" s="329"/>
      <c r="GN11" s="329"/>
      <c r="GO11" s="329"/>
      <c r="GP11" s="329"/>
      <c r="GQ11" s="329"/>
      <c r="GR11" s="329"/>
      <c r="GS11" s="329"/>
      <c r="GT11" s="329"/>
      <c r="GU11" s="329"/>
      <c r="GV11" s="329"/>
      <c r="GW11" s="329"/>
      <c r="GX11" s="329"/>
      <c r="GY11" s="329"/>
      <c r="GZ11" s="329"/>
      <c r="HA11" s="329"/>
      <c r="HB11" s="329"/>
      <c r="HC11" s="329"/>
      <c r="HD11" s="329"/>
      <c r="HE11" s="329"/>
      <c r="HF11" s="329"/>
      <c r="HG11" s="329"/>
      <c r="HH11" s="329"/>
      <c r="HI11" s="329"/>
      <c r="HJ11" s="329"/>
      <c r="HK11" s="329"/>
      <c r="HL11" s="329"/>
      <c r="HM11" s="329"/>
      <c r="HN11" s="329"/>
      <c r="HO11" s="329"/>
      <c r="HP11" s="329"/>
      <c r="HQ11" s="329"/>
      <c r="HR11" s="329"/>
      <c r="HS11" s="329"/>
      <c r="HT11" s="329"/>
      <c r="HU11" s="329"/>
      <c r="HV11" s="329"/>
      <c r="HW11" s="329"/>
      <c r="HX11" s="329"/>
      <c r="HY11" s="329"/>
      <c r="HZ11" s="329"/>
      <c r="IA11" s="329"/>
      <c r="IB11" s="329"/>
      <c r="IC11" s="329"/>
      <c r="ID11" s="329"/>
      <c r="IE11" s="329"/>
      <c r="IF11" s="329"/>
      <c r="IG11" s="329"/>
      <c r="IH11" s="329"/>
      <c r="II11" s="329"/>
      <c r="IJ11" s="329"/>
      <c r="IK11" s="329"/>
      <c r="IL11" s="329"/>
      <c r="IM11" s="329"/>
      <c r="IN11" s="329"/>
      <c r="IO11" s="329"/>
      <c r="IP11" s="329"/>
      <c r="IQ11" s="329"/>
      <c r="IR11" s="329"/>
      <c r="IS11" s="329"/>
      <c r="IT11" s="329"/>
      <c r="IU11" s="329"/>
      <c r="IV11" s="329"/>
      <c r="IW11" s="329"/>
      <c r="IX11" s="329"/>
      <c r="IY11" s="329"/>
      <c r="IZ11" s="329"/>
      <c r="JA11" s="329"/>
      <c r="JB11" s="329"/>
      <c r="JC11" s="329"/>
      <c r="JD11" s="329"/>
      <c r="JE11" s="329"/>
      <c r="JF11" s="329"/>
      <c r="JG11" s="329"/>
      <c r="JH11" s="329"/>
      <c r="JI11" s="329"/>
      <c r="JJ11" s="329"/>
      <c r="JK11" s="329"/>
      <c r="JL11" s="329"/>
      <c r="JM11" s="329"/>
      <c r="JN11" s="329"/>
      <c r="JO11" s="329"/>
      <c r="JP11" s="329"/>
      <c r="JQ11" s="329"/>
      <c r="JR11" s="329"/>
      <c r="JS11" s="329"/>
      <c r="JT11" s="329"/>
      <c r="JU11" s="329"/>
      <c r="JV11" s="329"/>
      <c r="JW11" s="329"/>
      <c r="JX11" s="329"/>
      <c r="JY11" s="329"/>
      <c r="JZ11" s="329"/>
      <c r="KA11" s="329"/>
      <c r="KB11" s="329"/>
      <c r="KC11" s="329"/>
      <c r="KD11" s="329"/>
      <c r="KE11" s="329"/>
      <c r="KF11" s="329"/>
      <c r="KG11" s="329"/>
      <c r="KH11" s="329"/>
      <c r="KI11" s="329"/>
      <c r="KJ11" s="329"/>
      <c r="KK11" s="329"/>
      <c r="KL11" s="329"/>
      <c r="KM11" s="329"/>
      <c r="KN11" s="329"/>
      <c r="KO11" s="329"/>
      <c r="KP11" s="329"/>
      <c r="KQ11" s="329"/>
      <c r="KR11" s="329"/>
      <c r="KS11" s="329"/>
      <c r="KT11" s="329"/>
      <c r="KU11" s="329"/>
      <c r="KV11" s="329"/>
      <c r="KW11" s="329"/>
      <c r="KX11" s="329"/>
      <c r="KY11" s="329"/>
      <c r="KZ11" s="329"/>
      <c r="LA11" s="329"/>
      <c r="LB11" s="329"/>
      <c r="LC11" s="329"/>
      <c r="LD11" s="329"/>
      <c r="LE11" s="329"/>
      <c r="LF11" s="329"/>
      <c r="LG11" s="329"/>
      <c r="LH11" s="329"/>
      <c r="LI11" s="329"/>
      <c r="LJ11" s="329"/>
      <c r="LK11" s="329"/>
      <c r="LL11" s="329"/>
      <c r="LM11" s="329"/>
    </row>
    <row r="12" spans="1:325">
      <c r="A12" s="145"/>
      <c r="B12" s="176" t="s">
        <v>447</v>
      </c>
      <c r="C12" s="193" t="s">
        <v>448</v>
      </c>
      <c r="D12" s="326"/>
      <c r="E12" s="327"/>
      <c r="F12" s="328" t="s">
        <v>1064</v>
      </c>
      <c r="G12" s="329" t="s">
        <v>1064</v>
      </c>
      <c r="H12" s="329"/>
      <c r="I12" s="329"/>
      <c r="J12" s="329"/>
      <c r="K12" s="329"/>
      <c r="L12" s="329"/>
      <c r="M12" s="329"/>
      <c r="N12" s="329"/>
      <c r="O12" s="329"/>
      <c r="P12" s="329"/>
      <c r="Q12" s="329"/>
      <c r="R12" s="329"/>
      <c r="S12" s="329"/>
      <c r="T12" s="329"/>
      <c r="U12" s="329"/>
      <c r="V12" s="329"/>
      <c r="W12" s="329"/>
      <c r="X12" s="329"/>
      <c r="Y12" s="329"/>
      <c r="Z12" s="329"/>
      <c r="AA12" s="329"/>
      <c r="AB12" s="329"/>
      <c r="AC12" s="329"/>
      <c r="AD12" s="329"/>
      <c r="AE12" s="329"/>
      <c r="AF12" s="329"/>
      <c r="AG12" s="329"/>
      <c r="AH12" s="329"/>
      <c r="AI12" s="329"/>
      <c r="AJ12" s="329"/>
      <c r="AK12" s="329"/>
      <c r="AL12" s="329"/>
      <c r="AM12" s="329"/>
      <c r="AN12" s="329"/>
      <c r="AO12" s="329"/>
      <c r="AP12" s="329"/>
      <c r="AQ12" s="329"/>
      <c r="AR12" s="329"/>
      <c r="AS12" s="329"/>
      <c r="AT12" s="329"/>
      <c r="AU12" s="329"/>
      <c r="AV12" s="329"/>
      <c r="AW12" s="329"/>
      <c r="AX12" s="329"/>
      <c r="AY12" s="329"/>
      <c r="AZ12" s="329"/>
      <c r="BA12" s="329"/>
      <c r="BB12" s="329"/>
      <c r="BC12" s="329"/>
      <c r="BD12" s="329"/>
      <c r="BE12" s="329"/>
      <c r="BF12" s="329"/>
      <c r="BG12" s="329"/>
      <c r="BH12" s="329"/>
      <c r="BI12" s="329"/>
      <c r="BJ12" s="329"/>
      <c r="BK12" s="329"/>
      <c r="BL12" s="329"/>
      <c r="BM12" s="329"/>
      <c r="BN12" s="329"/>
      <c r="BO12" s="329"/>
      <c r="BP12" s="329"/>
      <c r="BQ12" s="329"/>
      <c r="BR12" s="329"/>
      <c r="BS12" s="329"/>
      <c r="BT12" s="329"/>
      <c r="BU12" s="329"/>
      <c r="BV12" s="329"/>
      <c r="BW12" s="329"/>
      <c r="BX12" s="329"/>
      <c r="BY12" s="329"/>
      <c r="BZ12" s="329"/>
      <c r="CA12" s="329"/>
      <c r="CB12" s="329"/>
      <c r="CC12" s="329"/>
      <c r="CD12" s="329"/>
      <c r="CE12" s="329"/>
      <c r="CF12" s="329"/>
      <c r="CG12" s="329"/>
      <c r="CH12" s="329"/>
      <c r="CI12" s="329"/>
      <c r="CJ12" s="329"/>
      <c r="CK12" s="329"/>
      <c r="CL12" s="329"/>
      <c r="CM12" s="329"/>
      <c r="CN12" s="329"/>
      <c r="CO12" s="329"/>
      <c r="CP12" s="329"/>
      <c r="CQ12" s="329"/>
      <c r="CR12" s="329"/>
      <c r="CS12" s="329"/>
      <c r="CT12" s="329"/>
      <c r="CU12" s="329"/>
      <c r="CV12" s="329"/>
      <c r="CW12" s="329"/>
      <c r="CX12" s="329"/>
      <c r="CY12" s="329"/>
      <c r="CZ12" s="329"/>
      <c r="DA12" s="329"/>
      <c r="DB12" s="329"/>
      <c r="DC12" s="329"/>
      <c r="DD12" s="329"/>
      <c r="DE12" s="329"/>
      <c r="DF12" s="329"/>
      <c r="DG12" s="329"/>
      <c r="DH12" s="329"/>
      <c r="DI12" s="329"/>
      <c r="DJ12" s="329"/>
      <c r="DK12" s="329"/>
      <c r="DL12" s="329"/>
      <c r="DM12" s="329"/>
      <c r="DN12" s="329"/>
      <c r="DO12" s="329"/>
      <c r="DP12" s="329"/>
      <c r="DQ12" s="329"/>
      <c r="DR12" s="329"/>
      <c r="DS12" s="329"/>
      <c r="DT12" s="329"/>
      <c r="DU12" s="329"/>
      <c r="DV12" s="329"/>
      <c r="DW12" s="329"/>
      <c r="DX12" s="329"/>
      <c r="DY12" s="329"/>
      <c r="DZ12" s="329"/>
      <c r="EA12" s="329"/>
      <c r="EB12" s="329"/>
      <c r="EC12" s="329"/>
      <c r="ED12" s="329"/>
      <c r="EE12" s="329"/>
      <c r="EF12" s="329"/>
      <c r="EG12" s="329"/>
      <c r="EH12" s="329"/>
      <c r="EI12" s="329"/>
      <c r="EJ12" s="329"/>
      <c r="EK12" s="329"/>
      <c r="EL12" s="329"/>
      <c r="EM12" s="329"/>
      <c r="EN12" s="329"/>
      <c r="EO12" s="329"/>
      <c r="EP12" s="329"/>
      <c r="EQ12" s="329"/>
      <c r="ER12" s="329"/>
      <c r="ES12" s="329"/>
      <c r="ET12" s="329"/>
      <c r="EU12" s="329"/>
      <c r="EV12" s="329"/>
      <c r="EW12" s="329"/>
      <c r="EX12" s="329"/>
      <c r="EY12" s="329"/>
      <c r="EZ12" s="329"/>
      <c r="FA12" s="329"/>
      <c r="FB12" s="329"/>
      <c r="FC12" s="329"/>
      <c r="FD12" s="329"/>
      <c r="FE12" s="329"/>
      <c r="FF12" s="329"/>
      <c r="FG12" s="329"/>
      <c r="FH12" s="329"/>
      <c r="FI12" s="329"/>
      <c r="FJ12" s="329"/>
      <c r="FK12" s="329"/>
      <c r="FL12" s="329"/>
      <c r="FM12" s="329"/>
      <c r="FN12" s="329"/>
      <c r="FO12" s="329"/>
      <c r="FP12" s="329"/>
      <c r="FQ12" s="329"/>
      <c r="FR12" s="329"/>
      <c r="FS12" s="329"/>
      <c r="FT12" s="329"/>
      <c r="FU12" s="329"/>
      <c r="FV12" s="329"/>
      <c r="FW12" s="329"/>
      <c r="FX12" s="329"/>
      <c r="FY12" s="329"/>
      <c r="FZ12" s="329"/>
      <c r="GA12" s="329"/>
      <c r="GB12" s="329"/>
      <c r="GC12" s="329"/>
      <c r="GD12" s="329"/>
      <c r="GE12" s="329"/>
      <c r="GF12" s="329"/>
      <c r="GG12" s="329"/>
      <c r="GH12" s="329"/>
      <c r="GI12" s="329"/>
      <c r="GJ12" s="329"/>
      <c r="GK12" s="329"/>
      <c r="GL12" s="329"/>
      <c r="GM12" s="329"/>
      <c r="GN12" s="329"/>
      <c r="GO12" s="329"/>
      <c r="GP12" s="329"/>
      <c r="GQ12" s="329"/>
      <c r="GR12" s="329"/>
      <c r="GS12" s="329"/>
      <c r="GT12" s="329"/>
      <c r="GU12" s="329"/>
      <c r="GV12" s="329"/>
      <c r="GW12" s="329"/>
      <c r="GX12" s="329"/>
      <c r="GY12" s="329"/>
      <c r="GZ12" s="329"/>
      <c r="HA12" s="329"/>
      <c r="HB12" s="329"/>
      <c r="HC12" s="329"/>
      <c r="HD12" s="329"/>
      <c r="HE12" s="329"/>
      <c r="HF12" s="329"/>
      <c r="HG12" s="329"/>
      <c r="HH12" s="329"/>
      <c r="HI12" s="329"/>
      <c r="HJ12" s="329"/>
      <c r="HK12" s="329"/>
      <c r="HL12" s="329"/>
      <c r="HM12" s="329"/>
      <c r="HN12" s="329"/>
      <c r="HO12" s="329"/>
      <c r="HP12" s="329"/>
      <c r="HQ12" s="329"/>
      <c r="HR12" s="329"/>
      <c r="HS12" s="329"/>
      <c r="HT12" s="329"/>
      <c r="HU12" s="329"/>
      <c r="HV12" s="329"/>
      <c r="HW12" s="329"/>
      <c r="HX12" s="329"/>
      <c r="HY12" s="329"/>
      <c r="HZ12" s="329"/>
      <c r="IA12" s="329"/>
      <c r="IB12" s="329"/>
      <c r="IC12" s="329"/>
      <c r="ID12" s="329"/>
      <c r="IE12" s="329"/>
      <c r="IF12" s="329"/>
      <c r="IG12" s="329"/>
      <c r="IH12" s="329"/>
      <c r="II12" s="329"/>
      <c r="IJ12" s="329"/>
      <c r="IK12" s="329"/>
      <c r="IL12" s="329"/>
      <c r="IM12" s="329"/>
      <c r="IN12" s="329"/>
      <c r="IO12" s="329"/>
      <c r="IP12" s="329"/>
      <c r="IQ12" s="329"/>
      <c r="IR12" s="329"/>
      <c r="IS12" s="329"/>
      <c r="IT12" s="329"/>
      <c r="IU12" s="329"/>
      <c r="IV12" s="329"/>
      <c r="IW12" s="329"/>
      <c r="IX12" s="329"/>
      <c r="IY12" s="329"/>
      <c r="IZ12" s="329"/>
      <c r="JA12" s="329"/>
      <c r="JB12" s="329"/>
      <c r="JC12" s="329"/>
      <c r="JD12" s="329"/>
      <c r="JE12" s="329"/>
      <c r="JF12" s="329"/>
      <c r="JG12" s="329"/>
      <c r="JH12" s="329"/>
      <c r="JI12" s="329"/>
      <c r="JJ12" s="329"/>
      <c r="JK12" s="329"/>
      <c r="JL12" s="329"/>
      <c r="JM12" s="329"/>
      <c r="JN12" s="329"/>
      <c r="JO12" s="329"/>
      <c r="JP12" s="329"/>
      <c r="JQ12" s="329"/>
      <c r="JR12" s="329"/>
      <c r="JS12" s="329"/>
      <c r="JT12" s="329"/>
      <c r="JU12" s="329"/>
      <c r="JV12" s="329"/>
      <c r="JW12" s="329"/>
      <c r="JX12" s="329"/>
      <c r="JY12" s="329"/>
      <c r="JZ12" s="329"/>
      <c r="KA12" s="329"/>
      <c r="KB12" s="329"/>
      <c r="KC12" s="329"/>
      <c r="KD12" s="329"/>
      <c r="KE12" s="329"/>
      <c r="KF12" s="329"/>
      <c r="KG12" s="329"/>
      <c r="KH12" s="329"/>
      <c r="KI12" s="329"/>
      <c r="KJ12" s="329"/>
      <c r="KK12" s="329"/>
      <c r="KL12" s="329"/>
      <c r="KM12" s="329"/>
      <c r="KN12" s="329"/>
      <c r="KO12" s="329"/>
      <c r="KP12" s="329"/>
      <c r="KQ12" s="329"/>
      <c r="KR12" s="329"/>
      <c r="KS12" s="329"/>
      <c r="KT12" s="329"/>
      <c r="KU12" s="329"/>
      <c r="KV12" s="329"/>
      <c r="KW12" s="329"/>
      <c r="KX12" s="329"/>
      <c r="KY12" s="329"/>
      <c r="KZ12" s="329"/>
      <c r="LA12" s="329"/>
      <c r="LB12" s="329"/>
      <c r="LC12" s="329"/>
      <c r="LD12" s="329"/>
      <c r="LE12" s="329"/>
      <c r="LF12" s="329"/>
      <c r="LG12" s="329"/>
      <c r="LH12" s="329"/>
      <c r="LI12" s="329"/>
      <c r="LJ12" s="329"/>
      <c r="LK12" s="329"/>
      <c r="LL12" s="329"/>
      <c r="LM12" s="329"/>
    </row>
    <row r="13" spans="1:325">
      <c r="A13" s="145"/>
      <c r="B13" s="176" t="s">
        <v>449</v>
      </c>
      <c r="C13" s="193" t="s">
        <v>450</v>
      </c>
      <c r="D13" s="326"/>
      <c r="E13" s="327"/>
      <c r="F13" s="328"/>
      <c r="G13" s="329"/>
      <c r="H13" s="330"/>
      <c r="I13" s="329"/>
      <c r="J13" s="329"/>
      <c r="K13" s="329"/>
      <c r="L13" s="329"/>
      <c r="M13" s="329"/>
      <c r="N13" s="329"/>
      <c r="O13" s="329"/>
      <c r="P13" s="329"/>
      <c r="Q13" s="329"/>
      <c r="R13" s="329"/>
      <c r="S13" s="329"/>
      <c r="T13" s="329"/>
      <c r="U13" s="329"/>
      <c r="V13" s="329"/>
      <c r="W13" s="329"/>
      <c r="X13" s="329"/>
      <c r="Y13" s="329"/>
      <c r="Z13" s="329"/>
      <c r="AA13" s="329"/>
      <c r="AB13" s="329"/>
      <c r="AC13" s="329"/>
      <c r="AD13" s="329"/>
      <c r="AE13" s="329"/>
      <c r="AF13" s="329"/>
      <c r="AG13" s="329"/>
      <c r="AH13" s="329"/>
      <c r="AI13" s="329"/>
      <c r="AJ13" s="329"/>
      <c r="AK13" s="329"/>
      <c r="AL13" s="329"/>
      <c r="AM13" s="329"/>
      <c r="AN13" s="329"/>
      <c r="AO13" s="329"/>
      <c r="AP13" s="329"/>
      <c r="AQ13" s="329"/>
      <c r="AR13" s="329"/>
      <c r="AS13" s="329"/>
      <c r="AT13" s="329"/>
      <c r="AU13" s="329"/>
      <c r="AV13" s="329"/>
      <c r="AW13" s="329"/>
      <c r="AX13" s="329"/>
      <c r="AY13" s="329"/>
      <c r="AZ13" s="329"/>
      <c r="BA13" s="329"/>
      <c r="BB13" s="329"/>
      <c r="BC13" s="329"/>
      <c r="BD13" s="329"/>
      <c r="BE13" s="329"/>
      <c r="BF13" s="329"/>
      <c r="BG13" s="329"/>
      <c r="BH13" s="329"/>
      <c r="BI13" s="329"/>
      <c r="BJ13" s="329"/>
      <c r="BK13" s="329"/>
      <c r="BL13" s="329"/>
      <c r="BM13" s="329"/>
      <c r="BN13" s="329"/>
      <c r="BO13" s="329"/>
      <c r="BP13" s="329"/>
      <c r="BQ13" s="329"/>
      <c r="BR13" s="329"/>
      <c r="BS13" s="329"/>
      <c r="BT13" s="329"/>
      <c r="BU13" s="329"/>
      <c r="BV13" s="329"/>
      <c r="BW13" s="329"/>
      <c r="BX13" s="329"/>
      <c r="BY13" s="329"/>
      <c r="BZ13" s="329"/>
      <c r="CA13" s="329"/>
      <c r="CB13" s="329"/>
      <c r="CC13" s="329"/>
      <c r="CD13" s="329"/>
      <c r="CE13" s="329"/>
      <c r="CF13" s="329"/>
      <c r="CG13" s="329"/>
      <c r="CH13" s="329"/>
      <c r="CI13" s="329"/>
      <c r="CJ13" s="329"/>
      <c r="CK13" s="329"/>
      <c r="CL13" s="329"/>
      <c r="CM13" s="329"/>
      <c r="CN13" s="329"/>
      <c r="CO13" s="329"/>
      <c r="CP13" s="329"/>
      <c r="CQ13" s="329"/>
      <c r="CR13" s="329"/>
      <c r="CS13" s="329"/>
      <c r="CT13" s="329"/>
      <c r="CU13" s="329"/>
      <c r="CV13" s="329"/>
      <c r="CW13" s="329"/>
      <c r="CX13" s="329"/>
      <c r="CY13" s="329"/>
      <c r="CZ13" s="329"/>
      <c r="DA13" s="329"/>
      <c r="DB13" s="329"/>
      <c r="DC13" s="329"/>
      <c r="DD13" s="329"/>
      <c r="DE13" s="329"/>
      <c r="DF13" s="329"/>
      <c r="DG13" s="329"/>
      <c r="DH13" s="329"/>
      <c r="DI13" s="329"/>
      <c r="DJ13" s="329"/>
      <c r="DK13" s="329"/>
      <c r="DL13" s="329"/>
      <c r="DM13" s="329"/>
      <c r="DN13" s="329"/>
      <c r="DO13" s="329"/>
      <c r="DP13" s="329"/>
      <c r="DQ13" s="329"/>
      <c r="DR13" s="329"/>
      <c r="DS13" s="329"/>
      <c r="DT13" s="329"/>
      <c r="DU13" s="329"/>
      <c r="DV13" s="329"/>
      <c r="DW13" s="329"/>
      <c r="DX13" s="329"/>
      <c r="DY13" s="329"/>
      <c r="DZ13" s="329"/>
      <c r="EA13" s="329"/>
      <c r="EB13" s="329"/>
      <c r="EC13" s="329"/>
      <c r="ED13" s="329"/>
      <c r="EE13" s="329"/>
      <c r="EF13" s="329"/>
      <c r="EG13" s="329"/>
      <c r="EH13" s="329"/>
      <c r="EI13" s="329"/>
      <c r="EJ13" s="329"/>
      <c r="EK13" s="329"/>
      <c r="EL13" s="329"/>
      <c r="EM13" s="329"/>
      <c r="EN13" s="329"/>
      <c r="EO13" s="329"/>
      <c r="EP13" s="329"/>
      <c r="EQ13" s="329"/>
      <c r="ER13" s="329"/>
      <c r="ES13" s="329"/>
      <c r="ET13" s="329"/>
      <c r="EU13" s="329"/>
      <c r="EV13" s="329"/>
      <c r="EW13" s="329"/>
      <c r="EX13" s="329"/>
      <c r="EY13" s="329"/>
      <c r="EZ13" s="329"/>
      <c r="FA13" s="329"/>
      <c r="FB13" s="329"/>
      <c r="FC13" s="329"/>
      <c r="FD13" s="329"/>
      <c r="FE13" s="329"/>
      <c r="FF13" s="329"/>
      <c r="FG13" s="329"/>
      <c r="FH13" s="329"/>
      <c r="FI13" s="329"/>
      <c r="FJ13" s="329"/>
      <c r="FK13" s="329"/>
      <c r="FL13" s="329"/>
      <c r="FM13" s="329"/>
      <c r="FN13" s="329"/>
      <c r="FO13" s="329"/>
      <c r="FP13" s="329"/>
      <c r="FQ13" s="329"/>
      <c r="FR13" s="329"/>
      <c r="FS13" s="329"/>
      <c r="FT13" s="329"/>
      <c r="FU13" s="329"/>
      <c r="FV13" s="329"/>
      <c r="FW13" s="329"/>
      <c r="FX13" s="329"/>
      <c r="FY13" s="329"/>
      <c r="FZ13" s="329"/>
      <c r="GA13" s="329"/>
      <c r="GB13" s="329"/>
      <c r="GC13" s="329"/>
      <c r="GD13" s="329"/>
      <c r="GE13" s="329"/>
      <c r="GF13" s="329"/>
      <c r="GG13" s="329"/>
      <c r="GH13" s="329"/>
      <c r="GI13" s="329"/>
      <c r="GJ13" s="329"/>
      <c r="GK13" s="329"/>
      <c r="GL13" s="329"/>
      <c r="GM13" s="329"/>
      <c r="GN13" s="329"/>
      <c r="GO13" s="329"/>
      <c r="GP13" s="329"/>
      <c r="GQ13" s="329"/>
      <c r="GR13" s="329"/>
      <c r="GS13" s="329"/>
      <c r="GT13" s="329"/>
      <c r="GU13" s="329"/>
      <c r="GV13" s="329"/>
      <c r="GW13" s="329"/>
      <c r="GX13" s="329"/>
      <c r="GY13" s="329"/>
      <c r="GZ13" s="329"/>
      <c r="HA13" s="329"/>
      <c r="HB13" s="329"/>
      <c r="HC13" s="329"/>
      <c r="HD13" s="329"/>
      <c r="HE13" s="329"/>
      <c r="HF13" s="329"/>
      <c r="HG13" s="329"/>
      <c r="HH13" s="329"/>
      <c r="HI13" s="329"/>
      <c r="HJ13" s="329"/>
      <c r="HK13" s="329"/>
      <c r="HL13" s="329"/>
      <c r="HM13" s="329"/>
      <c r="HN13" s="329"/>
      <c r="HO13" s="329"/>
      <c r="HP13" s="329"/>
      <c r="HQ13" s="329"/>
      <c r="HR13" s="329"/>
      <c r="HS13" s="329"/>
      <c r="HT13" s="329"/>
      <c r="HU13" s="329"/>
      <c r="HV13" s="329"/>
      <c r="HW13" s="329"/>
      <c r="HX13" s="329"/>
      <c r="HY13" s="329"/>
      <c r="HZ13" s="329"/>
      <c r="IA13" s="329"/>
      <c r="IB13" s="329"/>
      <c r="IC13" s="329"/>
      <c r="ID13" s="329"/>
      <c r="IE13" s="329"/>
      <c r="IF13" s="329"/>
      <c r="IG13" s="329"/>
      <c r="IH13" s="329"/>
      <c r="II13" s="329"/>
      <c r="IJ13" s="329"/>
      <c r="IK13" s="329"/>
      <c r="IL13" s="329"/>
      <c r="IM13" s="329"/>
      <c r="IN13" s="329"/>
      <c r="IO13" s="329"/>
      <c r="IP13" s="329"/>
      <c r="IQ13" s="329"/>
      <c r="IR13" s="329"/>
      <c r="IS13" s="329"/>
      <c r="IT13" s="329"/>
      <c r="IU13" s="329"/>
      <c r="IV13" s="329"/>
      <c r="IW13" s="329"/>
      <c r="IX13" s="329"/>
      <c r="IY13" s="329"/>
      <c r="IZ13" s="329"/>
      <c r="JA13" s="329"/>
      <c r="JB13" s="329"/>
      <c r="JC13" s="329"/>
      <c r="JD13" s="329"/>
      <c r="JE13" s="329"/>
      <c r="JF13" s="329"/>
      <c r="JG13" s="329"/>
      <c r="JH13" s="329"/>
      <c r="JI13" s="329"/>
      <c r="JJ13" s="329"/>
      <c r="JK13" s="329"/>
      <c r="JL13" s="329"/>
      <c r="JM13" s="329"/>
      <c r="JN13" s="329"/>
      <c r="JO13" s="329"/>
      <c r="JP13" s="329"/>
      <c r="JQ13" s="329"/>
      <c r="JR13" s="329"/>
      <c r="JS13" s="329"/>
      <c r="JT13" s="329"/>
      <c r="JU13" s="329"/>
      <c r="JV13" s="329"/>
      <c r="JW13" s="329"/>
      <c r="JX13" s="329"/>
      <c r="JY13" s="329"/>
      <c r="JZ13" s="329"/>
      <c r="KA13" s="329"/>
      <c r="KB13" s="329"/>
      <c r="KC13" s="329"/>
      <c r="KD13" s="329"/>
      <c r="KE13" s="329"/>
      <c r="KF13" s="329"/>
      <c r="KG13" s="329"/>
      <c r="KH13" s="329"/>
      <c r="KI13" s="329"/>
      <c r="KJ13" s="329"/>
      <c r="KK13" s="329"/>
      <c r="KL13" s="329"/>
      <c r="KM13" s="329"/>
      <c r="KN13" s="329"/>
      <c r="KO13" s="329"/>
      <c r="KP13" s="329"/>
      <c r="KQ13" s="329"/>
      <c r="KR13" s="329"/>
      <c r="KS13" s="329"/>
      <c r="KT13" s="329"/>
      <c r="KU13" s="329"/>
      <c r="KV13" s="329"/>
      <c r="KW13" s="329"/>
      <c r="KX13" s="329"/>
      <c r="KY13" s="329"/>
      <c r="KZ13" s="329"/>
      <c r="LA13" s="329"/>
      <c r="LB13" s="329"/>
      <c r="LC13" s="329"/>
      <c r="LD13" s="329"/>
      <c r="LE13" s="329"/>
      <c r="LF13" s="329"/>
      <c r="LG13" s="329"/>
      <c r="LH13" s="329"/>
      <c r="LI13" s="329"/>
      <c r="LJ13" s="329"/>
      <c r="LK13" s="329"/>
      <c r="LL13" s="329"/>
      <c r="LM13" s="329"/>
    </row>
    <row r="14" spans="1:325">
      <c r="A14" s="145"/>
      <c r="B14" s="176" t="s">
        <v>451</v>
      </c>
      <c r="C14" s="193" t="s">
        <v>452</v>
      </c>
      <c r="D14" s="326"/>
      <c r="E14" s="327"/>
      <c r="F14" s="328"/>
      <c r="G14" s="329" t="s">
        <v>1064</v>
      </c>
      <c r="H14" s="330"/>
      <c r="I14" s="330"/>
      <c r="J14" s="329"/>
      <c r="K14" s="329"/>
      <c r="L14" s="329"/>
      <c r="M14" s="329"/>
      <c r="N14" s="329"/>
      <c r="O14" s="329"/>
      <c r="P14" s="329"/>
      <c r="Q14" s="329"/>
      <c r="R14" s="329"/>
      <c r="S14" s="329"/>
      <c r="T14" s="329"/>
      <c r="U14" s="329"/>
      <c r="V14" s="329"/>
      <c r="W14" s="329"/>
      <c r="X14" s="329"/>
      <c r="Y14" s="329"/>
      <c r="Z14" s="329"/>
      <c r="AA14" s="329"/>
      <c r="AB14" s="329"/>
      <c r="AC14" s="329"/>
      <c r="AD14" s="329"/>
      <c r="AE14" s="329"/>
      <c r="AF14" s="329"/>
      <c r="AG14" s="329"/>
      <c r="AH14" s="329"/>
      <c r="AI14" s="329"/>
      <c r="AJ14" s="329"/>
      <c r="AK14" s="329"/>
      <c r="AL14" s="329"/>
      <c r="AM14" s="329"/>
      <c r="AN14" s="329"/>
      <c r="AO14" s="329"/>
      <c r="AP14" s="329"/>
      <c r="AQ14" s="329"/>
      <c r="AR14" s="329"/>
      <c r="AS14" s="329"/>
      <c r="AT14" s="329"/>
      <c r="AU14" s="329"/>
      <c r="AV14" s="329"/>
      <c r="AW14" s="329"/>
      <c r="AX14" s="329"/>
      <c r="AY14" s="329"/>
      <c r="AZ14" s="329"/>
      <c r="BA14" s="329"/>
      <c r="BB14" s="329"/>
      <c r="BC14" s="329"/>
      <c r="BD14" s="329"/>
      <c r="BE14" s="329"/>
      <c r="BF14" s="329"/>
      <c r="BG14" s="329"/>
      <c r="BH14" s="329"/>
      <c r="BI14" s="329"/>
      <c r="BJ14" s="329"/>
      <c r="BK14" s="329"/>
      <c r="BL14" s="329"/>
      <c r="BM14" s="329"/>
      <c r="BN14" s="329"/>
      <c r="BO14" s="329"/>
      <c r="BP14" s="329"/>
      <c r="BQ14" s="329"/>
      <c r="BR14" s="329"/>
      <c r="BS14" s="329"/>
      <c r="BT14" s="329"/>
      <c r="BU14" s="329"/>
      <c r="BV14" s="329"/>
      <c r="BW14" s="329"/>
      <c r="BX14" s="329"/>
      <c r="BY14" s="329"/>
      <c r="BZ14" s="329"/>
      <c r="CA14" s="329"/>
      <c r="CB14" s="329"/>
      <c r="CC14" s="329"/>
      <c r="CD14" s="329"/>
      <c r="CE14" s="329"/>
      <c r="CF14" s="329"/>
      <c r="CG14" s="329"/>
      <c r="CH14" s="329"/>
      <c r="CI14" s="329"/>
      <c r="CJ14" s="329"/>
      <c r="CK14" s="329"/>
      <c r="CL14" s="329"/>
      <c r="CM14" s="329"/>
      <c r="CN14" s="329"/>
      <c r="CO14" s="329"/>
      <c r="CP14" s="329"/>
      <c r="CQ14" s="329"/>
      <c r="CR14" s="329"/>
      <c r="CS14" s="329"/>
      <c r="CT14" s="329"/>
      <c r="CU14" s="329"/>
      <c r="CV14" s="329"/>
      <c r="CW14" s="329"/>
      <c r="CX14" s="329"/>
      <c r="CY14" s="329"/>
      <c r="CZ14" s="329"/>
      <c r="DA14" s="329"/>
      <c r="DB14" s="329"/>
      <c r="DC14" s="329"/>
      <c r="DD14" s="329"/>
      <c r="DE14" s="329"/>
      <c r="DF14" s="329"/>
      <c r="DG14" s="329"/>
      <c r="DH14" s="329"/>
      <c r="DI14" s="329"/>
      <c r="DJ14" s="329"/>
      <c r="DK14" s="329"/>
      <c r="DL14" s="329"/>
      <c r="DM14" s="329"/>
      <c r="DN14" s="329"/>
      <c r="DO14" s="329"/>
      <c r="DP14" s="329"/>
      <c r="DQ14" s="329"/>
      <c r="DR14" s="329"/>
      <c r="DS14" s="329"/>
      <c r="DT14" s="329"/>
      <c r="DU14" s="329"/>
      <c r="DV14" s="329"/>
      <c r="DW14" s="329"/>
      <c r="DX14" s="329"/>
      <c r="DY14" s="329"/>
      <c r="DZ14" s="329"/>
      <c r="EA14" s="329"/>
      <c r="EB14" s="329"/>
      <c r="EC14" s="329"/>
      <c r="ED14" s="329"/>
      <c r="EE14" s="329"/>
      <c r="EF14" s="329"/>
      <c r="EG14" s="329"/>
      <c r="EH14" s="329"/>
      <c r="EI14" s="329"/>
      <c r="EJ14" s="329"/>
      <c r="EK14" s="329"/>
      <c r="EL14" s="329"/>
      <c r="EM14" s="329"/>
      <c r="EN14" s="329"/>
      <c r="EO14" s="329"/>
      <c r="EP14" s="329"/>
      <c r="EQ14" s="329"/>
      <c r="ER14" s="329"/>
      <c r="ES14" s="329"/>
      <c r="ET14" s="329"/>
      <c r="EU14" s="329"/>
      <c r="EV14" s="329"/>
      <c r="EW14" s="329"/>
      <c r="EX14" s="329"/>
      <c r="EY14" s="329"/>
      <c r="EZ14" s="329"/>
      <c r="FA14" s="329"/>
      <c r="FB14" s="329"/>
      <c r="FC14" s="329"/>
      <c r="FD14" s="329"/>
      <c r="FE14" s="329"/>
      <c r="FF14" s="329"/>
      <c r="FG14" s="329"/>
      <c r="FH14" s="329"/>
      <c r="FI14" s="329"/>
      <c r="FJ14" s="329"/>
      <c r="FK14" s="329"/>
      <c r="FL14" s="329"/>
      <c r="FM14" s="329"/>
      <c r="FN14" s="329"/>
      <c r="FO14" s="329"/>
      <c r="FP14" s="329"/>
      <c r="FQ14" s="329"/>
      <c r="FR14" s="329"/>
      <c r="FS14" s="329"/>
      <c r="FT14" s="329"/>
      <c r="FU14" s="329"/>
      <c r="FV14" s="329"/>
      <c r="FW14" s="329"/>
      <c r="FX14" s="329"/>
      <c r="FY14" s="329"/>
      <c r="FZ14" s="329"/>
      <c r="GA14" s="329"/>
      <c r="GB14" s="329"/>
      <c r="GC14" s="329"/>
      <c r="GD14" s="329"/>
      <c r="GE14" s="329"/>
      <c r="GF14" s="329"/>
      <c r="GG14" s="329"/>
      <c r="GH14" s="329"/>
      <c r="GI14" s="329"/>
      <c r="GJ14" s="329"/>
      <c r="GK14" s="329"/>
      <c r="GL14" s="329"/>
      <c r="GM14" s="329"/>
      <c r="GN14" s="329"/>
      <c r="GO14" s="329"/>
      <c r="GP14" s="329"/>
      <c r="GQ14" s="329"/>
      <c r="GR14" s="329"/>
      <c r="GS14" s="329"/>
      <c r="GT14" s="329"/>
      <c r="GU14" s="329"/>
      <c r="GV14" s="329"/>
      <c r="GW14" s="329"/>
      <c r="GX14" s="329"/>
      <c r="GY14" s="329"/>
      <c r="GZ14" s="329"/>
      <c r="HA14" s="329"/>
      <c r="HB14" s="329"/>
      <c r="HC14" s="329"/>
      <c r="HD14" s="329"/>
      <c r="HE14" s="329"/>
      <c r="HF14" s="329"/>
      <c r="HG14" s="329"/>
      <c r="HH14" s="329"/>
      <c r="HI14" s="329"/>
      <c r="HJ14" s="329"/>
      <c r="HK14" s="329"/>
      <c r="HL14" s="329"/>
      <c r="HM14" s="329"/>
      <c r="HN14" s="329"/>
      <c r="HO14" s="329"/>
      <c r="HP14" s="329"/>
      <c r="HQ14" s="329"/>
      <c r="HR14" s="329"/>
      <c r="HS14" s="329"/>
      <c r="HT14" s="329"/>
      <c r="HU14" s="329"/>
      <c r="HV14" s="329"/>
      <c r="HW14" s="329"/>
      <c r="HX14" s="329"/>
      <c r="HY14" s="329"/>
      <c r="HZ14" s="329"/>
      <c r="IA14" s="329"/>
      <c r="IB14" s="329"/>
      <c r="IC14" s="329"/>
      <c r="ID14" s="329"/>
      <c r="IE14" s="329"/>
      <c r="IF14" s="329"/>
      <c r="IG14" s="329"/>
      <c r="IH14" s="329"/>
      <c r="II14" s="329"/>
      <c r="IJ14" s="329"/>
      <c r="IK14" s="329"/>
      <c r="IL14" s="329"/>
      <c r="IM14" s="329"/>
      <c r="IN14" s="329"/>
      <c r="IO14" s="329"/>
      <c r="IP14" s="329"/>
      <c r="IQ14" s="329"/>
      <c r="IR14" s="329"/>
      <c r="IS14" s="329"/>
      <c r="IT14" s="329"/>
      <c r="IU14" s="329"/>
      <c r="IV14" s="329"/>
      <c r="IW14" s="329"/>
      <c r="IX14" s="329"/>
      <c r="IY14" s="329"/>
      <c r="IZ14" s="329"/>
      <c r="JA14" s="329"/>
      <c r="JB14" s="329"/>
      <c r="JC14" s="329"/>
      <c r="JD14" s="329"/>
      <c r="JE14" s="329"/>
      <c r="JF14" s="329"/>
      <c r="JG14" s="329"/>
      <c r="JH14" s="329"/>
      <c r="JI14" s="329"/>
      <c r="JJ14" s="329"/>
      <c r="JK14" s="329"/>
      <c r="JL14" s="329"/>
      <c r="JM14" s="329"/>
      <c r="JN14" s="329"/>
      <c r="JO14" s="329"/>
      <c r="JP14" s="329"/>
      <c r="JQ14" s="329"/>
      <c r="JR14" s="329"/>
      <c r="JS14" s="329"/>
      <c r="JT14" s="329"/>
      <c r="JU14" s="329"/>
      <c r="JV14" s="329"/>
      <c r="JW14" s="329"/>
      <c r="JX14" s="329"/>
      <c r="JY14" s="329"/>
      <c r="JZ14" s="329"/>
      <c r="KA14" s="329"/>
      <c r="KB14" s="329"/>
      <c r="KC14" s="329"/>
      <c r="KD14" s="329"/>
      <c r="KE14" s="329"/>
      <c r="KF14" s="329"/>
      <c r="KG14" s="329"/>
      <c r="KH14" s="329"/>
      <c r="KI14" s="329"/>
      <c r="KJ14" s="329"/>
      <c r="KK14" s="329"/>
      <c r="KL14" s="329"/>
      <c r="KM14" s="329"/>
      <c r="KN14" s="329"/>
      <c r="KO14" s="329"/>
      <c r="KP14" s="329"/>
      <c r="KQ14" s="329"/>
      <c r="KR14" s="329"/>
      <c r="KS14" s="329"/>
      <c r="KT14" s="329"/>
      <c r="KU14" s="329"/>
      <c r="KV14" s="329"/>
      <c r="KW14" s="329"/>
      <c r="KX14" s="329"/>
      <c r="KY14" s="329"/>
      <c r="KZ14" s="329"/>
      <c r="LA14" s="329"/>
      <c r="LB14" s="329"/>
      <c r="LC14" s="329"/>
      <c r="LD14" s="329"/>
      <c r="LE14" s="329"/>
      <c r="LF14" s="329"/>
      <c r="LG14" s="329"/>
      <c r="LH14" s="329"/>
      <c r="LI14" s="329"/>
      <c r="LJ14" s="329"/>
      <c r="LK14" s="329"/>
      <c r="LL14" s="329"/>
      <c r="LM14" s="329"/>
    </row>
    <row r="15" spans="1:325">
      <c r="A15" s="145"/>
      <c r="B15" s="176" t="s">
        <v>453</v>
      </c>
      <c r="C15" s="193" t="s">
        <v>454</v>
      </c>
      <c r="D15" s="326"/>
      <c r="E15" s="327"/>
      <c r="F15" s="328"/>
      <c r="G15" s="329"/>
      <c r="H15" s="329" t="s">
        <v>1064</v>
      </c>
      <c r="I15" s="329"/>
      <c r="J15" s="329"/>
      <c r="K15" s="329"/>
      <c r="L15" s="329"/>
      <c r="M15" s="329"/>
      <c r="N15" s="329"/>
      <c r="O15" s="329"/>
      <c r="P15" s="329"/>
      <c r="Q15" s="329"/>
      <c r="R15" s="329"/>
      <c r="S15" s="329"/>
      <c r="T15" s="329"/>
      <c r="U15" s="329"/>
      <c r="V15" s="329"/>
      <c r="W15" s="329"/>
      <c r="X15" s="329"/>
      <c r="Y15" s="329"/>
      <c r="Z15" s="329"/>
      <c r="AA15" s="329"/>
      <c r="AB15" s="329"/>
      <c r="AC15" s="329"/>
      <c r="AD15" s="329"/>
      <c r="AE15" s="329"/>
      <c r="AF15" s="329"/>
      <c r="AG15" s="329"/>
      <c r="AH15" s="329"/>
      <c r="AI15" s="329"/>
      <c r="AJ15" s="329"/>
      <c r="AK15" s="329"/>
      <c r="AL15" s="329"/>
      <c r="AM15" s="329"/>
      <c r="AN15" s="329"/>
      <c r="AO15" s="329"/>
      <c r="AP15" s="329"/>
      <c r="AQ15" s="329"/>
      <c r="AR15" s="329"/>
      <c r="AS15" s="329"/>
      <c r="AT15" s="329"/>
      <c r="AU15" s="329"/>
      <c r="AV15" s="329"/>
      <c r="AW15" s="329"/>
      <c r="AX15" s="329"/>
      <c r="AY15" s="329"/>
      <c r="AZ15" s="329"/>
      <c r="BA15" s="329"/>
      <c r="BB15" s="329"/>
      <c r="BC15" s="329"/>
      <c r="BD15" s="329"/>
      <c r="BE15" s="329"/>
      <c r="BF15" s="329"/>
      <c r="BG15" s="329"/>
      <c r="BH15" s="329"/>
      <c r="BI15" s="329"/>
      <c r="BJ15" s="329"/>
      <c r="BK15" s="329"/>
      <c r="BL15" s="329"/>
      <c r="BM15" s="329"/>
      <c r="BN15" s="329"/>
      <c r="BO15" s="329"/>
      <c r="BP15" s="329"/>
      <c r="BQ15" s="329"/>
      <c r="BR15" s="329"/>
      <c r="BS15" s="329"/>
      <c r="BT15" s="329"/>
      <c r="BU15" s="329"/>
      <c r="BV15" s="329"/>
      <c r="BW15" s="329"/>
      <c r="BX15" s="329"/>
      <c r="BY15" s="329"/>
      <c r="BZ15" s="329"/>
      <c r="CA15" s="329"/>
      <c r="CB15" s="329"/>
      <c r="CC15" s="329"/>
      <c r="CD15" s="329"/>
      <c r="CE15" s="329"/>
      <c r="CF15" s="329"/>
      <c r="CG15" s="329"/>
      <c r="CH15" s="329"/>
      <c r="CI15" s="329"/>
      <c r="CJ15" s="329"/>
      <c r="CK15" s="329"/>
      <c r="CL15" s="329"/>
      <c r="CM15" s="329"/>
      <c r="CN15" s="329"/>
      <c r="CO15" s="329"/>
      <c r="CP15" s="329"/>
      <c r="CQ15" s="329"/>
      <c r="CR15" s="329"/>
      <c r="CS15" s="329"/>
      <c r="CT15" s="329"/>
      <c r="CU15" s="329"/>
      <c r="CV15" s="329"/>
      <c r="CW15" s="329"/>
      <c r="CX15" s="329"/>
      <c r="CY15" s="329"/>
      <c r="CZ15" s="329"/>
      <c r="DA15" s="329"/>
      <c r="DB15" s="329"/>
      <c r="DC15" s="329"/>
      <c r="DD15" s="329"/>
      <c r="DE15" s="329"/>
      <c r="DF15" s="329"/>
      <c r="DG15" s="329"/>
      <c r="DH15" s="329"/>
      <c r="DI15" s="329"/>
      <c r="DJ15" s="329"/>
      <c r="DK15" s="329"/>
      <c r="DL15" s="329"/>
      <c r="DM15" s="329"/>
      <c r="DN15" s="329"/>
      <c r="DO15" s="329"/>
      <c r="DP15" s="329"/>
      <c r="DQ15" s="329"/>
      <c r="DR15" s="329"/>
      <c r="DS15" s="329"/>
      <c r="DT15" s="329"/>
      <c r="DU15" s="329"/>
      <c r="DV15" s="329"/>
      <c r="DW15" s="329"/>
      <c r="DX15" s="329"/>
      <c r="DY15" s="329"/>
      <c r="DZ15" s="329"/>
      <c r="EA15" s="329"/>
      <c r="EB15" s="329"/>
      <c r="EC15" s="329"/>
      <c r="ED15" s="329"/>
      <c r="EE15" s="329"/>
      <c r="EF15" s="329"/>
      <c r="EG15" s="329"/>
      <c r="EH15" s="329"/>
      <c r="EI15" s="329"/>
      <c r="EJ15" s="329"/>
      <c r="EK15" s="329"/>
      <c r="EL15" s="329"/>
      <c r="EM15" s="329"/>
      <c r="EN15" s="329"/>
      <c r="EO15" s="329"/>
      <c r="EP15" s="329"/>
      <c r="EQ15" s="329"/>
      <c r="ER15" s="329"/>
      <c r="ES15" s="329"/>
      <c r="ET15" s="329"/>
      <c r="EU15" s="329"/>
      <c r="EV15" s="329"/>
      <c r="EW15" s="329"/>
      <c r="EX15" s="329"/>
      <c r="EY15" s="329"/>
      <c r="EZ15" s="329"/>
      <c r="FA15" s="329"/>
      <c r="FB15" s="329"/>
      <c r="FC15" s="329"/>
      <c r="FD15" s="329"/>
      <c r="FE15" s="329"/>
      <c r="FF15" s="329"/>
      <c r="FG15" s="329"/>
      <c r="FH15" s="329"/>
      <c r="FI15" s="329"/>
      <c r="FJ15" s="329"/>
      <c r="FK15" s="329"/>
      <c r="FL15" s="329"/>
      <c r="FM15" s="329"/>
      <c r="FN15" s="329"/>
      <c r="FO15" s="329"/>
      <c r="FP15" s="329"/>
      <c r="FQ15" s="329"/>
      <c r="FR15" s="329"/>
      <c r="FS15" s="329"/>
      <c r="FT15" s="329"/>
      <c r="FU15" s="329"/>
      <c r="FV15" s="329"/>
      <c r="FW15" s="329"/>
      <c r="FX15" s="329"/>
      <c r="FY15" s="329"/>
      <c r="FZ15" s="329"/>
      <c r="GA15" s="329"/>
      <c r="GB15" s="329"/>
      <c r="GC15" s="329"/>
      <c r="GD15" s="329"/>
      <c r="GE15" s="329"/>
      <c r="GF15" s="329"/>
      <c r="GG15" s="329"/>
      <c r="GH15" s="329"/>
      <c r="GI15" s="329"/>
      <c r="GJ15" s="329"/>
      <c r="GK15" s="329"/>
      <c r="GL15" s="329"/>
      <c r="GM15" s="329"/>
      <c r="GN15" s="329"/>
      <c r="GO15" s="329"/>
      <c r="GP15" s="329"/>
      <c r="GQ15" s="329"/>
      <c r="GR15" s="329"/>
      <c r="GS15" s="329"/>
      <c r="GT15" s="329"/>
      <c r="GU15" s="329"/>
      <c r="GV15" s="329"/>
      <c r="GW15" s="329"/>
      <c r="GX15" s="329"/>
      <c r="GY15" s="329"/>
      <c r="GZ15" s="329"/>
      <c r="HA15" s="329"/>
      <c r="HB15" s="329"/>
      <c r="HC15" s="329"/>
      <c r="HD15" s="329"/>
      <c r="HE15" s="329"/>
      <c r="HF15" s="329"/>
      <c r="HG15" s="329"/>
      <c r="HH15" s="329"/>
      <c r="HI15" s="329"/>
      <c r="HJ15" s="329"/>
      <c r="HK15" s="329"/>
      <c r="HL15" s="329"/>
      <c r="HM15" s="329"/>
      <c r="HN15" s="329"/>
      <c r="HO15" s="329"/>
      <c r="HP15" s="329"/>
      <c r="HQ15" s="329"/>
      <c r="HR15" s="329"/>
      <c r="HS15" s="329"/>
      <c r="HT15" s="329"/>
      <c r="HU15" s="329"/>
      <c r="HV15" s="329"/>
      <c r="HW15" s="329"/>
      <c r="HX15" s="329"/>
      <c r="HY15" s="329"/>
      <c r="HZ15" s="329"/>
      <c r="IA15" s="329"/>
      <c r="IB15" s="329"/>
      <c r="IC15" s="329"/>
      <c r="ID15" s="329"/>
      <c r="IE15" s="329"/>
      <c r="IF15" s="329"/>
      <c r="IG15" s="329"/>
      <c r="IH15" s="329"/>
      <c r="II15" s="329"/>
      <c r="IJ15" s="329"/>
      <c r="IK15" s="329"/>
      <c r="IL15" s="329"/>
      <c r="IM15" s="329"/>
      <c r="IN15" s="329"/>
      <c r="IO15" s="329"/>
      <c r="IP15" s="329"/>
      <c r="IQ15" s="329"/>
      <c r="IR15" s="329"/>
      <c r="IS15" s="329"/>
      <c r="IT15" s="329"/>
      <c r="IU15" s="329"/>
      <c r="IV15" s="329"/>
      <c r="IW15" s="329"/>
      <c r="IX15" s="329"/>
      <c r="IY15" s="329"/>
      <c r="IZ15" s="329"/>
      <c r="JA15" s="329"/>
      <c r="JB15" s="329"/>
      <c r="JC15" s="329"/>
      <c r="JD15" s="329"/>
      <c r="JE15" s="329"/>
      <c r="JF15" s="329"/>
      <c r="JG15" s="329"/>
      <c r="JH15" s="329"/>
      <c r="JI15" s="329"/>
      <c r="JJ15" s="329"/>
      <c r="JK15" s="329"/>
      <c r="JL15" s="329"/>
      <c r="JM15" s="329"/>
      <c r="JN15" s="329"/>
      <c r="JO15" s="329"/>
      <c r="JP15" s="329"/>
      <c r="JQ15" s="329"/>
      <c r="JR15" s="329"/>
      <c r="JS15" s="329"/>
      <c r="JT15" s="329"/>
      <c r="JU15" s="329"/>
      <c r="JV15" s="329"/>
      <c r="JW15" s="329"/>
      <c r="JX15" s="329"/>
      <c r="JY15" s="329"/>
      <c r="JZ15" s="329"/>
      <c r="KA15" s="329"/>
      <c r="KB15" s="329"/>
      <c r="KC15" s="329"/>
      <c r="KD15" s="329"/>
      <c r="KE15" s="329"/>
      <c r="KF15" s="329"/>
      <c r="KG15" s="329"/>
      <c r="KH15" s="329"/>
      <c r="KI15" s="329"/>
      <c r="KJ15" s="329"/>
      <c r="KK15" s="329"/>
      <c r="KL15" s="329"/>
      <c r="KM15" s="329"/>
      <c r="KN15" s="329"/>
      <c r="KO15" s="329"/>
      <c r="KP15" s="329"/>
      <c r="KQ15" s="329"/>
      <c r="KR15" s="329"/>
      <c r="KS15" s="329"/>
      <c r="KT15" s="329"/>
      <c r="KU15" s="329"/>
      <c r="KV15" s="329"/>
      <c r="KW15" s="329"/>
      <c r="KX15" s="329"/>
      <c r="KY15" s="329"/>
      <c r="KZ15" s="329"/>
      <c r="LA15" s="329"/>
      <c r="LB15" s="329"/>
      <c r="LC15" s="329"/>
      <c r="LD15" s="329"/>
      <c r="LE15" s="329"/>
      <c r="LF15" s="329"/>
      <c r="LG15" s="329"/>
      <c r="LH15" s="329"/>
      <c r="LI15" s="329"/>
      <c r="LJ15" s="329"/>
      <c r="LK15" s="329"/>
      <c r="LL15" s="329"/>
      <c r="LM15" s="329"/>
    </row>
    <row r="16" spans="1:325" ht="29">
      <c r="A16" s="145" t="str">
        <f>IF(OR(Data3!B5="Grand Total",Data3!B5=0),"",Data3!B5)</f>
        <v>E.1.1.</v>
      </c>
      <c r="B16" s="176" t="s">
        <v>455</v>
      </c>
      <c r="C16" s="193" t="str">
        <f ca="1">IFERROR(VLOOKUP(A16,Rezultatai!$B$43:$C$106,2,FALSE),"")</f>
        <v>Dviračių ir pėsčiųjų infrastruktūros vystymas šalia valstybinės reikšmės kelių Vidurio ir vakarų Lietuvoje (ERPF)</v>
      </c>
      <c r="D16" s="326"/>
      <c r="E16" s="327"/>
      <c r="F16" s="328"/>
      <c r="G16" s="329"/>
      <c r="H16" s="329" t="s">
        <v>1064</v>
      </c>
      <c r="I16" s="329"/>
      <c r="J16" s="329"/>
      <c r="K16" s="329"/>
      <c r="L16" s="329"/>
      <c r="M16" s="329"/>
      <c r="N16" s="329"/>
      <c r="O16" s="329"/>
      <c r="P16" s="329"/>
      <c r="Q16" s="329"/>
      <c r="R16" s="329"/>
      <c r="S16" s="329"/>
      <c r="T16" s="329"/>
      <c r="U16" s="329"/>
      <c r="V16" s="329"/>
      <c r="W16" s="329"/>
      <c r="X16" s="329"/>
      <c r="Y16" s="329"/>
      <c r="Z16" s="329"/>
      <c r="AA16" s="329"/>
      <c r="AB16" s="329"/>
      <c r="AC16" s="329"/>
      <c r="AD16" s="329"/>
      <c r="AE16" s="329"/>
      <c r="AF16" s="329"/>
      <c r="AG16" s="329"/>
      <c r="AH16" s="329"/>
      <c r="AI16" s="329"/>
      <c r="AJ16" s="329"/>
      <c r="AK16" s="329"/>
      <c r="AL16" s="329"/>
      <c r="AM16" s="329"/>
      <c r="AN16" s="329"/>
      <c r="AO16" s="329"/>
      <c r="AP16" s="329"/>
      <c r="AQ16" s="329"/>
      <c r="AR16" s="329"/>
      <c r="AS16" s="329"/>
      <c r="AT16" s="329"/>
      <c r="AU16" s="329"/>
      <c r="AV16" s="329"/>
      <c r="AW16" s="329"/>
      <c r="AX16" s="329"/>
      <c r="AY16" s="329"/>
      <c r="AZ16" s="329"/>
      <c r="BA16" s="329"/>
      <c r="BB16" s="329"/>
      <c r="BC16" s="329"/>
      <c r="BD16" s="329"/>
      <c r="BE16" s="329"/>
      <c r="BF16" s="329"/>
      <c r="BG16" s="329"/>
      <c r="BH16" s="329"/>
      <c r="BI16" s="329"/>
      <c r="BJ16" s="329"/>
      <c r="BK16" s="329"/>
      <c r="BL16" s="329"/>
      <c r="BM16" s="329"/>
      <c r="BN16" s="329"/>
      <c r="BO16" s="329"/>
      <c r="BP16" s="329"/>
      <c r="BQ16" s="329"/>
      <c r="BR16" s="329"/>
      <c r="BS16" s="329"/>
      <c r="BT16" s="329"/>
      <c r="BU16" s="329"/>
      <c r="BV16" s="329"/>
      <c r="BW16" s="329"/>
      <c r="BX16" s="329"/>
      <c r="BY16" s="329"/>
      <c r="BZ16" s="329"/>
      <c r="CA16" s="329"/>
      <c r="CB16" s="329"/>
      <c r="CC16" s="329"/>
      <c r="CD16" s="329"/>
      <c r="CE16" s="329"/>
      <c r="CF16" s="329"/>
      <c r="CG16" s="329"/>
      <c r="CH16" s="329"/>
      <c r="CI16" s="329"/>
      <c r="CJ16" s="329"/>
      <c r="CK16" s="329"/>
      <c r="CL16" s="329"/>
      <c r="CM16" s="329"/>
      <c r="CN16" s="329"/>
      <c r="CO16" s="329"/>
      <c r="CP16" s="329"/>
      <c r="CQ16" s="329"/>
      <c r="CR16" s="329"/>
      <c r="CS16" s="329"/>
      <c r="CT16" s="329"/>
      <c r="CU16" s="329"/>
      <c r="CV16" s="329"/>
      <c r="CW16" s="329"/>
      <c r="CX16" s="329"/>
      <c r="CY16" s="329"/>
      <c r="CZ16" s="329"/>
      <c r="DA16" s="329"/>
      <c r="DB16" s="329"/>
      <c r="DC16" s="329"/>
      <c r="DD16" s="329"/>
      <c r="DE16" s="329"/>
      <c r="DF16" s="329"/>
      <c r="DG16" s="329"/>
      <c r="DH16" s="329"/>
      <c r="DI16" s="329"/>
      <c r="DJ16" s="329"/>
      <c r="DK16" s="329"/>
      <c r="DL16" s="329"/>
      <c r="DM16" s="329"/>
      <c r="DN16" s="329"/>
      <c r="DO16" s="329"/>
      <c r="DP16" s="329"/>
      <c r="DQ16" s="329"/>
      <c r="DR16" s="329"/>
      <c r="DS16" s="329"/>
      <c r="DT16" s="329"/>
      <c r="DU16" s="329"/>
      <c r="DV16" s="329"/>
      <c r="DW16" s="329"/>
      <c r="DX16" s="329"/>
      <c r="DY16" s="329"/>
      <c r="DZ16" s="329"/>
      <c r="EA16" s="329"/>
      <c r="EB16" s="329"/>
      <c r="EC16" s="329"/>
      <c r="ED16" s="329"/>
      <c r="EE16" s="329"/>
      <c r="EF16" s="329"/>
      <c r="EG16" s="329"/>
      <c r="EH16" s="329"/>
      <c r="EI16" s="329"/>
      <c r="EJ16" s="329"/>
      <c r="EK16" s="329"/>
      <c r="EL16" s="329"/>
      <c r="EM16" s="329"/>
      <c r="EN16" s="329"/>
      <c r="EO16" s="329"/>
      <c r="EP16" s="329"/>
      <c r="EQ16" s="329"/>
      <c r="ER16" s="329"/>
      <c r="ES16" s="329"/>
      <c r="ET16" s="329"/>
      <c r="EU16" s="329"/>
      <c r="EV16" s="329"/>
      <c r="EW16" s="329"/>
      <c r="EX16" s="329"/>
      <c r="EY16" s="329"/>
      <c r="EZ16" s="329"/>
      <c r="FA16" s="329"/>
      <c r="FB16" s="329"/>
      <c r="FC16" s="329"/>
      <c r="FD16" s="329"/>
      <c r="FE16" s="329"/>
      <c r="FF16" s="329"/>
      <c r="FG16" s="329"/>
      <c r="FH16" s="329"/>
      <c r="FI16" s="329"/>
      <c r="FJ16" s="329"/>
      <c r="FK16" s="329"/>
      <c r="FL16" s="329"/>
      <c r="FM16" s="329"/>
      <c r="FN16" s="329"/>
      <c r="FO16" s="329"/>
      <c r="FP16" s="329"/>
      <c r="FQ16" s="329"/>
      <c r="FR16" s="329"/>
      <c r="FS16" s="329"/>
      <c r="FT16" s="329"/>
      <c r="FU16" s="329"/>
      <c r="FV16" s="329"/>
      <c r="FW16" s="329"/>
      <c r="FX16" s="329"/>
      <c r="FY16" s="329"/>
      <c r="FZ16" s="329"/>
      <c r="GA16" s="329"/>
      <c r="GB16" s="329"/>
      <c r="GC16" s="329"/>
      <c r="GD16" s="329"/>
      <c r="GE16" s="329"/>
      <c r="GF16" s="329"/>
      <c r="GG16" s="329"/>
      <c r="GH16" s="329"/>
      <c r="GI16" s="329"/>
      <c r="GJ16" s="329"/>
      <c r="GK16" s="329"/>
      <c r="GL16" s="329"/>
      <c r="GM16" s="329"/>
      <c r="GN16" s="329"/>
      <c r="GO16" s="329"/>
      <c r="GP16" s="329"/>
      <c r="GQ16" s="329"/>
      <c r="GR16" s="329"/>
      <c r="GS16" s="329"/>
      <c r="GT16" s="329"/>
      <c r="GU16" s="329"/>
      <c r="GV16" s="329"/>
      <c r="GW16" s="329"/>
      <c r="GX16" s="329"/>
      <c r="GY16" s="329"/>
      <c r="GZ16" s="329"/>
      <c r="HA16" s="329"/>
      <c r="HB16" s="329"/>
      <c r="HC16" s="329"/>
      <c r="HD16" s="329"/>
      <c r="HE16" s="329"/>
      <c r="HF16" s="329"/>
      <c r="HG16" s="329"/>
      <c r="HH16" s="329"/>
      <c r="HI16" s="329"/>
      <c r="HJ16" s="329"/>
      <c r="HK16" s="329"/>
      <c r="HL16" s="329"/>
      <c r="HM16" s="329"/>
      <c r="HN16" s="329"/>
      <c r="HO16" s="329"/>
      <c r="HP16" s="329"/>
      <c r="HQ16" s="329"/>
      <c r="HR16" s="329"/>
      <c r="HS16" s="329"/>
      <c r="HT16" s="329"/>
      <c r="HU16" s="329"/>
      <c r="HV16" s="329"/>
      <c r="HW16" s="329"/>
      <c r="HX16" s="329"/>
      <c r="HY16" s="329"/>
      <c r="HZ16" s="329"/>
      <c r="IA16" s="329"/>
      <c r="IB16" s="329"/>
      <c r="IC16" s="329"/>
      <c r="ID16" s="329"/>
      <c r="IE16" s="329"/>
      <c r="IF16" s="329"/>
      <c r="IG16" s="329"/>
      <c r="IH16" s="329"/>
      <c r="II16" s="329"/>
      <c r="IJ16" s="329"/>
      <c r="IK16" s="329"/>
      <c r="IL16" s="329"/>
      <c r="IM16" s="329"/>
      <c r="IN16" s="329"/>
      <c r="IO16" s="329"/>
      <c r="IP16" s="329"/>
      <c r="IQ16" s="329"/>
      <c r="IR16" s="329"/>
      <c r="IS16" s="329"/>
      <c r="IT16" s="329"/>
      <c r="IU16" s="329"/>
      <c r="IV16" s="329"/>
      <c r="IW16" s="329"/>
      <c r="IX16" s="329"/>
      <c r="IY16" s="329"/>
      <c r="IZ16" s="329"/>
      <c r="JA16" s="329"/>
      <c r="JB16" s="329"/>
      <c r="JC16" s="329"/>
      <c r="JD16" s="329"/>
      <c r="JE16" s="329"/>
      <c r="JF16" s="329"/>
      <c r="JG16" s="329"/>
      <c r="JH16" s="329"/>
      <c r="JI16" s="329"/>
      <c r="JJ16" s="329"/>
      <c r="JK16" s="329"/>
      <c r="JL16" s="329"/>
      <c r="JM16" s="329"/>
      <c r="JN16" s="329"/>
      <c r="JO16" s="329"/>
      <c r="JP16" s="329"/>
      <c r="JQ16" s="329"/>
      <c r="JR16" s="329"/>
      <c r="JS16" s="329"/>
      <c r="JT16" s="329"/>
      <c r="JU16" s="329"/>
      <c r="JV16" s="329"/>
      <c r="JW16" s="329"/>
      <c r="JX16" s="329"/>
      <c r="JY16" s="329"/>
      <c r="JZ16" s="329"/>
      <c r="KA16" s="329"/>
      <c r="KB16" s="329"/>
      <c r="KC16" s="329"/>
      <c r="KD16" s="329"/>
      <c r="KE16" s="329"/>
      <c r="KF16" s="329"/>
      <c r="KG16" s="329"/>
      <c r="KH16" s="329"/>
      <c r="KI16" s="329"/>
      <c r="KJ16" s="329"/>
      <c r="KK16" s="329"/>
      <c r="KL16" s="329"/>
      <c r="KM16" s="329"/>
      <c r="KN16" s="329"/>
      <c r="KO16" s="329"/>
      <c r="KP16" s="329"/>
      <c r="KQ16" s="329"/>
      <c r="KR16" s="329"/>
      <c r="KS16" s="329"/>
      <c r="KT16" s="329"/>
      <c r="KU16" s="329"/>
      <c r="KV16" s="329"/>
      <c r="KW16" s="329"/>
      <c r="KX16" s="329"/>
      <c r="KY16" s="329"/>
      <c r="KZ16" s="329"/>
      <c r="LA16" s="329"/>
      <c r="LB16" s="329"/>
      <c r="LC16" s="329"/>
      <c r="LD16" s="329"/>
      <c r="LE16" s="329"/>
      <c r="LF16" s="329"/>
      <c r="LG16" s="329"/>
      <c r="LH16" s="329"/>
      <c r="LI16" s="329"/>
      <c r="LJ16" s="329"/>
      <c r="LK16" s="329"/>
      <c r="LL16" s="329"/>
      <c r="LM16" s="329"/>
    </row>
    <row r="17" spans="1:325">
      <c r="A17" s="145" t="str">
        <f>IF(OR(Data3!B6="Grand Total",Data3!B6=0),"",Data3!B6)</f>
        <v>E.1.2.</v>
      </c>
      <c r="B17" s="176" t="s">
        <v>456</v>
      </c>
      <c r="C17" s="193" t="str">
        <f ca="1">IFERROR(VLOOKUP(A17,Rezultatai!$B$43:$C$106,2,FALSE),"")</f>
        <v>Dviračių ir pėsčiųjų infrastruktūros vystymas šalia valstybinės reikšmės kelių (KPPP)</v>
      </c>
      <c r="D17" s="326"/>
      <c r="E17" s="327"/>
      <c r="F17" s="328"/>
      <c r="G17" s="329"/>
      <c r="H17" s="329" t="s">
        <v>1064</v>
      </c>
      <c r="I17" s="329"/>
      <c r="J17" s="329"/>
      <c r="K17" s="329"/>
      <c r="L17" s="329"/>
      <c r="M17" s="329"/>
      <c r="N17" s="329"/>
      <c r="O17" s="329"/>
      <c r="P17" s="329"/>
      <c r="Q17" s="329"/>
      <c r="R17" s="329"/>
      <c r="S17" s="329"/>
      <c r="T17" s="329"/>
      <c r="U17" s="329"/>
      <c r="V17" s="329"/>
      <c r="W17" s="329"/>
      <c r="X17" s="329"/>
      <c r="Y17" s="329"/>
      <c r="Z17" s="329"/>
      <c r="AA17" s="329"/>
      <c r="AB17" s="329"/>
      <c r="AC17" s="329"/>
      <c r="AD17" s="329"/>
      <c r="AE17" s="329"/>
      <c r="AF17" s="329"/>
      <c r="AG17" s="329"/>
      <c r="AH17" s="329"/>
      <c r="AI17" s="329"/>
      <c r="AJ17" s="329"/>
      <c r="AK17" s="329"/>
      <c r="AL17" s="329"/>
      <c r="AM17" s="329"/>
      <c r="AN17" s="329"/>
      <c r="AO17" s="329"/>
      <c r="AP17" s="329"/>
      <c r="AQ17" s="329"/>
      <c r="AR17" s="329"/>
      <c r="AS17" s="329"/>
      <c r="AT17" s="329"/>
      <c r="AU17" s="329"/>
      <c r="AV17" s="329"/>
      <c r="AW17" s="329"/>
      <c r="AX17" s="329"/>
      <c r="AY17" s="329"/>
      <c r="AZ17" s="329"/>
      <c r="BA17" s="329"/>
      <c r="BB17" s="329"/>
      <c r="BC17" s="329"/>
      <c r="BD17" s="329"/>
      <c r="BE17" s="329"/>
      <c r="BF17" s="329"/>
      <c r="BG17" s="329"/>
      <c r="BH17" s="329"/>
      <c r="BI17" s="329"/>
      <c r="BJ17" s="329"/>
      <c r="BK17" s="329"/>
      <c r="BL17" s="329"/>
      <c r="BM17" s="329"/>
      <c r="BN17" s="329"/>
      <c r="BO17" s="329"/>
      <c r="BP17" s="329"/>
      <c r="BQ17" s="329"/>
      <c r="BR17" s="329"/>
      <c r="BS17" s="329"/>
      <c r="BT17" s="329"/>
      <c r="BU17" s="329"/>
      <c r="BV17" s="329"/>
      <c r="BW17" s="329"/>
      <c r="BX17" s="329"/>
      <c r="BY17" s="329"/>
      <c r="BZ17" s="329"/>
      <c r="CA17" s="329"/>
      <c r="CB17" s="329"/>
      <c r="CC17" s="329"/>
      <c r="CD17" s="329"/>
      <c r="CE17" s="329"/>
      <c r="CF17" s="329"/>
      <c r="CG17" s="329"/>
      <c r="CH17" s="329"/>
      <c r="CI17" s="329"/>
      <c r="CJ17" s="329"/>
      <c r="CK17" s="329"/>
      <c r="CL17" s="329"/>
      <c r="CM17" s="329"/>
      <c r="CN17" s="329"/>
      <c r="CO17" s="329"/>
      <c r="CP17" s="329"/>
      <c r="CQ17" s="329"/>
      <c r="CR17" s="329"/>
      <c r="CS17" s="329"/>
      <c r="CT17" s="329"/>
      <c r="CU17" s="329"/>
      <c r="CV17" s="329"/>
      <c r="CW17" s="329"/>
      <c r="CX17" s="329"/>
      <c r="CY17" s="329"/>
      <c r="CZ17" s="329"/>
      <c r="DA17" s="329"/>
      <c r="DB17" s="329"/>
      <c r="DC17" s="329"/>
      <c r="DD17" s="329"/>
      <c r="DE17" s="329"/>
      <c r="DF17" s="329"/>
      <c r="DG17" s="329"/>
      <c r="DH17" s="329"/>
      <c r="DI17" s="329"/>
      <c r="DJ17" s="329"/>
      <c r="DK17" s="329"/>
      <c r="DL17" s="329"/>
      <c r="DM17" s="329"/>
      <c r="DN17" s="329"/>
      <c r="DO17" s="329"/>
      <c r="DP17" s="329"/>
      <c r="DQ17" s="329"/>
      <c r="DR17" s="329"/>
      <c r="DS17" s="329"/>
      <c r="DT17" s="329"/>
      <c r="DU17" s="329"/>
      <c r="DV17" s="329"/>
      <c r="DW17" s="329"/>
      <c r="DX17" s="329"/>
      <c r="DY17" s="329"/>
      <c r="DZ17" s="329"/>
      <c r="EA17" s="329"/>
      <c r="EB17" s="329"/>
      <c r="EC17" s="329"/>
      <c r="ED17" s="329"/>
      <c r="EE17" s="329"/>
      <c r="EF17" s="329"/>
      <c r="EG17" s="329"/>
      <c r="EH17" s="329"/>
      <c r="EI17" s="329"/>
      <c r="EJ17" s="329"/>
      <c r="EK17" s="329"/>
      <c r="EL17" s="329"/>
      <c r="EM17" s="329"/>
      <c r="EN17" s="329"/>
      <c r="EO17" s="329"/>
      <c r="EP17" s="329"/>
      <c r="EQ17" s="329"/>
      <c r="ER17" s="329"/>
      <c r="ES17" s="329"/>
      <c r="ET17" s="329"/>
      <c r="EU17" s="329"/>
      <c r="EV17" s="329"/>
      <c r="EW17" s="329"/>
      <c r="EX17" s="329"/>
      <c r="EY17" s="329"/>
      <c r="EZ17" s="329"/>
      <c r="FA17" s="329"/>
      <c r="FB17" s="329"/>
      <c r="FC17" s="329"/>
      <c r="FD17" s="329"/>
      <c r="FE17" s="329"/>
      <c r="FF17" s="329"/>
      <c r="FG17" s="329"/>
      <c r="FH17" s="329"/>
      <c r="FI17" s="329"/>
      <c r="FJ17" s="329"/>
      <c r="FK17" s="329"/>
      <c r="FL17" s="329"/>
      <c r="FM17" s="329"/>
      <c r="FN17" s="329"/>
      <c r="FO17" s="329"/>
      <c r="FP17" s="329"/>
      <c r="FQ17" s="329"/>
      <c r="FR17" s="329"/>
      <c r="FS17" s="329"/>
      <c r="FT17" s="329"/>
      <c r="FU17" s="329"/>
      <c r="FV17" s="329"/>
      <c r="FW17" s="329"/>
      <c r="FX17" s="329"/>
      <c r="FY17" s="329"/>
      <c r="FZ17" s="329"/>
      <c r="GA17" s="329"/>
      <c r="GB17" s="329"/>
      <c r="GC17" s="329"/>
      <c r="GD17" s="329"/>
      <c r="GE17" s="329"/>
      <c r="GF17" s="329"/>
      <c r="GG17" s="329"/>
      <c r="GH17" s="329"/>
      <c r="GI17" s="329"/>
      <c r="GJ17" s="329"/>
      <c r="GK17" s="329"/>
      <c r="GL17" s="329"/>
      <c r="GM17" s="329"/>
      <c r="GN17" s="329"/>
      <c r="GO17" s="329"/>
      <c r="GP17" s="329"/>
      <c r="GQ17" s="329"/>
      <c r="GR17" s="329"/>
      <c r="GS17" s="329"/>
      <c r="GT17" s="329"/>
      <c r="GU17" s="329"/>
      <c r="GV17" s="329"/>
      <c r="GW17" s="329"/>
      <c r="GX17" s="329"/>
      <c r="GY17" s="329"/>
      <c r="GZ17" s="329"/>
      <c r="HA17" s="329"/>
      <c r="HB17" s="329"/>
      <c r="HC17" s="329"/>
      <c r="HD17" s="329"/>
      <c r="HE17" s="329"/>
      <c r="HF17" s="329"/>
      <c r="HG17" s="329"/>
      <c r="HH17" s="329"/>
      <c r="HI17" s="329"/>
      <c r="HJ17" s="329"/>
      <c r="HK17" s="329"/>
      <c r="HL17" s="329"/>
      <c r="HM17" s="329"/>
      <c r="HN17" s="329"/>
      <c r="HO17" s="329"/>
      <c r="HP17" s="329"/>
      <c r="HQ17" s="329"/>
      <c r="HR17" s="329"/>
      <c r="HS17" s="329"/>
      <c r="HT17" s="329"/>
      <c r="HU17" s="329"/>
      <c r="HV17" s="329"/>
      <c r="HW17" s="329"/>
      <c r="HX17" s="329"/>
      <c r="HY17" s="329"/>
      <c r="HZ17" s="329"/>
      <c r="IA17" s="329"/>
      <c r="IB17" s="329"/>
      <c r="IC17" s="329"/>
      <c r="ID17" s="329"/>
      <c r="IE17" s="329"/>
      <c r="IF17" s="329"/>
      <c r="IG17" s="329"/>
      <c r="IH17" s="329"/>
      <c r="II17" s="329"/>
      <c r="IJ17" s="329"/>
      <c r="IK17" s="329"/>
      <c r="IL17" s="329"/>
      <c r="IM17" s="329"/>
      <c r="IN17" s="329"/>
      <c r="IO17" s="329"/>
      <c r="IP17" s="329"/>
      <c r="IQ17" s="329"/>
      <c r="IR17" s="329"/>
      <c r="IS17" s="329"/>
      <c r="IT17" s="329"/>
      <c r="IU17" s="329"/>
      <c r="IV17" s="329"/>
      <c r="IW17" s="329"/>
      <c r="IX17" s="329"/>
      <c r="IY17" s="329"/>
      <c r="IZ17" s="329"/>
      <c r="JA17" s="329"/>
      <c r="JB17" s="329"/>
      <c r="JC17" s="329"/>
      <c r="JD17" s="329"/>
      <c r="JE17" s="329"/>
      <c r="JF17" s="329"/>
      <c r="JG17" s="329"/>
      <c r="JH17" s="329"/>
      <c r="JI17" s="329"/>
      <c r="JJ17" s="329"/>
      <c r="JK17" s="329"/>
      <c r="JL17" s="329"/>
      <c r="JM17" s="329"/>
      <c r="JN17" s="329"/>
      <c r="JO17" s="329"/>
      <c r="JP17" s="329"/>
      <c r="JQ17" s="329"/>
      <c r="JR17" s="329"/>
      <c r="JS17" s="329"/>
      <c r="JT17" s="329"/>
      <c r="JU17" s="329"/>
      <c r="JV17" s="329"/>
      <c r="JW17" s="329"/>
      <c r="JX17" s="329"/>
      <c r="JY17" s="329"/>
      <c r="JZ17" s="329"/>
      <c r="KA17" s="329"/>
      <c r="KB17" s="329"/>
      <c r="KC17" s="329"/>
      <c r="KD17" s="329"/>
      <c r="KE17" s="329"/>
      <c r="KF17" s="329"/>
      <c r="KG17" s="329"/>
      <c r="KH17" s="329"/>
      <c r="KI17" s="329"/>
      <c r="KJ17" s="329"/>
      <c r="KK17" s="329"/>
      <c r="KL17" s="329"/>
      <c r="KM17" s="329"/>
      <c r="KN17" s="329"/>
      <c r="KO17" s="329"/>
      <c r="KP17" s="329"/>
      <c r="KQ17" s="329"/>
      <c r="KR17" s="329"/>
      <c r="KS17" s="329"/>
      <c r="KT17" s="329"/>
      <c r="KU17" s="329"/>
      <c r="KV17" s="329"/>
      <c r="KW17" s="329"/>
      <c r="KX17" s="329"/>
      <c r="KY17" s="329"/>
      <c r="KZ17" s="329"/>
      <c r="LA17" s="329"/>
      <c r="LB17" s="329"/>
      <c r="LC17" s="329"/>
      <c r="LD17" s="329"/>
      <c r="LE17" s="329"/>
      <c r="LF17" s="329"/>
      <c r="LG17" s="329"/>
      <c r="LH17" s="329"/>
      <c r="LI17" s="329"/>
      <c r="LJ17" s="329"/>
      <c r="LK17" s="329"/>
      <c r="LL17" s="329"/>
      <c r="LM17" s="329"/>
    </row>
    <row r="18" spans="1:325">
      <c r="A18" s="145" t="str">
        <f>IF(OR(Data3!B7="Grand Total",Data3!B7=0),"",Data3!B7)</f>
        <v>Bendroji suma</v>
      </c>
      <c r="B18" s="176" t="s">
        <v>457</v>
      </c>
      <c r="C18" s="193" t="str">
        <f ca="1">IFERROR(VLOOKUP(A18,Rezultatai!$B$43:$C$106,2,FALSE),"")</f>
        <v/>
      </c>
      <c r="D18" s="326"/>
      <c r="E18" s="327"/>
      <c r="F18" s="328"/>
      <c r="G18" s="329"/>
      <c r="H18" s="329"/>
      <c r="I18" s="329"/>
      <c r="J18" s="329"/>
      <c r="K18" s="329"/>
      <c r="L18" s="329"/>
      <c r="M18" s="329"/>
      <c r="N18" s="329"/>
      <c r="O18" s="329"/>
      <c r="P18" s="329"/>
      <c r="Q18" s="329"/>
      <c r="R18" s="329"/>
      <c r="S18" s="329"/>
      <c r="T18" s="329"/>
      <c r="U18" s="329"/>
      <c r="V18" s="329"/>
      <c r="W18" s="329"/>
      <c r="X18" s="329"/>
      <c r="Y18" s="329"/>
      <c r="Z18" s="329"/>
      <c r="AA18" s="329"/>
      <c r="AB18" s="329"/>
      <c r="AC18" s="329"/>
      <c r="AD18" s="329"/>
      <c r="AE18" s="329"/>
      <c r="AF18" s="329"/>
      <c r="AG18" s="329"/>
      <c r="AH18" s="329"/>
      <c r="AI18" s="329"/>
      <c r="AJ18" s="329"/>
      <c r="AK18" s="329"/>
      <c r="AL18" s="329"/>
      <c r="AM18" s="329"/>
      <c r="AN18" s="329"/>
      <c r="AO18" s="329"/>
      <c r="AP18" s="329"/>
      <c r="AQ18" s="329"/>
      <c r="AR18" s="329"/>
      <c r="AS18" s="329"/>
      <c r="AT18" s="329"/>
      <c r="AU18" s="329"/>
      <c r="AV18" s="329"/>
      <c r="AW18" s="329"/>
      <c r="AX18" s="329"/>
      <c r="AY18" s="329"/>
      <c r="AZ18" s="329"/>
      <c r="BA18" s="329"/>
      <c r="BB18" s="329"/>
      <c r="BC18" s="329"/>
      <c r="BD18" s="329"/>
      <c r="BE18" s="329"/>
      <c r="BF18" s="329"/>
      <c r="BG18" s="329"/>
      <c r="BH18" s="329"/>
      <c r="BI18" s="329"/>
      <c r="BJ18" s="329"/>
      <c r="BK18" s="329"/>
      <c r="BL18" s="329"/>
      <c r="BM18" s="329"/>
      <c r="BN18" s="329"/>
      <c r="BO18" s="329"/>
      <c r="BP18" s="329"/>
      <c r="BQ18" s="329"/>
      <c r="BR18" s="329"/>
      <c r="BS18" s="329"/>
      <c r="BT18" s="329"/>
      <c r="BU18" s="329"/>
      <c r="BV18" s="329"/>
      <c r="BW18" s="329"/>
      <c r="BX18" s="329"/>
      <c r="BY18" s="329"/>
      <c r="BZ18" s="329"/>
      <c r="CA18" s="329"/>
      <c r="CB18" s="329"/>
      <c r="CC18" s="329"/>
      <c r="CD18" s="329"/>
      <c r="CE18" s="329"/>
      <c r="CF18" s="329"/>
      <c r="CG18" s="329"/>
      <c r="CH18" s="329"/>
      <c r="CI18" s="329"/>
      <c r="CJ18" s="329"/>
      <c r="CK18" s="329"/>
      <c r="CL18" s="329"/>
      <c r="CM18" s="329"/>
      <c r="CN18" s="329"/>
      <c r="CO18" s="329"/>
      <c r="CP18" s="329"/>
      <c r="CQ18" s="329"/>
      <c r="CR18" s="329"/>
      <c r="CS18" s="329"/>
      <c r="CT18" s="329"/>
      <c r="CU18" s="329"/>
      <c r="CV18" s="329"/>
      <c r="CW18" s="329"/>
      <c r="CX18" s="329"/>
      <c r="CY18" s="329"/>
      <c r="CZ18" s="329"/>
      <c r="DA18" s="329"/>
      <c r="DB18" s="329"/>
      <c r="DC18" s="329"/>
      <c r="DD18" s="329"/>
      <c r="DE18" s="329"/>
      <c r="DF18" s="329"/>
      <c r="DG18" s="329"/>
      <c r="DH18" s="329"/>
      <c r="DI18" s="329"/>
      <c r="DJ18" s="329"/>
      <c r="DK18" s="329"/>
      <c r="DL18" s="329"/>
      <c r="DM18" s="329"/>
      <c r="DN18" s="329"/>
      <c r="DO18" s="329"/>
      <c r="DP18" s="329"/>
      <c r="DQ18" s="329"/>
      <c r="DR18" s="329"/>
      <c r="DS18" s="329"/>
      <c r="DT18" s="329"/>
      <c r="DU18" s="329"/>
      <c r="DV18" s="329"/>
      <c r="DW18" s="329"/>
      <c r="DX18" s="329"/>
      <c r="DY18" s="329"/>
      <c r="DZ18" s="329"/>
      <c r="EA18" s="329"/>
      <c r="EB18" s="329"/>
      <c r="EC18" s="329"/>
      <c r="ED18" s="329"/>
      <c r="EE18" s="329"/>
      <c r="EF18" s="329"/>
      <c r="EG18" s="329"/>
      <c r="EH18" s="329"/>
      <c r="EI18" s="329"/>
      <c r="EJ18" s="329"/>
      <c r="EK18" s="329"/>
      <c r="EL18" s="329"/>
      <c r="EM18" s="329"/>
      <c r="EN18" s="329"/>
      <c r="EO18" s="329"/>
      <c r="EP18" s="329"/>
      <c r="EQ18" s="329"/>
      <c r="ER18" s="329"/>
      <c r="ES18" s="329"/>
      <c r="ET18" s="329"/>
      <c r="EU18" s="329"/>
      <c r="EV18" s="329"/>
      <c r="EW18" s="329"/>
      <c r="EX18" s="329"/>
      <c r="EY18" s="329"/>
      <c r="EZ18" s="329"/>
      <c r="FA18" s="329"/>
      <c r="FB18" s="329"/>
      <c r="FC18" s="329"/>
      <c r="FD18" s="329"/>
      <c r="FE18" s="329"/>
      <c r="FF18" s="329"/>
      <c r="FG18" s="329"/>
      <c r="FH18" s="329"/>
      <c r="FI18" s="329"/>
      <c r="FJ18" s="329"/>
      <c r="FK18" s="329"/>
      <c r="FL18" s="329"/>
      <c r="FM18" s="329"/>
      <c r="FN18" s="329"/>
      <c r="FO18" s="329"/>
      <c r="FP18" s="329"/>
      <c r="FQ18" s="329"/>
      <c r="FR18" s="329"/>
      <c r="FS18" s="329"/>
      <c r="FT18" s="329"/>
      <c r="FU18" s="329"/>
      <c r="FV18" s="329"/>
      <c r="FW18" s="329"/>
      <c r="FX18" s="329"/>
      <c r="FY18" s="329"/>
      <c r="FZ18" s="329"/>
      <c r="GA18" s="329"/>
      <c r="GB18" s="329"/>
      <c r="GC18" s="329"/>
      <c r="GD18" s="329"/>
      <c r="GE18" s="329"/>
      <c r="GF18" s="329"/>
      <c r="GG18" s="329"/>
      <c r="GH18" s="329"/>
      <c r="GI18" s="329"/>
      <c r="GJ18" s="329"/>
      <c r="GK18" s="329"/>
      <c r="GL18" s="329"/>
      <c r="GM18" s="329"/>
      <c r="GN18" s="329"/>
      <c r="GO18" s="329"/>
      <c r="GP18" s="329"/>
      <c r="GQ18" s="329"/>
      <c r="GR18" s="329"/>
      <c r="GS18" s="329"/>
      <c r="GT18" s="329"/>
      <c r="GU18" s="329"/>
      <c r="GV18" s="329"/>
      <c r="GW18" s="329"/>
      <c r="GX18" s="329"/>
      <c r="GY18" s="329"/>
      <c r="GZ18" s="329"/>
      <c r="HA18" s="329"/>
      <c r="HB18" s="329"/>
      <c r="HC18" s="329"/>
      <c r="HD18" s="329"/>
      <c r="HE18" s="329"/>
      <c r="HF18" s="329"/>
      <c r="HG18" s="329"/>
      <c r="HH18" s="329"/>
      <c r="HI18" s="329"/>
      <c r="HJ18" s="329"/>
      <c r="HK18" s="329"/>
      <c r="HL18" s="329"/>
      <c r="HM18" s="329"/>
      <c r="HN18" s="329"/>
      <c r="HO18" s="329"/>
      <c r="HP18" s="329"/>
      <c r="HQ18" s="329"/>
      <c r="HR18" s="329"/>
      <c r="HS18" s="329"/>
      <c r="HT18" s="329"/>
      <c r="HU18" s="329"/>
      <c r="HV18" s="329"/>
      <c r="HW18" s="329"/>
      <c r="HX18" s="329"/>
      <c r="HY18" s="329"/>
      <c r="HZ18" s="329"/>
      <c r="IA18" s="329"/>
      <c r="IB18" s="329"/>
      <c r="IC18" s="329"/>
      <c r="ID18" s="329"/>
      <c r="IE18" s="329"/>
      <c r="IF18" s="329"/>
      <c r="IG18" s="329"/>
      <c r="IH18" s="329"/>
      <c r="II18" s="329"/>
      <c r="IJ18" s="329"/>
      <c r="IK18" s="329"/>
      <c r="IL18" s="329"/>
      <c r="IM18" s="329"/>
      <c r="IN18" s="329"/>
      <c r="IO18" s="329"/>
      <c r="IP18" s="329"/>
      <c r="IQ18" s="329"/>
      <c r="IR18" s="329"/>
      <c r="IS18" s="329"/>
      <c r="IT18" s="329"/>
      <c r="IU18" s="329"/>
      <c r="IV18" s="329"/>
      <c r="IW18" s="329"/>
      <c r="IX18" s="329"/>
      <c r="IY18" s="329"/>
      <c r="IZ18" s="329"/>
      <c r="JA18" s="329"/>
      <c r="JB18" s="329"/>
      <c r="JC18" s="329"/>
      <c r="JD18" s="329"/>
      <c r="JE18" s="329"/>
      <c r="JF18" s="329"/>
      <c r="JG18" s="329"/>
      <c r="JH18" s="329"/>
      <c r="JI18" s="329"/>
      <c r="JJ18" s="329"/>
      <c r="JK18" s="329"/>
      <c r="JL18" s="329"/>
      <c r="JM18" s="329"/>
      <c r="JN18" s="329"/>
      <c r="JO18" s="329"/>
      <c r="JP18" s="329"/>
      <c r="JQ18" s="329"/>
      <c r="JR18" s="329"/>
      <c r="JS18" s="329"/>
      <c r="JT18" s="329"/>
      <c r="JU18" s="329"/>
      <c r="JV18" s="329"/>
      <c r="JW18" s="329"/>
      <c r="JX18" s="329"/>
      <c r="JY18" s="329"/>
      <c r="JZ18" s="329"/>
      <c r="KA18" s="329"/>
      <c r="KB18" s="329"/>
      <c r="KC18" s="329"/>
      <c r="KD18" s="329"/>
      <c r="KE18" s="329"/>
      <c r="KF18" s="329"/>
      <c r="KG18" s="329"/>
      <c r="KH18" s="329"/>
      <c r="KI18" s="329"/>
      <c r="KJ18" s="329"/>
      <c r="KK18" s="329"/>
      <c r="KL18" s="329"/>
      <c r="KM18" s="329"/>
      <c r="KN18" s="329"/>
      <c r="KO18" s="329"/>
      <c r="KP18" s="329"/>
      <c r="KQ18" s="329"/>
      <c r="KR18" s="329"/>
      <c r="KS18" s="329"/>
      <c r="KT18" s="329"/>
      <c r="KU18" s="329"/>
      <c r="KV18" s="329"/>
      <c r="KW18" s="329"/>
      <c r="KX18" s="329"/>
      <c r="KY18" s="329"/>
      <c r="KZ18" s="329"/>
      <c r="LA18" s="329"/>
      <c r="LB18" s="329"/>
      <c r="LC18" s="329"/>
      <c r="LD18" s="329"/>
      <c r="LE18" s="329"/>
      <c r="LF18" s="329"/>
      <c r="LG18" s="329"/>
      <c r="LH18" s="329"/>
      <c r="LI18" s="329"/>
      <c r="LJ18" s="329"/>
      <c r="LK18" s="329"/>
      <c r="LL18" s="329"/>
      <c r="LM18" s="329"/>
    </row>
    <row r="19" spans="1:325" hidden="1">
      <c r="A19" s="145" t="str">
        <f>IF(OR(Data3!B8="Grand Total",Data3!B8=0),"",Data3!B8)</f>
        <v/>
      </c>
      <c r="B19" s="176" t="s">
        <v>458</v>
      </c>
      <c r="C19" s="193" t="str">
        <f ca="1">IFERROR(VLOOKUP(A19,Rezultatai!$B$43:$C$106,2,FALSE),"")</f>
        <v/>
      </c>
      <c r="D19" s="326"/>
      <c r="E19" s="327"/>
      <c r="F19" s="328"/>
      <c r="G19" s="329"/>
      <c r="H19" s="329"/>
      <c r="I19" s="329"/>
      <c r="J19" s="329"/>
      <c r="K19" s="329"/>
      <c r="L19" s="329"/>
      <c r="M19" s="329"/>
      <c r="N19" s="329"/>
      <c r="O19" s="329"/>
      <c r="P19" s="329"/>
      <c r="Q19" s="329"/>
      <c r="R19" s="329"/>
      <c r="S19" s="329"/>
      <c r="T19" s="329"/>
      <c r="U19" s="329"/>
      <c r="V19" s="329"/>
      <c r="W19" s="329"/>
      <c r="X19" s="329"/>
      <c r="Y19" s="329"/>
      <c r="Z19" s="329"/>
      <c r="AA19" s="329"/>
      <c r="AB19" s="329"/>
      <c r="AC19" s="329"/>
      <c r="AD19" s="329"/>
      <c r="AE19" s="329"/>
      <c r="AF19" s="329"/>
      <c r="AG19" s="329"/>
      <c r="AH19" s="329"/>
      <c r="AI19" s="329"/>
      <c r="AJ19" s="329"/>
      <c r="AK19" s="329"/>
      <c r="AL19" s="329"/>
      <c r="AM19" s="329"/>
      <c r="AN19" s="329"/>
      <c r="AO19" s="329"/>
      <c r="AP19" s="329"/>
      <c r="AQ19" s="329"/>
      <c r="AR19" s="329"/>
      <c r="AS19" s="329"/>
      <c r="AT19" s="329"/>
      <c r="AU19" s="329"/>
      <c r="AV19" s="329"/>
      <c r="AW19" s="329"/>
      <c r="AX19" s="329"/>
      <c r="AY19" s="329"/>
      <c r="AZ19" s="329"/>
      <c r="BA19" s="329"/>
      <c r="BB19" s="329"/>
      <c r="BC19" s="329"/>
      <c r="BD19" s="329"/>
      <c r="BE19" s="329"/>
      <c r="BF19" s="329"/>
      <c r="BG19" s="329"/>
      <c r="BH19" s="329"/>
      <c r="BI19" s="329"/>
      <c r="BJ19" s="329"/>
      <c r="BK19" s="329"/>
      <c r="BL19" s="329"/>
      <c r="BM19" s="329"/>
      <c r="BN19" s="329"/>
      <c r="BO19" s="329"/>
      <c r="BP19" s="329"/>
      <c r="BQ19" s="329"/>
      <c r="BR19" s="329"/>
      <c r="BS19" s="329"/>
      <c r="BT19" s="329"/>
      <c r="BU19" s="329"/>
      <c r="BV19" s="329"/>
      <c r="BW19" s="329"/>
      <c r="BX19" s="329"/>
      <c r="BY19" s="329"/>
      <c r="BZ19" s="329"/>
      <c r="CA19" s="329"/>
      <c r="CB19" s="329"/>
      <c r="CC19" s="329"/>
      <c r="CD19" s="329"/>
      <c r="CE19" s="329"/>
      <c r="CF19" s="329"/>
      <c r="CG19" s="329"/>
      <c r="CH19" s="329"/>
      <c r="CI19" s="329"/>
      <c r="CJ19" s="329"/>
      <c r="CK19" s="329"/>
      <c r="CL19" s="329"/>
      <c r="CM19" s="329"/>
      <c r="CN19" s="329"/>
      <c r="CO19" s="329"/>
      <c r="CP19" s="329"/>
      <c r="CQ19" s="329"/>
      <c r="CR19" s="329"/>
      <c r="CS19" s="329"/>
      <c r="CT19" s="329"/>
      <c r="CU19" s="329"/>
      <c r="CV19" s="329"/>
      <c r="CW19" s="329"/>
      <c r="CX19" s="329"/>
      <c r="CY19" s="329"/>
      <c r="CZ19" s="329"/>
      <c r="DA19" s="329"/>
      <c r="DB19" s="329"/>
      <c r="DC19" s="329"/>
      <c r="DD19" s="329"/>
      <c r="DE19" s="329"/>
      <c r="DF19" s="329"/>
      <c r="DG19" s="329"/>
      <c r="DH19" s="329"/>
      <c r="DI19" s="329"/>
      <c r="DJ19" s="329"/>
      <c r="DK19" s="329"/>
      <c r="DL19" s="329"/>
      <c r="DM19" s="329"/>
      <c r="DN19" s="329"/>
      <c r="DO19" s="329"/>
      <c r="DP19" s="329"/>
      <c r="DQ19" s="329"/>
      <c r="DR19" s="329"/>
      <c r="DS19" s="329"/>
      <c r="DT19" s="329"/>
      <c r="DU19" s="329"/>
      <c r="DV19" s="329"/>
      <c r="DW19" s="329"/>
      <c r="DX19" s="329"/>
      <c r="DY19" s="329"/>
      <c r="DZ19" s="329"/>
      <c r="EA19" s="329"/>
      <c r="EB19" s="329"/>
      <c r="EC19" s="329"/>
      <c r="ED19" s="329"/>
      <c r="EE19" s="329"/>
      <c r="EF19" s="329"/>
      <c r="EG19" s="329"/>
      <c r="EH19" s="329"/>
      <c r="EI19" s="329"/>
      <c r="EJ19" s="329"/>
      <c r="EK19" s="329"/>
      <c r="EL19" s="329"/>
      <c r="EM19" s="329"/>
      <c r="EN19" s="329"/>
      <c r="EO19" s="329"/>
      <c r="EP19" s="329"/>
      <c r="EQ19" s="329"/>
      <c r="ER19" s="329"/>
      <c r="ES19" s="329"/>
      <c r="ET19" s="329"/>
      <c r="EU19" s="329"/>
      <c r="EV19" s="329"/>
      <c r="EW19" s="329"/>
      <c r="EX19" s="329"/>
      <c r="EY19" s="329"/>
      <c r="EZ19" s="329"/>
      <c r="FA19" s="329"/>
      <c r="FB19" s="329"/>
      <c r="FC19" s="329"/>
      <c r="FD19" s="329"/>
      <c r="FE19" s="329"/>
      <c r="FF19" s="329"/>
      <c r="FG19" s="329"/>
      <c r="FH19" s="329"/>
      <c r="FI19" s="329"/>
      <c r="FJ19" s="329"/>
      <c r="FK19" s="329"/>
      <c r="FL19" s="329"/>
      <c r="FM19" s="329"/>
      <c r="FN19" s="329"/>
      <c r="FO19" s="329"/>
      <c r="FP19" s="329"/>
      <c r="FQ19" s="329"/>
      <c r="FR19" s="329"/>
      <c r="FS19" s="329"/>
      <c r="FT19" s="329"/>
      <c r="FU19" s="329"/>
      <c r="FV19" s="329"/>
      <c r="FW19" s="329"/>
      <c r="FX19" s="329"/>
      <c r="FY19" s="329"/>
      <c r="FZ19" s="329"/>
      <c r="GA19" s="329"/>
      <c r="GB19" s="329"/>
      <c r="GC19" s="329"/>
      <c r="GD19" s="329"/>
      <c r="GE19" s="329"/>
      <c r="GF19" s="329"/>
      <c r="GG19" s="329"/>
      <c r="GH19" s="329"/>
      <c r="GI19" s="329"/>
      <c r="GJ19" s="329"/>
      <c r="GK19" s="329"/>
      <c r="GL19" s="329"/>
      <c r="GM19" s="329"/>
      <c r="GN19" s="329"/>
      <c r="GO19" s="329"/>
      <c r="GP19" s="329"/>
      <c r="GQ19" s="329"/>
      <c r="GR19" s="329"/>
      <c r="GS19" s="329"/>
      <c r="GT19" s="329"/>
      <c r="GU19" s="329"/>
      <c r="GV19" s="329"/>
      <c r="GW19" s="329"/>
      <c r="GX19" s="329"/>
      <c r="GY19" s="329"/>
      <c r="GZ19" s="329"/>
      <c r="HA19" s="329"/>
      <c r="HB19" s="329"/>
      <c r="HC19" s="329"/>
      <c r="HD19" s="329"/>
      <c r="HE19" s="329"/>
      <c r="HF19" s="329"/>
      <c r="HG19" s="329"/>
      <c r="HH19" s="329"/>
      <c r="HI19" s="329"/>
      <c r="HJ19" s="329"/>
      <c r="HK19" s="329"/>
      <c r="HL19" s="329"/>
      <c r="HM19" s="329"/>
      <c r="HN19" s="329"/>
      <c r="HO19" s="329"/>
      <c r="HP19" s="329"/>
      <c r="HQ19" s="329"/>
      <c r="HR19" s="329"/>
      <c r="HS19" s="329"/>
      <c r="HT19" s="329"/>
      <c r="HU19" s="329"/>
      <c r="HV19" s="329"/>
      <c r="HW19" s="329"/>
      <c r="HX19" s="329"/>
      <c r="HY19" s="329"/>
      <c r="HZ19" s="329"/>
      <c r="IA19" s="329"/>
      <c r="IB19" s="329"/>
      <c r="IC19" s="329"/>
      <c r="ID19" s="329"/>
      <c r="IE19" s="329"/>
      <c r="IF19" s="329"/>
      <c r="IG19" s="329"/>
      <c r="IH19" s="329"/>
      <c r="II19" s="329"/>
      <c r="IJ19" s="329"/>
      <c r="IK19" s="329"/>
      <c r="IL19" s="329"/>
      <c r="IM19" s="329"/>
      <c r="IN19" s="329"/>
      <c r="IO19" s="329"/>
      <c r="IP19" s="329"/>
      <c r="IQ19" s="329"/>
      <c r="IR19" s="329"/>
      <c r="IS19" s="329"/>
      <c r="IT19" s="329"/>
      <c r="IU19" s="329"/>
      <c r="IV19" s="329"/>
      <c r="IW19" s="329"/>
      <c r="IX19" s="329"/>
      <c r="IY19" s="329"/>
      <c r="IZ19" s="329"/>
      <c r="JA19" s="329"/>
      <c r="JB19" s="329"/>
      <c r="JC19" s="329"/>
      <c r="JD19" s="329"/>
      <c r="JE19" s="329"/>
      <c r="JF19" s="329"/>
      <c r="JG19" s="329"/>
      <c r="JH19" s="329"/>
      <c r="JI19" s="329"/>
      <c r="JJ19" s="329"/>
      <c r="JK19" s="329"/>
      <c r="JL19" s="329"/>
      <c r="JM19" s="329"/>
      <c r="JN19" s="329"/>
      <c r="JO19" s="329"/>
      <c r="JP19" s="329"/>
      <c r="JQ19" s="329"/>
      <c r="JR19" s="329"/>
      <c r="JS19" s="329"/>
      <c r="JT19" s="329"/>
      <c r="JU19" s="329"/>
      <c r="JV19" s="329"/>
      <c r="JW19" s="329"/>
      <c r="JX19" s="329"/>
      <c r="JY19" s="329"/>
      <c r="JZ19" s="329"/>
      <c r="KA19" s="329"/>
      <c r="KB19" s="329"/>
      <c r="KC19" s="329"/>
      <c r="KD19" s="329"/>
      <c r="KE19" s="329"/>
      <c r="KF19" s="329"/>
      <c r="KG19" s="329"/>
      <c r="KH19" s="329"/>
      <c r="KI19" s="329"/>
      <c r="KJ19" s="329"/>
      <c r="KK19" s="329"/>
      <c r="KL19" s="329"/>
      <c r="KM19" s="329"/>
      <c r="KN19" s="329"/>
      <c r="KO19" s="329"/>
      <c r="KP19" s="329"/>
      <c r="KQ19" s="329"/>
      <c r="KR19" s="329"/>
      <c r="KS19" s="329"/>
      <c r="KT19" s="329"/>
      <c r="KU19" s="329"/>
      <c r="KV19" s="329"/>
      <c r="KW19" s="329"/>
      <c r="KX19" s="329"/>
      <c r="KY19" s="329"/>
      <c r="KZ19" s="329"/>
      <c r="LA19" s="329"/>
      <c r="LB19" s="329"/>
      <c r="LC19" s="329"/>
      <c r="LD19" s="329"/>
      <c r="LE19" s="329"/>
      <c r="LF19" s="329"/>
      <c r="LG19" s="329"/>
      <c r="LH19" s="329"/>
      <c r="LI19" s="329"/>
      <c r="LJ19" s="329"/>
      <c r="LK19" s="329"/>
      <c r="LL19" s="329"/>
      <c r="LM19" s="329"/>
    </row>
    <row r="20" spans="1:325" hidden="1">
      <c r="A20" s="145" t="str">
        <f>IF(OR(Data3!B9="Grand Total",Data3!B9=0),"",Data3!B9)</f>
        <v/>
      </c>
      <c r="B20" s="176" t="s">
        <v>459</v>
      </c>
      <c r="C20" s="193" t="str">
        <f ca="1">IFERROR(VLOOKUP(A20,Rezultatai!$B$43:$C$106,2,FALSE),"")</f>
        <v/>
      </c>
      <c r="D20" s="326"/>
      <c r="E20" s="327"/>
      <c r="F20" s="328"/>
      <c r="G20" s="329"/>
      <c r="H20" s="329"/>
      <c r="I20" s="329"/>
      <c r="J20" s="329"/>
      <c r="K20" s="329"/>
      <c r="L20" s="329"/>
      <c r="M20" s="329"/>
      <c r="N20" s="329"/>
      <c r="O20" s="329"/>
      <c r="P20" s="329"/>
      <c r="Q20" s="329"/>
      <c r="R20" s="329"/>
      <c r="S20" s="329"/>
      <c r="T20" s="329"/>
      <c r="U20" s="329"/>
      <c r="V20" s="329"/>
      <c r="W20" s="329"/>
      <c r="X20" s="329"/>
      <c r="Y20" s="329"/>
      <c r="Z20" s="329"/>
      <c r="AA20" s="329"/>
      <c r="AB20" s="329"/>
      <c r="AC20" s="329"/>
      <c r="AD20" s="329"/>
      <c r="AE20" s="329"/>
      <c r="AF20" s="329"/>
      <c r="AG20" s="329"/>
      <c r="AH20" s="329"/>
      <c r="AI20" s="329"/>
      <c r="AJ20" s="329"/>
      <c r="AK20" s="329"/>
      <c r="AL20" s="329"/>
      <c r="AM20" s="329"/>
      <c r="AN20" s="329"/>
      <c r="AO20" s="329"/>
      <c r="AP20" s="329"/>
      <c r="AQ20" s="329"/>
      <c r="AR20" s="329"/>
      <c r="AS20" s="329"/>
      <c r="AT20" s="329"/>
      <c r="AU20" s="329"/>
      <c r="AV20" s="329"/>
      <c r="AW20" s="329"/>
      <c r="AX20" s="329"/>
      <c r="AY20" s="329"/>
      <c r="AZ20" s="329"/>
      <c r="BA20" s="329"/>
      <c r="BB20" s="329"/>
      <c r="BC20" s="329"/>
      <c r="BD20" s="329"/>
      <c r="BE20" s="329"/>
      <c r="BF20" s="329"/>
      <c r="BG20" s="329"/>
      <c r="BH20" s="329"/>
      <c r="BI20" s="329"/>
      <c r="BJ20" s="329"/>
      <c r="BK20" s="329"/>
      <c r="BL20" s="329"/>
      <c r="BM20" s="329"/>
      <c r="BN20" s="329"/>
      <c r="BO20" s="329"/>
      <c r="BP20" s="329"/>
      <c r="BQ20" s="329"/>
      <c r="BR20" s="329"/>
      <c r="BS20" s="329"/>
      <c r="BT20" s="329"/>
      <c r="BU20" s="329"/>
      <c r="BV20" s="329"/>
      <c r="BW20" s="329"/>
      <c r="BX20" s="329"/>
      <c r="BY20" s="329"/>
      <c r="BZ20" s="329"/>
      <c r="CA20" s="329"/>
      <c r="CB20" s="329"/>
      <c r="CC20" s="329"/>
      <c r="CD20" s="329"/>
      <c r="CE20" s="329"/>
      <c r="CF20" s="329"/>
      <c r="CG20" s="329"/>
      <c r="CH20" s="329"/>
      <c r="CI20" s="329"/>
      <c r="CJ20" s="329"/>
      <c r="CK20" s="329"/>
      <c r="CL20" s="329"/>
      <c r="CM20" s="329"/>
      <c r="CN20" s="329"/>
      <c r="CO20" s="329"/>
      <c r="CP20" s="329"/>
      <c r="CQ20" s="329"/>
      <c r="CR20" s="329"/>
      <c r="CS20" s="329"/>
      <c r="CT20" s="329"/>
      <c r="CU20" s="329"/>
      <c r="CV20" s="329"/>
      <c r="CW20" s="329"/>
      <c r="CX20" s="329"/>
      <c r="CY20" s="329"/>
      <c r="CZ20" s="329"/>
      <c r="DA20" s="329"/>
      <c r="DB20" s="329"/>
      <c r="DC20" s="329"/>
      <c r="DD20" s="329"/>
      <c r="DE20" s="329"/>
      <c r="DF20" s="329"/>
      <c r="DG20" s="329"/>
      <c r="DH20" s="329"/>
      <c r="DI20" s="329"/>
      <c r="DJ20" s="329"/>
      <c r="DK20" s="329"/>
      <c r="DL20" s="329"/>
      <c r="DM20" s="329"/>
      <c r="DN20" s="329"/>
      <c r="DO20" s="329"/>
      <c r="DP20" s="329"/>
      <c r="DQ20" s="329"/>
      <c r="DR20" s="329"/>
      <c r="DS20" s="329"/>
      <c r="DT20" s="329"/>
      <c r="DU20" s="329"/>
      <c r="DV20" s="329"/>
      <c r="DW20" s="329"/>
      <c r="DX20" s="329"/>
      <c r="DY20" s="329"/>
      <c r="DZ20" s="329"/>
      <c r="EA20" s="329"/>
      <c r="EB20" s="329"/>
      <c r="EC20" s="329"/>
      <c r="ED20" s="329"/>
      <c r="EE20" s="329"/>
      <c r="EF20" s="329"/>
      <c r="EG20" s="329"/>
      <c r="EH20" s="329"/>
      <c r="EI20" s="329"/>
      <c r="EJ20" s="329"/>
      <c r="EK20" s="329"/>
      <c r="EL20" s="329"/>
      <c r="EM20" s="329"/>
      <c r="EN20" s="329"/>
      <c r="EO20" s="329"/>
      <c r="EP20" s="329"/>
      <c r="EQ20" s="329"/>
      <c r="ER20" s="329"/>
      <c r="ES20" s="329"/>
      <c r="ET20" s="329"/>
      <c r="EU20" s="329"/>
      <c r="EV20" s="329"/>
      <c r="EW20" s="329"/>
      <c r="EX20" s="329"/>
      <c r="EY20" s="329"/>
      <c r="EZ20" s="329"/>
      <c r="FA20" s="329"/>
      <c r="FB20" s="329"/>
      <c r="FC20" s="329"/>
      <c r="FD20" s="329"/>
      <c r="FE20" s="329"/>
      <c r="FF20" s="329"/>
      <c r="FG20" s="329"/>
      <c r="FH20" s="329"/>
      <c r="FI20" s="329"/>
      <c r="FJ20" s="329"/>
      <c r="FK20" s="329"/>
      <c r="FL20" s="329"/>
      <c r="FM20" s="329"/>
      <c r="FN20" s="329"/>
      <c r="FO20" s="329"/>
      <c r="FP20" s="329"/>
      <c r="FQ20" s="329"/>
      <c r="FR20" s="329"/>
      <c r="FS20" s="329"/>
      <c r="FT20" s="329"/>
      <c r="FU20" s="329"/>
      <c r="FV20" s="329"/>
      <c r="FW20" s="329"/>
      <c r="FX20" s="329"/>
      <c r="FY20" s="329"/>
      <c r="FZ20" s="329"/>
      <c r="GA20" s="329"/>
      <c r="GB20" s="329"/>
      <c r="GC20" s="329"/>
      <c r="GD20" s="329"/>
      <c r="GE20" s="329"/>
      <c r="GF20" s="329"/>
      <c r="GG20" s="329"/>
      <c r="GH20" s="329"/>
      <c r="GI20" s="329"/>
      <c r="GJ20" s="329"/>
      <c r="GK20" s="329"/>
      <c r="GL20" s="329"/>
      <c r="GM20" s="329"/>
      <c r="GN20" s="329"/>
      <c r="GO20" s="329"/>
      <c r="GP20" s="329"/>
      <c r="GQ20" s="329"/>
      <c r="GR20" s="329"/>
      <c r="GS20" s="329"/>
      <c r="GT20" s="329"/>
      <c r="GU20" s="329"/>
      <c r="GV20" s="329"/>
      <c r="GW20" s="329"/>
      <c r="GX20" s="329"/>
      <c r="GY20" s="329"/>
      <c r="GZ20" s="329"/>
      <c r="HA20" s="329"/>
      <c r="HB20" s="329"/>
      <c r="HC20" s="329"/>
      <c r="HD20" s="329"/>
      <c r="HE20" s="329"/>
      <c r="HF20" s="329"/>
      <c r="HG20" s="329"/>
      <c r="HH20" s="329"/>
      <c r="HI20" s="329"/>
      <c r="HJ20" s="329"/>
      <c r="HK20" s="329"/>
      <c r="HL20" s="329"/>
      <c r="HM20" s="329"/>
      <c r="HN20" s="329"/>
      <c r="HO20" s="329"/>
      <c r="HP20" s="329"/>
      <c r="HQ20" s="329"/>
      <c r="HR20" s="329"/>
      <c r="HS20" s="329"/>
      <c r="HT20" s="329"/>
      <c r="HU20" s="329"/>
      <c r="HV20" s="329"/>
      <c r="HW20" s="329"/>
      <c r="HX20" s="329"/>
      <c r="HY20" s="329"/>
      <c r="HZ20" s="329"/>
      <c r="IA20" s="329"/>
      <c r="IB20" s="329"/>
      <c r="IC20" s="329"/>
      <c r="ID20" s="329"/>
      <c r="IE20" s="329"/>
      <c r="IF20" s="329"/>
      <c r="IG20" s="329"/>
      <c r="IH20" s="329"/>
      <c r="II20" s="329"/>
      <c r="IJ20" s="329"/>
      <c r="IK20" s="329"/>
      <c r="IL20" s="329"/>
      <c r="IM20" s="329"/>
      <c r="IN20" s="329"/>
      <c r="IO20" s="329"/>
      <c r="IP20" s="329"/>
      <c r="IQ20" s="329"/>
      <c r="IR20" s="329"/>
      <c r="IS20" s="329"/>
      <c r="IT20" s="329"/>
      <c r="IU20" s="329"/>
      <c r="IV20" s="329"/>
      <c r="IW20" s="329"/>
      <c r="IX20" s="329"/>
      <c r="IY20" s="329"/>
      <c r="IZ20" s="329"/>
      <c r="JA20" s="329"/>
      <c r="JB20" s="329"/>
      <c r="JC20" s="329"/>
      <c r="JD20" s="329"/>
      <c r="JE20" s="329"/>
      <c r="JF20" s="329"/>
      <c r="JG20" s="329"/>
      <c r="JH20" s="329"/>
      <c r="JI20" s="329"/>
      <c r="JJ20" s="329"/>
      <c r="JK20" s="329"/>
      <c r="JL20" s="329"/>
      <c r="JM20" s="329"/>
      <c r="JN20" s="329"/>
      <c r="JO20" s="329"/>
      <c r="JP20" s="329"/>
      <c r="JQ20" s="329"/>
      <c r="JR20" s="329"/>
      <c r="JS20" s="329"/>
      <c r="JT20" s="329"/>
      <c r="JU20" s="329"/>
      <c r="JV20" s="329"/>
      <c r="JW20" s="329"/>
      <c r="JX20" s="329"/>
      <c r="JY20" s="329"/>
      <c r="JZ20" s="329"/>
      <c r="KA20" s="329"/>
      <c r="KB20" s="329"/>
      <c r="KC20" s="329"/>
      <c r="KD20" s="329"/>
      <c r="KE20" s="329"/>
      <c r="KF20" s="329"/>
      <c r="KG20" s="329"/>
      <c r="KH20" s="329"/>
      <c r="KI20" s="329"/>
      <c r="KJ20" s="329"/>
      <c r="KK20" s="329"/>
      <c r="KL20" s="329"/>
      <c r="KM20" s="329"/>
      <c r="KN20" s="329"/>
      <c r="KO20" s="329"/>
      <c r="KP20" s="329"/>
      <c r="KQ20" s="329"/>
      <c r="KR20" s="329"/>
      <c r="KS20" s="329"/>
      <c r="KT20" s="329"/>
      <c r="KU20" s="329"/>
      <c r="KV20" s="329"/>
      <c r="KW20" s="329"/>
      <c r="KX20" s="329"/>
      <c r="KY20" s="329"/>
      <c r="KZ20" s="329"/>
      <c r="LA20" s="329"/>
      <c r="LB20" s="329"/>
      <c r="LC20" s="329"/>
      <c r="LD20" s="329"/>
      <c r="LE20" s="329"/>
      <c r="LF20" s="329"/>
      <c r="LG20" s="329"/>
      <c r="LH20" s="329"/>
      <c r="LI20" s="329"/>
      <c r="LJ20" s="329"/>
      <c r="LK20" s="329"/>
      <c r="LL20" s="329"/>
      <c r="LM20" s="329"/>
    </row>
    <row r="21" spans="1:325" hidden="1">
      <c r="A21" s="145" t="str">
        <f>IF(OR(Data3!B10="Grand Total",Data3!B10=0),"",Data3!B10)</f>
        <v/>
      </c>
      <c r="B21" s="176" t="s">
        <v>460</v>
      </c>
      <c r="C21" s="193" t="str">
        <f ca="1">IFERROR(VLOOKUP(A21,Rezultatai!$B$43:$C$106,2,FALSE),"")</f>
        <v/>
      </c>
      <c r="D21" s="326"/>
      <c r="E21" s="327"/>
      <c r="F21" s="328"/>
      <c r="G21" s="329"/>
      <c r="H21" s="329"/>
      <c r="I21" s="329"/>
      <c r="J21" s="329"/>
      <c r="K21" s="329"/>
      <c r="L21" s="329"/>
      <c r="M21" s="329"/>
      <c r="N21" s="329"/>
      <c r="O21" s="329"/>
      <c r="P21" s="329"/>
      <c r="Q21" s="329"/>
      <c r="R21" s="329"/>
      <c r="S21" s="329"/>
      <c r="T21" s="329"/>
      <c r="U21" s="329"/>
      <c r="V21" s="329"/>
      <c r="W21" s="329"/>
      <c r="X21" s="329"/>
      <c r="Y21" s="329"/>
      <c r="Z21" s="329"/>
      <c r="AA21" s="329"/>
      <c r="AB21" s="329"/>
      <c r="AC21" s="329"/>
      <c r="AD21" s="329"/>
      <c r="AE21" s="329"/>
      <c r="AF21" s="329"/>
      <c r="AG21" s="329"/>
      <c r="AH21" s="329"/>
      <c r="AI21" s="329"/>
      <c r="AJ21" s="329"/>
      <c r="AK21" s="329"/>
      <c r="AL21" s="329"/>
      <c r="AM21" s="329"/>
      <c r="AN21" s="329"/>
      <c r="AO21" s="329"/>
      <c r="AP21" s="329"/>
      <c r="AQ21" s="329"/>
      <c r="AR21" s="329"/>
      <c r="AS21" s="329"/>
      <c r="AT21" s="329"/>
      <c r="AU21" s="329"/>
      <c r="AV21" s="329"/>
      <c r="AW21" s="329"/>
      <c r="AX21" s="329"/>
      <c r="AY21" s="329"/>
      <c r="AZ21" s="329"/>
      <c r="BA21" s="329"/>
      <c r="BB21" s="329"/>
      <c r="BC21" s="329"/>
      <c r="BD21" s="329"/>
      <c r="BE21" s="329"/>
      <c r="BF21" s="329"/>
      <c r="BG21" s="329"/>
      <c r="BH21" s="329"/>
      <c r="BI21" s="329"/>
      <c r="BJ21" s="329"/>
      <c r="BK21" s="329"/>
      <c r="BL21" s="329"/>
      <c r="BM21" s="329"/>
      <c r="BN21" s="329"/>
      <c r="BO21" s="329"/>
      <c r="BP21" s="329"/>
      <c r="BQ21" s="329"/>
      <c r="BR21" s="329"/>
      <c r="BS21" s="329"/>
      <c r="BT21" s="329"/>
      <c r="BU21" s="329"/>
      <c r="BV21" s="329"/>
      <c r="BW21" s="329"/>
      <c r="BX21" s="329"/>
      <c r="BY21" s="329"/>
      <c r="BZ21" s="329"/>
      <c r="CA21" s="329"/>
      <c r="CB21" s="329"/>
      <c r="CC21" s="329"/>
      <c r="CD21" s="329"/>
      <c r="CE21" s="329"/>
      <c r="CF21" s="329"/>
      <c r="CG21" s="329"/>
      <c r="CH21" s="329"/>
      <c r="CI21" s="329"/>
      <c r="CJ21" s="329"/>
      <c r="CK21" s="329"/>
      <c r="CL21" s="329"/>
      <c r="CM21" s="329"/>
      <c r="CN21" s="329"/>
      <c r="CO21" s="329"/>
      <c r="CP21" s="329"/>
      <c r="CQ21" s="329"/>
      <c r="CR21" s="329"/>
      <c r="CS21" s="329"/>
      <c r="CT21" s="329"/>
      <c r="CU21" s="329"/>
      <c r="CV21" s="329"/>
      <c r="CW21" s="329"/>
      <c r="CX21" s="329"/>
      <c r="CY21" s="329"/>
      <c r="CZ21" s="329"/>
      <c r="DA21" s="329"/>
      <c r="DB21" s="329"/>
      <c r="DC21" s="329"/>
      <c r="DD21" s="329"/>
      <c r="DE21" s="329"/>
      <c r="DF21" s="329"/>
      <c r="DG21" s="329"/>
      <c r="DH21" s="329"/>
      <c r="DI21" s="329"/>
      <c r="DJ21" s="329"/>
      <c r="DK21" s="329"/>
      <c r="DL21" s="329"/>
      <c r="DM21" s="329"/>
      <c r="DN21" s="329"/>
      <c r="DO21" s="329"/>
      <c r="DP21" s="329"/>
      <c r="DQ21" s="329"/>
      <c r="DR21" s="329"/>
      <c r="DS21" s="329"/>
      <c r="DT21" s="329"/>
      <c r="DU21" s="329"/>
      <c r="DV21" s="329"/>
      <c r="DW21" s="329"/>
      <c r="DX21" s="329"/>
      <c r="DY21" s="329"/>
      <c r="DZ21" s="329"/>
      <c r="EA21" s="329"/>
      <c r="EB21" s="329"/>
      <c r="EC21" s="329"/>
      <c r="ED21" s="329"/>
      <c r="EE21" s="329"/>
      <c r="EF21" s="329"/>
      <c r="EG21" s="329"/>
      <c r="EH21" s="329"/>
      <c r="EI21" s="329"/>
      <c r="EJ21" s="329"/>
      <c r="EK21" s="329"/>
      <c r="EL21" s="329"/>
      <c r="EM21" s="329"/>
      <c r="EN21" s="329"/>
      <c r="EO21" s="329"/>
      <c r="EP21" s="329"/>
      <c r="EQ21" s="329"/>
      <c r="ER21" s="329"/>
      <c r="ES21" s="329"/>
      <c r="ET21" s="329"/>
      <c r="EU21" s="329"/>
      <c r="EV21" s="329"/>
      <c r="EW21" s="329"/>
      <c r="EX21" s="329"/>
      <c r="EY21" s="329"/>
      <c r="EZ21" s="329"/>
      <c r="FA21" s="329"/>
      <c r="FB21" s="329"/>
      <c r="FC21" s="329"/>
      <c r="FD21" s="329"/>
      <c r="FE21" s="329"/>
      <c r="FF21" s="329"/>
      <c r="FG21" s="329"/>
      <c r="FH21" s="329"/>
      <c r="FI21" s="329"/>
      <c r="FJ21" s="329"/>
      <c r="FK21" s="329"/>
      <c r="FL21" s="329"/>
      <c r="FM21" s="329"/>
      <c r="FN21" s="329"/>
      <c r="FO21" s="329"/>
      <c r="FP21" s="329"/>
      <c r="FQ21" s="329"/>
      <c r="FR21" s="329"/>
      <c r="FS21" s="329"/>
      <c r="FT21" s="329"/>
      <c r="FU21" s="329"/>
      <c r="FV21" s="329"/>
      <c r="FW21" s="329"/>
      <c r="FX21" s="329"/>
      <c r="FY21" s="329"/>
      <c r="FZ21" s="329"/>
      <c r="GA21" s="329"/>
      <c r="GB21" s="329"/>
      <c r="GC21" s="329"/>
      <c r="GD21" s="329"/>
      <c r="GE21" s="329"/>
      <c r="GF21" s="329"/>
      <c r="GG21" s="329"/>
      <c r="GH21" s="329"/>
      <c r="GI21" s="329"/>
      <c r="GJ21" s="329"/>
      <c r="GK21" s="329"/>
      <c r="GL21" s="329"/>
      <c r="GM21" s="329"/>
      <c r="GN21" s="329"/>
      <c r="GO21" s="329"/>
      <c r="GP21" s="329"/>
      <c r="GQ21" s="329"/>
      <c r="GR21" s="329"/>
      <c r="GS21" s="329"/>
      <c r="GT21" s="329"/>
      <c r="GU21" s="329"/>
      <c r="GV21" s="329"/>
      <c r="GW21" s="329"/>
      <c r="GX21" s="329"/>
      <c r="GY21" s="329"/>
      <c r="GZ21" s="329"/>
      <c r="HA21" s="329"/>
      <c r="HB21" s="329"/>
      <c r="HC21" s="329"/>
      <c r="HD21" s="329"/>
      <c r="HE21" s="329"/>
      <c r="HF21" s="329"/>
      <c r="HG21" s="329"/>
      <c r="HH21" s="329"/>
      <c r="HI21" s="329"/>
      <c r="HJ21" s="329"/>
      <c r="HK21" s="329"/>
      <c r="HL21" s="329"/>
      <c r="HM21" s="329"/>
      <c r="HN21" s="329"/>
      <c r="HO21" s="329"/>
      <c r="HP21" s="329"/>
      <c r="HQ21" s="329"/>
      <c r="HR21" s="329"/>
      <c r="HS21" s="329"/>
      <c r="HT21" s="329"/>
      <c r="HU21" s="329"/>
      <c r="HV21" s="329"/>
      <c r="HW21" s="329"/>
      <c r="HX21" s="329"/>
      <c r="HY21" s="329"/>
      <c r="HZ21" s="329"/>
      <c r="IA21" s="329"/>
      <c r="IB21" s="329"/>
      <c r="IC21" s="329"/>
      <c r="ID21" s="329"/>
      <c r="IE21" s="329"/>
      <c r="IF21" s="329"/>
      <c r="IG21" s="329"/>
      <c r="IH21" s="329"/>
      <c r="II21" s="329"/>
      <c r="IJ21" s="329"/>
      <c r="IK21" s="329"/>
      <c r="IL21" s="329"/>
      <c r="IM21" s="329"/>
      <c r="IN21" s="329"/>
      <c r="IO21" s="329"/>
      <c r="IP21" s="329"/>
      <c r="IQ21" s="329"/>
      <c r="IR21" s="329"/>
      <c r="IS21" s="329"/>
      <c r="IT21" s="329"/>
      <c r="IU21" s="329"/>
      <c r="IV21" s="329"/>
      <c r="IW21" s="329"/>
      <c r="IX21" s="329"/>
      <c r="IY21" s="329"/>
      <c r="IZ21" s="329"/>
      <c r="JA21" s="329"/>
      <c r="JB21" s="329"/>
      <c r="JC21" s="329"/>
      <c r="JD21" s="329"/>
      <c r="JE21" s="329"/>
      <c r="JF21" s="329"/>
      <c r="JG21" s="329"/>
      <c r="JH21" s="329"/>
      <c r="JI21" s="329"/>
      <c r="JJ21" s="329"/>
      <c r="JK21" s="329"/>
      <c r="JL21" s="329"/>
      <c r="JM21" s="329"/>
      <c r="JN21" s="329"/>
      <c r="JO21" s="329"/>
      <c r="JP21" s="329"/>
      <c r="JQ21" s="329"/>
      <c r="JR21" s="329"/>
      <c r="JS21" s="329"/>
      <c r="JT21" s="329"/>
      <c r="JU21" s="329"/>
      <c r="JV21" s="329"/>
      <c r="JW21" s="329"/>
      <c r="JX21" s="329"/>
      <c r="JY21" s="329"/>
      <c r="JZ21" s="329"/>
      <c r="KA21" s="329"/>
      <c r="KB21" s="329"/>
      <c r="KC21" s="329"/>
      <c r="KD21" s="329"/>
      <c r="KE21" s="329"/>
      <c r="KF21" s="329"/>
      <c r="KG21" s="329"/>
      <c r="KH21" s="329"/>
      <c r="KI21" s="329"/>
      <c r="KJ21" s="329"/>
      <c r="KK21" s="329"/>
      <c r="KL21" s="329"/>
      <c r="KM21" s="329"/>
      <c r="KN21" s="329"/>
      <c r="KO21" s="329"/>
      <c r="KP21" s="329"/>
      <c r="KQ21" s="329"/>
      <c r="KR21" s="329"/>
      <c r="KS21" s="329"/>
      <c r="KT21" s="329"/>
      <c r="KU21" s="329"/>
      <c r="KV21" s="329"/>
      <c r="KW21" s="329"/>
      <c r="KX21" s="329"/>
      <c r="KY21" s="329"/>
      <c r="KZ21" s="329"/>
      <c r="LA21" s="329"/>
      <c r="LB21" s="329"/>
      <c r="LC21" s="329"/>
      <c r="LD21" s="329"/>
      <c r="LE21" s="329"/>
      <c r="LF21" s="329"/>
      <c r="LG21" s="329"/>
      <c r="LH21" s="329"/>
      <c r="LI21" s="329"/>
      <c r="LJ21" s="329"/>
      <c r="LK21" s="329"/>
      <c r="LL21" s="329"/>
      <c r="LM21" s="329"/>
    </row>
    <row r="22" spans="1:325" hidden="1">
      <c r="A22" s="145" t="str">
        <f>IF(OR(Data3!B11="Grand Total",Data3!B11=0),"",Data3!B11)</f>
        <v/>
      </c>
      <c r="B22" s="176" t="s">
        <v>461</v>
      </c>
      <c r="C22" s="193" t="str">
        <f ca="1">IFERROR(VLOOKUP(A22,Rezultatai!$B$43:$C$106,2,FALSE),"")</f>
        <v/>
      </c>
      <c r="D22" s="326"/>
      <c r="E22" s="327"/>
      <c r="F22" s="328"/>
      <c r="G22" s="329"/>
      <c r="H22" s="329"/>
      <c r="I22" s="329"/>
      <c r="J22" s="329"/>
      <c r="K22" s="329"/>
      <c r="L22" s="329"/>
      <c r="M22" s="329"/>
      <c r="N22" s="329"/>
      <c r="O22" s="329"/>
      <c r="P22" s="329"/>
      <c r="Q22" s="329"/>
      <c r="R22" s="329"/>
      <c r="S22" s="329"/>
      <c r="T22" s="329"/>
      <c r="U22" s="329"/>
      <c r="V22" s="329"/>
      <c r="W22" s="329"/>
      <c r="X22" s="329"/>
      <c r="Y22" s="329"/>
      <c r="Z22" s="329"/>
      <c r="AA22" s="329"/>
      <c r="AB22" s="329"/>
      <c r="AC22" s="329"/>
      <c r="AD22" s="329"/>
      <c r="AE22" s="329"/>
      <c r="AF22" s="329"/>
      <c r="AG22" s="329"/>
      <c r="AH22" s="329"/>
      <c r="AI22" s="329"/>
      <c r="AJ22" s="329"/>
      <c r="AK22" s="329"/>
      <c r="AL22" s="329"/>
      <c r="AM22" s="329"/>
      <c r="AN22" s="329"/>
      <c r="AO22" s="329"/>
      <c r="AP22" s="329"/>
      <c r="AQ22" s="329"/>
      <c r="AR22" s="329"/>
      <c r="AS22" s="329"/>
      <c r="AT22" s="329"/>
      <c r="AU22" s="329"/>
      <c r="AV22" s="329"/>
      <c r="AW22" s="329"/>
      <c r="AX22" s="329"/>
      <c r="AY22" s="329"/>
      <c r="AZ22" s="329"/>
      <c r="BA22" s="329"/>
      <c r="BB22" s="329"/>
      <c r="BC22" s="329"/>
      <c r="BD22" s="329"/>
      <c r="BE22" s="329"/>
      <c r="BF22" s="329"/>
      <c r="BG22" s="329"/>
      <c r="BH22" s="329"/>
      <c r="BI22" s="329"/>
      <c r="BJ22" s="329"/>
      <c r="BK22" s="329"/>
      <c r="BL22" s="329"/>
      <c r="BM22" s="329"/>
      <c r="BN22" s="329"/>
      <c r="BO22" s="329"/>
      <c r="BP22" s="329"/>
      <c r="BQ22" s="329"/>
      <c r="BR22" s="329"/>
      <c r="BS22" s="329"/>
      <c r="BT22" s="329"/>
      <c r="BU22" s="329"/>
      <c r="BV22" s="329"/>
      <c r="BW22" s="329"/>
      <c r="BX22" s="329"/>
      <c r="BY22" s="329"/>
      <c r="BZ22" s="329"/>
      <c r="CA22" s="329"/>
      <c r="CB22" s="329"/>
      <c r="CC22" s="329"/>
      <c r="CD22" s="329"/>
      <c r="CE22" s="329"/>
      <c r="CF22" s="329"/>
      <c r="CG22" s="329"/>
      <c r="CH22" s="329"/>
      <c r="CI22" s="329"/>
      <c r="CJ22" s="329"/>
      <c r="CK22" s="329"/>
      <c r="CL22" s="329"/>
      <c r="CM22" s="329"/>
      <c r="CN22" s="329"/>
      <c r="CO22" s="329"/>
      <c r="CP22" s="329"/>
      <c r="CQ22" s="329"/>
      <c r="CR22" s="329"/>
      <c r="CS22" s="329"/>
      <c r="CT22" s="329"/>
      <c r="CU22" s="329"/>
      <c r="CV22" s="329"/>
      <c r="CW22" s="329"/>
      <c r="CX22" s="329"/>
      <c r="CY22" s="329"/>
      <c r="CZ22" s="329"/>
      <c r="DA22" s="329"/>
      <c r="DB22" s="329"/>
      <c r="DC22" s="329"/>
      <c r="DD22" s="329"/>
      <c r="DE22" s="329"/>
      <c r="DF22" s="329"/>
      <c r="DG22" s="329"/>
      <c r="DH22" s="329"/>
      <c r="DI22" s="329"/>
      <c r="DJ22" s="329"/>
      <c r="DK22" s="329"/>
      <c r="DL22" s="329"/>
      <c r="DM22" s="329"/>
      <c r="DN22" s="329"/>
      <c r="DO22" s="329"/>
      <c r="DP22" s="329"/>
      <c r="DQ22" s="329"/>
      <c r="DR22" s="329"/>
      <c r="DS22" s="329"/>
      <c r="DT22" s="329"/>
      <c r="DU22" s="329"/>
      <c r="DV22" s="329"/>
      <c r="DW22" s="329"/>
      <c r="DX22" s="329"/>
      <c r="DY22" s="329"/>
      <c r="DZ22" s="329"/>
      <c r="EA22" s="329"/>
      <c r="EB22" s="329"/>
      <c r="EC22" s="329"/>
      <c r="ED22" s="329"/>
      <c r="EE22" s="329"/>
      <c r="EF22" s="329"/>
      <c r="EG22" s="329"/>
      <c r="EH22" s="329"/>
      <c r="EI22" s="329"/>
      <c r="EJ22" s="329"/>
      <c r="EK22" s="329"/>
      <c r="EL22" s="329"/>
      <c r="EM22" s="329"/>
      <c r="EN22" s="329"/>
      <c r="EO22" s="329"/>
      <c r="EP22" s="329"/>
      <c r="EQ22" s="329"/>
      <c r="ER22" s="329"/>
      <c r="ES22" s="329"/>
      <c r="ET22" s="329"/>
      <c r="EU22" s="329"/>
      <c r="EV22" s="329"/>
      <c r="EW22" s="329"/>
      <c r="EX22" s="329"/>
      <c r="EY22" s="329"/>
      <c r="EZ22" s="329"/>
      <c r="FA22" s="329"/>
      <c r="FB22" s="329"/>
      <c r="FC22" s="329"/>
      <c r="FD22" s="329"/>
      <c r="FE22" s="329"/>
      <c r="FF22" s="329"/>
      <c r="FG22" s="329"/>
      <c r="FH22" s="329"/>
      <c r="FI22" s="329"/>
      <c r="FJ22" s="329"/>
      <c r="FK22" s="329"/>
      <c r="FL22" s="329"/>
      <c r="FM22" s="329"/>
      <c r="FN22" s="329"/>
      <c r="FO22" s="329"/>
      <c r="FP22" s="329"/>
      <c r="FQ22" s="329"/>
      <c r="FR22" s="329"/>
      <c r="FS22" s="329"/>
      <c r="FT22" s="329"/>
      <c r="FU22" s="329"/>
      <c r="FV22" s="329"/>
      <c r="FW22" s="329"/>
      <c r="FX22" s="329"/>
      <c r="FY22" s="329"/>
      <c r="FZ22" s="329"/>
      <c r="GA22" s="329"/>
      <c r="GB22" s="329"/>
      <c r="GC22" s="329"/>
      <c r="GD22" s="329"/>
      <c r="GE22" s="329"/>
      <c r="GF22" s="329"/>
      <c r="GG22" s="329"/>
      <c r="GH22" s="329"/>
      <c r="GI22" s="329"/>
      <c r="GJ22" s="329"/>
      <c r="GK22" s="329"/>
      <c r="GL22" s="329"/>
      <c r="GM22" s="329"/>
      <c r="GN22" s="329"/>
      <c r="GO22" s="329"/>
      <c r="GP22" s="329"/>
      <c r="GQ22" s="329"/>
      <c r="GR22" s="329"/>
      <c r="GS22" s="329"/>
      <c r="GT22" s="329"/>
      <c r="GU22" s="329"/>
      <c r="GV22" s="329"/>
      <c r="GW22" s="329"/>
      <c r="GX22" s="329"/>
      <c r="GY22" s="329"/>
      <c r="GZ22" s="329"/>
      <c r="HA22" s="329"/>
      <c r="HB22" s="329"/>
      <c r="HC22" s="329"/>
      <c r="HD22" s="329"/>
      <c r="HE22" s="329"/>
      <c r="HF22" s="329"/>
      <c r="HG22" s="329"/>
      <c r="HH22" s="329"/>
      <c r="HI22" s="329"/>
      <c r="HJ22" s="329"/>
      <c r="HK22" s="329"/>
      <c r="HL22" s="329"/>
      <c r="HM22" s="329"/>
      <c r="HN22" s="329"/>
      <c r="HO22" s="329"/>
      <c r="HP22" s="329"/>
      <c r="HQ22" s="329"/>
      <c r="HR22" s="329"/>
      <c r="HS22" s="329"/>
      <c r="HT22" s="329"/>
      <c r="HU22" s="329"/>
      <c r="HV22" s="329"/>
      <c r="HW22" s="329"/>
      <c r="HX22" s="329"/>
      <c r="HY22" s="329"/>
      <c r="HZ22" s="329"/>
      <c r="IA22" s="329"/>
      <c r="IB22" s="329"/>
      <c r="IC22" s="329"/>
      <c r="ID22" s="329"/>
      <c r="IE22" s="329"/>
      <c r="IF22" s="329"/>
      <c r="IG22" s="329"/>
      <c r="IH22" s="329"/>
      <c r="II22" s="329"/>
      <c r="IJ22" s="329"/>
      <c r="IK22" s="329"/>
      <c r="IL22" s="329"/>
      <c r="IM22" s="329"/>
      <c r="IN22" s="329"/>
      <c r="IO22" s="329"/>
      <c r="IP22" s="329"/>
      <c r="IQ22" s="329"/>
      <c r="IR22" s="329"/>
      <c r="IS22" s="329"/>
      <c r="IT22" s="329"/>
      <c r="IU22" s="329"/>
      <c r="IV22" s="329"/>
      <c r="IW22" s="329"/>
      <c r="IX22" s="329"/>
      <c r="IY22" s="329"/>
      <c r="IZ22" s="329"/>
      <c r="JA22" s="329"/>
      <c r="JB22" s="329"/>
      <c r="JC22" s="329"/>
      <c r="JD22" s="329"/>
      <c r="JE22" s="329"/>
      <c r="JF22" s="329"/>
      <c r="JG22" s="329"/>
      <c r="JH22" s="329"/>
      <c r="JI22" s="329"/>
      <c r="JJ22" s="329"/>
      <c r="JK22" s="329"/>
      <c r="JL22" s="329"/>
      <c r="JM22" s="329"/>
      <c r="JN22" s="329"/>
      <c r="JO22" s="329"/>
      <c r="JP22" s="329"/>
      <c r="JQ22" s="329"/>
      <c r="JR22" s="329"/>
      <c r="JS22" s="329"/>
      <c r="JT22" s="329"/>
      <c r="JU22" s="329"/>
      <c r="JV22" s="329"/>
      <c r="JW22" s="329"/>
      <c r="JX22" s="329"/>
      <c r="JY22" s="329"/>
      <c r="JZ22" s="329"/>
      <c r="KA22" s="329"/>
      <c r="KB22" s="329"/>
      <c r="KC22" s="329"/>
      <c r="KD22" s="329"/>
      <c r="KE22" s="329"/>
      <c r="KF22" s="329"/>
      <c r="KG22" s="329"/>
      <c r="KH22" s="329"/>
      <c r="KI22" s="329"/>
      <c r="KJ22" s="329"/>
      <c r="KK22" s="329"/>
      <c r="KL22" s="329"/>
      <c r="KM22" s="329"/>
      <c r="KN22" s="329"/>
      <c r="KO22" s="329"/>
      <c r="KP22" s="329"/>
      <c r="KQ22" s="329"/>
      <c r="KR22" s="329"/>
      <c r="KS22" s="329"/>
      <c r="KT22" s="329"/>
      <c r="KU22" s="329"/>
      <c r="KV22" s="329"/>
      <c r="KW22" s="329"/>
      <c r="KX22" s="329"/>
      <c r="KY22" s="329"/>
      <c r="KZ22" s="329"/>
      <c r="LA22" s="329"/>
      <c r="LB22" s="329"/>
      <c r="LC22" s="329"/>
      <c r="LD22" s="329"/>
      <c r="LE22" s="329"/>
      <c r="LF22" s="329"/>
      <c r="LG22" s="329"/>
      <c r="LH22" s="329"/>
      <c r="LI22" s="329"/>
      <c r="LJ22" s="329"/>
      <c r="LK22" s="329"/>
      <c r="LL22" s="329"/>
      <c r="LM22" s="329"/>
    </row>
    <row r="23" spans="1:325" hidden="1">
      <c r="A23" s="145" t="str">
        <f>IF(OR(Data3!B12="Grand Total",Data3!B12=0),"",Data3!B12)</f>
        <v/>
      </c>
      <c r="B23" s="176" t="s">
        <v>462</v>
      </c>
      <c r="C23" s="193" t="str">
        <f ca="1">IFERROR(VLOOKUP(A23,Rezultatai!$B$43:$C$106,2,FALSE),"")</f>
        <v/>
      </c>
      <c r="D23" s="326"/>
      <c r="E23" s="327"/>
      <c r="F23" s="328"/>
      <c r="G23" s="329"/>
      <c r="H23" s="329"/>
      <c r="I23" s="329"/>
      <c r="J23" s="329"/>
      <c r="K23" s="329"/>
      <c r="L23" s="329"/>
      <c r="M23" s="329"/>
      <c r="N23" s="329"/>
      <c r="O23" s="329"/>
      <c r="P23" s="329"/>
      <c r="Q23" s="329"/>
      <c r="R23" s="329"/>
      <c r="S23" s="329"/>
      <c r="T23" s="329"/>
      <c r="U23" s="329"/>
      <c r="V23" s="329"/>
      <c r="W23" s="329"/>
      <c r="X23" s="329"/>
      <c r="Y23" s="329"/>
      <c r="Z23" s="329"/>
      <c r="AA23" s="329"/>
      <c r="AB23" s="329"/>
      <c r="AC23" s="329"/>
      <c r="AD23" s="329"/>
      <c r="AE23" s="329"/>
      <c r="AF23" s="329"/>
      <c r="AG23" s="329"/>
      <c r="AH23" s="329"/>
      <c r="AI23" s="329"/>
      <c r="AJ23" s="329"/>
      <c r="AK23" s="329"/>
      <c r="AL23" s="329"/>
      <c r="AM23" s="329"/>
      <c r="AN23" s="329"/>
      <c r="AO23" s="329"/>
      <c r="AP23" s="329"/>
      <c r="AQ23" s="329"/>
      <c r="AR23" s="329"/>
      <c r="AS23" s="329"/>
      <c r="AT23" s="329"/>
      <c r="AU23" s="329"/>
      <c r="AV23" s="329"/>
      <c r="AW23" s="329"/>
      <c r="AX23" s="329"/>
      <c r="AY23" s="329"/>
      <c r="AZ23" s="329"/>
      <c r="BA23" s="329"/>
      <c r="BB23" s="329"/>
      <c r="BC23" s="329"/>
      <c r="BD23" s="329"/>
      <c r="BE23" s="329"/>
      <c r="BF23" s="329"/>
      <c r="BG23" s="329"/>
      <c r="BH23" s="329"/>
      <c r="BI23" s="329"/>
      <c r="BJ23" s="329"/>
      <c r="BK23" s="329"/>
      <c r="BL23" s="329"/>
      <c r="BM23" s="329"/>
      <c r="BN23" s="329"/>
      <c r="BO23" s="329"/>
      <c r="BP23" s="329"/>
      <c r="BQ23" s="329"/>
      <c r="BR23" s="329"/>
      <c r="BS23" s="329"/>
      <c r="BT23" s="329"/>
      <c r="BU23" s="329"/>
      <c r="BV23" s="329"/>
      <c r="BW23" s="329"/>
      <c r="BX23" s="329"/>
      <c r="BY23" s="329"/>
      <c r="BZ23" s="329"/>
      <c r="CA23" s="329"/>
      <c r="CB23" s="329"/>
      <c r="CC23" s="329"/>
      <c r="CD23" s="329"/>
      <c r="CE23" s="329"/>
      <c r="CF23" s="329"/>
      <c r="CG23" s="329"/>
      <c r="CH23" s="329"/>
      <c r="CI23" s="329"/>
      <c r="CJ23" s="329"/>
      <c r="CK23" s="329"/>
      <c r="CL23" s="329"/>
      <c r="CM23" s="329"/>
      <c r="CN23" s="329"/>
      <c r="CO23" s="329"/>
      <c r="CP23" s="329"/>
      <c r="CQ23" s="329"/>
      <c r="CR23" s="329"/>
      <c r="CS23" s="329"/>
      <c r="CT23" s="329"/>
      <c r="CU23" s="329"/>
      <c r="CV23" s="329"/>
      <c r="CW23" s="329"/>
      <c r="CX23" s="329"/>
      <c r="CY23" s="329"/>
      <c r="CZ23" s="329"/>
      <c r="DA23" s="329"/>
      <c r="DB23" s="329"/>
      <c r="DC23" s="329"/>
      <c r="DD23" s="329"/>
      <c r="DE23" s="329"/>
      <c r="DF23" s="329"/>
      <c r="DG23" s="329"/>
      <c r="DH23" s="329"/>
      <c r="DI23" s="329"/>
      <c r="DJ23" s="329"/>
      <c r="DK23" s="329"/>
      <c r="DL23" s="329"/>
      <c r="DM23" s="329"/>
      <c r="DN23" s="329"/>
      <c r="DO23" s="329"/>
      <c r="DP23" s="329"/>
      <c r="DQ23" s="329"/>
      <c r="DR23" s="329"/>
      <c r="DS23" s="329"/>
      <c r="DT23" s="329"/>
      <c r="DU23" s="329"/>
      <c r="DV23" s="329"/>
      <c r="DW23" s="329"/>
      <c r="DX23" s="329"/>
      <c r="DY23" s="329"/>
      <c r="DZ23" s="329"/>
      <c r="EA23" s="329"/>
      <c r="EB23" s="329"/>
      <c r="EC23" s="329"/>
      <c r="ED23" s="329"/>
      <c r="EE23" s="329"/>
      <c r="EF23" s="329"/>
      <c r="EG23" s="329"/>
      <c r="EH23" s="329"/>
      <c r="EI23" s="329"/>
      <c r="EJ23" s="329"/>
      <c r="EK23" s="329"/>
      <c r="EL23" s="329"/>
      <c r="EM23" s="329"/>
      <c r="EN23" s="329"/>
      <c r="EO23" s="329"/>
      <c r="EP23" s="329"/>
      <c r="EQ23" s="329"/>
      <c r="ER23" s="329"/>
      <c r="ES23" s="329"/>
      <c r="ET23" s="329"/>
      <c r="EU23" s="329"/>
      <c r="EV23" s="329"/>
      <c r="EW23" s="329"/>
      <c r="EX23" s="329"/>
      <c r="EY23" s="329"/>
      <c r="EZ23" s="329"/>
      <c r="FA23" s="329"/>
      <c r="FB23" s="329"/>
      <c r="FC23" s="329"/>
      <c r="FD23" s="329"/>
      <c r="FE23" s="329"/>
      <c r="FF23" s="329"/>
      <c r="FG23" s="329"/>
      <c r="FH23" s="329"/>
      <c r="FI23" s="329"/>
      <c r="FJ23" s="329"/>
      <c r="FK23" s="329"/>
      <c r="FL23" s="329"/>
      <c r="FM23" s="329"/>
      <c r="FN23" s="329"/>
      <c r="FO23" s="329"/>
      <c r="FP23" s="329"/>
      <c r="FQ23" s="329"/>
      <c r="FR23" s="329"/>
      <c r="FS23" s="329"/>
      <c r="FT23" s="329"/>
      <c r="FU23" s="329"/>
      <c r="FV23" s="329"/>
      <c r="FW23" s="329"/>
      <c r="FX23" s="329"/>
      <c r="FY23" s="329"/>
      <c r="FZ23" s="329"/>
      <c r="GA23" s="329"/>
      <c r="GB23" s="329"/>
      <c r="GC23" s="329"/>
      <c r="GD23" s="329"/>
      <c r="GE23" s="329"/>
      <c r="GF23" s="329"/>
      <c r="GG23" s="329"/>
      <c r="GH23" s="329"/>
      <c r="GI23" s="329"/>
      <c r="GJ23" s="329"/>
      <c r="GK23" s="329"/>
      <c r="GL23" s="329"/>
      <c r="GM23" s="329"/>
      <c r="GN23" s="329"/>
      <c r="GO23" s="329"/>
      <c r="GP23" s="329"/>
      <c r="GQ23" s="329"/>
      <c r="GR23" s="329"/>
      <c r="GS23" s="329"/>
      <c r="GT23" s="329"/>
      <c r="GU23" s="329"/>
      <c r="GV23" s="329"/>
      <c r="GW23" s="329"/>
      <c r="GX23" s="329"/>
      <c r="GY23" s="329"/>
      <c r="GZ23" s="329"/>
      <c r="HA23" s="329"/>
      <c r="HB23" s="329"/>
      <c r="HC23" s="329"/>
      <c r="HD23" s="329"/>
      <c r="HE23" s="329"/>
      <c r="HF23" s="329"/>
      <c r="HG23" s="329"/>
      <c r="HH23" s="329"/>
      <c r="HI23" s="329"/>
      <c r="HJ23" s="329"/>
      <c r="HK23" s="329"/>
      <c r="HL23" s="329"/>
      <c r="HM23" s="329"/>
      <c r="HN23" s="329"/>
      <c r="HO23" s="329"/>
      <c r="HP23" s="329"/>
      <c r="HQ23" s="329"/>
      <c r="HR23" s="329"/>
      <c r="HS23" s="329"/>
      <c r="HT23" s="329"/>
      <c r="HU23" s="329"/>
      <c r="HV23" s="329"/>
      <c r="HW23" s="329"/>
      <c r="HX23" s="329"/>
      <c r="HY23" s="329"/>
      <c r="HZ23" s="329"/>
      <c r="IA23" s="329"/>
      <c r="IB23" s="329"/>
      <c r="IC23" s="329"/>
      <c r="ID23" s="329"/>
      <c r="IE23" s="329"/>
      <c r="IF23" s="329"/>
      <c r="IG23" s="329"/>
      <c r="IH23" s="329"/>
      <c r="II23" s="329"/>
      <c r="IJ23" s="329"/>
      <c r="IK23" s="329"/>
      <c r="IL23" s="329"/>
      <c r="IM23" s="329"/>
      <c r="IN23" s="329"/>
      <c r="IO23" s="329"/>
      <c r="IP23" s="329"/>
      <c r="IQ23" s="329"/>
      <c r="IR23" s="329"/>
      <c r="IS23" s="329"/>
      <c r="IT23" s="329"/>
      <c r="IU23" s="329"/>
      <c r="IV23" s="329"/>
      <c r="IW23" s="329"/>
      <c r="IX23" s="329"/>
      <c r="IY23" s="329"/>
      <c r="IZ23" s="329"/>
      <c r="JA23" s="329"/>
      <c r="JB23" s="329"/>
      <c r="JC23" s="329"/>
      <c r="JD23" s="329"/>
      <c r="JE23" s="329"/>
      <c r="JF23" s="329"/>
      <c r="JG23" s="329"/>
      <c r="JH23" s="329"/>
      <c r="JI23" s="329"/>
      <c r="JJ23" s="329"/>
      <c r="JK23" s="329"/>
      <c r="JL23" s="329"/>
      <c r="JM23" s="329"/>
      <c r="JN23" s="329"/>
      <c r="JO23" s="329"/>
      <c r="JP23" s="329"/>
      <c r="JQ23" s="329"/>
      <c r="JR23" s="329"/>
      <c r="JS23" s="329"/>
      <c r="JT23" s="329"/>
      <c r="JU23" s="329"/>
      <c r="JV23" s="329"/>
      <c r="JW23" s="329"/>
      <c r="JX23" s="329"/>
      <c r="JY23" s="329"/>
      <c r="JZ23" s="329"/>
      <c r="KA23" s="329"/>
      <c r="KB23" s="329"/>
      <c r="KC23" s="329"/>
      <c r="KD23" s="329"/>
      <c r="KE23" s="329"/>
      <c r="KF23" s="329"/>
      <c r="KG23" s="329"/>
      <c r="KH23" s="329"/>
      <c r="KI23" s="329"/>
      <c r="KJ23" s="329"/>
      <c r="KK23" s="329"/>
      <c r="KL23" s="329"/>
      <c r="KM23" s="329"/>
      <c r="KN23" s="329"/>
      <c r="KO23" s="329"/>
      <c r="KP23" s="329"/>
      <c r="KQ23" s="329"/>
      <c r="KR23" s="329"/>
      <c r="KS23" s="329"/>
      <c r="KT23" s="329"/>
      <c r="KU23" s="329"/>
      <c r="KV23" s="329"/>
      <c r="KW23" s="329"/>
      <c r="KX23" s="329"/>
      <c r="KY23" s="329"/>
      <c r="KZ23" s="329"/>
      <c r="LA23" s="329"/>
      <c r="LB23" s="329"/>
      <c r="LC23" s="329"/>
      <c r="LD23" s="329"/>
      <c r="LE23" s="329"/>
      <c r="LF23" s="329"/>
      <c r="LG23" s="329"/>
      <c r="LH23" s="329"/>
      <c r="LI23" s="329"/>
      <c r="LJ23" s="329"/>
      <c r="LK23" s="329"/>
      <c r="LL23" s="329"/>
      <c r="LM23" s="329"/>
    </row>
    <row r="24" spans="1:325" hidden="1">
      <c r="A24" s="145" t="str">
        <f>IF(OR(Data3!B13="Grand Total",Data3!B13=0),"",Data3!B13)</f>
        <v/>
      </c>
      <c r="B24" s="176" t="s">
        <v>463</v>
      </c>
      <c r="C24" s="193" t="str">
        <f ca="1">IFERROR(VLOOKUP(A24,Rezultatai!$B$43:$C$106,2,FALSE),"")</f>
        <v/>
      </c>
      <c r="D24" s="326"/>
      <c r="E24" s="327"/>
      <c r="F24" s="328"/>
      <c r="G24" s="329"/>
      <c r="H24" s="329"/>
      <c r="I24" s="329"/>
      <c r="J24" s="329"/>
      <c r="K24" s="329"/>
      <c r="L24" s="329"/>
      <c r="M24" s="329"/>
      <c r="N24" s="329"/>
      <c r="O24" s="329"/>
      <c r="P24" s="329"/>
      <c r="Q24" s="329"/>
      <c r="R24" s="329"/>
      <c r="S24" s="329"/>
      <c r="T24" s="329"/>
      <c r="U24" s="329"/>
      <c r="V24" s="329"/>
      <c r="W24" s="329"/>
      <c r="X24" s="329"/>
      <c r="Y24" s="329"/>
      <c r="Z24" s="329"/>
      <c r="AA24" s="329"/>
      <c r="AB24" s="329"/>
      <c r="AC24" s="329"/>
      <c r="AD24" s="329"/>
      <c r="AE24" s="329"/>
      <c r="AF24" s="329"/>
      <c r="AG24" s="329"/>
      <c r="AH24" s="329"/>
      <c r="AI24" s="329"/>
      <c r="AJ24" s="329"/>
      <c r="AK24" s="329"/>
      <c r="AL24" s="329"/>
      <c r="AM24" s="329"/>
      <c r="AN24" s="329"/>
      <c r="AO24" s="329"/>
      <c r="AP24" s="329"/>
      <c r="AQ24" s="329"/>
      <c r="AR24" s="329"/>
      <c r="AS24" s="329"/>
      <c r="AT24" s="329"/>
      <c r="AU24" s="329"/>
      <c r="AV24" s="329"/>
      <c r="AW24" s="329"/>
      <c r="AX24" s="329"/>
      <c r="AY24" s="329"/>
      <c r="AZ24" s="329"/>
      <c r="BA24" s="329"/>
      <c r="BB24" s="329"/>
      <c r="BC24" s="329"/>
      <c r="BD24" s="329"/>
      <c r="BE24" s="329"/>
      <c r="BF24" s="329"/>
      <c r="BG24" s="329"/>
      <c r="BH24" s="329"/>
      <c r="BI24" s="329"/>
      <c r="BJ24" s="329"/>
      <c r="BK24" s="329"/>
      <c r="BL24" s="329"/>
      <c r="BM24" s="329"/>
      <c r="BN24" s="329"/>
      <c r="BO24" s="329"/>
      <c r="BP24" s="329"/>
      <c r="BQ24" s="329"/>
      <c r="BR24" s="329"/>
      <c r="BS24" s="329"/>
      <c r="BT24" s="329"/>
      <c r="BU24" s="329"/>
      <c r="BV24" s="329"/>
      <c r="BW24" s="329"/>
      <c r="BX24" s="329"/>
      <c r="BY24" s="329"/>
      <c r="BZ24" s="329"/>
      <c r="CA24" s="329"/>
      <c r="CB24" s="329"/>
      <c r="CC24" s="329"/>
      <c r="CD24" s="329"/>
      <c r="CE24" s="329"/>
      <c r="CF24" s="329"/>
      <c r="CG24" s="329"/>
      <c r="CH24" s="329"/>
      <c r="CI24" s="329"/>
      <c r="CJ24" s="329"/>
      <c r="CK24" s="329"/>
      <c r="CL24" s="329"/>
      <c r="CM24" s="329"/>
      <c r="CN24" s="329"/>
      <c r="CO24" s="329"/>
      <c r="CP24" s="329"/>
      <c r="CQ24" s="329"/>
      <c r="CR24" s="329"/>
      <c r="CS24" s="329"/>
      <c r="CT24" s="329"/>
      <c r="CU24" s="329"/>
      <c r="CV24" s="329"/>
      <c r="CW24" s="329"/>
      <c r="CX24" s="329"/>
      <c r="CY24" s="329"/>
      <c r="CZ24" s="329"/>
      <c r="DA24" s="329"/>
      <c r="DB24" s="329"/>
      <c r="DC24" s="329"/>
      <c r="DD24" s="329"/>
      <c r="DE24" s="329"/>
      <c r="DF24" s="329"/>
      <c r="DG24" s="329"/>
      <c r="DH24" s="329"/>
      <c r="DI24" s="329"/>
      <c r="DJ24" s="329"/>
      <c r="DK24" s="329"/>
      <c r="DL24" s="329"/>
      <c r="DM24" s="329"/>
      <c r="DN24" s="329"/>
      <c r="DO24" s="329"/>
      <c r="DP24" s="329"/>
      <c r="DQ24" s="329"/>
      <c r="DR24" s="329"/>
      <c r="DS24" s="329"/>
      <c r="DT24" s="329"/>
      <c r="DU24" s="329"/>
      <c r="DV24" s="329"/>
      <c r="DW24" s="329"/>
      <c r="DX24" s="329"/>
      <c r="DY24" s="329"/>
      <c r="DZ24" s="329"/>
      <c r="EA24" s="329"/>
      <c r="EB24" s="329"/>
      <c r="EC24" s="329"/>
      <c r="ED24" s="329"/>
      <c r="EE24" s="329"/>
      <c r="EF24" s="329"/>
      <c r="EG24" s="329"/>
      <c r="EH24" s="329"/>
      <c r="EI24" s="329"/>
      <c r="EJ24" s="329"/>
      <c r="EK24" s="329"/>
      <c r="EL24" s="329"/>
      <c r="EM24" s="329"/>
      <c r="EN24" s="329"/>
      <c r="EO24" s="329"/>
      <c r="EP24" s="329"/>
      <c r="EQ24" s="329"/>
      <c r="ER24" s="329"/>
      <c r="ES24" s="329"/>
      <c r="ET24" s="329"/>
      <c r="EU24" s="329"/>
      <c r="EV24" s="329"/>
      <c r="EW24" s="329"/>
      <c r="EX24" s="329"/>
      <c r="EY24" s="329"/>
      <c r="EZ24" s="329"/>
      <c r="FA24" s="329"/>
      <c r="FB24" s="329"/>
      <c r="FC24" s="329"/>
      <c r="FD24" s="329"/>
      <c r="FE24" s="329"/>
      <c r="FF24" s="329"/>
      <c r="FG24" s="329"/>
      <c r="FH24" s="329"/>
      <c r="FI24" s="329"/>
      <c r="FJ24" s="329"/>
      <c r="FK24" s="329"/>
      <c r="FL24" s="329"/>
      <c r="FM24" s="329"/>
      <c r="FN24" s="329"/>
      <c r="FO24" s="329"/>
      <c r="FP24" s="329"/>
      <c r="FQ24" s="329"/>
      <c r="FR24" s="329"/>
      <c r="FS24" s="329"/>
      <c r="FT24" s="329"/>
      <c r="FU24" s="329"/>
      <c r="FV24" s="329"/>
      <c r="FW24" s="329"/>
      <c r="FX24" s="329"/>
      <c r="FY24" s="329"/>
      <c r="FZ24" s="329"/>
      <c r="GA24" s="329"/>
      <c r="GB24" s="329"/>
      <c r="GC24" s="329"/>
      <c r="GD24" s="329"/>
      <c r="GE24" s="329"/>
      <c r="GF24" s="329"/>
      <c r="GG24" s="329"/>
      <c r="GH24" s="329"/>
      <c r="GI24" s="329"/>
      <c r="GJ24" s="329"/>
      <c r="GK24" s="329"/>
      <c r="GL24" s="329"/>
      <c r="GM24" s="329"/>
      <c r="GN24" s="329"/>
      <c r="GO24" s="329"/>
      <c r="GP24" s="329"/>
      <c r="GQ24" s="329"/>
      <c r="GR24" s="329"/>
      <c r="GS24" s="329"/>
      <c r="GT24" s="329"/>
      <c r="GU24" s="329"/>
      <c r="GV24" s="329"/>
      <c r="GW24" s="329"/>
      <c r="GX24" s="329"/>
      <c r="GY24" s="329"/>
      <c r="GZ24" s="329"/>
      <c r="HA24" s="329"/>
      <c r="HB24" s="329"/>
      <c r="HC24" s="329"/>
      <c r="HD24" s="329"/>
      <c r="HE24" s="329"/>
      <c r="HF24" s="329"/>
      <c r="HG24" s="329"/>
      <c r="HH24" s="329"/>
      <c r="HI24" s="329"/>
      <c r="HJ24" s="329"/>
      <c r="HK24" s="329"/>
      <c r="HL24" s="329"/>
      <c r="HM24" s="329"/>
      <c r="HN24" s="329"/>
      <c r="HO24" s="329"/>
      <c r="HP24" s="329"/>
      <c r="HQ24" s="329"/>
      <c r="HR24" s="329"/>
      <c r="HS24" s="329"/>
      <c r="HT24" s="329"/>
      <c r="HU24" s="329"/>
      <c r="HV24" s="329"/>
      <c r="HW24" s="329"/>
      <c r="HX24" s="329"/>
      <c r="HY24" s="329"/>
      <c r="HZ24" s="329"/>
      <c r="IA24" s="329"/>
      <c r="IB24" s="329"/>
      <c r="IC24" s="329"/>
      <c r="ID24" s="329"/>
      <c r="IE24" s="329"/>
      <c r="IF24" s="329"/>
      <c r="IG24" s="329"/>
      <c r="IH24" s="329"/>
      <c r="II24" s="329"/>
      <c r="IJ24" s="329"/>
      <c r="IK24" s="329"/>
      <c r="IL24" s="329"/>
      <c r="IM24" s="329"/>
      <c r="IN24" s="329"/>
      <c r="IO24" s="329"/>
      <c r="IP24" s="329"/>
      <c r="IQ24" s="329"/>
      <c r="IR24" s="329"/>
      <c r="IS24" s="329"/>
      <c r="IT24" s="329"/>
      <c r="IU24" s="329"/>
      <c r="IV24" s="329"/>
      <c r="IW24" s="329"/>
      <c r="IX24" s="329"/>
      <c r="IY24" s="329"/>
      <c r="IZ24" s="329"/>
      <c r="JA24" s="329"/>
      <c r="JB24" s="329"/>
      <c r="JC24" s="329"/>
      <c r="JD24" s="329"/>
      <c r="JE24" s="329"/>
      <c r="JF24" s="329"/>
      <c r="JG24" s="329"/>
      <c r="JH24" s="329"/>
      <c r="JI24" s="329"/>
      <c r="JJ24" s="329"/>
      <c r="JK24" s="329"/>
      <c r="JL24" s="329"/>
      <c r="JM24" s="329"/>
      <c r="JN24" s="329"/>
      <c r="JO24" s="329"/>
      <c r="JP24" s="329"/>
      <c r="JQ24" s="329"/>
      <c r="JR24" s="329"/>
      <c r="JS24" s="329"/>
      <c r="JT24" s="329"/>
      <c r="JU24" s="329"/>
      <c r="JV24" s="329"/>
      <c r="JW24" s="329"/>
      <c r="JX24" s="329"/>
      <c r="JY24" s="329"/>
      <c r="JZ24" s="329"/>
      <c r="KA24" s="329"/>
      <c r="KB24" s="329"/>
      <c r="KC24" s="329"/>
      <c r="KD24" s="329"/>
      <c r="KE24" s="329"/>
      <c r="KF24" s="329"/>
      <c r="KG24" s="329"/>
      <c r="KH24" s="329"/>
      <c r="KI24" s="329"/>
      <c r="KJ24" s="329"/>
      <c r="KK24" s="329"/>
      <c r="KL24" s="329"/>
      <c r="KM24" s="329"/>
      <c r="KN24" s="329"/>
      <c r="KO24" s="329"/>
      <c r="KP24" s="329"/>
      <c r="KQ24" s="329"/>
      <c r="KR24" s="329"/>
      <c r="KS24" s="329"/>
      <c r="KT24" s="329"/>
      <c r="KU24" s="329"/>
      <c r="KV24" s="329"/>
      <c r="KW24" s="329"/>
      <c r="KX24" s="329"/>
      <c r="KY24" s="329"/>
      <c r="KZ24" s="329"/>
      <c r="LA24" s="329"/>
      <c r="LB24" s="329"/>
      <c r="LC24" s="329"/>
      <c r="LD24" s="329"/>
      <c r="LE24" s="329"/>
      <c r="LF24" s="329"/>
      <c r="LG24" s="329"/>
      <c r="LH24" s="329"/>
      <c r="LI24" s="329"/>
      <c r="LJ24" s="329"/>
      <c r="LK24" s="329"/>
      <c r="LL24" s="329"/>
      <c r="LM24" s="329"/>
    </row>
    <row r="25" spans="1:325" hidden="1">
      <c r="A25" s="145" t="str">
        <f>IF(OR(Data3!B14="Grand Total",Data3!B14=0),"",Data3!B14)</f>
        <v/>
      </c>
      <c r="B25" s="176" t="s">
        <v>464</v>
      </c>
      <c r="C25" s="193" t="str">
        <f ca="1">IFERROR(VLOOKUP(A25,Rezultatai!$B$43:$C$106,2,FALSE),"")</f>
        <v/>
      </c>
      <c r="D25" s="326"/>
      <c r="E25" s="327"/>
      <c r="F25" s="328"/>
      <c r="G25" s="329"/>
      <c r="H25" s="329"/>
      <c r="I25" s="329"/>
      <c r="J25" s="329"/>
      <c r="K25" s="329"/>
      <c r="L25" s="329"/>
      <c r="M25" s="329"/>
      <c r="N25" s="329"/>
      <c r="O25" s="329"/>
      <c r="P25" s="329"/>
      <c r="Q25" s="329"/>
      <c r="R25" s="329"/>
      <c r="S25" s="329"/>
      <c r="T25" s="329"/>
      <c r="U25" s="329"/>
      <c r="V25" s="329"/>
      <c r="W25" s="329"/>
      <c r="X25" s="329"/>
      <c r="Y25" s="329"/>
      <c r="Z25" s="329"/>
      <c r="AA25" s="329"/>
      <c r="AB25" s="329"/>
      <c r="AC25" s="329"/>
      <c r="AD25" s="329"/>
      <c r="AE25" s="329"/>
      <c r="AF25" s="329"/>
      <c r="AG25" s="329"/>
      <c r="AH25" s="329"/>
      <c r="AI25" s="329"/>
      <c r="AJ25" s="329"/>
      <c r="AK25" s="329"/>
      <c r="AL25" s="329"/>
      <c r="AM25" s="329"/>
      <c r="AN25" s="329"/>
      <c r="AO25" s="329"/>
      <c r="AP25" s="329"/>
      <c r="AQ25" s="329"/>
      <c r="AR25" s="329"/>
      <c r="AS25" s="329"/>
      <c r="AT25" s="329"/>
      <c r="AU25" s="329"/>
      <c r="AV25" s="329"/>
      <c r="AW25" s="329"/>
      <c r="AX25" s="329"/>
      <c r="AY25" s="329"/>
      <c r="AZ25" s="329"/>
      <c r="BA25" s="329"/>
      <c r="BB25" s="329"/>
      <c r="BC25" s="329"/>
      <c r="BD25" s="329"/>
      <c r="BE25" s="329"/>
      <c r="BF25" s="329"/>
      <c r="BG25" s="329"/>
      <c r="BH25" s="329"/>
      <c r="BI25" s="329"/>
      <c r="BJ25" s="329"/>
      <c r="BK25" s="329"/>
      <c r="BL25" s="329"/>
      <c r="BM25" s="329"/>
      <c r="BN25" s="329"/>
      <c r="BO25" s="329"/>
      <c r="BP25" s="329"/>
      <c r="BQ25" s="329"/>
      <c r="BR25" s="329"/>
      <c r="BS25" s="329"/>
      <c r="BT25" s="329"/>
      <c r="BU25" s="329"/>
      <c r="BV25" s="329"/>
      <c r="BW25" s="329"/>
      <c r="BX25" s="329"/>
      <c r="BY25" s="329"/>
      <c r="BZ25" s="329"/>
      <c r="CA25" s="329"/>
      <c r="CB25" s="329"/>
      <c r="CC25" s="329"/>
      <c r="CD25" s="329"/>
      <c r="CE25" s="329"/>
      <c r="CF25" s="329"/>
      <c r="CG25" s="329"/>
      <c r="CH25" s="329"/>
      <c r="CI25" s="329"/>
      <c r="CJ25" s="329"/>
      <c r="CK25" s="329"/>
      <c r="CL25" s="329"/>
      <c r="CM25" s="329"/>
      <c r="CN25" s="329"/>
      <c r="CO25" s="329"/>
      <c r="CP25" s="329"/>
      <c r="CQ25" s="329"/>
      <c r="CR25" s="329"/>
      <c r="CS25" s="329"/>
      <c r="CT25" s="329"/>
      <c r="CU25" s="329"/>
      <c r="CV25" s="329"/>
      <c r="CW25" s="329"/>
      <c r="CX25" s="329"/>
      <c r="CY25" s="329"/>
      <c r="CZ25" s="329"/>
      <c r="DA25" s="329"/>
      <c r="DB25" s="329"/>
      <c r="DC25" s="329"/>
      <c r="DD25" s="329"/>
      <c r="DE25" s="329"/>
      <c r="DF25" s="329"/>
      <c r="DG25" s="329"/>
      <c r="DH25" s="329"/>
      <c r="DI25" s="329"/>
      <c r="DJ25" s="329"/>
      <c r="DK25" s="329"/>
      <c r="DL25" s="329"/>
      <c r="DM25" s="329"/>
      <c r="DN25" s="329"/>
      <c r="DO25" s="329"/>
      <c r="DP25" s="329"/>
      <c r="DQ25" s="329"/>
      <c r="DR25" s="329"/>
      <c r="DS25" s="329"/>
      <c r="DT25" s="329"/>
      <c r="DU25" s="329"/>
      <c r="DV25" s="329"/>
      <c r="DW25" s="329"/>
      <c r="DX25" s="329"/>
      <c r="DY25" s="329"/>
      <c r="DZ25" s="329"/>
      <c r="EA25" s="329"/>
      <c r="EB25" s="329"/>
      <c r="EC25" s="329"/>
      <c r="ED25" s="329"/>
      <c r="EE25" s="329"/>
      <c r="EF25" s="329"/>
      <c r="EG25" s="329"/>
      <c r="EH25" s="329"/>
      <c r="EI25" s="329"/>
      <c r="EJ25" s="329"/>
      <c r="EK25" s="329"/>
      <c r="EL25" s="329"/>
      <c r="EM25" s="329"/>
      <c r="EN25" s="329"/>
      <c r="EO25" s="329"/>
      <c r="EP25" s="329"/>
      <c r="EQ25" s="329"/>
      <c r="ER25" s="329"/>
      <c r="ES25" s="329"/>
      <c r="ET25" s="329"/>
      <c r="EU25" s="329"/>
      <c r="EV25" s="329"/>
      <c r="EW25" s="329"/>
      <c r="EX25" s="329"/>
      <c r="EY25" s="329"/>
      <c r="EZ25" s="329"/>
      <c r="FA25" s="329"/>
      <c r="FB25" s="329"/>
      <c r="FC25" s="329"/>
      <c r="FD25" s="329"/>
      <c r="FE25" s="329"/>
      <c r="FF25" s="329"/>
      <c r="FG25" s="329"/>
      <c r="FH25" s="329"/>
      <c r="FI25" s="329"/>
      <c r="FJ25" s="329"/>
      <c r="FK25" s="329"/>
      <c r="FL25" s="329"/>
      <c r="FM25" s="329"/>
      <c r="FN25" s="329"/>
      <c r="FO25" s="329"/>
      <c r="FP25" s="329"/>
      <c r="FQ25" s="329"/>
      <c r="FR25" s="329"/>
      <c r="FS25" s="329"/>
      <c r="FT25" s="329"/>
      <c r="FU25" s="329"/>
      <c r="FV25" s="329"/>
      <c r="FW25" s="329"/>
      <c r="FX25" s="329"/>
      <c r="FY25" s="329"/>
      <c r="FZ25" s="329"/>
      <c r="GA25" s="329"/>
      <c r="GB25" s="329"/>
      <c r="GC25" s="329"/>
      <c r="GD25" s="329"/>
      <c r="GE25" s="329"/>
      <c r="GF25" s="329"/>
      <c r="GG25" s="329"/>
      <c r="GH25" s="329"/>
      <c r="GI25" s="329"/>
      <c r="GJ25" s="329"/>
      <c r="GK25" s="329"/>
      <c r="GL25" s="329"/>
      <c r="GM25" s="329"/>
      <c r="GN25" s="329"/>
      <c r="GO25" s="329"/>
      <c r="GP25" s="329"/>
      <c r="GQ25" s="329"/>
      <c r="GR25" s="329"/>
      <c r="GS25" s="329"/>
      <c r="GT25" s="329"/>
      <c r="GU25" s="329"/>
      <c r="GV25" s="329"/>
      <c r="GW25" s="329"/>
      <c r="GX25" s="329"/>
      <c r="GY25" s="329"/>
      <c r="GZ25" s="329"/>
      <c r="HA25" s="329"/>
      <c r="HB25" s="329"/>
      <c r="HC25" s="329"/>
      <c r="HD25" s="329"/>
      <c r="HE25" s="329"/>
      <c r="HF25" s="329"/>
      <c r="HG25" s="329"/>
      <c r="HH25" s="329"/>
      <c r="HI25" s="329"/>
      <c r="HJ25" s="329"/>
      <c r="HK25" s="329"/>
      <c r="HL25" s="329"/>
      <c r="HM25" s="329"/>
      <c r="HN25" s="329"/>
      <c r="HO25" s="329"/>
      <c r="HP25" s="329"/>
      <c r="HQ25" s="329"/>
      <c r="HR25" s="329"/>
      <c r="HS25" s="329"/>
      <c r="HT25" s="329"/>
      <c r="HU25" s="329"/>
      <c r="HV25" s="329"/>
      <c r="HW25" s="329"/>
      <c r="HX25" s="329"/>
      <c r="HY25" s="329"/>
      <c r="HZ25" s="329"/>
      <c r="IA25" s="329"/>
      <c r="IB25" s="329"/>
      <c r="IC25" s="329"/>
      <c r="ID25" s="329"/>
      <c r="IE25" s="329"/>
      <c r="IF25" s="329"/>
      <c r="IG25" s="329"/>
      <c r="IH25" s="329"/>
      <c r="II25" s="329"/>
      <c r="IJ25" s="329"/>
      <c r="IK25" s="329"/>
      <c r="IL25" s="329"/>
      <c r="IM25" s="329"/>
      <c r="IN25" s="329"/>
      <c r="IO25" s="329"/>
      <c r="IP25" s="329"/>
      <c r="IQ25" s="329"/>
      <c r="IR25" s="329"/>
      <c r="IS25" s="329"/>
      <c r="IT25" s="329"/>
      <c r="IU25" s="329"/>
      <c r="IV25" s="329"/>
      <c r="IW25" s="329"/>
      <c r="IX25" s="329"/>
      <c r="IY25" s="329"/>
      <c r="IZ25" s="329"/>
      <c r="JA25" s="329"/>
      <c r="JB25" s="329"/>
      <c r="JC25" s="329"/>
      <c r="JD25" s="329"/>
      <c r="JE25" s="329"/>
      <c r="JF25" s="329"/>
      <c r="JG25" s="329"/>
      <c r="JH25" s="329"/>
      <c r="JI25" s="329"/>
      <c r="JJ25" s="329"/>
      <c r="JK25" s="329"/>
      <c r="JL25" s="329"/>
      <c r="JM25" s="329"/>
      <c r="JN25" s="329"/>
      <c r="JO25" s="329"/>
      <c r="JP25" s="329"/>
      <c r="JQ25" s="329"/>
      <c r="JR25" s="329"/>
      <c r="JS25" s="329"/>
      <c r="JT25" s="329"/>
      <c r="JU25" s="329"/>
      <c r="JV25" s="329"/>
      <c r="JW25" s="329"/>
      <c r="JX25" s="329"/>
      <c r="JY25" s="329"/>
      <c r="JZ25" s="329"/>
      <c r="KA25" s="329"/>
      <c r="KB25" s="329"/>
      <c r="KC25" s="329"/>
      <c r="KD25" s="329"/>
      <c r="KE25" s="329"/>
      <c r="KF25" s="329"/>
      <c r="KG25" s="329"/>
      <c r="KH25" s="329"/>
      <c r="KI25" s="329"/>
      <c r="KJ25" s="329"/>
      <c r="KK25" s="329"/>
      <c r="KL25" s="329"/>
      <c r="KM25" s="329"/>
      <c r="KN25" s="329"/>
      <c r="KO25" s="329"/>
      <c r="KP25" s="329"/>
      <c r="KQ25" s="329"/>
      <c r="KR25" s="329"/>
      <c r="KS25" s="329"/>
      <c r="KT25" s="329"/>
      <c r="KU25" s="329"/>
      <c r="KV25" s="329"/>
      <c r="KW25" s="329"/>
      <c r="KX25" s="329"/>
      <c r="KY25" s="329"/>
      <c r="KZ25" s="329"/>
      <c r="LA25" s="329"/>
      <c r="LB25" s="329"/>
      <c r="LC25" s="329"/>
      <c r="LD25" s="329"/>
      <c r="LE25" s="329"/>
      <c r="LF25" s="329"/>
      <c r="LG25" s="329"/>
      <c r="LH25" s="329"/>
      <c r="LI25" s="329"/>
      <c r="LJ25" s="329"/>
      <c r="LK25" s="329"/>
      <c r="LL25" s="329"/>
      <c r="LM25" s="329"/>
    </row>
    <row r="26" spans="1:325" hidden="1">
      <c r="A26" s="145" t="str">
        <f>IF(OR(Data3!B15="Grand Total",Data3!B15=0),"",Data3!B15)</f>
        <v/>
      </c>
      <c r="B26" s="176" t="s">
        <v>465</v>
      </c>
      <c r="C26" s="193" t="str">
        <f ca="1">IFERROR(VLOOKUP(A26,Rezultatai!$B$43:$C$106,2,FALSE),"")</f>
        <v/>
      </c>
      <c r="D26" s="326"/>
      <c r="E26" s="327"/>
      <c r="F26" s="328"/>
      <c r="G26" s="329"/>
      <c r="H26" s="329"/>
      <c r="I26" s="329"/>
      <c r="J26" s="329"/>
      <c r="K26" s="329"/>
      <c r="L26" s="329"/>
      <c r="M26" s="329"/>
      <c r="N26" s="329"/>
      <c r="O26" s="329"/>
      <c r="P26" s="329"/>
      <c r="Q26" s="329"/>
      <c r="R26" s="329"/>
      <c r="S26" s="329"/>
      <c r="T26" s="329"/>
      <c r="U26" s="329"/>
      <c r="V26" s="329"/>
      <c r="W26" s="329"/>
      <c r="X26" s="329"/>
      <c r="Y26" s="329"/>
      <c r="Z26" s="329"/>
      <c r="AA26" s="329"/>
      <c r="AB26" s="329"/>
      <c r="AC26" s="329"/>
      <c r="AD26" s="329"/>
      <c r="AE26" s="329"/>
      <c r="AF26" s="329"/>
      <c r="AG26" s="329"/>
      <c r="AH26" s="329"/>
      <c r="AI26" s="329"/>
      <c r="AJ26" s="329"/>
      <c r="AK26" s="329"/>
      <c r="AL26" s="329"/>
      <c r="AM26" s="329"/>
      <c r="AN26" s="329"/>
      <c r="AO26" s="329"/>
      <c r="AP26" s="329"/>
      <c r="AQ26" s="329"/>
      <c r="AR26" s="329"/>
      <c r="AS26" s="329"/>
      <c r="AT26" s="329"/>
      <c r="AU26" s="329"/>
      <c r="AV26" s="329"/>
      <c r="AW26" s="329"/>
      <c r="AX26" s="329"/>
      <c r="AY26" s="329"/>
      <c r="AZ26" s="329"/>
      <c r="BA26" s="329"/>
      <c r="BB26" s="329"/>
      <c r="BC26" s="329"/>
      <c r="BD26" s="329"/>
      <c r="BE26" s="329"/>
      <c r="BF26" s="329"/>
      <c r="BG26" s="329"/>
      <c r="BH26" s="329"/>
      <c r="BI26" s="329"/>
      <c r="BJ26" s="329"/>
      <c r="BK26" s="329"/>
      <c r="BL26" s="329"/>
      <c r="BM26" s="329"/>
      <c r="BN26" s="329"/>
      <c r="BO26" s="329"/>
      <c r="BP26" s="329"/>
      <c r="BQ26" s="329"/>
      <c r="BR26" s="329"/>
      <c r="BS26" s="329"/>
      <c r="BT26" s="329"/>
      <c r="BU26" s="329"/>
      <c r="BV26" s="329"/>
      <c r="BW26" s="329"/>
      <c r="BX26" s="329"/>
      <c r="BY26" s="329"/>
      <c r="BZ26" s="329"/>
      <c r="CA26" s="329"/>
      <c r="CB26" s="329"/>
      <c r="CC26" s="329"/>
      <c r="CD26" s="329"/>
      <c r="CE26" s="329"/>
      <c r="CF26" s="329"/>
      <c r="CG26" s="329"/>
      <c r="CH26" s="329"/>
      <c r="CI26" s="329"/>
      <c r="CJ26" s="329"/>
      <c r="CK26" s="329"/>
      <c r="CL26" s="329"/>
      <c r="CM26" s="329"/>
      <c r="CN26" s="329"/>
      <c r="CO26" s="329"/>
      <c r="CP26" s="329"/>
      <c r="CQ26" s="329"/>
      <c r="CR26" s="329"/>
      <c r="CS26" s="329"/>
      <c r="CT26" s="329"/>
      <c r="CU26" s="329"/>
      <c r="CV26" s="329"/>
      <c r="CW26" s="329"/>
      <c r="CX26" s="329"/>
      <c r="CY26" s="329"/>
      <c r="CZ26" s="329"/>
      <c r="DA26" s="329"/>
      <c r="DB26" s="329"/>
      <c r="DC26" s="329"/>
      <c r="DD26" s="329"/>
      <c r="DE26" s="329"/>
      <c r="DF26" s="329"/>
      <c r="DG26" s="329"/>
      <c r="DH26" s="329"/>
      <c r="DI26" s="329"/>
      <c r="DJ26" s="329"/>
      <c r="DK26" s="329"/>
      <c r="DL26" s="329"/>
      <c r="DM26" s="329"/>
      <c r="DN26" s="329"/>
      <c r="DO26" s="329"/>
      <c r="DP26" s="329"/>
      <c r="DQ26" s="329"/>
      <c r="DR26" s="329"/>
      <c r="DS26" s="329"/>
      <c r="DT26" s="329"/>
      <c r="DU26" s="329"/>
      <c r="DV26" s="329"/>
      <c r="DW26" s="329"/>
      <c r="DX26" s="329"/>
      <c r="DY26" s="329"/>
      <c r="DZ26" s="329"/>
      <c r="EA26" s="329"/>
      <c r="EB26" s="329"/>
      <c r="EC26" s="329"/>
      <c r="ED26" s="329"/>
      <c r="EE26" s="329"/>
      <c r="EF26" s="329"/>
      <c r="EG26" s="329"/>
      <c r="EH26" s="329"/>
      <c r="EI26" s="329"/>
      <c r="EJ26" s="329"/>
      <c r="EK26" s="329"/>
      <c r="EL26" s="329"/>
      <c r="EM26" s="329"/>
      <c r="EN26" s="329"/>
      <c r="EO26" s="329"/>
      <c r="EP26" s="329"/>
      <c r="EQ26" s="329"/>
      <c r="ER26" s="329"/>
      <c r="ES26" s="329"/>
      <c r="ET26" s="329"/>
      <c r="EU26" s="329"/>
      <c r="EV26" s="329"/>
      <c r="EW26" s="329"/>
      <c r="EX26" s="329"/>
      <c r="EY26" s="329"/>
      <c r="EZ26" s="329"/>
      <c r="FA26" s="329"/>
      <c r="FB26" s="329"/>
      <c r="FC26" s="329"/>
      <c r="FD26" s="329"/>
      <c r="FE26" s="329"/>
      <c r="FF26" s="329"/>
      <c r="FG26" s="329"/>
      <c r="FH26" s="329"/>
      <c r="FI26" s="329"/>
      <c r="FJ26" s="329"/>
      <c r="FK26" s="329"/>
      <c r="FL26" s="329"/>
      <c r="FM26" s="329"/>
      <c r="FN26" s="329"/>
      <c r="FO26" s="329"/>
      <c r="FP26" s="329"/>
      <c r="FQ26" s="329"/>
      <c r="FR26" s="329"/>
      <c r="FS26" s="329"/>
      <c r="FT26" s="329"/>
      <c r="FU26" s="329"/>
      <c r="FV26" s="329"/>
      <c r="FW26" s="329"/>
      <c r="FX26" s="329"/>
      <c r="FY26" s="329"/>
      <c r="FZ26" s="329"/>
      <c r="GA26" s="329"/>
      <c r="GB26" s="329"/>
      <c r="GC26" s="329"/>
      <c r="GD26" s="329"/>
      <c r="GE26" s="329"/>
      <c r="GF26" s="329"/>
      <c r="GG26" s="329"/>
      <c r="GH26" s="329"/>
      <c r="GI26" s="329"/>
      <c r="GJ26" s="329"/>
      <c r="GK26" s="329"/>
      <c r="GL26" s="329"/>
      <c r="GM26" s="329"/>
      <c r="GN26" s="329"/>
      <c r="GO26" s="329"/>
      <c r="GP26" s="329"/>
      <c r="GQ26" s="329"/>
      <c r="GR26" s="329"/>
      <c r="GS26" s="329"/>
      <c r="GT26" s="329"/>
      <c r="GU26" s="329"/>
      <c r="GV26" s="329"/>
      <c r="GW26" s="329"/>
      <c r="GX26" s="329"/>
      <c r="GY26" s="329"/>
      <c r="GZ26" s="329"/>
      <c r="HA26" s="329"/>
      <c r="HB26" s="329"/>
      <c r="HC26" s="329"/>
      <c r="HD26" s="329"/>
      <c r="HE26" s="329"/>
      <c r="HF26" s="329"/>
      <c r="HG26" s="329"/>
      <c r="HH26" s="329"/>
      <c r="HI26" s="329"/>
      <c r="HJ26" s="329"/>
      <c r="HK26" s="329"/>
      <c r="HL26" s="329"/>
      <c r="HM26" s="329"/>
      <c r="HN26" s="329"/>
      <c r="HO26" s="329"/>
      <c r="HP26" s="329"/>
      <c r="HQ26" s="329"/>
      <c r="HR26" s="329"/>
      <c r="HS26" s="329"/>
      <c r="HT26" s="329"/>
      <c r="HU26" s="329"/>
      <c r="HV26" s="329"/>
      <c r="HW26" s="329"/>
      <c r="HX26" s="329"/>
      <c r="HY26" s="329"/>
      <c r="HZ26" s="329"/>
      <c r="IA26" s="329"/>
      <c r="IB26" s="329"/>
      <c r="IC26" s="329"/>
      <c r="ID26" s="329"/>
      <c r="IE26" s="329"/>
      <c r="IF26" s="329"/>
      <c r="IG26" s="329"/>
      <c r="IH26" s="329"/>
      <c r="II26" s="329"/>
      <c r="IJ26" s="329"/>
      <c r="IK26" s="329"/>
      <c r="IL26" s="329"/>
      <c r="IM26" s="329"/>
      <c r="IN26" s="329"/>
      <c r="IO26" s="329"/>
      <c r="IP26" s="329"/>
      <c r="IQ26" s="329"/>
      <c r="IR26" s="329"/>
      <c r="IS26" s="329"/>
      <c r="IT26" s="329"/>
      <c r="IU26" s="329"/>
      <c r="IV26" s="329"/>
      <c r="IW26" s="329"/>
      <c r="IX26" s="329"/>
      <c r="IY26" s="329"/>
      <c r="IZ26" s="329"/>
      <c r="JA26" s="329"/>
      <c r="JB26" s="329"/>
      <c r="JC26" s="329"/>
      <c r="JD26" s="329"/>
      <c r="JE26" s="329"/>
      <c r="JF26" s="329"/>
      <c r="JG26" s="329"/>
      <c r="JH26" s="329"/>
      <c r="JI26" s="329"/>
      <c r="JJ26" s="329"/>
      <c r="JK26" s="329"/>
      <c r="JL26" s="329"/>
      <c r="JM26" s="329"/>
      <c r="JN26" s="329"/>
      <c r="JO26" s="329"/>
      <c r="JP26" s="329"/>
      <c r="JQ26" s="329"/>
      <c r="JR26" s="329"/>
      <c r="JS26" s="329"/>
      <c r="JT26" s="329"/>
      <c r="JU26" s="329"/>
      <c r="JV26" s="329"/>
      <c r="JW26" s="329"/>
      <c r="JX26" s="329"/>
      <c r="JY26" s="329"/>
      <c r="JZ26" s="329"/>
      <c r="KA26" s="329"/>
      <c r="KB26" s="329"/>
      <c r="KC26" s="329"/>
      <c r="KD26" s="329"/>
      <c r="KE26" s="329"/>
      <c r="KF26" s="329"/>
      <c r="KG26" s="329"/>
      <c r="KH26" s="329"/>
      <c r="KI26" s="329"/>
      <c r="KJ26" s="329"/>
      <c r="KK26" s="329"/>
      <c r="KL26" s="329"/>
      <c r="KM26" s="329"/>
      <c r="KN26" s="329"/>
      <c r="KO26" s="329"/>
      <c r="KP26" s="329"/>
      <c r="KQ26" s="329"/>
      <c r="KR26" s="329"/>
      <c r="KS26" s="329"/>
      <c r="KT26" s="329"/>
      <c r="KU26" s="329"/>
      <c r="KV26" s="329"/>
      <c r="KW26" s="329"/>
      <c r="KX26" s="329"/>
      <c r="KY26" s="329"/>
      <c r="KZ26" s="329"/>
      <c r="LA26" s="329"/>
      <c r="LB26" s="329"/>
      <c r="LC26" s="329"/>
      <c r="LD26" s="329"/>
      <c r="LE26" s="329"/>
      <c r="LF26" s="329"/>
      <c r="LG26" s="329"/>
      <c r="LH26" s="329"/>
      <c r="LI26" s="329"/>
      <c r="LJ26" s="329"/>
      <c r="LK26" s="329"/>
      <c r="LL26" s="329"/>
      <c r="LM26" s="329"/>
    </row>
    <row r="27" spans="1:325" hidden="1">
      <c r="A27" s="145" t="str">
        <f>IF(OR(Data3!B16="Grand Total",Data3!B16=0),"",Data3!B16)</f>
        <v/>
      </c>
      <c r="B27" s="176" t="s">
        <v>466</v>
      </c>
      <c r="C27" s="193" t="str">
        <f ca="1">IFERROR(VLOOKUP(A27,Rezultatai!$B$43:$C$106,2,FALSE),"")</f>
        <v/>
      </c>
      <c r="D27" s="326"/>
      <c r="E27" s="327"/>
      <c r="F27" s="328"/>
      <c r="G27" s="329"/>
      <c r="H27" s="329"/>
      <c r="I27" s="329"/>
      <c r="J27" s="329"/>
      <c r="K27" s="329"/>
      <c r="L27" s="329"/>
      <c r="M27" s="329"/>
      <c r="N27" s="329"/>
      <c r="O27" s="329"/>
      <c r="P27" s="329"/>
      <c r="Q27" s="329"/>
      <c r="R27" s="329"/>
      <c r="S27" s="329"/>
      <c r="T27" s="329"/>
      <c r="U27" s="329"/>
      <c r="V27" s="329"/>
      <c r="W27" s="329"/>
      <c r="X27" s="329"/>
      <c r="Y27" s="329"/>
      <c r="Z27" s="329"/>
      <c r="AA27" s="329"/>
      <c r="AB27" s="329"/>
      <c r="AC27" s="329"/>
      <c r="AD27" s="329"/>
      <c r="AE27" s="329"/>
      <c r="AF27" s="329"/>
      <c r="AG27" s="329"/>
      <c r="AH27" s="329"/>
      <c r="AI27" s="329"/>
      <c r="AJ27" s="329"/>
      <c r="AK27" s="329"/>
      <c r="AL27" s="329"/>
      <c r="AM27" s="329"/>
      <c r="AN27" s="329"/>
      <c r="AO27" s="329"/>
      <c r="AP27" s="329"/>
      <c r="AQ27" s="329"/>
      <c r="AR27" s="329"/>
      <c r="AS27" s="329"/>
      <c r="AT27" s="329"/>
      <c r="AU27" s="329"/>
      <c r="AV27" s="329"/>
      <c r="AW27" s="329"/>
      <c r="AX27" s="329"/>
      <c r="AY27" s="329"/>
      <c r="AZ27" s="329"/>
      <c r="BA27" s="329"/>
      <c r="BB27" s="329"/>
      <c r="BC27" s="329"/>
      <c r="BD27" s="329"/>
      <c r="BE27" s="329"/>
      <c r="BF27" s="329"/>
      <c r="BG27" s="329"/>
      <c r="BH27" s="329"/>
      <c r="BI27" s="329"/>
      <c r="BJ27" s="329"/>
      <c r="BK27" s="329"/>
      <c r="BL27" s="329"/>
      <c r="BM27" s="329"/>
      <c r="BN27" s="329"/>
      <c r="BO27" s="329"/>
      <c r="BP27" s="329"/>
      <c r="BQ27" s="329"/>
      <c r="BR27" s="329"/>
      <c r="BS27" s="329"/>
      <c r="BT27" s="329"/>
      <c r="BU27" s="329"/>
      <c r="BV27" s="329"/>
      <c r="BW27" s="329"/>
      <c r="BX27" s="329"/>
      <c r="BY27" s="329"/>
      <c r="BZ27" s="329"/>
      <c r="CA27" s="329"/>
      <c r="CB27" s="329"/>
      <c r="CC27" s="329"/>
      <c r="CD27" s="329"/>
      <c r="CE27" s="329"/>
      <c r="CF27" s="329"/>
      <c r="CG27" s="329"/>
      <c r="CH27" s="329"/>
      <c r="CI27" s="329"/>
      <c r="CJ27" s="329"/>
      <c r="CK27" s="329"/>
      <c r="CL27" s="329"/>
      <c r="CM27" s="329"/>
      <c r="CN27" s="329"/>
      <c r="CO27" s="329"/>
      <c r="CP27" s="329"/>
      <c r="CQ27" s="329"/>
      <c r="CR27" s="329"/>
      <c r="CS27" s="329"/>
      <c r="CT27" s="329"/>
      <c r="CU27" s="329"/>
      <c r="CV27" s="329"/>
      <c r="CW27" s="329"/>
      <c r="CX27" s="329"/>
      <c r="CY27" s="329"/>
      <c r="CZ27" s="329"/>
      <c r="DA27" s="329"/>
      <c r="DB27" s="329"/>
      <c r="DC27" s="329"/>
      <c r="DD27" s="329"/>
      <c r="DE27" s="329"/>
      <c r="DF27" s="329"/>
      <c r="DG27" s="329"/>
      <c r="DH27" s="329"/>
      <c r="DI27" s="329"/>
      <c r="DJ27" s="329"/>
      <c r="DK27" s="329"/>
      <c r="DL27" s="329"/>
      <c r="DM27" s="329"/>
      <c r="DN27" s="329"/>
      <c r="DO27" s="329"/>
      <c r="DP27" s="329"/>
      <c r="DQ27" s="329"/>
      <c r="DR27" s="329"/>
      <c r="DS27" s="329"/>
      <c r="DT27" s="329"/>
      <c r="DU27" s="329"/>
      <c r="DV27" s="329"/>
      <c r="DW27" s="329"/>
      <c r="DX27" s="329"/>
      <c r="DY27" s="329"/>
      <c r="DZ27" s="329"/>
      <c r="EA27" s="329"/>
      <c r="EB27" s="329"/>
      <c r="EC27" s="329"/>
      <c r="ED27" s="329"/>
      <c r="EE27" s="329"/>
      <c r="EF27" s="329"/>
      <c r="EG27" s="329"/>
      <c r="EH27" s="329"/>
      <c r="EI27" s="329"/>
      <c r="EJ27" s="329"/>
      <c r="EK27" s="329"/>
      <c r="EL27" s="329"/>
      <c r="EM27" s="329"/>
      <c r="EN27" s="329"/>
      <c r="EO27" s="329"/>
      <c r="EP27" s="329"/>
      <c r="EQ27" s="329"/>
      <c r="ER27" s="329"/>
      <c r="ES27" s="329"/>
      <c r="ET27" s="329"/>
      <c r="EU27" s="329"/>
      <c r="EV27" s="329"/>
      <c r="EW27" s="329"/>
      <c r="EX27" s="329"/>
      <c r="EY27" s="329"/>
      <c r="EZ27" s="329"/>
      <c r="FA27" s="329"/>
      <c r="FB27" s="329"/>
      <c r="FC27" s="329"/>
      <c r="FD27" s="329"/>
      <c r="FE27" s="329"/>
      <c r="FF27" s="329"/>
      <c r="FG27" s="329"/>
      <c r="FH27" s="329"/>
      <c r="FI27" s="329"/>
      <c r="FJ27" s="329"/>
      <c r="FK27" s="329"/>
      <c r="FL27" s="329"/>
      <c r="FM27" s="329"/>
      <c r="FN27" s="329"/>
      <c r="FO27" s="329"/>
      <c r="FP27" s="329"/>
      <c r="FQ27" s="329"/>
      <c r="FR27" s="329"/>
      <c r="FS27" s="329"/>
      <c r="FT27" s="329"/>
      <c r="FU27" s="329"/>
      <c r="FV27" s="329"/>
      <c r="FW27" s="329"/>
      <c r="FX27" s="329"/>
      <c r="FY27" s="329"/>
      <c r="FZ27" s="329"/>
      <c r="GA27" s="329"/>
      <c r="GB27" s="329"/>
      <c r="GC27" s="329"/>
      <c r="GD27" s="329"/>
      <c r="GE27" s="329"/>
      <c r="GF27" s="329"/>
      <c r="GG27" s="329"/>
      <c r="GH27" s="329"/>
      <c r="GI27" s="329"/>
      <c r="GJ27" s="329"/>
      <c r="GK27" s="329"/>
      <c r="GL27" s="329"/>
      <c r="GM27" s="329"/>
      <c r="GN27" s="329"/>
      <c r="GO27" s="329"/>
      <c r="GP27" s="329"/>
      <c r="GQ27" s="329"/>
      <c r="GR27" s="329"/>
      <c r="GS27" s="329"/>
      <c r="GT27" s="329"/>
      <c r="GU27" s="329"/>
      <c r="GV27" s="329"/>
      <c r="GW27" s="329"/>
      <c r="GX27" s="329"/>
      <c r="GY27" s="329"/>
      <c r="GZ27" s="329"/>
      <c r="HA27" s="329"/>
      <c r="HB27" s="329"/>
      <c r="HC27" s="329"/>
      <c r="HD27" s="329"/>
      <c r="HE27" s="329"/>
      <c r="HF27" s="329"/>
      <c r="HG27" s="329"/>
      <c r="HH27" s="329"/>
      <c r="HI27" s="329"/>
      <c r="HJ27" s="329"/>
      <c r="HK27" s="329"/>
      <c r="HL27" s="329"/>
      <c r="HM27" s="329"/>
      <c r="HN27" s="329"/>
      <c r="HO27" s="329"/>
      <c r="HP27" s="329"/>
      <c r="HQ27" s="329"/>
      <c r="HR27" s="329"/>
      <c r="HS27" s="329"/>
      <c r="HT27" s="329"/>
      <c r="HU27" s="329"/>
      <c r="HV27" s="329"/>
      <c r="HW27" s="329"/>
      <c r="HX27" s="329"/>
      <c r="HY27" s="329"/>
      <c r="HZ27" s="329"/>
      <c r="IA27" s="329"/>
      <c r="IB27" s="329"/>
      <c r="IC27" s="329"/>
      <c r="ID27" s="329"/>
      <c r="IE27" s="329"/>
      <c r="IF27" s="329"/>
      <c r="IG27" s="329"/>
      <c r="IH27" s="329"/>
      <c r="II27" s="329"/>
      <c r="IJ27" s="329"/>
      <c r="IK27" s="329"/>
      <c r="IL27" s="329"/>
      <c r="IM27" s="329"/>
      <c r="IN27" s="329"/>
      <c r="IO27" s="329"/>
      <c r="IP27" s="329"/>
      <c r="IQ27" s="329"/>
      <c r="IR27" s="329"/>
      <c r="IS27" s="329"/>
      <c r="IT27" s="329"/>
      <c r="IU27" s="329"/>
      <c r="IV27" s="329"/>
      <c r="IW27" s="329"/>
      <c r="IX27" s="329"/>
      <c r="IY27" s="329"/>
      <c r="IZ27" s="329"/>
      <c r="JA27" s="329"/>
      <c r="JB27" s="329"/>
      <c r="JC27" s="329"/>
      <c r="JD27" s="329"/>
      <c r="JE27" s="329"/>
      <c r="JF27" s="329"/>
      <c r="JG27" s="329"/>
      <c r="JH27" s="329"/>
      <c r="JI27" s="329"/>
      <c r="JJ27" s="329"/>
      <c r="JK27" s="329"/>
      <c r="JL27" s="329"/>
      <c r="JM27" s="329"/>
      <c r="JN27" s="329"/>
      <c r="JO27" s="329"/>
      <c r="JP27" s="329"/>
      <c r="JQ27" s="329"/>
      <c r="JR27" s="329"/>
      <c r="JS27" s="329"/>
      <c r="JT27" s="329"/>
      <c r="JU27" s="329"/>
      <c r="JV27" s="329"/>
      <c r="JW27" s="329"/>
      <c r="JX27" s="329"/>
      <c r="JY27" s="329"/>
      <c r="JZ27" s="329"/>
      <c r="KA27" s="329"/>
      <c r="KB27" s="329"/>
      <c r="KC27" s="329"/>
      <c r="KD27" s="329"/>
      <c r="KE27" s="329"/>
      <c r="KF27" s="329"/>
      <c r="KG27" s="329"/>
      <c r="KH27" s="329"/>
      <c r="KI27" s="329"/>
      <c r="KJ27" s="329"/>
      <c r="KK27" s="329"/>
      <c r="KL27" s="329"/>
      <c r="KM27" s="329"/>
      <c r="KN27" s="329"/>
      <c r="KO27" s="329"/>
      <c r="KP27" s="329"/>
      <c r="KQ27" s="329"/>
      <c r="KR27" s="329"/>
      <c r="KS27" s="329"/>
      <c r="KT27" s="329"/>
      <c r="KU27" s="329"/>
      <c r="KV27" s="329"/>
      <c r="KW27" s="329"/>
      <c r="KX27" s="329"/>
      <c r="KY27" s="329"/>
      <c r="KZ27" s="329"/>
      <c r="LA27" s="329"/>
      <c r="LB27" s="329"/>
      <c r="LC27" s="329"/>
      <c r="LD27" s="329"/>
      <c r="LE27" s="329"/>
      <c r="LF27" s="329"/>
      <c r="LG27" s="329"/>
      <c r="LH27" s="329"/>
      <c r="LI27" s="329"/>
      <c r="LJ27" s="329"/>
      <c r="LK27" s="329"/>
      <c r="LL27" s="329"/>
      <c r="LM27" s="329"/>
    </row>
    <row r="28" spans="1:325" hidden="1">
      <c r="A28" s="145" t="str">
        <f>IF(OR(Data3!B17="Grand Total",Data3!B17=0),"",Data3!B17)</f>
        <v/>
      </c>
      <c r="B28" s="176" t="s">
        <v>467</v>
      </c>
      <c r="C28" s="193" t="str">
        <f ca="1">IFERROR(VLOOKUP(A28,Rezultatai!$B$43:$C$106,2,FALSE),"")</f>
        <v/>
      </c>
      <c r="D28" s="326"/>
      <c r="E28" s="327"/>
      <c r="F28" s="328"/>
      <c r="G28" s="329"/>
      <c r="H28" s="329"/>
      <c r="I28" s="329"/>
      <c r="J28" s="329"/>
      <c r="K28" s="329"/>
      <c r="L28" s="329"/>
      <c r="M28" s="329"/>
      <c r="N28" s="329"/>
      <c r="O28" s="329"/>
      <c r="P28" s="329"/>
      <c r="Q28" s="329"/>
      <c r="R28" s="329"/>
      <c r="S28" s="329"/>
      <c r="T28" s="329"/>
      <c r="U28" s="329"/>
      <c r="V28" s="329"/>
      <c r="W28" s="329"/>
      <c r="X28" s="329"/>
      <c r="Y28" s="329"/>
      <c r="Z28" s="329"/>
      <c r="AA28" s="329"/>
      <c r="AB28" s="329"/>
      <c r="AC28" s="329"/>
      <c r="AD28" s="329"/>
      <c r="AE28" s="329"/>
      <c r="AF28" s="329"/>
      <c r="AG28" s="329"/>
      <c r="AH28" s="329"/>
      <c r="AI28" s="329"/>
      <c r="AJ28" s="329"/>
      <c r="AK28" s="329"/>
      <c r="AL28" s="329"/>
      <c r="AM28" s="329"/>
      <c r="AN28" s="329"/>
      <c r="AO28" s="329"/>
      <c r="AP28" s="329"/>
      <c r="AQ28" s="329"/>
      <c r="AR28" s="329"/>
      <c r="AS28" s="329"/>
      <c r="AT28" s="329"/>
      <c r="AU28" s="329"/>
      <c r="AV28" s="329"/>
      <c r="AW28" s="329"/>
      <c r="AX28" s="329"/>
      <c r="AY28" s="329"/>
      <c r="AZ28" s="329"/>
      <c r="BA28" s="329"/>
      <c r="BB28" s="329"/>
      <c r="BC28" s="329"/>
      <c r="BD28" s="329"/>
      <c r="BE28" s="329"/>
      <c r="BF28" s="329"/>
      <c r="BG28" s="329"/>
      <c r="BH28" s="329"/>
      <c r="BI28" s="329"/>
      <c r="BJ28" s="329"/>
      <c r="BK28" s="329"/>
      <c r="BL28" s="329"/>
      <c r="BM28" s="329"/>
      <c r="BN28" s="329"/>
      <c r="BO28" s="329"/>
      <c r="BP28" s="329"/>
      <c r="BQ28" s="329"/>
      <c r="BR28" s="329"/>
      <c r="BS28" s="329"/>
      <c r="BT28" s="329"/>
      <c r="BU28" s="329"/>
      <c r="BV28" s="329"/>
      <c r="BW28" s="329"/>
      <c r="BX28" s="329"/>
      <c r="BY28" s="329"/>
      <c r="BZ28" s="329"/>
      <c r="CA28" s="329"/>
      <c r="CB28" s="329"/>
      <c r="CC28" s="329"/>
      <c r="CD28" s="329"/>
      <c r="CE28" s="329"/>
      <c r="CF28" s="329"/>
      <c r="CG28" s="329"/>
      <c r="CH28" s="329"/>
      <c r="CI28" s="329"/>
      <c r="CJ28" s="329"/>
      <c r="CK28" s="329"/>
      <c r="CL28" s="329"/>
      <c r="CM28" s="329"/>
      <c r="CN28" s="329"/>
      <c r="CO28" s="329"/>
      <c r="CP28" s="329"/>
      <c r="CQ28" s="329"/>
      <c r="CR28" s="329"/>
      <c r="CS28" s="329"/>
      <c r="CT28" s="329"/>
      <c r="CU28" s="329"/>
      <c r="CV28" s="329"/>
      <c r="CW28" s="329"/>
      <c r="CX28" s="329"/>
      <c r="CY28" s="329"/>
      <c r="CZ28" s="329"/>
      <c r="DA28" s="329"/>
      <c r="DB28" s="329"/>
      <c r="DC28" s="329"/>
      <c r="DD28" s="329"/>
      <c r="DE28" s="329"/>
      <c r="DF28" s="329"/>
      <c r="DG28" s="329"/>
      <c r="DH28" s="329"/>
      <c r="DI28" s="329"/>
      <c r="DJ28" s="329"/>
      <c r="DK28" s="329"/>
      <c r="DL28" s="329"/>
      <c r="DM28" s="329"/>
      <c r="DN28" s="329"/>
      <c r="DO28" s="329"/>
      <c r="DP28" s="329"/>
      <c r="DQ28" s="329"/>
      <c r="DR28" s="329"/>
      <c r="DS28" s="329"/>
      <c r="DT28" s="329"/>
      <c r="DU28" s="329"/>
      <c r="DV28" s="329"/>
      <c r="DW28" s="329"/>
      <c r="DX28" s="329"/>
      <c r="DY28" s="329"/>
      <c r="DZ28" s="329"/>
      <c r="EA28" s="329"/>
      <c r="EB28" s="329"/>
      <c r="EC28" s="329"/>
      <c r="ED28" s="329"/>
      <c r="EE28" s="329"/>
      <c r="EF28" s="329"/>
      <c r="EG28" s="329"/>
      <c r="EH28" s="329"/>
      <c r="EI28" s="329"/>
      <c r="EJ28" s="329"/>
      <c r="EK28" s="329"/>
      <c r="EL28" s="329"/>
      <c r="EM28" s="329"/>
      <c r="EN28" s="329"/>
      <c r="EO28" s="329"/>
      <c r="EP28" s="329"/>
      <c r="EQ28" s="329"/>
      <c r="ER28" s="329"/>
      <c r="ES28" s="329"/>
      <c r="ET28" s="329"/>
      <c r="EU28" s="329"/>
      <c r="EV28" s="329"/>
      <c r="EW28" s="329"/>
      <c r="EX28" s="329"/>
      <c r="EY28" s="329"/>
      <c r="EZ28" s="329"/>
      <c r="FA28" s="329"/>
      <c r="FB28" s="329"/>
      <c r="FC28" s="329"/>
      <c r="FD28" s="329"/>
      <c r="FE28" s="329"/>
      <c r="FF28" s="329"/>
      <c r="FG28" s="329"/>
      <c r="FH28" s="329"/>
      <c r="FI28" s="329"/>
      <c r="FJ28" s="329"/>
      <c r="FK28" s="329"/>
      <c r="FL28" s="329"/>
      <c r="FM28" s="329"/>
      <c r="FN28" s="329"/>
      <c r="FO28" s="329"/>
      <c r="FP28" s="329"/>
      <c r="FQ28" s="329"/>
      <c r="FR28" s="329"/>
      <c r="FS28" s="329"/>
      <c r="FT28" s="329"/>
      <c r="FU28" s="329"/>
      <c r="FV28" s="329"/>
      <c r="FW28" s="329"/>
      <c r="FX28" s="329"/>
      <c r="FY28" s="329"/>
      <c r="FZ28" s="329"/>
      <c r="GA28" s="329"/>
      <c r="GB28" s="329"/>
      <c r="GC28" s="329"/>
      <c r="GD28" s="329"/>
      <c r="GE28" s="329"/>
      <c r="GF28" s="329"/>
      <c r="GG28" s="329"/>
      <c r="GH28" s="329"/>
      <c r="GI28" s="329"/>
      <c r="GJ28" s="329"/>
      <c r="GK28" s="329"/>
      <c r="GL28" s="329"/>
      <c r="GM28" s="329"/>
      <c r="GN28" s="329"/>
      <c r="GO28" s="329"/>
      <c r="GP28" s="329"/>
      <c r="GQ28" s="329"/>
      <c r="GR28" s="329"/>
      <c r="GS28" s="329"/>
      <c r="GT28" s="329"/>
      <c r="GU28" s="329"/>
      <c r="GV28" s="329"/>
      <c r="GW28" s="329"/>
      <c r="GX28" s="329"/>
      <c r="GY28" s="329"/>
      <c r="GZ28" s="329"/>
      <c r="HA28" s="329"/>
      <c r="HB28" s="329"/>
      <c r="HC28" s="329"/>
      <c r="HD28" s="329"/>
      <c r="HE28" s="329"/>
      <c r="HF28" s="329"/>
      <c r="HG28" s="329"/>
      <c r="HH28" s="329"/>
      <c r="HI28" s="329"/>
      <c r="HJ28" s="329"/>
      <c r="HK28" s="329"/>
      <c r="HL28" s="329"/>
      <c r="HM28" s="329"/>
      <c r="HN28" s="329"/>
      <c r="HO28" s="329"/>
      <c r="HP28" s="329"/>
      <c r="HQ28" s="329"/>
      <c r="HR28" s="329"/>
      <c r="HS28" s="329"/>
      <c r="HT28" s="329"/>
      <c r="HU28" s="329"/>
      <c r="HV28" s="329"/>
      <c r="HW28" s="329"/>
      <c r="HX28" s="329"/>
      <c r="HY28" s="329"/>
      <c r="HZ28" s="329"/>
      <c r="IA28" s="329"/>
      <c r="IB28" s="329"/>
      <c r="IC28" s="329"/>
      <c r="ID28" s="329"/>
      <c r="IE28" s="329"/>
      <c r="IF28" s="329"/>
      <c r="IG28" s="329"/>
      <c r="IH28" s="329"/>
      <c r="II28" s="329"/>
      <c r="IJ28" s="329"/>
      <c r="IK28" s="329"/>
      <c r="IL28" s="329"/>
      <c r="IM28" s="329"/>
      <c r="IN28" s="329"/>
      <c r="IO28" s="329"/>
      <c r="IP28" s="329"/>
      <c r="IQ28" s="329"/>
      <c r="IR28" s="329"/>
      <c r="IS28" s="329"/>
      <c r="IT28" s="329"/>
      <c r="IU28" s="329"/>
      <c r="IV28" s="329"/>
      <c r="IW28" s="329"/>
      <c r="IX28" s="329"/>
      <c r="IY28" s="329"/>
      <c r="IZ28" s="329"/>
      <c r="JA28" s="329"/>
      <c r="JB28" s="329"/>
      <c r="JC28" s="329"/>
      <c r="JD28" s="329"/>
      <c r="JE28" s="329"/>
      <c r="JF28" s="329"/>
      <c r="JG28" s="329"/>
      <c r="JH28" s="329"/>
      <c r="JI28" s="329"/>
      <c r="JJ28" s="329"/>
      <c r="JK28" s="329"/>
      <c r="JL28" s="329"/>
      <c r="JM28" s="329"/>
      <c r="JN28" s="329"/>
      <c r="JO28" s="329"/>
      <c r="JP28" s="329"/>
      <c r="JQ28" s="329"/>
      <c r="JR28" s="329"/>
      <c r="JS28" s="329"/>
      <c r="JT28" s="329"/>
      <c r="JU28" s="329"/>
      <c r="JV28" s="329"/>
      <c r="JW28" s="329"/>
      <c r="JX28" s="329"/>
      <c r="JY28" s="329"/>
      <c r="JZ28" s="329"/>
      <c r="KA28" s="329"/>
      <c r="KB28" s="329"/>
      <c r="KC28" s="329"/>
      <c r="KD28" s="329"/>
      <c r="KE28" s="329"/>
      <c r="KF28" s="329"/>
      <c r="KG28" s="329"/>
      <c r="KH28" s="329"/>
      <c r="KI28" s="329"/>
      <c r="KJ28" s="329"/>
      <c r="KK28" s="329"/>
      <c r="KL28" s="329"/>
      <c r="KM28" s="329"/>
      <c r="KN28" s="329"/>
      <c r="KO28" s="329"/>
      <c r="KP28" s="329"/>
      <c r="KQ28" s="329"/>
      <c r="KR28" s="329"/>
      <c r="KS28" s="329"/>
      <c r="KT28" s="329"/>
      <c r="KU28" s="329"/>
      <c r="KV28" s="329"/>
      <c r="KW28" s="329"/>
      <c r="KX28" s="329"/>
      <c r="KY28" s="329"/>
      <c r="KZ28" s="329"/>
      <c r="LA28" s="329"/>
      <c r="LB28" s="329"/>
      <c r="LC28" s="329"/>
      <c r="LD28" s="329"/>
      <c r="LE28" s="329"/>
      <c r="LF28" s="329"/>
      <c r="LG28" s="329"/>
      <c r="LH28" s="329"/>
      <c r="LI28" s="329"/>
      <c r="LJ28" s="329"/>
      <c r="LK28" s="329"/>
      <c r="LL28" s="329"/>
      <c r="LM28" s="329"/>
    </row>
    <row r="29" spans="1:325" hidden="1">
      <c r="A29" s="145" t="str">
        <f>IF(OR(Data3!B18="Grand Total",Data3!B18=0),"",Data3!B18)</f>
        <v/>
      </c>
      <c r="B29" s="176" t="s">
        <v>468</v>
      </c>
      <c r="C29" s="193" t="str">
        <f ca="1">IFERROR(VLOOKUP(A29,Rezultatai!$B$43:$C$106,2,FALSE),"")</f>
        <v/>
      </c>
      <c r="D29" s="326"/>
      <c r="E29" s="327"/>
      <c r="F29" s="328"/>
      <c r="G29" s="329"/>
      <c r="H29" s="329"/>
      <c r="I29" s="329"/>
      <c r="J29" s="329"/>
      <c r="K29" s="329"/>
      <c r="L29" s="329"/>
      <c r="M29" s="329"/>
      <c r="N29" s="329"/>
      <c r="O29" s="329"/>
      <c r="P29" s="329"/>
      <c r="Q29" s="329"/>
      <c r="R29" s="329"/>
      <c r="S29" s="329"/>
      <c r="T29" s="329"/>
      <c r="U29" s="329"/>
      <c r="V29" s="329"/>
      <c r="W29" s="329"/>
      <c r="X29" s="329"/>
      <c r="Y29" s="329"/>
      <c r="Z29" s="329"/>
      <c r="AA29" s="329"/>
      <c r="AB29" s="329"/>
      <c r="AC29" s="329"/>
      <c r="AD29" s="329"/>
      <c r="AE29" s="329"/>
      <c r="AF29" s="329"/>
      <c r="AG29" s="329"/>
      <c r="AH29" s="329"/>
      <c r="AI29" s="329"/>
      <c r="AJ29" s="329"/>
      <c r="AK29" s="329"/>
      <c r="AL29" s="329"/>
      <c r="AM29" s="329"/>
      <c r="AN29" s="329"/>
      <c r="AO29" s="329"/>
      <c r="AP29" s="329"/>
      <c r="AQ29" s="329"/>
      <c r="AR29" s="329"/>
      <c r="AS29" s="329"/>
      <c r="AT29" s="329"/>
      <c r="AU29" s="329"/>
      <c r="AV29" s="329"/>
      <c r="AW29" s="329"/>
      <c r="AX29" s="329"/>
      <c r="AY29" s="329"/>
      <c r="AZ29" s="329"/>
      <c r="BA29" s="329"/>
      <c r="BB29" s="329"/>
      <c r="BC29" s="329"/>
      <c r="BD29" s="329"/>
      <c r="BE29" s="329"/>
      <c r="BF29" s="329"/>
      <c r="BG29" s="329"/>
      <c r="BH29" s="329"/>
      <c r="BI29" s="329"/>
      <c r="BJ29" s="329"/>
      <c r="BK29" s="329"/>
      <c r="BL29" s="329"/>
      <c r="BM29" s="329"/>
      <c r="BN29" s="329"/>
      <c r="BO29" s="329"/>
      <c r="BP29" s="329"/>
      <c r="BQ29" s="329"/>
      <c r="BR29" s="329"/>
      <c r="BS29" s="329"/>
      <c r="BT29" s="329"/>
      <c r="BU29" s="329"/>
      <c r="BV29" s="329"/>
      <c r="BW29" s="329"/>
      <c r="BX29" s="329"/>
      <c r="BY29" s="329"/>
      <c r="BZ29" s="329"/>
      <c r="CA29" s="329"/>
      <c r="CB29" s="329"/>
      <c r="CC29" s="329"/>
      <c r="CD29" s="329"/>
      <c r="CE29" s="329"/>
      <c r="CF29" s="329"/>
      <c r="CG29" s="329"/>
      <c r="CH29" s="329"/>
      <c r="CI29" s="329"/>
      <c r="CJ29" s="329"/>
      <c r="CK29" s="329"/>
      <c r="CL29" s="329"/>
      <c r="CM29" s="329"/>
      <c r="CN29" s="329"/>
      <c r="CO29" s="329"/>
      <c r="CP29" s="329"/>
      <c r="CQ29" s="329"/>
      <c r="CR29" s="329"/>
      <c r="CS29" s="329"/>
      <c r="CT29" s="329"/>
      <c r="CU29" s="329"/>
      <c r="CV29" s="329"/>
      <c r="CW29" s="329"/>
      <c r="CX29" s="329"/>
      <c r="CY29" s="329"/>
      <c r="CZ29" s="329"/>
      <c r="DA29" s="329"/>
      <c r="DB29" s="329"/>
      <c r="DC29" s="329"/>
      <c r="DD29" s="329"/>
      <c r="DE29" s="329"/>
      <c r="DF29" s="329"/>
      <c r="DG29" s="329"/>
      <c r="DH29" s="329"/>
      <c r="DI29" s="329"/>
      <c r="DJ29" s="329"/>
      <c r="DK29" s="329"/>
      <c r="DL29" s="329"/>
      <c r="DM29" s="329"/>
      <c r="DN29" s="329"/>
      <c r="DO29" s="329"/>
      <c r="DP29" s="329"/>
      <c r="DQ29" s="329"/>
      <c r="DR29" s="329"/>
      <c r="DS29" s="329"/>
      <c r="DT29" s="329"/>
      <c r="DU29" s="329"/>
      <c r="DV29" s="329"/>
      <c r="DW29" s="329"/>
      <c r="DX29" s="329"/>
      <c r="DY29" s="329"/>
      <c r="DZ29" s="329"/>
      <c r="EA29" s="329"/>
      <c r="EB29" s="329"/>
      <c r="EC29" s="329"/>
      <c r="ED29" s="329"/>
      <c r="EE29" s="329"/>
      <c r="EF29" s="329"/>
      <c r="EG29" s="329"/>
      <c r="EH29" s="329"/>
      <c r="EI29" s="329"/>
      <c r="EJ29" s="329"/>
      <c r="EK29" s="329"/>
      <c r="EL29" s="329"/>
      <c r="EM29" s="329"/>
      <c r="EN29" s="329"/>
      <c r="EO29" s="329"/>
      <c r="EP29" s="329"/>
      <c r="EQ29" s="329"/>
      <c r="ER29" s="329"/>
      <c r="ES29" s="329"/>
      <c r="ET29" s="329"/>
      <c r="EU29" s="329"/>
      <c r="EV29" s="329"/>
      <c r="EW29" s="329"/>
      <c r="EX29" s="329"/>
      <c r="EY29" s="329"/>
      <c r="EZ29" s="329"/>
      <c r="FA29" s="329"/>
      <c r="FB29" s="329"/>
      <c r="FC29" s="329"/>
      <c r="FD29" s="329"/>
      <c r="FE29" s="329"/>
      <c r="FF29" s="329"/>
      <c r="FG29" s="329"/>
      <c r="FH29" s="329"/>
      <c r="FI29" s="329"/>
      <c r="FJ29" s="329"/>
      <c r="FK29" s="329"/>
      <c r="FL29" s="329"/>
      <c r="FM29" s="329"/>
      <c r="FN29" s="329"/>
      <c r="FO29" s="329"/>
      <c r="FP29" s="329"/>
      <c r="FQ29" s="329"/>
      <c r="FR29" s="329"/>
      <c r="FS29" s="329"/>
      <c r="FT29" s="329"/>
      <c r="FU29" s="329"/>
      <c r="FV29" s="329"/>
      <c r="FW29" s="329"/>
      <c r="FX29" s="329"/>
      <c r="FY29" s="329"/>
      <c r="FZ29" s="329"/>
      <c r="GA29" s="329"/>
      <c r="GB29" s="329"/>
      <c r="GC29" s="329"/>
      <c r="GD29" s="329"/>
      <c r="GE29" s="329"/>
      <c r="GF29" s="329"/>
      <c r="GG29" s="329"/>
      <c r="GH29" s="329"/>
      <c r="GI29" s="329"/>
      <c r="GJ29" s="329"/>
      <c r="GK29" s="329"/>
      <c r="GL29" s="329"/>
      <c r="GM29" s="329"/>
      <c r="GN29" s="329"/>
      <c r="GO29" s="329"/>
      <c r="GP29" s="329"/>
      <c r="GQ29" s="329"/>
      <c r="GR29" s="329"/>
      <c r="GS29" s="329"/>
      <c r="GT29" s="329"/>
      <c r="GU29" s="329"/>
      <c r="GV29" s="329"/>
      <c r="GW29" s="329"/>
      <c r="GX29" s="329"/>
      <c r="GY29" s="329"/>
      <c r="GZ29" s="329"/>
      <c r="HA29" s="329"/>
      <c r="HB29" s="329"/>
      <c r="HC29" s="329"/>
      <c r="HD29" s="329"/>
      <c r="HE29" s="329"/>
      <c r="HF29" s="329"/>
      <c r="HG29" s="329"/>
      <c r="HH29" s="329"/>
      <c r="HI29" s="329"/>
      <c r="HJ29" s="329"/>
      <c r="HK29" s="329"/>
      <c r="HL29" s="329"/>
      <c r="HM29" s="329"/>
      <c r="HN29" s="329"/>
      <c r="HO29" s="329"/>
      <c r="HP29" s="329"/>
      <c r="HQ29" s="329"/>
      <c r="HR29" s="329"/>
      <c r="HS29" s="329"/>
      <c r="HT29" s="329"/>
      <c r="HU29" s="329"/>
      <c r="HV29" s="329"/>
      <c r="HW29" s="329"/>
      <c r="HX29" s="329"/>
      <c r="HY29" s="329"/>
      <c r="HZ29" s="329"/>
      <c r="IA29" s="329"/>
      <c r="IB29" s="329"/>
      <c r="IC29" s="329"/>
      <c r="ID29" s="329"/>
      <c r="IE29" s="329"/>
      <c r="IF29" s="329"/>
      <c r="IG29" s="329"/>
      <c r="IH29" s="329"/>
      <c r="II29" s="329"/>
      <c r="IJ29" s="329"/>
      <c r="IK29" s="329"/>
      <c r="IL29" s="329"/>
      <c r="IM29" s="329"/>
      <c r="IN29" s="329"/>
      <c r="IO29" s="329"/>
      <c r="IP29" s="329"/>
      <c r="IQ29" s="329"/>
      <c r="IR29" s="329"/>
      <c r="IS29" s="329"/>
      <c r="IT29" s="329"/>
      <c r="IU29" s="329"/>
      <c r="IV29" s="329"/>
      <c r="IW29" s="329"/>
      <c r="IX29" s="329"/>
      <c r="IY29" s="329"/>
      <c r="IZ29" s="329"/>
      <c r="JA29" s="329"/>
      <c r="JB29" s="329"/>
      <c r="JC29" s="329"/>
      <c r="JD29" s="329"/>
      <c r="JE29" s="329"/>
      <c r="JF29" s="329"/>
      <c r="JG29" s="329"/>
      <c r="JH29" s="329"/>
      <c r="JI29" s="329"/>
      <c r="JJ29" s="329"/>
      <c r="JK29" s="329"/>
      <c r="JL29" s="329"/>
      <c r="JM29" s="329"/>
      <c r="JN29" s="329"/>
      <c r="JO29" s="329"/>
      <c r="JP29" s="329"/>
      <c r="JQ29" s="329"/>
      <c r="JR29" s="329"/>
      <c r="JS29" s="329"/>
      <c r="JT29" s="329"/>
      <c r="JU29" s="329"/>
      <c r="JV29" s="329"/>
      <c r="JW29" s="329"/>
      <c r="JX29" s="329"/>
      <c r="JY29" s="329"/>
      <c r="JZ29" s="329"/>
      <c r="KA29" s="329"/>
      <c r="KB29" s="329"/>
      <c r="KC29" s="329"/>
      <c r="KD29" s="329"/>
      <c r="KE29" s="329"/>
      <c r="KF29" s="329"/>
      <c r="KG29" s="329"/>
      <c r="KH29" s="329"/>
      <c r="KI29" s="329"/>
      <c r="KJ29" s="329"/>
      <c r="KK29" s="329"/>
      <c r="KL29" s="329"/>
      <c r="KM29" s="329"/>
      <c r="KN29" s="329"/>
      <c r="KO29" s="329"/>
      <c r="KP29" s="329"/>
      <c r="KQ29" s="329"/>
      <c r="KR29" s="329"/>
      <c r="KS29" s="329"/>
      <c r="KT29" s="329"/>
      <c r="KU29" s="329"/>
      <c r="KV29" s="329"/>
      <c r="KW29" s="329"/>
      <c r="KX29" s="329"/>
      <c r="KY29" s="329"/>
      <c r="KZ29" s="329"/>
      <c r="LA29" s="329"/>
      <c r="LB29" s="329"/>
      <c r="LC29" s="329"/>
      <c r="LD29" s="329"/>
      <c r="LE29" s="329"/>
      <c r="LF29" s="329"/>
      <c r="LG29" s="329"/>
      <c r="LH29" s="329"/>
      <c r="LI29" s="329"/>
      <c r="LJ29" s="329"/>
      <c r="LK29" s="329"/>
      <c r="LL29" s="329"/>
      <c r="LM29" s="329"/>
    </row>
    <row r="30" spans="1:325" hidden="1">
      <c r="A30" s="145" t="str">
        <f>IF(OR(Data3!B19="Grand Total",Data3!B19=0),"",Data3!B19)</f>
        <v/>
      </c>
      <c r="B30" s="176" t="s">
        <v>469</v>
      </c>
      <c r="C30" s="193" t="str">
        <f ca="1">IFERROR(VLOOKUP(A30,Rezultatai!$B$43:$C$106,2,FALSE),"")</f>
        <v/>
      </c>
      <c r="D30" s="326"/>
      <c r="E30" s="327"/>
      <c r="F30" s="328"/>
      <c r="G30" s="329"/>
      <c r="H30" s="329"/>
      <c r="I30" s="329"/>
      <c r="J30" s="328"/>
      <c r="K30" s="329"/>
      <c r="L30" s="329"/>
      <c r="M30" s="329"/>
      <c r="N30" s="328"/>
      <c r="O30" s="329"/>
      <c r="P30" s="329"/>
      <c r="Q30" s="329"/>
      <c r="R30" s="328"/>
      <c r="S30" s="329"/>
      <c r="T30" s="329"/>
      <c r="U30" s="329"/>
      <c r="V30" s="328"/>
      <c r="W30" s="329"/>
      <c r="X30" s="329"/>
      <c r="Y30" s="329"/>
      <c r="Z30" s="328"/>
      <c r="AA30" s="329"/>
      <c r="AB30" s="329"/>
      <c r="AC30" s="329"/>
      <c r="AD30" s="328"/>
      <c r="AE30" s="329"/>
      <c r="AF30" s="329"/>
      <c r="AG30" s="329"/>
      <c r="AH30" s="328"/>
      <c r="AI30" s="329"/>
      <c r="AJ30" s="329"/>
      <c r="AK30" s="329"/>
      <c r="AL30" s="328"/>
      <c r="AM30" s="329"/>
      <c r="AN30" s="329"/>
      <c r="AO30" s="329"/>
      <c r="AP30" s="328"/>
      <c r="AQ30" s="329"/>
      <c r="AR30" s="329"/>
      <c r="AS30" s="329"/>
      <c r="AT30" s="328"/>
      <c r="AU30" s="329"/>
      <c r="AV30" s="329"/>
      <c r="AW30" s="329"/>
      <c r="AX30" s="328"/>
      <c r="AY30" s="329"/>
      <c r="AZ30" s="329"/>
      <c r="BA30" s="329"/>
      <c r="BB30" s="328"/>
      <c r="BC30" s="329"/>
      <c r="BD30" s="329"/>
      <c r="BE30" s="329"/>
      <c r="BF30" s="328"/>
      <c r="BG30" s="329"/>
      <c r="BH30" s="329"/>
      <c r="BI30" s="329"/>
      <c r="BJ30" s="328"/>
      <c r="BK30" s="329"/>
      <c r="BL30" s="329"/>
      <c r="BM30" s="329"/>
      <c r="BN30" s="328"/>
      <c r="BO30" s="329"/>
      <c r="BP30" s="329"/>
      <c r="BQ30" s="329"/>
      <c r="BR30" s="328"/>
      <c r="BS30" s="329"/>
      <c r="BT30" s="329"/>
      <c r="BU30" s="329"/>
      <c r="BV30" s="328"/>
      <c r="BW30" s="329"/>
      <c r="BX30" s="329"/>
      <c r="BY30" s="329"/>
      <c r="BZ30" s="328"/>
      <c r="CA30" s="329"/>
      <c r="CB30" s="329"/>
      <c r="CC30" s="329"/>
      <c r="CD30" s="328"/>
      <c r="CE30" s="329"/>
      <c r="CF30" s="329"/>
      <c r="CG30" s="329"/>
      <c r="CH30" s="328"/>
      <c r="CI30" s="329"/>
      <c r="CJ30" s="329"/>
      <c r="CK30" s="329"/>
      <c r="CL30" s="328"/>
      <c r="CM30" s="329"/>
      <c r="CN30" s="329"/>
      <c r="CO30" s="329"/>
      <c r="CP30" s="328"/>
      <c r="CQ30" s="329"/>
      <c r="CR30" s="329"/>
      <c r="CS30" s="329"/>
      <c r="CT30" s="328"/>
      <c r="CU30" s="329"/>
      <c r="CV30" s="329"/>
      <c r="CW30" s="329"/>
      <c r="CX30" s="328"/>
      <c r="CY30" s="329"/>
      <c r="CZ30" s="329"/>
      <c r="DA30" s="329"/>
      <c r="DB30" s="328"/>
      <c r="DC30" s="329"/>
      <c r="DD30" s="329"/>
      <c r="DE30" s="329"/>
      <c r="DF30" s="328"/>
      <c r="DG30" s="329"/>
      <c r="DH30" s="329"/>
      <c r="DI30" s="329"/>
      <c r="DJ30" s="328"/>
      <c r="DK30" s="329"/>
      <c r="DL30" s="329"/>
      <c r="DM30" s="329"/>
      <c r="DN30" s="328"/>
      <c r="DO30" s="329"/>
      <c r="DP30" s="329"/>
      <c r="DQ30" s="329"/>
      <c r="DR30" s="328"/>
      <c r="DS30" s="329"/>
      <c r="DT30" s="329"/>
      <c r="DU30" s="329"/>
      <c r="DV30" s="328"/>
      <c r="DW30" s="329"/>
      <c r="DX30" s="329"/>
      <c r="DY30" s="329"/>
      <c r="DZ30" s="328"/>
      <c r="EA30" s="329"/>
      <c r="EB30" s="329"/>
      <c r="EC30" s="329"/>
      <c r="ED30" s="328"/>
      <c r="EE30" s="329"/>
      <c r="EF30" s="329"/>
      <c r="EG30" s="329"/>
      <c r="EH30" s="328"/>
      <c r="EI30" s="329"/>
      <c r="EJ30" s="329"/>
      <c r="EK30" s="329"/>
      <c r="EL30" s="328"/>
      <c r="EM30" s="329"/>
      <c r="EN30" s="329"/>
      <c r="EO30" s="329"/>
      <c r="EP30" s="328"/>
      <c r="EQ30" s="329"/>
      <c r="ER30" s="329"/>
      <c r="ES30" s="329"/>
      <c r="ET30" s="328"/>
      <c r="EU30" s="329"/>
      <c r="EV30" s="329"/>
      <c r="EW30" s="329"/>
      <c r="EX30" s="328"/>
      <c r="EY30" s="329"/>
      <c r="EZ30" s="329"/>
      <c r="FA30" s="329"/>
      <c r="FB30" s="328"/>
      <c r="FC30" s="329"/>
      <c r="FD30" s="329"/>
      <c r="FE30" s="329"/>
      <c r="FF30" s="328"/>
      <c r="FG30" s="329"/>
      <c r="FH30" s="329"/>
      <c r="FI30" s="329"/>
      <c r="FJ30" s="328"/>
      <c r="FK30" s="329"/>
      <c r="FL30" s="329"/>
      <c r="FM30" s="329"/>
      <c r="FN30" s="328"/>
      <c r="FO30" s="329"/>
      <c r="FP30" s="329"/>
      <c r="FQ30" s="329"/>
      <c r="FR30" s="328"/>
      <c r="FS30" s="329"/>
      <c r="FT30" s="329"/>
      <c r="FU30" s="329"/>
      <c r="FV30" s="328"/>
      <c r="FW30" s="329"/>
      <c r="FX30" s="329"/>
      <c r="FY30" s="329"/>
      <c r="FZ30" s="328"/>
      <c r="GA30" s="329"/>
      <c r="GB30" s="329"/>
      <c r="GC30" s="329"/>
      <c r="GD30" s="328"/>
      <c r="GE30" s="329"/>
      <c r="GF30" s="329"/>
      <c r="GG30" s="329"/>
      <c r="GH30" s="328"/>
      <c r="GI30" s="329"/>
      <c r="GJ30" s="329"/>
      <c r="GK30" s="329"/>
      <c r="GL30" s="328"/>
      <c r="GM30" s="329"/>
      <c r="GN30" s="329"/>
      <c r="GO30" s="329"/>
      <c r="GP30" s="328"/>
      <c r="GQ30" s="329"/>
      <c r="GR30" s="329"/>
      <c r="GS30" s="329"/>
      <c r="GT30" s="328"/>
      <c r="GU30" s="329"/>
      <c r="GV30" s="329"/>
      <c r="GW30" s="329"/>
      <c r="GX30" s="328"/>
      <c r="GY30" s="329"/>
      <c r="GZ30" s="329"/>
      <c r="HA30" s="329"/>
      <c r="HB30" s="328"/>
      <c r="HC30" s="329"/>
      <c r="HD30" s="329"/>
      <c r="HE30" s="329"/>
      <c r="HF30" s="328"/>
      <c r="HG30" s="329"/>
      <c r="HH30" s="329"/>
      <c r="HI30" s="329"/>
      <c r="HJ30" s="328"/>
      <c r="HK30" s="329"/>
      <c r="HL30" s="329"/>
      <c r="HM30" s="329"/>
      <c r="HN30" s="328"/>
      <c r="HO30" s="329"/>
      <c r="HP30" s="329"/>
      <c r="HQ30" s="329"/>
      <c r="HR30" s="328"/>
      <c r="HS30" s="329"/>
      <c r="HT30" s="329"/>
      <c r="HU30" s="329"/>
      <c r="HV30" s="328"/>
      <c r="HW30" s="329"/>
      <c r="HX30" s="329"/>
      <c r="HY30" s="329"/>
      <c r="HZ30" s="328"/>
      <c r="IA30" s="329"/>
      <c r="IB30" s="329"/>
      <c r="IC30" s="329"/>
      <c r="ID30" s="328"/>
      <c r="IE30" s="329"/>
      <c r="IF30" s="329"/>
      <c r="IG30" s="329"/>
      <c r="IH30" s="328"/>
      <c r="II30" s="329"/>
      <c r="IJ30" s="329"/>
      <c r="IK30" s="329"/>
      <c r="IL30" s="328"/>
      <c r="IM30" s="329"/>
      <c r="IN30" s="329"/>
      <c r="IO30" s="329"/>
      <c r="IP30" s="328"/>
      <c r="IQ30" s="329"/>
      <c r="IR30" s="329"/>
      <c r="IS30" s="329"/>
      <c r="IT30" s="328"/>
      <c r="IU30" s="329"/>
      <c r="IV30" s="329"/>
      <c r="IW30" s="329"/>
      <c r="IX30" s="328"/>
      <c r="IY30" s="329"/>
      <c r="IZ30" s="329"/>
      <c r="JA30" s="329"/>
      <c r="JB30" s="328"/>
      <c r="JC30" s="329"/>
      <c r="JD30" s="329"/>
      <c r="JE30" s="329"/>
      <c r="JF30" s="328"/>
      <c r="JG30" s="329"/>
      <c r="JH30" s="329"/>
      <c r="JI30" s="329"/>
      <c r="JJ30" s="328"/>
      <c r="JK30" s="329"/>
      <c r="JL30" s="329"/>
      <c r="JM30" s="329"/>
      <c r="JN30" s="328"/>
      <c r="JO30" s="329"/>
      <c r="JP30" s="329"/>
      <c r="JQ30" s="329"/>
      <c r="JR30" s="328"/>
      <c r="JS30" s="329"/>
      <c r="JT30" s="329"/>
      <c r="JU30" s="329"/>
      <c r="JV30" s="328"/>
      <c r="JW30" s="329"/>
      <c r="JX30" s="329"/>
      <c r="JY30" s="329"/>
      <c r="JZ30" s="328"/>
      <c r="KA30" s="329"/>
      <c r="KB30" s="329"/>
      <c r="KC30" s="329"/>
      <c r="KD30" s="328"/>
      <c r="KE30" s="329"/>
      <c r="KF30" s="329"/>
      <c r="KG30" s="329"/>
      <c r="KH30" s="328"/>
      <c r="KI30" s="329"/>
      <c r="KJ30" s="329"/>
      <c r="KK30" s="329"/>
      <c r="KL30" s="328"/>
      <c r="KM30" s="329"/>
      <c r="KN30" s="329"/>
      <c r="KO30" s="329"/>
      <c r="KP30" s="328"/>
      <c r="KQ30" s="329"/>
      <c r="KR30" s="329"/>
      <c r="KS30" s="329"/>
      <c r="KT30" s="328"/>
      <c r="KU30" s="329"/>
      <c r="KV30" s="329"/>
      <c r="KW30" s="329"/>
      <c r="KX30" s="328"/>
      <c r="KY30" s="329"/>
      <c r="KZ30" s="329"/>
      <c r="LA30" s="329"/>
      <c r="LB30" s="328"/>
      <c r="LC30" s="329"/>
      <c r="LD30" s="329"/>
      <c r="LE30" s="329"/>
      <c r="LF30" s="328"/>
      <c r="LG30" s="329"/>
      <c r="LH30" s="329"/>
      <c r="LI30" s="329"/>
      <c r="LJ30" s="328"/>
      <c r="LK30" s="329"/>
      <c r="LL30" s="329"/>
      <c r="LM30" s="329"/>
    </row>
    <row r="31" spans="1:325" hidden="1">
      <c r="A31" s="147" t="str">
        <f>IF(OR(C31=""),"","1")</f>
        <v/>
      </c>
      <c r="B31" s="331" t="s">
        <v>470</v>
      </c>
      <c r="C31" s="332"/>
      <c r="D31" s="326"/>
      <c r="E31" s="327"/>
      <c r="F31" s="328"/>
      <c r="G31" s="329"/>
      <c r="H31" s="329"/>
      <c r="I31" s="329"/>
      <c r="J31" s="328"/>
      <c r="K31" s="329"/>
      <c r="L31" s="329"/>
      <c r="M31" s="329"/>
      <c r="N31" s="328"/>
      <c r="O31" s="329"/>
      <c r="P31" s="329"/>
      <c r="Q31" s="329"/>
      <c r="R31" s="328"/>
      <c r="S31" s="329"/>
      <c r="T31" s="329"/>
      <c r="U31" s="329"/>
      <c r="V31" s="328"/>
      <c r="W31" s="329"/>
      <c r="X31" s="329"/>
      <c r="Y31" s="329"/>
      <c r="Z31" s="328"/>
      <c r="AA31" s="329"/>
      <c r="AB31" s="329"/>
      <c r="AC31" s="329"/>
      <c r="AD31" s="328"/>
      <c r="AE31" s="329"/>
      <c r="AF31" s="329"/>
      <c r="AG31" s="329"/>
      <c r="AH31" s="328"/>
      <c r="AI31" s="329"/>
      <c r="AJ31" s="329"/>
      <c r="AK31" s="329"/>
      <c r="AL31" s="328"/>
      <c r="AM31" s="329"/>
      <c r="AN31" s="329"/>
      <c r="AO31" s="329"/>
      <c r="AP31" s="328"/>
      <c r="AQ31" s="329"/>
      <c r="AR31" s="329"/>
      <c r="AS31" s="329"/>
      <c r="AT31" s="328"/>
      <c r="AU31" s="329"/>
      <c r="AV31" s="329"/>
      <c r="AW31" s="329"/>
      <c r="AX31" s="328"/>
      <c r="AY31" s="329"/>
      <c r="AZ31" s="329"/>
      <c r="BA31" s="329"/>
      <c r="BB31" s="328"/>
      <c r="BC31" s="329"/>
      <c r="BD31" s="329"/>
      <c r="BE31" s="329"/>
      <c r="BF31" s="328"/>
      <c r="BG31" s="329"/>
      <c r="BH31" s="329"/>
      <c r="BI31" s="329"/>
      <c r="BJ31" s="328"/>
      <c r="BK31" s="329"/>
      <c r="BL31" s="329"/>
      <c r="BM31" s="329"/>
      <c r="BN31" s="328"/>
      <c r="BO31" s="329"/>
      <c r="BP31" s="329"/>
      <c r="BQ31" s="329"/>
      <c r="BR31" s="328"/>
      <c r="BS31" s="329"/>
      <c r="BT31" s="329"/>
      <c r="BU31" s="329"/>
      <c r="BV31" s="328"/>
      <c r="BW31" s="329"/>
      <c r="BX31" s="329"/>
      <c r="BY31" s="329"/>
      <c r="BZ31" s="328"/>
      <c r="CA31" s="329"/>
      <c r="CB31" s="329"/>
      <c r="CC31" s="329"/>
      <c r="CD31" s="328"/>
      <c r="CE31" s="329"/>
      <c r="CF31" s="329"/>
      <c r="CG31" s="329"/>
      <c r="CH31" s="328"/>
      <c r="CI31" s="329"/>
      <c r="CJ31" s="329"/>
      <c r="CK31" s="329"/>
      <c r="CL31" s="328"/>
      <c r="CM31" s="329"/>
      <c r="CN31" s="329"/>
      <c r="CO31" s="329"/>
      <c r="CP31" s="328"/>
      <c r="CQ31" s="329"/>
      <c r="CR31" s="329"/>
      <c r="CS31" s="329"/>
      <c r="CT31" s="328"/>
      <c r="CU31" s="329"/>
      <c r="CV31" s="329"/>
      <c r="CW31" s="329"/>
      <c r="CX31" s="328"/>
      <c r="CY31" s="329"/>
      <c r="CZ31" s="329"/>
      <c r="DA31" s="329"/>
      <c r="DB31" s="328"/>
      <c r="DC31" s="329"/>
      <c r="DD31" s="329"/>
      <c r="DE31" s="329"/>
      <c r="DF31" s="328"/>
      <c r="DG31" s="329"/>
      <c r="DH31" s="329"/>
      <c r="DI31" s="329"/>
      <c r="DJ31" s="328"/>
      <c r="DK31" s="329"/>
      <c r="DL31" s="329"/>
      <c r="DM31" s="329"/>
      <c r="DN31" s="328"/>
      <c r="DO31" s="329"/>
      <c r="DP31" s="329"/>
      <c r="DQ31" s="329"/>
      <c r="DR31" s="328"/>
      <c r="DS31" s="329"/>
      <c r="DT31" s="329"/>
      <c r="DU31" s="329"/>
      <c r="DV31" s="328"/>
      <c r="DW31" s="329"/>
      <c r="DX31" s="329"/>
      <c r="DY31" s="329"/>
      <c r="DZ31" s="328"/>
      <c r="EA31" s="329"/>
      <c r="EB31" s="329"/>
      <c r="EC31" s="329"/>
      <c r="ED31" s="328"/>
      <c r="EE31" s="329"/>
      <c r="EF31" s="329"/>
      <c r="EG31" s="329"/>
      <c r="EH31" s="328"/>
      <c r="EI31" s="329"/>
      <c r="EJ31" s="329"/>
      <c r="EK31" s="329"/>
      <c r="EL31" s="328"/>
      <c r="EM31" s="329"/>
      <c r="EN31" s="329"/>
      <c r="EO31" s="329"/>
      <c r="EP31" s="328"/>
      <c r="EQ31" s="329"/>
      <c r="ER31" s="329"/>
      <c r="ES31" s="329"/>
      <c r="ET31" s="328"/>
      <c r="EU31" s="329"/>
      <c r="EV31" s="329"/>
      <c r="EW31" s="329"/>
      <c r="EX31" s="328"/>
      <c r="EY31" s="329"/>
      <c r="EZ31" s="329"/>
      <c r="FA31" s="329"/>
      <c r="FB31" s="328"/>
      <c r="FC31" s="329"/>
      <c r="FD31" s="329"/>
      <c r="FE31" s="329"/>
      <c r="FF31" s="328"/>
      <c r="FG31" s="329"/>
      <c r="FH31" s="329"/>
      <c r="FI31" s="329"/>
      <c r="FJ31" s="328"/>
      <c r="FK31" s="329"/>
      <c r="FL31" s="329"/>
      <c r="FM31" s="329"/>
      <c r="FN31" s="328"/>
      <c r="FO31" s="329"/>
      <c r="FP31" s="329"/>
      <c r="FQ31" s="329"/>
      <c r="FR31" s="328"/>
      <c r="FS31" s="329"/>
      <c r="FT31" s="329"/>
      <c r="FU31" s="329"/>
      <c r="FV31" s="328"/>
      <c r="FW31" s="329"/>
      <c r="FX31" s="329"/>
      <c r="FY31" s="329"/>
      <c r="FZ31" s="328"/>
      <c r="GA31" s="329"/>
      <c r="GB31" s="329"/>
      <c r="GC31" s="329"/>
      <c r="GD31" s="328"/>
      <c r="GE31" s="329"/>
      <c r="GF31" s="329"/>
      <c r="GG31" s="329"/>
      <c r="GH31" s="328"/>
      <c r="GI31" s="329"/>
      <c r="GJ31" s="329"/>
      <c r="GK31" s="329"/>
      <c r="GL31" s="328"/>
      <c r="GM31" s="329"/>
      <c r="GN31" s="329"/>
      <c r="GO31" s="329"/>
      <c r="GP31" s="328"/>
      <c r="GQ31" s="329"/>
      <c r="GR31" s="329"/>
      <c r="GS31" s="329"/>
      <c r="GT31" s="328"/>
      <c r="GU31" s="329"/>
      <c r="GV31" s="329"/>
      <c r="GW31" s="329"/>
      <c r="GX31" s="328"/>
      <c r="GY31" s="329"/>
      <c r="GZ31" s="329"/>
      <c r="HA31" s="329"/>
      <c r="HB31" s="328"/>
      <c r="HC31" s="329"/>
      <c r="HD31" s="329"/>
      <c r="HE31" s="329"/>
      <c r="HF31" s="328"/>
      <c r="HG31" s="329"/>
      <c r="HH31" s="329"/>
      <c r="HI31" s="329"/>
      <c r="HJ31" s="328"/>
      <c r="HK31" s="329"/>
      <c r="HL31" s="329"/>
      <c r="HM31" s="329"/>
      <c r="HN31" s="328"/>
      <c r="HO31" s="329"/>
      <c r="HP31" s="329"/>
      <c r="HQ31" s="329"/>
      <c r="HR31" s="328"/>
      <c r="HS31" s="329"/>
      <c r="HT31" s="329"/>
      <c r="HU31" s="329"/>
      <c r="HV31" s="328"/>
      <c r="HW31" s="329"/>
      <c r="HX31" s="329"/>
      <c r="HY31" s="329"/>
      <c r="HZ31" s="328"/>
      <c r="IA31" s="329"/>
      <c r="IB31" s="329"/>
      <c r="IC31" s="329"/>
      <c r="ID31" s="328"/>
      <c r="IE31" s="329"/>
      <c r="IF31" s="329"/>
      <c r="IG31" s="329"/>
      <c r="IH31" s="328"/>
      <c r="II31" s="329"/>
      <c r="IJ31" s="329"/>
      <c r="IK31" s="329"/>
      <c r="IL31" s="328"/>
      <c r="IM31" s="329"/>
      <c r="IN31" s="329"/>
      <c r="IO31" s="329"/>
      <c r="IP31" s="328"/>
      <c r="IQ31" s="329"/>
      <c r="IR31" s="329"/>
      <c r="IS31" s="329"/>
      <c r="IT31" s="328"/>
      <c r="IU31" s="329"/>
      <c r="IV31" s="329"/>
      <c r="IW31" s="329"/>
      <c r="IX31" s="328"/>
      <c r="IY31" s="329"/>
      <c r="IZ31" s="329"/>
      <c r="JA31" s="329"/>
      <c r="JB31" s="328"/>
      <c r="JC31" s="329"/>
      <c r="JD31" s="329"/>
      <c r="JE31" s="329"/>
      <c r="JF31" s="328"/>
      <c r="JG31" s="329"/>
      <c r="JH31" s="329"/>
      <c r="JI31" s="329"/>
      <c r="JJ31" s="328"/>
      <c r="JK31" s="329"/>
      <c r="JL31" s="329"/>
      <c r="JM31" s="329"/>
      <c r="JN31" s="328"/>
      <c r="JO31" s="329"/>
      <c r="JP31" s="329"/>
      <c r="JQ31" s="329"/>
      <c r="JR31" s="328"/>
      <c r="JS31" s="329"/>
      <c r="JT31" s="329"/>
      <c r="JU31" s="329"/>
      <c r="JV31" s="328"/>
      <c r="JW31" s="329"/>
      <c r="JX31" s="329"/>
      <c r="JY31" s="329"/>
      <c r="JZ31" s="328"/>
      <c r="KA31" s="329"/>
      <c r="KB31" s="329"/>
      <c r="KC31" s="329"/>
      <c r="KD31" s="328"/>
      <c r="KE31" s="329"/>
      <c r="KF31" s="329"/>
      <c r="KG31" s="329"/>
      <c r="KH31" s="328"/>
      <c r="KI31" s="329"/>
      <c r="KJ31" s="329"/>
      <c r="KK31" s="329"/>
      <c r="KL31" s="328"/>
      <c r="KM31" s="329"/>
      <c r="KN31" s="329"/>
      <c r="KO31" s="329"/>
      <c r="KP31" s="328"/>
      <c r="KQ31" s="329"/>
      <c r="KR31" s="329"/>
      <c r="KS31" s="329"/>
      <c r="KT31" s="328"/>
      <c r="KU31" s="329"/>
      <c r="KV31" s="329"/>
      <c r="KW31" s="329"/>
      <c r="KX31" s="328"/>
      <c r="KY31" s="329"/>
      <c r="KZ31" s="329"/>
      <c r="LA31" s="329"/>
      <c r="LB31" s="328"/>
      <c r="LC31" s="329"/>
      <c r="LD31" s="329"/>
      <c r="LE31" s="329"/>
      <c r="LF31" s="328"/>
      <c r="LG31" s="329"/>
      <c r="LH31" s="329"/>
      <c r="LI31" s="329"/>
      <c r="LJ31" s="328"/>
      <c r="LK31" s="329"/>
      <c r="LL31" s="329"/>
      <c r="LM31" s="329"/>
    </row>
    <row r="32" spans="1:325" hidden="1">
      <c r="A32" s="147" t="str">
        <f t="shared" ref="A32:A36" si="77">IF(OR(C32=""),"","1")</f>
        <v/>
      </c>
      <c r="B32" s="331" t="s">
        <v>471</v>
      </c>
      <c r="C32" s="332"/>
      <c r="D32" s="326"/>
      <c r="E32" s="327"/>
      <c r="F32" s="328"/>
      <c r="G32" s="329"/>
      <c r="H32" s="329"/>
      <c r="I32" s="329"/>
      <c r="J32" s="328"/>
      <c r="K32" s="329"/>
      <c r="L32" s="329"/>
      <c r="M32" s="329"/>
      <c r="N32" s="328"/>
      <c r="O32" s="329"/>
      <c r="P32" s="329"/>
      <c r="Q32" s="329"/>
      <c r="R32" s="328"/>
      <c r="S32" s="329"/>
      <c r="T32" s="329"/>
      <c r="U32" s="329"/>
      <c r="V32" s="328"/>
      <c r="W32" s="329"/>
      <c r="X32" s="329"/>
      <c r="Y32" s="329"/>
      <c r="Z32" s="328"/>
      <c r="AA32" s="329"/>
      <c r="AB32" s="329"/>
      <c r="AC32" s="329"/>
      <c r="AD32" s="328"/>
      <c r="AE32" s="329"/>
      <c r="AF32" s="329"/>
      <c r="AG32" s="329"/>
      <c r="AH32" s="328"/>
      <c r="AI32" s="329"/>
      <c r="AJ32" s="329"/>
      <c r="AK32" s="329"/>
      <c r="AL32" s="328"/>
      <c r="AM32" s="329"/>
      <c r="AN32" s="329"/>
      <c r="AO32" s="329"/>
      <c r="AP32" s="328"/>
      <c r="AQ32" s="329"/>
      <c r="AR32" s="329"/>
      <c r="AS32" s="329"/>
      <c r="AT32" s="328"/>
      <c r="AU32" s="329"/>
      <c r="AV32" s="329"/>
      <c r="AW32" s="329"/>
      <c r="AX32" s="328"/>
      <c r="AY32" s="329"/>
      <c r="AZ32" s="329"/>
      <c r="BA32" s="329"/>
      <c r="BB32" s="328"/>
      <c r="BC32" s="329"/>
      <c r="BD32" s="329"/>
      <c r="BE32" s="329"/>
      <c r="BF32" s="328"/>
      <c r="BG32" s="329"/>
      <c r="BH32" s="329"/>
      <c r="BI32" s="329"/>
      <c r="BJ32" s="328"/>
      <c r="BK32" s="329"/>
      <c r="BL32" s="329"/>
      <c r="BM32" s="329"/>
      <c r="BN32" s="328"/>
      <c r="BO32" s="329"/>
      <c r="BP32" s="329"/>
      <c r="BQ32" s="329"/>
      <c r="BR32" s="328"/>
      <c r="BS32" s="329"/>
      <c r="BT32" s="329"/>
      <c r="BU32" s="329"/>
      <c r="BV32" s="328"/>
      <c r="BW32" s="329"/>
      <c r="BX32" s="329"/>
      <c r="BY32" s="329"/>
      <c r="BZ32" s="328"/>
      <c r="CA32" s="329"/>
      <c r="CB32" s="329"/>
      <c r="CC32" s="329"/>
      <c r="CD32" s="328"/>
      <c r="CE32" s="329"/>
      <c r="CF32" s="329"/>
      <c r="CG32" s="329"/>
      <c r="CH32" s="328"/>
      <c r="CI32" s="329"/>
      <c r="CJ32" s="329"/>
      <c r="CK32" s="329"/>
      <c r="CL32" s="328"/>
      <c r="CM32" s="329"/>
      <c r="CN32" s="329"/>
      <c r="CO32" s="329"/>
      <c r="CP32" s="328"/>
      <c r="CQ32" s="329"/>
      <c r="CR32" s="329"/>
      <c r="CS32" s="329"/>
      <c r="CT32" s="328"/>
      <c r="CU32" s="329"/>
      <c r="CV32" s="329"/>
      <c r="CW32" s="329"/>
      <c r="CX32" s="328"/>
      <c r="CY32" s="329"/>
      <c r="CZ32" s="329"/>
      <c r="DA32" s="329"/>
      <c r="DB32" s="328"/>
      <c r="DC32" s="329"/>
      <c r="DD32" s="329"/>
      <c r="DE32" s="329"/>
      <c r="DF32" s="328"/>
      <c r="DG32" s="329"/>
      <c r="DH32" s="329"/>
      <c r="DI32" s="329"/>
      <c r="DJ32" s="328"/>
      <c r="DK32" s="329"/>
      <c r="DL32" s="329"/>
      <c r="DM32" s="329"/>
      <c r="DN32" s="328"/>
      <c r="DO32" s="329"/>
      <c r="DP32" s="329"/>
      <c r="DQ32" s="329"/>
      <c r="DR32" s="328"/>
      <c r="DS32" s="329"/>
      <c r="DT32" s="329"/>
      <c r="DU32" s="329"/>
      <c r="DV32" s="328"/>
      <c r="DW32" s="329"/>
      <c r="DX32" s="329"/>
      <c r="DY32" s="329"/>
      <c r="DZ32" s="328"/>
      <c r="EA32" s="329"/>
      <c r="EB32" s="329"/>
      <c r="EC32" s="329"/>
      <c r="ED32" s="328"/>
      <c r="EE32" s="329"/>
      <c r="EF32" s="329"/>
      <c r="EG32" s="329"/>
      <c r="EH32" s="328"/>
      <c r="EI32" s="329"/>
      <c r="EJ32" s="329"/>
      <c r="EK32" s="329"/>
      <c r="EL32" s="328"/>
      <c r="EM32" s="329"/>
      <c r="EN32" s="329"/>
      <c r="EO32" s="329"/>
      <c r="EP32" s="328"/>
      <c r="EQ32" s="329"/>
      <c r="ER32" s="329"/>
      <c r="ES32" s="329"/>
      <c r="ET32" s="328"/>
      <c r="EU32" s="329"/>
      <c r="EV32" s="329"/>
      <c r="EW32" s="329"/>
      <c r="EX32" s="328"/>
      <c r="EY32" s="329"/>
      <c r="EZ32" s="329"/>
      <c r="FA32" s="329"/>
      <c r="FB32" s="328"/>
      <c r="FC32" s="329"/>
      <c r="FD32" s="329"/>
      <c r="FE32" s="329"/>
      <c r="FF32" s="328"/>
      <c r="FG32" s="329"/>
      <c r="FH32" s="329"/>
      <c r="FI32" s="329"/>
      <c r="FJ32" s="328"/>
      <c r="FK32" s="329"/>
      <c r="FL32" s="329"/>
      <c r="FM32" s="329"/>
      <c r="FN32" s="328"/>
      <c r="FO32" s="329"/>
      <c r="FP32" s="329"/>
      <c r="FQ32" s="329"/>
      <c r="FR32" s="328"/>
      <c r="FS32" s="329"/>
      <c r="FT32" s="329"/>
      <c r="FU32" s="329"/>
      <c r="FV32" s="328"/>
      <c r="FW32" s="329"/>
      <c r="FX32" s="329"/>
      <c r="FY32" s="329"/>
      <c r="FZ32" s="328"/>
      <c r="GA32" s="329"/>
      <c r="GB32" s="329"/>
      <c r="GC32" s="329"/>
      <c r="GD32" s="328"/>
      <c r="GE32" s="329"/>
      <c r="GF32" s="329"/>
      <c r="GG32" s="329"/>
      <c r="GH32" s="328"/>
      <c r="GI32" s="329"/>
      <c r="GJ32" s="329"/>
      <c r="GK32" s="329"/>
      <c r="GL32" s="328"/>
      <c r="GM32" s="329"/>
      <c r="GN32" s="329"/>
      <c r="GO32" s="329"/>
      <c r="GP32" s="328"/>
      <c r="GQ32" s="329"/>
      <c r="GR32" s="329"/>
      <c r="GS32" s="329"/>
      <c r="GT32" s="328"/>
      <c r="GU32" s="329"/>
      <c r="GV32" s="329"/>
      <c r="GW32" s="329"/>
      <c r="GX32" s="328"/>
      <c r="GY32" s="329"/>
      <c r="GZ32" s="329"/>
      <c r="HA32" s="329"/>
      <c r="HB32" s="328"/>
      <c r="HC32" s="329"/>
      <c r="HD32" s="329"/>
      <c r="HE32" s="329"/>
      <c r="HF32" s="328"/>
      <c r="HG32" s="329"/>
      <c r="HH32" s="329"/>
      <c r="HI32" s="329"/>
      <c r="HJ32" s="328"/>
      <c r="HK32" s="329"/>
      <c r="HL32" s="329"/>
      <c r="HM32" s="329"/>
      <c r="HN32" s="328"/>
      <c r="HO32" s="329"/>
      <c r="HP32" s="329"/>
      <c r="HQ32" s="329"/>
      <c r="HR32" s="328"/>
      <c r="HS32" s="329"/>
      <c r="HT32" s="329"/>
      <c r="HU32" s="329"/>
      <c r="HV32" s="328"/>
      <c r="HW32" s="329"/>
      <c r="HX32" s="329"/>
      <c r="HY32" s="329"/>
      <c r="HZ32" s="328"/>
      <c r="IA32" s="329"/>
      <c r="IB32" s="329"/>
      <c r="IC32" s="329"/>
      <c r="ID32" s="328"/>
      <c r="IE32" s="329"/>
      <c r="IF32" s="329"/>
      <c r="IG32" s="329"/>
      <c r="IH32" s="328"/>
      <c r="II32" s="329"/>
      <c r="IJ32" s="329"/>
      <c r="IK32" s="329"/>
      <c r="IL32" s="328"/>
      <c r="IM32" s="329"/>
      <c r="IN32" s="329"/>
      <c r="IO32" s="329"/>
      <c r="IP32" s="328"/>
      <c r="IQ32" s="329"/>
      <c r="IR32" s="329"/>
      <c r="IS32" s="329"/>
      <c r="IT32" s="328"/>
      <c r="IU32" s="329"/>
      <c r="IV32" s="329"/>
      <c r="IW32" s="329"/>
      <c r="IX32" s="328"/>
      <c r="IY32" s="329"/>
      <c r="IZ32" s="329"/>
      <c r="JA32" s="329"/>
      <c r="JB32" s="328"/>
      <c r="JC32" s="329"/>
      <c r="JD32" s="329"/>
      <c r="JE32" s="329"/>
      <c r="JF32" s="328"/>
      <c r="JG32" s="329"/>
      <c r="JH32" s="329"/>
      <c r="JI32" s="329"/>
      <c r="JJ32" s="328"/>
      <c r="JK32" s="329"/>
      <c r="JL32" s="329"/>
      <c r="JM32" s="329"/>
      <c r="JN32" s="328"/>
      <c r="JO32" s="329"/>
      <c r="JP32" s="329"/>
      <c r="JQ32" s="329"/>
      <c r="JR32" s="328"/>
      <c r="JS32" s="329"/>
      <c r="JT32" s="329"/>
      <c r="JU32" s="329"/>
      <c r="JV32" s="328"/>
      <c r="JW32" s="329"/>
      <c r="JX32" s="329"/>
      <c r="JY32" s="329"/>
      <c r="JZ32" s="328"/>
      <c r="KA32" s="329"/>
      <c r="KB32" s="329"/>
      <c r="KC32" s="329"/>
      <c r="KD32" s="328"/>
      <c r="KE32" s="329"/>
      <c r="KF32" s="329"/>
      <c r="KG32" s="329"/>
      <c r="KH32" s="328"/>
      <c r="KI32" s="329"/>
      <c r="KJ32" s="329"/>
      <c r="KK32" s="329"/>
      <c r="KL32" s="328"/>
      <c r="KM32" s="329"/>
      <c r="KN32" s="329"/>
      <c r="KO32" s="329"/>
      <c r="KP32" s="328"/>
      <c r="KQ32" s="329"/>
      <c r="KR32" s="329"/>
      <c r="KS32" s="329"/>
      <c r="KT32" s="328"/>
      <c r="KU32" s="329"/>
      <c r="KV32" s="329"/>
      <c r="KW32" s="329"/>
      <c r="KX32" s="328"/>
      <c r="KY32" s="329"/>
      <c r="KZ32" s="329"/>
      <c r="LA32" s="329"/>
      <c r="LB32" s="328"/>
      <c r="LC32" s="329"/>
      <c r="LD32" s="329"/>
      <c r="LE32" s="329"/>
      <c r="LF32" s="328"/>
      <c r="LG32" s="329"/>
      <c r="LH32" s="329"/>
      <c r="LI32" s="329"/>
      <c r="LJ32" s="328"/>
      <c r="LK32" s="329"/>
      <c r="LL32" s="329"/>
      <c r="LM32" s="329"/>
    </row>
    <row r="33" spans="1:325" hidden="1">
      <c r="A33" s="147" t="str">
        <f t="shared" si="77"/>
        <v/>
      </c>
      <c r="B33" s="331" t="s">
        <v>472</v>
      </c>
      <c r="C33" s="332"/>
      <c r="D33" s="326"/>
      <c r="E33" s="327"/>
      <c r="F33" s="328"/>
      <c r="G33" s="329"/>
      <c r="H33" s="329"/>
      <c r="I33" s="329"/>
      <c r="J33" s="328"/>
      <c r="K33" s="329"/>
      <c r="L33" s="329"/>
      <c r="M33" s="329"/>
      <c r="N33" s="328"/>
      <c r="O33" s="329"/>
      <c r="P33" s="329"/>
      <c r="Q33" s="329"/>
      <c r="R33" s="328"/>
      <c r="S33" s="329"/>
      <c r="T33" s="329"/>
      <c r="U33" s="329"/>
      <c r="V33" s="328"/>
      <c r="W33" s="329"/>
      <c r="X33" s="329"/>
      <c r="Y33" s="329"/>
      <c r="Z33" s="328"/>
      <c r="AA33" s="329"/>
      <c r="AB33" s="329"/>
      <c r="AC33" s="329"/>
      <c r="AD33" s="328"/>
      <c r="AE33" s="329"/>
      <c r="AF33" s="329"/>
      <c r="AG33" s="329"/>
      <c r="AH33" s="328"/>
      <c r="AI33" s="329"/>
      <c r="AJ33" s="329"/>
      <c r="AK33" s="329"/>
      <c r="AL33" s="328"/>
      <c r="AM33" s="329"/>
      <c r="AN33" s="329"/>
      <c r="AO33" s="329"/>
      <c r="AP33" s="328"/>
      <c r="AQ33" s="329"/>
      <c r="AR33" s="329"/>
      <c r="AS33" s="329"/>
      <c r="AT33" s="328"/>
      <c r="AU33" s="329"/>
      <c r="AV33" s="329"/>
      <c r="AW33" s="329"/>
      <c r="AX33" s="328"/>
      <c r="AY33" s="329"/>
      <c r="AZ33" s="329"/>
      <c r="BA33" s="329"/>
      <c r="BB33" s="328"/>
      <c r="BC33" s="329"/>
      <c r="BD33" s="329"/>
      <c r="BE33" s="329"/>
      <c r="BF33" s="328"/>
      <c r="BG33" s="329"/>
      <c r="BH33" s="329"/>
      <c r="BI33" s="329"/>
      <c r="BJ33" s="328"/>
      <c r="BK33" s="329"/>
      <c r="BL33" s="329"/>
      <c r="BM33" s="329"/>
      <c r="BN33" s="328"/>
      <c r="BO33" s="329"/>
      <c r="BP33" s="329"/>
      <c r="BQ33" s="329"/>
      <c r="BR33" s="328"/>
      <c r="BS33" s="329"/>
      <c r="BT33" s="329"/>
      <c r="BU33" s="329"/>
      <c r="BV33" s="328"/>
      <c r="BW33" s="329"/>
      <c r="BX33" s="329"/>
      <c r="BY33" s="329"/>
      <c r="BZ33" s="328"/>
      <c r="CA33" s="329"/>
      <c r="CB33" s="329"/>
      <c r="CC33" s="329"/>
      <c r="CD33" s="328"/>
      <c r="CE33" s="329"/>
      <c r="CF33" s="329"/>
      <c r="CG33" s="329"/>
      <c r="CH33" s="328"/>
      <c r="CI33" s="329"/>
      <c r="CJ33" s="329"/>
      <c r="CK33" s="329"/>
      <c r="CL33" s="328"/>
      <c r="CM33" s="329"/>
      <c r="CN33" s="329"/>
      <c r="CO33" s="329"/>
      <c r="CP33" s="328"/>
      <c r="CQ33" s="329"/>
      <c r="CR33" s="329"/>
      <c r="CS33" s="329"/>
      <c r="CT33" s="328"/>
      <c r="CU33" s="329"/>
      <c r="CV33" s="329"/>
      <c r="CW33" s="329"/>
      <c r="CX33" s="328"/>
      <c r="CY33" s="329"/>
      <c r="CZ33" s="329"/>
      <c r="DA33" s="329"/>
      <c r="DB33" s="328"/>
      <c r="DC33" s="329"/>
      <c r="DD33" s="329"/>
      <c r="DE33" s="329"/>
      <c r="DF33" s="328"/>
      <c r="DG33" s="329"/>
      <c r="DH33" s="329"/>
      <c r="DI33" s="329"/>
      <c r="DJ33" s="328"/>
      <c r="DK33" s="329"/>
      <c r="DL33" s="329"/>
      <c r="DM33" s="329"/>
      <c r="DN33" s="328"/>
      <c r="DO33" s="329"/>
      <c r="DP33" s="329"/>
      <c r="DQ33" s="329"/>
      <c r="DR33" s="328"/>
      <c r="DS33" s="329"/>
      <c r="DT33" s="329"/>
      <c r="DU33" s="329"/>
      <c r="DV33" s="328"/>
      <c r="DW33" s="329"/>
      <c r="DX33" s="329"/>
      <c r="DY33" s="329"/>
      <c r="DZ33" s="328"/>
      <c r="EA33" s="329"/>
      <c r="EB33" s="329"/>
      <c r="EC33" s="329"/>
      <c r="ED33" s="328"/>
      <c r="EE33" s="329"/>
      <c r="EF33" s="329"/>
      <c r="EG33" s="329"/>
      <c r="EH33" s="328"/>
      <c r="EI33" s="329"/>
      <c r="EJ33" s="329"/>
      <c r="EK33" s="329"/>
      <c r="EL33" s="328"/>
      <c r="EM33" s="329"/>
      <c r="EN33" s="329"/>
      <c r="EO33" s="329"/>
      <c r="EP33" s="328"/>
      <c r="EQ33" s="329"/>
      <c r="ER33" s="329"/>
      <c r="ES33" s="329"/>
      <c r="ET33" s="328"/>
      <c r="EU33" s="329"/>
      <c r="EV33" s="329"/>
      <c r="EW33" s="329"/>
      <c r="EX33" s="328"/>
      <c r="EY33" s="329"/>
      <c r="EZ33" s="329"/>
      <c r="FA33" s="329"/>
      <c r="FB33" s="328"/>
      <c r="FC33" s="329"/>
      <c r="FD33" s="329"/>
      <c r="FE33" s="329"/>
      <c r="FF33" s="328"/>
      <c r="FG33" s="329"/>
      <c r="FH33" s="329"/>
      <c r="FI33" s="329"/>
      <c r="FJ33" s="328"/>
      <c r="FK33" s="329"/>
      <c r="FL33" s="329"/>
      <c r="FM33" s="329"/>
      <c r="FN33" s="328"/>
      <c r="FO33" s="329"/>
      <c r="FP33" s="329"/>
      <c r="FQ33" s="329"/>
      <c r="FR33" s="328"/>
      <c r="FS33" s="329"/>
      <c r="FT33" s="329"/>
      <c r="FU33" s="329"/>
      <c r="FV33" s="328"/>
      <c r="FW33" s="329"/>
      <c r="FX33" s="329"/>
      <c r="FY33" s="329"/>
      <c r="FZ33" s="328"/>
      <c r="GA33" s="329"/>
      <c r="GB33" s="329"/>
      <c r="GC33" s="329"/>
      <c r="GD33" s="328"/>
      <c r="GE33" s="329"/>
      <c r="GF33" s="329"/>
      <c r="GG33" s="329"/>
      <c r="GH33" s="328"/>
      <c r="GI33" s="329"/>
      <c r="GJ33" s="329"/>
      <c r="GK33" s="329"/>
      <c r="GL33" s="328"/>
      <c r="GM33" s="329"/>
      <c r="GN33" s="329"/>
      <c r="GO33" s="329"/>
      <c r="GP33" s="328"/>
      <c r="GQ33" s="329"/>
      <c r="GR33" s="329"/>
      <c r="GS33" s="329"/>
      <c r="GT33" s="328"/>
      <c r="GU33" s="329"/>
      <c r="GV33" s="329"/>
      <c r="GW33" s="329"/>
      <c r="GX33" s="328"/>
      <c r="GY33" s="329"/>
      <c r="GZ33" s="329"/>
      <c r="HA33" s="329"/>
      <c r="HB33" s="328"/>
      <c r="HC33" s="329"/>
      <c r="HD33" s="329"/>
      <c r="HE33" s="329"/>
      <c r="HF33" s="328"/>
      <c r="HG33" s="329"/>
      <c r="HH33" s="329"/>
      <c r="HI33" s="329"/>
      <c r="HJ33" s="328"/>
      <c r="HK33" s="329"/>
      <c r="HL33" s="329"/>
      <c r="HM33" s="329"/>
      <c r="HN33" s="328"/>
      <c r="HO33" s="329"/>
      <c r="HP33" s="329"/>
      <c r="HQ33" s="329"/>
      <c r="HR33" s="328"/>
      <c r="HS33" s="329"/>
      <c r="HT33" s="329"/>
      <c r="HU33" s="329"/>
      <c r="HV33" s="328"/>
      <c r="HW33" s="329"/>
      <c r="HX33" s="329"/>
      <c r="HY33" s="329"/>
      <c r="HZ33" s="328"/>
      <c r="IA33" s="329"/>
      <c r="IB33" s="329"/>
      <c r="IC33" s="329"/>
      <c r="ID33" s="328"/>
      <c r="IE33" s="329"/>
      <c r="IF33" s="329"/>
      <c r="IG33" s="329"/>
      <c r="IH33" s="328"/>
      <c r="II33" s="329"/>
      <c r="IJ33" s="329"/>
      <c r="IK33" s="329"/>
      <c r="IL33" s="328"/>
      <c r="IM33" s="329"/>
      <c r="IN33" s="329"/>
      <c r="IO33" s="329"/>
      <c r="IP33" s="328"/>
      <c r="IQ33" s="329"/>
      <c r="IR33" s="329"/>
      <c r="IS33" s="329"/>
      <c r="IT33" s="328"/>
      <c r="IU33" s="329"/>
      <c r="IV33" s="329"/>
      <c r="IW33" s="329"/>
      <c r="IX33" s="328"/>
      <c r="IY33" s="329"/>
      <c r="IZ33" s="329"/>
      <c r="JA33" s="329"/>
      <c r="JB33" s="328"/>
      <c r="JC33" s="329"/>
      <c r="JD33" s="329"/>
      <c r="JE33" s="329"/>
      <c r="JF33" s="328"/>
      <c r="JG33" s="329"/>
      <c r="JH33" s="329"/>
      <c r="JI33" s="329"/>
      <c r="JJ33" s="328"/>
      <c r="JK33" s="329"/>
      <c r="JL33" s="329"/>
      <c r="JM33" s="329"/>
      <c r="JN33" s="328"/>
      <c r="JO33" s="329"/>
      <c r="JP33" s="329"/>
      <c r="JQ33" s="329"/>
      <c r="JR33" s="328"/>
      <c r="JS33" s="329"/>
      <c r="JT33" s="329"/>
      <c r="JU33" s="329"/>
      <c r="JV33" s="328"/>
      <c r="JW33" s="329"/>
      <c r="JX33" s="329"/>
      <c r="JY33" s="329"/>
      <c r="JZ33" s="328"/>
      <c r="KA33" s="329"/>
      <c r="KB33" s="329"/>
      <c r="KC33" s="329"/>
      <c r="KD33" s="328"/>
      <c r="KE33" s="329"/>
      <c r="KF33" s="329"/>
      <c r="KG33" s="329"/>
      <c r="KH33" s="328"/>
      <c r="KI33" s="329"/>
      <c r="KJ33" s="329"/>
      <c r="KK33" s="329"/>
      <c r="KL33" s="328"/>
      <c r="KM33" s="329"/>
      <c r="KN33" s="329"/>
      <c r="KO33" s="329"/>
      <c r="KP33" s="328"/>
      <c r="KQ33" s="329"/>
      <c r="KR33" s="329"/>
      <c r="KS33" s="329"/>
      <c r="KT33" s="328"/>
      <c r="KU33" s="329"/>
      <c r="KV33" s="329"/>
      <c r="KW33" s="329"/>
      <c r="KX33" s="328"/>
      <c r="KY33" s="329"/>
      <c r="KZ33" s="329"/>
      <c r="LA33" s="329"/>
      <c r="LB33" s="328"/>
      <c r="LC33" s="329"/>
      <c r="LD33" s="329"/>
      <c r="LE33" s="329"/>
      <c r="LF33" s="328"/>
      <c r="LG33" s="329"/>
      <c r="LH33" s="329"/>
      <c r="LI33" s="329"/>
      <c r="LJ33" s="328"/>
      <c r="LK33" s="329"/>
      <c r="LL33" s="329"/>
      <c r="LM33" s="329"/>
    </row>
    <row r="34" spans="1:325" hidden="1">
      <c r="A34" s="147" t="str">
        <f t="shared" si="77"/>
        <v/>
      </c>
      <c r="B34" s="331" t="s">
        <v>473</v>
      </c>
      <c r="C34" s="332"/>
      <c r="D34" s="326"/>
      <c r="E34" s="327"/>
      <c r="F34" s="328"/>
      <c r="G34" s="329"/>
      <c r="H34" s="329"/>
      <c r="I34" s="329"/>
      <c r="J34" s="328"/>
      <c r="K34" s="329"/>
      <c r="L34" s="329"/>
      <c r="M34" s="329"/>
      <c r="N34" s="328"/>
      <c r="O34" s="329"/>
      <c r="P34" s="329"/>
      <c r="Q34" s="329"/>
      <c r="R34" s="328"/>
      <c r="S34" s="329"/>
      <c r="T34" s="329"/>
      <c r="U34" s="329"/>
      <c r="V34" s="328"/>
      <c r="W34" s="329"/>
      <c r="X34" s="329"/>
      <c r="Y34" s="329"/>
      <c r="Z34" s="328"/>
      <c r="AA34" s="329"/>
      <c r="AB34" s="329"/>
      <c r="AC34" s="329"/>
      <c r="AD34" s="328"/>
      <c r="AE34" s="329"/>
      <c r="AF34" s="329"/>
      <c r="AG34" s="329"/>
      <c r="AH34" s="328"/>
      <c r="AI34" s="329"/>
      <c r="AJ34" s="329"/>
      <c r="AK34" s="329"/>
      <c r="AL34" s="328"/>
      <c r="AM34" s="329"/>
      <c r="AN34" s="329"/>
      <c r="AO34" s="329"/>
      <c r="AP34" s="328"/>
      <c r="AQ34" s="329"/>
      <c r="AR34" s="329"/>
      <c r="AS34" s="329"/>
      <c r="AT34" s="328"/>
      <c r="AU34" s="329"/>
      <c r="AV34" s="329"/>
      <c r="AW34" s="329"/>
      <c r="AX34" s="328"/>
      <c r="AY34" s="329"/>
      <c r="AZ34" s="329"/>
      <c r="BA34" s="329"/>
      <c r="BB34" s="328"/>
      <c r="BC34" s="329"/>
      <c r="BD34" s="329"/>
      <c r="BE34" s="329"/>
      <c r="BF34" s="328"/>
      <c r="BG34" s="329"/>
      <c r="BH34" s="329"/>
      <c r="BI34" s="329"/>
      <c r="BJ34" s="328"/>
      <c r="BK34" s="329"/>
      <c r="BL34" s="329"/>
      <c r="BM34" s="329"/>
      <c r="BN34" s="328"/>
      <c r="BO34" s="329"/>
      <c r="BP34" s="329"/>
      <c r="BQ34" s="329"/>
      <c r="BR34" s="328"/>
      <c r="BS34" s="329"/>
      <c r="BT34" s="329"/>
      <c r="BU34" s="329"/>
      <c r="BV34" s="328"/>
      <c r="BW34" s="329"/>
      <c r="BX34" s="329"/>
      <c r="BY34" s="329"/>
      <c r="BZ34" s="328"/>
      <c r="CA34" s="329"/>
      <c r="CB34" s="329"/>
      <c r="CC34" s="329"/>
      <c r="CD34" s="328"/>
      <c r="CE34" s="329"/>
      <c r="CF34" s="329"/>
      <c r="CG34" s="329"/>
      <c r="CH34" s="328"/>
      <c r="CI34" s="329"/>
      <c r="CJ34" s="329"/>
      <c r="CK34" s="329"/>
      <c r="CL34" s="328"/>
      <c r="CM34" s="329"/>
      <c r="CN34" s="329"/>
      <c r="CO34" s="329"/>
      <c r="CP34" s="328"/>
      <c r="CQ34" s="329"/>
      <c r="CR34" s="329"/>
      <c r="CS34" s="329"/>
      <c r="CT34" s="328"/>
      <c r="CU34" s="329"/>
      <c r="CV34" s="329"/>
      <c r="CW34" s="329"/>
      <c r="CX34" s="328"/>
      <c r="CY34" s="329"/>
      <c r="CZ34" s="329"/>
      <c r="DA34" s="329"/>
      <c r="DB34" s="328"/>
      <c r="DC34" s="329"/>
      <c r="DD34" s="329"/>
      <c r="DE34" s="329"/>
      <c r="DF34" s="328"/>
      <c r="DG34" s="329"/>
      <c r="DH34" s="329"/>
      <c r="DI34" s="329"/>
      <c r="DJ34" s="328"/>
      <c r="DK34" s="329"/>
      <c r="DL34" s="329"/>
      <c r="DM34" s="329"/>
      <c r="DN34" s="328"/>
      <c r="DO34" s="329"/>
      <c r="DP34" s="329"/>
      <c r="DQ34" s="329"/>
      <c r="DR34" s="328"/>
      <c r="DS34" s="329"/>
      <c r="DT34" s="329"/>
      <c r="DU34" s="329"/>
      <c r="DV34" s="328"/>
      <c r="DW34" s="329"/>
      <c r="DX34" s="329"/>
      <c r="DY34" s="329"/>
      <c r="DZ34" s="328"/>
      <c r="EA34" s="329"/>
      <c r="EB34" s="329"/>
      <c r="EC34" s="329"/>
      <c r="ED34" s="328"/>
      <c r="EE34" s="329"/>
      <c r="EF34" s="329"/>
      <c r="EG34" s="329"/>
      <c r="EH34" s="328"/>
      <c r="EI34" s="329"/>
      <c r="EJ34" s="329"/>
      <c r="EK34" s="329"/>
      <c r="EL34" s="328"/>
      <c r="EM34" s="329"/>
      <c r="EN34" s="329"/>
      <c r="EO34" s="329"/>
      <c r="EP34" s="328"/>
      <c r="EQ34" s="329"/>
      <c r="ER34" s="329"/>
      <c r="ES34" s="329"/>
      <c r="ET34" s="328"/>
      <c r="EU34" s="329"/>
      <c r="EV34" s="329"/>
      <c r="EW34" s="329"/>
      <c r="EX34" s="328"/>
      <c r="EY34" s="329"/>
      <c r="EZ34" s="329"/>
      <c r="FA34" s="329"/>
      <c r="FB34" s="328"/>
      <c r="FC34" s="329"/>
      <c r="FD34" s="329"/>
      <c r="FE34" s="329"/>
      <c r="FF34" s="328"/>
      <c r="FG34" s="329"/>
      <c r="FH34" s="329"/>
      <c r="FI34" s="329"/>
      <c r="FJ34" s="328"/>
      <c r="FK34" s="329"/>
      <c r="FL34" s="329"/>
      <c r="FM34" s="329"/>
      <c r="FN34" s="328"/>
      <c r="FO34" s="329"/>
      <c r="FP34" s="329"/>
      <c r="FQ34" s="329"/>
      <c r="FR34" s="328"/>
      <c r="FS34" s="329"/>
      <c r="FT34" s="329"/>
      <c r="FU34" s="329"/>
      <c r="FV34" s="328"/>
      <c r="FW34" s="329"/>
      <c r="FX34" s="329"/>
      <c r="FY34" s="329"/>
      <c r="FZ34" s="328"/>
      <c r="GA34" s="329"/>
      <c r="GB34" s="329"/>
      <c r="GC34" s="329"/>
      <c r="GD34" s="328"/>
      <c r="GE34" s="329"/>
      <c r="GF34" s="329"/>
      <c r="GG34" s="329"/>
      <c r="GH34" s="328"/>
      <c r="GI34" s="329"/>
      <c r="GJ34" s="329"/>
      <c r="GK34" s="329"/>
      <c r="GL34" s="328"/>
      <c r="GM34" s="329"/>
      <c r="GN34" s="329"/>
      <c r="GO34" s="329"/>
      <c r="GP34" s="328"/>
      <c r="GQ34" s="329"/>
      <c r="GR34" s="329"/>
      <c r="GS34" s="329"/>
      <c r="GT34" s="328"/>
      <c r="GU34" s="329"/>
      <c r="GV34" s="329"/>
      <c r="GW34" s="329"/>
      <c r="GX34" s="328"/>
      <c r="GY34" s="329"/>
      <c r="GZ34" s="329"/>
      <c r="HA34" s="329"/>
      <c r="HB34" s="328"/>
      <c r="HC34" s="329"/>
      <c r="HD34" s="329"/>
      <c r="HE34" s="329"/>
      <c r="HF34" s="328"/>
      <c r="HG34" s="329"/>
      <c r="HH34" s="329"/>
      <c r="HI34" s="329"/>
      <c r="HJ34" s="328"/>
      <c r="HK34" s="329"/>
      <c r="HL34" s="329"/>
      <c r="HM34" s="329"/>
      <c r="HN34" s="328"/>
      <c r="HO34" s="329"/>
      <c r="HP34" s="329"/>
      <c r="HQ34" s="329"/>
      <c r="HR34" s="328"/>
      <c r="HS34" s="329"/>
      <c r="HT34" s="329"/>
      <c r="HU34" s="329"/>
      <c r="HV34" s="328"/>
      <c r="HW34" s="329"/>
      <c r="HX34" s="329"/>
      <c r="HY34" s="329"/>
      <c r="HZ34" s="328"/>
      <c r="IA34" s="329"/>
      <c r="IB34" s="329"/>
      <c r="IC34" s="329"/>
      <c r="ID34" s="328"/>
      <c r="IE34" s="329"/>
      <c r="IF34" s="329"/>
      <c r="IG34" s="329"/>
      <c r="IH34" s="328"/>
      <c r="II34" s="329"/>
      <c r="IJ34" s="329"/>
      <c r="IK34" s="329"/>
      <c r="IL34" s="328"/>
      <c r="IM34" s="329"/>
      <c r="IN34" s="329"/>
      <c r="IO34" s="329"/>
      <c r="IP34" s="328"/>
      <c r="IQ34" s="329"/>
      <c r="IR34" s="329"/>
      <c r="IS34" s="329"/>
      <c r="IT34" s="328"/>
      <c r="IU34" s="329"/>
      <c r="IV34" s="329"/>
      <c r="IW34" s="329"/>
      <c r="IX34" s="328"/>
      <c r="IY34" s="329"/>
      <c r="IZ34" s="329"/>
      <c r="JA34" s="329"/>
      <c r="JB34" s="328"/>
      <c r="JC34" s="329"/>
      <c r="JD34" s="329"/>
      <c r="JE34" s="329"/>
      <c r="JF34" s="328"/>
      <c r="JG34" s="329"/>
      <c r="JH34" s="329"/>
      <c r="JI34" s="329"/>
      <c r="JJ34" s="328"/>
      <c r="JK34" s="329"/>
      <c r="JL34" s="329"/>
      <c r="JM34" s="329"/>
      <c r="JN34" s="328"/>
      <c r="JO34" s="329"/>
      <c r="JP34" s="329"/>
      <c r="JQ34" s="329"/>
      <c r="JR34" s="328"/>
      <c r="JS34" s="329"/>
      <c r="JT34" s="329"/>
      <c r="JU34" s="329"/>
      <c r="JV34" s="328"/>
      <c r="JW34" s="329"/>
      <c r="JX34" s="329"/>
      <c r="JY34" s="329"/>
      <c r="JZ34" s="328"/>
      <c r="KA34" s="329"/>
      <c r="KB34" s="329"/>
      <c r="KC34" s="329"/>
      <c r="KD34" s="328"/>
      <c r="KE34" s="329"/>
      <c r="KF34" s="329"/>
      <c r="KG34" s="329"/>
      <c r="KH34" s="328"/>
      <c r="KI34" s="329"/>
      <c r="KJ34" s="329"/>
      <c r="KK34" s="329"/>
      <c r="KL34" s="328"/>
      <c r="KM34" s="329"/>
      <c r="KN34" s="329"/>
      <c r="KO34" s="329"/>
      <c r="KP34" s="328"/>
      <c r="KQ34" s="329"/>
      <c r="KR34" s="329"/>
      <c r="KS34" s="329"/>
      <c r="KT34" s="328"/>
      <c r="KU34" s="329"/>
      <c r="KV34" s="329"/>
      <c r="KW34" s="329"/>
      <c r="KX34" s="328"/>
      <c r="KY34" s="329"/>
      <c r="KZ34" s="329"/>
      <c r="LA34" s="329"/>
      <c r="LB34" s="328"/>
      <c r="LC34" s="329"/>
      <c r="LD34" s="329"/>
      <c r="LE34" s="329"/>
      <c r="LF34" s="328"/>
      <c r="LG34" s="329"/>
      <c r="LH34" s="329"/>
      <c r="LI34" s="329"/>
      <c r="LJ34" s="328"/>
      <c r="LK34" s="329"/>
      <c r="LL34" s="329"/>
      <c r="LM34" s="329"/>
    </row>
    <row r="35" spans="1:325" hidden="1">
      <c r="A35" s="147" t="str">
        <f t="shared" si="77"/>
        <v/>
      </c>
      <c r="B35" s="331" t="s">
        <v>474</v>
      </c>
      <c r="C35" s="332"/>
      <c r="D35" s="326"/>
      <c r="E35" s="327"/>
      <c r="F35" s="328"/>
      <c r="G35" s="329"/>
      <c r="H35" s="329"/>
      <c r="I35" s="329"/>
      <c r="J35" s="328"/>
      <c r="K35" s="329"/>
      <c r="L35" s="329"/>
      <c r="M35" s="329"/>
      <c r="N35" s="328"/>
      <c r="O35" s="329"/>
      <c r="P35" s="329"/>
      <c r="Q35" s="329"/>
      <c r="R35" s="328"/>
      <c r="S35" s="329"/>
      <c r="T35" s="329"/>
      <c r="U35" s="329"/>
      <c r="V35" s="328"/>
      <c r="W35" s="329"/>
      <c r="X35" s="329"/>
      <c r="Y35" s="329"/>
      <c r="Z35" s="328"/>
      <c r="AA35" s="329"/>
      <c r="AB35" s="329"/>
      <c r="AC35" s="329"/>
      <c r="AD35" s="328"/>
      <c r="AE35" s="329"/>
      <c r="AF35" s="329"/>
      <c r="AG35" s="329"/>
      <c r="AH35" s="328"/>
      <c r="AI35" s="329"/>
      <c r="AJ35" s="329"/>
      <c r="AK35" s="329"/>
      <c r="AL35" s="328"/>
      <c r="AM35" s="329"/>
      <c r="AN35" s="329"/>
      <c r="AO35" s="329"/>
      <c r="AP35" s="328"/>
      <c r="AQ35" s="329"/>
      <c r="AR35" s="329"/>
      <c r="AS35" s="329"/>
      <c r="AT35" s="328"/>
      <c r="AU35" s="329"/>
      <c r="AV35" s="329"/>
      <c r="AW35" s="329"/>
      <c r="AX35" s="328"/>
      <c r="AY35" s="329"/>
      <c r="AZ35" s="329"/>
      <c r="BA35" s="329"/>
      <c r="BB35" s="328"/>
      <c r="BC35" s="329"/>
      <c r="BD35" s="329"/>
      <c r="BE35" s="329"/>
      <c r="BF35" s="328"/>
      <c r="BG35" s="329"/>
      <c r="BH35" s="329"/>
      <c r="BI35" s="329"/>
      <c r="BJ35" s="328"/>
      <c r="BK35" s="329"/>
      <c r="BL35" s="329"/>
      <c r="BM35" s="329"/>
      <c r="BN35" s="328"/>
      <c r="BO35" s="329"/>
      <c r="BP35" s="329"/>
      <c r="BQ35" s="329"/>
      <c r="BR35" s="328"/>
      <c r="BS35" s="329"/>
      <c r="BT35" s="329"/>
      <c r="BU35" s="329"/>
      <c r="BV35" s="328"/>
      <c r="BW35" s="329"/>
      <c r="BX35" s="329"/>
      <c r="BY35" s="329"/>
      <c r="BZ35" s="328"/>
      <c r="CA35" s="329"/>
      <c r="CB35" s="329"/>
      <c r="CC35" s="329"/>
      <c r="CD35" s="328"/>
      <c r="CE35" s="329"/>
      <c r="CF35" s="329"/>
      <c r="CG35" s="329"/>
      <c r="CH35" s="328"/>
      <c r="CI35" s="329"/>
      <c r="CJ35" s="329"/>
      <c r="CK35" s="329"/>
      <c r="CL35" s="328"/>
      <c r="CM35" s="329"/>
      <c r="CN35" s="329"/>
      <c r="CO35" s="329"/>
      <c r="CP35" s="328"/>
      <c r="CQ35" s="329"/>
      <c r="CR35" s="329"/>
      <c r="CS35" s="329"/>
      <c r="CT35" s="328"/>
      <c r="CU35" s="329"/>
      <c r="CV35" s="329"/>
      <c r="CW35" s="329"/>
      <c r="CX35" s="328"/>
      <c r="CY35" s="329"/>
      <c r="CZ35" s="329"/>
      <c r="DA35" s="329"/>
      <c r="DB35" s="328"/>
      <c r="DC35" s="329"/>
      <c r="DD35" s="329"/>
      <c r="DE35" s="329"/>
      <c r="DF35" s="328"/>
      <c r="DG35" s="329"/>
      <c r="DH35" s="329"/>
      <c r="DI35" s="329"/>
      <c r="DJ35" s="328"/>
      <c r="DK35" s="329"/>
      <c r="DL35" s="329"/>
      <c r="DM35" s="329"/>
      <c r="DN35" s="328"/>
      <c r="DO35" s="329"/>
      <c r="DP35" s="329"/>
      <c r="DQ35" s="329"/>
      <c r="DR35" s="328"/>
      <c r="DS35" s="329"/>
      <c r="DT35" s="329"/>
      <c r="DU35" s="329"/>
      <c r="DV35" s="328"/>
      <c r="DW35" s="329"/>
      <c r="DX35" s="329"/>
      <c r="DY35" s="329"/>
      <c r="DZ35" s="328"/>
      <c r="EA35" s="329"/>
      <c r="EB35" s="329"/>
      <c r="EC35" s="329"/>
      <c r="ED35" s="328"/>
      <c r="EE35" s="329"/>
      <c r="EF35" s="329"/>
      <c r="EG35" s="329"/>
      <c r="EH35" s="328"/>
      <c r="EI35" s="329"/>
      <c r="EJ35" s="329"/>
      <c r="EK35" s="329"/>
      <c r="EL35" s="328"/>
      <c r="EM35" s="329"/>
      <c r="EN35" s="329"/>
      <c r="EO35" s="329"/>
      <c r="EP35" s="328"/>
      <c r="EQ35" s="329"/>
      <c r="ER35" s="329"/>
      <c r="ES35" s="329"/>
      <c r="ET35" s="328"/>
      <c r="EU35" s="329"/>
      <c r="EV35" s="329"/>
      <c r="EW35" s="329"/>
      <c r="EX35" s="328"/>
      <c r="EY35" s="329"/>
      <c r="EZ35" s="329"/>
      <c r="FA35" s="329"/>
      <c r="FB35" s="328"/>
      <c r="FC35" s="329"/>
      <c r="FD35" s="329"/>
      <c r="FE35" s="329"/>
      <c r="FF35" s="328"/>
      <c r="FG35" s="329"/>
      <c r="FH35" s="329"/>
      <c r="FI35" s="329"/>
      <c r="FJ35" s="328"/>
      <c r="FK35" s="329"/>
      <c r="FL35" s="329"/>
      <c r="FM35" s="329"/>
      <c r="FN35" s="328"/>
      <c r="FO35" s="329"/>
      <c r="FP35" s="329"/>
      <c r="FQ35" s="329"/>
      <c r="FR35" s="328"/>
      <c r="FS35" s="329"/>
      <c r="FT35" s="329"/>
      <c r="FU35" s="329"/>
      <c r="FV35" s="328"/>
      <c r="FW35" s="329"/>
      <c r="FX35" s="329"/>
      <c r="FY35" s="329"/>
      <c r="FZ35" s="328"/>
      <c r="GA35" s="329"/>
      <c r="GB35" s="329"/>
      <c r="GC35" s="329"/>
      <c r="GD35" s="328"/>
      <c r="GE35" s="329"/>
      <c r="GF35" s="329"/>
      <c r="GG35" s="329"/>
      <c r="GH35" s="328"/>
      <c r="GI35" s="329"/>
      <c r="GJ35" s="329"/>
      <c r="GK35" s="329"/>
      <c r="GL35" s="328"/>
      <c r="GM35" s="329"/>
      <c r="GN35" s="329"/>
      <c r="GO35" s="329"/>
      <c r="GP35" s="328"/>
      <c r="GQ35" s="329"/>
      <c r="GR35" s="329"/>
      <c r="GS35" s="329"/>
      <c r="GT35" s="328"/>
      <c r="GU35" s="329"/>
      <c r="GV35" s="329"/>
      <c r="GW35" s="329"/>
      <c r="GX35" s="328"/>
      <c r="GY35" s="329"/>
      <c r="GZ35" s="329"/>
      <c r="HA35" s="329"/>
      <c r="HB35" s="328"/>
      <c r="HC35" s="329"/>
      <c r="HD35" s="329"/>
      <c r="HE35" s="329"/>
      <c r="HF35" s="328"/>
      <c r="HG35" s="329"/>
      <c r="HH35" s="329"/>
      <c r="HI35" s="329"/>
      <c r="HJ35" s="328"/>
      <c r="HK35" s="329"/>
      <c r="HL35" s="329"/>
      <c r="HM35" s="329"/>
      <c r="HN35" s="328"/>
      <c r="HO35" s="329"/>
      <c r="HP35" s="329"/>
      <c r="HQ35" s="329"/>
      <c r="HR35" s="328"/>
      <c r="HS35" s="329"/>
      <c r="HT35" s="329"/>
      <c r="HU35" s="329"/>
      <c r="HV35" s="328"/>
      <c r="HW35" s="329"/>
      <c r="HX35" s="329"/>
      <c r="HY35" s="329"/>
      <c r="HZ35" s="328"/>
      <c r="IA35" s="329"/>
      <c r="IB35" s="329"/>
      <c r="IC35" s="329"/>
      <c r="ID35" s="328"/>
      <c r="IE35" s="329"/>
      <c r="IF35" s="329"/>
      <c r="IG35" s="329"/>
      <c r="IH35" s="328"/>
      <c r="II35" s="329"/>
      <c r="IJ35" s="329"/>
      <c r="IK35" s="329"/>
      <c r="IL35" s="328"/>
      <c r="IM35" s="329"/>
      <c r="IN35" s="329"/>
      <c r="IO35" s="329"/>
      <c r="IP35" s="328"/>
      <c r="IQ35" s="329"/>
      <c r="IR35" s="329"/>
      <c r="IS35" s="329"/>
      <c r="IT35" s="328"/>
      <c r="IU35" s="329"/>
      <c r="IV35" s="329"/>
      <c r="IW35" s="329"/>
      <c r="IX35" s="328"/>
      <c r="IY35" s="329"/>
      <c r="IZ35" s="329"/>
      <c r="JA35" s="329"/>
      <c r="JB35" s="328"/>
      <c r="JC35" s="329"/>
      <c r="JD35" s="329"/>
      <c r="JE35" s="329"/>
      <c r="JF35" s="328"/>
      <c r="JG35" s="329"/>
      <c r="JH35" s="329"/>
      <c r="JI35" s="329"/>
      <c r="JJ35" s="328"/>
      <c r="JK35" s="329"/>
      <c r="JL35" s="329"/>
      <c r="JM35" s="329"/>
      <c r="JN35" s="328"/>
      <c r="JO35" s="329"/>
      <c r="JP35" s="329"/>
      <c r="JQ35" s="329"/>
      <c r="JR35" s="328"/>
      <c r="JS35" s="329"/>
      <c r="JT35" s="329"/>
      <c r="JU35" s="329"/>
      <c r="JV35" s="328"/>
      <c r="JW35" s="329"/>
      <c r="JX35" s="329"/>
      <c r="JY35" s="329"/>
      <c r="JZ35" s="328"/>
      <c r="KA35" s="329"/>
      <c r="KB35" s="329"/>
      <c r="KC35" s="329"/>
      <c r="KD35" s="328"/>
      <c r="KE35" s="329"/>
      <c r="KF35" s="329"/>
      <c r="KG35" s="329"/>
      <c r="KH35" s="328"/>
      <c r="KI35" s="329"/>
      <c r="KJ35" s="329"/>
      <c r="KK35" s="329"/>
      <c r="KL35" s="328"/>
      <c r="KM35" s="329"/>
      <c r="KN35" s="329"/>
      <c r="KO35" s="329"/>
      <c r="KP35" s="328"/>
      <c r="KQ35" s="329"/>
      <c r="KR35" s="329"/>
      <c r="KS35" s="329"/>
      <c r="KT35" s="328"/>
      <c r="KU35" s="329"/>
      <c r="KV35" s="329"/>
      <c r="KW35" s="329"/>
      <c r="KX35" s="328"/>
      <c r="KY35" s="329"/>
      <c r="KZ35" s="329"/>
      <c r="LA35" s="329"/>
      <c r="LB35" s="328"/>
      <c r="LC35" s="329"/>
      <c r="LD35" s="329"/>
      <c r="LE35" s="329"/>
      <c r="LF35" s="328"/>
      <c r="LG35" s="329"/>
      <c r="LH35" s="329"/>
      <c r="LI35" s="329"/>
      <c r="LJ35" s="328"/>
      <c r="LK35" s="329"/>
      <c r="LL35" s="329"/>
      <c r="LM35" s="329"/>
    </row>
    <row r="36" spans="1:325" hidden="1">
      <c r="A36" s="147" t="str">
        <f t="shared" si="77"/>
        <v/>
      </c>
      <c r="B36" s="331" t="s">
        <v>475</v>
      </c>
      <c r="C36" s="332"/>
      <c r="D36" s="326"/>
      <c r="E36" s="327"/>
      <c r="F36" s="328"/>
      <c r="G36" s="329"/>
      <c r="H36" s="329"/>
      <c r="I36" s="329"/>
      <c r="J36" s="328"/>
      <c r="K36" s="329"/>
      <c r="L36" s="329"/>
      <c r="M36" s="329"/>
      <c r="N36" s="328"/>
      <c r="O36" s="329"/>
      <c r="P36" s="329"/>
      <c r="Q36" s="329"/>
      <c r="R36" s="328"/>
      <c r="S36" s="329"/>
      <c r="T36" s="329"/>
      <c r="U36" s="329"/>
      <c r="V36" s="328"/>
      <c r="W36" s="329"/>
      <c r="X36" s="329"/>
      <c r="Y36" s="329"/>
      <c r="Z36" s="328"/>
      <c r="AA36" s="329"/>
      <c r="AB36" s="329"/>
      <c r="AC36" s="329"/>
      <c r="AD36" s="328"/>
      <c r="AE36" s="329"/>
      <c r="AF36" s="329"/>
      <c r="AG36" s="329"/>
      <c r="AH36" s="328"/>
      <c r="AI36" s="329"/>
      <c r="AJ36" s="329"/>
      <c r="AK36" s="329"/>
      <c r="AL36" s="328"/>
      <c r="AM36" s="329"/>
      <c r="AN36" s="329"/>
      <c r="AO36" s="329"/>
      <c r="AP36" s="328"/>
      <c r="AQ36" s="329"/>
      <c r="AR36" s="329"/>
      <c r="AS36" s="329"/>
      <c r="AT36" s="328"/>
      <c r="AU36" s="329"/>
      <c r="AV36" s="329"/>
      <c r="AW36" s="329"/>
      <c r="AX36" s="328"/>
      <c r="AY36" s="329"/>
      <c r="AZ36" s="329"/>
      <c r="BA36" s="329"/>
      <c r="BB36" s="328"/>
      <c r="BC36" s="329"/>
      <c r="BD36" s="329"/>
      <c r="BE36" s="329"/>
      <c r="BF36" s="328"/>
      <c r="BG36" s="329"/>
      <c r="BH36" s="329"/>
      <c r="BI36" s="329"/>
      <c r="BJ36" s="328"/>
      <c r="BK36" s="329"/>
      <c r="BL36" s="329"/>
      <c r="BM36" s="329"/>
      <c r="BN36" s="328"/>
      <c r="BO36" s="329"/>
      <c r="BP36" s="329"/>
      <c r="BQ36" s="329"/>
      <c r="BR36" s="328"/>
      <c r="BS36" s="329"/>
      <c r="BT36" s="329"/>
      <c r="BU36" s="329"/>
      <c r="BV36" s="328"/>
      <c r="BW36" s="329"/>
      <c r="BX36" s="329"/>
      <c r="BY36" s="329"/>
      <c r="BZ36" s="328"/>
      <c r="CA36" s="329"/>
      <c r="CB36" s="329"/>
      <c r="CC36" s="329"/>
      <c r="CD36" s="328"/>
      <c r="CE36" s="329"/>
      <c r="CF36" s="329"/>
      <c r="CG36" s="329"/>
      <c r="CH36" s="328"/>
      <c r="CI36" s="329"/>
      <c r="CJ36" s="329"/>
      <c r="CK36" s="329"/>
      <c r="CL36" s="328"/>
      <c r="CM36" s="329"/>
      <c r="CN36" s="329"/>
      <c r="CO36" s="329"/>
      <c r="CP36" s="328"/>
      <c r="CQ36" s="329"/>
      <c r="CR36" s="329"/>
      <c r="CS36" s="329"/>
      <c r="CT36" s="328"/>
      <c r="CU36" s="329"/>
      <c r="CV36" s="329"/>
      <c r="CW36" s="329"/>
      <c r="CX36" s="328"/>
      <c r="CY36" s="329"/>
      <c r="CZ36" s="329"/>
      <c r="DA36" s="329"/>
      <c r="DB36" s="328"/>
      <c r="DC36" s="329"/>
      <c r="DD36" s="329"/>
      <c r="DE36" s="329"/>
      <c r="DF36" s="328"/>
      <c r="DG36" s="329"/>
      <c r="DH36" s="329"/>
      <c r="DI36" s="329"/>
      <c r="DJ36" s="328"/>
      <c r="DK36" s="329"/>
      <c r="DL36" s="329"/>
      <c r="DM36" s="329"/>
      <c r="DN36" s="328"/>
      <c r="DO36" s="329"/>
      <c r="DP36" s="329"/>
      <c r="DQ36" s="329"/>
      <c r="DR36" s="328"/>
      <c r="DS36" s="329"/>
      <c r="DT36" s="329"/>
      <c r="DU36" s="329"/>
      <c r="DV36" s="328"/>
      <c r="DW36" s="329"/>
      <c r="DX36" s="329"/>
      <c r="DY36" s="329"/>
      <c r="DZ36" s="328"/>
      <c r="EA36" s="329"/>
      <c r="EB36" s="329"/>
      <c r="EC36" s="329"/>
      <c r="ED36" s="328"/>
      <c r="EE36" s="329"/>
      <c r="EF36" s="329"/>
      <c r="EG36" s="329"/>
      <c r="EH36" s="328"/>
      <c r="EI36" s="329"/>
      <c r="EJ36" s="329"/>
      <c r="EK36" s="329"/>
      <c r="EL36" s="328"/>
      <c r="EM36" s="329"/>
      <c r="EN36" s="329"/>
      <c r="EO36" s="329"/>
      <c r="EP36" s="328"/>
      <c r="EQ36" s="329"/>
      <c r="ER36" s="329"/>
      <c r="ES36" s="329"/>
      <c r="ET36" s="328"/>
      <c r="EU36" s="329"/>
      <c r="EV36" s="329"/>
      <c r="EW36" s="329"/>
      <c r="EX36" s="328"/>
      <c r="EY36" s="329"/>
      <c r="EZ36" s="329"/>
      <c r="FA36" s="329"/>
      <c r="FB36" s="328"/>
      <c r="FC36" s="329"/>
      <c r="FD36" s="329"/>
      <c r="FE36" s="329"/>
      <c r="FF36" s="328"/>
      <c r="FG36" s="329"/>
      <c r="FH36" s="329"/>
      <c r="FI36" s="329"/>
      <c r="FJ36" s="328"/>
      <c r="FK36" s="329"/>
      <c r="FL36" s="329"/>
      <c r="FM36" s="329"/>
      <c r="FN36" s="328"/>
      <c r="FO36" s="329"/>
      <c r="FP36" s="329"/>
      <c r="FQ36" s="329"/>
      <c r="FR36" s="328"/>
      <c r="FS36" s="329"/>
      <c r="FT36" s="329"/>
      <c r="FU36" s="329"/>
      <c r="FV36" s="328"/>
      <c r="FW36" s="329"/>
      <c r="FX36" s="329"/>
      <c r="FY36" s="329"/>
      <c r="FZ36" s="328"/>
      <c r="GA36" s="329"/>
      <c r="GB36" s="329"/>
      <c r="GC36" s="329"/>
      <c r="GD36" s="328"/>
      <c r="GE36" s="329"/>
      <c r="GF36" s="329"/>
      <c r="GG36" s="329"/>
      <c r="GH36" s="328"/>
      <c r="GI36" s="329"/>
      <c r="GJ36" s="329"/>
      <c r="GK36" s="329"/>
      <c r="GL36" s="328"/>
      <c r="GM36" s="329"/>
      <c r="GN36" s="329"/>
      <c r="GO36" s="329"/>
      <c r="GP36" s="328"/>
      <c r="GQ36" s="329"/>
      <c r="GR36" s="329"/>
      <c r="GS36" s="329"/>
      <c r="GT36" s="328"/>
      <c r="GU36" s="329"/>
      <c r="GV36" s="329"/>
      <c r="GW36" s="329"/>
      <c r="GX36" s="328"/>
      <c r="GY36" s="329"/>
      <c r="GZ36" s="329"/>
      <c r="HA36" s="329"/>
      <c r="HB36" s="328"/>
      <c r="HC36" s="329"/>
      <c r="HD36" s="329"/>
      <c r="HE36" s="329"/>
      <c r="HF36" s="328"/>
      <c r="HG36" s="329"/>
      <c r="HH36" s="329"/>
      <c r="HI36" s="329"/>
      <c r="HJ36" s="328"/>
      <c r="HK36" s="329"/>
      <c r="HL36" s="329"/>
      <c r="HM36" s="329"/>
      <c r="HN36" s="328"/>
      <c r="HO36" s="329"/>
      <c r="HP36" s="329"/>
      <c r="HQ36" s="329"/>
      <c r="HR36" s="328"/>
      <c r="HS36" s="329"/>
      <c r="HT36" s="329"/>
      <c r="HU36" s="329"/>
      <c r="HV36" s="328"/>
      <c r="HW36" s="329"/>
      <c r="HX36" s="329"/>
      <c r="HY36" s="329"/>
      <c r="HZ36" s="328"/>
      <c r="IA36" s="329"/>
      <c r="IB36" s="329"/>
      <c r="IC36" s="329"/>
      <c r="ID36" s="328"/>
      <c r="IE36" s="329"/>
      <c r="IF36" s="329"/>
      <c r="IG36" s="329"/>
      <c r="IH36" s="328"/>
      <c r="II36" s="329"/>
      <c r="IJ36" s="329"/>
      <c r="IK36" s="329"/>
      <c r="IL36" s="328"/>
      <c r="IM36" s="329"/>
      <c r="IN36" s="329"/>
      <c r="IO36" s="329"/>
      <c r="IP36" s="328"/>
      <c r="IQ36" s="329"/>
      <c r="IR36" s="329"/>
      <c r="IS36" s="329"/>
      <c r="IT36" s="328"/>
      <c r="IU36" s="329"/>
      <c r="IV36" s="329"/>
      <c r="IW36" s="329"/>
      <c r="IX36" s="328"/>
      <c r="IY36" s="329"/>
      <c r="IZ36" s="329"/>
      <c r="JA36" s="329"/>
      <c r="JB36" s="328"/>
      <c r="JC36" s="329"/>
      <c r="JD36" s="329"/>
      <c r="JE36" s="329"/>
      <c r="JF36" s="328"/>
      <c r="JG36" s="329"/>
      <c r="JH36" s="329"/>
      <c r="JI36" s="329"/>
      <c r="JJ36" s="328"/>
      <c r="JK36" s="329"/>
      <c r="JL36" s="329"/>
      <c r="JM36" s="329"/>
      <c r="JN36" s="328"/>
      <c r="JO36" s="329"/>
      <c r="JP36" s="329"/>
      <c r="JQ36" s="329"/>
      <c r="JR36" s="328"/>
      <c r="JS36" s="329"/>
      <c r="JT36" s="329"/>
      <c r="JU36" s="329"/>
      <c r="JV36" s="328"/>
      <c r="JW36" s="329"/>
      <c r="JX36" s="329"/>
      <c r="JY36" s="329"/>
      <c r="JZ36" s="328"/>
      <c r="KA36" s="329"/>
      <c r="KB36" s="329"/>
      <c r="KC36" s="329"/>
      <c r="KD36" s="328"/>
      <c r="KE36" s="329"/>
      <c r="KF36" s="329"/>
      <c r="KG36" s="329"/>
      <c r="KH36" s="328"/>
      <c r="KI36" s="329"/>
      <c r="KJ36" s="329"/>
      <c r="KK36" s="329"/>
      <c r="KL36" s="328"/>
      <c r="KM36" s="329"/>
      <c r="KN36" s="329"/>
      <c r="KO36" s="329"/>
      <c r="KP36" s="328"/>
      <c r="KQ36" s="329"/>
      <c r="KR36" s="329"/>
      <c r="KS36" s="329"/>
      <c r="KT36" s="328"/>
      <c r="KU36" s="329"/>
      <c r="KV36" s="329"/>
      <c r="KW36" s="329"/>
      <c r="KX36" s="328"/>
      <c r="KY36" s="329"/>
      <c r="KZ36" s="329"/>
      <c r="LA36" s="329"/>
      <c r="LB36" s="328"/>
      <c r="LC36" s="329"/>
      <c r="LD36" s="329"/>
      <c r="LE36" s="329"/>
      <c r="LF36" s="328"/>
      <c r="LG36" s="329"/>
      <c r="LH36" s="329"/>
      <c r="LI36" s="329"/>
      <c r="LJ36" s="328"/>
      <c r="LK36" s="329"/>
      <c r="LL36" s="329"/>
      <c r="LM36" s="329"/>
    </row>
    <row r="37" spans="1:325">
      <c r="A37" s="145"/>
      <c r="B37" s="323" t="s">
        <v>476</v>
      </c>
      <c r="C37" s="324" t="s">
        <v>477</v>
      </c>
      <c r="D37" s="333">
        <f>SUM(D38:D73)</f>
        <v>0</v>
      </c>
      <c r="E37" s="334"/>
      <c r="F37" s="1287"/>
      <c r="G37" s="1285"/>
      <c r="H37" s="1285"/>
      <c r="I37" s="1285"/>
      <c r="J37" s="1285"/>
      <c r="K37" s="1285"/>
      <c r="L37" s="1285"/>
      <c r="M37" s="1285"/>
      <c r="N37" s="1285"/>
      <c r="O37" s="1285"/>
      <c r="P37" s="1285"/>
      <c r="Q37" s="1285"/>
      <c r="R37" s="1285"/>
      <c r="S37" s="1285"/>
      <c r="T37" s="1285"/>
      <c r="U37" s="1285"/>
      <c r="V37" s="1285"/>
      <c r="W37" s="1285"/>
      <c r="X37" s="1285"/>
      <c r="Y37" s="1285"/>
      <c r="Z37" s="1285"/>
      <c r="AA37" s="1285"/>
      <c r="AB37" s="1285"/>
      <c r="AC37" s="1285"/>
      <c r="AD37" s="1285"/>
      <c r="AE37" s="1285"/>
      <c r="AF37" s="1285"/>
      <c r="AG37" s="1285"/>
      <c r="AH37" s="1285"/>
      <c r="AI37" s="1285"/>
      <c r="AJ37" s="1285"/>
      <c r="AK37" s="1285"/>
      <c r="AL37" s="1285"/>
      <c r="AM37" s="1285"/>
      <c r="AN37" s="1285"/>
      <c r="AO37" s="1285"/>
      <c r="AP37" s="1285"/>
      <c r="AQ37" s="1285"/>
      <c r="AR37" s="1285"/>
      <c r="AS37" s="1285"/>
      <c r="AT37" s="1285"/>
      <c r="AU37" s="1285"/>
      <c r="AV37" s="1285"/>
      <c r="AW37" s="1285"/>
      <c r="AX37" s="1285"/>
      <c r="AY37" s="1285"/>
      <c r="AZ37" s="1285"/>
      <c r="BA37" s="1285"/>
      <c r="BB37" s="1285"/>
      <c r="BC37" s="1285"/>
      <c r="BD37" s="1285"/>
      <c r="BE37" s="1285"/>
      <c r="BF37" s="1285"/>
      <c r="BG37" s="1285"/>
      <c r="BH37" s="1285"/>
      <c r="BI37" s="1285"/>
      <c r="BJ37" s="1285"/>
      <c r="BK37" s="1285"/>
      <c r="BL37" s="1285"/>
      <c r="BM37" s="1285"/>
      <c r="BN37" s="1285"/>
      <c r="BO37" s="1285"/>
      <c r="BP37" s="1285"/>
      <c r="BQ37" s="1285"/>
      <c r="BR37" s="1285"/>
      <c r="BS37" s="1285"/>
      <c r="BT37" s="1285"/>
      <c r="BU37" s="1285"/>
      <c r="BV37" s="1285"/>
      <c r="BW37" s="1285"/>
      <c r="BX37" s="1285"/>
      <c r="BY37" s="1285"/>
      <c r="BZ37" s="1285"/>
      <c r="CA37" s="1285"/>
      <c r="CB37" s="1285"/>
      <c r="CC37" s="1285"/>
      <c r="CD37" s="1285"/>
      <c r="CE37" s="1285"/>
      <c r="CF37" s="1285"/>
      <c r="CG37" s="1285"/>
      <c r="CH37" s="1285"/>
      <c r="CI37" s="1285"/>
      <c r="CJ37" s="1285"/>
      <c r="CK37" s="1285"/>
      <c r="CL37" s="1285"/>
      <c r="CM37" s="1285"/>
      <c r="CN37" s="1285"/>
      <c r="CO37" s="1285"/>
      <c r="CP37" s="1285"/>
      <c r="CQ37" s="1285"/>
      <c r="CR37" s="1285"/>
      <c r="CS37" s="1285"/>
      <c r="CT37" s="1285"/>
      <c r="CU37" s="1285"/>
      <c r="CV37" s="1285"/>
      <c r="CW37" s="1285"/>
      <c r="CX37" s="1285"/>
      <c r="CY37" s="1285"/>
      <c r="CZ37" s="1285"/>
      <c r="DA37" s="1285"/>
      <c r="DB37" s="1285"/>
      <c r="DC37" s="1285"/>
      <c r="DD37" s="1285"/>
      <c r="DE37" s="1285"/>
      <c r="DF37" s="1285"/>
      <c r="DG37" s="1285"/>
      <c r="DH37" s="1285"/>
      <c r="DI37" s="1285"/>
      <c r="DJ37" s="1285"/>
      <c r="DK37" s="1285"/>
      <c r="DL37" s="1285"/>
      <c r="DM37" s="1285"/>
      <c r="DN37" s="1285"/>
      <c r="DO37" s="1285"/>
      <c r="DP37" s="1285"/>
      <c r="DQ37" s="1285"/>
      <c r="DR37" s="1285"/>
      <c r="DS37" s="1285"/>
      <c r="DT37" s="1285"/>
      <c r="DU37" s="1285"/>
      <c r="DV37" s="1285"/>
      <c r="DW37" s="1285"/>
      <c r="DX37" s="1285"/>
      <c r="DY37" s="1285"/>
      <c r="DZ37" s="1285"/>
      <c r="EA37" s="1285"/>
      <c r="EB37" s="1285"/>
      <c r="EC37" s="1285"/>
      <c r="ED37" s="1285"/>
      <c r="EE37" s="1285"/>
      <c r="EF37" s="1285"/>
      <c r="EG37" s="1285"/>
      <c r="EH37" s="1285"/>
      <c r="EI37" s="1285"/>
      <c r="EJ37" s="1285"/>
      <c r="EK37" s="1285"/>
      <c r="EL37" s="1285"/>
      <c r="EM37" s="1285"/>
      <c r="EN37" s="1285"/>
      <c r="EO37" s="1285"/>
      <c r="EP37" s="1285"/>
      <c r="EQ37" s="1285"/>
      <c r="ER37" s="1285"/>
      <c r="ES37" s="1285"/>
      <c r="ET37" s="1285"/>
      <c r="EU37" s="1285"/>
      <c r="EV37" s="1285"/>
      <c r="EW37" s="1285"/>
      <c r="EX37" s="1285"/>
      <c r="EY37" s="1285"/>
      <c r="EZ37" s="1285"/>
      <c r="FA37" s="1285"/>
      <c r="FB37" s="1285"/>
      <c r="FC37" s="1285"/>
      <c r="FD37" s="1285"/>
      <c r="FE37" s="1285"/>
      <c r="FF37" s="1285"/>
      <c r="FG37" s="1285"/>
      <c r="FH37" s="1285"/>
      <c r="FI37" s="1285"/>
      <c r="FJ37" s="1285"/>
      <c r="FK37" s="1285"/>
      <c r="FL37" s="1285"/>
      <c r="FM37" s="1285"/>
      <c r="FN37" s="1285"/>
      <c r="FO37" s="1285"/>
      <c r="FP37" s="1285"/>
      <c r="FQ37" s="1285"/>
      <c r="FR37" s="1285"/>
      <c r="FS37" s="1285"/>
      <c r="FT37" s="1285"/>
      <c r="FU37" s="1285"/>
      <c r="FV37" s="1285"/>
      <c r="FW37" s="1285"/>
      <c r="FX37" s="1285"/>
      <c r="FY37" s="1285"/>
      <c r="FZ37" s="1285"/>
      <c r="GA37" s="1285"/>
      <c r="GB37" s="1285"/>
      <c r="GC37" s="1285"/>
      <c r="GD37" s="1285"/>
      <c r="GE37" s="1285"/>
      <c r="GF37" s="1285"/>
      <c r="GG37" s="1285"/>
      <c r="GH37" s="1285"/>
      <c r="GI37" s="1285"/>
      <c r="GJ37" s="1285"/>
      <c r="GK37" s="1285"/>
      <c r="GL37" s="1285"/>
      <c r="GM37" s="1285"/>
      <c r="GN37" s="1285"/>
      <c r="GO37" s="1285"/>
      <c r="GP37" s="1285"/>
      <c r="GQ37" s="1285"/>
      <c r="GR37" s="1285"/>
      <c r="GS37" s="1285"/>
      <c r="GT37" s="1285"/>
      <c r="GU37" s="1285"/>
      <c r="GV37" s="1285"/>
      <c r="GW37" s="1285"/>
      <c r="GX37" s="1285"/>
      <c r="GY37" s="1285"/>
      <c r="GZ37" s="1285"/>
      <c r="HA37" s="1285"/>
      <c r="HB37" s="1285"/>
      <c r="HC37" s="1285"/>
      <c r="HD37" s="1285"/>
      <c r="HE37" s="1285"/>
      <c r="HF37" s="1285"/>
      <c r="HG37" s="1285"/>
      <c r="HH37" s="1285"/>
      <c r="HI37" s="1285"/>
      <c r="HJ37" s="1285"/>
      <c r="HK37" s="1285"/>
      <c r="HL37" s="1285"/>
      <c r="HM37" s="1285"/>
      <c r="HN37" s="1285"/>
      <c r="HO37" s="1285"/>
      <c r="HP37" s="1285"/>
      <c r="HQ37" s="1285"/>
      <c r="HR37" s="1285"/>
      <c r="HS37" s="1285"/>
      <c r="HT37" s="1285"/>
      <c r="HU37" s="1285"/>
      <c r="HV37" s="1285"/>
      <c r="HW37" s="1285"/>
      <c r="HX37" s="1285"/>
      <c r="HY37" s="1285"/>
      <c r="HZ37" s="1285"/>
      <c r="IA37" s="1285"/>
      <c r="IB37" s="1285"/>
      <c r="IC37" s="1285"/>
      <c r="ID37" s="1285"/>
      <c r="IE37" s="1285"/>
      <c r="IF37" s="1285"/>
      <c r="IG37" s="1285"/>
      <c r="IH37" s="1285"/>
      <c r="II37" s="1285"/>
      <c r="IJ37" s="1285"/>
      <c r="IK37" s="1285"/>
      <c r="IL37" s="1285"/>
      <c r="IM37" s="1285"/>
      <c r="IN37" s="1285"/>
      <c r="IO37" s="1285"/>
      <c r="IP37" s="1285"/>
      <c r="IQ37" s="1285"/>
      <c r="IR37" s="1285"/>
      <c r="IS37" s="1285"/>
      <c r="IT37" s="1285"/>
      <c r="IU37" s="1285"/>
      <c r="IV37" s="1285"/>
      <c r="IW37" s="1285"/>
      <c r="IX37" s="1285"/>
      <c r="IY37" s="1285"/>
      <c r="IZ37" s="1285"/>
      <c r="JA37" s="1285"/>
      <c r="JB37" s="1285"/>
      <c r="JC37" s="1285"/>
      <c r="JD37" s="1285"/>
      <c r="JE37" s="1285"/>
      <c r="JF37" s="1285"/>
      <c r="JG37" s="1285"/>
      <c r="JH37" s="1285"/>
      <c r="JI37" s="1285"/>
      <c r="JJ37" s="1285"/>
      <c r="JK37" s="1285"/>
      <c r="JL37" s="1285"/>
      <c r="JM37" s="1285"/>
      <c r="JN37" s="1285"/>
      <c r="JO37" s="1285"/>
      <c r="JP37" s="1285"/>
      <c r="JQ37" s="1285"/>
      <c r="JR37" s="1285"/>
      <c r="JS37" s="1285"/>
      <c r="JT37" s="1285"/>
      <c r="JU37" s="1285"/>
      <c r="JV37" s="1285"/>
      <c r="JW37" s="1285"/>
      <c r="JX37" s="1285"/>
      <c r="JY37" s="1285"/>
      <c r="JZ37" s="1285"/>
      <c r="KA37" s="1285"/>
      <c r="KB37" s="1285"/>
      <c r="KC37" s="1285"/>
      <c r="KD37" s="1285"/>
      <c r="KE37" s="1285"/>
      <c r="KF37" s="1285"/>
      <c r="KG37" s="1285"/>
      <c r="KH37" s="1285"/>
      <c r="KI37" s="1285"/>
      <c r="KJ37" s="1285"/>
      <c r="KK37" s="1285"/>
      <c r="KL37" s="1285"/>
      <c r="KM37" s="1285"/>
      <c r="KN37" s="1285"/>
      <c r="KO37" s="1285"/>
      <c r="KP37" s="1285"/>
      <c r="KQ37" s="1285"/>
      <c r="KR37" s="1285"/>
      <c r="KS37" s="1285"/>
      <c r="KT37" s="1285"/>
      <c r="KU37" s="1285"/>
      <c r="KV37" s="1285"/>
      <c r="KW37" s="1285"/>
      <c r="KX37" s="1285"/>
      <c r="KY37" s="1285"/>
      <c r="KZ37" s="1285"/>
      <c r="LA37" s="1285"/>
      <c r="LB37" s="1285"/>
      <c r="LC37" s="1285"/>
      <c r="LD37" s="1285"/>
      <c r="LE37" s="1285"/>
      <c r="LF37" s="1285"/>
      <c r="LG37" s="1285"/>
      <c r="LH37" s="1285"/>
      <c r="LI37" s="1285"/>
      <c r="LJ37" s="1285"/>
      <c r="LK37" s="1285"/>
      <c r="LL37" s="1285"/>
      <c r="LM37" s="1286"/>
    </row>
    <row r="38" spans="1:325" ht="29">
      <c r="A38" s="145" t="str">
        <f>IF(OR(Data3!B5="Grand Total",Data3!B5=0),"",Data3!B5)</f>
        <v>E.1.1.</v>
      </c>
      <c r="B38" s="176" t="s">
        <v>478</v>
      </c>
      <c r="C38" s="193" t="str">
        <f ca="1">IFERROR(VLOOKUP(A38,Rezultatai!$B$43:$C$106,2,FALSE) &amp; " vertinimas ir finansavimo skyrimas","")</f>
        <v>Dviračių ir pėsčiųjų infrastruktūros vystymas šalia valstybinės reikšmės kelių Vidurio ir vakarų Lietuvoje (ERPF) vertinimas ir finansavimo skyrimas</v>
      </c>
      <c r="D38" s="335"/>
      <c r="E38" s="336"/>
      <c r="F38" s="329"/>
      <c r="G38" s="329"/>
      <c r="H38" s="329"/>
      <c r="I38" s="329" t="s">
        <v>1064</v>
      </c>
      <c r="J38" s="329" t="s">
        <v>1064</v>
      </c>
      <c r="K38" s="329" t="s">
        <v>1064</v>
      </c>
      <c r="L38" s="329"/>
      <c r="M38" s="329"/>
      <c r="N38" s="329"/>
      <c r="O38" s="329"/>
      <c r="P38" s="329"/>
      <c r="Q38" s="329"/>
      <c r="R38" s="329"/>
      <c r="S38" s="329"/>
      <c r="T38" s="329"/>
      <c r="U38" s="329"/>
      <c r="V38" s="329"/>
      <c r="W38" s="329"/>
      <c r="X38" s="329"/>
      <c r="Y38" s="329"/>
      <c r="Z38" s="329"/>
      <c r="AA38" s="329"/>
      <c r="AB38" s="329"/>
      <c r="AC38" s="329"/>
      <c r="AD38" s="329"/>
      <c r="AE38" s="329"/>
      <c r="AF38" s="329"/>
      <c r="AG38" s="329"/>
      <c r="AH38" s="329"/>
      <c r="AI38" s="329"/>
      <c r="AJ38" s="329"/>
      <c r="AK38" s="329"/>
      <c r="AL38" s="329"/>
      <c r="AM38" s="329"/>
      <c r="AN38" s="329"/>
      <c r="AO38" s="329"/>
      <c r="AP38" s="329"/>
      <c r="AQ38" s="329"/>
      <c r="AR38" s="329"/>
      <c r="AS38" s="329"/>
      <c r="AT38" s="329"/>
      <c r="AU38" s="329"/>
      <c r="AV38" s="329"/>
      <c r="AW38" s="329"/>
      <c r="AX38" s="329"/>
      <c r="AY38" s="329"/>
      <c r="AZ38" s="329"/>
      <c r="BA38" s="329"/>
      <c r="BB38" s="329"/>
      <c r="BC38" s="329"/>
      <c r="BD38" s="329"/>
      <c r="BE38" s="329"/>
      <c r="BF38" s="329"/>
      <c r="BG38" s="329"/>
      <c r="BH38" s="329"/>
      <c r="BI38" s="329"/>
      <c r="BJ38" s="329"/>
      <c r="BK38" s="329"/>
      <c r="BL38" s="329"/>
      <c r="BM38" s="329"/>
      <c r="BN38" s="329"/>
      <c r="BO38" s="329"/>
      <c r="BP38" s="329"/>
      <c r="BQ38" s="329"/>
      <c r="BR38" s="329"/>
      <c r="BS38" s="329"/>
      <c r="BT38" s="329"/>
      <c r="BU38" s="329"/>
      <c r="BV38" s="329"/>
      <c r="BW38" s="329"/>
      <c r="BX38" s="329"/>
      <c r="BY38" s="329"/>
      <c r="BZ38" s="329"/>
      <c r="CA38" s="329"/>
      <c r="CB38" s="329"/>
      <c r="CC38" s="329"/>
      <c r="CD38" s="329"/>
      <c r="CE38" s="329"/>
      <c r="CF38" s="329"/>
      <c r="CG38" s="329"/>
      <c r="CH38" s="329"/>
      <c r="CI38" s="329"/>
      <c r="CJ38" s="329"/>
      <c r="CK38" s="329"/>
      <c r="CL38" s="329"/>
      <c r="CM38" s="329"/>
      <c r="CN38" s="329"/>
      <c r="CO38" s="329"/>
      <c r="CP38" s="329"/>
      <c r="CQ38" s="329"/>
      <c r="CR38" s="329"/>
      <c r="CS38" s="329"/>
      <c r="CT38" s="329"/>
      <c r="CU38" s="329"/>
      <c r="CV38" s="329"/>
      <c r="CW38" s="329"/>
      <c r="CX38" s="329"/>
      <c r="CY38" s="329"/>
      <c r="CZ38" s="329"/>
      <c r="DA38" s="329"/>
      <c r="DB38" s="329"/>
      <c r="DC38" s="329"/>
      <c r="DD38" s="329"/>
      <c r="DE38" s="329"/>
      <c r="DF38" s="329"/>
      <c r="DG38" s="329"/>
      <c r="DH38" s="329"/>
      <c r="DI38" s="329"/>
      <c r="DJ38" s="329"/>
      <c r="DK38" s="329"/>
      <c r="DL38" s="329"/>
      <c r="DM38" s="329"/>
      <c r="DN38" s="329"/>
      <c r="DO38" s="329"/>
      <c r="DP38" s="329"/>
      <c r="DQ38" s="329"/>
      <c r="DR38" s="329"/>
      <c r="DS38" s="329"/>
      <c r="DT38" s="329"/>
      <c r="DU38" s="329"/>
      <c r="DV38" s="329"/>
      <c r="DW38" s="329"/>
      <c r="DX38" s="329"/>
      <c r="DY38" s="329"/>
      <c r="DZ38" s="329"/>
      <c r="EA38" s="329"/>
      <c r="EB38" s="329"/>
      <c r="EC38" s="329"/>
      <c r="ED38" s="329"/>
      <c r="EE38" s="329"/>
      <c r="EF38" s="329"/>
      <c r="EG38" s="329"/>
      <c r="EH38" s="329"/>
      <c r="EI38" s="329"/>
      <c r="EJ38" s="329"/>
      <c r="EK38" s="329"/>
      <c r="EL38" s="329"/>
      <c r="EM38" s="329"/>
      <c r="EN38" s="329"/>
      <c r="EO38" s="329"/>
      <c r="EP38" s="329"/>
      <c r="EQ38" s="329"/>
      <c r="ER38" s="329"/>
      <c r="ES38" s="329"/>
      <c r="ET38" s="329"/>
      <c r="EU38" s="329"/>
      <c r="EV38" s="329"/>
      <c r="EW38" s="329"/>
      <c r="EX38" s="329"/>
      <c r="EY38" s="329"/>
      <c r="EZ38" s="329"/>
      <c r="FA38" s="329"/>
      <c r="FB38" s="329"/>
      <c r="FC38" s="329"/>
      <c r="FD38" s="329"/>
      <c r="FE38" s="329"/>
      <c r="FF38" s="329"/>
      <c r="FG38" s="329"/>
      <c r="FH38" s="329"/>
      <c r="FI38" s="329"/>
      <c r="FJ38" s="329"/>
      <c r="FK38" s="329"/>
      <c r="FL38" s="329"/>
      <c r="FM38" s="329"/>
      <c r="FN38" s="329"/>
      <c r="FO38" s="329"/>
      <c r="FP38" s="329"/>
      <c r="FQ38" s="329"/>
      <c r="FR38" s="329"/>
      <c r="FS38" s="329"/>
      <c r="FT38" s="329"/>
      <c r="FU38" s="329"/>
      <c r="FV38" s="329"/>
      <c r="FW38" s="329"/>
      <c r="FX38" s="329"/>
      <c r="FY38" s="329"/>
      <c r="FZ38" s="329"/>
      <c r="GA38" s="329"/>
      <c r="GB38" s="329"/>
      <c r="GC38" s="329"/>
      <c r="GD38" s="329"/>
      <c r="GE38" s="329"/>
      <c r="GF38" s="329"/>
      <c r="GG38" s="329"/>
      <c r="GH38" s="329"/>
      <c r="GI38" s="329"/>
      <c r="GJ38" s="329"/>
      <c r="GK38" s="329"/>
      <c r="GL38" s="329"/>
      <c r="GM38" s="329"/>
      <c r="GN38" s="329"/>
      <c r="GO38" s="329"/>
      <c r="GP38" s="329"/>
      <c r="GQ38" s="329"/>
      <c r="GR38" s="329"/>
      <c r="GS38" s="329"/>
      <c r="GT38" s="329"/>
      <c r="GU38" s="329"/>
      <c r="GV38" s="329"/>
      <c r="GW38" s="329"/>
      <c r="GX38" s="329"/>
      <c r="GY38" s="329"/>
      <c r="GZ38" s="329"/>
      <c r="HA38" s="329"/>
      <c r="HB38" s="329"/>
      <c r="HC38" s="329"/>
      <c r="HD38" s="329"/>
      <c r="HE38" s="329"/>
      <c r="HF38" s="329"/>
      <c r="HG38" s="329"/>
      <c r="HH38" s="329"/>
      <c r="HI38" s="329"/>
      <c r="HJ38" s="329"/>
      <c r="HK38" s="329"/>
      <c r="HL38" s="329"/>
      <c r="HM38" s="329"/>
      <c r="HN38" s="329"/>
      <c r="HO38" s="329"/>
      <c r="HP38" s="329"/>
      <c r="HQ38" s="329"/>
      <c r="HR38" s="329"/>
      <c r="HS38" s="329"/>
      <c r="HT38" s="329"/>
      <c r="HU38" s="329"/>
      <c r="HV38" s="329"/>
      <c r="HW38" s="329"/>
      <c r="HX38" s="329"/>
      <c r="HY38" s="329"/>
      <c r="HZ38" s="329"/>
      <c r="IA38" s="329"/>
      <c r="IB38" s="329"/>
      <c r="IC38" s="329"/>
      <c r="ID38" s="329"/>
      <c r="IE38" s="329"/>
      <c r="IF38" s="329"/>
      <c r="IG38" s="329"/>
      <c r="IH38" s="329"/>
      <c r="II38" s="329"/>
      <c r="IJ38" s="329"/>
      <c r="IK38" s="329"/>
      <c r="IL38" s="329"/>
      <c r="IM38" s="329"/>
      <c r="IN38" s="329"/>
      <c r="IO38" s="329"/>
      <c r="IP38" s="329"/>
      <c r="IQ38" s="329"/>
      <c r="IR38" s="329"/>
      <c r="IS38" s="329"/>
      <c r="IT38" s="329"/>
      <c r="IU38" s="329"/>
      <c r="IV38" s="329"/>
      <c r="IW38" s="329"/>
      <c r="IX38" s="329"/>
      <c r="IY38" s="329"/>
      <c r="IZ38" s="329"/>
      <c r="JA38" s="329"/>
      <c r="JB38" s="329"/>
      <c r="JC38" s="329"/>
      <c r="JD38" s="329"/>
      <c r="JE38" s="329"/>
      <c r="JF38" s="329"/>
      <c r="JG38" s="329"/>
      <c r="JH38" s="329"/>
      <c r="JI38" s="329"/>
      <c r="JJ38" s="329"/>
      <c r="JK38" s="329"/>
      <c r="JL38" s="329"/>
      <c r="JM38" s="329"/>
      <c r="JN38" s="329"/>
      <c r="JO38" s="329"/>
      <c r="JP38" s="329"/>
      <c r="JQ38" s="329"/>
      <c r="JR38" s="329"/>
      <c r="JS38" s="329"/>
      <c r="JT38" s="329"/>
      <c r="JU38" s="329"/>
      <c r="JV38" s="329"/>
      <c r="JW38" s="329"/>
      <c r="JX38" s="329"/>
      <c r="JY38" s="329"/>
      <c r="JZ38" s="329"/>
      <c r="KA38" s="329"/>
      <c r="KB38" s="329"/>
      <c r="KC38" s="329"/>
      <c r="KD38" s="329"/>
      <c r="KE38" s="329"/>
      <c r="KF38" s="329"/>
      <c r="KG38" s="329"/>
      <c r="KH38" s="329"/>
      <c r="KI38" s="329"/>
      <c r="KJ38" s="329"/>
      <c r="KK38" s="329"/>
      <c r="KL38" s="329"/>
      <c r="KM38" s="329"/>
      <c r="KN38" s="329"/>
      <c r="KO38" s="329"/>
      <c r="KP38" s="329"/>
      <c r="KQ38" s="329"/>
      <c r="KR38" s="329"/>
      <c r="KS38" s="329"/>
      <c r="KT38" s="329"/>
      <c r="KU38" s="329"/>
      <c r="KV38" s="329"/>
      <c r="KW38" s="329"/>
      <c r="KX38" s="329"/>
      <c r="KY38" s="329"/>
      <c r="KZ38" s="329"/>
      <c r="LA38" s="329"/>
      <c r="LB38" s="329"/>
      <c r="LC38" s="329"/>
      <c r="LD38" s="329"/>
      <c r="LE38" s="329"/>
      <c r="LF38" s="329"/>
      <c r="LG38" s="329"/>
      <c r="LH38" s="329"/>
      <c r="LI38" s="329"/>
      <c r="LJ38" s="329"/>
      <c r="LK38" s="329"/>
      <c r="LL38" s="329"/>
      <c r="LM38" s="329"/>
    </row>
    <row r="39" spans="1:325" ht="29">
      <c r="A39" s="145" t="str">
        <f>IF(OR(Data3!B5="Grand Total",Data3!B5=0),"",Data3!B5)</f>
        <v>E.1.1.</v>
      </c>
      <c r="B39" s="176" t="s">
        <v>479</v>
      </c>
      <c r="C39" s="193" t="str">
        <f ca="1">IFERROR(VLOOKUP(A39,Rezultatai!$B$43:$C$106,2,FALSE) &amp; " finansavimo sutarčių rengimas ir sudarymas","")</f>
        <v>Dviračių ir pėsčiųjų infrastruktūros vystymas šalia valstybinės reikšmės kelių Vidurio ir vakarų Lietuvoje (ERPF) finansavimo sutarčių rengimas ir sudarymas</v>
      </c>
      <c r="D39" s="335"/>
      <c r="E39" s="336"/>
      <c r="F39" s="329"/>
      <c r="G39" s="329"/>
      <c r="H39" s="329"/>
      <c r="I39" s="329" t="s">
        <v>1064</v>
      </c>
      <c r="J39" s="329" t="s">
        <v>1064</v>
      </c>
      <c r="K39" s="329" t="s">
        <v>1064</v>
      </c>
      <c r="L39" s="329"/>
      <c r="M39" s="329"/>
      <c r="N39" s="329"/>
      <c r="O39" s="329"/>
      <c r="P39" s="329"/>
      <c r="Q39" s="329"/>
      <c r="R39" s="329"/>
      <c r="S39" s="329"/>
      <c r="T39" s="329"/>
      <c r="U39" s="329"/>
      <c r="V39" s="329"/>
      <c r="W39" s="329"/>
      <c r="X39" s="329"/>
      <c r="Y39" s="329"/>
      <c r="Z39" s="329"/>
      <c r="AA39" s="329"/>
      <c r="AB39" s="329"/>
      <c r="AC39" s="329"/>
      <c r="AD39" s="329"/>
      <c r="AE39" s="329"/>
      <c r="AF39" s="329"/>
      <c r="AG39" s="329"/>
      <c r="AH39" s="329"/>
      <c r="AI39" s="329"/>
      <c r="AJ39" s="329"/>
      <c r="AK39" s="329"/>
      <c r="AL39" s="329"/>
      <c r="AM39" s="329"/>
      <c r="AN39" s="329"/>
      <c r="AO39" s="329"/>
      <c r="AP39" s="329"/>
      <c r="AQ39" s="329"/>
      <c r="AR39" s="329"/>
      <c r="AS39" s="329"/>
      <c r="AT39" s="329"/>
      <c r="AU39" s="329"/>
      <c r="AV39" s="329"/>
      <c r="AW39" s="329"/>
      <c r="AX39" s="329"/>
      <c r="AY39" s="329"/>
      <c r="AZ39" s="329"/>
      <c r="BA39" s="329"/>
      <c r="BB39" s="329"/>
      <c r="BC39" s="329"/>
      <c r="BD39" s="329"/>
      <c r="BE39" s="329"/>
      <c r="BF39" s="329"/>
      <c r="BG39" s="329"/>
      <c r="BH39" s="329"/>
      <c r="BI39" s="329"/>
      <c r="BJ39" s="329"/>
      <c r="BK39" s="329"/>
      <c r="BL39" s="329"/>
      <c r="BM39" s="329"/>
      <c r="BN39" s="329"/>
      <c r="BO39" s="329"/>
      <c r="BP39" s="329"/>
      <c r="BQ39" s="329"/>
      <c r="BR39" s="329"/>
      <c r="BS39" s="329"/>
      <c r="BT39" s="329"/>
      <c r="BU39" s="329"/>
      <c r="BV39" s="329"/>
      <c r="BW39" s="329"/>
      <c r="BX39" s="329"/>
      <c r="BY39" s="329"/>
      <c r="BZ39" s="329"/>
      <c r="CA39" s="329"/>
      <c r="CB39" s="329"/>
      <c r="CC39" s="329"/>
      <c r="CD39" s="329"/>
      <c r="CE39" s="329"/>
      <c r="CF39" s="329"/>
      <c r="CG39" s="329"/>
      <c r="CH39" s="329"/>
      <c r="CI39" s="329"/>
      <c r="CJ39" s="329"/>
      <c r="CK39" s="329"/>
      <c r="CL39" s="329"/>
      <c r="CM39" s="329"/>
      <c r="CN39" s="329"/>
      <c r="CO39" s="329"/>
      <c r="CP39" s="329"/>
      <c r="CQ39" s="329"/>
      <c r="CR39" s="329"/>
      <c r="CS39" s="329"/>
      <c r="CT39" s="329"/>
      <c r="CU39" s="329"/>
      <c r="CV39" s="329"/>
      <c r="CW39" s="329"/>
      <c r="CX39" s="329"/>
      <c r="CY39" s="329"/>
      <c r="CZ39" s="329"/>
      <c r="DA39" s="329"/>
      <c r="DB39" s="329"/>
      <c r="DC39" s="329"/>
      <c r="DD39" s="329"/>
      <c r="DE39" s="329"/>
      <c r="DF39" s="329"/>
      <c r="DG39" s="329"/>
      <c r="DH39" s="329"/>
      <c r="DI39" s="329"/>
      <c r="DJ39" s="329"/>
      <c r="DK39" s="329"/>
      <c r="DL39" s="329"/>
      <c r="DM39" s="329"/>
      <c r="DN39" s="329"/>
      <c r="DO39" s="329"/>
      <c r="DP39" s="329"/>
      <c r="DQ39" s="329"/>
      <c r="DR39" s="329"/>
      <c r="DS39" s="329"/>
      <c r="DT39" s="329"/>
      <c r="DU39" s="329"/>
      <c r="DV39" s="329"/>
      <c r="DW39" s="329"/>
      <c r="DX39" s="329"/>
      <c r="DY39" s="329"/>
      <c r="DZ39" s="329"/>
      <c r="EA39" s="329"/>
      <c r="EB39" s="329"/>
      <c r="EC39" s="329"/>
      <c r="ED39" s="329"/>
      <c r="EE39" s="329"/>
      <c r="EF39" s="329"/>
      <c r="EG39" s="329"/>
      <c r="EH39" s="329"/>
      <c r="EI39" s="329"/>
      <c r="EJ39" s="329"/>
      <c r="EK39" s="329"/>
      <c r="EL39" s="329"/>
      <c r="EM39" s="329"/>
      <c r="EN39" s="329"/>
      <c r="EO39" s="329"/>
      <c r="EP39" s="329"/>
      <c r="EQ39" s="329"/>
      <c r="ER39" s="329"/>
      <c r="ES39" s="329"/>
      <c r="ET39" s="329"/>
      <c r="EU39" s="329"/>
      <c r="EV39" s="329"/>
      <c r="EW39" s="329"/>
      <c r="EX39" s="329"/>
      <c r="EY39" s="329"/>
      <c r="EZ39" s="329"/>
      <c r="FA39" s="329"/>
      <c r="FB39" s="329"/>
      <c r="FC39" s="329"/>
      <c r="FD39" s="329"/>
      <c r="FE39" s="329"/>
      <c r="FF39" s="329"/>
      <c r="FG39" s="329"/>
      <c r="FH39" s="329"/>
      <c r="FI39" s="329"/>
      <c r="FJ39" s="329"/>
      <c r="FK39" s="329"/>
      <c r="FL39" s="329"/>
      <c r="FM39" s="329"/>
      <c r="FN39" s="329"/>
      <c r="FO39" s="329"/>
      <c r="FP39" s="329"/>
      <c r="FQ39" s="329"/>
      <c r="FR39" s="329"/>
      <c r="FS39" s="329"/>
      <c r="FT39" s="329"/>
      <c r="FU39" s="329"/>
      <c r="FV39" s="329"/>
      <c r="FW39" s="329"/>
      <c r="FX39" s="329"/>
      <c r="FY39" s="329"/>
      <c r="FZ39" s="329"/>
      <c r="GA39" s="329"/>
      <c r="GB39" s="329"/>
      <c r="GC39" s="329"/>
      <c r="GD39" s="329"/>
      <c r="GE39" s="329"/>
      <c r="GF39" s="329"/>
      <c r="GG39" s="329"/>
      <c r="GH39" s="329"/>
      <c r="GI39" s="329"/>
      <c r="GJ39" s="329"/>
      <c r="GK39" s="329"/>
      <c r="GL39" s="329"/>
      <c r="GM39" s="329"/>
      <c r="GN39" s="329"/>
      <c r="GO39" s="329"/>
      <c r="GP39" s="329"/>
      <c r="GQ39" s="329"/>
      <c r="GR39" s="329"/>
      <c r="GS39" s="329"/>
      <c r="GT39" s="329"/>
      <c r="GU39" s="329"/>
      <c r="GV39" s="329"/>
      <c r="GW39" s="329"/>
      <c r="GX39" s="329"/>
      <c r="GY39" s="329"/>
      <c r="GZ39" s="329"/>
      <c r="HA39" s="329"/>
      <c r="HB39" s="329"/>
      <c r="HC39" s="329"/>
      <c r="HD39" s="329"/>
      <c r="HE39" s="329"/>
      <c r="HF39" s="329"/>
      <c r="HG39" s="329"/>
      <c r="HH39" s="329"/>
      <c r="HI39" s="329"/>
      <c r="HJ39" s="329"/>
      <c r="HK39" s="329"/>
      <c r="HL39" s="329"/>
      <c r="HM39" s="329"/>
      <c r="HN39" s="329"/>
      <c r="HO39" s="329"/>
      <c r="HP39" s="329"/>
      <c r="HQ39" s="329"/>
      <c r="HR39" s="329"/>
      <c r="HS39" s="329"/>
      <c r="HT39" s="329"/>
      <c r="HU39" s="329"/>
      <c r="HV39" s="329"/>
      <c r="HW39" s="329"/>
      <c r="HX39" s="329"/>
      <c r="HY39" s="329"/>
      <c r="HZ39" s="329"/>
      <c r="IA39" s="329"/>
      <c r="IB39" s="329"/>
      <c r="IC39" s="329"/>
      <c r="ID39" s="329"/>
      <c r="IE39" s="329"/>
      <c r="IF39" s="329"/>
      <c r="IG39" s="329"/>
      <c r="IH39" s="329"/>
      <c r="II39" s="329"/>
      <c r="IJ39" s="329"/>
      <c r="IK39" s="329"/>
      <c r="IL39" s="329"/>
      <c r="IM39" s="329"/>
      <c r="IN39" s="329"/>
      <c r="IO39" s="329"/>
      <c r="IP39" s="329"/>
      <c r="IQ39" s="329"/>
      <c r="IR39" s="329"/>
      <c r="IS39" s="329"/>
      <c r="IT39" s="329"/>
      <c r="IU39" s="329"/>
      <c r="IV39" s="329"/>
      <c r="IW39" s="329"/>
      <c r="IX39" s="329"/>
      <c r="IY39" s="329"/>
      <c r="IZ39" s="329"/>
      <c r="JA39" s="329"/>
      <c r="JB39" s="329"/>
      <c r="JC39" s="329"/>
      <c r="JD39" s="329"/>
      <c r="JE39" s="329"/>
      <c r="JF39" s="329"/>
      <c r="JG39" s="329"/>
      <c r="JH39" s="329"/>
      <c r="JI39" s="329"/>
      <c r="JJ39" s="329"/>
      <c r="JK39" s="329"/>
      <c r="JL39" s="329"/>
      <c r="JM39" s="329"/>
      <c r="JN39" s="329"/>
      <c r="JO39" s="329"/>
      <c r="JP39" s="329"/>
      <c r="JQ39" s="329"/>
      <c r="JR39" s="329"/>
      <c r="JS39" s="329"/>
      <c r="JT39" s="329"/>
      <c r="JU39" s="329"/>
      <c r="JV39" s="329"/>
      <c r="JW39" s="329"/>
      <c r="JX39" s="329"/>
      <c r="JY39" s="329"/>
      <c r="JZ39" s="329"/>
      <c r="KA39" s="329"/>
      <c r="KB39" s="329"/>
      <c r="KC39" s="329"/>
      <c r="KD39" s="329"/>
      <c r="KE39" s="329"/>
      <c r="KF39" s="329"/>
      <c r="KG39" s="329"/>
      <c r="KH39" s="329"/>
      <c r="KI39" s="329"/>
      <c r="KJ39" s="329"/>
      <c r="KK39" s="329"/>
      <c r="KL39" s="329"/>
      <c r="KM39" s="329"/>
      <c r="KN39" s="329"/>
      <c r="KO39" s="329"/>
      <c r="KP39" s="329"/>
      <c r="KQ39" s="329"/>
      <c r="KR39" s="329"/>
      <c r="KS39" s="329"/>
      <c r="KT39" s="329"/>
      <c r="KU39" s="329"/>
      <c r="KV39" s="329"/>
      <c r="KW39" s="329"/>
      <c r="KX39" s="329"/>
      <c r="KY39" s="329"/>
      <c r="KZ39" s="329"/>
      <c r="LA39" s="329"/>
      <c r="LB39" s="329"/>
      <c r="LC39" s="329"/>
      <c r="LD39" s="329"/>
      <c r="LE39" s="329"/>
      <c r="LF39" s="329"/>
      <c r="LG39" s="329"/>
      <c r="LH39" s="329"/>
      <c r="LI39" s="329"/>
      <c r="LJ39" s="329"/>
      <c r="LK39" s="329"/>
      <c r="LL39" s="329"/>
      <c r="LM39" s="329"/>
    </row>
    <row r="40" spans="1:325" ht="29">
      <c r="A40" s="145" t="str">
        <f>IF(OR(Data3!B6="Grand Total",Data3!B6=0),"",Data3!B6)</f>
        <v>E.1.2.</v>
      </c>
      <c r="B40" s="176" t="s">
        <v>480</v>
      </c>
      <c r="C40" s="193" t="str">
        <f ca="1">IFERROR( VLOOKUP(A40,Rezultatai!$B$43:$C$106,2,FALSE) &amp; " vertinimas ir finansavimo skyrimas","")</f>
        <v>Dviračių ir pėsčiųjų infrastruktūros vystymas šalia valstybinės reikšmės kelių (KPPP) vertinimas ir finansavimo skyrimas</v>
      </c>
      <c r="D40" s="335"/>
      <c r="E40" s="336"/>
      <c r="F40" s="329"/>
      <c r="G40" s="329"/>
      <c r="H40" s="329"/>
      <c r="I40" s="329" t="s">
        <v>1064</v>
      </c>
      <c r="J40" s="329" t="s">
        <v>1064</v>
      </c>
      <c r="K40" s="329" t="s">
        <v>1064</v>
      </c>
      <c r="L40" s="329"/>
      <c r="M40" s="329"/>
      <c r="N40" s="329"/>
      <c r="O40" s="329"/>
      <c r="P40" s="329"/>
      <c r="Q40" s="329"/>
      <c r="R40" s="329"/>
      <c r="S40" s="329"/>
      <c r="T40" s="329"/>
      <c r="U40" s="329"/>
      <c r="V40" s="329"/>
      <c r="W40" s="329"/>
      <c r="X40" s="329"/>
      <c r="Y40" s="329"/>
      <c r="Z40" s="329"/>
      <c r="AA40" s="329"/>
      <c r="AB40" s="329"/>
      <c r="AC40" s="329"/>
      <c r="AD40" s="329"/>
      <c r="AE40" s="329"/>
      <c r="AF40" s="329"/>
      <c r="AG40" s="329"/>
      <c r="AH40" s="329"/>
      <c r="AI40" s="329"/>
      <c r="AJ40" s="329"/>
      <c r="AK40" s="329"/>
      <c r="AL40" s="329"/>
      <c r="AM40" s="329"/>
      <c r="AN40" s="329"/>
      <c r="AO40" s="329"/>
      <c r="AP40" s="329"/>
      <c r="AQ40" s="329"/>
      <c r="AR40" s="329"/>
      <c r="AS40" s="329"/>
      <c r="AT40" s="329"/>
      <c r="AU40" s="329"/>
      <c r="AV40" s="329"/>
      <c r="AW40" s="329"/>
      <c r="AX40" s="329"/>
      <c r="AY40" s="329"/>
      <c r="AZ40" s="329"/>
      <c r="BA40" s="329"/>
      <c r="BB40" s="329"/>
      <c r="BC40" s="329"/>
      <c r="BD40" s="329"/>
      <c r="BE40" s="329"/>
      <c r="BF40" s="329"/>
      <c r="BG40" s="329"/>
      <c r="BH40" s="329"/>
      <c r="BI40" s="329"/>
      <c r="BJ40" s="329"/>
      <c r="BK40" s="329"/>
      <c r="BL40" s="329"/>
      <c r="BM40" s="329"/>
      <c r="BN40" s="329"/>
      <c r="BO40" s="329"/>
      <c r="BP40" s="329"/>
      <c r="BQ40" s="329"/>
      <c r="BR40" s="329"/>
      <c r="BS40" s="329"/>
      <c r="BT40" s="329"/>
      <c r="BU40" s="329"/>
      <c r="BV40" s="329"/>
      <c r="BW40" s="329"/>
      <c r="BX40" s="329"/>
      <c r="BY40" s="329"/>
      <c r="BZ40" s="329"/>
      <c r="CA40" s="329"/>
      <c r="CB40" s="329"/>
      <c r="CC40" s="329"/>
      <c r="CD40" s="329"/>
      <c r="CE40" s="329"/>
      <c r="CF40" s="329"/>
      <c r="CG40" s="329"/>
      <c r="CH40" s="329"/>
      <c r="CI40" s="329"/>
      <c r="CJ40" s="329"/>
      <c r="CK40" s="329"/>
      <c r="CL40" s="329"/>
      <c r="CM40" s="329"/>
      <c r="CN40" s="329"/>
      <c r="CO40" s="329"/>
      <c r="CP40" s="329"/>
      <c r="CQ40" s="329"/>
      <c r="CR40" s="329"/>
      <c r="CS40" s="329"/>
      <c r="CT40" s="329"/>
      <c r="CU40" s="329"/>
      <c r="CV40" s="329"/>
      <c r="CW40" s="329"/>
      <c r="CX40" s="329"/>
      <c r="CY40" s="329"/>
      <c r="CZ40" s="329"/>
      <c r="DA40" s="329"/>
      <c r="DB40" s="329"/>
      <c r="DC40" s="329"/>
      <c r="DD40" s="329"/>
      <c r="DE40" s="329"/>
      <c r="DF40" s="329"/>
      <c r="DG40" s="329"/>
      <c r="DH40" s="329"/>
      <c r="DI40" s="329"/>
      <c r="DJ40" s="329"/>
      <c r="DK40" s="329"/>
      <c r="DL40" s="329"/>
      <c r="DM40" s="329"/>
      <c r="DN40" s="329"/>
      <c r="DO40" s="329"/>
      <c r="DP40" s="329"/>
      <c r="DQ40" s="329"/>
      <c r="DR40" s="329"/>
      <c r="DS40" s="329"/>
      <c r="DT40" s="329"/>
      <c r="DU40" s="329"/>
      <c r="DV40" s="329"/>
      <c r="DW40" s="329"/>
      <c r="DX40" s="329"/>
      <c r="DY40" s="329"/>
      <c r="DZ40" s="329"/>
      <c r="EA40" s="329"/>
      <c r="EB40" s="329"/>
      <c r="EC40" s="329"/>
      <c r="ED40" s="329"/>
      <c r="EE40" s="329"/>
      <c r="EF40" s="329"/>
      <c r="EG40" s="329"/>
      <c r="EH40" s="329"/>
      <c r="EI40" s="329"/>
      <c r="EJ40" s="329"/>
      <c r="EK40" s="329"/>
      <c r="EL40" s="329"/>
      <c r="EM40" s="329"/>
      <c r="EN40" s="329"/>
      <c r="EO40" s="329"/>
      <c r="EP40" s="329"/>
      <c r="EQ40" s="329"/>
      <c r="ER40" s="329"/>
      <c r="ES40" s="329"/>
      <c r="ET40" s="329"/>
      <c r="EU40" s="329"/>
      <c r="EV40" s="329"/>
      <c r="EW40" s="329"/>
      <c r="EX40" s="329"/>
      <c r="EY40" s="329"/>
      <c r="EZ40" s="329"/>
      <c r="FA40" s="329"/>
      <c r="FB40" s="329"/>
      <c r="FC40" s="329"/>
      <c r="FD40" s="329"/>
      <c r="FE40" s="329"/>
      <c r="FF40" s="329"/>
      <c r="FG40" s="329"/>
      <c r="FH40" s="329"/>
      <c r="FI40" s="329"/>
      <c r="FJ40" s="329"/>
      <c r="FK40" s="329"/>
      <c r="FL40" s="329"/>
      <c r="FM40" s="329"/>
      <c r="FN40" s="329"/>
      <c r="FO40" s="329"/>
      <c r="FP40" s="329"/>
      <c r="FQ40" s="329"/>
      <c r="FR40" s="329"/>
      <c r="FS40" s="329"/>
      <c r="FT40" s="329"/>
      <c r="FU40" s="329"/>
      <c r="FV40" s="329"/>
      <c r="FW40" s="329"/>
      <c r="FX40" s="329"/>
      <c r="FY40" s="329"/>
      <c r="FZ40" s="329"/>
      <c r="GA40" s="329"/>
      <c r="GB40" s="329"/>
      <c r="GC40" s="329"/>
      <c r="GD40" s="329"/>
      <c r="GE40" s="329"/>
      <c r="GF40" s="329"/>
      <c r="GG40" s="329"/>
      <c r="GH40" s="329"/>
      <c r="GI40" s="329"/>
      <c r="GJ40" s="329"/>
      <c r="GK40" s="329"/>
      <c r="GL40" s="329"/>
      <c r="GM40" s="329"/>
      <c r="GN40" s="329"/>
      <c r="GO40" s="329"/>
      <c r="GP40" s="329"/>
      <c r="GQ40" s="329"/>
      <c r="GR40" s="329"/>
      <c r="GS40" s="329"/>
      <c r="GT40" s="329"/>
      <c r="GU40" s="329"/>
      <c r="GV40" s="329"/>
      <c r="GW40" s="329"/>
      <c r="GX40" s="329"/>
      <c r="GY40" s="329"/>
      <c r="GZ40" s="329"/>
      <c r="HA40" s="329"/>
      <c r="HB40" s="329"/>
      <c r="HC40" s="329"/>
      <c r="HD40" s="329"/>
      <c r="HE40" s="329"/>
      <c r="HF40" s="329"/>
      <c r="HG40" s="329"/>
      <c r="HH40" s="329"/>
      <c r="HI40" s="329"/>
      <c r="HJ40" s="329"/>
      <c r="HK40" s="329"/>
      <c r="HL40" s="329"/>
      <c r="HM40" s="329"/>
      <c r="HN40" s="329"/>
      <c r="HO40" s="329"/>
      <c r="HP40" s="329"/>
      <c r="HQ40" s="329"/>
      <c r="HR40" s="329"/>
      <c r="HS40" s="329"/>
      <c r="HT40" s="329"/>
      <c r="HU40" s="329"/>
      <c r="HV40" s="329"/>
      <c r="HW40" s="329"/>
      <c r="HX40" s="329"/>
      <c r="HY40" s="329"/>
      <c r="HZ40" s="329"/>
      <c r="IA40" s="329"/>
      <c r="IB40" s="329"/>
      <c r="IC40" s="329"/>
      <c r="ID40" s="329"/>
      <c r="IE40" s="329"/>
      <c r="IF40" s="329"/>
      <c r="IG40" s="329"/>
      <c r="IH40" s="329"/>
      <c r="II40" s="329"/>
      <c r="IJ40" s="329"/>
      <c r="IK40" s="329"/>
      <c r="IL40" s="329"/>
      <c r="IM40" s="329"/>
      <c r="IN40" s="329"/>
      <c r="IO40" s="329"/>
      <c r="IP40" s="329"/>
      <c r="IQ40" s="329"/>
      <c r="IR40" s="329"/>
      <c r="IS40" s="329"/>
      <c r="IT40" s="329"/>
      <c r="IU40" s="329"/>
      <c r="IV40" s="329"/>
      <c r="IW40" s="329"/>
      <c r="IX40" s="329"/>
      <c r="IY40" s="329"/>
      <c r="IZ40" s="329"/>
      <c r="JA40" s="329"/>
      <c r="JB40" s="329"/>
      <c r="JC40" s="329"/>
      <c r="JD40" s="329"/>
      <c r="JE40" s="329"/>
      <c r="JF40" s="329"/>
      <c r="JG40" s="329"/>
      <c r="JH40" s="329"/>
      <c r="JI40" s="329"/>
      <c r="JJ40" s="329"/>
      <c r="JK40" s="329"/>
      <c r="JL40" s="329"/>
      <c r="JM40" s="329"/>
      <c r="JN40" s="329"/>
      <c r="JO40" s="329"/>
      <c r="JP40" s="329"/>
      <c r="JQ40" s="329"/>
      <c r="JR40" s="329"/>
      <c r="JS40" s="329"/>
      <c r="JT40" s="329"/>
      <c r="JU40" s="329"/>
      <c r="JV40" s="329"/>
      <c r="JW40" s="329"/>
      <c r="JX40" s="329"/>
      <c r="JY40" s="329"/>
      <c r="JZ40" s="329"/>
      <c r="KA40" s="329"/>
      <c r="KB40" s="329"/>
      <c r="KC40" s="329"/>
      <c r="KD40" s="329"/>
      <c r="KE40" s="329"/>
      <c r="KF40" s="329"/>
      <c r="KG40" s="329"/>
      <c r="KH40" s="329"/>
      <c r="KI40" s="329"/>
      <c r="KJ40" s="329"/>
      <c r="KK40" s="329"/>
      <c r="KL40" s="329"/>
      <c r="KM40" s="329"/>
      <c r="KN40" s="329"/>
      <c r="KO40" s="329"/>
      <c r="KP40" s="329"/>
      <c r="KQ40" s="329"/>
      <c r="KR40" s="329"/>
      <c r="KS40" s="329"/>
      <c r="KT40" s="329"/>
      <c r="KU40" s="329"/>
      <c r="KV40" s="329"/>
      <c r="KW40" s="329"/>
      <c r="KX40" s="329"/>
      <c r="KY40" s="329"/>
      <c r="KZ40" s="329"/>
      <c r="LA40" s="329"/>
      <c r="LB40" s="329"/>
      <c r="LC40" s="329"/>
      <c r="LD40" s="329"/>
      <c r="LE40" s="329"/>
      <c r="LF40" s="329"/>
      <c r="LG40" s="329"/>
      <c r="LH40" s="329"/>
      <c r="LI40" s="329"/>
      <c r="LJ40" s="329"/>
      <c r="LK40" s="329"/>
      <c r="LL40" s="329"/>
      <c r="LM40" s="329"/>
    </row>
    <row r="41" spans="1:325" ht="29">
      <c r="A41" s="145" t="str">
        <f>IF(OR(Data3!B6="Grand Total",Data3!B6=0),"",Data3!B6)</f>
        <v>E.1.2.</v>
      </c>
      <c r="B41" s="176" t="s">
        <v>481</v>
      </c>
      <c r="C41" s="193" t="str">
        <f ca="1">IFERROR(VLOOKUP(A41,Rezultatai!$B$43:$C$106,2,FALSE) &amp; " finansavimo sutarčių rengimas ir sudarymas","")</f>
        <v>Dviračių ir pėsčiųjų infrastruktūros vystymas šalia valstybinės reikšmės kelių (KPPP) finansavimo sutarčių rengimas ir sudarymas</v>
      </c>
      <c r="D41" s="335"/>
      <c r="E41" s="336"/>
      <c r="F41" s="329"/>
      <c r="G41" s="329"/>
      <c r="H41" s="329"/>
      <c r="I41" s="329" t="s">
        <v>1064</v>
      </c>
      <c r="J41" s="329" t="s">
        <v>1064</v>
      </c>
      <c r="K41" s="329" t="s">
        <v>1064</v>
      </c>
      <c r="L41" s="329"/>
      <c r="M41" s="329"/>
      <c r="N41" s="329"/>
      <c r="O41" s="329"/>
      <c r="P41" s="329"/>
      <c r="Q41" s="329"/>
      <c r="R41" s="329"/>
      <c r="S41" s="329"/>
      <c r="T41" s="329"/>
      <c r="U41" s="329"/>
      <c r="V41" s="329"/>
      <c r="W41" s="329"/>
      <c r="X41" s="329"/>
      <c r="Y41" s="329"/>
      <c r="Z41" s="329"/>
      <c r="AA41" s="329"/>
      <c r="AB41" s="329"/>
      <c r="AC41" s="329"/>
      <c r="AD41" s="329"/>
      <c r="AE41" s="329"/>
      <c r="AF41" s="329"/>
      <c r="AG41" s="329"/>
      <c r="AH41" s="329"/>
      <c r="AI41" s="329"/>
      <c r="AJ41" s="329"/>
      <c r="AK41" s="329"/>
      <c r="AL41" s="329"/>
      <c r="AM41" s="329"/>
      <c r="AN41" s="329"/>
      <c r="AO41" s="329"/>
      <c r="AP41" s="329"/>
      <c r="AQ41" s="329"/>
      <c r="AR41" s="329"/>
      <c r="AS41" s="329"/>
      <c r="AT41" s="329"/>
      <c r="AU41" s="329"/>
      <c r="AV41" s="329"/>
      <c r="AW41" s="329"/>
      <c r="AX41" s="329"/>
      <c r="AY41" s="329"/>
      <c r="AZ41" s="329"/>
      <c r="BA41" s="329"/>
      <c r="BB41" s="329"/>
      <c r="BC41" s="329"/>
      <c r="BD41" s="329"/>
      <c r="BE41" s="329"/>
      <c r="BF41" s="329"/>
      <c r="BG41" s="329"/>
      <c r="BH41" s="329"/>
      <c r="BI41" s="329"/>
      <c r="BJ41" s="329"/>
      <c r="BK41" s="329"/>
      <c r="BL41" s="329"/>
      <c r="BM41" s="329"/>
      <c r="BN41" s="329"/>
      <c r="BO41" s="329"/>
      <c r="BP41" s="329"/>
      <c r="BQ41" s="329"/>
      <c r="BR41" s="329"/>
      <c r="BS41" s="329"/>
      <c r="BT41" s="329"/>
      <c r="BU41" s="329"/>
      <c r="BV41" s="329"/>
      <c r="BW41" s="329"/>
      <c r="BX41" s="329"/>
      <c r="BY41" s="329"/>
      <c r="BZ41" s="329"/>
      <c r="CA41" s="329"/>
      <c r="CB41" s="329"/>
      <c r="CC41" s="329"/>
      <c r="CD41" s="329"/>
      <c r="CE41" s="329"/>
      <c r="CF41" s="329"/>
      <c r="CG41" s="329"/>
      <c r="CH41" s="329"/>
      <c r="CI41" s="329"/>
      <c r="CJ41" s="329"/>
      <c r="CK41" s="329"/>
      <c r="CL41" s="329"/>
      <c r="CM41" s="329"/>
      <c r="CN41" s="329"/>
      <c r="CO41" s="329"/>
      <c r="CP41" s="329"/>
      <c r="CQ41" s="329"/>
      <c r="CR41" s="329"/>
      <c r="CS41" s="329"/>
      <c r="CT41" s="329"/>
      <c r="CU41" s="329"/>
      <c r="CV41" s="329"/>
      <c r="CW41" s="329"/>
      <c r="CX41" s="329"/>
      <c r="CY41" s="329"/>
      <c r="CZ41" s="329"/>
      <c r="DA41" s="329"/>
      <c r="DB41" s="329"/>
      <c r="DC41" s="329"/>
      <c r="DD41" s="329"/>
      <c r="DE41" s="329"/>
      <c r="DF41" s="329"/>
      <c r="DG41" s="329"/>
      <c r="DH41" s="329"/>
      <c r="DI41" s="329"/>
      <c r="DJ41" s="329"/>
      <c r="DK41" s="329"/>
      <c r="DL41" s="329"/>
      <c r="DM41" s="329"/>
      <c r="DN41" s="329"/>
      <c r="DO41" s="329"/>
      <c r="DP41" s="329"/>
      <c r="DQ41" s="329"/>
      <c r="DR41" s="329"/>
      <c r="DS41" s="329"/>
      <c r="DT41" s="329"/>
      <c r="DU41" s="329"/>
      <c r="DV41" s="329"/>
      <c r="DW41" s="329"/>
      <c r="DX41" s="329"/>
      <c r="DY41" s="329"/>
      <c r="DZ41" s="329"/>
      <c r="EA41" s="329"/>
      <c r="EB41" s="329"/>
      <c r="EC41" s="329"/>
      <c r="ED41" s="329"/>
      <c r="EE41" s="329"/>
      <c r="EF41" s="329"/>
      <c r="EG41" s="329"/>
      <c r="EH41" s="329"/>
      <c r="EI41" s="329"/>
      <c r="EJ41" s="329"/>
      <c r="EK41" s="329"/>
      <c r="EL41" s="329"/>
      <c r="EM41" s="329"/>
      <c r="EN41" s="329"/>
      <c r="EO41" s="329"/>
      <c r="EP41" s="329"/>
      <c r="EQ41" s="329"/>
      <c r="ER41" s="329"/>
      <c r="ES41" s="329"/>
      <c r="ET41" s="329"/>
      <c r="EU41" s="329"/>
      <c r="EV41" s="329"/>
      <c r="EW41" s="329"/>
      <c r="EX41" s="329"/>
      <c r="EY41" s="329"/>
      <c r="EZ41" s="329"/>
      <c r="FA41" s="329"/>
      <c r="FB41" s="329"/>
      <c r="FC41" s="329"/>
      <c r="FD41" s="329"/>
      <c r="FE41" s="329"/>
      <c r="FF41" s="329"/>
      <c r="FG41" s="329"/>
      <c r="FH41" s="329"/>
      <c r="FI41" s="329"/>
      <c r="FJ41" s="329"/>
      <c r="FK41" s="329"/>
      <c r="FL41" s="329"/>
      <c r="FM41" s="329"/>
      <c r="FN41" s="329"/>
      <c r="FO41" s="329"/>
      <c r="FP41" s="329"/>
      <c r="FQ41" s="329"/>
      <c r="FR41" s="329"/>
      <c r="FS41" s="329"/>
      <c r="FT41" s="329"/>
      <c r="FU41" s="329"/>
      <c r="FV41" s="329"/>
      <c r="FW41" s="329"/>
      <c r="FX41" s="329"/>
      <c r="FY41" s="329"/>
      <c r="FZ41" s="329"/>
      <c r="GA41" s="329"/>
      <c r="GB41" s="329"/>
      <c r="GC41" s="329"/>
      <c r="GD41" s="329"/>
      <c r="GE41" s="329"/>
      <c r="GF41" s="329"/>
      <c r="GG41" s="329"/>
      <c r="GH41" s="329"/>
      <c r="GI41" s="329"/>
      <c r="GJ41" s="329"/>
      <c r="GK41" s="329"/>
      <c r="GL41" s="329"/>
      <c r="GM41" s="329"/>
      <c r="GN41" s="329"/>
      <c r="GO41" s="329"/>
      <c r="GP41" s="329"/>
      <c r="GQ41" s="329"/>
      <c r="GR41" s="329"/>
      <c r="GS41" s="329"/>
      <c r="GT41" s="329"/>
      <c r="GU41" s="329"/>
      <c r="GV41" s="329"/>
      <c r="GW41" s="329"/>
      <c r="GX41" s="329"/>
      <c r="GY41" s="329"/>
      <c r="GZ41" s="329"/>
      <c r="HA41" s="329"/>
      <c r="HB41" s="329"/>
      <c r="HC41" s="329"/>
      <c r="HD41" s="329"/>
      <c r="HE41" s="329"/>
      <c r="HF41" s="329"/>
      <c r="HG41" s="329"/>
      <c r="HH41" s="329"/>
      <c r="HI41" s="329"/>
      <c r="HJ41" s="329"/>
      <c r="HK41" s="329"/>
      <c r="HL41" s="329"/>
      <c r="HM41" s="329"/>
      <c r="HN41" s="329"/>
      <c r="HO41" s="329"/>
      <c r="HP41" s="329"/>
      <c r="HQ41" s="329"/>
      <c r="HR41" s="329"/>
      <c r="HS41" s="329"/>
      <c r="HT41" s="329"/>
      <c r="HU41" s="329"/>
      <c r="HV41" s="329"/>
      <c r="HW41" s="329"/>
      <c r="HX41" s="329"/>
      <c r="HY41" s="329"/>
      <c r="HZ41" s="329"/>
      <c r="IA41" s="329"/>
      <c r="IB41" s="329"/>
      <c r="IC41" s="329"/>
      <c r="ID41" s="329"/>
      <c r="IE41" s="329"/>
      <c r="IF41" s="329"/>
      <c r="IG41" s="329"/>
      <c r="IH41" s="329"/>
      <c r="II41" s="329"/>
      <c r="IJ41" s="329"/>
      <c r="IK41" s="329"/>
      <c r="IL41" s="329"/>
      <c r="IM41" s="329"/>
      <c r="IN41" s="329"/>
      <c r="IO41" s="329"/>
      <c r="IP41" s="329"/>
      <c r="IQ41" s="329"/>
      <c r="IR41" s="329"/>
      <c r="IS41" s="329"/>
      <c r="IT41" s="329"/>
      <c r="IU41" s="329"/>
      <c r="IV41" s="329"/>
      <c r="IW41" s="329"/>
      <c r="IX41" s="329"/>
      <c r="IY41" s="329"/>
      <c r="IZ41" s="329"/>
      <c r="JA41" s="329"/>
      <c r="JB41" s="329"/>
      <c r="JC41" s="329"/>
      <c r="JD41" s="329"/>
      <c r="JE41" s="329"/>
      <c r="JF41" s="329"/>
      <c r="JG41" s="329"/>
      <c r="JH41" s="329"/>
      <c r="JI41" s="329"/>
      <c r="JJ41" s="329"/>
      <c r="JK41" s="329"/>
      <c r="JL41" s="329"/>
      <c r="JM41" s="329"/>
      <c r="JN41" s="329"/>
      <c r="JO41" s="329"/>
      <c r="JP41" s="329"/>
      <c r="JQ41" s="329"/>
      <c r="JR41" s="329"/>
      <c r="JS41" s="329"/>
      <c r="JT41" s="329"/>
      <c r="JU41" s="329"/>
      <c r="JV41" s="329"/>
      <c r="JW41" s="329"/>
      <c r="JX41" s="329"/>
      <c r="JY41" s="329"/>
      <c r="JZ41" s="329"/>
      <c r="KA41" s="329"/>
      <c r="KB41" s="329"/>
      <c r="KC41" s="329"/>
      <c r="KD41" s="329"/>
      <c r="KE41" s="329"/>
      <c r="KF41" s="329"/>
      <c r="KG41" s="329"/>
      <c r="KH41" s="329"/>
      <c r="KI41" s="329"/>
      <c r="KJ41" s="329"/>
      <c r="KK41" s="329"/>
      <c r="KL41" s="329"/>
      <c r="KM41" s="329"/>
      <c r="KN41" s="329"/>
      <c r="KO41" s="329"/>
      <c r="KP41" s="329"/>
      <c r="KQ41" s="329"/>
      <c r="KR41" s="329"/>
      <c r="KS41" s="329"/>
      <c r="KT41" s="329"/>
      <c r="KU41" s="329"/>
      <c r="KV41" s="329"/>
      <c r="KW41" s="329"/>
      <c r="KX41" s="329"/>
      <c r="KY41" s="329"/>
      <c r="KZ41" s="329"/>
      <c r="LA41" s="329"/>
      <c r="LB41" s="329"/>
      <c r="LC41" s="329"/>
      <c r="LD41" s="329"/>
      <c r="LE41" s="329"/>
      <c r="LF41" s="329"/>
      <c r="LG41" s="329"/>
      <c r="LH41" s="329"/>
      <c r="LI41" s="329"/>
      <c r="LJ41" s="329"/>
      <c r="LK41" s="329"/>
      <c r="LL41" s="329"/>
      <c r="LM41" s="329"/>
    </row>
    <row r="42" spans="1:325">
      <c r="A42" s="145" t="str">
        <f>IF(OR(Data3!B7="Grand Total",Data3!B7=0),"",Data3!B7)</f>
        <v>Bendroji suma</v>
      </c>
      <c r="B42" s="176" t="s">
        <v>482</v>
      </c>
      <c r="C42" s="193" t="str">
        <f ca="1">IFERROR(VLOOKUP(A42,Rezultatai!$B$43:$C$106,2,FALSE) &amp; " vertinimas ir finansavimo skyrimas","")</f>
        <v/>
      </c>
      <c r="D42" s="335"/>
      <c r="E42" s="336"/>
      <c r="F42" s="329"/>
      <c r="G42" s="329"/>
      <c r="H42" s="329"/>
      <c r="I42" s="329"/>
      <c r="J42" s="329"/>
      <c r="K42" s="329"/>
      <c r="L42" s="329"/>
      <c r="M42" s="329"/>
      <c r="N42" s="329"/>
      <c r="O42" s="329"/>
      <c r="P42" s="329"/>
      <c r="Q42" s="329"/>
      <c r="R42" s="329"/>
      <c r="S42" s="329"/>
      <c r="T42" s="329"/>
      <c r="U42" s="329"/>
      <c r="V42" s="329"/>
      <c r="W42" s="329"/>
      <c r="X42" s="329"/>
      <c r="Y42" s="329"/>
      <c r="Z42" s="329"/>
      <c r="AA42" s="329"/>
      <c r="AB42" s="329"/>
      <c r="AC42" s="329"/>
      <c r="AD42" s="329"/>
      <c r="AE42" s="329"/>
      <c r="AF42" s="329"/>
      <c r="AG42" s="329"/>
      <c r="AH42" s="329"/>
      <c r="AI42" s="329"/>
      <c r="AJ42" s="329"/>
      <c r="AK42" s="329"/>
      <c r="AL42" s="329"/>
      <c r="AM42" s="329"/>
      <c r="AN42" s="329"/>
      <c r="AO42" s="329"/>
      <c r="AP42" s="329"/>
      <c r="AQ42" s="329"/>
      <c r="AR42" s="329"/>
      <c r="AS42" s="329"/>
      <c r="AT42" s="329"/>
      <c r="AU42" s="329"/>
      <c r="AV42" s="329"/>
      <c r="AW42" s="329"/>
      <c r="AX42" s="329"/>
      <c r="AY42" s="329"/>
      <c r="AZ42" s="329"/>
      <c r="BA42" s="329"/>
      <c r="BB42" s="329"/>
      <c r="BC42" s="329"/>
      <c r="BD42" s="329"/>
      <c r="BE42" s="329"/>
      <c r="BF42" s="329"/>
      <c r="BG42" s="329"/>
      <c r="BH42" s="329"/>
      <c r="BI42" s="329"/>
      <c r="BJ42" s="329"/>
      <c r="BK42" s="329"/>
      <c r="BL42" s="329"/>
      <c r="BM42" s="329"/>
      <c r="BN42" s="329"/>
      <c r="BO42" s="329"/>
      <c r="BP42" s="329"/>
      <c r="BQ42" s="329"/>
      <c r="BR42" s="329"/>
      <c r="BS42" s="329"/>
      <c r="BT42" s="329"/>
      <c r="BU42" s="329"/>
      <c r="BV42" s="329"/>
      <c r="BW42" s="329"/>
      <c r="BX42" s="329"/>
      <c r="BY42" s="329"/>
      <c r="BZ42" s="329"/>
      <c r="CA42" s="329"/>
      <c r="CB42" s="329"/>
      <c r="CC42" s="329"/>
      <c r="CD42" s="329"/>
      <c r="CE42" s="329"/>
      <c r="CF42" s="329"/>
      <c r="CG42" s="329"/>
      <c r="CH42" s="329"/>
      <c r="CI42" s="329"/>
      <c r="CJ42" s="329"/>
      <c r="CK42" s="329"/>
      <c r="CL42" s="329"/>
      <c r="CM42" s="329"/>
      <c r="CN42" s="329"/>
      <c r="CO42" s="329"/>
      <c r="CP42" s="329"/>
      <c r="CQ42" s="329"/>
      <c r="CR42" s="329"/>
      <c r="CS42" s="329"/>
      <c r="CT42" s="329"/>
      <c r="CU42" s="329"/>
      <c r="CV42" s="329"/>
      <c r="CW42" s="329"/>
      <c r="CX42" s="329"/>
      <c r="CY42" s="329"/>
      <c r="CZ42" s="329"/>
      <c r="DA42" s="329"/>
      <c r="DB42" s="329"/>
      <c r="DC42" s="329"/>
      <c r="DD42" s="329"/>
      <c r="DE42" s="329"/>
      <c r="DF42" s="329"/>
      <c r="DG42" s="329"/>
      <c r="DH42" s="329"/>
      <c r="DI42" s="329"/>
      <c r="DJ42" s="329"/>
      <c r="DK42" s="329"/>
      <c r="DL42" s="329"/>
      <c r="DM42" s="329"/>
      <c r="DN42" s="329"/>
      <c r="DO42" s="329"/>
      <c r="DP42" s="329"/>
      <c r="DQ42" s="329"/>
      <c r="DR42" s="329"/>
      <c r="DS42" s="329"/>
      <c r="DT42" s="329"/>
      <c r="DU42" s="329"/>
      <c r="DV42" s="329"/>
      <c r="DW42" s="329"/>
      <c r="DX42" s="329"/>
      <c r="DY42" s="329"/>
      <c r="DZ42" s="329"/>
      <c r="EA42" s="329"/>
      <c r="EB42" s="329"/>
      <c r="EC42" s="329"/>
      <c r="ED42" s="329"/>
      <c r="EE42" s="329"/>
      <c r="EF42" s="329"/>
      <c r="EG42" s="329"/>
      <c r="EH42" s="329"/>
      <c r="EI42" s="329"/>
      <c r="EJ42" s="329"/>
      <c r="EK42" s="329"/>
      <c r="EL42" s="329"/>
      <c r="EM42" s="329"/>
      <c r="EN42" s="329"/>
      <c r="EO42" s="329"/>
      <c r="EP42" s="329"/>
      <c r="EQ42" s="329"/>
      <c r="ER42" s="329"/>
      <c r="ES42" s="329"/>
      <c r="ET42" s="329"/>
      <c r="EU42" s="329"/>
      <c r="EV42" s="329"/>
      <c r="EW42" s="329"/>
      <c r="EX42" s="329"/>
      <c r="EY42" s="329"/>
      <c r="EZ42" s="329"/>
      <c r="FA42" s="329"/>
      <c r="FB42" s="329"/>
      <c r="FC42" s="329"/>
      <c r="FD42" s="329"/>
      <c r="FE42" s="329"/>
      <c r="FF42" s="329"/>
      <c r="FG42" s="329"/>
      <c r="FH42" s="329"/>
      <c r="FI42" s="329"/>
      <c r="FJ42" s="329"/>
      <c r="FK42" s="329"/>
      <c r="FL42" s="329"/>
      <c r="FM42" s="329"/>
      <c r="FN42" s="329"/>
      <c r="FO42" s="329"/>
      <c r="FP42" s="329"/>
      <c r="FQ42" s="329"/>
      <c r="FR42" s="329"/>
      <c r="FS42" s="329"/>
      <c r="FT42" s="329"/>
      <c r="FU42" s="329"/>
      <c r="FV42" s="329"/>
      <c r="FW42" s="329"/>
      <c r="FX42" s="329"/>
      <c r="FY42" s="329"/>
      <c r="FZ42" s="329"/>
      <c r="GA42" s="329"/>
      <c r="GB42" s="329"/>
      <c r="GC42" s="329"/>
      <c r="GD42" s="329"/>
      <c r="GE42" s="329"/>
      <c r="GF42" s="329"/>
      <c r="GG42" s="329"/>
      <c r="GH42" s="329"/>
      <c r="GI42" s="329"/>
      <c r="GJ42" s="329"/>
      <c r="GK42" s="329"/>
      <c r="GL42" s="329"/>
      <c r="GM42" s="329"/>
      <c r="GN42" s="329"/>
      <c r="GO42" s="329"/>
      <c r="GP42" s="329"/>
      <c r="GQ42" s="329"/>
      <c r="GR42" s="329"/>
      <c r="GS42" s="329"/>
      <c r="GT42" s="329"/>
      <c r="GU42" s="329"/>
      <c r="GV42" s="329"/>
      <c r="GW42" s="329"/>
      <c r="GX42" s="329"/>
      <c r="GY42" s="329"/>
      <c r="GZ42" s="329"/>
      <c r="HA42" s="329"/>
      <c r="HB42" s="329"/>
      <c r="HC42" s="329"/>
      <c r="HD42" s="329"/>
      <c r="HE42" s="329"/>
      <c r="HF42" s="329"/>
      <c r="HG42" s="329"/>
      <c r="HH42" s="329"/>
      <c r="HI42" s="329"/>
      <c r="HJ42" s="329"/>
      <c r="HK42" s="329"/>
      <c r="HL42" s="329"/>
      <c r="HM42" s="329"/>
      <c r="HN42" s="329"/>
      <c r="HO42" s="329"/>
      <c r="HP42" s="329"/>
      <c r="HQ42" s="329"/>
      <c r="HR42" s="329"/>
      <c r="HS42" s="329"/>
      <c r="HT42" s="329"/>
      <c r="HU42" s="329"/>
      <c r="HV42" s="329"/>
      <c r="HW42" s="329"/>
      <c r="HX42" s="329"/>
      <c r="HY42" s="329"/>
      <c r="HZ42" s="329"/>
      <c r="IA42" s="329"/>
      <c r="IB42" s="329"/>
      <c r="IC42" s="329"/>
      <c r="ID42" s="329"/>
      <c r="IE42" s="329"/>
      <c r="IF42" s="329"/>
      <c r="IG42" s="329"/>
      <c r="IH42" s="329"/>
      <c r="II42" s="329"/>
      <c r="IJ42" s="329"/>
      <c r="IK42" s="329"/>
      <c r="IL42" s="329"/>
      <c r="IM42" s="329"/>
      <c r="IN42" s="329"/>
      <c r="IO42" s="329"/>
      <c r="IP42" s="329"/>
      <c r="IQ42" s="329"/>
      <c r="IR42" s="329"/>
      <c r="IS42" s="329"/>
      <c r="IT42" s="329"/>
      <c r="IU42" s="329"/>
      <c r="IV42" s="329"/>
      <c r="IW42" s="329"/>
      <c r="IX42" s="329"/>
      <c r="IY42" s="329"/>
      <c r="IZ42" s="329"/>
      <c r="JA42" s="329"/>
      <c r="JB42" s="329"/>
      <c r="JC42" s="329"/>
      <c r="JD42" s="329"/>
      <c r="JE42" s="329"/>
      <c r="JF42" s="329"/>
      <c r="JG42" s="329"/>
      <c r="JH42" s="329"/>
      <c r="JI42" s="329"/>
      <c r="JJ42" s="329"/>
      <c r="JK42" s="329"/>
      <c r="JL42" s="329"/>
      <c r="JM42" s="329"/>
      <c r="JN42" s="329"/>
      <c r="JO42" s="329"/>
      <c r="JP42" s="329"/>
      <c r="JQ42" s="329"/>
      <c r="JR42" s="329"/>
      <c r="JS42" s="329"/>
      <c r="JT42" s="329"/>
      <c r="JU42" s="329"/>
      <c r="JV42" s="329"/>
      <c r="JW42" s="329"/>
      <c r="JX42" s="329"/>
      <c r="JY42" s="329"/>
      <c r="JZ42" s="329"/>
      <c r="KA42" s="329"/>
      <c r="KB42" s="329"/>
      <c r="KC42" s="329"/>
      <c r="KD42" s="329"/>
      <c r="KE42" s="329"/>
      <c r="KF42" s="329"/>
      <c r="KG42" s="329"/>
      <c r="KH42" s="329"/>
      <c r="KI42" s="329"/>
      <c r="KJ42" s="329"/>
      <c r="KK42" s="329"/>
      <c r="KL42" s="329"/>
      <c r="KM42" s="329"/>
      <c r="KN42" s="329"/>
      <c r="KO42" s="329"/>
      <c r="KP42" s="329"/>
      <c r="KQ42" s="329"/>
      <c r="KR42" s="329"/>
      <c r="KS42" s="329"/>
      <c r="KT42" s="329"/>
      <c r="KU42" s="329"/>
      <c r="KV42" s="329"/>
      <c r="KW42" s="329"/>
      <c r="KX42" s="329"/>
      <c r="KY42" s="329"/>
      <c r="KZ42" s="329"/>
      <c r="LA42" s="329"/>
      <c r="LB42" s="329"/>
      <c r="LC42" s="329"/>
      <c r="LD42" s="329"/>
      <c r="LE42" s="329"/>
      <c r="LF42" s="329"/>
      <c r="LG42" s="329"/>
      <c r="LH42" s="329"/>
      <c r="LI42" s="329"/>
      <c r="LJ42" s="329"/>
      <c r="LK42" s="329"/>
      <c r="LL42" s="329"/>
      <c r="LM42" s="329"/>
    </row>
    <row r="43" spans="1:325">
      <c r="A43" s="145" t="str">
        <f>IF(OR(Data3!B7="Grand Total",Data3!B7=0),"",Data3!B7)</f>
        <v>Bendroji suma</v>
      </c>
      <c r="B43" s="176" t="s">
        <v>483</v>
      </c>
      <c r="C43" s="193" t="str">
        <f ca="1">IFERROR(VLOOKUP(A43,Rezultatai!$B$43:$C$434,2,FALSE) &amp; " finansavimo sutarčių rengimas ir sudarymas","")</f>
        <v/>
      </c>
      <c r="D43" s="335"/>
      <c r="E43" s="336"/>
      <c r="F43" s="329"/>
      <c r="G43" s="329"/>
      <c r="H43" s="329"/>
      <c r="I43" s="329"/>
      <c r="J43" s="329"/>
      <c r="K43" s="329"/>
      <c r="L43" s="329"/>
      <c r="M43" s="329"/>
      <c r="N43" s="329"/>
      <c r="O43" s="329"/>
      <c r="P43" s="329"/>
      <c r="Q43" s="329"/>
      <c r="R43" s="329"/>
      <c r="S43" s="329"/>
      <c r="T43" s="329"/>
      <c r="U43" s="329"/>
      <c r="V43" s="329"/>
      <c r="W43" s="329"/>
      <c r="X43" s="329"/>
      <c r="Y43" s="329"/>
      <c r="Z43" s="329"/>
      <c r="AA43" s="329"/>
      <c r="AB43" s="329"/>
      <c r="AC43" s="329"/>
      <c r="AD43" s="329"/>
      <c r="AE43" s="329"/>
      <c r="AF43" s="329"/>
      <c r="AG43" s="329"/>
      <c r="AH43" s="329"/>
      <c r="AI43" s="329"/>
      <c r="AJ43" s="329"/>
      <c r="AK43" s="329"/>
      <c r="AL43" s="329"/>
      <c r="AM43" s="329"/>
      <c r="AN43" s="329"/>
      <c r="AO43" s="329"/>
      <c r="AP43" s="329"/>
      <c r="AQ43" s="329"/>
      <c r="AR43" s="329"/>
      <c r="AS43" s="329"/>
      <c r="AT43" s="329"/>
      <c r="AU43" s="329"/>
      <c r="AV43" s="329"/>
      <c r="AW43" s="329"/>
      <c r="AX43" s="329"/>
      <c r="AY43" s="329"/>
      <c r="AZ43" s="329"/>
      <c r="BA43" s="329"/>
      <c r="BB43" s="329"/>
      <c r="BC43" s="329"/>
      <c r="BD43" s="329"/>
      <c r="BE43" s="329"/>
      <c r="BF43" s="329"/>
      <c r="BG43" s="329"/>
      <c r="BH43" s="329"/>
      <c r="BI43" s="329"/>
      <c r="BJ43" s="329"/>
      <c r="BK43" s="329"/>
      <c r="BL43" s="329"/>
      <c r="BM43" s="329"/>
      <c r="BN43" s="329"/>
      <c r="BO43" s="329"/>
      <c r="BP43" s="329"/>
      <c r="BQ43" s="329"/>
      <c r="BR43" s="329"/>
      <c r="BS43" s="329"/>
      <c r="BT43" s="329"/>
      <c r="BU43" s="329"/>
      <c r="BV43" s="329"/>
      <c r="BW43" s="329"/>
      <c r="BX43" s="329"/>
      <c r="BY43" s="329"/>
      <c r="BZ43" s="329"/>
      <c r="CA43" s="329"/>
      <c r="CB43" s="329"/>
      <c r="CC43" s="329"/>
      <c r="CD43" s="329"/>
      <c r="CE43" s="329"/>
      <c r="CF43" s="329"/>
      <c r="CG43" s="329"/>
      <c r="CH43" s="329"/>
      <c r="CI43" s="329"/>
      <c r="CJ43" s="329"/>
      <c r="CK43" s="329"/>
      <c r="CL43" s="329"/>
      <c r="CM43" s="329"/>
      <c r="CN43" s="329"/>
      <c r="CO43" s="329"/>
      <c r="CP43" s="329"/>
      <c r="CQ43" s="329"/>
      <c r="CR43" s="329"/>
      <c r="CS43" s="329"/>
      <c r="CT43" s="329"/>
      <c r="CU43" s="329"/>
      <c r="CV43" s="329"/>
      <c r="CW43" s="329"/>
      <c r="CX43" s="329"/>
      <c r="CY43" s="329"/>
      <c r="CZ43" s="329"/>
      <c r="DA43" s="329"/>
      <c r="DB43" s="329"/>
      <c r="DC43" s="329"/>
      <c r="DD43" s="329"/>
      <c r="DE43" s="329"/>
      <c r="DF43" s="329"/>
      <c r="DG43" s="329"/>
      <c r="DH43" s="329"/>
      <c r="DI43" s="329"/>
      <c r="DJ43" s="329"/>
      <c r="DK43" s="329"/>
      <c r="DL43" s="329"/>
      <c r="DM43" s="329"/>
      <c r="DN43" s="329"/>
      <c r="DO43" s="329"/>
      <c r="DP43" s="329"/>
      <c r="DQ43" s="329"/>
      <c r="DR43" s="329"/>
      <c r="DS43" s="329"/>
      <c r="DT43" s="329"/>
      <c r="DU43" s="329"/>
      <c r="DV43" s="329"/>
      <c r="DW43" s="329"/>
      <c r="DX43" s="329"/>
      <c r="DY43" s="329"/>
      <c r="DZ43" s="329"/>
      <c r="EA43" s="329"/>
      <c r="EB43" s="329"/>
      <c r="EC43" s="329"/>
      <c r="ED43" s="329"/>
      <c r="EE43" s="329"/>
      <c r="EF43" s="329"/>
      <c r="EG43" s="329"/>
      <c r="EH43" s="329"/>
      <c r="EI43" s="329"/>
      <c r="EJ43" s="329"/>
      <c r="EK43" s="329"/>
      <c r="EL43" s="329"/>
      <c r="EM43" s="329"/>
      <c r="EN43" s="329"/>
      <c r="EO43" s="329"/>
      <c r="EP43" s="329"/>
      <c r="EQ43" s="329"/>
      <c r="ER43" s="329"/>
      <c r="ES43" s="329"/>
      <c r="ET43" s="329"/>
      <c r="EU43" s="329"/>
      <c r="EV43" s="329"/>
      <c r="EW43" s="329"/>
      <c r="EX43" s="329"/>
      <c r="EY43" s="329"/>
      <c r="EZ43" s="329"/>
      <c r="FA43" s="329"/>
      <c r="FB43" s="329"/>
      <c r="FC43" s="329"/>
      <c r="FD43" s="329"/>
      <c r="FE43" s="329"/>
      <c r="FF43" s="329"/>
      <c r="FG43" s="329"/>
      <c r="FH43" s="329"/>
      <c r="FI43" s="329"/>
      <c r="FJ43" s="329"/>
      <c r="FK43" s="329"/>
      <c r="FL43" s="329"/>
      <c r="FM43" s="329"/>
      <c r="FN43" s="329"/>
      <c r="FO43" s="329"/>
      <c r="FP43" s="329"/>
      <c r="FQ43" s="329"/>
      <c r="FR43" s="329"/>
      <c r="FS43" s="329"/>
      <c r="FT43" s="329"/>
      <c r="FU43" s="329"/>
      <c r="FV43" s="329"/>
      <c r="FW43" s="329"/>
      <c r="FX43" s="329"/>
      <c r="FY43" s="329"/>
      <c r="FZ43" s="329"/>
      <c r="GA43" s="329"/>
      <c r="GB43" s="329"/>
      <c r="GC43" s="329"/>
      <c r="GD43" s="329"/>
      <c r="GE43" s="329"/>
      <c r="GF43" s="329"/>
      <c r="GG43" s="329"/>
      <c r="GH43" s="329"/>
      <c r="GI43" s="329"/>
      <c r="GJ43" s="329"/>
      <c r="GK43" s="329"/>
      <c r="GL43" s="329"/>
      <c r="GM43" s="329"/>
      <c r="GN43" s="329"/>
      <c r="GO43" s="329"/>
      <c r="GP43" s="329"/>
      <c r="GQ43" s="329"/>
      <c r="GR43" s="329"/>
      <c r="GS43" s="329"/>
      <c r="GT43" s="329"/>
      <c r="GU43" s="329"/>
      <c r="GV43" s="329"/>
      <c r="GW43" s="329"/>
      <c r="GX43" s="329"/>
      <c r="GY43" s="329"/>
      <c r="GZ43" s="329"/>
      <c r="HA43" s="329"/>
      <c r="HB43" s="329"/>
      <c r="HC43" s="329"/>
      <c r="HD43" s="329"/>
      <c r="HE43" s="329"/>
      <c r="HF43" s="329"/>
      <c r="HG43" s="329"/>
      <c r="HH43" s="329"/>
      <c r="HI43" s="329"/>
      <c r="HJ43" s="329"/>
      <c r="HK43" s="329"/>
      <c r="HL43" s="329"/>
      <c r="HM43" s="329"/>
      <c r="HN43" s="329"/>
      <c r="HO43" s="329"/>
      <c r="HP43" s="329"/>
      <c r="HQ43" s="329"/>
      <c r="HR43" s="329"/>
      <c r="HS43" s="329"/>
      <c r="HT43" s="329"/>
      <c r="HU43" s="329"/>
      <c r="HV43" s="329"/>
      <c r="HW43" s="329"/>
      <c r="HX43" s="329"/>
      <c r="HY43" s="329"/>
      <c r="HZ43" s="329"/>
      <c r="IA43" s="329"/>
      <c r="IB43" s="329"/>
      <c r="IC43" s="329"/>
      <c r="ID43" s="329"/>
      <c r="IE43" s="329"/>
      <c r="IF43" s="329"/>
      <c r="IG43" s="329"/>
      <c r="IH43" s="329"/>
      <c r="II43" s="329"/>
      <c r="IJ43" s="329"/>
      <c r="IK43" s="329"/>
      <c r="IL43" s="329"/>
      <c r="IM43" s="329"/>
      <c r="IN43" s="329"/>
      <c r="IO43" s="329"/>
      <c r="IP43" s="329"/>
      <c r="IQ43" s="329"/>
      <c r="IR43" s="329"/>
      <c r="IS43" s="329"/>
      <c r="IT43" s="329"/>
      <c r="IU43" s="329"/>
      <c r="IV43" s="329"/>
      <c r="IW43" s="329"/>
      <c r="IX43" s="329"/>
      <c r="IY43" s="329"/>
      <c r="IZ43" s="329"/>
      <c r="JA43" s="329"/>
      <c r="JB43" s="329"/>
      <c r="JC43" s="329"/>
      <c r="JD43" s="329"/>
      <c r="JE43" s="329"/>
      <c r="JF43" s="329"/>
      <c r="JG43" s="329"/>
      <c r="JH43" s="329"/>
      <c r="JI43" s="329"/>
      <c r="JJ43" s="329"/>
      <c r="JK43" s="329"/>
      <c r="JL43" s="329"/>
      <c r="JM43" s="329"/>
      <c r="JN43" s="329"/>
      <c r="JO43" s="329"/>
      <c r="JP43" s="329"/>
      <c r="JQ43" s="329"/>
      <c r="JR43" s="329"/>
      <c r="JS43" s="329"/>
      <c r="JT43" s="329"/>
      <c r="JU43" s="329"/>
      <c r="JV43" s="329"/>
      <c r="JW43" s="329"/>
      <c r="JX43" s="329"/>
      <c r="JY43" s="329"/>
      <c r="JZ43" s="329"/>
      <c r="KA43" s="329"/>
      <c r="KB43" s="329"/>
      <c r="KC43" s="329"/>
      <c r="KD43" s="329"/>
      <c r="KE43" s="329"/>
      <c r="KF43" s="329"/>
      <c r="KG43" s="329"/>
      <c r="KH43" s="329"/>
      <c r="KI43" s="329"/>
      <c r="KJ43" s="329"/>
      <c r="KK43" s="329"/>
      <c r="KL43" s="329"/>
      <c r="KM43" s="329"/>
      <c r="KN43" s="329"/>
      <c r="KO43" s="329"/>
      <c r="KP43" s="329"/>
      <c r="KQ43" s="329"/>
      <c r="KR43" s="329"/>
      <c r="KS43" s="329"/>
      <c r="KT43" s="329"/>
      <c r="KU43" s="329"/>
      <c r="KV43" s="329"/>
      <c r="KW43" s="329"/>
      <c r="KX43" s="329"/>
      <c r="KY43" s="329"/>
      <c r="KZ43" s="329"/>
      <c r="LA43" s="329"/>
      <c r="LB43" s="329"/>
      <c r="LC43" s="329"/>
      <c r="LD43" s="329"/>
      <c r="LE43" s="329"/>
      <c r="LF43" s="329"/>
      <c r="LG43" s="329"/>
      <c r="LH43" s="329"/>
      <c r="LI43" s="329"/>
      <c r="LJ43" s="329"/>
      <c r="LK43" s="329"/>
      <c r="LL43" s="329"/>
      <c r="LM43" s="329"/>
    </row>
    <row r="44" spans="1:325" hidden="1">
      <c r="A44" s="145" t="str">
        <f>IF(OR(Data3!B8="Grand Total",Data3!B8=0),"",Data3!B8)</f>
        <v/>
      </c>
      <c r="B44" s="176" t="s">
        <v>484</v>
      </c>
      <c r="C44" s="193" t="str">
        <f ca="1">IFERROR(VLOOKUP(A44,Rezultatai!$B$43:$C$106,2,FALSE) &amp; " vertinimas ir finansavimo skyrimas","")</f>
        <v/>
      </c>
      <c r="D44" s="335"/>
      <c r="E44" s="336"/>
      <c r="F44" s="329"/>
      <c r="G44" s="329"/>
      <c r="H44" s="329"/>
      <c r="I44" s="329"/>
      <c r="J44" s="329"/>
      <c r="K44" s="329"/>
      <c r="L44" s="329"/>
      <c r="M44" s="329"/>
      <c r="N44" s="329"/>
      <c r="O44" s="329"/>
      <c r="P44" s="329"/>
      <c r="Q44" s="329"/>
      <c r="R44" s="329"/>
      <c r="S44" s="329"/>
      <c r="T44" s="329"/>
      <c r="U44" s="329"/>
      <c r="V44" s="329"/>
      <c r="W44" s="329"/>
      <c r="X44" s="329"/>
      <c r="Y44" s="329"/>
      <c r="Z44" s="329"/>
      <c r="AA44" s="329"/>
      <c r="AB44" s="329"/>
      <c r="AC44" s="329"/>
      <c r="AD44" s="329"/>
      <c r="AE44" s="329"/>
      <c r="AF44" s="329"/>
      <c r="AG44" s="329"/>
      <c r="AH44" s="329"/>
      <c r="AI44" s="329"/>
      <c r="AJ44" s="329"/>
      <c r="AK44" s="329"/>
      <c r="AL44" s="329"/>
      <c r="AM44" s="329"/>
      <c r="AN44" s="329"/>
      <c r="AO44" s="329"/>
      <c r="AP44" s="329"/>
      <c r="AQ44" s="329"/>
      <c r="AR44" s="329"/>
      <c r="AS44" s="329"/>
      <c r="AT44" s="329"/>
      <c r="AU44" s="329"/>
      <c r="AV44" s="329"/>
      <c r="AW44" s="329"/>
      <c r="AX44" s="329"/>
      <c r="AY44" s="329"/>
      <c r="AZ44" s="329"/>
      <c r="BA44" s="329"/>
      <c r="BB44" s="329"/>
      <c r="BC44" s="329"/>
      <c r="BD44" s="329"/>
      <c r="BE44" s="329"/>
      <c r="BF44" s="329"/>
      <c r="BG44" s="329"/>
      <c r="BH44" s="329"/>
      <c r="BI44" s="329"/>
      <c r="BJ44" s="329"/>
      <c r="BK44" s="329"/>
      <c r="BL44" s="329"/>
      <c r="BM44" s="329"/>
      <c r="BN44" s="329"/>
      <c r="BO44" s="329"/>
      <c r="BP44" s="329"/>
      <c r="BQ44" s="329"/>
      <c r="BR44" s="329"/>
      <c r="BS44" s="329"/>
      <c r="BT44" s="329"/>
      <c r="BU44" s="329"/>
      <c r="BV44" s="329"/>
      <c r="BW44" s="329"/>
      <c r="BX44" s="329"/>
      <c r="BY44" s="329"/>
      <c r="BZ44" s="329"/>
      <c r="CA44" s="329"/>
      <c r="CB44" s="329"/>
      <c r="CC44" s="329"/>
      <c r="CD44" s="329"/>
      <c r="CE44" s="329"/>
      <c r="CF44" s="329"/>
      <c r="CG44" s="329"/>
      <c r="CH44" s="329"/>
      <c r="CI44" s="329"/>
      <c r="CJ44" s="329"/>
      <c r="CK44" s="329"/>
      <c r="CL44" s="329"/>
      <c r="CM44" s="329"/>
      <c r="CN44" s="329"/>
      <c r="CO44" s="329"/>
      <c r="CP44" s="329"/>
      <c r="CQ44" s="329"/>
      <c r="CR44" s="329"/>
      <c r="CS44" s="329"/>
      <c r="CT44" s="329"/>
      <c r="CU44" s="329"/>
      <c r="CV44" s="329"/>
      <c r="CW44" s="329"/>
      <c r="CX44" s="329"/>
      <c r="CY44" s="329"/>
      <c r="CZ44" s="329"/>
      <c r="DA44" s="329"/>
      <c r="DB44" s="329"/>
      <c r="DC44" s="329"/>
      <c r="DD44" s="329"/>
      <c r="DE44" s="329"/>
      <c r="DF44" s="329"/>
      <c r="DG44" s="329"/>
      <c r="DH44" s="329"/>
      <c r="DI44" s="329"/>
      <c r="DJ44" s="329"/>
      <c r="DK44" s="329"/>
      <c r="DL44" s="329"/>
      <c r="DM44" s="329"/>
      <c r="DN44" s="329"/>
      <c r="DO44" s="329"/>
      <c r="DP44" s="329"/>
      <c r="DQ44" s="329"/>
      <c r="DR44" s="329"/>
      <c r="DS44" s="329"/>
      <c r="DT44" s="329"/>
      <c r="DU44" s="329"/>
      <c r="DV44" s="329"/>
      <c r="DW44" s="329"/>
      <c r="DX44" s="329"/>
      <c r="DY44" s="329"/>
      <c r="DZ44" s="329"/>
      <c r="EA44" s="329"/>
      <c r="EB44" s="329"/>
      <c r="EC44" s="329"/>
      <c r="ED44" s="329"/>
      <c r="EE44" s="329"/>
      <c r="EF44" s="329"/>
      <c r="EG44" s="329"/>
      <c r="EH44" s="329"/>
      <c r="EI44" s="329"/>
      <c r="EJ44" s="329"/>
      <c r="EK44" s="329"/>
      <c r="EL44" s="329"/>
      <c r="EM44" s="329"/>
      <c r="EN44" s="329"/>
      <c r="EO44" s="329"/>
      <c r="EP44" s="329"/>
      <c r="EQ44" s="329"/>
      <c r="ER44" s="329"/>
      <c r="ES44" s="329"/>
      <c r="ET44" s="329"/>
      <c r="EU44" s="329"/>
      <c r="EV44" s="329"/>
      <c r="EW44" s="329"/>
      <c r="EX44" s="329"/>
      <c r="EY44" s="329"/>
      <c r="EZ44" s="329"/>
      <c r="FA44" s="329"/>
      <c r="FB44" s="329"/>
      <c r="FC44" s="329"/>
      <c r="FD44" s="329"/>
      <c r="FE44" s="329"/>
      <c r="FF44" s="329"/>
      <c r="FG44" s="329"/>
      <c r="FH44" s="329"/>
      <c r="FI44" s="329"/>
      <c r="FJ44" s="329"/>
      <c r="FK44" s="329"/>
      <c r="FL44" s="329"/>
      <c r="FM44" s="329"/>
      <c r="FN44" s="329"/>
      <c r="FO44" s="329"/>
      <c r="FP44" s="329"/>
      <c r="FQ44" s="329"/>
      <c r="FR44" s="329"/>
      <c r="FS44" s="329"/>
      <c r="FT44" s="329"/>
      <c r="FU44" s="329"/>
      <c r="FV44" s="329"/>
      <c r="FW44" s="329"/>
      <c r="FX44" s="329"/>
      <c r="FY44" s="329"/>
      <c r="FZ44" s="329"/>
      <c r="GA44" s="329"/>
      <c r="GB44" s="329"/>
      <c r="GC44" s="329"/>
      <c r="GD44" s="329"/>
      <c r="GE44" s="329"/>
      <c r="GF44" s="329"/>
      <c r="GG44" s="329"/>
      <c r="GH44" s="329"/>
      <c r="GI44" s="329"/>
      <c r="GJ44" s="329"/>
      <c r="GK44" s="329"/>
      <c r="GL44" s="329"/>
      <c r="GM44" s="329"/>
      <c r="GN44" s="329"/>
      <c r="GO44" s="329"/>
      <c r="GP44" s="329"/>
      <c r="GQ44" s="329"/>
      <c r="GR44" s="329"/>
      <c r="GS44" s="329"/>
      <c r="GT44" s="329"/>
      <c r="GU44" s="329"/>
      <c r="GV44" s="329"/>
      <c r="GW44" s="329"/>
      <c r="GX44" s="329"/>
      <c r="GY44" s="329"/>
      <c r="GZ44" s="329"/>
      <c r="HA44" s="329"/>
      <c r="HB44" s="329"/>
      <c r="HC44" s="329"/>
      <c r="HD44" s="329"/>
      <c r="HE44" s="329"/>
      <c r="HF44" s="329"/>
      <c r="HG44" s="329"/>
      <c r="HH44" s="329"/>
      <c r="HI44" s="329"/>
      <c r="HJ44" s="329"/>
      <c r="HK44" s="329"/>
      <c r="HL44" s="329"/>
      <c r="HM44" s="329"/>
      <c r="HN44" s="329"/>
      <c r="HO44" s="329"/>
      <c r="HP44" s="329"/>
      <c r="HQ44" s="329"/>
      <c r="HR44" s="329"/>
      <c r="HS44" s="329"/>
      <c r="HT44" s="329"/>
      <c r="HU44" s="329"/>
      <c r="HV44" s="329"/>
      <c r="HW44" s="329"/>
      <c r="HX44" s="329"/>
      <c r="HY44" s="329"/>
      <c r="HZ44" s="329"/>
      <c r="IA44" s="329"/>
      <c r="IB44" s="329"/>
      <c r="IC44" s="329"/>
      <c r="ID44" s="329"/>
      <c r="IE44" s="329"/>
      <c r="IF44" s="329"/>
      <c r="IG44" s="329"/>
      <c r="IH44" s="329"/>
      <c r="II44" s="329"/>
      <c r="IJ44" s="329"/>
      <c r="IK44" s="329"/>
      <c r="IL44" s="329"/>
      <c r="IM44" s="329"/>
      <c r="IN44" s="329"/>
      <c r="IO44" s="329"/>
      <c r="IP44" s="329"/>
      <c r="IQ44" s="329"/>
      <c r="IR44" s="329"/>
      <c r="IS44" s="329"/>
      <c r="IT44" s="329"/>
      <c r="IU44" s="329"/>
      <c r="IV44" s="329"/>
      <c r="IW44" s="329"/>
      <c r="IX44" s="329"/>
      <c r="IY44" s="329"/>
      <c r="IZ44" s="329"/>
      <c r="JA44" s="329"/>
      <c r="JB44" s="329"/>
      <c r="JC44" s="329"/>
      <c r="JD44" s="329"/>
      <c r="JE44" s="329"/>
      <c r="JF44" s="329"/>
      <c r="JG44" s="329"/>
      <c r="JH44" s="329"/>
      <c r="JI44" s="329"/>
      <c r="JJ44" s="329"/>
      <c r="JK44" s="329"/>
      <c r="JL44" s="329"/>
      <c r="JM44" s="329"/>
      <c r="JN44" s="329"/>
      <c r="JO44" s="329"/>
      <c r="JP44" s="329"/>
      <c r="JQ44" s="329"/>
      <c r="JR44" s="329"/>
      <c r="JS44" s="329"/>
      <c r="JT44" s="329"/>
      <c r="JU44" s="329"/>
      <c r="JV44" s="329"/>
      <c r="JW44" s="329"/>
      <c r="JX44" s="329"/>
      <c r="JY44" s="329"/>
      <c r="JZ44" s="329"/>
      <c r="KA44" s="329"/>
      <c r="KB44" s="329"/>
      <c r="KC44" s="329"/>
      <c r="KD44" s="329"/>
      <c r="KE44" s="329"/>
      <c r="KF44" s="329"/>
      <c r="KG44" s="329"/>
      <c r="KH44" s="329"/>
      <c r="KI44" s="329"/>
      <c r="KJ44" s="329"/>
      <c r="KK44" s="329"/>
      <c r="KL44" s="329"/>
      <c r="KM44" s="329"/>
      <c r="KN44" s="329"/>
      <c r="KO44" s="329"/>
      <c r="KP44" s="329"/>
      <c r="KQ44" s="329"/>
      <c r="KR44" s="329"/>
      <c r="KS44" s="329"/>
      <c r="KT44" s="329"/>
      <c r="KU44" s="329"/>
      <c r="KV44" s="329"/>
      <c r="KW44" s="329"/>
      <c r="KX44" s="329"/>
      <c r="KY44" s="329"/>
      <c r="KZ44" s="329"/>
      <c r="LA44" s="329"/>
      <c r="LB44" s="329"/>
      <c r="LC44" s="329"/>
      <c r="LD44" s="329"/>
      <c r="LE44" s="329"/>
      <c r="LF44" s="329"/>
      <c r="LG44" s="329"/>
      <c r="LH44" s="329"/>
      <c r="LI44" s="329"/>
      <c r="LJ44" s="329"/>
      <c r="LK44" s="329"/>
      <c r="LL44" s="329"/>
      <c r="LM44" s="329"/>
    </row>
    <row r="45" spans="1:325" hidden="1">
      <c r="A45" s="145" t="str">
        <f>IF(OR(Data3!B8="Grand Total",Data3!B8=0),"",Data3!B8)</f>
        <v/>
      </c>
      <c r="B45" s="176" t="s">
        <v>485</v>
      </c>
      <c r="C45" s="193" t="str">
        <f ca="1">IFERROR(VLOOKUP(A45,Rezultatai!$B$43:$C$106,2,FALSE) &amp; " finansavimo sutarčių rengimas ir sudarymas","")</f>
        <v/>
      </c>
      <c r="D45" s="335"/>
      <c r="E45" s="336"/>
      <c r="F45" s="329"/>
      <c r="G45" s="329"/>
      <c r="H45" s="329"/>
      <c r="I45" s="329"/>
      <c r="J45" s="329"/>
      <c r="K45" s="329"/>
      <c r="L45" s="329"/>
      <c r="M45" s="329"/>
      <c r="N45" s="329"/>
      <c r="O45" s="329"/>
      <c r="P45" s="329"/>
      <c r="Q45" s="329"/>
      <c r="R45" s="329"/>
      <c r="S45" s="329"/>
      <c r="T45" s="329"/>
      <c r="U45" s="329"/>
      <c r="V45" s="329"/>
      <c r="W45" s="329"/>
      <c r="X45" s="329"/>
      <c r="Y45" s="329"/>
      <c r="Z45" s="329"/>
      <c r="AA45" s="329"/>
      <c r="AB45" s="329"/>
      <c r="AC45" s="329"/>
      <c r="AD45" s="329"/>
      <c r="AE45" s="329"/>
      <c r="AF45" s="329"/>
      <c r="AG45" s="329"/>
      <c r="AH45" s="329"/>
      <c r="AI45" s="329"/>
      <c r="AJ45" s="329"/>
      <c r="AK45" s="329"/>
      <c r="AL45" s="329"/>
      <c r="AM45" s="329"/>
      <c r="AN45" s="329"/>
      <c r="AO45" s="329"/>
      <c r="AP45" s="329"/>
      <c r="AQ45" s="329"/>
      <c r="AR45" s="329"/>
      <c r="AS45" s="329"/>
      <c r="AT45" s="329"/>
      <c r="AU45" s="329"/>
      <c r="AV45" s="329"/>
      <c r="AW45" s="329"/>
      <c r="AX45" s="329"/>
      <c r="AY45" s="329"/>
      <c r="AZ45" s="329"/>
      <c r="BA45" s="329"/>
      <c r="BB45" s="329"/>
      <c r="BC45" s="329"/>
      <c r="BD45" s="329"/>
      <c r="BE45" s="329"/>
      <c r="BF45" s="329"/>
      <c r="BG45" s="329"/>
      <c r="BH45" s="329"/>
      <c r="BI45" s="329"/>
      <c r="BJ45" s="329"/>
      <c r="BK45" s="329"/>
      <c r="BL45" s="329"/>
      <c r="BM45" s="329"/>
      <c r="BN45" s="329"/>
      <c r="BO45" s="329"/>
      <c r="BP45" s="329"/>
      <c r="BQ45" s="329"/>
      <c r="BR45" s="329"/>
      <c r="BS45" s="329"/>
      <c r="BT45" s="329"/>
      <c r="BU45" s="329"/>
      <c r="BV45" s="329"/>
      <c r="BW45" s="329"/>
      <c r="BX45" s="329"/>
      <c r="BY45" s="329"/>
      <c r="BZ45" s="329"/>
      <c r="CA45" s="329"/>
      <c r="CB45" s="329"/>
      <c r="CC45" s="329"/>
      <c r="CD45" s="329"/>
      <c r="CE45" s="329"/>
      <c r="CF45" s="329"/>
      <c r="CG45" s="329"/>
      <c r="CH45" s="329"/>
      <c r="CI45" s="329"/>
      <c r="CJ45" s="329"/>
      <c r="CK45" s="329"/>
      <c r="CL45" s="329"/>
      <c r="CM45" s="329"/>
      <c r="CN45" s="329"/>
      <c r="CO45" s="329"/>
      <c r="CP45" s="329"/>
      <c r="CQ45" s="329"/>
      <c r="CR45" s="329"/>
      <c r="CS45" s="329"/>
      <c r="CT45" s="329"/>
      <c r="CU45" s="329"/>
      <c r="CV45" s="329"/>
      <c r="CW45" s="329"/>
      <c r="CX45" s="329"/>
      <c r="CY45" s="329"/>
      <c r="CZ45" s="329"/>
      <c r="DA45" s="329"/>
      <c r="DB45" s="329"/>
      <c r="DC45" s="329"/>
      <c r="DD45" s="329"/>
      <c r="DE45" s="329"/>
      <c r="DF45" s="329"/>
      <c r="DG45" s="329"/>
      <c r="DH45" s="329"/>
      <c r="DI45" s="329"/>
      <c r="DJ45" s="329"/>
      <c r="DK45" s="329"/>
      <c r="DL45" s="329"/>
      <c r="DM45" s="329"/>
      <c r="DN45" s="329"/>
      <c r="DO45" s="329"/>
      <c r="DP45" s="329"/>
      <c r="DQ45" s="329"/>
      <c r="DR45" s="329"/>
      <c r="DS45" s="329"/>
      <c r="DT45" s="329"/>
      <c r="DU45" s="329"/>
      <c r="DV45" s="329"/>
      <c r="DW45" s="329"/>
      <c r="DX45" s="329"/>
      <c r="DY45" s="329"/>
      <c r="DZ45" s="329"/>
      <c r="EA45" s="329"/>
      <c r="EB45" s="329"/>
      <c r="EC45" s="329"/>
      <c r="ED45" s="329"/>
      <c r="EE45" s="329"/>
      <c r="EF45" s="329"/>
      <c r="EG45" s="329"/>
      <c r="EH45" s="329"/>
      <c r="EI45" s="329"/>
      <c r="EJ45" s="329"/>
      <c r="EK45" s="329"/>
      <c r="EL45" s="329"/>
      <c r="EM45" s="329"/>
      <c r="EN45" s="329"/>
      <c r="EO45" s="329"/>
      <c r="EP45" s="329"/>
      <c r="EQ45" s="329"/>
      <c r="ER45" s="329"/>
      <c r="ES45" s="329"/>
      <c r="ET45" s="329"/>
      <c r="EU45" s="329"/>
      <c r="EV45" s="329"/>
      <c r="EW45" s="329"/>
      <c r="EX45" s="329"/>
      <c r="EY45" s="329"/>
      <c r="EZ45" s="329"/>
      <c r="FA45" s="329"/>
      <c r="FB45" s="329"/>
      <c r="FC45" s="329"/>
      <c r="FD45" s="329"/>
      <c r="FE45" s="329"/>
      <c r="FF45" s="329"/>
      <c r="FG45" s="329"/>
      <c r="FH45" s="329"/>
      <c r="FI45" s="329"/>
      <c r="FJ45" s="329"/>
      <c r="FK45" s="329"/>
      <c r="FL45" s="329"/>
      <c r="FM45" s="329"/>
      <c r="FN45" s="329"/>
      <c r="FO45" s="329"/>
      <c r="FP45" s="329"/>
      <c r="FQ45" s="329"/>
      <c r="FR45" s="329"/>
      <c r="FS45" s="329"/>
      <c r="FT45" s="329"/>
      <c r="FU45" s="329"/>
      <c r="FV45" s="329"/>
      <c r="FW45" s="329"/>
      <c r="FX45" s="329"/>
      <c r="FY45" s="329"/>
      <c r="FZ45" s="329"/>
      <c r="GA45" s="329"/>
      <c r="GB45" s="329"/>
      <c r="GC45" s="329"/>
      <c r="GD45" s="329"/>
      <c r="GE45" s="329"/>
      <c r="GF45" s="329"/>
      <c r="GG45" s="329"/>
      <c r="GH45" s="329"/>
      <c r="GI45" s="329"/>
      <c r="GJ45" s="329"/>
      <c r="GK45" s="329"/>
      <c r="GL45" s="329"/>
      <c r="GM45" s="329"/>
      <c r="GN45" s="329"/>
      <c r="GO45" s="329"/>
      <c r="GP45" s="329"/>
      <c r="GQ45" s="329"/>
      <c r="GR45" s="329"/>
      <c r="GS45" s="329"/>
      <c r="GT45" s="329"/>
      <c r="GU45" s="329"/>
      <c r="GV45" s="329"/>
      <c r="GW45" s="329"/>
      <c r="GX45" s="329"/>
      <c r="GY45" s="329"/>
      <c r="GZ45" s="329"/>
      <c r="HA45" s="329"/>
      <c r="HB45" s="329"/>
      <c r="HC45" s="329"/>
      <c r="HD45" s="329"/>
      <c r="HE45" s="329"/>
      <c r="HF45" s="329"/>
      <c r="HG45" s="329"/>
      <c r="HH45" s="329"/>
      <c r="HI45" s="329"/>
      <c r="HJ45" s="329"/>
      <c r="HK45" s="329"/>
      <c r="HL45" s="329"/>
      <c r="HM45" s="329"/>
      <c r="HN45" s="329"/>
      <c r="HO45" s="329"/>
      <c r="HP45" s="329"/>
      <c r="HQ45" s="329"/>
      <c r="HR45" s="329"/>
      <c r="HS45" s="329"/>
      <c r="HT45" s="329"/>
      <c r="HU45" s="329"/>
      <c r="HV45" s="329"/>
      <c r="HW45" s="329"/>
      <c r="HX45" s="329"/>
      <c r="HY45" s="329"/>
      <c r="HZ45" s="329"/>
      <c r="IA45" s="329"/>
      <c r="IB45" s="329"/>
      <c r="IC45" s="329"/>
      <c r="ID45" s="329"/>
      <c r="IE45" s="329"/>
      <c r="IF45" s="329"/>
      <c r="IG45" s="329"/>
      <c r="IH45" s="329"/>
      <c r="II45" s="329"/>
      <c r="IJ45" s="329"/>
      <c r="IK45" s="329"/>
      <c r="IL45" s="329"/>
      <c r="IM45" s="329"/>
      <c r="IN45" s="329"/>
      <c r="IO45" s="329"/>
      <c r="IP45" s="329"/>
      <c r="IQ45" s="329"/>
      <c r="IR45" s="329"/>
      <c r="IS45" s="329"/>
      <c r="IT45" s="329"/>
      <c r="IU45" s="329"/>
      <c r="IV45" s="329"/>
      <c r="IW45" s="329"/>
      <c r="IX45" s="329"/>
      <c r="IY45" s="329"/>
      <c r="IZ45" s="329"/>
      <c r="JA45" s="329"/>
      <c r="JB45" s="329"/>
      <c r="JC45" s="329"/>
      <c r="JD45" s="329"/>
      <c r="JE45" s="329"/>
      <c r="JF45" s="329"/>
      <c r="JG45" s="329"/>
      <c r="JH45" s="329"/>
      <c r="JI45" s="329"/>
      <c r="JJ45" s="329"/>
      <c r="JK45" s="329"/>
      <c r="JL45" s="329"/>
      <c r="JM45" s="329"/>
      <c r="JN45" s="329"/>
      <c r="JO45" s="329"/>
      <c r="JP45" s="329"/>
      <c r="JQ45" s="329"/>
      <c r="JR45" s="329"/>
      <c r="JS45" s="329"/>
      <c r="JT45" s="329"/>
      <c r="JU45" s="329"/>
      <c r="JV45" s="329"/>
      <c r="JW45" s="329"/>
      <c r="JX45" s="329"/>
      <c r="JY45" s="329"/>
      <c r="JZ45" s="329"/>
      <c r="KA45" s="329"/>
      <c r="KB45" s="329"/>
      <c r="KC45" s="329"/>
      <c r="KD45" s="329"/>
      <c r="KE45" s="329"/>
      <c r="KF45" s="329"/>
      <c r="KG45" s="329"/>
      <c r="KH45" s="329"/>
      <c r="KI45" s="329"/>
      <c r="KJ45" s="329"/>
      <c r="KK45" s="329"/>
      <c r="KL45" s="329"/>
      <c r="KM45" s="329"/>
      <c r="KN45" s="329"/>
      <c r="KO45" s="329"/>
      <c r="KP45" s="329"/>
      <c r="KQ45" s="329"/>
      <c r="KR45" s="329"/>
      <c r="KS45" s="329"/>
      <c r="KT45" s="329"/>
      <c r="KU45" s="329"/>
      <c r="KV45" s="329"/>
      <c r="KW45" s="329"/>
      <c r="KX45" s="329"/>
      <c r="KY45" s="329"/>
      <c r="KZ45" s="329"/>
      <c r="LA45" s="329"/>
      <c r="LB45" s="329"/>
      <c r="LC45" s="329"/>
      <c r="LD45" s="329"/>
      <c r="LE45" s="329"/>
      <c r="LF45" s="329"/>
      <c r="LG45" s="329"/>
      <c r="LH45" s="329"/>
      <c r="LI45" s="329"/>
      <c r="LJ45" s="329"/>
      <c r="LK45" s="329"/>
      <c r="LL45" s="329"/>
      <c r="LM45" s="329"/>
    </row>
    <row r="46" spans="1:325" hidden="1">
      <c r="A46" s="145" t="str">
        <f>IF(OR(Data3!B9="Grand Total",Data3!B9=0),"",Data3!B9)</f>
        <v/>
      </c>
      <c r="B46" s="176" t="s">
        <v>486</v>
      </c>
      <c r="C46" s="193" t="str">
        <f ca="1">IFERROR(VLOOKUP(A46,Rezultatai!$B$43:$C$106,2,FALSE) &amp; " vertinimas ir finansavimo skyrimas","")</f>
        <v/>
      </c>
      <c r="D46" s="335"/>
      <c r="E46" s="336"/>
      <c r="F46" s="329"/>
      <c r="G46" s="329"/>
      <c r="H46" s="329"/>
      <c r="I46" s="329"/>
      <c r="J46" s="329"/>
      <c r="K46" s="329"/>
      <c r="L46" s="329"/>
      <c r="M46" s="329"/>
      <c r="N46" s="329"/>
      <c r="O46" s="329"/>
      <c r="P46" s="329"/>
      <c r="Q46" s="329"/>
      <c r="R46" s="329"/>
      <c r="S46" s="329"/>
      <c r="T46" s="329"/>
      <c r="U46" s="329"/>
      <c r="V46" s="329"/>
      <c r="W46" s="329"/>
      <c r="X46" s="329"/>
      <c r="Y46" s="329"/>
      <c r="Z46" s="329"/>
      <c r="AA46" s="329"/>
      <c r="AB46" s="329"/>
      <c r="AC46" s="329"/>
      <c r="AD46" s="329"/>
      <c r="AE46" s="329"/>
      <c r="AF46" s="329"/>
      <c r="AG46" s="329"/>
      <c r="AH46" s="329"/>
      <c r="AI46" s="329"/>
      <c r="AJ46" s="329"/>
      <c r="AK46" s="329"/>
      <c r="AL46" s="329"/>
      <c r="AM46" s="329"/>
      <c r="AN46" s="329"/>
      <c r="AO46" s="329"/>
      <c r="AP46" s="329"/>
      <c r="AQ46" s="329"/>
      <c r="AR46" s="329"/>
      <c r="AS46" s="329"/>
      <c r="AT46" s="329"/>
      <c r="AU46" s="329"/>
      <c r="AV46" s="329"/>
      <c r="AW46" s="329"/>
      <c r="AX46" s="329"/>
      <c r="AY46" s="329"/>
      <c r="AZ46" s="329"/>
      <c r="BA46" s="329"/>
      <c r="BB46" s="329"/>
      <c r="BC46" s="329"/>
      <c r="BD46" s="329"/>
      <c r="BE46" s="329"/>
      <c r="BF46" s="329"/>
      <c r="BG46" s="329"/>
      <c r="BH46" s="329"/>
      <c r="BI46" s="329"/>
      <c r="BJ46" s="329"/>
      <c r="BK46" s="329"/>
      <c r="BL46" s="329"/>
      <c r="BM46" s="329"/>
      <c r="BN46" s="329"/>
      <c r="BO46" s="329"/>
      <c r="BP46" s="329"/>
      <c r="BQ46" s="329"/>
      <c r="BR46" s="329"/>
      <c r="BS46" s="329"/>
      <c r="BT46" s="329"/>
      <c r="BU46" s="329"/>
      <c r="BV46" s="329"/>
      <c r="BW46" s="329"/>
      <c r="BX46" s="329"/>
      <c r="BY46" s="329"/>
      <c r="BZ46" s="329"/>
      <c r="CA46" s="329"/>
      <c r="CB46" s="329"/>
      <c r="CC46" s="329"/>
      <c r="CD46" s="329"/>
      <c r="CE46" s="329"/>
      <c r="CF46" s="329"/>
      <c r="CG46" s="329"/>
      <c r="CH46" s="329"/>
      <c r="CI46" s="329"/>
      <c r="CJ46" s="329"/>
      <c r="CK46" s="329"/>
      <c r="CL46" s="329"/>
      <c r="CM46" s="329"/>
      <c r="CN46" s="329"/>
      <c r="CO46" s="329"/>
      <c r="CP46" s="329"/>
      <c r="CQ46" s="329"/>
      <c r="CR46" s="329"/>
      <c r="CS46" s="329"/>
      <c r="CT46" s="329"/>
      <c r="CU46" s="329"/>
      <c r="CV46" s="329"/>
      <c r="CW46" s="329"/>
      <c r="CX46" s="329"/>
      <c r="CY46" s="329"/>
      <c r="CZ46" s="329"/>
      <c r="DA46" s="329"/>
      <c r="DB46" s="329"/>
      <c r="DC46" s="329"/>
      <c r="DD46" s="329"/>
      <c r="DE46" s="329"/>
      <c r="DF46" s="329"/>
      <c r="DG46" s="329"/>
      <c r="DH46" s="329"/>
      <c r="DI46" s="329"/>
      <c r="DJ46" s="329"/>
      <c r="DK46" s="329"/>
      <c r="DL46" s="329"/>
      <c r="DM46" s="329"/>
      <c r="DN46" s="329"/>
      <c r="DO46" s="329"/>
      <c r="DP46" s="329"/>
      <c r="DQ46" s="329"/>
      <c r="DR46" s="329"/>
      <c r="DS46" s="329"/>
      <c r="DT46" s="329"/>
      <c r="DU46" s="329"/>
      <c r="DV46" s="329"/>
      <c r="DW46" s="329"/>
      <c r="DX46" s="329"/>
      <c r="DY46" s="329"/>
      <c r="DZ46" s="329"/>
      <c r="EA46" s="329"/>
      <c r="EB46" s="329"/>
      <c r="EC46" s="329"/>
      <c r="ED46" s="329"/>
      <c r="EE46" s="329"/>
      <c r="EF46" s="329"/>
      <c r="EG46" s="329"/>
      <c r="EH46" s="329"/>
      <c r="EI46" s="329"/>
      <c r="EJ46" s="329"/>
      <c r="EK46" s="329"/>
      <c r="EL46" s="329"/>
      <c r="EM46" s="329"/>
      <c r="EN46" s="329"/>
      <c r="EO46" s="329"/>
      <c r="EP46" s="329"/>
      <c r="EQ46" s="329"/>
      <c r="ER46" s="329"/>
      <c r="ES46" s="329"/>
      <c r="ET46" s="329"/>
      <c r="EU46" s="329"/>
      <c r="EV46" s="329"/>
      <c r="EW46" s="329"/>
      <c r="EX46" s="329"/>
      <c r="EY46" s="329"/>
      <c r="EZ46" s="329"/>
      <c r="FA46" s="329"/>
      <c r="FB46" s="329"/>
      <c r="FC46" s="329"/>
      <c r="FD46" s="329"/>
      <c r="FE46" s="329"/>
      <c r="FF46" s="329"/>
      <c r="FG46" s="329"/>
      <c r="FH46" s="329"/>
      <c r="FI46" s="329"/>
      <c r="FJ46" s="329"/>
      <c r="FK46" s="329"/>
      <c r="FL46" s="329"/>
      <c r="FM46" s="329"/>
      <c r="FN46" s="329"/>
      <c r="FO46" s="329"/>
      <c r="FP46" s="329"/>
      <c r="FQ46" s="329"/>
      <c r="FR46" s="329"/>
      <c r="FS46" s="329"/>
      <c r="FT46" s="329"/>
      <c r="FU46" s="329"/>
      <c r="FV46" s="329"/>
      <c r="FW46" s="329"/>
      <c r="FX46" s="329"/>
      <c r="FY46" s="329"/>
      <c r="FZ46" s="329"/>
      <c r="GA46" s="329"/>
      <c r="GB46" s="329"/>
      <c r="GC46" s="329"/>
      <c r="GD46" s="329"/>
      <c r="GE46" s="329"/>
      <c r="GF46" s="329"/>
      <c r="GG46" s="329"/>
      <c r="GH46" s="329"/>
      <c r="GI46" s="329"/>
      <c r="GJ46" s="329"/>
      <c r="GK46" s="329"/>
      <c r="GL46" s="329"/>
      <c r="GM46" s="329"/>
      <c r="GN46" s="329"/>
      <c r="GO46" s="329"/>
      <c r="GP46" s="329"/>
      <c r="GQ46" s="329"/>
      <c r="GR46" s="329"/>
      <c r="GS46" s="329"/>
      <c r="GT46" s="329"/>
      <c r="GU46" s="329"/>
      <c r="GV46" s="329"/>
      <c r="GW46" s="329"/>
      <c r="GX46" s="329"/>
      <c r="GY46" s="329"/>
      <c r="GZ46" s="329"/>
      <c r="HA46" s="329"/>
      <c r="HB46" s="329"/>
      <c r="HC46" s="329"/>
      <c r="HD46" s="329"/>
      <c r="HE46" s="329"/>
      <c r="HF46" s="329"/>
      <c r="HG46" s="329"/>
      <c r="HH46" s="329"/>
      <c r="HI46" s="329"/>
      <c r="HJ46" s="329"/>
      <c r="HK46" s="329"/>
      <c r="HL46" s="329"/>
      <c r="HM46" s="329"/>
      <c r="HN46" s="329"/>
      <c r="HO46" s="329"/>
      <c r="HP46" s="329"/>
      <c r="HQ46" s="329"/>
      <c r="HR46" s="329"/>
      <c r="HS46" s="329"/>
      <c r="HT46" s="329"/>
      <c r="HU46" s="329"/>
      <c r="HV46" s="329"/>
      <c r="HW46" s="329"/>
      <c r="HX46" s="329"/>
      <c r="HY46" s="329"/>
      <c r="HZ46" s="329"/>
      <c r="IA46" s="329"/>
      <c r="IB46" s="329"/>
      <c r="IC46" s="329"/>
      <c r="ID46" s="329"/>
      <c r="IE46" s="329"/>
      <c r="IF46" s="329"/>
      <c r="IG46" s="329"/>
      <c r="IH46" s="329"/>
      <c r="II46" s="329"/>
      <c r="IJ46" s="329"/>
      <c r="IK46" s="329"/>
      <c r="IL46" s="329"/>
      <c r="IM46" s="329"/>
      <c r="IN46" s="329"/>
      <c r="IO46" s="329"/>
      <c r="IP46" s="329"/>
      <c r="IQ46" s="329"/>
      <c r="IR46" s="329"/>
      <c r="IS46" s="329"/>
      <c r="IT46" s="329"/>
      <c r="IU46" s="329"/>
      <c r="IV46" s="329"/>
      <c r="IW46" s="329"/>
      <c r="IX46" s="329"/>
      <c r="IY46" s="329"/>
      <c r="IZ46" s="329"/>
      <c r="JA46" s="329"/>
      <c r="JB46" s="329"/>
      <c r="JC46" s="329"/>
      <c r="JD46" s="329"/>
      <c r="JE46" s="329"/>
      <c r="JF46" s="329"/>
      <c r="JG46" s="329"/>
      <c r="JH46" s="329"/>
      <c r="JI46" s="329"/>
      <c r="JJ46" s="329"/>
      <c r="JK46" s="329"/>
      <c r="JL46" s="329"/>
      <c r="JM46" s="329"/>
      <c r="JN46" s="329"/>
      <c r="JO46" s="329"/>
      <c r="JP46" s="329"/>
      <c r="JQ46" s="329"/>
      <c r="JR46" s="329"/>
      <c r="JS46" s="329"/>
      <c r="JT46" s="329"/>
      <c r="JU46" s="329"/>
      <c r="JV46" s="329"/>
      <c r="JW46" s="329"/>
      <c r="JX46" s="329"/>
      <c r="JY46" s="329"/>
      <c r="JZ46" s="329"/>
      <c r="KA46" s="329"/>
      <c r="KB46" s="329"/>
      <c r="KC46" s="329"/>
      <c r="KD46" s="329"/>
      <c r="KE46" s="329"/>
      <c r="KF46" s="329"/>
      <c r="KG46" s="329"/>
      <c r="KH46" s="329"/>
      <c r="KI46" s="329"/>
      <c r="KJ46" s="329"/>
      <c r="KK46" s="329"/>
      <c r="KL46" s="329"/>
      <c r="KM46" s="329"/>
      <c r="KN46" s="329"/>
      <c r="KO46" s="329"/>
      <c r="KP46" s="329"/>
      <c r="KQ46" s="329"/>
      <c r="KR46" s="329"/>
      <c r="KS46" s="329"/>
      <c r="KT46" s="329"/>
      <c r="KU46" s="329"/>
      <c r="KV46" s="329"/>
      <c r="KW46" s="329"/>
      <c r="KX46" s="329"/>
      <c r="KY46" s="329"/>
      <c r="KZ46" s="329"/>
      <c r="LA46" s="329"/>
      <c r="LB46" s="329"/>
      <c r="LC46" s="329"/>
      <c r="LD46" s="329"/>
      <c r="LE46" s="329"/>
      <c r="LF46" s="329"/>
      <c r="LG46" s="329"/>
      <c r="LH46" s="329"/>
      <c r="LI46" s="329"/>
      <c r="LJ46" s="329"/>
      <c r="LK46" s="329"/>
      <c r="LL46" s="329"/>
      <c r="LM46" s="329"/>
    </row>
    <row r="47" spans="1:325" hidden="1">
      <c r="A47" s="145" t="str">
        <f>IF(OR(Data3!B9="Grand Total",Data3!B9=0),"",Data3!B9)</f>
        <v/>
      </c>
      <c r="B47" s="176" t="s">
        <v>487</v>
      </c>
      <c r="C47" s="193" t="str">
        <f ca="1">IFERROR(VLOOKUP(A47,Rezultatai!$B$43:$C$106,2,FALSE) &amp; " finansavimo sutarčių rengimas ir sudarymas","")</f>
        <v/>
      </c>
      <c r="D47" s="335"/>
      <c r="E47" s="336"/>
      <c r="F47" s="329"/>
      <c r="G47" s="329"/>
      <c r="H47" s="329"/>
      <c r="I47" s="329"/>
      <c r="J47" s="329"/>
      <c r="K47" s="329"/>
      <c r="L47" s="329"/>
      <c r="M47" s="329"/>
      <c r="N47" s="329"/>
      <c r="O47" s="329"/>
      <c r="P47" s="329"/>
      <c r="Q47" s="329"/>
      <c r="R47" s="329"/>
      <c r="S47" s="329"/>
      <c r="T47" s="329"/>
      <c r="U47" s="329"/>
      <c r="V47" s="329"/>
      <c r="W47" s="329"/>
      <c r="X47" s="329"/>
      <c r="Y47" s="329"/>
      <c r="Z47" s="329"/>
      <c r="AA47" s="329"/>
      <c r="AB47" s="329"/>
      <c r="AC47" s="329"/>
      <c r="AD47" s="329"/>
      <c r="AE47" s="329"/>
      <c r="AF47" s="329"/>
      <c r="AG47" s="329"/>
      <c r="AH47" s="329"/>
      <c r="AI47" s="329"/>
      <c r="AJ47" s="329"/>
      <c r="AK47" s="329"/>
      <c r="AL47" s="329"/>
      <c r="AM47" s="329"/>
      <c r="AN47" s="329"/>
      <c r="AO47" s="329"/>
      <c r="AP47" s="329"/>
      <c r="AQ47" s="329"/>
      <c r="AR47" s="329"/>
      <c r="AS47" s="329"/>
      <c r="AT47" s="329"/>
      <c r="AU47" s="329"/>
      <c r="AV47" s="329"/>
      <c r="AW47" s="329"/>
      <c r="AX47" s="329"/>
      <c r="AY47" s="329"/>
      <c r="AZ47" s="329"/>
      <c r="BA47" s="329"/>
      <c r="BB47" s="329"/>
      <c r="BC47" s="329"/>
      <c r="BD47" s="329"/>
      <c r="BE47" s="329"/>
      <c r="BF47" s="329"/>
      <c r="BG47" s="329"/>
      <c r="BH47" s="329"/>
      <c r="BI47" s="329"/>
      <c r="BJ47" s="329"/>
      <c r="BK47" s="329"/>
      <c r="BL47" s="329"/>
      <c r="BM47" s="329"/>
      <c r="BN47" s="329"/>
      <c r="BO47" s="329"/>
      <c r="BP47" s="329"/>
      <c r="BQ47" s="329"/>
      <c r="BR47" s="329"/>
      <c r="BS47" s="329"/>
      <c r="BT47" s="329"/>
      <c r="BU47" s="329"/>
      <c r="BV47" s="329"/>
      <c r="BW47" s="329"/>
      <c r="BX47" s="329"/>
      <c r="BY47" s="329"/>
      <c r="BZ47" s="329"/>
      <c r="CA47" s="329"/>
      <c r="CB47" s="329"/>
      <c r="CC47" s="329"/>
      <c r="CD47" s="329"/>
      <c r="CE47" s="329"/>
      <c r="CF47" s="329"/>
      <c r="CG47" s="329"/>
      <c r="CH47" s="329"/>
      <c r="CI47" s="329"/>
      <c r="CJ47" s="329"/>
      <c r="CK47" s="329"/>
      <c r="CL47" s="329"/>
      <c r="CM47" s="329"/>
      <c r="CN47" s="329"/>
      <c r="CO47" s="329"/>
      <c r="CP47" s="329"/>
      <c r="CQ47" s="329"/>
      <c r="CR47" s="329"/>
      <c r="CS47" s="329"/>
      <c r="CT47" s="329"/>
      <c r="CU47" s="329"/>
      <c r="CV47" s="329"/>
      <c r="CW47" s="329"/>
      <c r="CX47" s="329"/>
      <c r="CY47" s="329"/>
      <c r="CZ47" s="329"/>
      <c r="DA47" s="329"/>
      <c r="DB47" s="329"/>
      <c r="DC47" s="329"/>
      <c r="DD47" s="329"/>
      <c r="DE47" s="329"/>
      <c r="DF47" s="329"/>
      <c r="DG47" s="329"/>
      <c r="DH47" s="329"/>
      <c r="DI47" s="329"/>
      <c r="DJ47" s="329"/>
      <c r="DK47" s="329"/>
      <c r="DL47" s="329"/>
      <c r="DM47" s="329"/>
      <c r="DN47" s="329"/>
      <c r="DO47" s="329"/>
      <c r="DP47" s="329"/>
      <c r="DQ47" s="329"/>
      <c r="DR47" s="329"/>
      <c r="DS47" s="329"/>
      <c r="DT47" s="329"/>
      <c r="DU47" s="329"/>
      <c r="DV47" s="329"/>
      <c r="DW47" s="329"/>
      <c r="DX47" s="329"/>
      <c r="DY47" s="329"/>
      <c r="DZ47" s="329"/>
      <c r="EA47" s="329"/>
      <c r="EB47" s="329"/>
      <c r="EC47" s="329"/>
      <c r="ED47" s="329"/>
      <c r="EE47" s="329"/>
      <c r="EF47" s="329"/>
      <c r="EG47" s="329"/>
      <c r="EH47" s="329"/>
      <c r="EI47" s="329"/>
      <c r="EJ47" s="329"/>
      <c r="EK47" s="329"/>
      <c r="EL47" s="329"/>
      <c r="EM47" s="329"/>
      <c r="EN47" s="329"/>
      <c r="EO47" s="329"/>
      <c r="EP47" s="329"/>
      <c r="EQ47" s="329"/>
      <c r="ER47" s="329"/>
      <c r="ES47" s="329"/>
      <c r="ET47" s="329"/>
      <c r="EU47" s="329"/>
      <c r="EV47" s="329"/>
      <c r="EW47" s="329"/>
      <c r="EX47" s="329"/>
      <c r="EY47" s="329"/>
      <c r="EZ47" s="329"/>
      <c r="FA47" s="329"/>
      <c r="FB47" s="329"/>
      <c r="FC47" s="329"/>
      <c r="FD47" s="329"/>
      <c r="FE47" s="329"/>
      <c r="FF47" s="329"/>
      <c r="FG47" s="329"/>
      <c r="FH47" s="329"/>
      <c r="FI47" s="329"/>
      <c r="FJ47" s="329"/>
      <c r="FK47" s="329"/>
      <c r="FL47" s="329"/>
      <c r="FM47" s="329"/>
      <c r="FN47" s="329"/>
      <c r="FO47" s="329"/>
      <c r="FP47" s="329"/>
      <c r="FQ47" s="329"/>
      <c r="FR47" s="329"/>
      <c r="FS47" s="329"/>
      <c r="FT47" s="329"/>
      <c r="FU47" s="329"/>
      <c r="FV47" s="329"/>
      <c r="FW47" s="329"/>
      <c r="FX47" s="329"/>
      <c r="FY47" s="329"/>
      <c r="FZ47" s="329"/>
      <c r="GA47" s="329"/>
      <c r="GB47" s="329"/>
      <c r="GC47" s="329"/>
      <c r="GD47" s="329"/>
      <c r="GE47" s="329"/>
      <c r="GF47" s="329"/>
      <c r="GG47" s="329"/>
      <c r="GH47" s="329"/>
      <c r="GI47" s="329"/>
      <c r="GJ47" s="329"/>
      <c r="GK47" s="329"/>
      <c r="GL47" s="329"/>
      <c r="GM47" s="329"/>
      <c r="GN47" s="329"/>
      <c r="GO47" s="329"/>
      <c r="GP47" s="329"/>
      <c r="GQ47" s="329"/>
      <c r="GR47" s="329"/>
      <c r="GS47" s="329"/>
      <c r="GT47" s="329"/>
      <c r="GU47" s="329"/>
      <c r="GV47" s="329"/>
      <c r="GW47" s="329"/>
      <c r="GX47" s="329"/>
      <c r="GY47" s="329"/>
      <c r="GZ47" s="329"/>
      <c r="HA47" s="329"/>
      <c r="HB47" s="329"/>
      <c r="HC47" s="329"/>
      <c r="HD47" s="329"/>
      <c r="HE47" s="329"/>
      <c r="HF47" s="329"/>
      <c r="HG47" s="329"/>
      <c r="HH47" s="329"/>
      <c r="HI47" s="329"/>
      <c r="HJ47" s="329"/>
      <c r="HK47" s="329"/>
      <c r="HL47" s="329"/>
      <c r="HM47" s="329"/>
      <c r="HN47" s="329"/>
      <c r="HO47" s="329"/>
      <c r="HP47" s="329"/>
      <c r="HQ47" s="329"/>
      <c r="HR47" s="329"/>
      <c r="HS47" s="329"/>
      <c r="HT47" s="329"/>
      <c r="HU47" s="329"/>
      <c r="HV47" s="329"/>
      <c r="HW47" s="329"/>
      <c r="HX47" s="329"/>
      <c r="HY47" s="329"/>
      <c r="HZ47" s="329"/>
      <c r="IA47" s="329"/>
      <c r="IB47" s="329"/>
      <c r="IC47" s="329"/>
      <c r="ID47" s="329"/>
      <c r="IE47" s="329"/>
      <c r="IF47" s="329"/>
      <c r="IG47" s="329"/>
      <c r="IH47" s="329"/>
      <c r="II47" s="329"/>
      <c r="IJ47" s="329"/>
      <c r="IK47" s="329"/>
      <c r="IL47" s="329"/>
      <c r="IM47" s="329"/>
      <c r="IN47" s="329"/>
      <c r="IO47" s="329"/>
      <c r="IP47" s="329"/>
      <c r="IQ47" s="329"/>
      <c r="IR47" s="329"/>
      <c r="IS47" s="329"/>
      <c r="IT47" s="329"/>
      <c r="IU47" s="329"/>
      <c r="IV47" s="329"/>
      <c r="IW47" s="329"/>
      <c r="IX47" s="329"/>
      <c r="IY47" s="329"/>
      <c r="IZ47" s="329"/>
      <c r="JA47" s="329"/>
      <c r="JB47" s="329"/>
      <c r="JC47" s="329"/>
      <c r="JD47" s="329"/>
      <c r="JE47" s="329"/>
      <c r="JF47" s="329"/>
      <c r="JG47" s="329"/>
      <c r="JH47" s="329"/>
      <c r="JI47" s="329"/>
      <c r="JJ47" s="329"/>
      <c r="JK47" s="329"/>
      <c r="JL47" s="329"/>
      <c r="JM47" s="329"/>
      <c r="JN47" s="329"/>
      <c r="JO47" s="329"/>
      <c r="JP47" s="329"/>
      <c r="JQ47" s="329"/>
      <c r="JR47" s="329"/>
      <c r="JS47" s="329"/>
      <c r="JT47" s="329"/>
      <c r="JU47" s="329"/>
      <c r="JV47" s="329"/>
      <c r="JW47" s="329"/>
      <c r="JX47" s="329"/>
      <c r="JY47" s="329"/>
      <c r="JZ47" s="329"/>
      <c r="KA47" s="329"/>
      <c r="KB47" s="329"/>
      <c r="KC47" s="329"/>
      <c r="KD47" s="329"/>
      <c r="KE47" s="329"/>
      <c r="KF47" s="329"/>
      <c r="KG47" s="329"/>
      <c r="KH47" s="329"/>
      <c r="KI47" s="329"/>
      <c r="KJ47" s="329"/>
      <c r="KK47" s="329"/>
      <c r="KL47" s="329"/>
      <c r="KM47" s="329"/>
      <c r="KN47" s="329"/>
      <c r="KO47" s="329"/>
      <c r="KP47" s="329"/>
      <c r="KQ47" s="329"/>
      <c r="KR47" s="329"/>
      <c r="KS47" s="329"/>
      <c r="KT47" s="329"/>
      <c r="KU47" s="329"/>
      <c r="KV47" s="329"/>
      <c r="KW47" s="329"/>
      <c r="KX47" s="329"/>
      <c r="KY47" s="329"/>
      <c r="KZ47" s="329"/>
      <c r="LA47" s="329"/>
      <c r="LB47" s="329"/>
      <c r="LC47" s="329"/>
      <c r="LD47" s="329"/>
      <c r="LE47" s="329"/>
      <c r="LF47" s="329"/>
      <c r="LG47" s="329"/>
      <c r="LH47" s="329"/>
      <c r="LI47" s="329"/>
      <c r="LJ47" s="329"/>
      <c r="LK47" s="329"/>
      <c r="LL47" s="329"/>
      <c r="LM47" s="329"/>
    </row>
    <row r="48" spans="1:325" hidden="1">
      <c r="A48" s="145" t="str">
        <f>IF(OR(Data3!B10="Grand Total",Data3!B10=0),"",Data3!B10)</f>
        <v/>
      </c>
      <c r="B48" s="176" t="s">
        <v>488</v>
      </c>
      <c r="C48" s="193" t="str">
        <f ca="1">IFERROR(VLOOKUP(A48,Rezultatai!$B$43:$C$106,2,FALSE) &amp; " finansavimo sutarčių rengimas ir sudarymas","")</f>
        <v/>
      </c>
      <c r="D48" s="335"/>
      <c r="E48" s="336"/>
      <c r="F48" s="329"/>
      <c r="G48" s="329"/>
      <c r="H48" s="329"/>
      <c r="I48" s="329"/>
      <c r="J48" s="329"/>
      <c r="K48" s="329"/>
      <c r="L48" s="329"/>
      <c r="M48" s="329"/>
      <c r="N48" s="329"/>
      <c r="O48" s="329"/>
      <c r="P48" s="329"/>
      <c r="Q48" s="329"/>
      <c r="R48" s="329"/>
      <c r="S48" s="329"/>
      <c r="T48" s="329"/>
      <c r="U48" s="329"/>
      <c r="V48" s="329"/>
      <c r="W48" s="329"/>
      <c r="X48" s="329"/>
      <c r="Y48" s="329"/>
      <c r="Z48" s="329"/>
      <c r="AA48" s="329"/>
      <c r="AB48" s="329"/>
      <c r="AC48" s="329"/>
      <c r="AD48" s="329"/>
      <c r="AE48" s="329"/>
      <c r="AF48" s="329"/>
      <c r="AG48" s="329"/>
      <c r="AH48" s="329"/>
      <c r="AI48" s="329"/>
      <c r="AJ48" s="329"/>
      <c r="AK48" s="329"/>
      <c r="AL48" s="329"/>
      <c r="AM48" s="329"/>
      <c r="AN48" s="329"/>
      <c r="AO48" s="329"/>
      <c r="AP48" s="329"/>
      <c r="AQ48" s="329"/>
      <c r="AR48" s="329"/>
      <c r="AS48" s="329"/>
      <c r="AT48" s="329"/>
      <c r="AU48" s="329"/>
      <c r="AV48" s="329"/>
      <c r="AW48" s="329"/>
      <c r="AX48" s="329"/>
      <c r="AY48" s="329"/>
      <c r="AZ48" s="329"/>
      <c r="BA48" s="329"/>
      <c r="BB48" s="329"/>
      <c r="BC48" s="329"/>
      <c r="BD48" s="329"/>
      <c r="BE48" s="329"/>
      <c r="BF48" s="329"/>
      <c r="BG48" s="329"/>
      <c r="BH48" s="329"/>
      <c r="BI48" s="329"/>
      <c r="BJ48" s="329"/>
      <c r="BK48" s="329"/>
      <c r="BL48" s="329"/>
      <c r="BM48" s="329"/>
      <c r="BN48" s="329"/>
      <c r="BO48" s="329"/>
      <c r="BP48" s="329"/>
      <c r="BQ48" s="329"/>
      <c r="BR48" s="329"/>
      <c r="BS48" s="329"/>
      <c r="BT48" s="329"/>
      <c r="BU48" s="329"/>
      <c r="BV48" s="329"/>
      <c r="BW48" s="329"/>
      <c r="BX48" s="329"/>
      <c r="BY48" s="329"/>
      <c r="BZ48" s="329"/>
      <c r="CA48" s="329"/>
      <c r="CB48" s="329"/>
      <c r="CC48" s="329"/>
      <c r="CD48" s="329"/>
      <c r="CE48" s="329"/>
      <c r="CF48" s="329"/>
      <c r="CG48" s="329"/>
      <c r="CH48" s="329"/>
      <c r="CI48" s="329"/>
      <c r="CJ48" s="329"/>
      <c r="CK48" s="329"/>
      <c r="CL48" s="329"/>
      <c r="CM48" s="329"/>
      <c r="CN48" s="329"/>
      <c r="CO48" s="329"/>
      <c r="CP48" s="329"/>
      <c r="CQ48" s="329"/>
      <c r="CR48" s="329"/>
      <c r="CS48" s="329"/>
      <c r="CT48" s="329"/>
      <c r="CU48" s="329"/>
      <c r="CV48" s="329"/>
      <c r="CW48" s="329"/>
      <c r="CX48" s="329"/>
      <c r="CY48" s="329"/>
      <c r="CZ48" s="329"/>
      <c r="DA48" s="329"/>
      <c r="DB48" s="329"/>
      <c r="DC48" s="329"/>
      <c r="DD48" s="329"/>
      <c r="DE48" s="329"/>
      <c r="DF48" s="329"/>
      <c r="DG48" s="329"/>
      <c r="DH48" s="329"/>
      <c r="DI48" s="329"/>
      <c r="DJ48" s="329"/>
      <c r="DK48" s="329"/>
      <c r="DL48" s="329"/>
      <c r="DM48" s="329"/>
      <c r="DN48" s="329"/>
      <c r="DO48" s="329"/>
      <c r="DP48" s="329"/>
      <c r="DQ48" s="329"/>
      <c r="DR48" s="329"/>
      <c r="DS48" s="329"/>
      <c r="DT48" s="329"/>
      <c r="DU48" s="329"/>
      <c r="DV48" s="329"/>
      <c r="DW48" s="329"/>
      <c r="DX48" s="329"/>
      <c r="DY48" s="329"/>
      <c r="DZ48" s="329"/>
      <c r="EA48" s="329"/>
      <c r="EB48" s="329"/>
      <c r="EC48" s="329"/>
      <c r="ED48" s="329"/>
      <c r="EE48" s="329"/>
      <c r="EF48" s="329"/>
      <c r="EG48" s="329"/>
      <c r="EH48" s="329"/>
      <c r="EI48" s="329"/>
      <c r="EJ48" s="329"/>
      <c r="EK48" s="329"/>
      <c r="EL48" s="329"/>
      <c r="EM48" s="329"/>
      <c r="EN48" s="329"/>
      <c r="EO48" s="329"/>
      <c r="EP48" s="329"/>
      <c r="EQ48" s="329"/>
      <c r="ER48" s="329"/>
      <c r="ES48" s="329"/>
      <c r="ET48" s="329"/>
      <c r="EU48" s="329"/>
      <c r="EV48" s="329"/>
      <c r="EW48" s="329"/>
      <c r="EX48" s="329"/>
      <c r="EY48" s="329"/>
      <c r="EZ48" s="329"/>
      <c r="FA48" s="329"/>
      <c r="FB48" s="329"/>
      <c r="FC48" s="329"/>
      <c r="FD48" s="329"/>
      <c r="FE48" s="329"/>
      <c r="FF48" s="329"/>
      <c r="FG48" s="329"/>
      <c r="FH48" s="329"/>
      <c r="FI48" s="329"/>
      <c r="FJ48" s="329"/>
      <c r="FK48" s="329"/>
      <c r="FL48" s="329"/>
      <c r="FM48" s="329"/>
      <c r="FN48" s="329"/>
      <c r="FO48" s="329"/>
      <c r="FP48" s="329"/>
      <c r="FQ48" s="329"/>
      <c r="FR48" s="329"/>
      <c r="FS48" s="329"/>
      <c r="FT48" s="329"/>
      <c r="FU48" s="329"/>
      <c r="FV48" s="329"/>
      <c r="FW48" s="329"/>
      <c r="FX48" s="329"/>
      <c r="FY48" s="329"/>
      <c r="FZ48" s="329"/>
      <c r="GA48" s="329"/>
      <c r="GB48" s="329"/>
      <c r="GC48" s="329"/>
      <c r="GD48" s="329"/>
      <c r="GE48" s="329"/>
      <c r="GF48" s="329"/>
      <c r="GG48" s="329"/>
      <c r="GH48" s="329"/>
      <c r="GI48" s="329"/>
      <c r="GJ48" s="329"/>
      <c r="GK48" s="329"/>
      <c r="GL48" s="329"/>
      <c r="GM48" s="329"/>
      <c r="GN48" s="329"/>
      <c r="GO48" s="329"/>
      <c r="GP48" s="329"/>
      <c r="GQ48" s="329"/>
      <c r="GR48" s="329"/>
      <c r="GS48" s="329"/>
      <c r="GT48" s="329"/>
      <c r="GU48" s="329"/>
      <c r="GV48" s="329"/>
      <c r="GW48" s="329"/>
      <c r="GX48" s="329"/>
      <c r="GY48" s="329"/>
      <c r="GZ48" s="329"/>
      <c r="HA48" s="329"/>
      <c r="HB48" s="329"/>
      <c r="HC48" s="329"/>
      <c r="HD48" s="329"/>
      <c r="HE48" s="329"/>
      <c r="HF48" s="329"/>
      <c r="HG48" s="329"/>
      <c r="HH48" s="329"/>
      <c r="HI48" s="329"/>
      <c r="HJ48" s="329"/>
      <c r="HK48" s="329"/>
      <c r="HL48" s="329"/>
      <c r="HM48" s="329"/>
      <c r="HN48" s="329"/>
      <c r="HO48" s="329"/>
      <c r="HP48" s="329"/>
      <c r="HQ48" s="329"/>
      <c r="HR48" s="329"/>
      <c r="HS48" s="329"/>
      <c r="HT48" s="329"/>
      <c r="HU48" s="329"/>
      <c r="HV48" s="329"/>
      <c r="HW48" s="329"/>
      <c r="HX48" s="329"/>
      <c r="HY48" s="329"/>
      <c r="HZ48" s="329"/>
      <c r="IA48" s="329"/>
      <c r="IB48" s="329"/>
      <c r="IC48" s="329"/>
      <c r="ID48" s="329"/>
      <c r="IE48" s="329"/>
      <c r="IF48" s="329"/>
      <c r="IG48" s="329"/>
      <c r="IH48" s="329"/>
      <c r="II48" s="329"/>
      <c r="IJ48" s="329"/>
      <c r="IK48" s="329"/>
      <c r="IL48" s="329"/>
      <c r="IM48" s="329"/>
      <c r="IN48" s="329"/>
      <c r="IO48" s="329"/>
      <c r="IP48" s="329"/>
      <c r="IQ48" s="329"/>
      <c r="IR48" s="329"/>
      <c r="IS48" s="329"/>
      <c r="IT48" s="329"/>
      <c r="IU48" s="329"/>
      <c r="IV48" s="329"/>
      <c r="IW48" s="329"/>
      <c r="IX48" s="329"/>
      <c r="IY48" s="329"/>
      <c r="IZ48" s="329"/>
      <c r="JA48" s="329"/>
      <c r="JB48" s="329"/>
      <c r="JC48" s="329"/>
      <c r="JD48" s="329"/>
      <c r="JE48" s="329"/>
      <c r="JF48" s="329"/>
      <c r="JG48" s="329"/>
      <c r="JH48" s="329"/>
      <c r="JI48" s="329"/>
      <c r="JJ48" s="329"/>
      <c r="JK48" s="329"/>
      <c r="JL48" s="329"/>
      <c r="JM48" s="329"/>
      <c r="JN48" s="329"/>
      <c r="JO48" s="329"/>
      <c r="JP48" s="329"/>
      <c r="JQ48" s="329"/>
      <c r="JR48" s="329"/>
      <c r="JS48" s="329"/>
      <c r="JT48" s="329"/>
      <c r="JU48" s="329"/>
      <c r="JV48" s="329"/>
      <c r="JW48" s="329"/>
      <c r="JX48" s="329"/>
      <c r="JY48" s="329"/>
      <c r="JZ48" s="329"/>
      <c r="KA48" s="329"/>
      <c r="KB48" s="329"/>
      <c r="KC48" s="329"/>
      <c r="KD48" s="329"/>
      <c r="KE48" s="329"/>
      <c r="KF48" s="329"/>
      <c r="KG48" s="329"/>
      <c r="KH48" s="329"/>
      <c r="KI48" s="329"/>
      <c r="KJ48" s="329"/>
      <c r="KK48" s="329"/>
      <c r="KL48" s="329"/>
      <c r="KM48" s="329"/>
      <c r="KN48" s="329"/>
      <c r="KO48" s="329"/>
      <c r="KP48" s="329"/>
      <c r="KQ48" s="329"/>
      <c r="KR48" s="329"/>
      <c r="KS48" s="329"/>
      <c r="KT48" s="329"/>
      <c r="KU48" s="329"/>
      <c r="KV48" s="329"/>
      <c r="KW48" s="329"/>
      <c r="KX48" s="329"/>
      <c r="KY48" s="329"/>
      <c r="KZ48" s="329"/>
      <c r="LA48" s="329"/>
      <c r="LB48" s="329"/>
      <c r="LC48" s="329"/>
      <c r="LD48" s="329"/>
      <c r="LE48" s="329"/>
      <c r="LF48" s="329"/>
      <c r="LG48" s="329"/>
      <c r="LH48" s="329"/>
      <c r="LI48" s="329"/>
      <c r="LJ48" s="329"/>
      <c r="LK48" s="329"/>
      <c r="LL48" s="329"/>
      <c r="LM48" s="329"/>
    </row>
    <row r="49" spans="1:325" hidden="1">
      <c r="A49" s="145" t="str">
        <f>IF(OR(Data3!B10="Grand Total",Data3!B10=0),"",Data3!B10)</f>
        <v/>
      </c>
      <c r="B49" s="176" t="s">
        <v>489</v>
      </c>
      <c r="C49" s="193" t="str">
        <f ca="1">IFERROR(VLOOKUP(A49,Rezultatai!$B$43:$C$106,2,FALSE) &amp; " finansavimo sutarčių rengimas ir sudarymas","")</f>
        <v/>
      </c>
      <c r="D49" s="335"/>
      <c r="E49" s="336"/>
      <c r="F49" s="329"/>
      <c r="G49" s="329"/>
      <c r="H49" s="329"/>
      <c r="I49" s="329"/>
      <c r="J49" s="329"/>
      <c r="K49" s="329"/>
      <c r="L49" s="329"/>
      <c r="M49" s="329"/>
      <c r="N49" s="329"/>
      <c r="O49" s="329"/>
      <c r="P49" s="329"/>
      <c r="Q49" s="329"/>
      <c r="R49" s="329"/>
      <c r="S49" s="329"/>
      <c r="T49" s="329"/>
      <c r="U49" s="329"/>
      <c r="V49" s="329"/>
      <c r="W49" s="329"/>
      <c r="X49" s="329"/>
      <c r="Y49" s="329"/>
      <c r="Z49" s="329"/>
      <c r="AA49" s="329"/>
      <c r="AB49" s="329"/>
      <c r="AC49" s="329"/>
      <c r="AD49" s="329"/>
      <c r="AE49" s="329"/>
      <c r="AF49" s="329"/>
      <c r="AG49" s="329"/>
      <c r="AH49" s="329"/>
      <c r="AI49" s="329"/>
      <c r="AJ49" s="329"/>
      <c r="AK49" s="329"/>
      <c r="AL49" s="329"/>
      <c r="AM49" s="329"/>
      <c r="AN49" s="329"/>
      <c r="AO49" s="329"/>
      <c r="AP49" s="329"/>
      <c r="AQ49" s="329"/>
      <c r="AR49" s="329"/>
      <c r="AS49" s="329"/>
      <c r="AT49" s="329"/>
      <c r="AU49" s="329"/>
      <c r="AV49" s="329"/>
      <c r="AW49" s="329"/>
      <c r="AX49" s="329"/>
      <c r="AY49" s="329"/>
      <c r="AZ49" s="329"/>
      <c r="BA49" s="329"/>
      <c r="BB49" s="329"/>
      <c r="BC49" s="329"/>
      <c r="BD49" s="329"/>
      <c r="BE49" s="329"/>
      <c r="BF49" s="329"/>
      <c r="BG49" s="329"/>
      <c r="BH49" s="329"/>
      <c r="BI49" s="329"/>
      <c r="BJ49" s="329"/>
      <c r="BK49" s="329"/>
      <c r="BL49" s="329"/>
      <c r="BM49" s="329"/>
      <c r="BN49" s="329"/>
      <c r="BO49" s="329"/>
      <c r="BP49" s="329"/>
      <c r="BQ49" s="329"/>
      <c r="BR49" s="329"/>
      <c r="BS49" s="329"/>
      <c r="BT49" s="329"/>
      <c r="BU49" s="329"/>
      <c r="BV49" s="329"/>
      <c r="BW49" s="329"/>
      <c r="BX49" s="329"/>
      <c r="BY49" s="329"/>
      <c r="BZ49" s="329"/>
      <c r="CA49" s="329"/>
      <c r="CB49" s="329"/>
      <c r="CC49" s="329"/>
      <c r="CD49" s="329"/>
      <c r="CE49" s="329"/>
      <c r="CF49" s="329"/>
      <c r="CG49" s="329"/>
      <c r="CH49" s="329"/>
      <c r="CI49" s="329"/>
      <c r="CJ49" s="329"/>
      <c r="CK49" s="329"/>
      <c r="CL49" s="329"/>
      <c r="CM49" s="329"/>
      <c r="CN49" s="329"/>
      <c r="CO49" s="329"/>
      <c r="CP49" s="329"/>
      <c r="CQ49" s="329"/>
      <c r="CR49" s="329"/>
      <c r="CS49" s="329"/>
      <c r="CT49" s="329"/>
      <c r="CU49" s="329"/>
      <c r="CV49" s="329"/>
      <c r="CW49" s="329"/>
      <c r="CX49" s="329"/>
      <c r="CY49" s="329"/>
      <c r="CZ49" s="329"/>
      <c r="DA49" s="329"/>
      <c r="DB49" s="329"/>
      <c r="DC49" s="329"/>
      <c r="DD49" s="329"/>
      <c r="DE49" s="329"/>
      <c r="DF49" s="329"/>
      <c r="DG49" s="329"/>
      <c r="DH49" s="329"/>
      <c r="DI49" s="329"/>
      <c r="DJ49" s="329"/>
      <c r="DK49" s="329"/>
      <c r="DL49" s="329"/>
      <c r="DM49" s="329"/>
      <c r="DN49" s="329"/>
      <c r="DO49" s="329"/>
      <c r="DP49" s="329"/>
      <c r="DQ49" s="329"/>
      <c r="DR49" s="329"/>
      <c r="DS49" s="329"/>
      <c r="DT49" s="329"/>
      <c r="DU49" s="329"/>
      <c r="DV49" s="329"/>
      <c r="DW49" s="329"/>
      <c r="DX49" s="329"/>
      <c r="DY49" s="329"/>
      <c r="DZ49" s="329"/>
      <c r="EA49" s="329"/>
      <c r="EB49" s="329"/>
      <c r="EC49" s="329"/>
      <c r="ED49" s="329"/>
      <c r="EE49" s="329"/>
      <c r="EF49" s="329"/>
      <c r="EG49" s="329"/>
      <c r="EH49" s="329"/>
      <c r="EI49" s="329"/>
      <c r="EJ49" s="329"/>
      <c r="EK49" s="329"/>
      <c r="EL49" s="329"/>
      <c r="EM49" s="329"/>
      <c r="EN49" s="329"/>
      <c r="EO49" s="329"/>
      <c r="EP49" s="329"/>
      <c r="EQ49" s="329"/>
      <c r="ER49" s="329"/>
      <c r="ES49" s="329"/>
      <c r="ET49" s="329"/>
      <c r="EU49" s="329"/>
      <c r="EV49" s="329"/>
      <c r="EW49" s="329"/>
      <c r="EX49" s="329"/>
      <c r="EY49" s="329"/>
      <c r="EZ49" s="329"/>
      <c r="FA49" s="329"/>
      <c r="FB49" s="329"/>
      <c r="FC49" s="329"/>
      <c r="FD49" s="329"/>
      <c r="FE49" s="329"/>
      <c r="FF49" s="329"/>
      <c r="FG49" s="329"/>
      <c r="FH49" s="329"/>
      <c r="FI49" s="329"/>
      <c r="FJ49" s="329"/>
      <c r="FK49" s="329"/>
      <c r="FL49" s="329"/>
      <c r="FM49" s="329"/>
      <c r="FN49" s="329"/>
      <c r="FO49" s="329"/>
      <c r="FP49" s="329"/>
      <c r="FQ49" s="329"/>
      <c r="FR49" s="329"/>
      <c r="FS49" s="329"/>
      <c r="FT49" s="329"/>
      <c r="FU49" s="329"/>
      <c r="FV49" s="329"/>
      <c r="FW49" s="329"/>
      <c r="FX49" s="329"/>
      <c r="FY49" s="329"/>
      <c r="FZ49" s="329"/>
      <c r="GA49" s="329"/>
      <c r="GB49" s="329"/>
      <c r="GC49" s="329"/>
      <c r="GD49" s="329"/>
      <c r="GE49" s="329"/>
      <c r="GF49" s="329"/>
      <c r="GG49" s="329"/>
      <c r="GH49" s="329"/>
      <c r="GI49" s="329"/>
      <c r="GJ49" s="329"/>
      <c r="GK49" s="329"/>
      <c r="GL49" s="329"/>
      <c r="GM49" s="329"/>
      <c r="GN49" s="329"/>
      <c r="GO49" s="329"/>
      <c r="GP49" s="329"/>
      <c r="GQ49" s="329"/>
      <c r="GR49" s="329"/>
      <c r="GS49" s="329"/>
      <c r="GT49" s="329"/>
      <c r="GU49" s="329"/>
      <c r="GV49" s="329"/>
      <c r="GW49" s="329"/>
      <c r="GX49" s="329"/>
      <c r="GY49" s="329"/>
      <c r="GZ49" s="329"/>
      <c r="HA49" s="329"/>
      <c r="HB49" s="329"/>
      <c r="HC49" s="329"/>
      <c r="HD49" s="329"/>
      <c r="HE49" s="329"/>
      <c r="HF49" s="329"/>
      <c r="HG49" s="329"/>
      <c r="HH49" s="329"/>
      <c r="HI49" s="329"/>
      <c r="HJ49" s="329"/>
      <c r="HK49" s="329"/>
      <c r="HL49" s="329"/>
      <c r="HM49" s="329"/>
      <c r="HN49" s="329"/>
      <c r="HO49" s="329"/>
      <c r="HP49" s="329"/>
      <c r="HQ49" s="329"/>
      <c r="HR49" s="329"/>
      <c r="HS49" s="329"/>
      <c r="HT49" s="329"/>
      <c r="HU49" s="329"/>
      <c r="HV49" s="329"/>
      <c r="HW49" s="329"/>
      <c r="HX49" s="329"/>
      <c r="HY49" s="329"/>
      <c r="HZ49" s="329"/>
      <c r="IA49" s="329"/>
      <c r="IB49" s="329"/>
      <c r="IC49" s="329"/>
      <c r="ID49" s="329"/>
      <c r="IE49" s="329"/>
      <c r="IF49" s="329"/>
      <c r="IG49" s="329"/>
      <c r="IH49" s="329"/>
      <c r="II49" s="329"/>
      <c r="IJ49" s="329"/>
      <c r="IK49" s="329"/>
      <c r="IL49" s="329"/>
      <c r="IM49" s="329"/>
      <c r="IN49" s="329"/>
      <c r="IO49" s="329"/>
      <c r="IP49" s="329"/>
      <c r="IQ49" s="329"/>
      <c r="IR49" s="329"/>
      <c r="IS49" s="329"/>
      <c r="IT49" s="329"/>
      <c r="IU49" s="329"/>
      <c r="IV49" s="329"/>
      <c r="IW49" s="329"/>
      <c r="IX49" s="329"/>
      <c r="IY49" s="329"/>
      <c r="IZ49" s="329"/>
      <c r="JA49" s="329"/>
      <c r="JB49" s="329"/>
      <c r="JC49" s="329"/>
      <c r="JD49" s="329"/>
      <c r="JE49" s="329"/>
      <c r="JF49" s="329"/>
      <c r="JG49" s="329"/>
      <c r="JH49" s="329"/>
      <c r="JI49" s="329"/>
      <c r="JJ49" s="329"/>
      <c r="JK49" s="329"/>
      <c r="JL49" s="329"/>
      <c r="JM49" s="329"/>
      <c r="JN49" s="329"/>
      <c r="JO49" s="329"/>
      <c r="JP49" s="329"/>
      <c r="JQ49" s="329"/>
      <c r="JR49" s="329"/>
      <c r="JS49" s="329"/>
      <c r="JT49" s="329"/>
      <c r="JU49" s="329"/>
      <c r="JV49" s="329"/>
      <c r="JW49" s="329"/>
      <c r="JX49" s="329"/>
      <c r="JY49" s="329"/>
      <c r="JZ49" s="329"/>
      <c r="KA49" s="329"/>
      <c r="KB49" s="329"/>
      <c r="KC49" s="329"/>
      <c r="KD49" s="329"/>
      <c r="KE49" s="329"/>
      <c r="KF49" s="329"/>
      <c r="KG49" s="329"/>
      <c r="KH49" s="329"/>
      <c r="KI49" s="329"/>
      <c r="KJ49" s="329"/>
      <c r="KK49" s="329"/>
      <c r="KL49" s="329"/>
      <c r="KM49" s="329"/>
      <c r="KN49" s="329"/>
      <c r="KO49" s="329"/>
      <c r="KP49" s="329"/>
      <c r="KQ49" s="329"/>
      <c r="KR49" s="329"/>
      <c r="KS49" s="329"/>
      <c r="KT49" s="329"/>
      <c r="KU49" s="329"/>
      <c r="KV49" s="329"/>
      <c r="KW49" s="329"/>
      <c r="KX49" s="329"/>
      <c r="KY49" s="329"/>
      <c r="KZ49" s="329"/>
      <c r="LA49" s="329"/>
      <c r="LB49" s="329"/>
      <c r="LC49" s="329"/>
      <c r="LD49" s="329"/>
      <c r="LE49" s="329"/>
      <c r="LF49" s="329"/>
      <c r="LG49" s="329"/>
      <c r="LH49" s="329"/>
      <c r="LI49" s="329"/>
      <c r="LJ49" s="329"/>
      <c r="LK49" s="329"/>
      <c r="LL49" s="329"/>
      <c r="LM49" s="329"/>
    </row>
    <row r="50" spans="1:325" hidden="1">
      <c r="A50" s="145" t="str">
        <f>IF(OR(Data3!B11="Grand Total",Data3!B11=0),"",Data3!B11)</f>
        <v/>
      </c>
      <c r="B50" s="176" t="s">
        <v>490</v>
      </c>
      <c r="C50" s="193" t="str">
        <f ca="1">IFERROR(VLOOKUP(A50,Rezultatai!$B$43:$C$106,2,FALSE) &amp; " finansavimo sutarčių rengimas ir sudarymas","")</f>
        <v/>
      </c>
      <c r="D50" s="335"/>
      <c r="E50" s="336"/>
      <c r="F50" s="329"/>
      <c r="G50" s="329"/>
      <c r="H50" s="329"/>
      <c r="I50" s="329"/>
      <c r="J50" s="329"/>
      <c r="K50" s="329"/>
      <c r="L50" s="329"/>
      <c r="M50" s="329"/>
      <c r="N50" s="329"/>
      <c r="O50" s="329"/>
      <c r="P50" s="329"/>
      <c r="Q50" s="329"/>
      <c r="R50" s="329"/>
      <c r="S50" s="329"/>
      <c r="T50" s="329"/>
      <c r="U50" s="329"/>
      <c r="V50" s="329"/>
      <c r="W50" s="329"/>
      <c r="X50" s="329"/>
      <c r="Y50" s="329"/>
      <c r="Z50" s="329"/>
      <c r="AA50" s="329"/>
      <c r="AB50" s="329"/>
      <c r="AC50" s="329"/>
      <c r="AD50" s="329"/>
      <c r="AE50" s="329"/>
      <c r="AF50" s="329"/>
      <c r="AG50" s="329"/>
      <c r="AH50" s="329"/>
      <c r="AI50" s="329"/>
      <c r="AJ50" s="329"/>
      <c r="AK50" s="329"/>
      <c r="AL50" s="329"/>
      <c r="AM50" s="329"/>
      <c r="AN50" s="329"/>
      <c r="AO50" s="329"/>
      <c r="AP50" s="329"/>
      <c r="AQ50" s="329"/>
      <c r="AR50" s="329"/>
      <c r="AS50" s="329"/>
      <c r="AT50" s="329"/>
      <c r="AU50" s="329"/>
      <c r="AV50" s="329"/>
      <c r="AW50" s="329"/>
      <c r="AX50" s="329"/>
      <c r="AY50" s="329"/>
      <c r="AZ50" s="329"/>
      <c r="BA50" s="329"/>
      <c r="BB50" s="329"/>
      <c r="BC50" s="329"/>
      <c r="BD50" s="329"/>
      <c r="BE50" s="329"/>
      <c r="BF50" s="329"/>
      <c r="BG50" s="329"/>
      <c r="BH50" s="329"/>
      <c r="BI50" s="329"/>
      <c r="BJ50" s="329"/>
      <c r="BK50" s="329"/>
      <c r="BL50" s="329"/>
      <c r="BM50" s="329"/>
      <c r="BN50" s="329"/>
      <c r="BO50" s="329"/>
      <c r="BP50" s="329"/>
      <c r="BQ50" s="329"/>
      <c r="BR50" s="329"/>
      <c r="BS50" s="329"/>
      <c r="BT50" s="329"/>
      <c r="BU50" s="329"/>
      <c r="BV50" s="329"/>
      <c r="BW50" s="329"/>
      <c r="BX50" s="329"/>
      <c r="BY50" s="329"/>
      <c r="BZ50" s="329"/>
      <c r="CA50" s="329"/>
      <c r="CB50" s="329"/>
      <c r="CC50" s="329"/>
      <c r="CD50" s="329"/>
      <c r="CE50" s="329"/>
      <c r="CF50" s="329"/>
      <c r="CG50" s="329"/>
      <c r="CH50" s="329"/>
      <c r="CI50" s="329"/>
      <c r="CJ50" s="329"/>
      <c r="CK50" s="329"/>
      <c r="CL50" s="329"/>
      <c r="CM50" s="329"/>
      <c r="CN50" s="329"/>
      <c r="CO50" s="329"/>
      <c r="CP50" s="329"/>
      <c r="CQ50" s="329"/>
      <c r="CR50" s="329"/>
      <c r="CS50" s="329"/>
      <c r="CT50" s="329"/>
      <c r="CU50" s="329"/>
      <c r="CV50" s="329"/>
      <c r="CW50" s="329"/>
      <c r="CX50" s="329"/>
      <c r="CY50" s="329"/>
      <c r="CZ50" s="329"/>
      <c r="DA50" s="329"/>
      <c r="DB50" s="329"/>
      <c r="DC50" s="329"/>
      <c r="DD50" s="329"/>
      <c r="DE50" s="329"/>
      <c r="DF50" s="329"/>
      <c r="DG50" s="329"/>
      <c r="DH50" s="329"/>
      <c r="DI50" s="329"/>
      <c r="DJ50" s="329"/>
      <c r="DK50" s="329"/>
      <c r="DL50" s="329"/>
      <c r="DM50" s="329"/>
      <c r="DN50" s="329"/>
      <c r="DO50" s="329"/>
      <c r="DP50" s="329"/>
      <c r="DQ50" s="329"/>
      <c r="DR50" s="329"/>
      <c r="DS50" s="329"/>
      <c r="DT50" s="329"/>
      <c r="DU50" s="329"/>
      <c r="DV50" s="329"/>
      <c r="DW50" s="329"/>
      <c r="DX50" s="329"/>
      <c r="DY50" s="329"/>
      <c r="DZ50" s="329"/>
      <c r="EA50" s="329"/>
      <c r="EB50" s="329"/>
      <c r="EC50" s="329"/>
      <c r="ED50" s="329"/>
      <c r="EE50" s="329"/>
      <c r="EF50" s="329"/>
      <c r="EG50" s="329"/>
      <c r="EH50" s="329"/>
      <c r="EI50" s="329"/>
      <c r="EJ50" s="329"/>
      <c r="EK50" s="329"/>
      <c r="EL50" s="329"/>
      <c r="EM50" s="329"/>
      <c r="EN50" s="329"/>
      <c r="EO50" s="329"/>
      <c r="EP50" s="329"/>
      <c r="EQ50" s="329"/>
      <c r="ER50" s="329"/>
      <c r="ES50" s="329"/>
      <c r="ET50" s="329"/>
      <c r="EU50" s="329"/>
      <c r="EV50" s="329"/>
      <c r="EW50" s="329"/>
      <c r="EX50" s="329"/>
      <c r="EY50" s="329"/>
      <c r="EZ50" s="329"/>
      <c r="FA50" s="329"/>
      <c r="FB50" s="329"/>
      <c r="FC50" s="329"/>
      <c r="FD50" s="329"/>
      <c r="FE50" s="329"/>
      <c r="FF50" s="329"/>
      <c r="FG50" s="329"/>
      <c r="FH50" s="329"/>
      <c r="FI50" s="329"/>
      <c r="FJ50" s="329"/>
      <c r="FK50" s="329"/>
      <c r="FL50" s="329"/>
      <c r="FM50" s="329"/>
      <c r="FN50" s="329"/>
      <c r="FO50" s="329"/>
      <c r="FP50" s="329"/>
      <c r="FQ50" s="329"/>
      <c r="FR50" s="329"/>
      <c r="FS50" s="329"/>
      <c r="FT50" s="329"/>
      <c r="FU50" s="329"/>
      <c r="FV50" s="329"/>
      <c r="FW50" s="329"/>
      <c r="FX50" s="329"/>
      <c r="FY50" s="329"/>
      <c r="FZ50" s="329"/>
      <c r="GA50" s="329"/>
      <c r="GB50" s="329"/>
      <c r="GC50" s="329"/>
      <c r="GD50" s="329"/>
      <c r="GE50" s="329"/>
      <c r="GF50" s="329"/>
      <c r="GG50" s="329"/>
      <c r="GH50" s="329"/>
      <c r="GI50" s="329"/>
      <c r="GJ50" s="329"/>
      <c r="GK50" s="329"/>
      <c r="GL50" s="329"/>
      <c r="GM50" s="329"/>
      <c r="GN50" s="329"/>
      <c r="GO50" s="329"/>
      <c r="GP50" s="329"/>
      <c r="GQ50" s="329"/>
      <c r="GR50" s="329"/>
      <c r="GS50" s="329"/>
      <c r="GT50" s="329"/>
      <c r="GU50" s="329"/>
      <c r="GV50" s="329"/>
      <c r="GW50" s="329"/>
      <c r="GX50" s="329"/>
      <c r="GY50" s="329"/>
      <c r="GZ50" s="329"/>
      <c r="HA50" s="329"/>
      <c r="HB50" s="329"/>
      <c r="HC50" s="329"/>
      <c r="HD50" s="329"/>
      <c r="HE50" s="329"/>
      <c r="HF50" s="329"/>
      <c r="HG50" s="329"/>
      <c r="HH50" s="329"/>
      <c r="HI50" s="329"/>
      <c r="HJ50" s="329"/>
      <c r="HK50" s="329"/>
      <c r="HL50" s="329"/>
      <c r="HM50" s="329"/>
      <c r="HN50" s="329"/>
      <c r="HO50" s="329"/>
      <c r="HP50" s="329"/>
      <c r="HQ50" s="329"/>
      <c r="HR50" s="329"/>
      <c r="HS50" s="329"/>
      <c r="HT50" s="329"/>
      <c r="HU50" s="329"/>
      <c r="HV50" s="329"/>
      <c r="HW50" s="329"/>
      <c r="HX50" s="329"/>
      <c r="HY50" s="329"/>
      <c r="HZ50" s="329"/>
      <c r="IA50" s="329"/>
      <c r="IB50" s="329"/>
      <c r="IC50" s="329"/>
      <c r="ID50" s="329"/>
      <c r="IE50" s="329"/>
      <c r="IF50" s="329"/>
      <c r="IG50" s="329"/>
      <c r="IH50" s="329"/>
      <c r="II50" s="329"/>
      <c r="IJ50" s="329"/>
      <c r="IK50" s="329"/>
      <c r="IL50" s="329"/>
      <c r="IM50" s="329"/>
      <c r="IN50" s="329"/>
      <c r="IO50" s="329"/>
      <c r="IP50" s="329"/>
      <c r="IQ50" s="329"/>
      <c r="IR50" s="329"/>
      <c r="IS50" s="329"/>
      <c r="IT50" s="329"/>
      <c r="IU50" s="329"/>
      <c r="IV50" s="329"/>
      <c r="IW50" s="329"/>
      <c r="IX50" s="329"/>
      <c r="IY50" s="329"/>
      <c r="IZ50" s="329"/>
      <c r="JA50" s="329"/>
      <c r="JB50" s="329"/>
      <c r="JC50" s="329"/>
      <c r="JD50" s="329"/>
      <c r="JE50" s="329"/>
      <c r="JF50" s="329"/>
      <c r="JG50" s="329"/>
      <c r="JH50" s="329"/>
      <c r="JI50" s="329"/>
      <c r="JJ50" s="329"/>
      <c r="JK50" s="329"/>
      <c r="JL50" s="329"/>
      <c r="JM50" s="329"/>
      <c r="JN50" s="329"/>
      <c r="JO50" s="329"/>
      <c r="JP50" s="329"/>
      <c r="JQ50" s="329"/>
      <c r="JR50" s="329"/>
      <c r="JS50" s="329"/>
      <c r="JT50" s="329"/>
      <c r="JU50" s="329"/>
      <c r="JV50" s="329"/>
      <c r="JW50" s="329"/>
      <c r="JX50" s="329"/>
      <c r="JY50" s="329"/>
      <c r="JZ50" s="329"/>
      <c r="KA50" s="329"/>
      <c r="KB50" s="329"/>
      <c r="KC50" s="329"/>
      <c r="KD50" s="329"/>
      <c r="KE50" s="329"/>
      <c r="KF50" s="329"/>
      <c r="KG50" s="329"/>
      <c r="KH50" s="329"/>
      <c r="KI50" s="329"/>
      <c r="KJ50" s="329"/>
      <c r="KK50" s="329"/>
      <c r="KL50" s="329"/>
      <c r="KM50" s="329"/>
      <c r="KN50" s="329"/>
      <c r="KO50" s="329"/>
      <c r="KP50" s="329"/>
      <c r="KQ50" s="329"/>
      <c r="KR50" s="329"/>
      <c r="KS50" s="329"/>
      <c r="KT50" s="329"/>
      <c r="KU50" s="329"/>
      <c r="KV50" s="329"/>
      <c r="KW50" s="329"/>
      <c r="KX50" s="329"/>
      <c r="KY50" s="329"/>
      <c r="KZ50" s="329"/>
      <c r="LA50" s="329"/>
      <c r="LB50" s="329"/>
      <c r="LC50" s="329"/>
      <c r="LD50" s="329"/>
      <c r="LE50" s="329"/>
      <c r="LF50" s="329"/>
      <c r="LG50" s="329"/>
      <c r="LH50" s="329"/>
      <c r="LI50" s="329"/>
      <c r="LJ50" s="329"/>
      <c r="LK50" s="329"/>
      <c r="LL50" s="329"/>
      <c r="LM50" s="329"/>
    </row>
    <row r="51" spans="1:325" hidden="1">
      <c r="A51" s="145" t="str">
        <f>IF(OR(Data3!B11="Grand Total",Data3!B11=0),"",Data3!B11)</f>
        <v/>
      </c>
      <c r="B51" s="176" t="s">
        <v>491</v>
      </c>
      <c r="C51" s="193" t="str">
        <f ca="1">IFERROR(VLOOKUP(A51,Rezultatai!$B$43:$C$106,2,FALSE) &amp; " finansavimo sutarčių rengimas ir sudarymas","")</f>
        <v/>
      </c>
      <c r="D51" s="335"/>
      <c r="E51" s="336"/>
      <c r="F51" s="329"/>
      <c r="G51" s="329"/>
      <c r="H51" s="329"/>
      <c r="I51" s="329"/>
      <c r="J51" s="329"/>
      <c r="K51" s="329"/>
      <c r="L51" s="329"/>
      <c r="M51" s="329"/>
      <c r="N51" s="329"/>
      <c r="O51" s="329"/>
      <c r="P51" s="329"/>
      <c r="Q51" s="329"/>
      <c r="R51" s="329"/>
      <c r="S51" s="329"/>
      <c r="T51" s="329"/>
      <c r="U51" s="329"/>
      <c r="V51" s="329"/>
      <c r="W51" s="329"/>
      <c r="X51" s="329"/>
      <c r="Y51" s="329"/>
      <c r="Z51" s="329"/>
      <c r="AA51" s="329"/>
      <c r="AB51" s="329"/>
      <c r="AC51" s="329"/>
      <c r="AD51" s="329"/>
      <c r="AE51" s="329"/>
      <c r="AF51" s="329"/>
      <c r="AG51" s="329"/>
      <c r="AH51" s="329"/>
      <c r="AI51" s="329"/>
      <c r="AJ51" s="329"/>
      <c r="AK51" s="329"/>
      <c r="AL51" s="329"/>
      <c r="AM51" s="329"/>
      <c r="AN51" s="329"/>
      <c r="AO51" s="329"/>
      <c r="AP51" s="329"/>
      <c r="AQ51" s="329"/>
      <c r="AR51" s="329"/>
      <c r="AS51" s="329"/>
      <c r="AT51" s="329"/>
      <c r="AU51" s="329"/>
      <c r="AV51" s="329"/>
      <c r="AW51" s="329"/>
      <c r="AX51" s="329"/>
      <c r="AY51" s="329"/>
      <c r="AZ51" s="329"/>
      <c r="BA51" s="329"/>
      <c r="BB51" s="329"/>
      <c r="BC51" s="329"/>
      <c r="BD51" s="329"/>
      <c r="BE51" s="329"/>
      <c r="BF51" s="329"/>
      <c r="BG51" s="329"/>
      <c r="BH51" s="329"/>
      <c r="BI51" s="329"/>
      <c r="BJ51" s="329"/>
      <c r="BK51" s="329"/>
      <c r="BL51" s="329"/>
      <c r="BM51" s="329"/>
      <c r="BN51" s="329"/>
      <c r="BO51" s="329"/>
      <c r="BP51" s="329"/>
      <c r="BQ51" s="329"/>
      <c r="BR51" s="329"/>
      <c r="BS51" s="329"/>
      <c r="BT51" s="329"/>
      <c r="BU51" s="329"/>
      <c r="BV51" s="329"/>
      <c r="BW51" s="329"/>
      <c r="BX51" s="329"/>
      <c r="BY51" s="329"/>
      <c r="BZ51" s="329"/>
      <c r="CA51" s="329"/>
      <c r="CB51" s="329"/>
      <c r="CC51" s="329"/>
      <c r="CD51" s="329"/>
      <c r="CE51" s="329"/>
      <c r="CF51" s="329"/>
      <c r="CG51" s="329"/>
      <c r="CH51" s="329"/>
      <c r="CI51" s="329"/>
      <c r="CJ51" s="329"/>
      <c r="CK51" s="329"/>
      <c r="CL51" s="329"/>
      <c r="CM51" s="329"/>
      <c r="CN51" s="329"/>
      <c r="CO51" s="329"/>
      <c r="CP51" s="329"/>
      <c r="CQ51" s="329"/>
      <c r="CR51" s="329"/>
      <c r="CS51" s="329"/>
      <c r="CT51" s="329"/>
      <c r="CU51" s="329"/>
      <c r="CV51" s="329"/>
      <c r="CW51" s="329"/>
      <c r="CX51" s="329"/>
      <c r="CY51" s="329"/>
      <c r="CZ51" s="329"/>
      <c r="DA51" s="329"/>
      <c r="DB51" s="329"/>
      <c r="DC51" s="329"/>
      <c r="DD51" s="329"/>
      <c r="DE51" s="329"/>
      <c r="DF51" s="329"/>
      <c r="DG51" s="329"/>
      <c r="DH51" s="329"/>
      <c r="DI51" s="329"/>
      <c r="DJ51" s="329"/>
      <c r="DK51" s="329"/>
      <c r="DL51" s="329"/>
      <c r="DM51" s="329"/>
      <c r="DN51" s="329"/>
      <c r="DO51" s="329"/>
      <c r="DP51" s="329"/>
      <c r="DQ51" s="329"/>
      <c r="DR51" s="329"/>
      <c r="DS51" s="329"/>
      <c r="DT51" s="329"/>
      <c r="DU51" s="329"/>
      <c r="DV51" s="329"/>
      <c r="DW51" s="329"/>
      <c r="DX51" s="329"/>
      <c r="DY51" s="329"/>
      <c r="DZ51" s="329"/>
      <c r="EA51" s="329"/>
      <c r="EB51" s="329"/>
      <c r="EC51" s="329"/>
      <c r="ED51" s="329"/>
      <c r="EE51" s="329"/>
      <c r="EF51" s="329"/>
      <c r="EG51" s="329"/>
      <c r="EH51" s="329"/>
      <c r="EI51" s="329"/>
      <c r="EJ51" s="329"/>
      <c r="EK51" s="329"/>
      <c r="EL51" s="329"/>
      <c r="EM51" s="329"/>
      <c r="EN51" s="329"/>
      <c r="EO51" s="329"/>
      <c r="EP51" s="329"/>
      <c r="EQ51" s="329"/>
      <c r="ER51" s="329"/>
      <c r="ES51" s="329"/>
      <c r="ET51" s="329"/>
      <c r="EU51" s="329"/>
      <c r="EV51" s="329"/>
      <c r="EW51" s="329"/>
      <c r="EX51" s="329"/>
      <c r="EY51" s="329"/>
      <c r="EZ51" s="329"/>
      <c r="FA51" s="329"/>
      <c r="FB51" s="329"/>
      <c r="FC51" s="329"/>
      <c r="FD51" s="329"/>
      <c r="FE51" s="329"/>
      <c r="FF51" s="329"/>
      <c r="FG51" s="329"/>
      <c r="FH51" s="329"/>
      <c r="FI51" s="329"/>
      <c r="FJ51" s="329"/>
      <c r="FK51" s="329"/>
      <c r="FL51" s="329"/>
      <c r="FM51" s="329"/>
      <c r="FN51" s="329"/>
      <c r="FO51" s="329"/>
      <c r="FP51" s="329"/>
      <c r="FQ51" s="329"/>
      <c r="FR51" s="329"/>
      <c r="FS51" s="329"/>
      <c r="FT51" s="329"/>
      <c r="FU51" s="329"/>
      <c r="FV51" s="329"/>
      <c r="FW51" s="329"/>
      <c r="FX51" s="329"/>
      <c r="FY51" s="329"/>
      <c r="FZ51" s="329"/>
      <c r="GA51" s="329"/>
      <c r="GB51" s="329"/>
      <c r="GC51" s="329"/>
      <c r="GD51" s="329"/>
      <c r="GE51" s="329"/>
      <c r="GF51" s="329"/>
      <c r="GG51" s="329"/>
      <c r="GH51" s="329"/>
      <c r="GI51" s="329"/>
      <c r="GJ51" s="329"/>
      <c r="GK51" s="329"/>
      <c r="GL51" s="329"/>
      <c r="GM51" s="329"/>
      <c r="GN51" s="329"/>
      <c r="GO51" s="329"/>
      <c r="GP51" s="329"/>
      <c r="GQ51" s="329"/>
      <c r="GR51" s="329"/>
      <c r="GS51" s="329"/>
      <c r="GT51" s="329"/>
      <c r="GU51" s="329"/>
      <c r="GV51" s="329"/>
      <c r="GW51" s="329"/>
      <c r="GX51" s="329"/>
      <c r="GY51" s="329"/>
      <c r="GZ51" s="329"/>
      <c r="HA51" s="329"/>
      <c r="HB51" s="329"/>
      <c r="HC51" s="329"/>
      <c r="HD51" s="329"/>
      <c r="HE51" s="329"/>
      <c r="HF51" s="329"/>
      <c r="HG51" s="329"/>
      <c r="HH51" s="329"/>
      <c r="HI51" s="329"/>
      <c r="HJ51" s="329"/>
      <c r="HK51" s="329"/>
      <c r="HL51" s="329"/>
      <c r="HM51" s="329"/>
      <c r="HN51" s="329"/>
      <c r="HO51" s="329"/>
      <c r="HP51" s="329"/>
      <c r="HQ51" s="329"/>
      <c r="HR51" s="329"/>
      <c r="HS51" s="329"/>
      <c r="HT51" s="329"/>
      <c r="HU51" s="329"/>
      <c r="HV51" s="329"/>
      <c r="HW51" s="329"/>
      <c r="HX51" s="329"/>
      <c r="HY51" s="329"/>
      <c r="HZ51" s="329"/>
      <c r="IA51" s="329"/>
      <c r="IB51" s="329"/>
      <c r="IC51" s="329"/>
      <c r="ID51" s="329"/>
      <c r="IE51" s="329"/>
      <c r="IF51" s="329"/>
      <c r="IG51" s="329"/>
      <c r="IH51" s="329"/>
      <c r="II51" s="329"/>
      <c r="IJ51" s="329"/>
      <c r="IK51" s="329"/>
      <c r="IL51" s="329"/>
      <c r="IM51" s="329"/>
      <c r="IN51" s="329"/>
      <c r="IO51" s="329"/>
      <c r="IP51" s="329"/>
      <c r="IQ51" s="329"/>
      <c r="IR51" s="329"/>
      <c r="IS51" s="329"/>
      <c r="IT51" s="329"/>
      <c r="IU51" s="329"/>
      <c r="IV51" s="329"/>
      <c r="IW51" s="329"/>
      <c r="IX51" s="329"/>
      <c r="IY51" s="329"/>
      <c r="IZ51" s="329"/>
      <c r="JA51" s="329"/>
      <c r="JB51" s="329"/>
      <c r="JC51" s="329"/>
      <c r="JD51" s="329"/>
      <c r="JE51" s="329"/>
      <c r="JF51" s="329"/>
      <c r="JG51" s="329"/>
      <c r="JH51" s="329"/>
      <c r="JI51" s="329"/>
      <c r="JJ51" s="329"/>
      <c r="JK51" s="329"/>
      <c r="JL51" s="329"/>
      <c r="JM51" s="329"/>
      <c r="JN51" s="329"/>
      <c r="JO51" s="329"/>
      <c r="JP51" s="329"/>
      <c r="JQ51" s="329"/>
      <c r="JR51" s="329"/>
      <c r="JS51" s="329"/>
      <c r="JT51" s="329"/>
      <c r="JU51" s="329"/>
      <c r="JV51" s="329"/>
      <c r="JW51" s="329"/>
      <c r="JX51" s="329"/>
      <c r="JY51" s="329"/>
      <c r="JZ51" s="329"/>
      <c r="KA51" s="329"/>
      <c r="KB51" s="329"/>
      <c r="KC51" s="329"/>
      <c r="KD51" s="329"/>
      <c r="KE51" s="329"/>
      <c r="KF51" s="329"/>
      <c r="KG51" s="329"/>
      <c r="KH51" s="329"/>
      <c r="KI51" s="329"/>
      <c r="KJ51" s="329"/>
      <c r="KK51" s="329"/>
      <c r="KL51" s="329"/>
      <c r="KM51" s="329"/>
      <c r="KN51" s="329"/>
      <c r="KO51" s="329"/>
      <c r="KP51" s="329"/>
      <c r="KQ51" s="329"/>
      <c r="KR51" s="329"/>
      <c r="KS51" s="329"/>
      <c r="KT51" s="329"/>
      <c r="KU51" s="329"/>
      <c r="KV51" s="329"/>
      <c r="KW51" s="329"/>
      <c r="KX51" s="329"/>
      <c r="KY51" s="329"/>
      <c r="KZ51" s="329"/>
      <c r="LA51" s="329"/>
      <c r="LB51" s="329"/>
      <c r="LC51" s="329"/>
      <c r="LD51" s="329"/>
      <c r="LE51" s="329"/>
      <c r="LF51" s="329"/>
      <c r="LG51" s="329"/>
      <c r="LH51" s="329"/>
      <c r="LI51" s="329"/>
      <c r="LJ51" s="329"/>
      <c r="LK51" s="329"/>
      <c r="LL51" s="329"/>
      <c r="LM51" s="329"/>
    </row>
    <row r="52" spans="1:325" hidden="1">
      <c r="A52" s="145" t="str">
        <f>IF(OR(Data3!B12="Grand Total",Data3!B12=0),"",Data3!B12)</f>
        <v/>
      </c>
      <c r="B52" s="176" t="s">
        <v>492</v>
      </c>
      <c r="C52" s="193" t="str">
        <f ca="1">IFERROR(VLOOKUP(A52,Rezultatai!$B$43:$C$106,2,FALSE) &amp; " finansavimo sutarčių rengimas ir sudarymas","")</f>
        <v/>
      </c>
      <c r="D52" s="335"/>
      <c r="E52" s="336"/>
      <c r="F52" s="329"/>
      <c r="G52" s="329"/>
      <c r="H52" s="329"/>
      <c r="I52" s="329"/>
      <c r="J52" s="329"/>
      <c r="K52" s="329"/>
      <c r="L52" s="329"/>
      <c r="M52" s="329"/>
      <c r="N52" s="329"/>
      <c r="O52" s="329"/>
      <c r="P52" s="329"/>
      <c r="Q52" s="329"/>
      <c r="R52" s="329"/>
      <c r="S52" s="329"/>
      <c r="T52" s="329"/>
      <c r="U52" s="329"/>
      <c r="V52" s="329"/>
      <c r="W52" s="329"/>
      <c r="X52" s="329"/>
      <c r="Y52" s="329"/>
      <c r="Z52" s="329"/>
      <c r="AA52" s="329"/>
      <c r="AB52" s="329"/>
      <c r="AC52" s="329"/>
      <c r="AD52" s="329"/>
      <c r="AE52" s="329"/>
      <c r="AF52" s="329"/>
      <c r="AG52" s="329"/>
      <c r="AH52" s="329"/>
      <c r="AI52" s="329"/>
      <c r="AJ52" s="329"/>
      <c r="AK52" s="329"/>
      <c r="AL52" s="329"/>
      <c r="AM52" s="329"/>
      <c r="AN52" s="329"/>
      <c r="AO52" s="329"/>
      <c r="AP52" s="329"/>
      <c r="AQ52" s="329"/>
      <c r="AR52" s="329"/>
      <c r="AS52" s="329"/>
      <c r="AT52" s="329"/>
      <c r="AU52" s="329"/>
      <c r="AV52" s="329"/>
      <c r="AW52" s="329"/>
      <c r="AX52" s="329"/>
      <c r="AY52" s="329"/>
      <c r="AZ52" s="329"/>
      <c r="BA52" s="329"/>
      <c r="BB52" s="329"/>
      <c r="BC52" s="329"/>
      <c r="BD52" s="329"/>
      <c r="BE52" s="329"/>
      <c r="BF52" s="329"/>
      <c r="BG52" s="329"/>
      <c r="BH52" s="329"/>
      <c r="BI52" s="329"/>
      <c r="BJ52" s="329"/>
      <c r="BK52" s="329"/>
      <c r="BL52" s="329"/>
      <c r="BM52" s="329"/>
      <c r="BN52" s="329"/>
      <c r="BO52" s="329"/>
      <c r="BP52" s="329"/>
      <c r="BQ52" s="329"/>
      <c r="BR52" s="329"/>
      <c r="BS52" s="329"/>
      <c r="BT52" s="329"/>
      <c r="BU52" s="329"/>
      <c r="BV52" s="329"/>
      <c r="BW52" s="329"/>
      <c r="BX52" s="329"/>
      <c r="BY52" s="329"/>
      <c r="BZ52" s="329"/>
      <c r="CA52" s="329"/>
      <c r="CB52" s="329"/>
      <c r="CC52" s="329"/>
      <c r="CD52" s="329"/>
      <c r="CE52" s="329"/>
      <c r="CF52" s="329"/>
      <c r="CG52" s="329"/>
      <c r="CH52" s="329"/>
      <c r="CI52" s="329"/>
      <c r="CJ52" s="329"/>
      <c r="CK52" s="329"/>
      <c r="CL52" s="329"/>
      <c r="CM52" s="329"/>
      <c r="CN52" s="329"/>
      <c r="CO52" s="329"/>
      <c r="CP52" s="329"/>
      <c r="CQ52" s="329"/>
      <c r="CR52" s="329"/>
      <c r="CS52" s="329"/>
      <c r="CT52" s="329"/>
      <c r="CU52" s="329"/>
      <c r="CV52" s="329"/>
      <c r="CW52" s="329"/>
      <c r="CX52" s="329"/>
      <c r="CY52" s="329"/>
      <c r="CZ52" s="329"/>
      <c r="DA52" s="329"/>
      <c r="DB52" s="329"/>
      <c r="DC52" s="329"/>
      <c r="DD52" s="329"/>
      <c r="DE52" s="329"/>
      <c r="DF52" s="329"/>
      <c r="DG52" s="329"/>
      <c r="DH52" s="329"/>
      <c r="DI52" s="329"/>
      <c r="DJ52" s="329"/>
      <c r="DK52" s="329"/>
      <c r="DL52" s="329"/>
      <c r="DM52" s="329"/>
      <c r="DN52" s="329"/>
      <c r="DO52" s="329"/>
      <c r="DP52" s="329"/>
      <c r="DQ52" s="329"/>
      <c r="DR52" s="329"/>
      <c r="DS52" s="329"/>
      <c r="DT52" s="329"/>
      <c r="DU52" s="329"/>
      <c r="DV52" s="329"/>
      <c r="DW52" s="329"/>
      <c r="DX52" s="329"/>
      <c r="DY52" s="329"/>
      <c r="DZ52" s="329"/>
      <c r="EA52" s="329"/>
      <c r="EB52" s="329"/>
      <c r="EC52" s="329"/>
      <c r="ED52" s="329"/>
      <c r="EE52" s="329"/>
      <c r="EF52" s="329"/>
      <c r="EG52" s="329"/>
      <c r="EH52" s="329"/>
      <c r="EI52" s="329"/>
      <c r="EJ52" s="329"/>
      <c r="EK52" s="329"/>
      <c r="EL52" s="329"/>
      <c r="EM52" s="329"/>
      <c r="EN52" s="329"/>
      <c r="EO52" s="329"/>
      <c r="EP52" s="329"/>
      <c r="EQ52" s="329"/>
      <c r="ER52" s="329"/>
      <c r="ES52" s="329"/>
      <c r="ET52" s="329"/>
      <c r="EU52" s="329"/>
      <c r="EV52" s="329"/>
      <c r="EW52" s="329"/>
      <c r="EX52" s="329"/>
      <c r="EY52" s="329"/>
      <c r="EZ52" s="329"/>
      <c r="FA52" s="329"/>
      <c r="FB52" s="329"/>
      <c r="FC52" s="329"/>
      <c r="FD52" s="329"/>
      <c r="FE52" s="329"/>
      <c r="FF52" s="329"/>
      <c r="FG52" s="329"/>
      <c r="FH52" s="329"/>
      <c r="FI52" s="329"/>
      <c r="FJ52" s="329"/>
      <c r="FK52" s="329"/>
      <c r="FL52" s="329"/>
      <c r="FM52" s="329"/>
      <c r="FN52" s="329"/>
      <c r="FO52" s="329"/>
      <c r="FP52" s="329"/>
      <c r="FQ52" s="329"/>
      <c r="FR52" s="329"/>
      <c r="FS52" s="329"/>
      <c r="FT52" s="329"/>
      <c r="FU52" s="329"/>
      <c r="FV52" s="329"/>
      <c r="FW52" s="329"/>
      <c r="FX52" s="329"/>
      <c r="FY52" s="329"/>
      <c r="FZ52" s="329"/>
      <c r="GA52" s="329"/>
      <c r="GB52" s="329"/>
      <c r="GC52" s="329"/>
      <c r="GD52" s="329"/>
      <c r="GE52" s="329"/>
      <c r="GF52" s="329"/>
      <c r="GG52" s="329"/>
      <c r="GH52" s="329"/>
      <c r="GI52" s="329"/>
      <c r="GJ52" s="329"/>
      <c r="GK52" s="329"/>
      <c r="GL52" s="329"/>
      <c r="GM52" s="329"/>
      <c r="GN52" s="329"/>
      <c r="GO52" s="329"/>
      <c r="GP52" s="329"/>
      <c r="GQ52" s="329"/>
      <c r="GR52" s="329"/>
      <c r="GS52" s="329"/>
      <c r="GT52" s="329"/>
      <c r="GU52" s="329"/>
      <c r="GV52" s="329"/>
      <c r="GW52" s="329"/>
      <c r="GX52" s="329"/>
      <c r="GY52" s="329"/>
      <c r="GZ52" s="329"/>
      <c r="HA52" s="329"/>
      <c r="HB52" s="329"/>
      <c r="HC52" s="329"/>
      <c r="HD52" s="329"/>
      <c r="HE52" s="329"/>
      <c r="HF52" s="329"/>
      <c r="HG52" s="329"/>
      <c r="HH52" s="329"/>
      <c r="HI52" s="329"/>
      <c r="HJ52" s="329"/>
      <c r="HK52" s="329"/>
      <c r="HL52" s="329"/>
      <c r="HM52" s="329"/>
      <c r="HN52" s="329"/>
      <c r="HO52" s="329"/>
      <c r="HP52" s="329"/>
      <c r="HQ52" s="329"/>
      <c r="HR52" s="329"/>
      <c r="HS52" s="329"/>
      <c r="HT52" s="329"/>
      <c r="HU52" s="329"/>
      <c r="HV52" s="329"/>
      <c r="HW52" s="329"/>
      <c r="HX52" s="329"/>
      <c r="HY52" s="329"/>
      <c r="HZ52" s="329"/>
      <c r="IA52" s="329"/>
      <c r="IB52" s="329"/>
      <c r="IC52" s="329"/>
      <c r="ID52" s="329"/>
      <c r="IE52" s="329"/>
      <c r="IF52" s="329"/>
      <c r="IG52" s="329"/>
      <c r="IH52" s="329"/>
      <c r="II52" s="329"/>
      <c r="IJ52" s="329"/>
      <c r="IK52" s="329"/>
      <c r="IL52" s="329"/>
      <c r="IM52" s="329"/>
      <c r="IN52" s="329"/>
      <c r="IO52" s="329"/>
      <c r="IP52" s="329"/>
      <c r="IQ52" s="329"/>
      <c r="IR52" s="329"/>
      <c r="IS52" s="329"/>
      <c r="IT52" s="329"/>
      <c r="IU52" s="329"/>
      <c r="IV52" s="329"/>
      <c r="IW52" s="329"/>
      <c r="IX52" s="329"/>
      <c r="IY52" s="329"/>
      <c r="IZ52" s="329"/>
      <c r="JA52" s="329"/>
      <c r="JB52" s="329"/>
      <c r="JC52" s="329"/>
      <c r="JD52" s="329"/>
      <c r="JE52" s="329"/>
      <c r="JF52" s="329"/>
      <c r="JG52" s="329"/>
      <c r="JH52" s="329"/>
      <c r="JI52" s="329"/>
      <c r="JJ52" s="329"/>
      <c r="JK52" s="329"/>
      <c r="JL52" s="329"/>
      <c r="JM52" s="329"/>
      <c r="JN52" s="329"/>
      <c r="JO52" s="329"/>
      <c r="JP52" s="329"/>
      <c r="JQ52" s="329"/>
      <c r="JR52" s="329"/>
      <c r="JS52" s="329"/>
      <c r="JT52" s="329"/>
      <c r="JU52" s="329"/>
      <c r="JV52" s="329"/>
      <c r="JW52" s="329"/>
      <c r="JX52" s="329"/>
      <c r="JY52" s="329"/>
      <c r="JZ52" s="329"/>
      <c r="KA52" s="329"/>
      <c r="KB52" s="329"/>
      <c r="KC52" s="329"/>
      <c r="KD52" s="329"/>
      <c r="KE52" s="329"/>
      <c r="KF52" s="329"/>
      <c r="KG52" s="329"/>
      <c r="KH52" s="329"/>
      <c r="KI52" s="329"/>
      <c r="KJ52" s="329"/>
      <c r="KK52" s="329"/>
      <c r="KL52" s="329"/>
      <c r="KM52" s="329"/>
      <c r="KN52" s="329"/>
      <c r="KO52" s="329"/>
      <c r="KP52" s="329"/>
      <c r="KQ52" s="329"/>
      <c r="KR52" s="329"/>
      <c r="KS52" s="329"/>
      <c r="KT52" s="329"/>
      <c r="KU52" s="329"/>
      <c r="KV52" s="329"/>
      <c r="KW52" s="329"/>
      <c r="KX52" s="329"/>
      <c r="KY52" s="329"/>
      <c r="KZ52" s="329"/>
      <c r="LA52" s="329"/>
      <c r="LB52" s="329"/>
      <c r="LC52" s="329"/>
      <c r="LD52" s="329"/>
      <c r="LE52" s="329"/>
      <c r="LF52" s="329"/>
      <c r="LG52" s="329"/>
      <c r="LH52" s="329"/>
      <c r="LI52" s="329"/>
      <c r="LJ52" s="329"/>
      <c r="LK52" s="329"/>
      <c r="LL52" s="329"/>
      <c r="LM52" s="329"/>
    </row>
    <row r="53" spans="1:325" hidden="1">
      <c r="A53" s="145" t="str">
        <f>IF(OR(Data3!B12="Grand Total",Data3!B12=0),"",Data3!B12)</f>
        <v/>
      </c>
      <c r="B53" s="176" t="s">
        <v>493</v>
      </c>
      <c r="C53" s="193" t="str">
        <f ca="1">IFERROR(VLOOKUP(A53,Rezultatai!$B$43:$C$106,2,FALSE) &amp; " finansavimo sutarčių rengimas ir sudarymas","")</f>
        <v/>
      </c>
      <c r="D53" s="335"/>
      <c r="E53" s="336"/>
      <c r="F53" s="329"/>
      <c r="G53" s="329"/>
      <c r="H53" s="329"/>
      <c r="I53" s="329"/>
      <c r="J53" s="329"/>
      <c r="K53" s="329"/>
      <c r="L53" s="329"/>
      <c r="M53" s="329"/>
      <c r="N53" s="329"/>
      <c r="O53" s="329"/>
      <c r="P53" s="329"/>
      <c r="Q53" s="329"/>
      <c r="R53" s="329"/>
      <c r="S53" s="329"/>
      <c r="T53" s="329"/>
      <c r="U53" s="329"/>
      <c r="V53" s="329"/>
      <c r="W53" s="329"/>
      <c r="X53" s="329"/>
      <c r="Y53" s="329"/>
      <c r="Z53" s="329"/>
      <c r="AA53" s="329"/>
      <c r="AB53" s="329"/>
      <c r="AC53" s="329"/>
      <c r="AD53" s="329"/>
      <c r="AE53" s="329"/>
      <c r="AF53" s="329"/>
      <c r="AG53" s="329"/>
      <c r="AH53" s="329"/>
      <c r="AI53" s="329"/>
      <c r="AJ53" s="329"/>
      <c r="AK53" s="329"/>
      <c r="AL53" s="329"/>
      <c r="AM53" s="329"/>
      <c r="AN53" s="329"/>
      <c r="AO53" s="329"/>
      <c r="AP53" s="329"/>
      <c r="AQ53" s="329"/>
      <c r="AR53" s="329"/>
      <c r="AS53" s="329"/>
      <c r="AT53" s="329"/>
      <c r="AU53" s="329"/>
      <c r="AV53" s="329"/>
      <c r="AW53" s="329"/>
      <c r="AX53" s="329"/>
      <c r="AY53" s="329"/>
      <c r="AZ53" s="329"/>
      <c r="BA53" s="329"/>
      <c r="BB53" s="329"/>
      <c r="BC53" s="329"/>
      <c r="BD53" s="329"/>
      <c r="BE53" s="329"/>
      <c r="BF53" s="329"/>
      <c r="BG53" s="329"/>
      <c r="BH53" s="329"/>
      <c r="BI53" s="329"/>
      <c r="BJ53" s="329"/>
      <c r="BK53" s="329"/>
      <c r="BL53" s="329"/>
      <c r="BM53" s="329"/>
      <c r="BN53" s="329"/>
      <c r="BO53" s="329"/>
      <c r="BP53" s="329"/>
      <c r="BQ53" s="329"/>
      <c r="BR53" s="329"/>
      <c r="BS53" s="329"/>
      <c r="BT53" s="329"/>
      <c r="BU53" s="329"/>
      <c r="BV53" s="329"/>
      <c r="BW53" s="329"/>
      <c r="BX53" s="329"/>
      <c r="BY53" s="329"/>
      <c r="BZ53" s="329"/>
      <c r="CA53" s="329"/>
      <c r="CB53" s="329"/>
      <c r="CC53" s="329"/>
      <c r="CD53" s="329"/>
      <c r="CE53" s="329"/>
      <c r="CF53" s="329"/>
      <c r="CG53" s="329"/>
      <c r="CH53" s="329"/>
      <c r="CI53" s="329"/>
      <c r="CJ53" s="329"/>
      <c r="CK53" s="329"/>
      <c r="CL53" s="329"/>
      <c r="CM53" s="329"/>
      <c r="CN53" s="329"/>
      <c r="CO53" s="329"/>
      <c r="CP53" s="329"/>
      <c r="CQ53" s="329"/>
      <c r="CR53" s="329"/>
      <c r="CS53" s="329"/>
      <c r="CT53" s="329"/>
      <c r="CU53" s="329"/>
      <c r="CV53" s="329"/>
      <c r="CW53" s="329"/>
      <c r="CX53" s="329"/>
      <c r="CY53" s="329"/>
      <c r="CZ53" s="329"/>
      <c r="DA53" s="329"/>
      <c r="DB53" s="329"/>
      <c r="DC53" s="329"/>
      <c r="DD53" s="329"/>
      <c r="DE53" s="329"/>
      <c r="DF53" s="329"/>
      <c r="DG53" s="329"/>
      <c r="DH53" s="329"/>
      <c r="DI53" s="329"/>
      <c r="DJ53" s="329"/>
      <c r="DK53" s="329"/>
      <c r="DL53" s="329"/>
      <c r="DM53" s="329"/>
      <c r="DN53" s="329"/>
      <c r="DO53" s="329"/>
      <c r="DP53" s="329"/>
      <c r="DQ53" s="329"/>
      <c r="DR53" s="329"/>
      <c r="DS53" s="329"/>
      <c r="DT53" s="329"/>
      <c r="DU53" s="329"/>
      <c r="DV53" s="329"/>
      <c r="DW53" s="329"/>
      <c r="DX53" s="329"/>
      <c r="DY53" s="329"/>
      <c r="DZ53" s="329"/>
      <c r="EA53" s="329"/>
      <c r="EB53" s="329"/>
      <c r="EC53" s="329"/>
      <c r="ED53" s="329"/>
      <c r="EE53" s="329"/>
      <c r="EF53" s="329"/>
      <c r="EG53" s="329"/>
      <c r="EH53" s="329"/>
      <c r="EI53" s="329"/>
      <c r="EJ53" s="329"/>
      <c r="EK53" s="329"/>
      <c r="EL53" s="329"/>
      <c r="EM53" s="329"/>
      <c r="EN53" s="329"/>
      <c r="EO53" s="329"/>
      <c r="EP53" s="329"/>
      <c r="EQ53" s="329"/>
      <c r="ER53" s="329"/>
      <c r="ES53" s="329"/>
      <c r="ET53" s="329"/>
      <c r="EU53" s="329"/>
      <c r="EV53" s="329"/>
      <c r="EW53" s="329"/>
      <c r="EX53" s="329"/>
      <c r="EY53" s="329"/>
      <c r="EZ53" s="329"/>
      <c r="FA53" s="329"/>
      <c r="FB53" s="329"/>
      <c r="FC53" s="329"/>
      <c r="FD53" s="329"/>
      <c r="FE53" s="329"/>
      <c r="FF53" s="329"/>
      <c r="FG53" s="329"/>
      <c r="FH53" s="329"/>
      <c r="FI53" s="329"/>
      <c r="FJ53" s="329"/>
      <c r="FK53" s="329"/>
      <c r="FL53" s="329"/>
      <c r="FM53" s="329"/>
      <c r="FN53" s="329"/>
      <c r="FO53" s="329"/>
      <c r="FP53" s="329"/>
      <c r="FQ53" s="329"/>
      <c r="FR53" s="329"/>
      <c r="FS53" s="329"/>
      <c r="FT53" s="329"/>
      <c r="FU53" s="329"/>
      <c r="FV53" s="329"/>
      <c r="FW53" s="329"/>
      <c r="FX53" s="329"/>
      <c r="FY53" s="329"/>
      <c r="FZ53" s="329"/>
      <c r="GA53" s="329"/>
      <c r="GB53" s="329"/>
      <c r="GC53" s="329"/>
      <c r="GD53" s="329"/>
      <c r="GE53" s="329"/>
      <c r="GF53" s="329"/>
      <c r="GG53" s="329"/>
      <c r="GH53" s="329"/>
      <c r="GI53" s="329"/>
      <c r="GJ53" s="329"/>
      <c r="GK53" s="329"/>
      <c r="GL53" s="329"/>
      <c r="GM53" s="329"/>
      <c r="GN53" s="329"/>
      <c r="GO53" s="329"/>
      <c r="GP53" s="329"/>
      <c r="GQ53" s="329"/>
      <c r="GR53" s="329"/>
      <c r="GS53" s="329"/>
      <c r="GT53" s="329"/>
      <c r="GU53" s="329"/>
      <c r="GV53" s="329"/>
      <c r="GW53" s="329"/>
      <c r="GX53" s="329"/>
      <c r="GY53" s="329"/>
      <c r="GZ53" s="329"/>
      <c r="HA53" s="329"/>
      <c r="HB53" s="329"/>
      <c r="HC53" s="329"/>
      <c r="HD53" s="329"/>
      <c r="HE53" s="329"/>
      <c r="HF53" s="329"/>
      <c r="HG53" s="329"/>
      <c r="HH53" s="329"/>
      <c r="HI53" s="329"/>
      <c r="HJ53" s="329"/>
      <c r="HK53" s="329"/>
      <c r="HL53" s="329"/>
      <c r="HM53" s="329"/>
      <c r="HN53" s="329"/>
      <c r="HO53" s="329"/>
      <c r="HP53" s="329"/>
      <c r="HQ53" s="329"/>
      <c r="HR53" s="329"/>
      <c r="HS53" s="329"/>
      <c r="HT53" s="329"/>
      <c r="HU53" s="329"/>
      <c r="HV53" s="329"/>
      <c r="HW53" s="329"/>
      <c r="HX53" s="329"/>
      <c r="HY53" s="329"/>
      <c r="HZ53" s="329"/>
      <c r="IA53" s="329"/>
      <c r="IB53" s="329"/>
      <c r="IC53" s="329"/>
      <c r="ID53" s="329"/>
      <c r="IE53" s="329"/>
      <c r="IF53" s="329"/>
      <c r="IG53" s="329"/>
      <c r="IH53" s="329"/>
      <c r="II53" s="329"/>
      <c r="IJ53" s="329"/>
      <c r="IK53" s="329"/>
      <c r="IL53" s="329"/>
      <c r="IM53" s="329"/>
      <c r="IN53" s="329"/>
      <c r="IO53" s="329"/>
      <c r="IP53" s="329"/>
      <c r="IQ53" s="329"/>
      <c r="IR53" s="329"/>
      <c r="IS53" s="329"/>
      <c r="IT53" s="329"/>
      <c r="IU53" s="329"/>
      <c r="IV53" s="329"/>
      <c r="IW53" s="329"/>
      <c r="IX53" s="329"/>
      <c r="IY53" s="329"/>
      <c r="IZ53" s="329"/>
      <c r="JA53" s="329"/>
      <c r="JB53" s="329"/>
      <c r="JC53" s="329"/>
      <c r="JD53" s="329"/>
      <c r="JE53" s="329"/>
      <c r="JF53" s="329"/>
      <c r="JG53" s="329"/>
      <c r="JH53" s="329"/>
      <c r="JI53" s="329"/>
      <c r="JJ53" s="329"/>
      <c r="JK53" s="329"/>
      <c r="JL53" s="329"/>
      <c r="JM53" s="329"/>
      <c r="JN53" s="329"/>
      <c r="JO53" s="329"/>
      <c r="JP53" s="329"/>
      <c r="JQ53" s="329"/>
      <c r="JR53" s="329"/>
      <c r="JS53" s="329"/>
      <c r="JT53" s="329"/>
      <c r="JU53" s="329"/>
      <c r="JV53" s="329"/>
      <c r="JW53" s="329"/>
      <c r="JX53" s="329"/>
      <c r="JY53" s="329"/>
      <c r="JZ53" s="329"/>
      <c r="KA53" s="329"/>
      <c r="KB53" s="329"/>
      <c r="KC53" s="329"/>
      <c r="KD53" s="329"/>
      <c r="KE53" s="329"/>
      <c r="KF53" s="329"/>
      <c r="KG53" s="329"/>
      <c r="KH53" s="329"/>
      <c r="KI53" s="329"/>
      <c r="KJ53" s="329"/>
      <c r="KK53" s="329"/>
      <c r="KL53" s="329"/>
      <c r="KM53" s="329"/>
      <c r="KN53" s="329"/>
      <c r="KO53" s="329"/>
      <c r="KP53" s="329"/>
      <c r="KQ53" s="329"/>
      <c r="KR53" s="329"/>
      <c r="KS53" s="329"/>
      <c r="KT53" s="329"/>
      <c r="KU53" s="329"/>
      <c r="KV53" s="329"/>
      <c r="KW53" s="329"/>
      <c r="KX53" s="329"/>
      <c r="KY53" s="329"/>
      <c r="KZ53" s="329"/>
      <c r="LA53" s="329"/>
      <c r="LB53" s="329"/>
      <c r="LC53" s="329"/>
      <c r="LD53" s="329"/>
      <c r="LE53" s="329"/>
      <c r="LF53" s="329"/>
      <c r="LG53" s="329"/>
      <c r="LH53" s="329"/>
      <c r="LI53" s="329"/>
      <c r="LJ53" s="329"/>
      <c r="LK53" s="329"/>
      <c r="LL53" s="329"/>
      <c r="LM53" s="329"/>
    </row>
    <row r="54" spans="1:325" hidden="1">
      <c r="A54" s="145" t="str">
        <f>IF(OR(Data3!B13="Grand Total",Data3!B13=0),"",Data3!B13)</f>
        <v/>
      </c>
      <c r="B54" s="176" t="s">
        <v>494</v>
      </c>
      <c r="C54" s="193" t="str">
        <f ca="1">IFERROR(VLOOKUP(A54,Rezultatai!$B$43:$C$106,2,FALSE) &amp; " finansavimo sutarčių rengimas ir sudarymas","")</f>
        <v/>
      </c>
      <c r="D54" s="335"/>
      <c r="E54" s="336"/>
      <c r="F54" s="329"/>
      <c r="G54" s="329"/>
      <c r="H54" s="329"/>
      <c r="I54" s="329"/>
      <c r="J54" s="329"/>
      <c r="K54" s="329"/>
      <c r="L54" s="329"/>
      <c r="M54" s="329"/>
      <c r="N54" s="329"/>
      <c r="O54" s="329"/>
      <c r="P54" s="329"/>
      <c r="Q54" s="329"/>
      <c r="R54" s="329"/>
      <c r="S54" s="329"/>
      <c r="T54" s="329"/>
      <c r="U54" s="329"/>
      <c r="V54" s="329"/>
      <c r="W54" s="329"/>
      <c r="X54" s="329"/>
      <c r="Y54" s="329"/>
      <c r="Z54" s="329"/>
      <c r="AA54" s="329"/>
      <c r="AB54" s="329"/>
      <c r="AC54" s="329"/>
      <c r="AD54" s="329"/>
      <c r="AE54" s="329"/>
      <c r="AF54" s="329"/>
      <c r="AG54" s="329"/>
      <c r="AH54" s="329"/>
      <c r="AI54" s="329"/>
      <c r="AJ54" s="329"/>
      <c r="AK54" s="329"/>
      <c r="AL54" s="329"/>
      <c r="AM54" s="329"/>
      <c r="AN54" s="329"/>
      <c r="AO54" s="329"/>
      <c r="AP54" s="329"/>
      <c r="AQ54" s="329"/>
      <c r="AR54" s="329"/>
      <c r="AS54" s="329"/>
      <c r="AT54" s="329"/>
      <c r="AU54" s="329"/>
      <c r="AV54" s="329"/>
      <c r="AW54" s="329"/>
      <c r="AX54" s="329"/>
      <c r="AY54" s="329"/>
      <c r="AZ54" s="329"/>
      <c r="BA54" s="329"/>
      <c r="BB54" s="329"/>
      <c r="BC54" s="329"/>
      <c r="BD54" s="329"/>
      <c r="BE54" s="329"/>
      <c r="BF54" s="329"/>
      <c r="BG54" s="329"/>
      <c r="BH54" s="329"/>
      <c r="BI54" s="329"/>
      <c r="BJ54" s="329"/>
      <c r="BK54" s="329"/>
      <c r="BL54" s="329"/>
      <c r="BM54" s="329"/>
      <c r="BN54" s="329"/>
      <c r="BO54" s="329"/>
      <c r="BP54" s="329"/>
      <c r="BQ54" s="329"/>
      <c r="BR54" s="329"/>
      <c r="BS54" s="329"/>
      <c r="BT54" s="329"/>
      <c r="BU54" s="329"/>
      <c r="BV54" s="329"/>
      <c r="BW54" s="329"/>
      <c r="BX54" s="329"/>
      <c r="BY54" s="329"/>
      <c r="BZ54" s="329"/>
      <c r="CA54" s="329"/>
      <c r="CB54" s="329"/>
      <c r="CC54" s="329"/>
      <c r="CD54" s="329"/>
      <c r="CE54" s="329"/>
      <c r="CF54" s="329"/>
      <c r="CG54" s="329"/>
      <c r="CH54" s="329"/>
      <c r="CI54" s="329"/>
      <c r="CJ54" s="329"/>
      <c r="CK54" s="329"/>
      <c r="CL54" s="329"/>
      <c r="CM54" s="329"/>
      <c r="CN54" s="329"/>
      <c r="CO54" s="329"/>
      <c r="CP54" s="329"/>
      <c r="CQ54" s="329"/>
      <c r="CR54" s="329"/>
      <c r="CS54" s="329"/>
      <c r="CT54" s="329"/>
      <c r="CU54" s="329"/>
      <c r="CV54" s="329"/>
      <c r="CW54" s="329"/>
      <c r="CX54" s="329"/>
      <c r="CY54" s="329"/>
      <c r="CZ54" s="329"/>
      <c r="DA54" s="329"/>
      <c r="DB54" s="329"/>
      <c r="DC54" s="329"/>
      <c r="DD54" s="329"/>
      <c r="DE54" s="329"/>
      <c r="DF54" s="329"/>
      <c r="DG54" s="329"/>
      <c r="DH54" s="329"/>
      <c r="DI54" s="329"/>
      <c r="DJ54" s="329"/>
      <c r="DK54" s="329"/>
      <c r="DL54" s="329"/>
      <c r="DM54" s="329"/>
      <c r="DN54" s="329"/>
      <c r="DO54" s="329"/>
      <c r="DP54" s="329"/>
      <c r="DQ54" s="329"/>
      <c r="DR54" s="329"/>
      <c r="DS54" s="329"/>
      <c r="DT54" s="329"/>
      <c r="DU54" s="329"/>
      <c r="DV54" s="329"/>
      <c r="DW54" s="329"/>
      <c r="DX54" s="329"/>
      <c r="DY54" s="329"/>
      <c r="DZ54" s="329"/>
      <c r="EA54" s="329"/>
      <c r="EB54" s="329"/>
      <c r="EC54" s="329"/>
      <c r="ED54" s="329"/>
      <c r="EE54" s="329"/>
      <c r="EF54" s="329"/>
      <c r="EG54" s="329"/>
      <c r="EH54" s="329"/>
      <c r="EI54" s="329"/>
      <c r="EJ54" s="329"/>
      <c r="EK54" s="329"/>
      <c r="EL54" s="329"/>
      <c r="EM54" s="329"/>
      <c r="EN54" s="329"/>
      <c r="EO54" s="329"/>
      <c r="EP54" s="329"/>
      <c r="EQ54" s="329"/>
      <c r="ER54" s="329"/>
      <c r="ES54" s="329"/>
      <c r="ET54" s="329"/>
      <c r="EU54" s="329"/>
      <c r="EV54" s="329"/>
      <c r="EW54" s="329"/>
      <c r="EX54" s="329"/>
      <c r="EY54" s="329"/>
      <c r="EZ54" s="329"/>
      <c r="FA54" s="329"/>
      <c r="FB54" s="329"/>
      <c r="FC54" s="329"/>
      <c r="FD54" s="329"/>
      <c r="FE54" s="329"/>
      <c r="FF54" s="329"/>
      <c r="FG54" s="329"/>
      <c r="FH54" s="329"/>
      <c r="FI54" s="329"/>
      <c r="FJ54" s="329"/>
      <c r="FK54" s="329"/>
      <c r="FL54" s="329"/>
      <c r="FM54" s="329"/>
      <c r="FN54" s="329"/>
      <c r="FO54" s="329"/>
      <c r="FP54" s="329"/>
      <c r="FQ54" s="329"/>
      <c r="FR54" s="329"/>
      <c r="FS54" s="329"/>
      <c r="FT54" s="329"/>
      <c r="FU54" s="329"/>
      <c r="FV54" s="329"/>
      <c r="FW54" s="329"/>
      <c r="FX54" s="329"/>
      <c r="FY54" s="329"/>
      <c r="FZ54" s="329"/>
      <c r="GA54" s="329"/>
      <c r="GB54" s="329"/>
      <c r="GC54" s="329"/>
      <c r="GD54" s="329"/>
      <c r="GE54" s="329"/>
      <c r="GF54" s="329"/>
      <c r="GG54" s="329"/>
      <c r="GH54" s="329"/>
      <c r="GI54" s="329"/>
      <c r="GJ54" s="329"/>
      <c r="GK54" s="329"/>
      <c r="GL54" s="329"/>
      <c r="GM54" s="329"/>
      <c r="GN54" s="329"/>
      <c r="GO54" s="329"/>
      <c r="GP54" s="329"/>
      <c r="GQ54" s="329"/>
      <c r="GR54" s="329"/>
      <c r="GS54" s="329"/>
      <c r="GT54" s="329"/>
      <c r="GU54" s="329"/>
      <c r="GV54" s="329"/>
      <c r="GW54" s="329"/>
      <c r="GX54" s="329"/>
      <c r="GY54" s="329"/>
      <c r="GZ54" s="329"/>
      <c r="HA54" s="329"/>
      <c r="HB54" s="329"/>
      <c r="HC54" s="329"/>
      <c r="HD54" s="329"/>
      <c r="HE54" s="329"/>
      <c r="HF54" s="329"/>
      <c r="HG54" s="329"/>
      <c r="HH54" s="329"/>
      <c r="HI54" s="329"/>
      <c r="HJ54" s="329"/>
      <c r="HK54" s="329"/>
      <c r="HL54" s="329"/>
      <c r="HM54" s="329"/>
      <c r="HN54" s="329"/>
      <c r="HO54" s="329"/>
      <c r="HP54" s="329"/>
      <c r="HQ54" s="329"/>
      <c r="HR54" s="329"/>
      <c r="HS54" s="329"/>
      <c r="HT54" s="329"/>
      <c r="HU54" s="329"/>
      <c r="HV54" s="329"/>
      <c r="HW54" s="329"/>
      <c r="HX54" s="329"/>
      <c r="HY54" s="329"/>
      <c r="HZ54" s="329"/>
      <c r="IA54" s="329"/>
      <c r="IB54" s="329"/>
      <c r="IC54" s="329"/>
      <c r="ID54" s="329"/>
      <c r="IE54" s="329"/>
      <c r="IF54" s="329"/>
      <c r="IG54" s="329"/>
      <c r="IH54" s="329"/>
      <c r="II54" s="329"/>
      <c r="IJ54" s="329"/>
      <c r="IK54" s="329"/>
      <c r="IL54" s="329"/>
      <c r="IM54" s="329"/>
      <c r="IN54" s="329"/>
      <c r="IO54" s="329"/>
      <c r="IP54" s="329"/>
      <c r="IQ54" s="329"/>
      <c r="IR54" s="329"/>
      <c r="IS54" s="329"/>
      <c r="IT54" s="329"/>
      <c r="IU54" s="329"/>
      <c r="IV54" s="329"/>
      <c r="IW54" s="329"/>
      <c r="IX54" s="329"/>
      <c r="IY54" s="329"/>
      <c r="IZ54" s="329"/>
      <c r="JA54" s="329"/>
      <c r="JB54" s="329"/>
      <c r="JC54" s="329"/>
      <c r="JD54" s="329"/>
      <c r="JE54" s="329"/>
      <c r="JF54" s="329"/>
      <c r="JG54" s="329"/>
      <c r="JH54" s="329"/>
      <c r="JI54" s="329"/>
      <c r="JJ54" s="329"/>
      <c r="JK54" s="329"/>
      <c r="JL54" s="329"/>
      <c r="JM54" s="329"/>
      <c r="JN54" s="329"/>
      <c r="JO54" s="329"/>
      <c r="JP54" s="329"/>
      <c r="JQ54" s="329"/>
      <c r="JR54" s="329"/>
      <c r="JS54" s="329"/>
      <c r="JT54" s="329"/>
      <c r="JU54" s="329"/>
      <c r="JV54" s="329"/>
      <c r="JW54" s="329"/>
      <c r="JX54" s="329"/>
      <c r="JY54" s="329"/>
      <c r="JZ54" s="329"/>
      <c r="KA54" s="329"/>
      <c r="KB54" s="329"/>
      <c r="KC54" s="329"/>
      <c r="KD54" s="329"/>
      <c r="KE54" s="329"/>
      <c r="KF54" s="329"/>
      <c r="KG54" s="329"/>
      <c r="KH54" s="329"/>
      <c r="KI54" s="329"/>
      <c r="KJ54" s="329"/>
      <c r="KK54" s="329"/>
      <c r="KL54" s="329"/>
      <c r="KM54" s="329"/>
      <c r="KN54" s="329"/>
      <c r="KO54" s="329"/>
      <c r="KP54" s="329"/>
      <c r="KQ54" s="329"/>
      <c r="KR54" s="329"/>
      <c r="KS54" s="329"/>
      <c r="KT54" s="329"/>
      <c r="KU54" s="329"/>
      <c r="KV54" s="329"/>
      <c r="KW54" s="329"/>
      <c r="KX54" s="329"/>
      <c r="KY54" s="329"/>
      <c r="KZ54" s="329"/>
      <c r="LA54" s="329"/>
      <c r="LB54" s="329"/>
      <c r="LC54" s="329"/>
      <c r="LD54" s="329"/>
      <c r="LE54" s="329"/>
      <c r="LF54" s="329"/>
      <c r="LG54" s="329"/>
      <c r="LH54" s="329"/>
      <c r="LI54" s="329"/>
      <c r="LJ54" s="329"/>
      <c r="LK54" s="329"/>
      <c r="LL54" s="329"/>
      <c r="LM54" s="329"/>
    </row>
    <row r="55" spans="1:325" hidden="1">
      <c r="A55" s="145" t="str">
        <f>IF(OR(Data3!B13="Grand Total",Data3!B13=0),"",Data3!B13)</f>
        <v/>
      </c>
      <c r="B55" s="176" t="s">
        <v>495</v>
      </c>
      <c r="C55" s="193" t="str">
        <f ca="1">IFERROR(VLOOKUP(A55,Rezultatai!$B$43:$C$106,2,FALSE) &amp; " finansavimo sutarčių rengimas ir sudarymas","")</f>
        <v/>
      </c>
      <c r="D55" s="335"/>
      <c r="E55" s="336"/>
      <c r="F55" s="329"/>
      <c r="G55" s="329"/>
      <c r="H55" s="329"/>
      <c r="I55" s="329"/>
      <c r="J55" s="329"/>
      <c r="K55" s="329"/>
      <c r="L55" s="329"/>
      <c r="M55" s="329"/>
      <c r="N55" s="329"/>
      <c r="O55" s="329"/>
      <c r="P55" s="329"/>
      <c r="Q55" s="329"/>
      <c r="R55" s="329"/>
      <c r="S55" s="329"/>
      <c r="T55" s="329"/>
      <c r="U55" s="329"/>
      <c r="V55" s="329"/>
      <c r="W55" s="329"/>
      <c r="X55" s="329"/>
      <c r="Y55" s="329"/>
      <c r="Z55" s="329"/>
      <c r="AA55" s="329"/>
      <c r="AB55" s="329"/>
      <c r="AC55" s="329"/>
      <c r="AD55" s="329"/>
      <c r="AE55" s="329"/>
      <c r="AF55" s="329"/>
      <c r="AG55" s="329"/>
      <c r="AH55" s="329"/>
      <c r="AI55" s="329"/>
      <c r="AJ55" s="329"/>
      <c r="AK55" s="329"/>
      <c r="AL55" s="329"/>
      <c r="AM55" s="329"/>
      <c r="AN55" s="329"/>
      <c r="AO55" s="329"/>
      <c r="AP55" s="329"/>
      <c r="AQ55" s="329"/>
      <c r="AR55" s="329"/>
      <c r="AS55" s="329"/>
      <c r="AT55" s="329"/>
      <c r="AU55" s="329"/>
      <c r="AV55" s="329"/>
      <c r="AW55" s="329"/>
      <c r="AX55" s="329"/>
      <c r="AY55" s="329"/>
      <c r="AZ55" s="329"/>
      <c r="BA55" s="329"/>
      <c r="BB55" s="329"/>
      <c r="BC55" s="329"/>
      <c r="BD55" s="329"/>
      <c r="BE55" s="329"/>
      <c r="BF55" s="329"/>
      <c r="BG55" s="329"/>
      <c r="BH55" s="329"/>
      <c r="BI55" s="329"/>
      <c r="BJ55" s="329"/>
      <c r="BK55" s="329"/>
      <c r="BL55" s="329"/>
      <c r="BM55" s="329"/>
      <c r="BN55" s="329"/>
      <c r="BO55" s="329"/>
      <c r="BP55" s="329"/>
      <c r="BQ55" s="329"/>
      <c r="BR55" s="329"/>
      <c r="BS55" s="329"/>
      <c r="BT55" s="329"/>
      <c r="BU55" s="329"/>
      <c r="BV55" s="329"/>
      <c r="BW55" s="329"/>
      <c r="BX55" s="329"/>
      <c r="BY55" s="329"/>
      <c r="BZ55" s="329"/>
      <c r="CA55" s="329"/>
      <c r="CB55" s="329"/>
      <c r="CC55" s="329"/>
      <c r="CD55" s="329"/>
      <c r="CE55" s="329"/>
      <c r="CF55" s="329"/>
      <c r="CG55" s="329"/>
      <c r="CH55" s="329"/>
      <c r="CI55" s="329"/>
      <c r="CJ55" s="329"/>
      <c r="CK55" s="329"/>
      <c r="CL55" s="329"/>
      <c r="CM55" s="329"/>
      <c r="CN55" s="329"/>
      <c r="CO55" s="329"/>
      <c r="CP55" s="329"/>
      <c r="CQ55" s="329"/>
      <c r="CR55" s="329"/>
      <c r="CS55" s="329"/>
      <c r="CT55" s="329"/>
      <c r="CU55" s="329"/>
      <c r="CV55" s="329"/>
      <c r="CW55" s="329"/>
      <c r="CX55" s="329"/>
      <c r="CY55" s="329"/>
      <c r="CZ55" s="329"/>
      <c r="DA55" s="329"/>
      <c r="DB55" s="329"/>
      <c r="DC55" s="329"/>
      <c r="DD55" s="329"/>
      <c r="DE55" s="329"/>
      <c r="DF55" s="329"/>
      <c r="DG55" s="329"/>
      <c r="DH55" s="329"/>
      <c r="DI55" s="329"/>
      <c r="DJ55" s="329"/>
      <c r="DK55" s="329"/>
      <c r="DL55" s="329"/>
      <c r="DM55" s="329"/>
      <c r="DN55" s="329"/>
      <c r="DO55" s="329"/>
      <c r="DP55" s="329"/>
      <c r="DQ55" s="329"/>
      <c r="DR55" s="329"/>
      <c r="DS55" s="329"/>
      <c r="DT55" s="329"/>
      <c r="DU55" s="329"/>
      <c r="DV55" s="329"/>
      <c r="DW55" s="329"/>
      <c r="DX55" s="329"/>
      <c r="DY55" s="329"/>
      <c r="DZ55" s="329"/>
      <c r="EA55" s="329"/>
      <c r="EB55" s="329"/>
      <c r="EC55" s="329"/>
      <c r="ED55" s="329"/>
      <c r="EE55" s="329"/>
      <c r="EF55" s="329"/>
      <c r="EG55" s="329"/>
      <c r="EH55" s="329"/>
      <c r="EI55" s="329"/>
      <c r="EJ55" s="329"/>
      <c r="EK55" s="329"/>
      <c r="EL55" s="329"/>
      <c r="EM55" s="329"/>
      <c r="EN55" s="329"/>
      <c r="EO55" s="329"/>
      <c r="EP55" s="329"/>
      <c r="EQ55" s="329"/>
      <c r="ER55" s="329"/>
      <c r="ES55" s="329"/>
      <c r="ET55" s="329"/>
      <c r="EU55" s="329"/>
      <c r="EV55" s="329"/>
      <c r="EW55" s="329"/>
      <c r="EX55" s="329"/>
      <c r="EY55" s="329"/>
      <c r="EZ55" s="329"/>
      <c r="FA55" s="329"/>
      <c r="FB55" s="329"/>
      <c r="FC55" s="329"/>
      <c r="FD55" s="329"/>
      <c r="FE55" s="329"/>
      <c r="FF55" s="329"/>
      <c r="FG55" s="329"/>
      <c r="FH55" s="329"/>
      <c r="FI55" s="329"/>
      <c r="FJ55" s="329"/>
      <c r="FK55" s="329"/>
      <c r="FL55" s="329"/>
      <c r="FM55" s="329"/>
      <c r="FN55" s="329"/>
      <c r="FO55" s="329"/>
      <c r="FP55" s="329"/>
      <c r="FQ55" s="329"/>
      <c r="FR55" s="329"/>
      <c r="FS55" s="329"/>
      <c r="FT55" s="329"/>
      <c r="FU55" s="329"/>
      <c r="FV55" s="329"/>
      <c r="FW55" s="329"/>
      <c r="FX55" s="329"/>
      <c r="FY55" s="329"/>
      <c r="FZ55" s="329"/>
      <c r="GA55" s="329"/>
      <c r="GB55" s="329"/>
      <c r="GC55" s="329"/>
      <c r="GD55" s="329"/>
      <c r="GE55" s="329"/>
      <c r="GF55" s="329"/>
      <c r="GG55" s="329"/>
      <c r="GH55" s="329"/>
      <c r="GI55" s="329"/>
      <c r="GJ55" s="329"/>
      <c r="GK55" s="329"/>
      <c r="GL55" s="329"/>
      <c r="GM55" s="329"/>
      <c r="GN55" s="329"/>
      <c r="GO55" s="329"/>
      <c r="GP55" s="329"/>
      <c r="GQ55" s="329"/>
      <c r="GR55" s="329"/>
      <c r="GS55" s="329"/>
      <c r="GT55" s="329"/>
      <c r="GU55" s="329"/>
      <c r="GV55" s="329"/>
      <c r="GW55" s="329"/>
      <c r="GX55" s="329"/>
      <c r="GY55" s="329"/>
      <c r="GZ55" s="329"/>
      <c r="HA55" s="329"/>
      <c r="HB55" s="329"/>
      <c r="HC55" s="329"/>
      <c r="HD55" s="329"/>
      <c r="HE55" s="329"/>
      <c r="HF55" s="329"/>
      <c r="HG55" s="329"/>
      <c r="HH55" s="329"/>
      <c r="HI55" s="329"/>
      <c r="HJ55" s="329"/>
      <c r="HK55" s="329"/>
      <c r="HL55" s="329"/>
      <c r="HM55" s="329"/>
      <c r="HN55" s="329"/>
      <c r="HO55" s="329"/>
      <c r="HP55" s="329"/>
      <c r="HQ55" s="329"/>
      <c r="HR55" s="329"/>
      <c r="HS55" s="329"/>
      <c r="HT55" s="329"/>
      <c r="HU55" s="329"/>
      <c r="HV55" s="329"/>
      <c r="HW55" s="329"/>
      <c r="HX55" s="329"/>
      <c r="HY55" s="329"/>
      <c r="HZ55" s="329"/>
      <c r="IA55" s="329"/>
      <c r="IB55" s="329"/>
      <c r="IC55" s="329"/>
      <c r="ID55" s="329"/>
      <c r="IE55" s="329"/>
      <c r="IF55" s="329"/>
      <c r="IG55" s="329"/>
      <c r="IH55" s="329"/>
      <c r="II55" s="329"/>
      <c r="IJ55" s="329"/>
      <c r="IK55" s="329"/>
      <c r="IL55" s="329"/>
      <c r="IM55" s="329"/>
      <c r="IN55" s="329"/>
      <c r="IO55" s="329"/>
      <c r="IP55" s="329"/>
      <c r="IQ55" s="329"/>
      <c r="IR55" s="329"/>
      <c r="IS55" s="329"/>
      <c r="IT55" s="329"/>
      <c r="IU55" s="329"/>
      <c r="IV55" s="329"/>
      <c r="IW55" s="329"/>
      <c r="IX55" s="329"/>
      <c r="IY55" s="329"/>
      <c r="IZ55" s="329"/>
      <c r="JA55" s="329"/>
      <c r="JB55" s="329"/>
      <c r="JC55" s="329"/>
      <c r="JD55" s="329"/>
      <c r="JE55" s="329"/>
      <c r="JF55" s="329"/>
      <c r="JG55" s="329"/>
      <c r="JH55" s="329"/>
      <c r="JI55" s="329"/>
      <c r="JJ55" s="329"/>
      <c r="JK55" s="329"/>
      <c r="JL55" s="329"/>
      <c r="JM55" s="329"/>
      <c r="JN55" s="329"/>
      <c r="JO55" s="329"/>
      <c r="JP55" s="329"/>
      <c r="JQ55" s="329"/>
      <c r="JR55" s="329"/>
      <c r="JS55" s="329"/>
      <c r="JT55" s="329"/>
      <c r="JU55" s="329"/>
      <c r="JV55" s="329"/>
      <c r="JW55" s="329"/>
      <c r="JX55" s="329"/>
      <c r="JY55" s="329"/>
      <c r="JZ55" s="329"/>
      <c r="KA55" s="329"/>
      <c r="KB55" s="329"/>
      <c r="KC55" s="329"/>
      <c r="KD55" s="329"/>
      <c r="KE55" s="329"/>
      <c r="KF55" s="329"/>
      <c r="KG55" s="329"/>
      <c r="KH55" s="329"/>
      <c r="KI55" s="329"/>
      <c r="KJ55" s="329"/>
      <c r="KK55" s="329"/>
      <c r="KL55" s="329"/>
      <c r="KM55" s="329"/>
      <c r="KN55" s="329"/>
      <c r="KO55" s="329"/>
      <c r="KP55" s="329"/>
      <c r="KQ55" s="329"/>
      <c r="KR55" s="329"/>
      <c r="KS55" s="329"/>
      <c r="KT55" s="329"/>
      <c r="KU55" s="329"/>
      <c r="KV55" s="329"/>
      <c r="KW55" s="329"/>
      <c r="KX55" s="329"/>
      <c r="KY55" s="329"/>
      <c r="KZ55" s="329"/>
      <c r="LA55" s="329"/>
      <c r="LB55" s="329"/>
      <c r="LC55" s="329"/>
      <c r="LD55" s="329"/>
      <c r="LE55" s="329"/>
      <c r="LF55" s="329"/>
      <c r="LG55" s="329"/>
      <c r="LH55" s="329"/>
      <c r="LI55" s="329"/>
      <c r="LJ55" s="329"/>
      <c r="LK55" s="329"/>
      <c r="LL55" s="329"/>
      <c r="LM55" s="329"/>
    </row>
    <row r="56" spans="1:325" hidden="1">
      <c r="A56" s="145" t="str">
        <f>IF(OR(Data3!B14="Grand Total",Data3!B14=0),"",Data3!B14)</f>
        <v/>
      </c>
      <c r="B56" s="176" t="s">
        <v>496</v>
      </c>
      <c r="C56" s="193" t="str">
        <f ca="1">IFERROR(VLOOKUP(A56,Rezultatai!$B$43:$C$106,2,FALSE) &amp; " finansavimo sutarčių rengimas ir sudarymas","")</f>
        <v/>
      </c>
      <c r="D56" s="335"/>
      <c r="E56" s="336"/>
      <c r="F56" s="329"/>
      <c r="G56" s="329"/>
      <c r="H56" s="329"/>
      <c r="I56" s="329"/>
      <c r="J56" s="329"/>
      <c r="K56" s="329"/>
      <c r="L56" s="329"/>
      <c r="M56" s="329"/>
      <c r="N56" s="329"/>
      <c r="O56" s="329"/>
      <c r="P56" s="329"/>
      <c r="Q56" s="329"/>
      <c r="R56" s="329"/>
      <c r="S56" s="329"/>
      <c r="T56" s="329"/>
      <c r="U56" s="329"/>
      <c r="V56" s="329"/>
      <c r="W56" s="329"/>
      <c r="X56" s="329"/>
      <c r="Y56" s="329"/>
      <c r="Z56" s="329"/>
      <c r="AA56" s="329"/>
      <c r="AB56" s="329"/>
      <c r="AC56" s="329"/>
      <c r="AD56" s="329"/>
      <c r="AE56" s="329"/>
      <c r="AF56" s="329"/>
      <c r="AG56" s="329"/>
      <c r="AH56" s="329"/>
      <c r="AI56" s="329"/>
      <c r="AJ56" s="329"/>
      <c r="AK56" s="329"/>
      <c r="AL56" s="329"/>
      <c r="AM56" s="329"/>
      <c r="AN56" s="329"/>
      <c r="AO56" s="329"/>
      <c r="AP56" s="329"/>
      <c r="AQ56" s="329"/>
      <c r="AR56" s="329"/>
      <c r="AS56" s="329"/>
      <c r="AT56" s="329"/>
      <c r="AU56" s="329"/>
      <c r="AV56" s="329"/>
      <c r="AW56" s="329"/>
      <c r="AX56" s="329"/>
      <c r="AY56" s="329"/>
      <c r="AZ56" s="329"/>
      <c r="BA56" s="329"/>
      <c r="BB56" s="329"/>
      <c r="BC56" s="329"/>
      <c r="BD56" s="329"/>
      <c r="BE56" s="329"/>
      <c r="BF56" s="329"/>
      <c r="BG56" s="329"/>
      <c r="BH56" s="329"/>
      <c r="BI56" s="329"/>
      <c r="BJ56" s="329"/>
      <c r="BK56" s="329"/>
      <c r="BL56" s="329"/>
      <c r="BM56" s="329"/>
      <c r="BN56" s="329"/>
      <c r="BO56" s="329"/>
      <c r="BP56" s="329"/>
      <c r="BQ56" s="329"/>
      <c r="BR56" s="329"/>
      <c r="BS56" s="329"/>
      <c r="BT56" s="329"/>
      <c r="BU56" s="329"/>
      <c r="BV56" s="329"/>
      <c r="BW56" s="329"/>
      <c r="BX56" s="329"/>
      <c r="BY56" s="329"/>
      <c r="BZ56" s="329"/>
      <c r="CA56" s="329"/>
      <c r="CB56" s="329"/>
      <c r="CC56" s="329"/>
      <c r="CD56" s="329"/>
      <c r="CE56" s="329"/>
      <c r="CF56" s="329"/>
      <c r="CG56" s="329"/>
      <c r="CH56" s="329"/>
      <c r="CI56" s="329"/>
      <c r="CJ56" s="329"/>
      <c r="CK56" s="329"/>
      <c r="CL56" s="329"/>
      <c r="CM56" s="329"/>
      <c r="CN56" s="329"/>
      <c r="CO56" s="329"/>
      <c r="CP56" s="329"/>
      <c r="CQ56" s="329"/>
      <c r="CR56" s="329"/>
      <c r="CS56" s="329"/>
      <c r="CT56" s="329"/>
      <c r="CU56" s="329"/>
      <c r="CV56" s="329"/>
      <c r="CW56" s="329"/>
      <c r="CX56" s="329"/>
      <c r="CY56" s="329"/>
      <c r="CZ56" s="329"/>
      <c r="DA56" s="329"/>
      <c r="DB56" s="329"/>
      <c r="DC56" s="329"/>
      <c r="DD56" s="329"/>
      <c r="DE56" s="329"/>
      <c r="DF56" s="329"/>
      <c r="DG56" s="329"/>
      <c r="DH56" s="329"/>
      <c r="DI56" s="329"/>
      <c r="DJ56" s="329"/>
      <c r="DK56" s="329"/>
      <c r="DL56" s="329"/>
      <c r="DM56" s="329"/>
      <c r="DN56" s="329"/>
      <c r="DO56" s="329"/>
      <c r="DP56" s="329"/>
      <c r="DQ56" s="329"/>
      <c r="DR56" s="329"/>
      <c r="DS56" s="329"/>
      <c r="DT56" s="329"/>
      <c r="DU56" s="329"/>
      <c r="DV56" s="329"/>
      <c r="DW56" s="329"/>
      <c r="DX56" s="329"/>
      <c r="DY56" s="329"/>
      <c r="DZ56" s="329"/>
      <c r="EA56" s="329"/>
      <c r="EB56" s="329"/>
      <c r="EC56" s="329"/>
      <c r="ED56" s="329"/>
      <c r="EE56" s="329"/>
      <c r="EF56" s="329"/>
      <c r="EG56" s="329"/>
      <c r="EH56" s="329"/>
      <c r="EI56" s="329"/>
      <c r="EJ56" s="329"/>
      <c r="EK56" s="329"/>
      <c r="EL56" s="329"/>
      <c r="EM56" s="329"/>
      <c r="EN56" s="329"/>
      <c r="EO56" s="329"/>
      <c r="EP56" s="329"/>
      <c r="EQ56" s="329"/>
      <c r="ER56" s="329"/>
      <c r="ES56" s="329"/>
      <c r="ET56" s="329"/>
      <c r="EU56" s="329"/>
      <c r="EV56" s="329"/>
      <c r="EW56" s="329"/>
      <c r="EX56" s="329"/>
      <c r="EY56" s="329"/>
      <c r="EZ56" s="329"/>
      <c r="FA56" s="329"/>
      <c r="FB56" s="329"/>
      <c r="FC56" s="329"/>
      <c r="FD56" s="329"/>
      <c r="FE56" s="329"/>
      <c r="FF56" s="329"/>
      <c r="FG56" s="329"/>
      <c r="FH56" s="329"/>
      <c r="FI56" s="329"/>
      <c r="FJ56" s="329"/>
      <c r="FK56" s="329"/>
      <c r="FL56" s="329"/>
      <c r="FM56" s="329"/>
      <c r="FN56" s="329"/>
      <c r="FO56" s="329"/>
      <c r="FP56" s="329"/>
      <c r="FQ56" s="329"/>
      <c r="FR56" s="329"/>
      <c r="FS56" s="329"/>
      <c r="FT56" s="329"/>
      <c r="FU56" s="329"/>
      <c r="FV56" s="329"/>
      <c r="FW56" s="329"/>
      <c r="FX56" s="329"/>
      <c r="FY56" s="329"/>
      <c r="FZ56" s="329"/>
      <c r="GA56" s="329"/>
      <c r="GB56" s="329"/>
      <c r="GC56" s="329"/>
      <c r="GD56" s="329"/>
      <c r="GE56" s="329"/>
      <c r="GF56" s="329"/>
      <c r="GG56" s="329"/>
      <c r="GH56" s="329"/>
      <c r="GI56" s="329"/>
      <c r="GJ56" s="329"/>
      <c r="GK56" s="329"/>
      <c r="GL56" s="329"/>
      <c r="GM56" s="329"/>
      <c r="GN56" s="329"/>
      <c r="GO56" s="329"/>
      <c r="GP56" s="329"/>
      <c r="GQ56" s="329"/>
      <c r="GR56" s="329"/>
      <c r="GS56" s="329"/>
      <c r="GT56" s="329"/>
      <c r="GU56" s="329"/>
      <c r="GV56" s="329"/>
      <c r="GW56" s="329"/>
      <c r="GX56" s="329"/>
      <c r="GY56" s="329"/>
      <c r="GZ56" s="329"/>
      <c r="HA56" s="329"/>
      <c r="HB56" s="329"/>
      <c r="HC56" s="329"/>
      <c r="HD56" s="329"/>
      <c r="HE56" s="329"/>
      <c r="HF56" s="329"/>
      <c r="HG56" s="329"/>
      <c r="HH56" s="329"/>
      <c r="HI56" s="329"/>
      <c r="HJ56" s="329"/>
      <c r="HK56" s="329"/>
      <c r="HL56" s="329"/>
      <c r="HM56" s="329"/>
      <c r="HN56" s="329"/>
      <c r="HO56" s="329"/>
      <c r="HP56" s="329"/>
      <c r="HQ56" s="329"/>
      <c r="HR56" s="329"/>
      <c r="HS56" s="329"/>
      <c r="HT56" s="329"/>
      <c r="HU56" s="329"/>
      <c r="HV56" s="329"/>
      <c r="HW56" s="329"/>
      <c r="HX56" s="329"/>
      <c r="HY56" s="329"/>
      <c r="HZ56" s="329"/>
      <c r="IA56" s="329"/>
      <c r="IB56" s="329"/>
      <c r="IC56" s="329"/>
      <c r="ID56" s="329"/>
      <c r="IE56" s="329"/>
      <c r="IF56" s="329"/>
      <c r="IG56" s="329"/>
      <c r="IH56" s="329"/>
      <c r="II56" s="329"/>
      <c r="IJ56" s="329"/>
      <c r="IK56" s="329"/>
      <c r="IL56" s="329"/>
      <c r="IM56" s="329"/>
      <c r="IN56" s="329"/>
      <c r="IO56" s="329"/>
      <c r="IP56" s="329"/>
      <c r="IQ56" s="329"/>
      <c r="IR56" s="329"/>
      <c r="IS56" s="329"/>
      <c r="IT56" s="329"/>
      <c r="IU56" s="329"/>
      <c r="IV56" s="329"/>
      <c r="IW56" s="329"/>
      <c r="IX56" s="329"/>
      <c r="IY56" s="329"/>
      <c r="IZ56" s="329"/>
      <c r="JA56" s="329"/>
      <c r="JB56" s="329"/>
      <c r="JC56" s="329"/>
      <c r="JD56" s="329"/>
      <c r="JE56" s="329"/>
      <c r="JF56" s="329"/>
      <c r="JG56" s="329"/>
      <c r="JH56" s="329"/>
      <c r="JI56" s="329"/>
      <c r="JJ56" s="329"/>
      <c r="JK56" s="329"/>
      <c r="JL56" s="329"/>
      <c r="JM56" s="329"/>
      <c r="JN56" s="329"/>
      <c r="JO56" s="329"/>
      <c r="JP56" s="329"/>
      <c r="JQ56" s="329"/>
      <c r="JR56" s="329"/>
      <c r="JS56" s="329"/>
      <c r="JT56" s="329"/>
      <c r="JU56" s="329"/>
      <c r="JV56" s="329"/>
      <c r="JW56" s="329"/>
      <c r="JX56" s="329"/>
      <c r="JY56" s="329"/>
      <c r="JZ56" s="329"/>
      <c r="KA56" s="329"/>
      <c r="KB56" s="329"/>
      <c r="KC56" s="329"/>
      <c r="KD56" s="329"/>
      <c r="KE56" s="329"/>
      <c r="KF56" s="329"/>
      <c r="KG56" s="329"/>
      <c r="KH56" s="329"/>
      <c r="KI56" s="329"/>
      <c r="KJ56" s="329"/>
      <c r="KK56" s="329"/>
      <c r="KL56" s="329"/>
      <c r="KM56" s="329"/>
      <c r="KN56" s="329"/>
      <c r="KO56" s="329"/>
      <c r="KP56" s="329"/>
      <c r="KQ56" s="329"/>
      <c r="KR56" s="329"/>
      <c r="KS56" s="329"/>
      <c r="KT56" s="329"/>
      <c r="KU56" s="329"/>
      <c r="KV56" s="329"/>
      <c r="KW56" s="329"/>
      <c r="KX56" s="329"/>
      <c r="KY56" s="329"/>
      <c r="KZ56" s="329"/>
      <c r="LA56" s="329"/>
      <c r="LB56" s="329"/>
      <c r="LC56" s="329"/>
      <c r="LD56" s="329"/>
      <c r="LE56" s="329"/>
      <c r="LF56" s="329"/>
      <c r="LG56" s="329"/>
      <c r="LH56" s="329"/>
      <c r="LI56" s="329"/>
      <c r="LJ56" s="329"/>
      <c r="LK56" s="329"/>
      <c r="LL56" s="329"/>
      <c r="LM56" s="329"/>
    </row>
    <row r="57" spans="1:325" hidden="1">
      <c r="A57" s="145" t="str">
        <f>IF(OR(Data3!B14="Grand Total",Data3!B14=0),"",Data3!B14)</f>
        <v/>
      </c>
      <c r="B57" s="176" t="s">
        <v>497</v>
      </c>
      <c r="C57" s="193" t="str">
        <f ca="1">IFERROR(VLOOKUP(A57,Rezultatai!$B$43:$C$106,2,FALSE) &amp; " finansavimo sutarčių rengimas ir sudarymas","")</f>
        <v/>
      </c>
      <c r="D57" s="335"/>
      <c r="E57" s="336"/>
      <c r="F57" s="329"/>
      <c r="G57" s="329"/>
      <c r="H57" s="329"/>
      <c r="I57" s="329"/>
      <c r="J57" s="329"/>
      <c r="K57" s="329"/>
      <c r="L57" s="329"/>
      <c r="M57" s="329"/>
      <c r="N57" s="329"/>
      <c r="O57" s="329"/>
      <c r="P57" s="329"/>
      <c r="Q57" s="329"/>
      <c r="R57" s="329"/>
      <c r="S57" s="329"/>
      <c r="T57" s="329"/>
      <c r="U57" s="329"/>
      <c r="V57" s="329"/>
      <c r="W57" s="329"/>
      <c r="X57" s="329"/>
      <c r="Y57" s="329"/>
      <c r="Z57" s="329"/>
      <c r="AA57" s="329"/>
      <c r="AB57" s="329"/>
      <c r="AC57" s="329"/>
      <c r="AD57" s="329"/>
      <c r="AE57" s="329"/>
      <c r="AF57" s="329"/>
      <c r="AG57" s="329"/>
      <c r="AH57" s="329"/>
      <c r="AI57" s="329"/>
      <c r="AJ57" s="329"/>
      <c r="AK57" s="329"/>
      <c r="AL57" s="329"/>
      <c r="AM57" s="329"/>
      <c r="AN57" s="329"/>
      <c r="AO57" s="329"/>
      <c r="AP57" s="329"/>
      <c r="AQ57" s="329"/>
      <c r="AR57" s="329"/>
      <c r="AS57" s="329"/>
      <c r="AT57" s="329"/>
      <c r="AU57" s="329"/>
      <c r="AV57" s="329"/>
      <c r="AW57" s="329"/>
      <c r="AX57" s="329"/>
      <c r="AY57" s="329"/>
      <c r="AZ57" s="329"/>
      <c r="BA57" s="329"/>
      <c r="BB57" s="329"/>
      <c r="BC57" s="329"/>
      <c r="BD57" s="329"/>
      <c r="BE57" s="329"/>
      <c r="BF57" s="329"/>
      <c r="BG57" s="329"/>
      <c r="BH57" s="329"/>
      <c r="BI57" s="329"/>
      <c r="BJ57" s="329"/>
      <c r="BK57" s="329"/>
      <c r="BL57" s="329"/>
      <c r="BM57" s="329"/>
      <c r="BN57" s="329"/>
      <c r="BO57" s="329"/>
      <c r="BP57" s="329"/>
      <c r="BQ57" s="329"/>
      <c r="BR57" s="329"/>
      <c r="BS57" s="329"/>
      <c r="BT57" s="329"/>
      <c r="BU57" s="329"/>
      <c r="BV57" s="329"/>
      <c r="BW57" s="329"/>
      <c r="BX57" s="329"/>
      <c r="BY57" s="329"/>
      <c r="BZ57" s="329"/>
      <c r="CA57" s="329"/>
      <c r="CB57" s="329"/>
      <c r="CC57" s="329"/>
      <c r="CD57" s="329"/>
      <c r="CE57" s="329"/>
      <c r="CF57" s="329"/>
      <c r="CG57" s="329"/>
      <c r="CH57" s="329"/>
      <c r="CI57" s="329"/>
      <c r="CJ57" s="329"/>
      <c r="CK57" s="329"/>
      <c r="CL57" s="329"/>
      <c r="CM57" s="329"/>
      <c r="CN57" s="329"/>
      <c r="CO57" s="329"/>
      <c r="CP57" s="329"/>
      <c r="CQ57" s="329"/>
      <c r="CR57" s="329"/>
      <c r="CS57" s="329"/>
      <c r="CT57" s="329"/>
      <c r="CU57" s="329"/>
      <c r="CV57" s="329"/>
      <c r="CW57" s="329"/>
      <c r="CX57" s="329"/>
      <c r="CY57" s="329"/>
      <c r="CZ57" s="329"/>
      <c r="DA57" s="329"/>
      <c r="DB57" s="329"/>
      <c r="DC57" s="329"/>
      <c r="DD57" s="329"/>
      <c r="DE57" s="329"/>
      <c r="DF57" s="329"/>
      <c r="DG57" s="329"/>
      <c r="DH57" s="329"/>
      <c r="DI57" s="329"/>
      <c r="DJ57" s="329"/>
      <c r="DK57" s="329"/>
      <c r="DL57" s="329"/>
      <c r="DM57" s="329"/>
      <c r="DN57" s="329"/>
      <c r="DO57" s="329"/>
      <c r="DP57" s="329"/>
      <c r="DQ57" s="329"/>
      <c r="DR57" s="329"/>
      <c r="DS57" s="329"/>
      <c r="DT57" s="329"/>
      <c r="DU57" s="329"/>
      <c r="DV57" s="329"/>
      <c r="DW57" s="329"/>
      <c r="DX57" s="329"/>
      <c r="DY57" s="329"/>
      <c r="DZ57" s="329"/>
      <c r="EA57" s="329"/>
      <c r="EB57" s="329"/>
      <c r="EC57" s="329"/>
      <c r="ED57" s="329"/>
      <c r="EE57" s="329"/>
      <c r="EF57" s="329"/>
      <c r="EG57" s="329"/>
      <c r="EH57" s="329"/>
      <c r="EI57" s="329"/>
      <c r="EJ57" s="329"/>
      <c r="EK57" s="329"/>
      <c r="EL57" s="329"/>
      <c r="EM57" s="329"/>
      <c r="EN57" s="329"/>
      <c r="EO57" s="329"/>
      <c r="EP57" s="329"/>
      <c r="EQ57" s="329"/>
      <c r="ER57" s="329"/>
      <c r="ES57" s="329"/>
      <c r="ET57" s="329"/>
      <c r="EU57" s="329"/>
      <c r="EV57" s="329"/>
      <c r="EW57" s="329"/>
      <c r="EX57" s="329"/>
      <c r="EY57" s="329"/>
      <c r="EZ57" s="329"/>
      <c r="FA57" s="329"/>
      <c r="FB57" s="329"/>
      <c r="FC57" s="329"/>
      <c r="FD57" s="329"/>
      <c r="FE57" s="329"/>
      <c r="FF57" s="329"/>
      <c r="FG57" s="329"/>
      <c r="FH57" s="329"/>
      <c r="FI57" s="329"/>
      <c r="FJ57" s="329"/>
      <c r="FK57" s="329"/>
      <c r="FL57" s="329"/>
      <c r="FM57" s="329"/>
      <c r="FN57" s="329"/>
      <c r="FO57" s="329"/>
      <c r="FP57" s="329"/>
      <c r="FQ57" s="329"/>
      <c r="FR57" s="329"/>
      <c r="FS57" s="329"/>
      <c r="FT57" s="329"/>
      <c r="FU57" s="329"/>
      <c r="FV57" s="329"/>
      <c r="FW57" s="329"/>
      <c r="FX57" s="329"/>
      <c r="FY57" s="329"/>
      <c r="FZ57" s="329"/>
      <c r="GA57" s="329"/>
      <c r="GB57" s="329"/>
      <c r="GC57" s="329"/>
      <c r="GD57" s="329"/>
      <c r="GE57" s="329"/>
      <c r="GF57" s="329"/>
      <c r="GG57" s="329"/>
      <c r="GH57" s="329"/>
      <c r="GI57" s="329"/>
      <c r="GJ57" s="329"/>
      <c r="GK57" s="329"/>
      <c r="GL57" s="329"/>
      <c r="GM57" s="329"/>
      <c r="GN57" s="329"/>
      <c r="GO57" s="329"/>
      <c r="GP57" s="329"/>
      <c r="GQ57" s="329"/>
      <c r="GR57" s="329"/>
      <c r="GS57" s="329"/>
      <c r="GT57" s="329"/>
      <c r="GU57" s="329"/>
      <c r="GV57" s="329"/>
      <c r="GW57" s="329"/>
      <c r="GX57" s="329"/>
      <c r="GY57" s="329"/>
      <c r="GZ57" s="329"/>
      <c r="HA57" s="329"/>
      <c r="HB57" s="329"/>
      <c r="HC57" s="329"/>
      <c r="HD57" s="329"/>
      <c r="HE57" s="329"/>
      <c r="HF57" s="329"/>
      <c r="HG57" s="329"/>
      <c r="HH57" s="329"/>
      <c r="HI57" s="329"/>
      <c r="HJ57" s="329"/>
      <c r="HK57" s="329"/>
      <c r="HL57" s="329"/>
      <c r="HM57" s="329"/>
      <c r="HN57" s="329"/>
      <c r="HO57" s="329"/>
      <c r="HP57" s="329"/>
      <c r="HQ57" s="329"/>
      <c r="HR57" s="329"/>
      <c r="HS57" s="329"/>
      <c r="HT57" s="329"/>
      <c r="HU57" s="329"/>
      <c r="HV57" s="329"/>
      <c r="HW57" s="329"/>
      <c r="HX57" s="329"/>
      <c r="HY57" s="329"/>
      <c r="HZ57" s="329"/>
      <c r="IA57" s="329"/>
      <c r="IB57" s="329"/>
      <c r="IC57" s="329"/>
      <c r="ID57" s="329"/>
      <c r="IE57" s="329"/>
      <c r="IF57" s="329"/>
      <c r="IG57" s="329"/>
      <c r="IH57" s="329"/>
      <c r="II57" s="329"/>
      <c r="IJ57" s="329"/>
      <c r="IK57" s="329"/>
      <c r="IL57" s="329"/>
      <c r="IM57" s="329"/>
      <c r="IN57" s="329"/>
      <c r="IO57" s="329"/>
      <c r="IP57" s="329"/>
      <c r="IQ57" s="329"/>
      <c r="IR57" s="329"/>
      <c r="IS57" s="329"/>
      <c r="IT57" s="329"/>
      <c r="IU57" s="329"/>
      <c r="IV57" s="329"/>
      <c r="IW57" s="329"/>
      <c r="IX57" s="329"/>
      <c r="IY57" s="329"/>
      <c r="IZ57" s="329"/>
      <c r="JA57" s="329"/>
      <c r="JB57" s="329"/>
      <c r="JC57" s="329"/>
      <c r="JD57" s="329"/>
      <c r="JE57" s="329"/>
      <c r="JF57" s="329"/>
      <c r="JG57" s="329"/>
      <c r="JH57" s="329"/>
      <c r="JI57" s="329"/>
      <c r="JJ57" s="329"/>
      <c r="JK57" s="329"/>
      <c r="JL57" s="329"/>
      <c r="JM57" s="329"/>
      <c r="JN57" s="329"/>
      <c r="JO57" s="329"/>
      <c r="JP57" s="329"/>
      <c r="JQ57" s="329"/>
      <c r="JR57" s="329"/>
      <c r="JS57" s="329"/>
      <c r="JT57" s="329"/>
      <c r="JU57" s="329"/>
      <c r="JV57" s="329"/>
      <c r="JW57" s="329"/>
      <c r="JX57" s="329"/>
      <c r="JY57" s="329"/>
      <c r="JZ57" s="329"/>
      <c r="KA57" s="329"/>
      <c r="KB57" s="329"/>
      <c r="KC57" s="329"/>
      <c r="KD57" s="329"/>
      <c r="KE57" s="329"/>
      <c r="KF57" s="329"/>
      <c r="KG57" s="329"/>
      <c r="KH57" s="329"/>
      <c r="KI57" s="329"/>
      <c r="KJ57" s="329"/>
      <c r="KK57" s="329"/>
      <c r="KL57" s="329"/>
      <c r="KM57" s="329"/>
      <c r="KN57" s="329"/>
      <c r="KO57" s="329"/>
      <c r="KP57" s="329"/>
      <c r="KQ57" s="329"/>
      <c r="KR57" s="329"/>
      <c r="KS57" s="329"/>
      <c r="KT57" s="329"/>
      <c r="KU57" s="329"/>
      <c r="KV57" s="329"/>
      <c r="KW57" s="329"/>
      <c r="KX57" s="329"/>
      <c r="KY57" s="329"/>
      <c r="KZ57" s="329"/>
      <c r="LA57" s="329"/>
      <c r="LB57" s="329"/>
      <c r="LC57" s="329"/>
      <c r="LD57" s="329"/>
      <c r="LE57" s="329"/>
      <c r="LF57" s="329"/>
      <c r="LG57" s="329"/>
      <c r="LH57" s="329"/>
      <c r="LI57" s="329"/>
      <c r="LJ57" s="329"/>
      <c r="LK57" s="329"/>
      <c r="LL57" s="329"/>
      <c r="LM57" s="329"/>
    </row>
    <row r="58" spans="1:325" hidden="1">
      <c r="A58" s="145" t="str">
        <f>IF(OR(Data3!B15="Grand Total",Data3!B15=0),"",Data3!B15)</f>
        <v/>
      </c>
      <c r="B58" s="176" t="s">
        <v>498</v>
      </c>
      <c r="C58" s="193" t="str">
        <f ca="1">IFERROR(VLOOKUP(A58,Rezultatai!$B$43:$C$106,2,FALSE) &amp; " finansavimo sutarčių rengimas ir sudarymas","")</f>
        <v/>
      </c>
      <c r="D58" s="335"/>
      <c r="E58" s="336"/>
      <c r="F58" s="329"/>
      <c r="G58" s="329"/>
      <c r="H58" s="329"/>
      <c r="I58" s="329"/>
      <c r="J58" s="329"/>
      <c r="K58" s="329"/>
      <c r="L58" s="329"/>
      <c r="M58" s="329"/>
      <c r="N58" s="329"/>
      <c r="O58" s="329"/>
      <c r="P58" s="329"/>
      <c r="Q58" s="329"/>
      <c r="R58" s="329"/>
      <c r="S58" s="329"/>
      <c r="T58" s="329"/>
      <c r="U58" s="329"/>
      <c r="V58" s="329"/>
      <c r="W58" s="329"/>
      <c r="X58" s="329"/>
      <c r="Y58" s="329"/>
      <c r="Z58" s="329"/>
      <c r="AA58" s="329"/>
      <c r="AB58" s="329"/>
      <c r="AC58" s="329"/>
      <c r="AD58" s="329"/>
      <c r="AE58" s="329"/>
      <c r="AF58" s="329"/>
      <c r="AG58" s="329"/>
      <c r="AH58" s="329"/>
      <c r="AI58" s="329"/>
      <c r="AJ58" s="329"/>
      <c r="AK58" s="329"/>
      <c r="AL58" s="329"/>
      <c r="AM58" s="329"/>
      <c r="AN58" s="329"/>
      <c r="AO58" s="329"/>
      <c r="AP58" s="329"/>
      <c r="AQ58" s="329"/>
      <c r="AR58" s="329"/>
      <c r="AS58" s="329"/>
      <c r="AT58" s="329"/>
      <c r="AU58" s="329"/>
      <c r="AV58" s="329"/>
      <c r="AW58" s="329"/>
      <c r="AX58" s="329"/>
      <c r="AY58" s="329"/>
      <c r="AZ58" s="329"/>
      <c r="BA58" s="329"/>
      <c r="BB58" s="329"/>
      <c r="BC58" s="329"/>
      <c r="BD58" s="329"/>
      <c r="BE58" s="329"/>
      <c r="BF58" s="329"/>
      <c r="BG58" s="329"/>
      <c r="BH58" s="329"/>
      <c r="BI58" s="329"/>
      <c r="BJ58" s="329"/>
      <c r="BK58" s="329"/>
      <c r="BL58" s="329"/>
      <c r="BM58" s="329"/>
      <c r="BN58" s="329"/>
      <c r="BO58" s="329"/>
      <c r="BP58" s="329"/>
      <c r="BQ58" s="329"/>
      <c r="BR58" s="329"/>
      <c r="BS58" s="329"/>
      <c r="BT58" s="329"/>
      <c r="BU58" s="329"/>
      <c r="BV58" s="329"/>
      <c r="BW58" s="329"/>
      <c r="BX58" s="329"/>
      <c r="BY58" s="329"/>
      <c r="BZ58" s="329"/>
      <c r="CA58" s="329"/>
      <c r="CB58" s="329"/>
      <c r="CC58" s="329"/>
      <c r="CD58" s="329"/>
      <c r="CE58" s="329"/>
      <c r="CF58" s="329"/>
      <c r="CG58" s="329"/>
      <c r="CH58" s="329"/>
      <c r="CI58" s="329"/>
      <c r="CJ58" s="329"/>
      <c r="CK58" s="329"/>
      <c r="CL58" s="329"/>
      <c r="CM58" s="329"/>
      <c r="CN58" s="329"/>
      <c r="CO58" s="329"/>
      <c r="CP58" s="329"/>
      <c r="CQ58" s="329"/>
      <c r="CR58" s="329"/>
      <c r="CS58" s="329"/>
      <c r="CT58" s="329"/>
      <c r="CU58" s="329"/>
      <c r="CV58" s="329"/>
      <c r="CW58" s="329"/>
      <c r="CX58" s="329"/>
      <c r="CY58" s="329"/>
      <c r="CZ58" s="329"/>
      <c r="DA58" s="329"/>
      <c r="DB58" s="329"/>
      <c r="DC58" s="329"/>
      <c r="DD58" s="329"/>
      <c r="DE58" s="329"/>
      <c r="DF58" s="329"/>
      <c r="DG58" s="329"/>
      <c r="DH58" s="329"/>
      <c r="DI58" s="329"/>
      <c r="DJ58" s="329"/>
      <c r="DK58" s="329"/>
      <c r="DL58" s="329"/>
      <c r="DM58" s="329"/>
      <c r="DN58" s="329"/>
      <c r="DO58" s="329"/>
      <c r="DP58" s="329"/>
      <c r="DQ58" s="329"/>
      <c r="DR58" s="329"/>
      <c r="DS58" s="329"/>
      <c r="DT58" s="329"/>
      <c r="DU58" s="329"/>
      <c r="DV58" s="329"/>
      <c r="DW58" s="329"/>
      <c r="DX58" s="329"/>
      <c r="DY58" s="329"/>
      <c r="DZ58" s="329"/>
      <c r="EA58" s="329"/>
      <c r="EB58" s="329"/>
      <c r="EC58" s="329"/>
      <c r="ED58" s="329"/>
      <c r="EE58" s="329"/>
      <c r="EF58" s="329"/>
      <c r="EG58" s="329"/>
      <c r="EH58" s="329"/>
      <c r="EI58" s="329"/>
      <c r="EJ58" s="329"/>
      <c r="EK58" s="329"/>
      <c r="EL58" s="329"/>
      <c r="EM58" s="329"/>
      <c r="EN58" s="329"/>
      <c r="EO58" s="329"/>
      <c r="EP58" s="329"/>
      <c r="EQ58" s="329"/>
      <c r="ER58" s="329"/>
      <c r="ES58" s="329"/>
      <c r="ET58" s="329"/>
      <c r="EU58" s="329"/>
      <c r="EV58" s="329"/>
      <c r="EW58" s="329"/>
      <c r="EX58" s="329"/>
      <c r="EY58" s="329"/>
      <c r="EZ58" s="329"/>
      <c r="FA58" s="329"/>
      <c r="FB58" s="329"/>
      <c r="FC58" s="329"/>
      <c r="FD58" s="329"/>
      <c r="FE58" s="329"/>
      <c r="FF58" s="329"/>
      <c r="FG58" s="329"/>
      <c r="FH58" s="329"/>
      <c r="FI58" s="329"/>
      <c r="FJ58" s="329"/>
      <c r="FK58" s="329"/>
      <c r="FL58" s="329"/>
      <c r="FM58" s="329"/>
      <c r="FN58" s="329"/>
      <c r="FO58" s="329"/>
      <c r="FP58" s="329"/>
      <c r="FQ58" s="329"/>
      <c r="FR58" s="329"/>
      <c r="FS58" s="329"/>
      <c r="FT58" s="329"/>
      <c r="FU58" s="329"/>
      <c r="FV58" s="329"/>
      <c r="FW58" s="329"/>
      <c r="FX58" s="329"/>
      <c r="FY58" s="329"/>
      <c r="FZ58" s="329"/>
      <c r="GA58" s="329"/>
      <c r="GB58" s="329"/>
      <c r="GC58" s="329"/>
      <c r="GD58" s="329"/>
      <c r="GE58" s="329"/>
      <c r="GF58" s="329"/>
      <c r="GG58" s="329"/>
      <c r="GH58" s="329"/>
      <c r="GI58" s="329"/>
      <c r="GJ58" s="329"/>
      <c r="GK58" s="329"/>
      <c r="GL58" s="329"/>
      <c r="GM58" s="329"/>
      <c r="GN58" s="329"/>
      <c r="GO58" s="329"/>
      <c r="GP58" s="329"/>
      <c r="GQ58" s="329"/>
      <c r="GR58" s="329"/>
      <c r="GS58" s="329"/>
      <c r="GT58" s="329"/>
      <c r="GU58" s="329"/>
      <c r="GV58" s="329"/>
      <c r="GW58" s="329"/>
      <c r="GX58" s="329"/>
      <c r="GY58" s="329"/>
      <c r="GZ58" s="329"/>
      <c r="HA58" s="329"/>
      <c r="HB58" s="329"/>
      <c r="HC58" s="329"/>
      <c r="HD58" s="329"/>
      <c r="HE58" s="329"/>
      <c r="HF58" s="329"/>
      <c r="HG58" s="329"/>
      <c r="HH58" s="329"/>
      <c r="HI58" s="329"/>
      <c r="HJ58" s="329"/>
      <c r="HK58" s="329"/>
      <c r="HL58" s="329"/>
      <c r="HM58" s="329"/>
      <c r="HN58" s="329"/>
      <c r="HO58" s="329"/>
      <c r="HP58" s="329"/>
      <c r="HQ58" s="329"/>
      <c r="HR58" s="329"/>
      <c r="HS58" s="329"/>
      <c r="HT58" s="329"/>
      <c r="HU58" s="329"/>
      <c r="HV58" s="329"/>
      <c r="HW58" s="329"/>
      <c r="HX58" s="329"/>
      <c r="HY58" s="329"/>
      <c r="HZ58" s="329"/>
      <c r="IA58" s="329"/>
      <c r="IB58" s="329"/>
      <c r="IC58" s="329"/>
      <c r="ID58" s="329"/>
      <c r="IE58" s="329"/>
      <c r="IF58" s="329"/>
      <c r="IG58" s="329"/>
      <c r="IH58" s="329"/>
      <c r="II58" s="329"/>
      <c r="IJ58" s="329"/>
      <c r="IK58" s="329"/>
      <c r="IL58" s="329"/>
      <c r="IM58" s="329"/>
      <c r="IN58" s="329"/>
      <c r="IO58" s="329"/>
      <c r="IP58" s="329"/>
      <c r="IQ58" s="329"/>
      <c r="IR58" s="329"/>
      <c r="IS58" s="329"/>
      <c r="IT58" s="329"/>
      <c r="IU58" s="329"/>
      <c r="IV58" s="329"/>
      <c r="IW58" s="329"/>
      <c r="IX58" s="329"/>
      <c r="IY58" s="329"/>
      <c r="IZ58" s="329"/>
      <c r="JA58" s="329"/>
      <c r="JB58" s="329"/>
      <c r="JC58" s="329"/>
      <c r="JD58" s="329"/>
      <c r="JE58" s="329"/>
      <c r="JF58" s="329"/>
      <c r="JG58" s="329"/>
      <c r="JH58" s="329"/>
      <c r="JI58" s="329"/>
      <c r="JJ58" s="329"/>
      <c r="JK58" s="329"/>
      <c r="JL58" s="329"/>
      <c r="JM58" s="329"/>
      <c r="JN58" s="329"/>
      <c r="JO58" s="329"/>
      <c r="JP58" s="329"/>
      <c r="JQ58" s="329"/>
      <c r="JR58" s="329"/>
      <c r="JS58" s="329"/>
      <c r="JT58" s="329"/>
      <c r="JU58" s="329"/>
      <c r="JV58" s="329"/>
      <c r="JW58" s="329"/>
      <c r="JX58" s="329"/>
      <c r="JY58" s="329"/>
      <c r="JZ58" s="329"/>
      <c r="KA58" s="329"/>
      <c r="KB58" s="329"/>
      <c r="KC58" s="329"/>
      <c r="KD58" s="329"/>
      <c r="KE58" s="329"/>
      <c r="KF58" s="329"/>
      <c r="KG58" s="329"/>
      <c r="KH58" s="329"/>
      <c r="KI58" s="329"/>
      <c r="KJ58" s="329"/>
      <c r="KK58" s="329"/>
      <c r="KL58" s="329"/>
      <c r="KM58" s="329"/>
      <c r="KN58" s="329"/>
      <c r="KO58" s="329"/>
      <c r="KP58" s="329"/>
      <c r="KQ58" s="329"/>
      <c r="KR58" s="329"/>
      <c r="KS58" s="329"/>
      <c r="KT58" s="329"/>
      <c r="KU58" s="329"/>
      <c r="KV58" s="329"/>
      <c r="KW58" s="329"/>
      <c r="KX58" s="329"/>
      <c r="KY58" s="329"/>
      <c r="KZ58" s="329"/>
      <c r="LA58" s="329"/>
      <c r="LB58" s="329"/>
      <c r="LC58" s="329"/>
      <c r="LD58" s="329"/>
      <c r="LE58" s="329"/>
      <c r="LF58" s="329"/>
      <c r="LG58" s="329"/>
      <c r="LH58" s="329"/>
      <c r="LI58" s="329"/>
      <c r="LJ58" s="329"/>
      <c r="LK58" s="329"/>
      <c r="LL58" s="329"/>
      <c r="LM58" s="329"/>
    </row>
    <row r="59" spans="1:325" hidden="1">
      <c r="A59" s="145" t="str">
        <f>IF(OR(Data3!B15="Grand Total",Data3!B15=0),"",Data3!B15)</f>
        <v/>
      </c>
      <c r="B59" s="176" t="s">
        <v>499</v>
      </c>
      <c r="C59" s="193" t="str">
        <f ca="1">IFERROR(VLOOKUP(A59,Rezultatai!$B$43:$C$106,2,FALSE) &amp; " finansavimo sutarčių rengimas ir sudarymas","")</f>
        <v/>
      </c>
      <c r="D59" s="335"/>
      <c r="E59" s="336"/>
      <c r="F59" s="329"/>
      <c r="G59" s="329"/>
      <c r="H59" s="329"/>
      <c r="I59" s="329"/>
      <c r="J59" s="329"/>
      <c r="K59" s="329"/>
      <c r="L59" s="329"/>
      <c r="M59" s="329"/>
      <c r="N59" s="329"/>
      <c r="O59" s="329"/>
      <c r="P59" s="329"/>
      <c r="Q59" s="329"/>
      <c r="R59" s="329"/>
      <c r="S59" s="329"/>
      <c r="T59" s="329"/>
      <c r="U59" s="329"/>
      <c r="V59" s="329"/>
      <c r="W59" s="329"/>
      <c r="X59" s="329"/>
      <c r="Y59" s="329"/>
      <c r="Z59" s="329"/>
      <c r="AA59" s="329"/>
      <c r="AB59" s="329"/>
      <c r="AC59" s="329"/>
      <c r="AD59" s="329"/>
      <c r="AE59" s="329"/>
      <c r="AF59" s="329"/>
      <c r="AG59" s="329"/>
      <c r="AH59" s="329"/>
      <c r="AI59" s="329"/>
      <c r="AJ59" s="329"/>
      <c r="AK59" s="329"/>
      <c r="AL59" s="329"/>
      <c r="AM59" s="329"/>
      <c r="AN59" s="329"/>
      <c r="AO59" s="329"/>
      <c r="AP59" s="329"/>
      <c r="AQ59" s="329"/>
      <c r="AR59" s="329"/>
      <c r="AS59" s="329"/>
      <c r="AT59" s="329"/>
      <c r="AU59" s="329"/>
      <c r="AV59" s="329"/>
      <c r="AW59" s="329"/>
      <c r="AX59" s="329"/>
      <c r="AY59" s="329"/>
      <c r="AZ59" s="329"/>
      <c r="BA59" s="329"/>
      <c r="BB59" s="329"/>
      <c r="BC59" s="329"/>
      <c r="BD59" s="329"/>
      <c r="BE59" s="329"/>
      <c r="BF59" s="329"/>
      <c r="BG59" s="329"/>
      <c r="BH59" s="329"/>
      <c r="BI59" s="329"/>
      <c r="BJ59" s="329"/>
      <c r="BK59" s="329"/>
      <c r="BL59" s="329"/>
      <c r="BM59" s="329"/>
      <c r="BN59" s="329"/>
      <c r="BO59" s="329"/>
      <c r="BP59" s="329"/>
      <c r="BQ59" s="329"/>
      <c r="BR59" s="329"/>
      <c r="BS59" s="329"/>
      <c r="BT59" s="329"/>
      <c r="BU59" s="329"/>
      <c r="BV59" s="329"/>
      <c r="BW59" s="329"/>
      <c r="BX59" s="329"/>
      <c r="BY59" s="329"/>
      <c r="BZ59" s="329"/>
      <c r="CA59" s="329"/>
      <c r="CB59" s="329"/>
      <c r="CC59" s="329"/>
      <c r="CD59" s="329"/>
      <c r="CE59" s="329"/>
      <c r="CF59" s="329"/>
      <c r="CG59" s="329"/>
      <c r="CH59" s="329"/>
      <c r="CI59" s="329"/>
      <c r="CJ59" s="329"/>
      <c r="CK59" s="329"/>
      <c r="CL59" s="329"/>
      <c r="CM59" s="329"/>
      <c r="CN59" s="329"/>
      <c r="CO59" s="329"/>
      <c r="CP59" s="329"/>
      <c r="CQ59" s="329"/>
      <c r="CR59" s="329"/>
      <c r="CS59" s="329"/>
      <c r="CT59" s="329"/>
      <c r="CU59" s="329"/>
      <c r="CV59" s="329"/>
      <c r="CW59" s="329"/>
      <c r="CX59" s="329"/>
      <c r="CY59" s="329"/>
      <c r="CZ59" s="329"/>
      <c r="DA59" s="329"/>
      <c r="DB59" s="329"/>
      <c r="DC59" s="329"/>
      <c r="DD59" s="329"/>
      <c r="DE59" s="329"/>
      <c r="DF59" s="329"/>
      <c r="DG59" s="329"/>
      <c r="DH59" s="329"/>
      <c r="DI59" s="329"/>
      <c r="DJ59" s="329"/>
      <c r="DK59" s="329"/>
      <c r="DL59" s="329"/>
      <c r="DM59" s="329"/>
      <c r="DN59" s="329"/>
      <c r="DO59" s="329"/>
      <c r="DP59" s="329"/>
      <c r="DQ59" s="329"/>
      <c r="DR59" s="329"/>
      <c r="DS59" s="329"/>
      <c r="DT59" s="329"/>
      <c r="DU59" s="329"/>
      <c r="DV59" s="329"/>
      <c r="DW59" s="329"/>
      <c r="DX59" s="329"/>
      <c r="DY59" s="329"/>
      <c r="DZ59" s="329"/>
      <c r="EA59" s="329"/>
      <c r="EB59" s="329"/>
      <c r="EC59" s="329"/>
      <c r="ED59" s="329"/>
      <c r="EE59" s="329"/>
      <c r="EF59" s="329"/>
      <c r="EG59" s="329"/>
      <c r="EH59" s="329"/>
      <c r="EI59" s="329"/>
      <c r="EJ59" s="329"/>
      <c r="EK59" s="329"/>
      <c r="EL59" s="329"/>
      <c r="EM59" s="329"/>
      <c r="EN59" s="329"/>
      <c r="EO59" s="329"/>
      <c r="EP59" s="329"/>
      <c r="EQ59" s="329"/>
      <c r="ER59" s="329"/>
      <c r="ES59" s="329"/>
      <c r="ET59" s="329"/>
      <c r="EU59" s="329"/>
      <c r="EV59" s="329"/>
      <c r="EW59" s="329"/>
      <c r="EX59" s="329"/>
      <c r="EY59" s="329"/>
      <c r="EZ59" s="329"/>
      <c r="FA59" s="329"/>
      <c r="FB59" s="329"/>
      <c r="FC59" s="329"/>
      <c r="FD59" s="329"/>
      <c r="FE59" s="329"/>
      <c r="FF59" s="329"/>
      <c r="FG59" s="329"/>
      <c r="FH59" s="329"/>
      <c r="FI59" s="329"/>
      <c r="FJ59" s="329"/>
      <c r="FK59" s="329"/>
      <c r="FL59" s="329"/>
      <c r="FM59" s="329"/>
      <c r="FN59" s="329"/>
      <c r="FO59" s="329"/>
      <c r="FP59" s="329"/>
      <c r="FQ59" s="329"/>
      <c r="FR59" s="329"/>
      <c r="FS59" s="329"/>
      <c r="FT59" s="329"/>
      <c r="FU59" s="329"/>
      <c r="FV59" s="329"/>
      <c r="FW59" s="329"/>
      <c r="FX59" s="329"/>
      <c r="FY59" s="329"/>
      <c r="FZ59" s="329"/>
      <c r="GA59" s="329"/>
      <c r="GB59" s="329"/>
      <c r="GC59" s="329"/>
      <c r="GD59" s="329"/>
      <c r="GE59" s="329"/>
      <c r="GF59" s="329"/>
      <c r="GG59" s="329"/>
      <c r="GH59" s="329"/>
      <c r="GI59" s="329"/>
      <c r="GJ59" s="329"/>
      <c r="GK59" s="329"/>
      <c r="GL59" s="329"/>
      <c r="GM59" s="329"/>
      <c r="GN59" s="329"/>
      <c r="GO59" s="329"/>
      <c r="GP59" s="329"/>
      <c r="GQ59" s="329"/>
      <c r="GR59" s="329"/>
      <c r="GS59" s="329"/>
      <c r="GT59" s="329"/>
      <c r="GU59" s="329"/>
      <c r="GV59" s="329"/>
      <c r="GW59" s="329"/>
      <c r="GX59" s="329"/>
      <c r="GY59" s="329"/>
      <c r="GZ59" s="329"/>
      <c r="HA59" s="329"/>
      <c r="HB59" s="329"/>
      <c r="HC59" s="329"/>
      <c r="HD59" s="329"/>
      <c r="HE59" s="329"/>
      <c r="HF59" s="329"/>
      <c r="HG59" s="329"/>
      <c r="HH59" s="329"/>
      <c r="HI59" s="329"/>
      <c r="HJ59" s="329"/>
      <c r="HK59" s="329"/>
      <c r="HL59" s="329"/>
      <c r="HM59" s="329"/>
      <c r="HN59" s="329"/>
      <c r="HO59" s="329"/>
      <c r="HP59" s="329"/>
      <c r="HQ59" s="329"/>
      <c r="HR59" s="329"/>
      <c r="HS59" s="329"/>
      <c r="HT59" s="329"/>
      <c r="HU59" s="329"/>
      <c r="HV59" s="329"/>
      <c r="HW59" s="329"/>
      <c r="HX59" s="329"/>
      <c r="HY59" s="329"/>
      <c r="HZ59" s="329"/>
      <c r="IA59" s="329"/>
      <c r="IB59" s="329"/>
      <c r="IC59" s="329"/>
      <c r="ID59" s="329"/>
      <c r="IE59" s="329"/>
      <c r="IF59" s="329"/>
      <c r="IG59" s="329"/>
      <c r="IH59" s="329"/>
      <c r="II59" s="329"/>
      <c r="IJ59" s="329"/>
      <c r="IK59" s="329"/>
      <c r="IL59" s="329"/>
      <c r="IM59" s="329"/>
      <c r="IN59" s="329"/>
      <c r="IO59" s="329"/>
      <c r="IP59" s="329"/>
      <c r="IQ59" s="329"/>
      <c r="IR59" s="329"/>
      <c r="IS59" s="329"/>
      <c r="IT59" s="329"/>
      <c r="IU59" s="329"/>
      <c r="IV59" s="329"/>
      <c r="IW59" s="329"/>
      <c r="IX59" s="329"/>
      <c r="IY59" s="329"/>
      <c r="IZ59" s="329"/>
      <c r="JA59" s="329"/>
      <c r="JB59" s="329"/>
      <c r="JC59" s="329"/>
      <c r="JD59" s="329"/>
      <c r="JE59" s="329"/>
      <c r="JF59" s="329"/>
      <c r="JG59" s="329"/>
      <c r="JH59" s="329"/>
      <c r="JI59" s="329"/>
      <c r="JJ59" s="329"/>
      <c r="JK59" s="329"/>
      <c r="JL59" s="329"/>
      <c r="JM59" s="329"/>
      <c r="JN59" s="329"/>
      <c r="JO59" s="329"/>
      <c r="JP59" s="329"/>
      <c r="JQ59" s="329"/>
      <c r="JR59" s="329"/>
      <c r="JS59" s="329"/>
      <c r="JT59" s="329"/>
      <c r="JU59" s="329"/>
      <c r="JV59" s="329"/>
      <c r="JW59" s="329"/>
      <c r="JX59" s="329"/>
      <c r="JY59" s="329"/>
      <c r="JZ59" s="329"/>
      <c r="KA59" s="329"/>
      <c r="KB59" s="329"/>
      <c r="KC59" s="329"/>
      <c r="KD59" s="329"/>
      <c r="KE59" s="329"/>
      <c r="KF59" s="329"/>
      <c r="KG59" s="329"/>
      <c r="KH59" s="329"/>
      <c r="KI59" s="329"/>
      <c r="KJ59" s="329"/>
      <c r="KK59" s="329"/>
      <c r="KL59" s="329"/>
      <c r="KM59" s="329"/>
      <c r="KN59" s="329"/>
      <c r="KO59" s="329"/>
      <c r="KP59" s="329"/>
      <c r="KQ59" s="329"/>
      <c r="KR59" s="329"/>
      <c r="KS59" s="329"/>
      <c r="KT59" s="329"/>
      <c r="KU59" s="329"/>
      <c r="KV59" s="329"/>
      <c r="KW59" s="329"/>
      <c r="KX59" s="329"/>
      <c r="KY59" s="329"/>
      <c r="KZ59" s="329"/>
      <c r="LA59" s="329"/>
      <c r="LB59" s="329"/>
      <c r="LC59" s="329"/>
      <c r="LD59" s="329"/>
      <c r="LE59" s="329"/>
      <c r="LF59" s="329"/>
      <c r="LG59" s="329"/>
      <c r="LH59" s="329"/>
      <c r="LI59" s="329"/>
      <c r="LJ59" s="329"/>
      <c r="LK59" s="329"/>
      <c r="LL59" s="329"/>
      <c r="LM59" s="329"/>
    </row>
    <row r="60" spans="1:325" hidden="1">
      <c r="A60" s="145" t="str">
        <f>IF(OR(Data3!B16="Grand Total",Data3!B16=0),"",Data3!B16)</f>
        <v/>
      </c>
      <c r="B60" s="176" t="s">
        <v>500</v>
      </c>
      <c r="C60" s="193" t="str">
        <f ca="1">IFERROR(VLOOKUP(A60,Rezultatai!$B$43:$C$106,2,FALSE) &amp; " finansavimo sutarčių rengimas ir sudarymas","")</f>
        <v/>
      </c>
      <c r="D60" s="335"/>
      <c r="E60" s="336"/>
      <c r="F60" s="329"/>
      <c r="G60" s="329"/>
      <c r="H60" s="329"/>
      <c r="I60" s="329"/>
      <c r="J60" s="329"/>
      <c r="K60" s="329"/>
      <c r="L60" s="329"/>
      <c r="M60" s="329"/>
      <c r="N60" s="329"/>
      <c r="O60" s="329"/>
      <c r="P60" s="329"/>
      <c r="Q60" s="329"/>
      <c r="R60" s="329"/>
      <c r="S60" s="329"/>
      <c r="T60" s="329"/>
      <c r="U60" s="329"/>
      <c r="V60" s="329"/>
      <c r="W60" s="329"/>
      <c r="X60" s="329"/>
      <c r="Y60" s="329"/>
      <c r="Z60" s="329"/>
      <c r="AA60" s="329"/>
      <c r="AB60" s="329"/>
      <c r="AC60" s="329"/>
      <c r="AD60" s="329"/>
      <c r="AE60" s="329"/>
      <c r="AF60" s="329"/>
      <c r="AG60" s="329"/>
      <c r="AH60" s="329"/>
      <c r="AI60" s="329"/>
      <c r="AJ60" s="329"/>
      <c r="AK60" s="329"/>
      <c r="AL60" s="329"/>
      <c r="AM60" s="329"/>
      <c r="AN60" s="329"/>
      <c r="AO60" s="329"/>
      <c r="AP60" s="329"/>
      <c r="AQ60" s="329"/>
      <c r="AR60" s="329"/>
      <c r="AS60" s="329"/>
      <c r="AT60" s="329"/>
      <c r="AU60" s="329"/>
      <c r="AV60" s="329"/>
      <c r="AW60" s="329"/>
      <c r="AX60" s="329"/>
      <c r="AY60" s="329"/>
      <c r="AZ60" s="329"/>
      <c r="BA60" s="329"/>
      <c r="BB60" s="329"/>
      <c r="BC60" s="329"/>
      <c r="BD60" s="329"/>
      <c r="BE60" s="329"/>
      <c r="BF60" s="329"/>
      <c r="BG60" s="329"/>
      <c r="BH60" s="329"/>
      <c r="BI60" s="329"/>
      <c r="BJ60" s="329"/>
      <c r="BK60" s="329"/>
      <c r="BL60" s="329"/>
      <c r="BM60" s="329"/>
      <c r="BN60" s="329"/>
      <c r="BO60" s="329"/>
      <c r="BP60" s="329"/>
      <c r="BQ60" s="329"/>
      <c r="BR60" s="329"/>
      <c r="BS60" s="329"/>
      <c r="BT60" s="329"/>
      <c r="BU60" s="329"/>
      <c r="BV60" s="329"/>
      <c r="BW60" s="329"/>
      <c r="BX60" s="329"/>
      <c r="BY60" s="329"/>
      <c r="BZ60" s="329"/>
      <c r="CA60" s="329"/>
      <c r="CB60" s="329"/>
      <c r="CC60" s="329"/>
      <c r="CD60" s="329"/>
      <c r="CE60" s="329"/>
      <c r="CF60" s="329"/>
      <c r="CG60" s="329"/>
      <c r="CH60" s="329"/>
      <c r="CI60" s="329"/>
      <c r="CJ60" s="329"/>
      <c r="CK60" s="329"/>
      <c r="CL60" s="329"/>
      <c r="CM60" s="329"/>
      <c r="CN60" s="329"/>
      <c r="CO60" s="329"/>
      <c r="CP60" s="329"/>
      <c r="CQ60" s="329"/>
      <c r="CR60" s="329"/>
      <c r="CS60" s="329"/>
      <c r="CT60" s="329"/>
      <c r="CU60" s="329"/>
      <c r="CV60" s="329"/>
      <c r="CW60" s="329"/>
      <c r="CX60" s="329"/>
      <c r="CY60" s="329"/>
      <c r="CZ60" s="329"/>
      <c r="DA60" s="329"/>
      <c r="DB60" s="329"/>
      <c r="DC60" s="329"/>
      <c r="DD60" s="329"/>
      <c r="DE60" s="329"/>
      <c r="DF60" s="329"/>
      <c r="DG60" s="329"/>
      <c r="DH60" s="329"/>
      <c r="DI60" s="329"/>
      <c r="DJ60" s="329"/>
      <c r="DK60" s="329"/>
      <c r="DL60" s="329"/>
      <c r="DM60" s="329"/>
      <c r="DN60" s="329"/>
      <c r="DO60" s="329"/>
      <c r="DP60" s="329"/>
      <c r="DQ60" s="329"/>
      <c r="DR60" s="329"/>
      <c r="DS60" s="329"/>
      <c r="DT60" s="329"/>
      <c r="DU60" s="329"/>
      <c r="DV60" s="329"/>
      <c r="DW60" s="329"/>
      <c r="DX60" s="329"/>
      <c r="DY60" s="329"/>
      <c r="DZ60" s="329"/>
      <c r="EA60" s="329"/>
      <c r="EB60" s="329"/>
      <c r="EC60" s="329"/>
      <c r="ED60" s="329"/>
      <c r="EE60" s="329"/>
      <c r="EF60" s="329"/>
      <c r="EG60" s="329"/>
      <c r="EH60" s="329"/>
      <c r="EI60" s="329"/>
      <c r="EJ60" s="329"/>
      <c r="EK60" s="329"/>
      <c r="EL60" s="329"/>
      <c r="EM60" s="329"/>
      <c r="EN60" s="329"/>
      <c r="EO60" s="329"/>
      <c r="EP60" s="329"/>
      <c r="EQ60" s="329"/>
      <c r="ER60" s="329"/>
      <c r="ES60" s="329"/>
      <c r="ET60" s="329"/>
      <c r="EU60" s="329"/>
      <c r="EV60" s="329"/>
      <c r="EW60" s="329"/>
      <c r="EX60" s="329"/>
      <c r="EY60" s="329"/>
      <c r="EZ60" s="329"/>
      <c r="FA60" s="329"/>
      <c r="FB60" s="329"/>
      <c r="FC60" s="329"/>
      <c r="FD60" s="329"/>
      <c r="FE60" s="329"/>
      <c r="FF60" s="329"/>
      <c r="FG60" s="329"/>
      <c r="FH60" s="329"/>
      <c r="FI60" s="329"/>
      <c r="FJ60" s="329"/>
      <c r="FK60" s="329"/>
      <c r="FL60" s="329"/>
      <c r="FM60" s="329"/>
      <c r="FN60" s="329"/>
      <c r="FO60" s="329"/>
      <c r="FP60" s="329"/>
      <c r="FQ60" s="329"/>
      <c r="FR60" s="329"/>
      <c r="FS60" s="329"/>
      <c r="FT60" s="329"/>
      <c r="FU60" s="329"/>
      <c r="FV60" s="329"/>
      <c r="FW60" s="329"/>
      <c r="FX60" s="329"/>
      <c r="FY60" s="329"/>
      <c r="FZ60" s="329"/>
      <c r="GA60" s="329"/>
      <c r="GB60" s="329"/>
      <c r="GC60" s="329"/>
      <c r="GD60" s="329"/>
      <c r="GE60" s="329"/>
      <c r="GF60" s="329"/>
      <c r="GG60" s="329"/>
      <c r="GH60" s="329"/>
      <c r="GI60" s="329"/>
      <c r="GJ60" s="329"/>
      <c r="GK60" s="329"/>
      <c r="GL60" s="329"/>
      <c r="GM60" s="329"/>
      <c r="GN60" s="329"/>
      <c r="GO60" s="329"/>
      <c r="GP60" s="329"/>
      <c r="GQ60" s="329"/>
      <c r="GR60" s="329"/>
      <c r="GS60" s="329"/>
      <c r="GT60" s="329"/>
      <c r="GU60" s="329"/>
      <c r="GV60" s="329"/>
      <c r="GW60" s="329"/>
      <c r="GX60" s="329"/>
      <c r="GY60" s="329"/>
      <c r="GZ60" s="329"/>
      <c r="HA60" s="329"/>
      <c r="HB60" s="329"/>
      <c r="HC60" s="329"/>
      <c r="HD60" s="329"/>
      <c r="HE60" s="329"/>
      <c r="HF60" s="329"/>
      <c r="HG60" s="329"/>
      <c r="HH60" s="329"/>
      <c r="HI60" s="329"/>
      <c r="HJ60" s="329"/>
      <c r="HK60" s="329"/>
      <c r="HL60" s="329"/>
      <c r="HM60" s="329"/>
      <c r="HN60" s="329"/>
      <c r="HO60" s="329"/>
      <c r="HP60" s="329"/>
      <c r="HQ60" s="329"/>
      <c r="HR60" s="329"/>
      <c r="HS60" s="329"/>
      <c r="HT60" s="329"/>
      <c r="HU60" s="329"/>
      <c r="HV60" s="329"/>
      <c r="HW60" s="329"/>
      <c r="HX60" s="329"/>
      <c r="HY60" s="329"/>
      <c r="HZ60" s="329"/>
      <c r="IA60" s="329"/>
      <c r="IB60" s="329"/>
      <c r="IC60" s="329"/>
      <c r="ID60" s="329"/>
      <c r="IE60" s="329"/>
      <c r="IF60" s="329"/>
      <c r="IG60" s="329"/>
      <c r="IH60" s="329"/>
      <c r="II60" s="329"/>
      <c r="IJ60" s="329"/>
      <c r="IK60" s="329"/>
      <c r="IL60" s="329"/>
      <c r="IM60" s="329"/>
      <c r="IN60" s="329"/>
      <c r="IO60" s="329"/>
      <c r="IP60" s="329"/>
      <c r="IQ60" s="329"/>
      <c r="IR60" s="329"/>
      <c r="IS60" s="329"/>
      <c r="IT60" s="329"/>
      <c r="IU60" s="329"/>
      <c r="IV60" s="329"/>
      <c r="IW60" s="329"/>
      <c r="IX60" s="329"/>
      <c r="IY60" s="329"/>
      <c r="IZ60" s="329"/>
      <c r="JA60" s="329"/>
      <c r="JB60" s="329"/>
      <c r="JC60" s="329"/>
      <c r="JD60" s="329"/>
      <c r="JE60" s="329"/>
      <c r="JF60" s="329"/>
      <c r="JG60" s="329"/>
      <c r="JH60" s="329"/>
      <c r="JI60" s="329"/>
      <c r="JJ60" s="329"/>
      <c r="JK60" s="329"/>
      <c r="JL60" s="329"/>
      <c r="JM60" s="329"/>
      <c r="JN60" s="329"/>
      <c r="JO60" s="329"/>
      <c r="JP60" s="329"/>
      <c r="JQ60" s="329"/>
      <c r="JR60" s="329"/>
      <c r="JS60" s="329"/>
      <c r="JT60" s="329"/>
      <c r="JU60" s="329"/>
      <c r="JV60" s="329"/>
      <c r="JW60" s="329"/>
      <c r="JX60" s="329"/>
      <c r="JY60" s="329"/>
      <c r="JZ60" s="329"/>
      <c r="KA60" s="329"/>
      <c r="KB60" s="329"/>
      <c r="KC60" s="329"/>
      <c r="KD60" s="329"/>
      <c r="KE60" s="329"/>
      <c r="KF60" s="329"/>
      <c r="KG60" s="329"/>
      <c r="KH60" s="329"/>
      <c r="KI60" s="329"/>
      <c r="KJ60" s="329"/>
      <c r="KK60" s="329"/>
      <c r="KL60" s="329"/>
      <c r="KM60" s="329"/>
      <c r="KN60" s="329"/>
      <c r="KO60" s="329"/>
      <c r="KP60" s="329"/>
      <c r="KQ60" s="329"/>
      <c r="KR60" s="329"/>
      <c r="KS60" s="329"/>
      <c r="KT60" s="329"/>
      <c r="KU60" s="329"/>
      <c r="KV60" s="329"/>
      <c r="KW60" s="329"/>
      <c r="KX60" s="329"/>
      <c r="KY60" s="329"/>
      <c r="KZ60" s="329"/>
      <c r="LA60" s="329"/>
      <c r="LB60" s="329"/>
      <c r="LC60" s="329"/>
      <c r="LD60" s="329"/>
      <c r="LE60" s="329"/>
      <c r="LF60" s="329"/>
      <c r="LG60" s="329"/>
      <c r="LH60" s="329"/>
      <c r="LI60" s="329"/>
      <c r="LJ60" s="329"/>
      <c r="LK60" s="329"/>
      <c r="LL60" s="329"/>
      <c r="LM60" s="329"/>
    </row>
    <row r="61" spans="1:325" hidden="1">
      <c r="A61" s="145" t="str">
        <f>IF(OR(Data3!B16="Grand Total",Data3!B16=0),"",Data3!B16)</f>
        <v/>
      </c>
      <c r="B61" s="176" t="s">
        <v>501</v>
      </c>
      <c r="C61" s="193" t="str">
        <f ca="1">IFERROR(VLOOKUP(A61,Rezultatai!$B$43:$C$106,2,FALSE) &amp; " finansavimo sutarčių rengimas ir sudarymas","")</f>
        <v/>
      </c>
      <c r="D61" s="335"/>
      <c r="E61" s="336"/>
      <c r="F61" s="329"/>
      <c r="G61" s="329"/>
      <c r="H61" s="329"/>
      <c r="I61" s="329"/>
      <c r="J61" s="329"/>
      <c r="K61" s="329"/>
      <c r="L61" s="329"/>
      <c r="M61" s="329"/>
      <c r="N61" s="329"/>
      <c r="O61" s="329"/>
      <c r="P61" s="329"/>
      <c r="Q61" s="329"/>
      <c r="R61" s="329"/>
      <c r="S61" s="329"/>
      <c r="T61" s="329"/>
      <c r="U61" s="329"/>
      <c r="V61" s="329"/>
      <c r="W61" s="329"/>
      <c r="X61" s="329"/>
      <c r="Y61" s="329"/>
      <c r="Z61" s="329"/>
      <c r="AA61" s="329"/>
      <c r="AB61" s="329"/>
      <c r="AC61" s="329"/>
      <c r="AD61" s="329"/>
      <c r="AE61" s="329"/>
      <c r="AF61" s="329"/>
      <c r="AG61" s="329"/>
      <c r="AH61" s="329"/>
      <c r="AI61" s="329"/>
      <c r="AJ61" s="329"/>
      <c r="AK61" s="329"/>
      <c r="AL61" s="329"/>
      <c r="AM61" s="329"/>
      <c r="AN61" s="329"/>
      <c r="AO61" s="329"/>
      <c r="AP61" s="329"/>
      <c r="AQ61" s="329"/>
      <c r="AR61" s="329"/>
      <c r="AS61" s="329"/>
      <c r="AT61" s="329"/>
      <c r="AU61" s="329"/>
      <c r="AV61" s="329"/>
      <c r="AW61" s="329"/>
      <c r="AX61" s="329"/>
      <c r="AY61" s="329"/>
      <c r="AZ61" s="329"/>
      <c r="BA61" s="329"/>
      <c r="BB61" s="329"/>
      <c r="BC61" s="329"/>
      <c r="BD61" s="329"/>
      <c r="BE61" s="329"/>
      <c r="BF61" s="329"/>
      <c r="BG61" s="329"/>
      <c r="BH61" s="329"/>
      <c r="BI61" s="329"/>
      <c r="BJ61" s="329"/>
      <c r="BK61" s="329"/>
      <c r="BL61" s="329"/>
      <c r="BM61" s="329"/>
      <c r="BN61" s="329"/>
      <c r="BO61" s="329"/>
      <c r="BP61" s="329"/>
      <c r="BQ61" s="329"/>
      <c r="BR61" s="329"/>
      <c r="BS61" s="329"/>
      <c r="BT61" s="329"/>
      <c r="BU61" s="329"/>
      <c r="BV61" s="329"/>
      <c r="BW61" s="329"/>
      <c r="BX61" s="329"/>
      <c r="BY61" s="329"/>
      <c r="BZ61" s="329"/>
      <c r="CA61" s="329"/>
      <c r="CB61" s="329"/>
      <c r="CC61" s="329"/>
      <c r="CD61" s="329"/>
      <c r="CE61" s="329"/>
      <c r="CF61" s="329"/>
      <c r="CG61" s="329"/>
      <c r="CH61" s="329"/>
      <c r="CI61" s="329"/>
      <c r="CJ61" s="329"/>
      <c r="CK61" s="329"/>
      <c r="CL61" s="329"/>
      <c r="CM61" s="329"/>
      <c r="CN61" s="329"/>
      <c r="CO61" s="329"/>
      <c r="CP61" s="329"/>
      <c r="CQ61" s="329"/>
      <c r="CR61" s="329"/>
      <c r="CS61" s="329"/>
      <c r="CT61" s="329"/>
      <c r="CU61" s="329"/>
      <c r="CV61" s="329"/>
      <c r="CW61" s="329"/>
      <c r="CX61" s="329"/>
      <c r="CY61" s="329"/>
      <c r="CZ61" s="329"/>
      <c r="DA61" s="329"/>
      <c r="DB61" s="329"/>
      <c r="DC61" s="329"/>
      <c r="DD61" s="329"/>
      <c r="DE61" s="329"/>
      <c r="DF61" s="329"/>
      <c r="DG61" s="329"/>
      <c r="DH61" s="329"/>
      <c r="DI61" s="329"/>
      <c r="DJ61" s="329"/>
      <c r="DK61" s="329"/>
      <c r="DL61" s="329"/>
      <c r="DM61" s="329"/>
      <c r="DN61" s="329"/>
      <c r="DO61" s="329"/>
      <c r="DP61" s="329"/>
      <c r="DQ61" s="329"/>
      <c r="DR61" s="329"/>
      <c r="DS61" s="329"/>
      <c r="DT61" s="329"/>
      <c r="DU61" s="329"/>
      <c r="DV61" s="329"/>
      <c r="DW61" s="329"/>
      <c r="DX61" s="329"/>
      <c r="DY61" s="329"/>
      <c r="DZ61" s="329"/>
      <c r="EA61" s="329"/>
      <c r="EB61" s="329"/>
      <c r="EC61" s="329"/>
      <c r="ED61" s="329"/>
      <c r="EE61" s="329"/>
      <c r="EF61" s="329"/>
      <c r="EG61" s="329"/>
      <c r="EH61" s="329"/>
      <c r="EI61" s="329"/>
      <c r="EJ61" s="329"/>
      <c r="EK61" s="329"/>
      <c r="EL61" s="329"/>
      <c r="EM61" s="329"/>
      <c r="EN61" s="329"/>
      <c r="EO61" s="329"/>
      <c r="EP61" s="329"/>
      <c r="EQ61" s="329"/>
      <c r="ER61" s="329"/>
      <c r="ES61" s="329"/>
      <c r="ET61" s="329"/>
      <c r="EU61" s="329"/>
      <c r="EV61" s="329"/>
      <c r="EW61" s="329"/>
      <c r="EX61" s="329"/>
      <c r="EY61" s="329"/>
      <c r="EZ61" s="329"/>
      <c r="FA61" s="329"/>
      <c r="FB61" s="329"/>
      <c r="FC61" s="329"/>
      <c r="FD61" s="329"/>
      <c r="FE61" s="329"/>
      <c r="FF61" s="329"/>
      <c r="FG61" s="329"/>
      <c r="FH61" s="329"/>
      <c r="FI61" s="329"/>
      <c r="FJ61" s="329"/>
      <c r="FK61" s="329"/>
      <c r="FL61" s="329"/>
      <c r="FM61" s="329"/>
      <c r="FN61" s="329"/>
      <c r="FO61" s="329"/>
      <c r="FP61" s="329"/>
      <c r="FQ61" s="329"/>
      <c r="FR61" s="329"/>
      <c r="FS61" s="329"/>
      <c r="FT61" s="329"/>
      <c r="FU61" s="329"/>
      <c r="FV61" s="329"/>
      <c r="FW61" s="329"/>
      <c r="FX61" s="329"/>
      <c r="FY61" s="329"/>
      <c r="FZ61" s="329"/>
      <c r="GA61" s="329"/>
      <c r="GB61" s="329"/>
      <c r="GC61" s="329"/>
      <c r="GD61" s="329"/>
      <c r="GE61" s="329"/>
      <c r="GF61" s="329"/>
      <c r="GG61" s="329"/>
      <c r="GH61" s="329"/>
      <c r="GI61" s="329"/>
      <c r="GJ61" s="329"/>
      <c r="GK61" s="329"/>
      <c r="GL61" s="329"/>
      <c r="GM61" s="329"/>
      <c r="GN61" s="329"/>
      <c r="GO61" s="329"/>
      <c r="GP61" s="329"/>
      <c r="GQ61" s="329"/>
      <c r="GR61" s="329"/>
      <c r="GS61" s="329"/>
      <c r="GT61" s="329"/>
      <c r="GU61" s="329"/>
      <c r="GV61" s="329"/>
      <c r="GW61" s="329"/>
      <c r="GX61" s="329"/>
      <c r="GY61" s="329"/>
      <c r="GZ61" s="329"/>
      <c r="HA61" s="329"/>
      <c r="HB61" s="329"/>
      <c r="HC61" s="329"/>
      <c r="HD61" s="329"/>
      <c r="HE61" s="329"/>
      <c r="HF61" s="329"/>
      <c r="HG61" s="329"/>
      <c r="HH61" s="329"/>
      <c r="HI61" s="329"/>
      <c r="HJ61" s="329"/>
      <c r="HK61" s="329"/>
      <c r="HL61" s="329"/>
      <c r="HM61" s="329"/>
      <c r="HN61" s="329"/>
      <c r="HO61" s="329"/>
      <c r="HP61" s="329"/>
      <c r="HQ61" s="329"/>
      <c r="HR61" s="329"/>
      <c r="HS61" s="329"/>
      <c r="HT61" s="329"/>
      <c r="HU61" s="329"/>
      <c r="HV61" s="329"/>
      <c r="HW61" s="329"/>
      <c r="HX61" s="329"/>
      <c r="HY61" s="329"/>
      <c r="HZ61" s="329"/>
      <c r="IA61" s="329"/>
      <c r="IB61" s="329"/>
      <c r="IC61" s="329"/>
      <c r="ID61" s="329"/>
      <c r="IE61" s="329"/>
      <c r="IF61" s="329"/>
      <c r="IG61" s="329"/>
      <c r="IH61" s="329"/>
      <c r="II61" s="329"/>
      <c r="IJ61" s="329"/>
      <c r="IK61" s="329"/>
      <c r="IL61" s="329"/>
      <c r="IM61" s="329"/>
      <c r="IN61" s="329"/>
      <c r="IO61" s="329"/>
      <c r="IP61" s="329"/>
      <c r="IQ61" s="329"/>
      <c r="IR61" s="329"/>
      <c r="IS61" s="329"/>
      <c r="IT61" s="329"/>
      <c r="IU61" s="329"/>
      <c r="IV61" s="329"/>
      <c r="IW61" s="329"/>
      <c r="IX61" s="329"/>
      <c r="IY61" s="329"/>
      <c r="IZ61" s="329"/>
      <c r="JA61" s="329"/>
      <c r="JB61" s="329"/>
      <c r="JC61" s="329"/>
      <c r="JD61" s="329"/>
      <c r="JE61" s="329"/>
      <c r="JF61" s="329"/>
      <c r="JG61" s="329"/>
      <c r="JH61" s="329"/>
      <c r="JI61" s="329"/>
      <c r="JJ61" s="329"/>
      <c r="JK61" s="329"/>
      <c r="JL61" s="329"/>
      <c r="JM61" s="329"/>
      <c r="JN61" s="329"/>
      <c r="JO61" s="329"/>
      <c r="JP61" s="329"/>
      <c r="JQ61" s="329"/>
      <c r="JR61" s="329"/>
      <c r="JS61" s="329"/>
      <c r="JT61" s="329"/>
      <c r="JU61" s="329"/>
      <c r="JV61" s="329"/>
      <c r="JW61" s="329"/>
      <c r="JX61" s="329"/>
      <c r="JY61" s="329"/>
      <c r="JZ61" s="329"/>
      <c r="KA61" s="329"/>
      <c r="KB61" s="329"/>
      <c r="KC61" s="329"/>
      <c r="KD61" s="329"/>
      <c r="KE61" s="329"/>
      <c r="KF61" s="329"/>
      <c r="KG61" s="329"/>
      <c r="KH61" s="329"/>
      <c r="KI61" s="329"/>
      <c r="KJ61" s="329"/>
      <c r="KK61" s="329"/>
      <c r="KL61" s="329"/>
      <c r="KM61" s="329"/>
      <c r="KN61" s="329"/>
      <c r="KO61" s="329"/>
      <c r="KP61" s="329"/>
      <c r="KQ61" s="329"/>
      <c r="KR61" s="329"/>
      <c r="KS61" s="329"/>
      <c r="KT61" s="329"/>
      <c r="KU61" s="329"/>
      <c r="KV61" s="329"/>
      <c r="KW61" s="329"/>
      <c r="KX61" s="329"/>
      <c r="KY61" s="329"/>
      <c r="KZ61" s="329"/>
      <c r="LA61" s="329"/>
      <c r="LB61" s="329"/>
      <c r="LC61" s="329"/>
      <c r="LD61" s="329"/>
      <c r="LE61" s="329"/>
      <c r="LF61" s="329"/>
      <c r="LG61" s="329"/>
      <c r="LH61" s="329"/>
      <c r="LI61" s="329"/>
      <c r="LJ61" s="329"/>
      <c r="LK61" s="329"/>
      <c r="LL61" s="329"/>
      <c r="LM61" s="329"/>
    </row>
    <row r="62" spans="1:325" hidden="1">
      <c r="A62" s="145" t="str">
        <f>IF(OR(Data3!B17="Grand Total",Data3!B17=0),"",Data3!B17)</f>
        <v/>
      </c>
      <c r="B62" s="176" t="s">
        <v>502</v>
      </c>
      <c r="C62" s="193" t="str">
        <f ca="1">IFERROR(VLOOKUP(A62,Rezultatai!$B$43:$C$106,2,FALSE) &amp; " finansavimo sutarčių rengimas ir sudarymas","")</f>
        <v/>
      </c>
      <c r="D62" s="335"/>
      <c r="E62" s="336"/>
      <c r="F62" s="329"/>
      <c r="G62" s="329"/>
      <c r="H62" s="329"/>
      <c r="I62" s="329"/>
      <c r="J62" s="329"/>
      <c r="K62" s="329"/>
      <c r="L62" s="329"/>
      <c r="M62" s="329"/>
      <c r="N62" s="329"/>
      <c r="O62" s="329"/>
      <c r="P62" s="329"/>
      <c r="Q62" s="329"/>
      <c r="R62" s="329"/>
      <c r="S62" s="329"/>
      <c r="T62" s="329"/>
      <c r="U62" s="329"/>
      <c r="V62" s="329"/>
      <c r="W62" s="329"/>
      <c r="X62" s="329"/>
      <c r="Y62" s="329"/>
      <c r="Z62" s="329"/>
      <c r="AA62" s="329"/>
      <c r="AB62" s="329"/>
      <c r="AC62" s="329"/>
      <c r="AD62" s="329"/>
      <c r="AE62" s="329"/>
      <c r="AF62" s="329"/>
      <c r="AG62" s="329"/>
      <c r="AH62" s="329"/>
      <c r="AI62" s="329"/>
      <c r="AJ62" s="329"/>
      <c r="AK62" s="329"/>
      <c r="AL62" s="329"/>
      <c r="AM62" s="329"/>
      <c r="AN62" s="329"/>
      <c r="AO62" s="329"/>
      <c r="AP62" s="329"/>
      <c r="AQ62" s="329"/>
      <c r="AR62" s="329"/>
      <c r="AS62" s="329"/>
      <c r="AT62" s="329"/>
      <c r="AU62" s="329"/>
      <c r="AV62" s="329"/>
      <c r="AW62" s="329"/>
      <c r="AX62" s="329"/>
      <c r="AY62" s="329"/>
      <c r="AZ62" s="329"/>
      <c r="BA62" s="329"/>
      <c r="BB62" s="329"/>
      <c r="BC62" s="329"/>
      <c r="BD62" s="329"/>
      <c r="BE62" s="329"/>
      <c r="BF62" s="329"/>
      <c r="BG62" s="329"/>
      <c r="BH62" s="329"/>
      <c r="BI62" s="329"/>
      <c r="BJ62" s="329"/>
      <c r="BK62" s="329"/>
      <c r="BL62" s="329"/>
      <c r="BM62" s="329"/>
      <c r="BN62" s="329"/>
      <c r="BO62" s="329"/>
      <c r="BP62" s="329"/>
      <c r="BQ62" s="329"/>
      <c r="BR62" s="329"/>
      <c r="BS62" s="329"/>
      <c r="BT62" s="329"/>
      <c r="BU62" s="329"/>
      <c r="BV62" s="329"/>
      <c r="BW62" s="329"/>
      <c r="BX62" s="329"/>
      <c r="BY62" s="329"/>
      <c r="BZ62" s="329"/>
      <c r="CA62" s="329"/>
      <c r="CB62" s="329"/>
      <c r="CC62" s="329"/>
      <c r="CD62" s="329"/>
      <c r="CE62" s="329"/>
      <c r="CF62" s="329"/>
      <c r="CG62" s="329"/>
      <c r="CH62" s="329"/>
      <c r="CI62" s="329"/>
      <c r="CJ62" s="329"/>
      <c r="CK62" s="329"/>
      <c r="CL62" s="329"/>
      <c r="CM62" s="329"/>
      <c r="CN62" s="329"/>
      <c r="CO62" s="329"/>
      <c r="CP62" s="329"/>
      <c r="CQ62" s="329"/>
      <c r="CR62" s="329"/>
      <c r="CS62" s="329"/>
      <c r="CT62" s="329"/>
      <c r="CU62" s="329"/>
      <c r="CV62" s="329"/>
      <c r="CW62" s="329"/>
      <c r="CX62" s="329"/>
      <c r="CY62" s="329"/>
      <c r="CZ62" s="329"/>
      <c r="DA62" s="329"/>
      <c r="DB62" s="329"/>
      <c r="DC62" s="329"/>
      <c r="DD62" s="329"/>
      <c r="DE62" s="329"/>
      <c r="DF62" s="329"/>
      <c r="DG62" s="329"/>
      <c r="DH62" s="329"/>
      <c r="DI62" s="329"/>
      <c r="DJ62" s="329"/>
      <c r="DK62" s="329"/>
      <c r="DL62" s="329"/>
      <c r="DM62" s="329"/>
      <c r="DN62" s="329"/>
      <c r="DO62" s="329"/>
      <c r="DP62" s="329"/>
      <c r="DQ62" s="329"/>
      <c r="DR62" s="329"/>
      <c r="DS62" s="329"/>
      <c r="DT62" s="329"/>
      <c r="DU62" s="329"/>
      <c r="DV62" s="329"/>
      <c r="DW62" s="329"/>
      <c r="DX62" s="329"/>
      <c r="DY62" s="329"/>
      <c r="DZ62" s="329"/>
      <c r="EA62" s="329"/>
      <c r="EB62" s="329"/>
      <c r="EC62" s="329"/>
      <c r="ED62" s="329"/>
      <c r="EE62" s="329"/>
      <c r="EF62" s="329"/>
      <c r="EG62" s="329"/>
      <c r="EH62" s="329"/>
      <c r="EI62" s="329"/>
      <c r="EJ62" s="329"/>
      <c r="EK62" s="329"/>
      <c r="EL62" s="329"/>
      <c r="EM62" s="329"/>
      <c r="EN62" s="329"/>
      <c r="EO62" s="329"/>
      <c r="EP62" s="329"/>
      <c r="EQ62" s="329"/>
      <c r="ER62" s="329"/>
      <c r="ES62" s="329"/>
      <c r="ET62" s="329"/>
      <c r="EU62" s="329"/>
      <c r="EV62" s="329"/>
      <c r="EW62" s="329"/>
      <c r="EX62" s="329"/>
      <c r="EY62" s="329"/>
      <c r="EZ62" s="329"/>
      <c r="FA62" s="329"/>
      <c r="FB62" s="329"/>
      <c r="FC62" s="329"/>
      <c r="FD62" s="329"/>
      <c r="FE62" s="329"/>
      <c r="FF62" s="329"/>
      <c r="FG62" s="329"/>
      <c r="FH62" s="329"/>
      <c r="FI62" s="329"/>
      <c r="FJ62" s="329"/>
      <c r="FK62" s="329"/>
      <c r="FL62" s="329"/>
      <c r="FM62" s="329"/>
      <c r="FN62" s="329"/>
      <c r="FO62" s="329"/>
      <c r="FP62" s="329"/>
      <c r="FQ62" s="329"/>
      <c r="FR62" s="329"/>
      <c r="FS62" s="329"/>
      <c r="FT62" s="329"/>
      <c r="FU62" s="329"/>
      <c r="FV62" s="329"/>
      <c r="FW62" s="329"/>
      <c r="FX62" s="329"/>
      <c r="FY62" s="329"/>
      <c r="FZ62" s="329"/>
      <c r="GA62" s="329"/>
      <c r="GB62" s="329"/>
      <c r="GC62" s="329"/>
      <c r="GD62" s="329"/>
      <c r="GE62" s="329"/>
      <c r="GF62" s="329"/>
      <c r="GG62" s="329"/>
      <c r="GH62" s="329"/>
      <c r="GI62" s="329"/>
      <c r="GJ62" s="329"/>
      <c r="GK62" s="329"/>
      <c r="GL62" s="329"/>
      <c r="GM62" s="329"/>
      <c r="GN62" s="329"/>
      <c r="GO62" s="329"/>
      <c r="GP62" s="329"/>
      <c r="GQ62" s="329"/>
      <c r="GR62" s="329"/>
      <c r="GS62" s="329"/>
      <c r="GT62" s="329"/>
      <c r="GU62" s="329"/>
      <c r="GV62" s="329"/>
      <c r="GW62" s="329"/>
      <c r="GX62" s="329"/>
      <c r="GY62" s="329"/>
      <c r="GZ62" s="329"/>
      <c r="HA62" s="329"/>
      <c r="HB62" s="329"/>
      <c r="HC62" s="329"/>
      <c r="HD62" s="329"/>
      <c r="HE62" s="329"/>
      <c r="HF62" s="329"/>
      <c r="HG62" s="329"/>
      <c r="HH62" s="329"/>
      <c r="HI62" s="329"/>
      <c r="HJ62" s="329"/>
      <c r="HK62" s="329"/>
      <c r="HL62" s="329"/>
      <c r="HM62" s="329"/>
      <c r="HN62" s="329"/>
      <c r="HO62" s="329"/>
      <c r="HP62" s="329"/>
      <c r="HQ62" s="329"/>
      <c r="HR62" s="329"/>
      <c r="HS62" s="329"/>
      <c r="HT62" s="329"/>
      <c r="HU62" s="329"/>
      <c r="HV62" s="329"/>
      <c r="HW62" s="329"/>
      <c r="HX62" s="329"/>
      <c r="HY62" s="329"/>
      <c r="HZ62" s="329"/>
      <c r="IA62" s="329"/>
      <c r="IB62" s="329"/>
      <c r="IC62" s="329"/>
      <c r="ID62" s="329"/>
      <c r="IE62" s="329"/>
      <c r="IF62" s="329"/>
      <c r="IG62" s="329"/>
      <c r="IH62" s="329"/>
      <c r="II62" s="329"/>
      <c r="IJ62" s="329"/>
      <c r="IK62" s="329"/>
      <c r="IL62" s="329"/>
      <c r="IM62" s="329"/>
      <c r="IN62" s="329"/>
      <c r="IO62" s="329"/>
      <c r="IP62" s="329"/>
      <c r="IQ62" s="329"/>
      <c r="IR62" s="329"/>
      <c r="IS62" s="329"/>
      <c r="IT62" s="329"/>
      <c r="IU62" s="329"/>
      <c r="IV62" s="329"/>
      <c r="IW62" s="329"/>
      <c r="IX62" s="329"/>
      <c r="IY62" s="329"/>
      <c r="IZ62" s="329"/>
      <c r="JA62" s="329"/>
      <c r="JB62" s="329"/>
      <c r="JC62" s="329"/>
      <c r="JD62" s="329"/>
      <c r="JE62" s="329"/>
      <c r="JF62" s="329"/>
      <c r="JG62" s="329"/>
      <c r="JH62" s="329"/>
      <c r="JI62" s="329"/>
      <c r="JJ62" s="329"/>
      <c r="JK62" s="329"/>
      <c r="JL62" s="329"/>
      <c r="JM62" s="329"/>
      <c r="JN62" s="329"/>
      <c r="JO62" s="329"/>
      <c r="JP62" s="329"/>
      <c r="JQ62" s="329"/>
      <c r="JR62" s="329"/>
      <c r="JS62" s="329"/>
      <c r="JT62" s="329"/>
      <c r="JU62" s="329"/>
      <c r="JV62" s="329"/>
      <c r="JW62" s="329"/>
      <c r="JX62" s="329"/>
      <c r="JY62" s="329"/>
      <c r="JZ62" s="329"/>
      <c r="KA62" s="329"/>
      <c r="KB62" s="329"/>
      <c r="KC62" s="329"/>
      <c r="KD62" s="329"/>
      <c r="KE62" s="329"/>
      <c r="KF62" s="329"/>
      <c r="KG62" s="329"/>
      <c r="KH62" s="329"/>
      <c r="KI62" s="329"/>
      <c r="KJ62" s="329"/>
      <c r="KK62" s="329"/>
      <c r="KL62" s="329"/>
      <c r="KM62" s="329"/>
      <c r="KN62" s="329"/>
      <c r="KO62" s="329"/>
      <c r="KP62" s="329"/>
      <c r="KQ62" s="329"/>
      <c r="KR62" s="329"/>
      <c r="KS62" s="329"/>
      <c r="KT62" s="329"/>
      <c r="KU62" s="329"/>
      <c r="KV62" s="329"/>
      <c r="KW62" s="329"/>
      <c r="KX62" s="329"/>
      <c r="KY62" s="329"/>
      <c r="KZ62" s="329"/>
      <c r="LA62" s="329"/>
      <c r="LB62" s="329"/>
      <c r="LC62" s="329"/>
      <c r="LD62" s="329"/>
      <c r="LE62" s="329"/>
      <c r="LF62" s="329"/>
      <c r="LG62" s="329"/>
      <c r="LH62" s="329"/>
      <c r="LI62" s="329"/>
      <c r="LJ62" s="329"/>
      <c r="LK62" s="329"/>
      <c r="LL62" s="329"/>
      <c r="LM62" s="329"/>
    </row>
    <row r="63" spans="1:325" hidden="1">
      <c r="A63" s="145" t="str">
        <f>IF(OR(Data3!B17="Grand Total",Data3!B17=0),"",Data3!B17)</f>
        <v/>
      </c>
      <c r="B63" s="176" t="s">
        <v>503</v>
      </c>
      <c r="C63" s="193" t="str">
        <f ca="1">IFERROR(VLOOKUP(A63,Rezultatai!$B$43:$C$106,2,FALSE) &amp; " finansavimo sutarčių rengimas ir sudarymas","")</f>
        <v/>
      </c>
      <c r="D63" s="335"/>
      <c r="E63" s="336"/>
      <c r="F63" s="329"/>
      <c r="G63" s="329"/>
      <c r="H63" s="329"/>
      <c r="I63" s="329"/>
      <c r="J63" s="329"/>
      <c r="K63" s="329"/>
      <c r="L63" s="329"/>
      <c r="M63" s="329"/>
      <c r="N63" s="329"/>
      <c r="O63" s="329"/>
      <c r="P63" s="329"/>
      <c r="Q63" s="329"/>
      <c r="R63" s="329"/>
      <c r="S63" s="329"/>
      <c r="T63" s="329"/>
      <c r="U63" s="329"/>
      <c r="V63" s="329"/>
      <c r="W63" s="329"/>
      <c r="X63" s="329"/>
      <c r="Y63" s="329"/>
      <c r="Z63" s="329"/>
      <c r="AA63" s="329"/>
      <c r="AB63" s="329"/>
      <c r="AC63" s="329"/>
      <c r="AD63" s="329"/>
      <c r="AE63" s="329"/>
      <c r="AF63" s="329"/>
      <c r="AG63" s="329"/>
      <c r="AH63" s="329"/>
      <c r="AI63" s="329"/>
      <c r="AJ63" s="329"/>
      <c r="AK63" s="329"/>
      <c r="AL63" s="329"/>
      <c r="AM63" s="329"/>
      <c r="AN63" s="329"/>
      <c r="AO63" s="329"/>
      <c r="AP63" s="329"/>
      <c r="AQ63" s="329"/>
      <c r="AR63" s="329"/>
      <c r="AS63" s="329"/>
      <c r="AT63" s="329"/>
      <c r="AU63" s="329"/>
      <c r="AV63" s="329"/>
      <c r="AW63" s="329"/>
      <c r="AX63" s="329"/>
      <c r="AY63" s="329"/>
      <c r="AZ63" s="329"/>
      <c r="BA63" s="329"/>
      <c r="BB63" s="329"/>
      <c r="BC63" s="329"/>
      <c r="BD63" s="329"/>
      <c r="BE63" s="329"/>
      <c r="BF63" s="329"/>
      <c r="BG63" s="329"/>
      <c r="BH63" s="329"/>
      <c r="BI63" s="329"/>
      <c r="BJ63" s="329"/>
      <c r="BK63" s="329"/>
      <c r="BL63" s="329"/>
      <c r="BM63" s="329"/>
      <c r="BN63" s="329"/>
      <c r="BO63" s="329"/>
      <c r="BP63" s="329"/>
      <c r="BQ63" s="329"/>
      <c r="BR63" s="329"/>
      <c r="BS63" s="329"/>
      <c r="BT63" s="329"/>
      <c r="BU63" s="329"/>
      <c r="BV63" s="329"/>
      <c r="BW63" s="329"/>
      <c r="BX63" s="329"/>
      <c r="BY63" s="329"/>
      <c r="BZ63" s="329"/>
      <c r="CA63" s="329"/>
      <c r="CB63" s="329"/>
      <c r="CC63" s="329"/>
      <c r="CD63" s="329"/>
      <c r="CE63" s="329"/>
      <c r="CF63" s="329"/>
      <c r="CG63" s="329"/>
      <c r="CH63" s="329"/>
      <c r="CI63" s="329"/>
      <c r="CJ63" s="329"/>
      <c r="CK63" s="329"/>
      <c r="CL63" s="329"/>
      <c r="CM63" s="329"/>
      <c r="CN63" s="329"/>
      <c r="CO63" s="329"/>
      <c r="CP63" s="329"/>
      <c r="CQ63" s="329"/>
      <c r="CR63" s="329"/>
      <c r="CS63" s="329"/>
      <c r="CT63" s="329"/>
      <c r="CU63" s="329"/>
      <c r="CV63" s="329"/>
      <c r="CW63" s="329"/>
      <c r="CX63" s="329"/>
      <c r="CY63" s="329"/>
      <c r="CZ63" s="329"/>
      <c r="DA63" s="329"/>
      <c r="DB63" s="329"/>
      <c r="DC63" s="329"/>
      <c r="DD63" s="329"/>
      <c r="DE63" s="329"/>
      <c r="DF63" s="329"/>
      <c r="DG63" s="329"/>
      <c r="DH63" s="329"/>
      <c r="DI63" s="329"/>
      <c r="DJ63" s="329"/>
      <c r="DK63" s="329"/>
      <c r="DL63" s="329"/>
      <c r="DM63" s="329"/>
      <c r="DN63" s="329"/>
      <c r="DO63" s="329"/>
      <c r="DP63" s="329"/>
      <c r="DQ63" s="329"/>
      <c r="DR63" s="329"/>
      <c r="DS63" s="329"/>
      <c r="DT63" s="329"/>
      <c r="DU63" s="329"/>
      <c r="DV63" s="329"/>
      <c r="DW63" s="329"/>
      <c r="DX63" s="329"/>
      <c r="DY63" s="329"/>
      <c r="DZ63" s="329"/>
      <c r="EA63" s="329"/>
      <c r="EB63" s="329"/>
      <c r="EC63" s="329"/>
      <c r="ED63" s="329"/>
      <c r="EE63" s="329"/>
      <c r="EF63" s="329"/>
      <c r="EG63" s="329"/>
      <c r="EH63" s="329"/>
      <c r="EI63" s="329"/>
      <c r="EJ63" s="329"/>
      <c r="EK63" s="329"/>
      <c r="EL63" s="329"/>
      <c r="EM63" s="329"/>
      <c r="EN63" s="329"/>
      <c r="EO63" s="329"/>
      <c r="EP63" s="329"/>
      <c r="EQ63" s="329"/>
      <c r="ER63" s="329"/>
      <c r="ES63" s="329"/>
      <c r="ET63" s="329"/>
      <c r="EU63" s="329"/>
      <c r="EV63" s="329"/>
      <c r="EW63" s="329"/>
      <c r="EX63" s="329"/>
      <c r="EY63" s="329"/>
      <c r="EZ63" s="329"/>
      <c r="FA63" s="329"/>
      <c r="FB63" s="329"/>
      <c r="FC63" s="329"/>
      <c r="FD63" s="329"/>
      <c r="FE63" s="329"/>
      <c r="FF63" s="329"/>
      <c r="FG63" s="329"/>
      <c r="FH63" s="329"/>
      <c r="FI63" s="329"/>
      <c r="FJ63" s="329"/>
      <c r="FK63" s="329"/>
      <c r="FL63" s="329"/>
      <c r="FM63" s="329"/>
      <c r="FN63" s="329"/>
      <c r="FO63" s="329"/>
      <c r="FP63" s="329"/>
      <c r="FQ63" s="329"/>
      <c r="FR63" s="329"/>
      <c r="FS63" s="329"/>
      <c r="FT63" s="329"/>
      <c r="FU63" s="329"/>
      <c r="FV63" s="329"/>
      <c r="FW63" s="329"/>
      <c r="FX63" s="329"/>
      <c r="FY63" s="329"/>
      <c r="FZ63" s="329"/>
      <c r="GA63" s="329"/>
      <c r="GB63" s="329"/>
      <c r="GC63" s="329"/>
      <c r="GD63" s="329"/>
      <c r="GE63" s="329"/>
      <c r="GF63" s="329"/>
      <c r="GG63" s="329"/>
      <c r="GH63" s="329"/>
      <c r="GI63" s="329"/>
      <c r="GJ63" s="329"/>
      <c r="GK63" s="329"/>
      <c r="GL63" s="329"/>
      <c r="GM63" s="329"/>
      <c r="GN63" s="329"/>
      <c r="GO63" s="329"/>
      <c r="GP63" s="329"/>
      <c r="GQ63" s="329"/>
      <c r="GR63" s="329"/>
      <c r="GS63" s="329"/>
      <c r="GT63" s="329"/>
      <c r="GU63" s="329"/>
      <c r="GV63" s="329"/>
      <c r="GW63" s="329"/>
      <c r="GX63" s="329"/>
      <c r="GY63" s="329"/>
      <c r="GZ63" s="329"/>
      <c r="HA63" s="329"/>
      <c r="HB63" s="329"/>
      <c r="HC63" s="329"/>
      <c r="HD63" s="329"/>
      <c r="HE63" s="329"/>
      <c r="HF63" s="329"/>
      <c r="HG63" s="329"/>
      <c r="HH63" s="329"/>
      <c r="HI63" s="329"/>
      <c r="HJ63" s="329"/>
      <c r="HK63" s="329"/>
      <c r="HL63" s="329"/>
      <c r="HM63" s="329"/>
      <c r="HN63" s="329"/>
      <c r="HO63" s="329"/>
      <c r="HP63" s="329"/>
      <c r="HQ63" s="329"/>
      <c r="HR63" s="329"/>
      <c r="HS63" s="329"/>
      <c r="HT63" s="329"/>
      <c r="HU63" s="329"/>
      <c r="HV63" s="329"/>
      <c r="HW63" s="329"/>
      <c r="HX63" s="329"/>
      <c r="HY63" s="329"/>
      <c r="HZ63" s="329"/>
      <c r="IA63" s="329"/>
      <c r="IB63" s="329"/>
      <c r="IC63" s="329"/>
      <c r="ID63" s="329"/>
      <c r="IE63" s="329"/>
      <c r="IF63" s="329"/>
      <c r="IG63" s="329"/>
      <c r="IH63" s="329"/>
      <c r="II63" s="329"/>
      <c r="IJ63" s="329"/>
      <c r="IK63" s="329"/>
      <c r="IL63" s="329"/>
      <c r="IM63" s="329"/>
      <c r="IN63" s="329"/>
      <c r="IO63" s="329"/>
      <c r="IP63" s="329"/>
      <c r="IQ63" s="329"/>
      <c r="IR63" s="329"/>
      <c r="IS63" s="329"/>
      <c r="IT63" s="329"/>
      <c r="IU63" s="329"/>
      <c r="IV63" s="329"/>
      <c r="IW63" s="329"/>
      <c r="IX63" s="329"/>
      <c r="IY63" s="329"/>
      <c r="IZ63" s="329"/>
      <c r="JA63" s="329"/>
      <c r="JB63" s="329"/>
      <c r="JC63" s="329"/>
      <c r="JD63" s="329"/>
      <c r="JE63" s="329"/>
      <c r="JF63" s="329"/>
      <c r="JG63" s="329"/>
      <c r="JH63" s="329"/>
      <c r="JI63" s="329"/>
      <c r="JJ63" s="329"/>
      <c r="JK63" s="329"/>
      <c r="JL63" s="329"/>
      <c r="JM63" s="329"/>
      <c r="JN63" s="329"/>
      <c r="JO63" s="329"/>
      <c r="JP63" s="329"/>
      <c r="JQ63" s="329"/>
      <c r="JR63" s="329"/>
      <c r="JS63" s="329"/>
      <c r="JT63" s="329"/>
      <c r="JU63" s="329"/>
      <c r="JV63" s="329"/>
      <c r="JW63" s="329"/>
      <c r="JX63" s="329"/>
      <c r="JY63" s="329"/>
      <c r="JZ63" s="329"/>
      <c r="KA63" s="329"/>
      <c r="KB63" s="329"/>
      <c r="KC63" s="329"/>
      <c r="KD63" s="329"/>
      <c r="KE63" s="329"/>
      <c r="KF63" s="329"/>
      <c r="KG63" s="329"/>
      <c r="KH63" s="329"/>
      <c r="KI63" s="329"/>
      <c r="KJ63" s="329"/>
      <c r="KK63" s="329"/>
      <c r="KL63" s="329"/>
      <c r="KM63" s="329"/>
      <c r="KN63" s="329"/>
      <c r="KO63" s="329"/>
      <c r="KP63" s="329"/>
      <c r="KQ63" s="329"/>
      <c r="KR63" s="329"/>
      <c r="KS63" s="329"/>
      <c r="KT63" s="329"/>
      <c r="KU63" s="329"/>
      <c r="KV63" s="329"/>
      <c r="KW63" s="329"/>
      <c r="KX63" s="329"/>
      <c r="KY63" s="329"/>
      <c r="KZ63" s="329"/>
      <c r="LA63" s="329"/>
      <c r="LB63" s="329"/>
      <c r="LC63" s="329"/>
      <c r="LD63" s="329"/>
      <c r="LE63" s="329"/>
      <c r="LF63" s="329"/>
      <c r="LG63" s="329"/>
      <c r="LH63" s="329"/>
      <c r="LI63" s="329"/>
      <c r="LJ63" s="329"/>
      <c r="LK63" s="329"/>
      <c r="LL63" s="329"/>
      <c r="LM63" s="329"/>
    </row>
    <row r="64" spans="1:325" hidden="1">
      <c r="A64" s="145" t="str">
        <f>IF(OR(Data3!B18="Grand Total",Data3!B18=0),"",Data3!B18)</f>
        <v/>
      </c>
      <c r="B64" s="176" t="s">
        <v>504</v>
      </c>
      <c r="C64" s="193" t="str">
        <f ca="1">IFERROR(VLOOKUP(A64,Rezultatai!$B$43:$C$106,2,FALSE) &amp; " finansavimo sutarčių rengimas ir sudarymas","")</f>
        <v/>
      </c>
      <c r="D64" s="335"/>
      <c r="E64" s="336"/>
      <c r="F64" s="329"/>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29"/>
      <c r="AE64" s="329"/>
      <c r="AF64" s="329"/>
      <c r="AG64" s="329"/>
      <c r="AH64" s="329"/>
      <c r="AI64" s="329"/>
      <c r="AJ64" s="329"/>
      <c r="AK64" s="329"/>
      <c r="AL64" s="329"/>
      <c r="AM64" s="329"/>
      <c r="AN64" s="329"/>
      <c r="AO64" s="329"/>
      <c r="AP64" s="329"/>
      <c r="AQ64" s="329"/>
      <c r="AR64" s="329"/>
      <c r="AS64" s="329"/>
      <c r="AT64" s="329"/>
      <c r="AU64" s="329"/>
      <c r="AV64" s="329"/>
      <c r="AW64" s="329"/>
      <c r="AX64" s="329"/>
      <c r="AY64" s="329"/>
      <c r="AZ64" s="329"/>
      <c r="BA64" s="329"/>
      <c r="BB64" s="329"/>
      <c r="BC64" s="329"/>
      <c r="BD64" s="329"/>
      <c r="BE64" s="329"/>
      <c r="BF64" s="329"/>
      <c r="BG64" s="329"/>
      <c r="BH64" s="329"/>
      <c r="BI64" s="329"/>
      <c r="BJ64" s="329"/>
      <c r="BK64" s="329"/>
      <c r="BL64" s="329"/>
      <c r="BM64" s="329"/>
      <c r="BN64" s="329"/>
      <c r="BO64" s="329"/>
      <c r="BP64" s="329"/>
      <c r="BQ64" s="329"/>
      <c r="BR64" s="329"/>
      <c r="BS64" s="329"/>
      <c r="BT64" s="329"/>
      <c r="BU64" s="329"/>
      <c r="BV64" s="329"/>
      <c r="BW64" s="329"/>
      <c r="BX64" s="329"/>
      <c r="BY64" s="329"/>
      <c r="BZ64" s="329"/>
      <c r="CA64" s="329"/>
      <c r="CB64" s="329"/>
      <c r="CC64" s="329"/>
      <c r="CD64" s="329"/>
      <c r="CE64" s="329"/>
      <c r="CF64" s="329"/>
      <c r="CG64" s="329"/>
      <c r="CH64" s="329"/>
      <c r="CI64" s="329"/>
      <c r="CJ64" s="329"/>
      <c r="CK64" s="329"/>
      <c r="CL64" s="329"/>
      <c r="CM64" s="329"/>
      <c r="CN64" s="329"/>
      <c r="CO64" s="329"/>
      <c r="CP64" s="329"/>
      <c r="CQ64" s="329"/>
      <c r="CR64" s="329"/>
      <c r="CS64" s="329"/>
      <c r="CT64" s="329"/>
      <c r="CU64" s="329"/>
      <c r="CV64" s="329"/>
      <c r="CW64" s="329"/>
      <c r="CX64" s="329"/>
      <c r="CY64" s="329"/>
      <c r="CZ64" s="329"/>
      <c r="DA64" s="329"/>
      <c r="DB64" s="329"/>
      <c r="DC64" s="329"/>
      <c r="DD64" s="329"/>
      <c r="DE64" s="329"/>
      <c r="DF64" s="329"/>
      <c r="DG64" s="329"/>
      <c r="DH64" s="329"/>
      <c r="DI64" s="329"/>
      <c r="DJ64" s="329"/>
      <c r="DK64" s="329"/>
      <c r="DL64" s="329"/>
      <c r="DM64" s="329"/>
      <c r="DN64" s="329"/>
      <c r="DO64" s="329"/>
      <c r="DP64" s="329"/>
      <c r="DQ64" s="329"/>
      <c r="DR64" s="329"/>
      <c r="DS64" s="329"/>
      <c r="DT64" s="329"/>
      <c r="DU64" s="329"/>
      <c r="DV64" s="329"/>
      <c r="DW64" s="329"/>
      <c r="DX64" s="329"/>
      <c r="DY64" s="329"/>
      <c r="DZ64" s="329"/>
      <c r="EA64" s="329"/>
      <c r="EB64" s="329"/>
      <c r="EC64" s="329"/>
      <c r="ED64" s="329"/>
      <c r="EE64" s="329"/>
      <c r="EF64" s="329"/>
      <c r="EG64" s="329"/>
      <c r="EH64" s="329"/>
      <c r="EI64" s="329"/>
      <c r="EJ64" s="329"/>
      <c r="EK64" s="329"/>
      <c r="EL64" s="329"/>
      <c r="EM64" s="329"/>
      <c r="EN64" s="329"/>
      <c r="EO64" s="329"/>
      <c r="EP64" s="329"/>
      <c r="EQ64" s="329"/>
      <c r="ER64" s="329"/>
      <c r="ES64" s="329"/>
      <c r="ET64" s="329"/>
      <c r="EU64" s="329"/>
      <c r="EV64" s="329"/>
      <c r="EW64" s="329"/>
      <c r="EX64" s="329"/>
      <c r="EY64" s="329"/>
      <c r="EZ64" s="329"/>
      <c r="FA64" s="329"/>
      <c r="FB64" s="329"/>
      <c r="FC64" s="329"/>
      <c r="FD64" s="329"/>
      <c r="FE64" s="329"/>
      <c r="FF64" s="329"/>
      <c r="FG64" s="329"/>
      <c r="FH64" s="329"/>
      <c r="FI64" s="329"/>
      <c r="FJ64" s="329"/>
      <c r="FK64" s="329"/>
      <c r="FL64" s="329"/>
      <c r="FM64" s="329"/>
      <c r="FN64" s="329"/>
      <c r="FO64" s="329"/>
      <c r="FP64" s="329"/>
      <c r="FQ64" s="329"/>
      <c r="FR64" s="329"/>
      <c r="FS64" s="329"/>
      <c r="FT64" s="329"/>
      <c r="FU64" s="329"/>
      <c r="FV64" s="329"/>
      <c r="FW64" s="329"/>
      <c r="FX64" s="329"/>
      <c r="FY64" s="329"/>
      <c r="FZ64" s="329"/>
      <c r="GA64" s="329"/>
      <c r="GB64" s="329"/>
      <c r="GC64" s="329"/>
      <c r="GD64" s="329"/>
      <c r="GE64" s="329"/>
      <c r="GF64" s="329"/>
      <c r="GG64" s="329"/>
      <c r="GH64" s="329"/>
      <c r="GI64" s="329"/>
      <c r="GJ64" s="329"/>
      <c r="GK64" s="329"/>
      <c r="GL64" s="329"/>
      <c r="GM64" s="329"/>
      <c r="GN64" s="329"/>
      <c r="GO64" s="329"/>
      <c r="GP64" s="329"/>
      <c r="GQ64" s="329"/>
      <c r="GR64" s="329"/>
      <c r="GS64" s="329"/>
      <c r="GT64" s="329"/>
      <c r="GU64" s="329"/>
      <c r="GV64" s="329"/>
      <c r="GW64" s="329"/>
      <c r="GX64" s="329"/>
      <c r="GY64" s="329"/>
      <c r="GZ64" s="329"/>
      <c r="HA64" s="329"/>
      <c r="HB64" s="329"/>
      <c r="HC64" s="329"/>
      <c r="HD64" s="329"/>
      <c r="HE64" s="329"/>
      <c r="HF64" s="329"/>
      <c r="HG64" s="329"/>
      <c r="HH64" s="329"/>
      <c r="HI64" s="329"/>
      <c r="HJ64" s="329"/>
      <c r="HK64" s="329"/>
      <c r="HL64" s="329"/>
      <c r="HM64" s="329"/>
      <c r="HN64" s="329"/>
      <c r="HO64" s="329"/>
      <c r="HP64" s="329"/>
      <c r="HQ64" s="329"/>
      <c r="HR64" s="329"/>
      <c r="HS64" s="329"/>
      <c r="HT64" s="329"/>
      <c r="HU64" s="329"/>
      <c r="HV64" s="329"/>
      <c r="HW64" s="329"/>
      <c r="HX64" s="329"/>
      <c r="HY64" s="329"/>
      <c r="HZ64" s="329"/>
      <c r="IA64" s="329"/>
      <c r="IB64" s="329"/>
      <c r="IC64" s="329"/>
      <c r="ID64" s="329"/>
      <c r="IE64" s="329"/>
      <c r="IF64" s="329"/>
      <c r="IG64" s="329"/>
      <c r="IH64" s="329"/>
      <c r="II64" s="329"/>
      <c r="IJ64" s="329"/>
      <c r="IK64" s="329"/>
      <c r="IL64" s="329"/>
      <c r="IM64" s="329"/>
      <c r="IN64" s="329"/>
      <c r="IO64" s="329"/>
      <c r="IP64" s="329"/>
      <c r="IQ64" s="329"/>
      <c r="IR64" s="329"/>
      <c r="IS64" s="329"/>
      <c r="IT64" s="329"/>
      <c r="IU64" s="329"/>
      <c r="IV64" s="329"/>
      <c r="IW64" s="329"/>
      <c r="IX64" s="329"/>
      <c r="IY64" s="329"/>
      <c r="IZ64" s="329"/>
      <c r="JA64" s="329"/>
      <c r="JB64" s="329"/>
      <c r="JC64" s="329"/>
      <c r="JD64" s="329"/>
      <c r="JE64" s="329"/>
      <c r="JF64" s="329"/>
      <c r="JG64" s="329"/>
      <c r="JH64" s="329"/>
      <c r="JI64" s="329"/>
      <c r="JJ64" s="329"/>
      <c r="JK64" s="329"/>
      <c r="JL64" s="329"/>
      <c r="JM64" s="329"/>
      <c r="JN64" s="329"/>
      <c r="JO64" s="329"/>
      <c r="JP64" s="329"/>
      <c r="JQ64" s="329"/>
      <c r="JR64" s="329"/>
      <c r="JS64" s="329"/>
      <c r="JT64" s="329"/>
      <c r="JU64" s="329"/>
      <c r="JV64" s="329"/>
      <c r="JW64" s="329"/>
      <c r="JX64" s="329"/>
      <c r="JY64" s="329"/>
      <c r="JZ64" s="329"/>
      <c r="KA64" s="329"/>
      <c r="KB64" s="329"/>
      <c r="KC64" s="329"/>
      <c r="KD64" s="329"/>
      <c r="KE64" s="329"/>
      <c r="KF64" s="329"/>
      <c r="KG64" s="329"/>
      <c r="KH64" s="329"/>
      <c r="KI64" s="329"/>
      <c r="KJ64" s="329"/>
      <c r="KK64" s="329"/>
      <c r="KL64" s="329"/>
      <c r="KM64" s="329"/>
      <c r="KN64" s="329"/>
      <c r="KO64" s="329"/>
      <c r="KP64" s="329"/>
      <c r="KQ64" s="329"/>
      <c r="KR64" s="329"/>
      <c r="KS64" s="329"/>
      <c r="KT64" s="329"/>
      <c r="KU64" s="329"/>
      <c r="KV64" s="329"/>
      <c r="KW64" s="329"/>
      <c r="KX64" s="329"/>
      <c r="KY64" s="329"/>
      <c r="KZ64" s="329"/>
      <c r="LA64" s="329"/>
      <c r="LB64" s="329"/>
      <c r="LC64" s="329"/>
      <c r="LD64" s="329"/>
      <c r="LE64" s="329"/>
      <c r="LF64" s="329"/>
      <c r="LG64" s="329"/>
      <c r="LH64" s="329"/>
      <c r="LI64" s="329"/>
      <c r="LJ64" s="329"/>
      <c r="LK64" s="329"/>
      <c r="LL64" s="329"/>
      <c r="LM64" s="329"/>
    </row>
    <row r="65" spans="1:325" hidden="1">
      <c r="A65" s="145" t="str">
        <f>IF(OR(Data3!B18="Grand Total",Data3!B18=0),"",Data3!B18)</f>
        <v/>
      </c>
      <c r="B65" s="176" t="s">
        <v>505</v>
      </c>
      <c r="C65" s="193" t="str">
        <f ca="1">IFERROR(VLOOKUP(A65,Rezultatai!$B$43:$C$106,2,FALSE) &amp; " finansavimo sutarčių rengimas ir sudarymas","")</f>
        <v/>
      </c>
      <c r="D65" s="335"/>
      <c r="E65" s="336"/>
      <c r="F65" s="329"/>
      <c r="G65" s="329"/>
      <c r="H65" s="329"/>
      <c r="I65" s="329"/>
      <c r="J65" s="329"/>
      <c r="K65" s="329"/>
      <c r="L65" s="329"/>
      <c r="M65" s="329"/>
      <c r="N65" s="329"/>
      <c r="O65" s="329"/>
      <c r="P65" s="329"/>
      <c r="Q65" s="329"/>
      <c r="R65" s="329"/>
      <c r="S65" s="329"/>
      <c r="T65" s="329"/>
      <c r="U65" s="329"/>
      <c r="V65" s="329"/>
      <c r="W65" s="329"/>
      <c r="X65" s="329"/>
      <c r="Y65" s="329"/>
      <c r="Z65" s="329"/>
      <c r="AA65" s="329"/>
      <c r="AB65" s="329"/>
      <c r="AC65" s="329"/>
      <c r="AD65" s="329"/>
      <c r="AE65" s="329"/>
      <c r="AF65" s="329"/>
      <c r="AG65" s="329"/>
      <c r="AH65" s="329"/>
      <c r="AI65" s="329"/>
      <c r="AJ65" s="329"/>
      <c r="AK65" s="329"/>
      <c r="AL65" s="329"/>
      <c r="AM65" s="329"/>
      <c r="AN65" s="329"/>
      <c r="AO65" s="329"/>
      <c r="AP65" s="329"/>
      <c r="AQ65" s="329"/>
      <c r="AR65" s="329"/>
      <c r="AS65" s="329"/>
      <c r="AT65" s="329"/>
      <c r="AU65" s="329"/>
      <c r="AV65" s="329"/>
      <c r="AW65" s="329"/>
      <c r="AX65" s="329"/>
      <c r="AY65" s="329"/>
      <c r="AZ65" s="329"/>
      <c r="BA65" s="329"/>
      <c r="BB65" s="329"/>
      <c r="BC65" s="329"/>
      <c r="BD65" s="329"/>
      <c r="BE65" s="329"/>
      <c r="BF65" s="329"/>
      <c r="BG65" s="329"/>
      <c r="BH65" s="329"/>
      <c r="BI65" s="329"/>
      <c r="BJ65" s="329"/>
      <c r="BK65" s="329"/>
      <c r="BL65" s="329"/>
      <c r="BM65" s="329"/>
      <c r="BN65" s="329"/>
      <c r="BO65" s="329"/>
      <c r="BP65" s="329"/>
      <c r="BQ65" s="329"/>
      <c r="BR65" s="329"/>
      <c r="BS65" s="329"/>
      <c r="BT65" s="329"/>
      <c r="BU65" s="329"/>
      <c r="BV65" s="329"/>
      <c r="BW65" s="329"/>
      <c r="BX65" s="329"/>
      <c r="BY65" s="329"/>
      <c r="BZ65" s="329"/>
      <c r="CA65" s="329"/>
      <c r="CB65" s="329"/>
      <c r="CC65" s="329"/>
      <c r="CD65" s="329"/>
      <c r="CE65" s="329"/>
      <c r="CF65" s="329"/>
      <c r="CG65" s="329"/>
      <c r="CH65" s="329"/>
      <c r="CI65" s="329"/>
      <c r="CJ65" s="329"/>
      <c r="CK65" s="329"/>
      <c r="CL65" s="329"/>
      <c r="CM65" s="329"/>
      <c r="CN65" s="329"/>
      <c r="CO65" s="329"/>
      <c r="CP65" s="329"/>
      <c r="CQ65" s="329"/>
      <c r="CR65" s="329"/>
      <c r="CS65" s="329"/>
      <c r="CT65" s="329"/>
      <c r="CU65" s="329"/>
      <c r="CV65" s="329"/>
      <c r="CW65" s="329"/>
      <c r="CX65" s="329"/>
      <c r="CY65" s="329"/>
      <c r="CZ65" s="329"/>
      <c r="DA65" s="329"/>
      <c r="DB65" s="329"/>
      <c r="DC65" s="329"/>
      <c r="DD65" s="329"/>
      <c r="DE65" s="329"/>
      <c r="DF65" s="329"/>
      <c r="DG65" s="329"/>
      <c r="DH65" s="329"/>
      <c r="DI65" s="329"/>
      <c r="DJ65" s="329"/>
      <c r="DK65" s="329"/>
      <c r="DL65" s="329"/>
      <c r="DM65" s="329"/>
      <c r="DN65" s="329"/>
      <c r="DO65" s="329"/>
      <c r="DP65" s="329"/>
      <c r="DQ65" s="329"/>
      <c r="DR65" s="329"/>
      <c r="DS65" s="329"/>
      <c r="DT65" s="329"/>
      <c r="DU65" s="329"/>
      <c r="DV65" s="329"/>
      <c r="DW65" s="329"/>
      <c r="DX65" s="329"/>
      <c r="DY65" s="329"/>
      <c r="DZ65" s="329"/>
      <c r="EA65" s="329"/>
      <c r="EB65" s="329"/>
      <c r="EC65" s="329"/>
      <c r="ED65" s="329"/>
      <c r="EE65" s="329"/>
      <c r="EF65" s="329"/>
      <c r="EG65" s="329"/>
      <c r="EH65" s="329"/>
      <c r="EI65" s="329"/>
      <c r="EJ65" s="329"/>
      <c r="EK65" s="329"/>
      <c r="EL65" s="329"/>
      <c r="EM65" s="329"/>
      <c r="EN65" s="329"/>
      <c r="EO65" s="329"/>
      <c r="EP65" s="329"/>
      <c r="EQ65" s="329"/>
      <c r="ER65" s="329"/>
      <c r="ES65" s="329"/>
      <c r="ET65" s="329"/>
      <c r="EU65" s="329"/>
      <c r="EV65" s="329"/>
      <c r="EW65" s="329"/>
      <c r="EX65" s="329"/>
      <c r="EY65" s="329"/>
      <c r="EZ65" s="329"/>
      <c r="FA65" s="329"/>
      <c r="FB65" s="329"/>
      <c r="FC65" s="329"/>
      <c r="FD65" s="329"/>
      <c r="FE65" s="329"/>
      <c r="FF65" s="329"/>
      <c r="FG65" s="329"/>
      <c r="FH65" s="329"/>
      <c r="FI65" s="329"/>
      <c r="FJ65" s="329"/>
      <c r="FK65" s="329"/>
      <c r="FL65" s="329"/>
      <c r="FM65" s="329"/>
      <c r="FN65" s="329"/>
      <c r="FO65" s="329"/>
      <c r="FP65" s="329"/>
      <c r="FQ65" s="329"/>
      <c r="FR65" s="329"/>
      <c r="FS65" s="329"/>
      <c r="FT65" s="329"/>
      <c r="FU65" s="329"/>
      <c r="FV65" s="329"/>
      <c r="FW65" s="329"/>
      <c r="FX65" s="329"/>
      <c r="FY65" s="329"/>
      <c r="FZ65" s="329"/>
      <c r="GA65" s="329"/>
      <c r="GB65" s="329"/>
      <c r="GC65" s="329"/>
      <c r="GD65" s="329"/>
      <c r="GE65" s="329"/>
      <c r="GF65" s="329"/>
      <c r="GG65" s="329"/>
      <c r="GH65" s="329"/>
      <c r="GI65" s="329"/>
      <c r="GJ65" s="329"/>
      <c r="GK65" s="329"/>
      <c r="GL65" s="329"/>
      <c r="GM65" s="329"/>
      <c r="GN65" s="329"/>
      <c r="GO65" s="329"/>
      <c r="GP65" s="329"/>
      <c r="GQ65" s="329"/>
      <c r="GR65" s="329"/>
      <c r="GS65" s="329"/>
      <c r="GT65" s="329"/>
      <c r="GU65" s="329"/>
      <c r="GV65" s="329"/>
      <c r="GW65" s="329"/>
      <c r="GX65" s="329"/>
      <c r="GY65" s="329"/>
      <c r="GZ65" s="329"/>
      <c r="HA65" s="329"/>
      <c r="HB65" s="329"/>
      <c r="HC65" s="329"/>
      <c r="HD65" s="329"/>
      <c r="HE65" s="329"/>
      <c r="HF65" s="329"/>
      <c r="HG65" s="329"/>
      <c r="HH65" s="329"/>
      <c r="HI65" s="329"/>
      <c r="HJ65" s="329"/>
      <c r="HK65" s="329"/>
      <c r="HL65" s="329"/>
      <c r="HM65" s="329"/>
      <c r="HN65" s="329"/>
      <c r="HO65" s="329"/>
      <c r="HP65" s="329"/>
      <c r="HQ65" s="329"/>
      <c r="HR65" s="329"/>
      <c r="HS65" s="329"/>
      <c r="HT65" s="329"/>
      <c r="HU65" s="329"/>
      <c r="HV65" s="329"/>
      <c r="HW65" s="329"/>
      <c r="HX65" s="329"/>
      <c r="HY65" s="329"/>
      <c r="HZ65" s="329"/>
      <c r="IA65" s="329"/>
      <c r="IB65" s="329"/>
      <c r="IC65" s="329"/>
      <c r="ID65" s="329"/>
      <c r="IE65" s="329"/>
      <c r="IF65" s="329"/>
      <c r="IG65" s="329"/>
      <c r="IH65" s="329"/>
      <c r="II65" s="329"/>
      <c r="IJ65" s="329"/>
      <c r="IK65" s="329"/>
      <c r="IL65" s="329"/>
      <c r="IM65" s="329"/>
      <c r="IN65" s="329"/>
      <c r="IO65" s="329"/>
      <c r="IP65" s="329"/>
      <c r="IQ65" s="329"/>
      <c r="IR65" s="329"/>
      <c r="IS65" s="329"/>
      <c r="IT65" s="329"/>
      <c r="IU65" s="329"/>
      <c r="IV65" s="329"/>
      <c r="IW65" s="329"/>
      <c r="IX65" s="329"/>
      <c r="IY65" s="329"/>
      <c r="IZ65" s="329"/>
      <c r="JA65" s="329"/>
      <c r="JB65" s="329"/>
      <c r="JC65" s="329"/>
      <c r="JD65" s="329"/>
      <c r="JE65" s="329"/>
      <c r="JF65" s="329"/>
      <c r="JG65" s="329"/>
      <c r="JH65" s="329"/>
      <c r="JI65" s="329"/>
      <c r="JJ65" s="329"/>
      <c r="JK65" s="329"/>
      <c r="JL65" s="329"/>
      <c r="JM65" s="329"/>
      <c r="JN65" s="329"/>
      <c r="JO65" s="329"/>
      <c r="JP65" s="329"/>
      <c r="JQ65" s="329"/>
      <c r="JR65" s="329"/>
      <c r="JS65" s="329"/>
      <c r="JT65" s="329"/>
      <c r="JU65" s="329"/>
      <c r="JV65" s="329"/>
      <c r="JW65" s="329"/>
      <c r="JX65" s="329"/>
      <c r="JY65" s="329"/>
      <c r="JZ65" s="329"/>
      <c r="KA65" s="329"/>
      <c r="KB65" s="329"/>
      <c r="KC65" s="329"/>
      <c r="KD65" s="329"/>
      <c r="KE65" s="329"/>
      <c r="KF65" s="329"/>
      <c r="KG65" s="329"/>
      <c r="KH65" s="329"/>
      <c r="KI65" s="329"/>
      <c r="KJ65" s="329"/>
      <c r="KK65" s="329"/>
      <c r="KL65" s="329"/>
      <c r="KM65" s="329"/>
      <c r="KN65" s="329"/>
      <c r="KO65" s="329"/>
      <c r="KP65" s="329"/>
      <c r="KQ65" s="329"/>
      <c r="KR65" s="329"/>
      <c r="KS65" s="329"/>
      <c r="KT65" s="329"/>
      <c r="KU65" s="329"/>
      <c r="KV65" s="329"/>
      <c r="KW65" s="329"/>
      <c r="KX65" s="329"/>
      <c r="KY65" s="329"/>
      <c r="KZ65" s="329"/>
      <c r="LA65" s="329"/>
      <c r="LB65" s="329"/>
      <c r="LC65" s="329"/>
      <c r="LD65" s="329"/>
      <c r="LE65" s="329"/>
      <c r="LF65" s="329"/>
      <c r="LG65" s="329"/>
      <c r="LH65" s="329"/>
      <c r="LI65" s="329"/>
      <c r="LJ65" s="329"/>
      <c r="LK65" s="329"/>
      <c r="LL65" s="329"/>
      <c r="LM65" s="329"/>
    </row>
    <row r="66" spans="1:325" hidden="1">
      <c r="A66" s="145" t="str">
        <f>IF(OR(Data3!B19="Grand Total",Data3!B19=0),"",Data3!B19)</f>
        <v/>
      </c>
      <c r="B66" s="176" t="s">
        <v>506</v>
      </c>
      <c r="C66" s="193" t="str">
        <f ca="1">IFERROR(VLOOKUP(A66,Rezultatai!$B$43:$C$106,2,FALSE) &amp; " finansavimo sutarčių rengimas ir sudarymas","")</f>
        <v/>
      </c>
      <c r="D66" s="335"/>
      <c r="E66" s="336"/>
      <c r="F66" s="329"/>
      <c r="G66" s="329"/>
      <c r="H66" s="329"/>
      <c r="I66" s="329"/>
      <c r="J66" s="329"/>
      <c r="K66" s="329"/>
      <c r="L66" s="329"/>
      <c r="M66" s="329"/>
      <c r="N66" s="329"/>
      <c r="O66" s="329"/>
      <c r="P66" s="329"/>
      <c r="Q66" s="329"/>
      <c r="R66" s="329"/>
      <c r="S66" s="329"/>
      <c r="T66" s="329"/>
      <c r="U66" s="329"/>
      <c r="V66" s="329"/>
      <c r="W66" s="329"/>
      <c r="X66" s="329"/>
      <c r="Y66" s="329"/>
      <c r="Z66" s="329"/>
      <c r="AA66" s="329"/>
      <c r="AB66" s="329"/>
      <c r="AC66" s="329"/>
      <c r="AD66" s="329"/>
      <c r="AE66" s="329"/>
      <c r="AF66" s="329"/>
      <c r="AG66" s="329"/>
      <c r="AH66" s="329"/>
      <c r="AI66" s="329"/>
      <c r="AJ66" s="329"/>
      <c r="AK66" s="329"/>
      <c r="AL66" s="329"/>
      <c r="AM66" s="329"/>
      <c r="AN66" s="329"/>
      <c r="AO66" s="329"/>
      <c r="AP66" s="329"/>
      <c r="AQ66" s="329"/>
      <c r="AR66" s="329"/>
      <c r="AS66" s="329"/>
      <c r="AT66" s="329"/>
      <c r="AU66" s="329"/>
      <c r="AV66" s="329"/>
      <c r="AW66" s="329"/>
      <c r="AX66" s="329"/>
      <c r="AY66" s="329"/>
      <c r="AZ66" s="329"/>
      <c r="BA66" s="329"/>
      <c r="BB66" s="329"/>
      <c r="BC66" s="329"/>
      <c r="BD66" s="329"/>
      <c r="BE66" s="329"/>
      <c r="BF66" s="329"/>
      <c r="BG66" s="329"/>
      <c r="BH66" s="329"/>
      <c r="BI66" s="329"/>
      <c r="BJ66" s="329"/>
      <c r="BK66" s="329"/>
      <c r="BL66" s="329"/>
      <c r="BM66" s="329"/>
      <c r="BN66" s="329"/>
      <c r="BO66" s="329"/>
      <c r="BP66" s="329"/>
      <c r="BQ66" s="329"/>
      <c r="BR66" s="329"/>
      <c r="BS66" s="329"/>
      <c r="BT66" s="329"/>
      <c r="BU66" s="329"/>
      <c r="BV66" s="329"/>
      <c r="BW66" s="329"/>
      <c r="BX66" s="329"/>
      <c r="BY66" s="329"/>
      <c r="BZ66" s="329"/>
      <c r="CA66" s="329"/>
      <c r="CB66" s="329"/>
      <c r="CC66" s="329"/>
      <c r="CD66" s="329"/>
      <c r="CE66" s="329"/>
      <c r="CF66" s="329"/>
      <c r="CG66" s="329"/>
      <c r="CH66" s="329"/>
      <c r="CI66" s="329"/>
      <c r="CJ66" s="329"/>
      <c r="CK66" s="329"/>
      <c r="CL66" s="329"/>
      <c r="CM66" s="329"/>
      <c r="CN66" s="329"/>
      <c r="CO66" s="329"/>
      <c r="CP66" s="329"/>
      <c r="CQ66" s="329"/>
      <c r="CR66" s="329"/>
      <c r="CS66" s="329"/>
      <c r="CT66" s="329"/>
      <c r="CU66" s="329"/>
      <c r="CV66" s="329"/>
      <c r="CW66" s="329"/>
      <c r="CX66" s="329"/>
      <c r="CY66" s="329"/>
      <c r="CZ66" s="329"/>
      <c r="DA66" s="329"/>
      <c r="DB66" s="329"/>
      <c r="DC66" s="329"/>
      <c r="DD66" s="329"/>
      <c r="DE66" s="329"/>
      <c r="DF66" s="329"/>
      <c r="DG66" s="329"/>
      <c r="DH66" s="329"/>
      <c r="DI66" s="329"/>
      <c r="DJ66" s="329"/>
      <c r="DK66" s="329"/>
      <c r="DL66" s="329"/>
      <c r="DM66" s="329"/>
      <c r="DN66" s="329"/>
      <c r="DO66" s="329"/>
      <c r="DP66" s="329"/>
      <c r="DQ66" s="329"/>
      <c r="DR66" s="329"/>
      <c r="DS66" s="329"/>
      <c r="DT66" s="329"/>
      <c r="DU66" s="329"/>
      <c r="DV66" s="329"/>
      <c r="DW66" s="329"/>
      <c r="DX66" s="329"/>
      <c r="DY66" s="329"/>
      <c r="DZ66" s="329"/>
      <c r="EA66" s="329"/>
      <c r="EB66" s="329"/>
      <c r="EC66" s="329"/>
      <c r="ED66" s="329"/>
      <c r="EE66" s="329"/>
      <c r="EF66" s="329"/>
      <c r="EG66" s="329"/>
      <c r="EH66" s="329"/>
      <c r="EI66" s="329"/>
      <c r="EJ66" s="329"/>
      <c r="EK66" s="329"/>
      <c r="EL66" s="329"/>
      <c r="EM66" s="329"/>
      <c r="EN66" s="329"/>
      <c r="EO66" s="329"/>
      <c r="EP66" s="329"/>
      <c r="EQ66" s="329"/>
      <c r="ER66" s="329"/>
      <c r="ES66" s="329"/>
      <c r="ET66" s="329"/>
      <c r="EU66" s="329"/>
      <c r="EV66" s="329"/>
      <c r="EW66" s="329"/>
      <c r="EX66" s="329"/>
      <c r="EY66" s="329"/>
      <c r="EZ66" s="329"/>
      <c r="FA66" s="329"/>
      <c r="FB66" s="329"/>
      <c r="FC66" s="329"/>
      <c r="FD66" s="329"/>
      <c r="FE66" s="329"/>
      <c r="FF66" s="329"/>
      <c r="FG66" s="329"/>
      <c r="FH66" s="329"/>
      <c r="FI66" s="329"/>
      <c r="FJ66" s="329"/>
      <c r="FK66" s="329"/>
      <c r="FL66" s="329"/>
      <c r="FM66" s="329"/>
      <c r="FN66" s="329"/>
      <c r="FO66" s="329"/>
      <c r="FP66" s="329"/>
      <c r="FQ66" s="329"/>
      <c r="FR66" s="329"/>
      <c r="FS66" s="329"/>
      <c r="FT66" s="329"/>
      <c r="FU66" s="329"/>
      <c r="FV66" s="329"/>
      <c r="FW66" s="329"/>
      <c r="FX66" s="329"/>
      <c r="FY66" s="329"/>
      <c r="FZ66" s="329"/>
      <c r="GA66" s="329"/>
      <c r="GB66" s="329"/>
      <c r="GC66" s="329"/>
      <c r="GD66" s="329"/>
      <c r="GE66" s="329"/>
      <c r="GF66" s="329"/>
      <c r="GG66" s="329"/>
      <c r="GH66" s="329"/>
      <c r="GI66" s="329"/>
      <c r="GJ66" s="329"/>
      <c r="GK66" s="329"/>
      <c r="GL66" s="329"/>
      <c r="GM66" s="329"/>
      <c r="GN66" s="329"/>
      <c r="GO66" s="329"/>
      <c r="GP66" s="329"/>
      <c r="GQ66" s="329"/>
      <c r="GR66" s="329"/>
      <c r="GS66" s="329"/>
      <c r="GT66" s="329"/>
      <c r="GU66" s="329"/>
      <c r="GV66" s="329"/>
      <c r="GW66" s="329"/>
      <c r="GX66" s="329"/>
      <c r="GY66" s="329"/>
      <c r="GZ66" s="329"/>
      <c r="HA66" s="329"/>
      <c r="HB66" s="329"/>
      <c r="HC66" s="329"/>
      <c r="HD66" s="329"/>
      <c r="HE66" s="329"/>
      <c r="HF66" s="329"/>
      <c r="HG66" s="329"/>
      <c r="HH66" s="329"/>
      <c r="HI66" s="329"/>
      <c r="HJ66" s="329"/>
      <c r="HK66" s="329"/>
      <c r="HL66" s="329"/>
      <c r="HM66" s="329"/>
      <c r="HN66" s="329"/>
      <c r="HO66" s="329"/>
      <c r="HP66" s="329"/>
      <c r="HQ66" s="329"/>
      <c r="HR66" s="329"/>
      <c r="HS66" s="329"/>
      <c r="HT66" s="329"/>
      <c r="HU66" s="329"/>
      <c r="HV66" s="329"/>
      <c r="HW66" s="329"/>
      <c r="HX66" s="329"/>
      <c r="HY66" s="329"/>
      <c r="HZ66" s="329"/>
      <c r="IA66" s="329"/>
      <c r="IB66" s="329"/>
      <c r="IC66" s="329"/>
      <c r="ID66" s="329"/>
      <c r="IE66" s="329"/>
      <c r="IF66" s="329"/>
      <c r="IG66" s="329"/>
      <c r="IH66" s="329"/>
      <c r="II66" s="329"/>
      <c r="IJ66" s="329"/>
      <c r="IK66" s="329"/>
      <c r="IL66" s="329"/>
      <c r="IM66" s="329"/>
      <c r="IN66" s="329"/>
      <c r="IO66" s="329"/>
      <c r="IP66" s="329"/>
      <c r="IQ66" s="329"/>
      <c r="IR66" s="329"/>
      <c r="IS66" s="329"/>
      <c r="IT66" s="329"/>
      <c r="IU66" s="329"/>
      <c r="IV66" s="329"/>
      <c r="IW66" s="329"/>
      <c r="IX66" s="329"/>
      <c r="IY66" s="329"/>
      <c r="IZ66" s="329"/>
      <c r="JA66" s="329"/>
      <c r="JB66" s="329"/>
      <c r="JC66" s="329"/>
      <c r="JD66" s="329"/>
      <c r="JE66" s="329"/>
      <c r="JF66" s="329"/>
      <c r="JG66" s="329"/>
      <c r="JH66" s="329"/>
      <c r="JI66" s="329"/>
      <c r="JJ66" s="329"/>
      <c r="JK66" s="329"/>
      <c r="JL66" s="329"/>
      <c r="JM66" s="329"/>
      <c r="JN66" s="329"/>
      <c r="JO66" s="329"/>
      <c r="JP66" s="329"/>
      <c r="JQ66" s="329"/>
      <c r="JR66" s="329"/>
      <c r="JS66" s="329"/>
      <c r="JT66" s="329"/>
      <c r="JU66" s="329"/>
      <c r="JV66" s="329"/>
      <c r="JW66" s="329"/>
      <c r="JX66" s="329"/>
      <c r="JY66" s="329"/>
      <c r="JZ66" s="329"/>
      <c r="KA66" s="329"/>
      <c r="KB66" s="329"/>
      <c r="KC66" s="329"/>
      <c r="KD66" s="329"/>
      <c r="KE66" s="329"/>
      <c r="KF66" s="329"/>
      <c r="KG66" s="329"/>
      <c r="KH66" s="329"/>
      <c r="KI66" s="329"/>
      <c r="KJ66" s="329"/>
      <c r="KK66" s="329"/>
      <c r="KL66" s="329"/>
      <c r="KM66" s="329"/>
      <c r="KN66" s="329"/>
      <c r="KO66" s="329"/>
      <c r="KP66" s="329"/>
      <c r="KQ66" s="329"/>
      <c r="KR66" s="329"/>
      <c r="KS66" s="329"/>
      <c r="KT66" s="329"/>
      <c r="KU66" s="329"/>
      <c r="KV66" s="329"/>
      <c r="KW66" s="329"/>
      <c r="KX66" s="329"/>
      <c r="KY66" s="329"/>
      <c r="KZ66" s="329"/>
      <c r="LA66" s="329"/>
      <c r="LB66" s="329"/>
      <c r="LC66" s="329"/>
      <c r="LD66" s="329"/>
      <c r="LE66" s="329"/>
      <c r="LF66" s="329"/>
      <c r="LG66" s="329"/>
      <c r="LH66" s="329"/>
      <c r="LI66" s="329"/>
      <c r="LJ66" s="329"/>
      <c r="LK66" s="329"/>
      <c r="LL66" s="329"/>
      <c r="LM66" s="329"/>
    </row>
    <row r="67" spans="1:325" hidden="1">
      <c r="A67" s="145" t="str">
        <f>IF(OR(Data3!B19="Grand Total",Data3!B19=0),"",Data3!B19)</f>
        <v/>
      </c>
      <c r="B67" s="176" t="s">
        <v>507</v>
      </c>
      <c r="C67" s="193" t="str">
        <f ca="1">IFERROR(VLOOKUP(A67,Rezultatai!$B$43:$C$106,2,FALSE) &amp; " finansavimo sutarčių rengimas ir sudarymas","")</f>
        <v/>
      </c>
      <c r="D67" s="335"/>
      <c r="E67" s="336"/>
      <c r="F67" s="329"/>
      <c r="G67" s="329"/>
      <c r="H67" s="329"/>
      <c r="I67" s="329"/>
      <c r="J67" s="329"/>
      <c r="K67" s="329"/>
      <c r="L67" s="329"/>
      <c r="M67" s="329"/>
      <c r="N67" s="329"/>
      <c r="O67" s="329"/>
      <c r="P67" s="329"/>
      <c r="Q67" s="329"/>
      <c r="R67" s="329"/>
      <c r="S67" s="329"/>
      <c r="T67" s="329"/>
      <c r="U67" s="329"/>
      <c r="V67" s="329"/>
      <c r="W67" s="329"/>
      <c r="X67" s="329"/>
      <c r="Y67" s="329"/>
      <c r="Z67" s="329"/>
      <c r="AA67" s="329"/>
      <c r="AB67" s="329"/>
      <c r="AC67" s="329"/>
      <c r="AD67" s="329"/>
      <c r="AE67" s="329"/>
      <c r="AF67" s="329"/>
      <c r="AG67" s="329"/>
      <c r="AH67" s="329"/>
      <c r="AI67" s="329"/>
      <c r="AJ67" s="329"/>
      <c r="AK67" s="329"/>
      <c r="AL67" s="329"/>
      <c r="AM67" s="329"/>
      <c r="AN67" s="329"/>
      <c r="AO67" s="329"/>
      <c r="AP67" s="329"/>
      <c r="AQ67" s="329"/>
      <c r="AR67" s="329"/>
      <c r="AS67" s="329"/>
      <c r="AT67" s="329"/>
      <c r="AU67" s="329"/>
      <c r="AV67" s="329"/>
      <c r="AW67" s="329"/>
      <c r="AX67" s="329"/>
      <c r="AY67" s="329"/>
      <c r="AZ67" s="329"/>
      <c r="BA67" s="329"/>
      <c r="BB67" s="329"/>
      <c r="BC67" s="329"/>
      <c r="BD67" s="329"/>
      <c r="BE67" s="329"/>
      <c r="BF67" s="329"/>
      <c r="BG67" s="329"/>
      <c r="BH67" s="329"/>
      <c r="BI67" s="329"/>
      <c r="BJ67" s="329"/>
      <c r="BK67" s="329"/>
      <c r="BL67" s="329"/>
      <c r="BM67" s="329"/>
      <c r="BN67" s="329"/>
      <c r="BO67" s="329"/>
      <c r="BP67" s="329"/>
      <c r="BQ67" s="329"/>
      <c r="BR67" s="329"/>
      <c r="BS67" s="329"/>
      <c r="BT67" s="329"/>
      <c r="BU67" s="329"/>
      <c r="BV67" s="329"/>
      <c r="BW67" s="329"/>
      <c r="BX67" s="329"/>
      <c r="BY67" s="329"/>
      <c r="BZ67" s="329"/>
      <c r="CA67" s="329"/>
      <c r="CB67" s="329"/>
      <c r="CC67" s="329"/>
      <c r="CD67" s="329"/>
      <c r="CE67" s="329"/>
      <c r="CF67" s="329"/>
      <c r="CG67" s="329"/>
      <c r="CH67" s="329"/>
      <c r="CI67" s="329"/>
      <c r="CJ67" s="329"/>
      <c r="CK67" s="329"/>
      <c r="CL67" s="329"/>
      <c r="CM67" s="329"/>
      <c r="CN67" s="329"/>
      <c r="CO67" s="329"/>
      <c r="CP67" s="329"/>
      <c r="CQ67" s="329"/>
      <c r="CR67" s="329"/>
      <c r="CS67" s="329"/>
      <c r="CT67" s="329"/>
      <c r="CU67" s="329"/>
      <c r="CV67" s="329"/>
      <c r="CW67" s="329"/>
      <c r="CX67" s="329"/>
      <c r="CY67" s="329"/>
      <c r="CZ67" s="329"/>
      <c r="DA67" s="329"/>
      <c r="DB67" s="329"/>
      <c r="DC67" s="329"/>
      <c r="DD67" s="329"/>
      <c r="DE67" s="329"/>
      <c r="DF67" s="329"/>
      <c r="DG67" s="329"/>
      <c r="DH67" s="329"/>
      <c r="DI67" s="329"/>
      <c r="DJ67" s="329"/>
      <c r="DK67" s="329"/>
      <c r="DL67" s="329"/>
      <c r="DM67" s="329"/>
      <c r="DN67" s="329"/>
      <c r="DO67" s="329"/>
      <c r="DP67" s="329"/>
      <c r="DQ67" s="329"/>
      <c r="DR67" s="329"/>
      <c r="DS67" s="329"/>
      <c r="DT67" s="329"/>
      <c r="DU67" s="329"/>
      <c r="DV67" s="329"/>
      <c r="DW67" s="329"/>
      <c r="DX67" s="329"/>
      <c r="DY67" s="329"/>
      <c r="DZ67" s="329"/>
      <c r="EA67" s="329"/>
      <c r="EB67" s="329"/>
      <c r="EC67" s="329"/>
      <c r="ED67" s="329"/>
      <c r="EE67" s="329"/>
      <c r="EF67" s="329"/>
      <c r="EG67" s="329"/>
      <c r="EH67" s="329"/>
      <c r="EI67" s="329"/>
      <c r="EJ67" s="329"/>
      <c r="EK67" s="329"/>
      <c r="EL67" s="329"/>
      <c r="EM67" s="329"/>
      <c r="EN67" s="329"/>
      <c r="EO67" s="329"/>
      <c r="EP67" s="329"/>
      <c r="EQ67" s="329"/>
      <c r="ER67" s="329"/>
      <c r="ES67" s="329"/>
      <c r="ET67" s="329"/>
      <c r="EU67" s="329"/>
      <c r="EV67" s="329"/>
      <c r="EW67" s="329"/>
      <c r="EX67" s="329"/>
      <c r="EY67" s="329"/>
      <c r="EZ67" s="329"/>
      <c r="FA67" s="329"/>
      <c r="FB67" s="329"/>
      <c r="FC67" s="329"/>
      <c r="FD67" s="329"/>
      <c r="FE67" s="329"/>
      <c r="FF67" s="329"/>
      <c r="FG67" s="329"/>
      <c r="FH67" s="329"/>
      <c r="FI67" s="329"/>
      <c r="FJ67" s="329"/>
      <c r="FK67" s="329"/>
      <c r="FL67" s="329"/>
      <c r="FM67" s="329"/>
      <c r="FN67" s="329"/>
      <c r="FO67" s="329"/>
      <c r="FP67" s="329"/>
      <c r="FQ67" s="329"/>
      <c r="FR67" s="329"/>
      <c r="FS67" s="329"/>
      <c r="FT67" s="329"/>
      <c r="FU67" s="329"/>
      <c r="FV67" s="329"/>
      <c r="FW67" s="329"/>
      <c r="FX67" s="329"/>
      <c r="FY67" s="329"/>
      <c r="FZ67" s="329"/>
      <c r="GA67" s="329"/>
      <c r="GB67" s="329"/>
      <c r="GC67" s="329"/>
      <c r="GD67" s="329"/>
      <c r="GE67" s="329"/>
      <c r="GF67" s="329"/>
      <c r="GG67" s="329"/>
      <c r="GH67" s="329"/>
      <c r="GI67" s="329"/>
      <c r="GJ67" s="329"/>
      <c r="GK67" s="329"/>
      <c r="GL67" s="329"/>
      <c r="GM67" s="329"/>
      <c r="GN67" s="329"/>
      <c r="GO67" s="329"/>
      <c r="GP67" s="329"/>
      <c r="GQ67" s="329"/>
      <c r="GR67" s="329"/>
      <c r="GS67" s="329"/>
      <c r="GT67" s="329"/>
      <c r="GU67" s="329"/>
      <c r="GV67" s="329"/>
      <c r="GW67" s="329"/>
      <c r="GX67" s="329"/>
      <c r="GY67" s="329"/>
      <c r="GZ67" s="329"/>
      <c r="HA67" s="329"/>
      <c r="HB67" s="329"/>
      <c r="HC67" s="329"/>
      <c r="HD67" s="329"/>
      <c r="HE67" s="329"/>
      <c r="HF67" s="329"/>
      <c r="HG67" s="329"/>
      <c r="HH67" s="329"/>
      <c r="HI67" s="329"/>
      <c r="HJ67" s="329"/>
      <c r="HK67" s="329"/>
      <c r="HL67" s="329"/>
      <c r="HM67" s="329"/>
      <c r="HN67" s="329"/>
      <c r="HO67" s="329"/>
      <c r="HP67" s="329"/>
      <c r="HQ67" s="329"/>
      <c r="HR67" s="329"/>
      <c r="HS67" s="329"/>
      <c r="HT67" s="329"/>
      <c r="HU67" s="329"/>
      <c r="HV67" s="329"/>
      <c r="HW67" s="329"/>
      <c r="HX67" s="329"/>
      <c r="HY67" s="329"/>
      <c r="HZ67" s="329"/>
      <c r="IA67" s="329"/>
      <c r="IB67" s="329"/>
      <c r="IC67" s="329"/>
      <c r="ID67" s="329"/>
      <c r="IE67" s="329"/>
      <c r="IF67" s="329"/>
      <c r="IG67" s="329"/>
      <c r="IH67" s="329"/>
      <c r="II67" s="329"/>
      <c r="IJ67" s="329"/>
      <c r="IK67" s="329"/>
      <c r="IL67" s="329"/>
      <c r="IM67" s="329"/>
      <c r="IN67" s="329"/>
      <c r="IO67" s="329"/>
      <c r="IP67" s="329"/>
      <c r="IQ67" s="329"/>
      <c r="IR67" s="329"/>
      <c r="IS67" s="329"/>
      <c r="IT67" s="329"/>
      <c r="IU67" s="329"/>
      <c r="IV67" s="329"/>
      <c r="IW67" s="329"/>
      <c r="IX67" s="329"/>
      <c r="IY67" s="329"/>
      <c r="IZ67" s="329"/>
      <c r="JA67" s="329"/>
      <c r="JB67" s="329"/>
      <c r="JC67" s="329"/>
      <c r="JD67" s="329"/>
      <c r="JE67" s="329"/>
      <c r="JF67" s="329"/>
      <c r="JG67" s="329"/>
      <c r="JH67" s="329"/>
      <c r="JI67" s="329"/>
      <c r="JJ67" s="329"/>
      <c r="JK67" s="329"/>
      <c r="JL67" s="329"/>
      <c r="JM67" s="329"/>
      <c r="JN67" s="329"/>
      <c r="JO67" s="329"/>
      <c r="JP67" s="329"/>
      <c r="JQ67" s="329"/>
      <c r="JR67" s="329"/>
      <c r="JS67" s="329"/>
      <c r="JT67" s="329"/>
      <c r="JU67" s="329"/>
      <c r="JV67" s="329"/>
      <c r="JW67" s="329"/>
      <c r="JX67" s="329"/>
      <c r="JY67" s="329"/>
      <c r="JZ67" s="329"/>
      <c r="KA67" s="329"/>
      <c r="KB67" s="329"/>
      <c r="KC67" s="329"/>
      <c r="KD67" s="329"/>
      <c r="KE67" s="329"/>
      <c r="KF67" s="329"/>
      <c r="KG67" s="329"/>
      <c r="KH67" s="329"/>
      <c r="KI67" s="329"/>
      <c r="KJ67" s="329"/>
      <c r="KK67" s="329"/>
      <c r="KL67" s="329"/>
      <c r="KM67" s="329"/>
      <c r="KN67" s="329"/>
      <c r="KO67" s="329"/>
      <c r="KP67" s="329"/>
      <c r="KQ67" s="329"/>
      <c r="KR67" s="329"/>
      <c r="KS67" s="329"/>
      <c r="KT67" s="329"/>
      <c r="KU67" s="329"/>
      <c r="KV67" s="329"/>
      <c r="KW67" s="329"/>
      <c r="KX67" s="329"/>
      <c r="KY67" s="329"/>
      <c r="KZ67" s="329"/>
      <c r="LA67" s="329"/>
      <c r="LB67" s="329"/>
      <c r="LC67" s="329"/>
      <c r="LD67" s="329"/>
      <c r="LE67" s="329"/>
      <c r="LF67" s="329"/>
      <c r="LG67" s="329"/>
      <c r="LH67" s="329"/>
      <c r="LI67" s="329"/>
      <c r="LJ67" s="329"/>
      <c r="LK67" s="329"/>
      <c r="LL67" s="329"/>
      <c r="LM67" s="329"/>
    </row>
    <row r="68" spans="1:325" hidden="1">
      <c r="A68" s="147" t="str">
        <f>IF(OR(C68=""),"","1")</f>
        <v/>
      </c>
      <c r="B68" s="331" t="s">
        <v>508</v>
      </c>
      <c r="C68" s="337"/>
      <c r="D68" s="335"/>
      <c r="E68" s="336"/>
      <c r="F68" s="329"/>
      <c r="G68" s="329"/>
      <c r="H68" s="329"/>
      <c r="I68" s="329"/>
      <c r="J68" s="329"/>
      <c r="K68" s="329"/>
      <c r="L68" s="329"/>
      <c r="M68" s="329"/>
      <c r="N68" s="329"/>
      <c r="O68" s="329"/>
      <c r="P68" s="329"/>
      <c r="Q68" s="329"/>
      <c r="R68" s="329"/>
      <c r="S68" s="329"/>
      <c r="T68" s="329"/>
      <c r="U68" s="329"/>
      <c r="V68" s="329"/>
      <c r="W68" s="329"/>
      <c r="X68" s="329"/>
      <c r="Y68" s="329"/>
      <c r="Z68" s="329"/>
      <c r="AA68" s="329"/>
      <c r="AB68" s="329"/>
      <c r="AC68" s="329"/>
      <c r="AD68" s="329"/>
      <c r="AE68" s="329"/>
      <c r="AF68" s="329"/>
      <c r="AG68" s="329"/>
      <c r="AH68" s="329"/>
      <c r="AI68" s="329"/>
      <c r="AJ68" s="329"/>
      <c r="AK68" s="329"/>
      <c r="AL68" s="329"/>
      <c r="AM68" s="329"/>
      <c r="AN68" s="329"/>
      <c r="AO68" s="329"/>
      <c r="AP68" s="329"/>
      <c r="AQ68" s="329"/>
      <c r="AR68" s="329"/>
      <c r="AS68" s="329"/>
      <c r="AT68" s="329"/>
      <c r="AU68" s="329"/>
      <c r="AV68" s="329"/>
      <c r="AW68" s="329"/>
      <c r="AX68" s="329"/>
      <c r="AY68" s="329"/>
      <c r="AZ68" s="329"/>
      <c r="BA68" s="329"/>
      <c r="BB68" s="329"/>
      <c r="BC68" s="329"/>
      <c r="BD68" s="329"/>
      <c r="BE68" s="329"/>
      <c r="BF68" s="329"/>
      <c r="BG68" s="329"/>
      <c r="BH68" s="329"/>
      <c r="BI68" s="329"/>
      <c r="BJ68" s="329"/>
      <c r="BK68" s="329"/>
      <c r="BL68" s="329"/>
      <c r="BM68" s="329"/>
      <c r="BN68" s="329"/>
      <c r="BO68" s="329"/>
      <c r="BP68" s="329"/>
      <c r="BQ68" s="329"/>
      <c r="BR68" s="329"/>
      <c r="BS68" s="329"/>
      <c r="BT68" s="329"/>
      <c r="BU68" s="329"/>
      <c r="BV68" s="329"/>
      <c r="BW68" s="329"/>
      <c r="BX68" s="329"/>
      <c r="BY68" s="329"/>
      <c r="BZ68" s="329"/>
      <c r="CA68" s="329"/>
      <c r="CB68" s="329"/>
      <c r="CC68" s="329"/>
      <c r="CD68" s="329"/>
      <c r="CE68" s="329"/>
      <c r="CF68" s="329"/>
      <c r="CG68" s="329"/>
      <c r="CH68" s="329"/>
      <c r="CI68" s="329"/>
      <c r="CJ68" s="329"/>
      <c r="CK68" s="329"/>
      <c r="CL68" s="329"/>
      <c r="CM68" s="329"/>
      <c r="CN68" s="329"/>
      <c r="CO68" s="329"/>
      <c r="CP68" s="329"/>
      <c r="CQ68" s="329"/>
      <c r="CR68" s="329"/>
      <c r="CS68" s="329"/>
      <c r="CT68" s="329"/>
      <c r="CU68" s="329"/>
      <c r="CV68" s="329"/>
      <c r="CW68" s="329"/>
      <c r="CX68" s="329"/>
      <c r="CY68" s="329"/>
      <c r="CZ68" s="329"/>
      <c r="DA68" s="329"/>
      <c r="DB68" s="329"/>
      <c r="DC68" s="329"/>
      <c r="DD68" s="329"/>
      <c r="DE68" s="329"/>
      <c r="DF68" s="329"/>
      <c r="DG68" s="329"/>
      <c r="DH68" s="329"/>
      <c r="DI68" s="329"/>
      <c r="DJ68" s="329"/>
      <c r="DK68" s="329"/>
      <c r="DL68" s="329"/>
      <c r="DM68" s="329"/>
      <c r="DN68" s="329"/>
      <c r="DO68" s="329"/>
      <c r="DP68" s="329"/>
      <c r="DQ68" s="329"/>
      <c r="DR68" s="329"/>
      <c r="DS68" s="329"/>
      <c r="DT68" s="329"/>
      <c r="DU68" s="329"/>
      <c r="DV68" s="329"/>
      <c r="DW68" s="329"/>
      <c r="DX68" s="329"/>
      <c r="DY68" s="329"/>
      <c r="DZ68" s="329"/>
      <c r="EA68" s="329"/>
      <c r="EB68" s="329"/>
      <c r="EC68" s="329"/>
      <c r="ED68" s="329"/>
      <c r="EE68" s="329"/>
      <c r="EF68" s="329"/>
      <c r="EG68" s="329"/>
      <c r="EH68" s="329"/>
      <c r="EI68" s="329"/>
      <c r="EJ68" s="329"/>
      <c r="EK68" s="329"/>
      <c r="EL68" s="329"/>
      <c r="EM68" s="329"/>
      <c r="EN68" s="329"/>
      <c r="EO68" s="329"/>
      <c r="EP68" s="329"/>
      <c r="EQ68" s="329"/>
      <c r="ER68" s="329"/>
      <c r="ES68" s="329"/>
      <c r="ET68" s="329"/>
      <c r="EU68" s="329"/>
      <c r="EV68" s="329"/>
      <c r="EW68" s="329"/>
      <c r="EX68" s="329"/>
      <c r="EY68" s="329"/>
      <c r="EZ68" s="329"/>
      <c r="FA68" s="329"/>
      <c r="FB68" s="329"/>
      <c r="FC68" s="329"/>
      <c r="FD68" s="329"/>
      <c r="FE68" s="329"/>
      <c r="FF68" s="329"/>
      <c r="FG68" s="329"/>
      <c r="FH68" s="329"/>
      <c r="FI68" s="329"/>
      <c r="FJ68" s="329"/>
      <c r="FK68" s="329"/>
      <c r="FL68" s="329"/>
      <c r="FM68" s="329"/>
      <c r="FN68" s="329"/>
      <c r="FO68" s="329"/>
      <c r="FP68" s="329"/>
      <c r="FQ68" s="329"/>
      <c r="FR68" s="329"/>
      <c r="FS68" s="329"/>
      <c r="FT68" s="329"/>
      <c r="FU68" s="329"/>
      <c r="FV68" s="329"/>
      <c r="FW68" s="329"/>
      <c r="FX68" s="329"/>
      <c r="FY68" s="329"/>
      <c r="FZ68" s="329"/>
      <c r="GA68" s="329"/>
      <c r="GB68" s="329"/>
      <c r="GC68" s="329"/>
      <c r="GD68" s="329"/>
      <c r="GE68" s="329"/>
      <c r="GF68" s="329"/>
      <c r="GG68" s="329"/>
      <c r="GH68" s="329"/>
      <c r="GI68" s="329"/>
      <c r="GJ68" s="329"/>
      <c r="GK68" s="329"/>
      <c r="GL68" s="329"/>
      <c r="GM68" s="329"/>
      <c r="GN68" s="329"/>
      <c r="GO68" s="329"/>
      <c r="GP68" s="329"/>
      <c r="GQ68" s="329"/>
      <c r="GR68" s="329"/>
      <c r="GS68" s="329"/>
      <c r="GT68" s="329"/>
      <c r="GU68" s="329"/>
      <c r="GV68" s="329"/>
      <c r="GW68" s="329"/>
      <c r="GX68" s="329"/>
      <c r="GY68" s="329"/>
      <c r="GZ68" s="329"/>
      <c r="HA68" s="329"/>
      <c r="HB68" s="329"/>
      <c r="HC68" s="329"/>
      <c r="HD68" s="329"/>
      <c r="HE68" s="329"/>
      <c r="HF68" s="329"/>
      <c r="HG68" s="329"/>
      <c r="HH68" s="329"/>
      <c r="HI68" s="329"/>
      <c r="HJ68" s="329"/>
      <c r="HK68" s="329"/>
      <c r="HL68" s="329"/>
      <c r="HM68" s="329"/>
      <c r="HN68" s="329"/>
      <c r="HO68" s="329"/>
      <c r="HP68" s="329"/>
      <c r="HQ68" s="329"/>
      <c r="HR68" s="329"/>
      <c r="HS68" s="329"/>
      <c r="HT68" s="329"/>
      <c r="HU68" s="329"/>
      <c r="HV68" s="329"/>
      <c r="HW68" s="329"/>
      <c r="HX68" s="329"/>
      <c r="HY68" s="329"/>
      <c r="HZ68" s="329"/>
      <c r="IA68" s="329"/>
      <c r="IB68" s="329"/>
      <c r="IC68" s="329"/>
      <c r="ID68" s="329"/>
      <c r="IE68" s="329"/>
      <c r="IF68" s="329"/>
      <c r="IG68" s="329"/>
      <c r="IH68" s="329"/>
      <c r="II68" s="329"/>
      <c r="IJ68" s="329"/>
      <c r="IK68" s="329"/>
      <c r="IL68" s="329"/>
      <c r="IM68" s="329"/>
      <c r="IN68" s="329"/>
      <c r="IO68" s="329"/>
      <c r="IP68" s="329"/>
      <c r="IQ68" s="329"/>
      <c r="IR68" s="329"/>
      <c r="IS68" s="329"/>
      <c r="IT68" s="329"/>
      <c r="IU68" s="329"/>
      <c r="IV68" s="329"/>
      <c r="IW68" s="329"/>
      <c r="IX68" s="329"/>
      <c r="IY68" s="329"/>
      <c r="IZ68" s="329"/>
      <c r="JA68" s="329"/>
      <c r="JB68" s="329"/>
      <c r="JC68" s="329"/>
      <c r="JD68" s="329"/>
      <c r="JE68" s="329"/>
      <c r="JF68" s="329"/>
      <c r="JG68" s="329"/>
      <c r="JH68" s="329"/>
      <c r="JI68" s="329"/>
      <c r="JJ68" s="329"/>
      <c r="JK68" s="329"/>
      <c r="JL68" s="329"/>
      <c r="JM68" s="329"/>
      <c r="JN68" s="329"/>
      <c r="JO68" s="329"/>
      <c r="JP68" s="329"/>
      <c r="JQ68" s="329"/>
      <c r="JR68" s="329"/>
      <c r="JS68" s="329"/>
      <c r="JT68" s="329"/>
      <c r="JU68" s="329"/>
      <c r="JV68" s="329"/>
      <c r="JW68" s="329"/>
      <c r="JX68" s="329"/>
      <c r="JY68" s="329"/>
      <c r="JZ68" s="329"/>
      <c r="KA68" s="329"/>
      <c r="KB68" s="329"/>
      <c r="KC68" s="329"/>
      <c r="KD68" s="329"/>
      <c r="KE68" s="329"/>
      <c r="KF68" s="329"/>
      <c r="KG68" s="329"/>
      <c r="KH68" s="329"/>
      <c r="KI68" s="329"/>
      <c r="KJ68" s="329"/>
      <c r="KK68" s="329"/>
      <c r="KL68" s="329"/>
      <c r="KM68" s="329"/>
      <c r="KN68" s="329"/>
      <c r="KO68" s="329"/>
      <c r="KP68" s="329"/>
      <c r="KQ68" s="329"/>
      <c r="KR68" s="329"/>
      <c r="KS68" s="329"/>
      <c r="KT68" s="329"/>
      <c r="KU68" s="329"/>
      <c r="KV68" s="329"/>
      <c r="KW68" s="329"/>
      <c r="KX68" s="329"/>
      <c r="KY68" s="329"/>
      <c r="KZ68" s="329"/>
      <c r="LA68" s="329"/>
      <c r="LB68" s="329"/>
      <c r="LC68" s="329"/>
      <c r="LD68" s="329"/>
      <c r="LE68" s="329"/>
      <c r="LF68" s="329"/>
      <c r="LG68" s="329"/>
      <c r="LH68" s="329"/>
      <c r="LI68" s="329"/>
      <c r="LJ68" s="329"/>
      <c r="LK68" s="329"/>
      <c r="LL68" s="329"/>
      <c r="LM68" s="329"/>
    </row>
    <row r="69" spans="1:325" hidden="1">
      <c r="A69" s="147" t="str">
        <f t="shared" ref="A69:A72" si="78">IF(OR(C69=""),"","1")</f>
        <v/>
      </c>
      <c r="B69" s="331" t="s">
        <v>509</v>
      </c>
      <c r="C69" s="337"/>
      <c r="D69" s="335"/>
      <c r="E69" s="336"/>
      <c r="F69" s="329"/>
      <c r="G69" s="329"/>
      <c r="H69" s="329"/>
      <c r="I69" s="329"/>
      <c r="J69" s="329"/>
      <c r="K69" s="329"/>
      <c r="L69" s="329"/>
      <c r="M69" s="329"/>
      <c r="N69" s="329"/>
      <c r="O69" s="329"/>
      <c r="P69" s="329"/>
      <c r="Q69" s="329"/>
      <c r="R69" s="329"/>
      <c r="S69" s="329"/>
      <c r="T69" s="329"/>
      <c r="U69" s="329"/>
      <c r="V69" s="329"/>
      <c r="W69" s="329"/>
      <c r="X69" s="329"/>
      <c r="Y69" s="329"/>
      <c r="Z69" s="329"/>
      <c r="AA69" s="329"/>
      <c r="AB69" s="329"/>
      <c r="AC69" s="329"/>
      <c r="AD69" s="329"/>
      <c r="AE69" s="329"/>
      <c r="AF69" s="329"/>
      <c r="AG69" s="329"/>
      <c r="AH69" s="329"/>
      <c r="AI69" s="329"/>
      <c r="AJ69" s="329"/>
      <c r="AK69" s="329"/>
      <c r="AL69" s="329"/>
      <c r="AM69" s="329"/>
      <c r="AN69" s="329"/>
      <c r="AO69" s="329"/>
      <c r="AP69" s="329"/>
      <c r="AQ69" s="329"/>
      <c r="AR69" s="329"/>
      <c r="AS69" s="329"/>
      <c r="AT69" s="329"/>
      <c r="AU69" s="329"/>
      <c r="AV69" s="329"/>
      <c r="AW69" s="329"/>
      <c r="AX69" s="329"/>
      <c r="AY69" s="329"/>
      <c r="AZ69" s="329"/>
      <c r="BA69" s="329"/>
      <c r="BB69" s="329"/>
      <c r="BC69" s="329"/>
      <c r="BD69" s="329"/>
      <c r="BE69" s="329"/>
      <c r="BF69" s="329"/>
      <c r="BG69" s="329"/>
      <c r="BH69" s="329"/>
      <c r="BI69" s="329"/>
      <c r="BJ69" s="329"/>
      <c r="BK69" s="329"/>
      <c r="BL69" s="329"/>
      <c r="BM69" s="329"/>
      <c r="BN69" s="329"/>
      <c r="BO69" s="329"/>
      <c r="BP69" s="329"/>
      <c r="BQ69" s="329"/>
      <c r="BR69" s="329"/>
      <c r="BS69" s="329"/>
      <c r="BT69" s="329"/>
      <c r="BU69" s="329"/>
      <c r="BV69" s="329"/>
      <c r="BW69" s="329"/>
      <c r="BX69" s="329"/>
      <c r="BY69" s="329"/>
      <c r="BZ69" s="329"/>
      <c r="CA69" s="329"/>
      <c r="CB69" s="329"/>
      <c r="CC69" s="329"/>
      <c r="CD69" s="329"/>
      <c r="CE69" s="329"/>
      <c r="CF69" s="329"/>
      <c r="CG69" s="329"/>
      <c r="CH69" s="329"/>
      <c r="CI69" s="329"/>
      <c r="CJ69" s="329"/>
      <c r="CK69" s="329"/>
      <c r="CL69" s="329"/>
      <c r="CM69" s="329"/>
      <c r="CN69" s="329"/>
      <c r="CO69" s="329"/>
      <c r="CP69" s="329"/>
      <c r="CQ69" s="329"/>
      <c r="CR69" s="329"/>
      <c r="CS69" s="329"/>
      <c r="CT69" s="329"/>
      <c r="CU69" s="329"/>
      <c r="CV69" s="329"/>
      <c r="CW69" s="329"/>
      <c r="CX69" s="329"/>
      <c r="CY69" s="329"/>
      <c r="CZ69" s="329"/>
      <c r="DA69" s="329"/>
      <c r="DB69" s="329"/>
      <c r="DC69" s="329"/>
      <c r="DD69" s="329"/>
      <c r="DE69" s="329"/>
      <c r="DF69" s="329"/>
      <c r="DG69" s="329"/>
      <c r="DH69" s="329"/>
      <c r="DI69" s="329"/>
      <c r="DJ69" s="329"/>
      <c r="DK69" s="329"/>
      <c r="DL69" s="329"/>
      <c r="DM69" s="329"/>
      <c r="DN69" s="329"/>
      <c r="DO69" s="329"/>
      <c r="DP69" s="329"/>
      <c r="DQ69" s="329"/>
      <c r="DR69" s="329"/>
      <c r="DS69" s="329"/>
      <c r="DT69" s="329"/>
      <c r="DU69" s="329"/>
      <c r="DV69" s="329"/>
      <c r="DW69" s="329"/>
      <c r="DX69" s="329"/>
      <c r="DY69" s="329"/>
      <c r="DZ69" s="329"/>
      <c r="EA69" s="329"/>
      <c r="EB69" s="329"/>
      <c r="EC69" s="329"/>
      <c r="ED69" s="329"/>
      <c r="EE69" s="329"/>
      <c r="EF69" s="329"/>
      <c r="EG69" s="329"/>
      <c r="EH69" s="329"/>
      <c r="EI69" s="329"/>
      <c r="EJ69" s="329"/>
      <c r="EK69" s="329"/>
      <c r="EL69" s="329"/>
      <c r="EM69" s="329"/>
      <c r="EN69" s="329"/>
      <c r="EO69" s="329"/>
      <c r="EP69" s="329"/>
      <c r="EQ69" s="329"/>
      <c r="ER69" s="329"/>
      <c r="ES69" s="329"/>
      <c r="ET69" s="329"/>
      <c r="EU69" s="329"/>
      <c r="EV69" s="329"/>
      <c r="EW69" s="329"/>
      <c r="EX69" s="329"/>
      <c r="EY69" s="329"/>
      <c r="EZ69" s="329"/>
      <c r="FA69" s="329"/>
      <c r="FB69" s="329"/>
      <c r="FC69" s="329"/>
      <c r="FD69" s="329"/>
      <c r="FE69" s="329"/>
      <c r="FF69" s="329"/>
      <c r="FG69" s="329"/>
      <c r="FH69" s="329"/>
      <c r="FI69" s="329"/>
      <c r="FJ69" s="329"/>
      <c r="FK69" s="329"/>
      <c r="FL69" s="329"/>
      <c r="FM69" s="329"/>
      <c r="FN69" s="329"/>
      <c r="FO69" s="329"/>
      <c r="FP69" s="329"/>
      <c r="FQ69" s="329"/>
      <c r="FR69" s="329"/>
      <c r="FS69" s="329"/>
      <c r="FT69" s="329"/>
      <c r="FU69" s="329"/>
      <c r="FV69" s="329"/>
      <c r="FW69" s="329"/>
      <c r="FX69" s="329"/>
      <c r="FY69" s="329"/>
      <c r="FZ69" s="329"/>
      <c r="GA69" s="329"/>
      <c r="GB69" s="329"/>
      <c r="GC69" s="329"/>
      <c r="GD69" s="329"/>
      <c r="GE69" s="329"/>
      <c r="GF69" s="329"/>
      <c r="GG69" s="329"/>
      <c r="GH69" s="329"/>
      <c r="GI69" s="329"/>
      <c r="GJ69" s="329"/>
      <c r="GK69" s="329"/>
      <c r="GL69" s="329"/>
      <c r="GM69" s="329"/>
      <c r="GN69" s="329"/>
      <c r="GO69" s="329"/>
      <c r="GP69" s="329"/>
      <c r="GQ69" s="329"/>
      <c r="GR69" s="329"/>
      <c r="GS69" s="329"/>
      <c r="GT69" s="329"/>
      <c r="GU69" s="329"/>
      <c r="GV69" s="329"/>
      <c r="GW69" s="329"/>
      <c r="GX69" s="329"/>
      <c r="GY69" s="329"/>
      <c r="GZ69" s="329"/>
      <c r="HA69" s="329"/>
      <c r="HB69" s="329"/>
      <c r="HC69" s="329"/>
      <c r="HD69" s="329"/>
      <c r="HE69" s="329"/>
      <c r="HF69" s="329"/>
      <c r="HG69" s="329"/>
      <c r="HH69" s="329"/>
      <c r="HI69" s="329"/>
      <c r="HJ69" s="329"/>
      <c r="HK69" s="329"/>
      <c r="HL69" s="329"/>
      <c r="HM69" s="329"/>
      <c r="HN69" s="329"/>
      <c r="HO69" s="329"/>
      <c r="HP69" s="329"/>
      <c r="HQ69" s="329"/>
      <c r="HR69" s="329"/>
      <c r="HS69" s="329"/>
      <c r="HT69" s="329"/>
      <c r="HU69" s="329"/>
      <c r="HV69" s="329"/>
      <c r="HW69" s="329"/>
      <c r="HX69" s="329"/>
      <c r="HY69" s="329"/>
      <c r="HZ69" s="329"/>
      <c r="IA69" s="329"/>
      <c r="IB69" s="329"/>
      <c r="IC69" s="329"/>
      <c r="ID69" s="329"/>
      <c r="IE69" s="329"/>
      <c r="IF69" s="329"/>
      <c r="IG69" s="329"/>
      <c r="IH69" s="329"/>
      <c r="II69" s="329"/>
      <c r="IJ69" s="329"/>
      <c r="IK69" s="329"/>
      <c r="IL69" s="329"/>
      <c r="IM69" s="329"/>
      <c r="IN69" s="329"/>
      <c r="IO69" s="329"/>
      <c r="IP69" s="329"/>
      <c r="IQ69" s="329"/>
      <c r="IR69" s="329"/>
      <c r="IS69" s="329"/>
      <c r="IT69" s="329"/>
      <c r="IU69" s="329"/>
      <c r="IV69" s="329"/>
      <c r="IW69" s="329"/>
      <c r="IX69" s="329"/>
      <c r="IY69" s="329"/>
      <c r="IZ69" s="329"/>
      <c r="JA69" s="329"/>
      <c r="JB69" s="329"/>
      <c r="JC69" s="329"/>
      <c r="JD69" s="329"/>
      <c r="JE69" s="329"/>
      <c r="JF69" s="329"/>
      <c r="JG69" s="329"/>
      <c r="JH69" s="329"/>
      <c r="JI69" s="329"/>
      <c r="JJ69" s="329"/>
      <c r="JK69" s="329"/>
      <c r="JL69" s="329"/>
      <c r="JM69" s="329"/>
      <c r="JN69" s="329"/>
      <c r="JO69" s="329"/>
      <c r="JP69" s="329"/>
      <c r="JQ69" s="329"/>
      <c r="JR69" s="329"/>
      <c r="JS69" s="329"/>
      <c r="JT69" s="329"/>
      <c r="JU69" s="329"/>
      <c r="JV69" s="329"/>
      <c r="JW69" s="329"/>
      <c r="JX69" s="329"/>
      <c r="JY69" s="329"/>
      <c r="JZ69" s="329"/>
      <c r="KA69" s="329"/>
      <c r="KB69" s="329"/>
      <c r="KC69" s="329"/>
      <c r="KD69" s="329"/>
      <c r="KE69" s="329"/>
      <c r="KF69" s="329"/>
      <c r="KG69" s="329"/>
      <c r="KH69" s="329"/>
      <c r="KI69" s="329"/>
      <c r="KJ69" s="329"/>
      <c r="KK69" s="329"/>
      <c r="KL69" s="329"/>
      <c r="KM69" s="329"/>
      <c r="KN69" s="329"/>
      <c r="KO69" s="329"/>
      <c r="KP69" s="329"/>
      <c r="KQ69" s="329"/>
      <c r="KR69" s="329"/>
      <c r="KS69" s="329"/>
      <c r="KT69" s="329"/>
      <c r="KU69" s="329"/>
      <c r="KV69" s="329"/>
      <c r="KW69" s="329"/>
      <c r="KX69" s="329"/>
      <c r="KY69" s="329"/>
      <c r="KZ69" s="329"/>
      <c r="LA69" s="329"/>
      <c r="LB69" s="329"/>
      <c r="LC69" s="329"/>
      <c r="LD69" s="329"/>
      <c r="LE69" s="329"/>
      <c r="LF69" s="329"/>
      <c r="LG69" s="329"/>
      <c r="LH69" s="329"/>
      <c r="LI69" s="329"/>
      <c r="LJ69" s="329"/>
      <c r="LK69" s="329"/>
      <c r="LL69" s="329"/>
      <c r="LM69" s="329"/>
    </row>
    <row r="70" spans="1:325" hidden="1">
      <c r="A70" s="147" t="str">
        <f t="shared" si="78"/>
        <v/>
      </c>
      <c r="B70" s="331" t="s">
        <v>510</v>
      </c>
      <c r="C70" s="337"/>
      <c r="D70" s="335"/>
      <c r="E70" s="336"/>
      <c r="F70" s="329"/>
      <c r="G70" s="329"/>
      <c r="H70" s="329"/>
      <c r="I70" s="329"/>
      <c r="J70" s="329"/>
      <c r="K70" s="329"/>
      <c r="L70" s="329"/>
      <c r="M70" s="329"/>
      <c r="N70" s="329"/>
      <c r="O70" s="329"/>
      <c r="P70" s="329"/>
      <c r="Q70" s="329"/>
      <c r="R70" s="329"/>
      <c r="S70" s="329"/>
      <c r="T70" s="329"/>
      <c r="U70" s="329"/>
      <c r="V70" s="329"/>
      <c r="W70" s="329"/>
      <c r="X70" s="329"/>
      <c r="Y70" s="329"/>
      <c r="Z70" s="329"/>
      <c r="AA70" s="329"/>
      <c r="AB70" s="329"/>
      <c r="AC70" s="329"/>
      <c r="AD70" s="329"/>
      <c r="AE70" s="329"/>
      <c r="AF70" s="329"/>
      <c r="AG70" s="329"/>
      <c r="AH70" s="329"/>
      <c r="AI70" s="329"/>
      <c r="AJ70" s="329"/>
      <c r="AK70" s="329"/>
      <c r="AL70" s="329"/>
      <c r="AM70" s="329"/>
      <c r="AN70" s="329"/>
      <c r="AO70" s="329"/>
      <c r="AP70" s="329"/>
      <c r="AQ70" s="329"/>
      <c r="AR70" s="329"/>
      <c r="AS70" s="329"/>
      <c r="AT70" s="329"/>
      <c r="AU70" s="329"/>
      <c r="AV70" s="329"/>
      <c r="AW70" s="329"/>
      <c r="AX70" s="329"/>
      <c r="AY70" s="329"/>
      <c r="AZ70" s="329"/>
      <c r="BA70" s="329"/>
      <c r="BB70" s="329"/>
      <c r="BC70" s="329"/>
      <c r="BD70" s="329"/>
      <c r="BE70" s="329"/>
      <c r="BF70" s="329"/>
      <c r="BG70" s="329"/>
      <c r="BH70" s="329"/>
      <c r="BI70" s="329"/>
      <c r="BJ70" s="329"/>
      <c r="BK70" s="329"/>
      <c r="BL70" s="329"/>
      <c r="BM70" s="329"/>
      <c r="BN70" s="329"/>
      <c r="BO70" s="329"/>
      <c r="BP70" s="329"/>
      <c r="BQ70" s="329"/>
      <c r="BR70" s="329"/>
      <c r="BS70" s="329"/>
      <c r="BT70" s="329"/>
      <c r="BU70" s="329"/>
      <c r="BV70" s="329"/>
      <c r="BW70" s="329"/>
      <c r="BX70" s="329"/>
      <c r="BY70" s="329"/>
      <c r="BZ70" s="329"/>
      <c r="CA70" s="329"/>
      <c r="CB70" s="329"/>
      <c r="CC70" s="329"/>
      <c r="CD70" s="329"/>
      <c r="CE70" s="329"/>
      <c r="CF70" s="329"/>
      <c r="CG70" s="329"/>
      <c r="CH70" s="329"/>
      <c r="CI70" s="329"/>
      <c r="CJ70" s="329"/>
      <c r="CK70" s="329"/>
      <c r="CL70" s="329"/>
      <c r="CM70" s="329"/>
      <c r="CN70" s="329"/>
      <c r="CO70" s="329"/>
      <c r="CP70" s="329"/>
      <c r="CQ70" s="329"/>
      <c r="CR70" s="329"/>
      <c r="CS70" s="329"/>
      <c r="CT70" s="329"/>
      <c r="CU70" s="329"/>
      <c r="CV70" s="329"/>
      <c r="CW70" s="329"/>
      <c r="CX70" s="329"/>
      <c r="CY70" s="329"/>
      <c r="CZ70" s="329"/>
      <c r="DA70" s="329"/>
      <c r="DB70" s="329"/>
      <c r="DC70" s="329"/>
      <c r="DD70" s="329"/>
      <c r="DE70" s="329"/>
      <c r="DF70" s="329"/>
      <c r="DG70" s="329"/>
      <c r="DH70" s="329"/>
      <c r="DI70" s="329"/>
      <c r="DJ70" s="329"/>
      <c r="DK70" s="329"/>
      <c r="DL70" s="329"/>
      <c r="DM70" s="329"/>
      <c r="DN70" s="329"/>
      <c r="DO70" s="329"/>
      <c r="DP70" s="329"/>
      <c r="DQ70" s="329"/>
      <c r="DR70" s="329"/>
      <c r="DS70" s="329"/>
      <c r="DT70" s="329"/>
      <c r="DU70" s="329"/>
      <c r="DV70" s="329"/>
      <c r="DW70" s="329"/>
      <c r="DX70" s="329"/>
      <c r="DY70" s="329"/>
      <c r="DZ70" s="329"/>
      <c r="EA70" s="329"/>
      <c r="EB70" s="329"/>
      <c r="EC70" s="329"/>
      <c r="ED70" s="329"/>
      <c r="EE70" s="329"/>
      <c r="EF70" s="329"/>
      <c r="EG70" s="329"/>
      <c r="EH70" s="329"/>
      <c r="EI70" s="329"/>
      <c r="EJ70" s="329"/>
      <c r="EK70" s="329"/>
      <c r="EL70" s="329"/>
      <c r="EM70" s="329"/>
      <c r="EN70" s="329"/>
      <c r="EO70" s="329"/>
      <c r="EP70" s="329"/>
      <c r="EQ70" s="329"/>
      <c r="ER70" s="329"/>
      <c r="ES70" s="329"/>
      <c r="ET70" s="329"/>
      <c r="EU70" s="329"/>
      <c r="EV70" s="329"/>
      <c r="EW70" s="329"/>
      <c r="EX70" s="329"/>
      <c r="EY70" s="329"/>
      <c r="EZ70" s="329"/>
      <c r="FA70" s="329"/>
      <c r="FB70" s="329"/>
      <c r="FC70" s="329"/>
      <c r="FD70" s="329"/>
      <c r="FE70" s="329"/>
      <c r="FF70" s="329"/>
      <c r="FG70" s="329"/>
      <c r="FH70" s="329"/>
      <c r="FI70" s="329"/>
      <c r="FJ70" s="329"/>
      <c r="FK70" s="329"/>
      <c r="FL70" s="329"/>
      <c r="FM70" s="329"/>
      <c r="FN70" s="329"/>
      <c r="FO70" s="329"/>
      <c r="FP70" s="329"/>
      <c r="FQ70" s="329"/>
      <c r="FR70" s="329"/>
      <c r="FS70" s="329"/>
      <c r="FT70" s="329"/>
      <c r="FU70" s="329"/>
      <c r="FV70" s="329"/>
      <c r="FW70" s="329"/>
      <c r="FX70" s="329"/>
      <c r="FY70" s="329"/>
      <c r="FZ70" s="329"/>
      <c r="GA70" s="329"/>
      <c r="GB70" s="329"/>
      <c r="GC70" s="329"/>
      <c r="GD70" s="329"/>
      <c r="GE70" s="329"/>
      <c r="GF70" s="329"/>
      <c r="GG70" s="329"/>
      <c r="GH70" s="329"/>
      <c r="GI70" s="329"/>
      <c r="GJ70" s="329"/>
      <c r="GK70" s="329"/>
      <c r="GL70" s="329"/>
      <c r="GM70" s="329"/>
      <c r="GN70" s="329"/>
      <c r="GO70" s="329"/>
      <c r="GP70" s="329"/>
      <c r="GQ70" s="329"/>
      <c r="GR70" s="329"/>
      <c r="GS70" s="329"/>
      <c r="GT70" s="329"/>
      <c r="GU70" s="329"/>
      <c r="GV70" s="329"/>
      <c r="GW70" s="329"/>
      <c r="GX70" s="329"/>
      <c r="GY70" s="329"/>
      <c r="GZ70" s="329"/>
      <c r="HA70" s="329"/>
      <c r="HB70" s="329"/>
      <c r="HC70" s="329"/>
      <c r="HD70" s="329"/>
      <c r="HE70" s="329"/>
      <c r="HF70" s="329"/>
      <c r="HG70" s="329"/>
      <c r="HH70" s="329"/>
      <c r="HI70" s="329"/>
      <c r="HJ70" s="329"/>
      <c r="HK70" s="329"/>
      <c r="HL70" s="329"/>
      <c r="HM70" s="329"/>
      <c r="HN70" s="329"/>
      <c r="HO70" s="329"/>
      <c r="HP70" s="329"/>
      <c r="HQ70" s="329"/>
      <c r="HR70" s="329"/>
      <c r="HS70" s="329"/>
      <c r="HT70" s="329"/>
      <c r="HU70" s="329"/>
      <c r="HV70" s="329"/>
      <c r="HW70" s="329"/>
      <c r="HX70" s="329"/>
      <c r="HY70" s="329"/>
      <c r="HZ70" s="329"/>
      <c r="IA70" s="329"/>
      <c r="IB70" s="329"/>
      <c r="IC70" s="329"/>
      <c r="ID70" s="329"/>
      <c r="IE70" s="329"/>
      <c r="IF70" s="329"/>
      <c r="IG70" s="329"/>
      <c r="IH70" s="329"/>
      <c r="II70" s="329"/>
      <c r="IJ70" s="329"/>
      <c r="IK70" s="329"/>
      <c r="IL70" s="329"/>
      <c r="IM70" s="329"/>
      <c r="IN70" s="329"/>
      <c r="IO70" s="329"/>
      <c r="IP70" s="329"/>
      <c r="IQ70" s="329"/>
      <c r="IR70" s="329"/>
      <c r="IS70" s="329"/>
      <c r="IT70" s="329"/>
      <c r="IU70" s="329"/>
      <c r="IV70" s="329"/>
      <c r="IW70" s="329"/>
      <c r="IX70" s="329"/>
      <c r="IY70" s="329"/>
      <c r="IZ70" s="329"/>
      <c r="JA70" s="329"/>
      <c r="JB70" s="329"/>
      <c r="JC70" s="329"/>
      <c r="JD70" s="329"/>
      <c r="JE70" s="329"/>
      <c r="JF70" s="329"/>
      <c r="JG70" s="329"/>
      <c r="JH70" s="329"/>
      <c r="JI70" s="329"/>
      <c r="JJ70" s="329"/>
      <c r="JK70" s="329"/>
      <c r="JL70" s="329"/>
      <c r="JM70" s="329"/>
      <c r="JN70" s="329"/>
      <c r="JO70" s="329"/>
      <c r="JP70" s="329"/>
      <c r="JQ70" s="329"/>
      <c r="JR70" s="329"/>
      <c r="JS70" s="329"/>
      <c r="JT70" s="329"/>
      <c r="JU70" s="329"/>
      <c r="JV70" s="329"/>
      <c r="JW70" s="329"/>
      <c r="JX70" s="329"/>
      <c r="JY70" s="329"/>
      <c r="JZ70" s="329"/>
      <c r="KA70" s="329"/>
      <c r="KB70" s="329"/>
      <c r="KC70" s="329"/>
      <c r="KD70" s="329"/>
      <c r="KE70" s="329"/>
      <c r="KF70" s="329"/>
      <c r="KG70" s="329"/>
      <c r="KH70" s="329"/>
      <c r="KI70" s="329"/>
      <c r="KJ70" s="329"/>
      <c r="KK70" s="329"/>
      <c r="KL70" s="329"/>
      <c r="KM70" s="329"/>
      <c r="KN70" s="329"/>
      <c r="KO70" s="329"/>
      <c r="KP70" s="329"/>
      <c r="KQ70" s="329"/>
      <c r="KR70" s="329"/>
      <c r="KS70" s="329"/>
      <c r="KT70" s="329"/>
      <c r="KU70" s="329"/>
      <c r="KV70" s="329"/>
      <c r="KW70" s="329"/>
      <c r="KX70" s="329"/>
      <c r="KY70" s="329"/>
      <c r="KZ70" s="329"/>
      <c r="LA70" s="329"/>
      <c r="LB70" s="329"/>
      <c r="LC70" s="329"/>
      <c r="LD70" s="329"/>
      <c r="LE70" s="329"/>
      <c r="LF70" s="329"/>
      <c r="LG70" s="329"/>
      <c r="LH70" s="329"/>
      <c r="LI70" s="329"/>
      <c r="LJ70" s="329"/>
      <c r="LK70" s="329"/>
      <c r="LL70" s="329"/>
      <c r="LM70" s="329"/>
    </row>
    <row r="71" spans="1:325" hidden="1">
      <c r="A71" s="147" t="str">
        <f t="shared" si="78"/>
        <v/>
      </c>
      <c r="B71" s="331" t="s">
        <v>511</v>
      </c>
      <c r="C71" s="337"/>
      <c r="D71" s="335"/>
      <c r="E71" s="336"/>
      <c r="F71" s="329"/>
      <c r="G71" s="329"/>
      <c r="H71" s="329"/>
      <c r="I71" s="329"/>
      <c r="J71" s="329"/>
      <c r="K71" s="329"/>
      <c r="L71" s="329"/>
      <c r="M71" s="329"/>
      <c r="N71" s="329"/>
      <c r="O71" s="329"/>
      <c r="P71" s="329"/>
      <c r="Q71" s="329"/>
      <c r="R71" s="329"/>
      <c r="S71" s="329"/>
      <c r="T71" s="329"/>
      <c r="U71" s="329"/>
      <c r="V71" s="329"/>
      <c r="W71" s="329"/>
      <c r="X71" s="329"/>
      <c r="Y71" s="329"/>
      <c r="Z71" s="329"/>
      <c r="AA71" s="329"/>
      <c r="AB71" s="329"/>
      <c r="AC71" s="329"/>
      <c r="AD71" s="329"/>
      <c r="AE71" s="329"/>
      <c r="AF71" s="329"/>
      <c r="AG71" s="329"/>
      <c r="AH71" s="329"/>
      <c r="AI71" s="329"/>
      <c r="AJ71" s="329"/>
      <c r="AK71" s="329"/>
      <c r="AL71" s="329"/>
      <c r="AM71" s="329"/>
      <c r="AN71" s="329"/>
      <c r="AO71" s="329"/>
      <c r="AP71" s="329"/>
      <c r="AQ71" s="329"/>
      <c r="AR71" s="329"/>
      <c r="AS71" s="329"/>
      <c r="AT71" s="329"/>
      <c r="AU71" s="329"/>
      <c r="AV71" s="329"/>
      <c r="AW71" s="329"/>
      <c r="AX71" s="329"/>
      <c r="AY71" s="329"/>
      <c r="AZ71" s="329"/>
      <c r="BA71" s="329"/>
      <c r="BB71" s="329"/>
      <c r="BC71" s="329"/>
      <c r="BD71" s="329"/>
      <c r="BE71" s="329"/>
      <c r="BF71" s="329"/>
      <c r="BG71" s="329"/>
      <c r="BH71" s="329"/>
      <c r="BI71" s="329"/>
      <c r="BJ71" s="329"/>
      <c r="BK71" s="329"/>
      <c r="BL71" s="329"/>
      <c r="BM71" s="329"/>
      <c r="BN71" s="329"/>
      <c r="BO71" s="329"/>
      <c r="BP71" s="329"/>
      <c r="BQ71" s="329"/>
      <c r="BR71" s="329"/>
      <c r="BS71" s="329"/>
      <c r="BT71" s="329"/>
      <c r="BU71" s="329"/>
      <c r="BV71" s="329"/>
      <c r="BW71" s="329"/>
      <c r="BX71" s="329"/>
      <c r="BY71" s="329"/>
      <c r="BZ71" s="329"/>
      <c r="CA71" s="329"/>
      <c r="CB71" s="329"/>
      <c r="CC71" s="329"/>
      <c r="CD71" s="329"/>
      <c r="CE71" s="329"/>
      <c r="CF71" s="329"/>
      <c r="CG71" s="329"/>
      <c r="CH71" s="329"/>
      <c r="CI71" s="329"/>
      <c r="CJ71" s="329"/>
      <c r="CK71" s="329"/>
      <c r="CL71" s="329"/>
      <c r="CM71" s="329"/>
      <c r="CN71" s="329"/>
      <c r="CO71" s="329"/>
      <c r="CP71" s="329"/>
      <c r="CQ71" s="329"/>
      <c r="CR71" s="329"/>
      <c r="CS71" s="329"/>
      <c r="CT71" s="329"/>
      <c r="CU71" s="329"/>
      <c r="CV71" s="329"/>
      <c r="CW71" s="329"/>
      <c r="CX71" s="329"/>
      <c r="CY71" s="329"/>
      <c r="CZ71" s="329"/>
      <c r="DA71" s="329"/>
      <c r="DB71" s="329"/>
      <c r="DC71" s="329"/>
      <c r="DD71" s="329"/>
      <c r="DE71" s="329"/>
      <c r="DF71" s="329"/>
      <c r="DG71" s="329"/>
      <c r="DH71" s="329"/>
      <c r="DI71" s="329"/>
      <c r="DJ71" s="329"/>
      <c r="DK71" s="329"/>
      <c r="DL71" s="329"/>
      <c r="DM71" s="329"/>
      <c r="DN71" s="329"/>
      <c r="DO71" s="329"/>
      <c r="DP71" s="329"/>
      <c r="DQ71" s="329"/>
      <c r="DR71" s="329"/>
      <c r="DS71" s="329"/>
      <c r="DT71" s="329"/>
      <c r="DU71" s="329"/>
      <c r="DV71" s="329"/>
      <c r="DW71" s="329"/>
      <c r="DX71" s="329"/>
      <c r="DY71" s="329"/>
      <c r="DZ71" s="329"/>
      <c r="EA71" s="329"/>
      <c r="EB71" s="329"/>
      <c r="EC71" s="329"/>
      <c r="ED71" s="329"/>
      <c r="EE71" s="329"/>
      <c r="EF71" s="329"/>
      <c r="EG71" s="329"/>
      <c r="EH71" s="329"/>
      <c r="EI71" s="329"/>
      <c r="EJ71" s="329"/>
      <c r="EK71" s="329"/>
      <c r="EL71" s="329"/>
      <c r="EM71" s="329"/>
      <c r="EN71" s="329"/>
      <c r="EO71" s="329"/>
      <c r="EP71" s="329"/>
      <c r="EQ71" s="329"/>
      <c r="ER71" s="329"/>
      <c r="ES71" s="329"/>
      <c r="ET71" s="329"/>
      <c r="EU71" s="329"/>
      <c r="EV71" s="329"/>
      <c r="EW71" s="329"/>
      <c r="EX71" s="329"/>
      <c r="EY71" s="329"/>
      <c r="EZ71" s="329"/>
      <c r="FA71" s="329"/>
      <c r="FB71" s="329"/>
      <c r="FC71" s="329"/>
      <c r="FD71" s="329"/>
      <c r="FE71" s="329"/>
      <c r="FF71" s="329"/>
      <c r="FG71" s="329"/>
      <c r="FH71" s="329"/>
      <c r="FI71" s="329"/>
      <c r="FJ71" s="329"/>
      <c r="FK71" s="329"/>
      <c r="FL71" s="329"/>
      <c r="FM71" s="329"/>
      <c r="FN71" s="329"/>
      <c r="FO71" s="329"/>
      <c r="FP71" s="329"/>
      <c r="FQ71" s="329"/>
      <c r="FR71" s="329"/>
      <c r="FS71" s="329"/>
      <c r="FT71" s="329"/>
      <c r="FU71" s="329"/>
      <c r="FV71" s="329"/>
      <c r="FW71" s="329"/>
      <c r="FX71" s="329"/>
      <c r="FY71" s="329"/>
      <c r="FZ71" s="329"/>
      <c r="GA71" s="329"/>
      <c r="GB71" s="329"/>
      <c r="GC71" s="329"/>
      <c r="GD71" s="329"/>
      <c r="GE71" s="329"/>
      <c r="GF71" s="329"/>
      <c r="GG71" s="329"/>
      <c r="GH71" s="329"/>
      <c r="GI71" s="329"/>
      <c r="GJ71" s="329"/>
      <c r="GK71" s="329"/>
      <c r="GL71" s="329"/>
      <c r="GM71" s="329"/>
      <c r="GN71" s="329"/>
      <c r="GO71" s="329"/>
      <c r="GP71" s="329"/>
      <c r="GQ71" s="329"/>
      <c r="GR71" s="329"/>
      <c r="GS71" s="329"/>
      <c r="GT71" s="329"/>
      <c r="GU71" s="329"/>
      <c r="GV71" s="329"/>
      <c r="GW71" s="329"/>
      <c r="GX71" s="329"/>
      <c r="GY71" s="329"/>
      <c r="GZ71" s="329"/>
      <c r="HA71" s="329"/>
      <c r="HB71" s="329"/>
      <c r="HC71" s="329"/>
      <c r="HD71" s="329"/>
      <c r="HE71" s="329"/>
      <c r="HF71" s="329"/>
      <c r="HG71" s="329"/>
      <c r="HH71" s="329"/>
      <c r="HI71" s="329"/>
      <c r="HJ71" s="329"/>
      <c r="HK71" s="329"/>
      <c r="HL71" s="329"/>
      <c r="HM71" s="329"/>
      <c r="HN71" s="329"/>
      <c r="HO71" s="329"/>
      <c r="HP71" s="329"/>
      <c r="HQ71" s="329"/>
      <c r="HR71" s="329"/>
      <c r="HS71" s="329"/>
      <c r="HT71" s="329"/>
      <c r="HU71" s="329"/>
      <c r="HV71" s="329"/>
      <c r="HW71" s="329"/>
      <c r="HX71" s="329"/>
      <c r="HY71" s="329"/>
      <c r="HZ71" s="329"/>
      <c r="IA71" s="329"/>
      <c r="IB71" s="329"/>
      <c r="IC71" s="329"/>
      <c r="ID71" s="329"/>
      <c r="IE71" s="329"/>
      <c r="IF71" s="329"/>
      <c r="IG71" s="329"/>
      <c r="IH71" s="329"/>
      <c r="II71" s="329"/>
      <c r="IJ71" s="329"/>
      <c r="IK71" s="329"/>
      <c r="IL71" s="329"/>
      <c r="IM71" s="329"/>
      <c r="IN71" s="329"/>
      <c r="IO71" s="329"/>
      <c r="IP71" s="329"/>
      <c r="IQ71" s="329"/>
      <c r="IR71" s="329"/>
      <c r="IS71" s="329"/>
      <c r="IT71" s="329"/>
      <c r="IU71" s="329"/>
      <c r="IV71" s="329"/>
      <c r="IW71" s="329"/>
      <c r="IX71" s="329"/>
      <c r="IY71" s="329"/>
      <c r="IZ71" s="329"/>
      <c r="JA71" s="329"/>
      <c r="JB71" s="329"/>
      <c r="JC71" s="329"/>
      <c r="JD71" s="329"/>
      <c r="JE71" s="329"/>
      <c r="JF71" s="329"/>
      <c r="JG71" s="329"/>
      <c r="JH71" s="329"/>
      <c r="JI71" s="329"/>
      <c r="JJ71" s="329"/>
      <c r="JK71" s="329"/>
      <c r="JL71" s="329"/>
      <c r="JM71" s="329"/>
      <c r="JN71" s="329"/>
      <c r="JO71" s="329"/>
      <c r="JP71" s="329"/>
      <c r="JQ71" s="329"/>
      <c r="JR71" s="329"/>
      <c r="JS71" s="329"/>
      <c r="JT71" s="329"/>
      <c r="JU71" s="329"/>
      <c r="JV71" s="329"/>
      <c r="JW71" s="329"/>
      <c r="JX71" s="329"/>
      <c r="JY71" s="329"/>
      <c r="JZ71" s="329"/>
      <c r="KA71" s="329"/>
      <c r="KB71" s="329"/>
      <c r="KC71" s="329"/>
      <c r="KD71" s="329"/>
      <c r="KE71" s="329"/>
      <c r="KF71" s="329"/>
      <c r="KG71" s="329"/>
      <c r="KH71" s="329"/>
      <c r="KI71" s="329"/>
      <c r="KJ71" s="329"/>
      <c r="KK71" s="329"/>
      <c r="KL71" s="329"/>
      <c r="KM71" s="329"/>
      <c r="KN71" s="329"/>
      <c r="KO71" s="329"/>
      <c r="KP71" s="329"/>
      <c r="KQ71" s="329"/>
      <c r="KR71" s="329"/>
      <c r="KS71" s="329"/>
      <c r="KT71" s="329"/>
      <c r="KU71" s="329"/>
      <c r="KV71" s="329"/>
      <c r="KW71" s="329"/>
      <c r="KX71" s="329"/>
      <c r="KY71" s="329"/>
      <c r="KZ71" s="329"/>
      <c r="LA71" s="329"/>
      <c r="LB71" s="329"/>
      <c r="LC71" s="329"/>
      <c r="LD71" s="329"/>
      <c r="LE71" s="329"/>
      <c r="LF71" s="329"/>
      <c r="LG71" s="329"/>
      <c r="LH71" s="329"/>
      <c r="LI71" s="329"/>
      <c r="LJ71" s="329"/>
      <c r="LK71" s="329"/>
      <c r="LL71" s="329"/>
      <c r="LM71" s="329"/>
    </row>
    <row r="72" spans="1:325" hidden="1">
      <c r="A72" s="147" t="str">
        <f t="shared" si="78"/>
        <v/>
      </c>
      <c r="B72" s="331" t="s">
        <v>512</v>
      </c>
      <c r="C72" s="337"/>
      <c r="D72" s="335"/>
      <c r="E72" s="336"/>
      <c r="F72" s="329"/>
      <c r="G72" s="329"/>
      <c r="H72" s="329"/>
      <c r="I72" s="329"/>
      <c r="J72" s="329"/>
      <c r="K72" s="329"/>
      <c r="L72" s="329"/>
      <c r="M72" s="329"/>
      <c r="N72" s="329"/>
      <c r="O72" s="329"/>
      <c r="P72" s="329"/>
      <c r="Q72" s="329"/>
      <c r="R72" s="329"/>
      <c r="S72" s="329"/>
      <c r="T72" s="329"/>
      <c r="U72" s="329"/>
      <c r="V72" s="329"/>
      <c r="W72" s="329"/>
      <c r="X72" s="329"/>
      <c r="Y72" s="329"/>
      <c r="Z72" s="329"/>
      <c r="AA72" s="329"/>
      <c r="AB72" s="329"/>
      <c r="AC72" s="329"/>
      <c r="AD72" s="329"/>
      <c r="AE72" s="329"/>
      <c r="AF72" s="329"/>
      <c r="AG72" s="329"/>
      <c r="AH72" s="329"/>
      <c r="AI72" s="329"/>
      <c r="AJ72" s="329"/>
      <c r="AK72" s="329"/>
      <c r="AL72" s="329"/>
      <c r="AM72" s="329"/>
      <c r="AN72" s="329"/>
      <c r="AO72" s="329"/>
      <c r="AP72" s="329"/>
      <c r="AQ72" s="329"/>
      <c r="AR72" s="329"/>
      <c r="AS72" s="329"/>
      <c r="AT72" s="329"/>
      <c r="AU72" s="329"/>
      <c r="AV72" s="329"/>
      <c r="AW72" s="329"/>
      <c r="AX72" s="329"/>
      <c r="AY72" s="329"/>
      <c r="AZ72" s="329"/>
      <c r="BA72" s="329"/>
      <c r="BB72" s="329"/>
      <c r="BC72" s="329"/>
      <c r="BD72" s="329"/>
      <c r="BE72" s="329"/>
      <c r="BF72" s="329"/>
      <c r="BG72" s="329"/>
      <c r="BH72" s="329"/>
      <c r="BI72" s="329"/>
      <c r="BJ72" s="329"/>
      <c r="BK72" s="329"/>
      <c r="BL72" s="329"/>
      <c r="BM72" s="329"/>
      <c r="BN72" s="329"/>
      <c r="BO72" s="329"/>
      <c r="BP72" s="329"/>
      <c r="BQ72" s="329"/>
      <c r="BR72" s="329"/>
      <c r="BS72" s="329"/>
      <c r="BT72" s="329"/>
      <c r="BU72" s="329"/>
      <c r="BV72" s="329"/>
      <c r="BW72" s="329"/>
      <c r="BX72" s="329"/>
      <c r="BY72" s="329"/>
      <c r="BZ72" s="329"/>
      <c r="CA72" s="329"/>
      <c r="CB72" s="329"/>
      <c r="CC72" s="329"/>
      <c r="CD72" s="329"/>
      <c r="CE72" s="329"/>
      <c r="CF72" s="329"/>
      <c r="CG72" s="329"/>
      <c r="CH72" s="329"/>
      <c r="CI72" s="329"/>
      <c r="CJ72" s="329"/>
      <c r="CK72" s="329"/>
      <c r="CL72" s="329"/>
      <c r="CM72" s="329"/>
      <c r="CN72" s="329"/>
      <c r="CO72" s="329"/>
      <c r="CP72" s="329"/>
      <c r="CQ72" s="329"/>
      <c r="CR72" s="329"/>
      <c r="CS72" s="329"/>
      <c r="CT72" s="329"/>
      <c r="CU72" s="329"/>
      <c r="CV72" s="329"/>
      <c r="CW72" s="329"/>
      <c r="CX72" s="329"/>
      <c r="CY72" s="329"/>
      <c r="CZ72" s="329"/>
      <c r="DA72" s="329"/>
      <c r="DB72" s="329"/>
      <c r="DC72" s="329"/>
      <c r="DD72" s="329"/>
      <c r="DE72" s="329"/>
      <c r="DF72" s="329"/>
      <c r="DG72" s="329"/>
      <c r="DH72" s="329"/>
      <c r="DI72" s="329"/>
      <c r="DJ72" s="329"/>
      <c r="DK72" s="329"/>
      <c r="DL72" s="329"/>
      <c r="DM72" s="329"/>
      <c r="DN72" s="329"/>
      <c r="DO72" s="329"/>
      <c r="DP72" s="329"/>
      <c r="DQ72" s="329"/>
      <c r="DR72" s="329"/>
      <c r="DS72" s="329"/>
      <c r="DT72" s="329"/>
      <c r="DU72" s="329"/>
      <c r="DV72" s="329"/>
      <c r="DW72" s="329"/>
      <c r="DX72" s="329"/>
      <c r="DY72" s="329"/>
      <c r="DZ72" s="329"/>
      <c r="EA72" s="329"/>
      <c r="EB72" s="329"/>
      <c r="EC72" s="329"/>
      <c r="ED72" s="329"/>
      <c r="EE72" s="329"/>
      <c r="EF72" s="329"/>
      <c r="EG72" s="329"/>
      <c r="EH72" s="329"/>
      <c r="EI72" s="329"/>
      <c r="EJ72" s="329"/>
      <c r="EK72" s="329"/>
      <c r="EL72" s="329"/>
      <c r="EM72" s="329"/>
      <c r="EN72" s="329"/>
      <c r="EO72" s="329"/>
      <c r="EP72" s="329"/>
      <c r="EQ72" s="329"/>
      <c r="ER72" s="329"/>
      <c r="ES72" s="329"/>
      <c r="ET72" s="329"/>
      <c r="EU72" s="329"/>
      <c r="EV72" s="329"/>
      <c r="EW72" s="329"/>
      <c r="EX72" s="329"/>
      <c r="EY72" s="329"/>
      <c r="EZ72" s="329"/>
      <c r="FA72" s="329"/>
      <c r="FB72" s="329"/>
      <c r="FC72" s="329"/>
      <c r="FD72" s="329"/>
      <c r="FE72" s="329"/>
      <c r="FF72" s="329"/>
      <c r="FG72" s="329"/>
      <c r="FH72" s="329"/>
      <c r="FI72" s="329"/>
      <c r="FJ72" s="329"/>
      <c r="FK72" s="329"/>
      <c r="FL72" s="329"/>
      <c r="FM72" s="329"/>
      <c r="FN72" s="329"/>
      <c r="FO72" s="329"/>
      <c r="FP72" s="329"/>
      <c r="FQ72" s="329"/>
      <c r="FR72" s="329"/>
      <c r="FS72" s="329"/>
      <c r="FT72" s="329"/>
      <c r="FU72" s="329"/>
      <c r="FV72" s="329"/>
      <c r="FW72" s="329"/>
      <c r="FX72" s="329"/>
      <c r="FY72" s="329"/>
      <c r="FZ72" s="329"/>
      <c r="GA72" s="329"/>
      <c r="GB72" s="329"/>
      <c r="GC72" s="329"/>
      <c r="GD72" s="329"/>
      <c r="GE72" s="329"/>
      <c r="GF72" s="329"/>
      <c r="GG72" s="329"/>
      <c r="GH72" s="329"/>
      <c r="GI72" s="329"/>
      <c r="GJ72" s="329"/>
      <c r="GK72" s="329"/>
      <c r="GL72" s="329"/>
      <c r="GM72" s="329"/>
      <c r="GN72" s="329"/>
      <c r="GO72" s="329"/>
      <c r="GP72" s="329"/>
      <c r="GQ72" s="329"/>
      <c r="GR72" s="329"/>
      <c r="GS72" s="329"/>
      <c r="GT72" s="329"/>
      <c r="GU72" s="329"/>
      <c r="GV72" s="329"/>
      <c r="GW72" s="329"/>
      <c r="GX72" s="329"/>
      <c r="GY72" s="329"/>
      <c r="GZ72" s="329"/>
      <c r="HA72" s="329"/>
      <c r="HB72" s="329"/>
      <c r="HC72" s="329"/>
      <c r="HD72" s="329"/>
      <c r="HE72" s="329"/>
      <c r="HF72" s="329"/>
      <c r="HG72" s="329"/>
      <c r="HH72" s="329"/>
      <c r="HI72" s="329"/>
      <c r="HJ72" s="329"/>
      <c r="HK72" s="329"/>
      <c r="HL72" s="329"/>
      <c r="HM72" s="329"/>
      <c r="HN72" s="329"/>
      <c r="HO72" s="329"/>
      <c r="HP72" s="329"/>
      <c r="HQ72" s="329"/>
      <c r="HR72" s="329"/>
      <c r="HS72" s="329"/>
      <c r="HT72" s="329"/>
      <c r="HU72" s="329"/>
      <c r="HV72" s="329"/>
      <c r="HW72" s="329"/>
      <c r="HX72" s="329"/>
      <c r="HY72" s="329"/>
      <c r="HZ72" s="329"/>
      <c r="IA72" s="329"/>
      <c r="IB72" s="329"/>
      <c r="IC72" s="329"/>
      <c r="ID72" s="329"/>
      <c r="IE72" s="329"/>
      <c r="IF72" s="329"/>
      <c r="IG72" s="329"/>
      <c r="IH72" s="329"/>
      <c r="II72" s="329"/>
      <c r="IJ72" s="329"/>
      <c r="IK72" s="329"/>
      <c r="IL72" s="329"/>
      <c r="IM72" s="329"/>
      <c r="IN72" s="329"/>
      <c r="IO72" s="329"/>
      <c r="IP72" s="329"/>
      <c r="IQ72" s="329"/>
      <c r="IR72" s="329"/>
      <c r="IS72" s="329"/>
      <c r="IT72" s="329"/>
      <c r="IU72" s="329"/>
      <c r="IV72" s="329"/>
      <c r="IW72" s="329"/>
      <c r="IX72" s="329"/>
      <c r="IY72" s="329"/>
      <c r="IZ72" s="329"/>
      <c r="JA72" s="329"/>
      <c r="JB72" s="329"/>
      <c r="JC72" s="329"/>
      <c r="JD72" s="329"/>
      <c r="JE72" s="329"/>
      <c r="JF72" s="329"/>
      <c r="JG72" s="329"/>
      <c r="JH72" s="329"/>
      <c r="JI72" s="329"/>
      <c r="JJ72" s="329"/>
      <c r="JK72" s="329"/>
      <c r="JL72" s="329"/>
      <c r="JM72" s="329"/>
      <c r="JN72" s="329"/>
      <c r="JO72" s="329"/>
      <c r="JP72" s="329"/>
      <c r="JQ72" s="329"/>
      <c r="JR72" s="329"/>
      <c r="JS72" s="329"/>
      <c r="JT72" s="329"/>
      <c r="JU72" s="329"/>
      <c r="JV72" s="329"/>
      <c r="JW72" s="329"/>
      <c r="JX72" s="329"/>
      <c r="JY72" s="329"/>
      <c r="JZ72" s="329"/>
      <c r="KA72" s="329"/>
      <c r="KB72" s="329"/>
      <c r="KC72" s="329"/>
      <c r="KD72" s="329"/>
      <c r="KE72" s="329"/>
      <c r="KF72" s="329"/>
      <c r="KG72" s="329"/>
      <c r="KH72" s="329"/>
      <c r="KI72" s="329"/>
      <c r="KJ72" s="329"/>
      <c r="KK72" s="329"/>
      <c r="KL72" s="329"/>
      <c r="KM72" s="329"/>
      <c r="KN72" s="329"/>
      <c r="KO72" s="329"/>
      <c r="KP72" s="329"/>
      <c r="KQ72" s="329"/>
      <c r="KR72" s="329"/>
      <c r="KS72" s="329"/>
      <c r="KT72" s="329"/>
      <c r="KU72" s="329"/>
      <c r="KV72" s="329"/>
      <c r="KW72" s="329"/>
      <c r="KX72" s="329"/>
      <c r="KY72" s="329"/>
      <c r="KZ72" s="329"/>
      <c r="LA72" s="329"/>
      <c r="LB72" s="329"/>
      <c r="LC72" s="329"/>
      <c r="LD72" s="329"/>
      <c r="LE72" s="329"/>
      <c r="LF72" s="329"/>
      <c r="LG72" s="329"/>
      <c r="LH72" s="329"/>
      <c r="LI72" s="329"/>
      <c r="LJ72" s="329"/>
      <c r="LK72" s="329"/>
      <c r="LL72" s="329"/>
      <c r="LM72" s="329"/>
    </row>
    <row r="73" spans="1:325" hidden="1">
      <c r="A73" s="147" t="str">
        <f>IF(OR(C73=""),"","1")</f>
        <v/>
      </c>
      <c r="B73" s="331" t="s">
        <v>513</v>
      </c>
      <c r="C73" s="337"/>
      <c r="D73" s="335"/>
      <c r="E73" s="336"/>
      <c r="F73" s="329"/>
      <c r="G73" s="329"/>
      <c r="H73" s="329"/>
      <c r="I73" s="329"/>
      <c r="J73" s="329"/>
      <c r="K73" s="329"/>
      <c r="L73" s="329"/>
      <c r="M73" s="329"/>
      <c r="N73" s="329"/>
      <c r="O73" s="329"/>
      <c r="P73" s="329"/>
      <c r="Q73" s="329"/>
      <c r="R73" s="329"/>
      <c r="S73" s="329"/>
      <c r="T73" s="329"/>
      <c r="U73" s="329"/>
      <c r="V73" s="329"/>
      <c r="W73" s="329"/>
      <c r="X73" s="329"/>
      <c r="Y73" s="329"/>
      <c r="Z73" s="329"/>
      <c r="AA73" s="329"/>
      <c r="AB73" s="329"/>
      <c r="AC73" s="329"/>
      <c r="AD73" s="329"/>
      <c r="AE73" s="329"/>
      <c r="AF73" s="329"/>
      <c r="AG73" s="329"/>
      <c r="AH73" s="329"/>
      <c r="AI73" s="329"/>
      <c r="AJ73" s="329"/>
      <c r="AK73" s="329"/>
      <c r="AL73" s="329"/>
      <c r="AM73" s="329"/>
      <c r="AN73" s="329"/>
      <c r="AO73" s="329"/>
      <c r="AP73" s="329"/>
      <c r="AQ73" s="329"/>
      <c r="AR73" s="329"/>
      <c r="AS73" s="329"/>
      <c r="AT73" s="329"/>
      <c r="AU73" s="329"/>
      <c r="AV73" s="329"/>
      <c r="AW73" s="329"/>
      <c r="AX73" s="329"/>
      <c r="AY73" s="329"/>
      <c r="AZ73" s="329"/>
      <c r="BA73" s="329"/>
      <c r="BB73" s="329"/>
      <c r="BC73" s="329"/>
      <c r="BD73" s="329"/>
      <c r="BE73" s="329"/>
      <c r="BF73" s="329"/>
      <c r="BG73" s="329"/>
      <c r="BH73" s="329"/>
      <c r="BI73" s="329"/>
      <c r="BJ73" s="329"/>
      <c r="BK73" s="329"/>
      <c r="BL73" s="329"/>
      <c r="BM73" s="329"/>
      <c r="BN73" s="329"/>
      <c r="BO73" s="329"/>
      <c r="BP73" s="329"/>
      <c r="BQ73" s="329"/>
      <c r="BR73" s="329"/>
      <c r="BS73" s="329"/>
      <c r="BT73" s="329"/>
      <c r="BU73" s="329"/>
      <c r="BV73" s="329"/>
      <c r="BW73" s="329"/>
      <c r="BX73" s="329"/>
      <c r="BY73" s="329"/>
      <c r="BZ73" s="329"/>
      <c r="CA73" s="329"/>
      <c r="CB73" s="329"/>
      <c r="CC73" s="329"/>
      <c r="CD73" s="329"/>
      <c r="CE73" s="329"/>
      <c r="CF73" s="329"/>
      <c r="CG73" s="329"/>
      <c r="CH73" s="329"/>
      <c r="CI73" s="329"/>
      <c r="CJ73" s="329"/>
      <c r="CK73" s="329"/>
      <c r="CL73" s="329"/>
      <c r="CM73" s="329"/>
      <c r="CN73" s="329"/>
      <c r="CO73" s="329"/>
      <c r="CP73" s="329"/>
      <c r="CQ73" s="329"/>
      <c r="CR73" s="329"/>
      <c r="CS73" s="329"/>
      <c r="CT73" s="329"/>
      <c r="CU73" s="329"/>
      <c r="CV73" s="329"/>
      <c r="CW73" s="329"/>
      <c r="CX73" s="329"/>
      <c r="CY73" s="329"/>
      <c r="CZ73" s="329"/>
      <c r="DA73" s="329"/>
      <c r="DB73" s="329"/>
      <c r="DC73" s="329"/>
      <c r="DD73" s="329"/>
      <c r="DE73" s="329"/>
      <c r="DF73" s="329"/>
      <c r="DG73" s="329"/>
      <c r="DH73" s="329"/>
      <c r="DI73" s="329"/>
      <c r="DJ73" s="329"/>
      <c r="DK73" s="329"/>
      <c r="DL73" s="329"/>
      <c r="DM73" s="329"/>
      <c r="DN73" s="329"/>
      <c r="DO73" s="329"/>
      <c r="DP73" s="329"/>
      <c r="DQ73" s="329"/>
      <c r="DR73" s="329"/>
      <c r="DS73" s="329"/>
      <c r="DT73" s="329"/>
      <c r="DU73" s="329"/>
      <c r="DV73" s="329"/>
      <c r="DW73" s="329"/>
      <c r="DX73" s="329"/>
      <c r="DY73" s="329"/>
      <c r="DZ73" s="329"/>
      <c r="EA73" s="329"/>
      <c r="EB73" s="329"/>
      <c r="EC73" s="329"/>
      <c r="ED73" s="329"/>
      <c r="EE73" s="329"/>
      <c r="EF73" s="329"/>
      <c r="EG73" s="329"/>
      <c r="EH73" s="329"/>
      <c r="EI73" s="329"/>
      <c r="EJ73" s="329"/>
      <c r="EK73" s="329"/>
      <c r="EL73" s="329"/>
      <c r="EM73" s="329"/>
      <c r="EN73" s="329"/>
      <c r="EO73" s="329"/>
      <c r="EP73" s="329"/>
      <c r="EQ73" s="329"/>
      <c r="ER73" s="329"/>
      <c r="ES73" s="329"/>
      <c r="ET73" s="329"/>
      <c r="EU73" s="329"/>
      <c r="EV73" s="329"/>
      <c r="EW73" s="329"/>
      <c r="EX73" s="329"/>
      <c r="EY73" s="329"/>
      <c r="EZ73" s="329"/>
      <c r="FA73" s="329"/>
      <c r="FB73" s="329"/>
      <c r="FC73" s="329"/>
      <c r="FD73" s="329"/>
      <c r="FE73" s="329"/>
      <c r="FF73" s="329"/>
      <c r="FG73" s="329"/>
      <c r="FH73" s="329"/>
      <c r="FI73" s="329"/>
      <c r="FJ73" s="329"/>
      <c r="FK73" s="329"/>
      <c r="FL73" s="329"/>
      <c r="FM73" s="329"/>
      <c r="FN73" s="329"/>
      <c r="FO73" s="329"/>
      <c r="FP73" s="329"/>
      <c r="FQ73" s="329"/>
      <c r="FR73" s="329"/>
      <c r="FS73" s="329"/>
      <c r="FT73" s="329"/>
      <c r="FU73" s="329"/>
      <c r="FV73" s="329"/>
      <c r="FW73" s="329"/>
      <c r="FX73" s="329"/>
      <c r="FY73" s="329"/>
      <c r="FZ73" s="329"/>
      <c r="GA73" s="329"/>
      <c r="GB73" s="329"/>
      <c r="GC73" s="329"/>
      <c r="GD73" s="329"/>
      <c r="GE73" s="329"/>
      <c r="GF73" s="329"/>
      <c r="GG73" s="329"/>
      <c r="GH73" s="329"/>
      <c r="GI73" s="329"/>
      <c r="GJ73" s="329"/>
      <c r="GK73" s="329"/>
      <c r="GL73" s="329"/>
      <c r="GM73" s="329"/>
      <c r="GN73" s="329"/>
      <c r="GO73" s="329"/>
      <c r="GP73" s="329"/>
      <c r="GQ73" s="329"/>
      <c r="GR73" s="329"/>
      <c r="GS73" s="329"/>
      <c r="GT73" s="329"/>
      <c r="GU73" s="329"/>
      <c r="GV73" s="329"/>
      <c r="GW73" s="329"/>
      <c r="GX73" s="329"/>
      <c r="GY73" s="329"/>
      <c r="GZ73" s="329"/>
      <c r="HA73" s="329"/>
      <c r="HB73" s="329"/>
      <c r="HC73" s="329"/>
      <c r="HD73" s="329"/>
      <c r="HE73" s="329"/>
      <c r="HF73" s="329"/>
      <c r="HG73" s="329"/>
      <c r="HH73" s="329"/>
      <c r="HI73" s="329"/>
      <c r="HJ73" s="329"/>
      <c r="HK73" s="329"/>
      <c r="HL73" s="329"/>
      <c r="HM73" s="329"/>
      <c r="HN73" s="329"/>
      <c r="HO73" s="329"/>
      <c r="HP73" s="329"/>
      <c r="HQ73" s="329"/>
      <c r="HR73" s="329"/>
      <c r="HS73" s="329"/>
      <c r="HT73" s="329"/>
      <c r="HU73" s="329"/>
      <c r="HV73" s="329"/>
      <c r="HW73" s="329"/>
      <c r="HX73" s="329"/>
      <c r="HY73" s="329"/>
      <c r="HZ73" s="329"/>
      <c r="IA73" s="329"/>
      <c r="IB73" s="329"/>
      <c r="IC73" s="329"/>
      <c r="ID73" s="329"/>
      <c r="IE73" s="329"/>
      <c r="IF73" s="329"/>
      <c r="IG73" s="329"/>
      <c r="IH73" s="329"/>
      <c r="II73" s="329"/>
      <c r="IJ73" s="329"/>
      <c r="IK73" s="329"/>
      <c r="IL73" s="329"/>
      <c r="IM73" s="329"/>
      <c r="IN73" s="329"/>
      <c r="IO73" s="329"/>
      <c r="IP73" s="329"/>
      <c r="IQ73" s="329"/>
      <c r="IR73" s="329"/>
      <c r="IS73" s="329"/>
      <c r="IT73" s="329"/>
      <c r="IU73" s="329"/>
      <c r="IV73" s="329"/>
      <c r="IW73" s="329"/>
      <c r="IX73" s="329"/>
      <c r="IY73" s="329"/>
      <c r="IZ73" s="329"/>
      <c r="JA73" s="329"/>
      <c r="JB73" s="329"/>
      <c r="JC73" s="329"/>
      <c r="JD73" s="329"/>
      <c r="JE73" s="329"/>
      <c r="JF73" s="329"/>
      <c r="JG73" s="329"/>
      <c r="JH73" s="329"/>
      <c r="JI73" s="329"/>
      <c r="JJ73" s="329"/>
      <c r="JK73" s="329"/>
      <c r="JL73" s="329"/>
      <c r="JM73" s="329"/>
      <c r="JN73" s="329"/>
      <c r="JO73" s="329"/>
      <c r="JP73" s="329"/>
      <c r="JQ73" s="329"/>
      <c r="JR73" s="329"/>
      <c r="JS73" s="329"/>
      <c r="JT73" s="329"/>
      <c r="JU73" s="329"/>
      <c r="JV73" s="329"/>
      <c r="JW73" s="329"/>
      <c r="JX73" s="329"/>
      <c r="JY73" s="329"/>
      <c r="JZ73" s="329"/>
      <c r="KA73" s="329"/>
      <c r="KB73" s="329"/>
      <c r="KC73" s="329"/>
      <c r="KD73" s="329"/>
      <c r="KE73" s="329"/>
      <c r="KF73" s="329"/>
      <c r="KG73" s="329"/>
      <c r="KH73" s="329"/>
      <c r="KI73" s="329"/>
      <c r="KJ73" s="329"/>
      <c r="KK73" s="329"/>
      <c r="KL73" s="329"/>
      <c r="KM73" s="329"/>
      <c r="KN73" s="329"/>
      <c r="KO73" s="329"/>
      <c r="KP73" s="329"/>
      <c r="KQ73" s="329"/>
      <c r="KR73" s="329"/>
      <c r="KS73" s="329"/>
      <c r="KT73" s="329"/>
      <c r="KU73" s="329"/>
      <c r="KV73" s="329"/>
      <c r="KW73" s="329"/>
      <c r="KX73" s="329"/>
      <c r="KY73" s="329"/>
      <c r="KZ73" s="329"/>
      <c r="LA73" s="329"/>
      <c r="LB73" s="329"/>
      <c r="LC73" s="329"/>
      <c r="LD73" s="329"/>
      <c r="LE73" s="329"/>
      <c r="LF73" s="329"/>
      <c r="LG73" s="329"/>
      <c r="LH73" s="329"/>
      <c r="LI73" s="329"/>
      <c r="LJ73" s="329"/>
      <c r="LK73" s="329"/>
      <c r="LL73" s="329"/>
      <c r="LM73" s="329"/>
    </row>
    <row r="74" spans="1:325">
      <c r="A74" s="145"/>
      <c r="B74" s="221" t="s">
        <v>514</v>
      </c>
      <c r="C74" s="338" t="s">
        <v>515</v>
      </c>
      <c r="D74" s="339">
        <f>SUM(D75:D95)</f>
        <v>0</v>
      </c>
      <c r="E74" s="334"/>
      <c r="F74" s="1282"/>
      <c r="G74" s="1283"/>
      <c r="H74" s="1283"/>
      <c r="I74" s="1283"/>
      <c r="J74" s="1283"/>
      <c r="K74" s="1283"/>
      <c r="L74" s="1283"/>
      <c r="M74" s="1283"/>
      <c r="N74" s="1283"/>
      <c r="O74" s="1283"/>
      <c r="P74" s="1283"/>
      <c r="Q74" s="1283"/>
      <c r="R74" s="1283"/>
      <c r="S74" s="1283"/>
      <c r="T74" s="1283"/>
      <c r="U74" s="1283"/>
      <c r="V74" s="1283"/>
      <c r="W74" s="1283"/>
      <c r="X74" s="1283"/>
      <c r="Y74" s="1283"/>
      <c r="Z74" s="1283"/>
      <c r="AA74" s="1283"/>
      <c r="AB74" s="1283"/>
      <c r="AC74" s="1283"/>
      <c r="AD74" s="1283"/>
      <c r="AE74" s="1283"/>
      <c r="AF74" s="1283"/>
      <c r="AG74" s="1283"/>
      <c r="AH74" s="1283"/>
      <c r="AI74" s="1283"/>
      <c r="AJ74" s="1283"/>
      <c r="AK74" s="1283"/>
      <c r="AL74" s="1283"/>
      <c r="AM74" s="1283"/>
      <c r="AN74" s="1283"/>
      <c r="AO74" s="1283"/>
      <c r="AP74" s="1283"/>
      <c r="AQ74" s="1283"/>
      <c r="AR74" s="1283"/>
      <c r="AS74" s="1283"/>
      <c r="AT74" s="1283"/>
      <c r="AU74" s="1283"/>
      <c r="AV74" s="1283"/>
      <c r="AW74" s="1283"/>
      <c r="AX74" s="1283"/>
      <c r="AY74" s="1283"/>
      <c r="AZ74" s="1283"/>
      <c r="BA74" s="1283"/>
      <c r="BB74" s="1283"/>
      <c r="BC74" s="1283"/>
      <c r="BD74" s="1283"/>
      <c r="BE74" s="1283"/>
      <c r="BF74" s="1283"/>
      <c r="BG74" s="1283"/>
      <c r="BH74" s="1283"/>
      <c r="BI74" s="1283"/>
      <c r="BJ74" s="1283"/>
      <c r="BK74" s="1283"/>
      <c r="BL74" s="1283"/>
      <c r="BM74" s="1283"/>
      <c r="BN74" s="1283"/>
      <c r="BO74" s="1283"/>
      <c r="BP74" s="1283"/>
      <c r="BQ74" s="1283"/>
      <c r="BR74" s="1283"/>
      <c r="BS74" s="1283"/>
      <c r="BT74" s="1283"/>
      <c r="BU74" s="1283"/>
      <c r="BV74" s="1283"/>
      <c r="BW74" s="1283"/>
      <c r="BX74" s="1283"/>
      <c r="BY74" s="1283"/>
      <c r="BZ74" s="1283"/>
      <c r="CA74" s="1283"/>
      <c r="CB74" s="1283"/>
      <c r="CC74" s="1283"/>
      <c r="CD74" s="1283"/>
      <c r="CE74" s="1283"/>
      <c r="CF74" s="1283"/>
      <c r="CG74" s="1283"/>
      <c r="CH74" s="1283"/>
      <c r="CI74" s="1283"/>
      <c r="CJ74" s="1283"/>
      <c r="CK74" s="1283"/>
      <c r="CL74" s="1283"/>
      <c r="CM74" s="1283"/>
      <c r="CN74" s="1283"/>
      <c r="CO74" s="1283"/>
      <c r="CP74" s="1283"/>
      <c r="CQ74" s="1283"/>
      <c r="CR74" s="1283"/>
      <c r="CS74" s="1283"/>
      <c r="CT74" s="1283"/>
      <c r="CU74" s="1283"/>
      <c r="CV74" s="1283"/>
      <c r="CW74" s="1283"/>
      <c r="CX74" s="1283"/>
      <c r="CY74" s="1283"/>
      <c r="CZ74" s="1283"/>
      <c r="DA74" s="1283"/>
      <c r="DB74" s="1283"/>
      <c r="DC74" s="1283"/>
      <c r="DD74" s="1283"/>
      <c r="DE74" s="1283"/>
      <c r="DF74" s="1283"/>
      <c r="DG74" s="1283"/>
      <c r="DH74" s="1283"/>
      <c r="DI74" s="1283"/>
      <c r="DJ74" s="1283"/>
      <c r="DK74" s="1283"/>
      <c r="DL74" s="1283"/>
      <c r="DM74" s="1283"/>
      <c r="DN74" s="1283"/>
      <c r="DO74" s="1283"/>
      <c r="DP74" s="1283"/>
      <c r="DQ74" s="1283"/>
      <c r="DR74" s="1283"/>
      <c r="DS74" s="1283"/>
      <c r="DT74" s="1283"/>
      <c r="DU74" s="1283"/>
      <c r="DV74" s="1283"/>
      <c r="DW74" s="1283"/>
      <c r="DX74" s="1283"/>
      <c r="DY74" s="1283"/>
      <c r="DZ74" s="1283"/>
      <c r="EA74" s="1283"/>
      <c r="EB74" s="1283"/>
      <c r="EC74" s="1283"/>
      <c r="ED74" s="1283"/>
      <c r="EE74" s="1283"/>
      <c r="EF74" s="1283"/>
      <c r="EG74" s="1283"/>
      <c r="EH74" s="1283"/>
      <c r="EI74" s="1283"/>
      <c r="EJ74" s="1283"/>
      <c r="EK74" s="1283"/>
      <c r="EL74" s="1283"/>
      <c r="EM74" s="1283"/>
      <c r="EN74" s="1283"/>
      <c r="EO74" s="1283"/>
      <c r="EP74" s="1283"/>
      <c r="EQ74" s="1283"/>
      <c r="ER74" s="1283"/>
      <c r="ES74" s="1283"/>
      <c r="ET74" s="1283"/>
      <c r="EU74" s="1283"/>
      <c r="EV74" s="1283"/>
      <c r="EW74" s="1283"/>
      <c r="EX74" s="1283"/>
      <c r="EY74" s="1283"/>
      <c r="EZ74" s="1283"/>
      <c r="FA74" s="1283"/>
      <c r="FB74" s="1283"/>
      <c r="FC74" s="1283"/>
      <c r="FD74" s="1283"/>
      <c r="FE74" s="1283"/>
      <c r="FF74" s="1283"/>
      <c r="FG74" s="1283"/>
      <c r="FH74" s="1283"/>
      <c r="FI74" s="1283"/>
      <c r="FJ74" s="1283"/>
      <c r="FK74" s="1283"/>
      <c r="FL74" s="1283"/>
      <c r="FM74" s="1283"/>
      <c r="FN74" s="1283"/>
      <c r="FO74" s="1283"/>
      <c r="FP74" s="1283"/>
      <c r="FQ74" s="1283"/>
      <c r="FR74" s="1283"/>
      <c r="FS74" s="1283"/>
      <c r="FT74" s="1283"/>
      <c r="FU74" s="1283"/>
      <c r="FV74" s="1283"/>
      <c r="FW74" s="1283"/>
      <c r="FX74" s="1283"/>
      <c r="FY74" s="1283"/>
      <c r="FZ74" s="1283"/>
      <c r="GA74" s="1283"/>
      <c r="GB74" s="1283"/>
      <c r="GC74" s="1283"/>
      <c r="GD74" s="1283"/>
      <c r="GE74" s="1283"/>
      <c r="GF74" s="1283"/>
      <c r="GG74" s="1283"/>
      <c r="GH74" s="1283"/>
      <c r="GI74" s="1283"/>
      <c r="GJ74" s="1283"/>
      <c r="GK74" s="1283"/>
      <c r="GL74" s="1283"/>
      <c r="GM74" s="1283"/>
      <c r="GN74" s="1283"/>
      <c r="GO74" s="1283"/>
      <c r="GP74" s="1283"/>
      <c r="GQ74" s="1283"/>
      <c r="GR74" s="1283"/>
      <c r="GS74" s="1283"/>
      <c r="GT74" s="1283"/>
      <c r="GU74" s="1283"/>
      <c r="GV74" s="1283"/>
      <c r="GW74" s="1283"/>
      <c r="GX74" s="1283"/>
      <c r="GY74" s="1283"/>
      <c r="GZ74" s="1283"/>
      <c r="HA74" s="1283"/>
      <c r="HB74" s="1283"/>
      <c r="HC74" s="1283"/>
      <c r="HD74" s="1283"/>
      <c r="HE74" s="1283"/>
      <c r="HF74" s="1283"/>
      <c r="HG74" s="1283"/>
      <c r="HH74" s="1283"/>
      <c r="HI74" s="1283"/>
      <c r="HJ74" s="1283"/>
      <c r="HK74" s="1283"/>
      <c r="HL74" s="1283"/>
      <c r="HM74" s="1283"/>
      <c r="HN74" s="1283"/>
      <c r="HO74" s="1283"/>
      <c r="HP74" s="1283"/>
      <c r="HQ74" s="1283"/>
      <c r="HR74" s="1283"/>
      <c r="HS74" s="1283"/>
      <c r="HT74" s="1283"/>
      <c r="HU74" s="1283"/>
      <c r="HV74" s="1283"/>
      <c r="HW74" s="1283"/>
      <c r="HX74" s="1283"/>
      <c r="HY74" s="1283"/>
      <c r="HZ74" s="1283"/>
      <c r="IA74" s="1283"/>
      <c r="IB74" s="1283"/>
      <c r="IC74" s="1283"/>
      <c r="ID74" s="1283"/>
      <c r="IE74" s="1283"/>
      <c r="IF74" s="1283"/>
      <c r="IG74" s="1283"/>
      <c r="IH74" s="1283"/>
      <c r="II74" s="1283"/>
      <c r="IJ74" s="1283"/>
      <c r="IK74" s="1283"/>
      <c r="IL74" s="1283"/>
      <c r="IM74" s="1283"/>
      <c r="IN74" s="1283"/>
      <c r="IO74" s="1283"/>
      <c r="IP74" s="1283"/>
      <c r="IQ74" s="1283"/>
      <c r="IR74" s="1283"/>
      <c r="IS74" s="1283"/>
      <c r="IT74" s="1283"/>
      <c r="IU74" s="1283"/>
      <c r="IV74" s="1283"/>
      <c r="IW74" s="1283"/>
      <c r="IX74" s="1283"/>
      <c r="IY74" s="1283"/>
      <c r="IZ74" s="1283"/>
      <c r="JA74" s="1283"/>
      <c r="JB74" s="1283"/>
      <c r="JC74" s="1283"/>
      <c r="JD74" s="1283"/>
      <c r="JE74" s="1283"/>
      <c r="JF74" s="1283"/>
      <c r="JG74" s="1283"/>
      <c r="JH74" s="1283"/>
      <c r="JI74" s="1283"/>
      <c r="JJ74" s="1283"/>
      <c r="JK74" s="1283"/>
      <c r="JL74" s="1283"/>
      <c r="JM74" s="1283"/>
      <c r="JN74" s="1283"/>
      <c r="JO74" s="1283"/>
      <c r="JP74" s="1283"/>
      <c r="JQ74" s="1283"/>
      <c r="JR74" s="1283"/>
      <c r="JS74" s="1283"/>
      <c r="JT74" s="1283"/>
      <c r="JU74" s="1283"/>
      <c r="JV74" s="1283"/>
      <c r="JW74" s="1283"/>
      <c r="JX74" s="1283"/>
      <c r="JY74" s="1283"/>
      <c r="JZ74" s="1283"/>
      <c r="KA74" s="1283"/>
      <c r="KB74" s="1283"/>
      <c r="KC74" s="1283"/>
      <c r="KD74" s="1283"/>
      <c r="KE74" s="1283"/>
      <c r="KF74" s="1283"/>
      <c r="KG74" s="1283"/>
      <c r="KH74" s="1283"/>
      <c r="KI74" s="1283"/>
      <c r="KJ74" s="1283"/>
      <c r="KK74" s="1283"/>
      <c r="KL74" s="1283"/>
      <c r="KM74" s="1283"/>
      <c r="KN74" s="1283"/>
      <c r="KO74" s="1283"/>
      <c r="KP74" s="1283"/>
      <c r="KQ74" s="1283"/>
      <c r="KR74" s="1283"/>
      <c r="KS74" s="1283"/>
      <c r="KT74" s="1283"/>
      <c r="KU74" s="1283"/>
      <c r="KV74" s="1283"/>
      <c r="KW74" s="1283"/>
      <c r="KX74" s="1283"/>
      <c r="KY74" s="1283"/>
      <c r="KZ74" s="1283"/>
      <c r="LA74" s="1283"/>
      <c r="LB74" s="1283"/>
      <c r="LC74" s="1283"/>
      <c r="LD74" s="1283"/>
      <c r="LE74" s="1283"/>
      <c r="LF74" s="1283"/>
      <c r="LG74" s="1283"/>
      <c r="LH74" s="1283"/>
      <c r="LI74" s="1283"/>
      <c r="LJ74" s="1283"/>
      <c r="LK74" s="1283"/>
      <c r="LL74" s="1283"/>
      <c r="LM74" s="1284"/>
    </row>
    <row r="75" spans="1:325" ht="29">
      <c r="A75" s="145" t="str">
        <f>IF(OR(Data3!B5="Grand Total",Data3!B5=0),"",Data3!B5)</f>
        <v>E.1.1.</v>
      </c>
      <c r="B75" s="176" t="s">
        <v>516</v>
      </c>
      <c r="C75" s="193" t="str">
        <f ca="1">IFERROR(VLOOKUP(A75,Rezultatai!$B$43:$C$106,2,FALSE),"")</f>
        <v>Dviračių ir pėsčiųjų infrastruktūros vystymas šalia valstybinės reikšmės kelių Vidurio ir vakarų Lietuvoje (ERPF)</v>
      </c>
      <c r="D75" s="335"/>
      <c r="E75" s="336"/>
      <c r="F75" s="329"/>
      <c r="G75" s="329"/>
      <c r="H75" s="329"/>
      <c r="I75" s="329" t="s">
        <v>1064</v>
      </c>
      <c r="J75" s="329" t="s">
        <v>1064</v>
      </c>
      <c r="K75" s="329" t="s">
        <v>1064</v>
      </c>
      <c r="L75" s="329" t="s">
        <v>1064</v>
      </c>
      <c r="M75" s="329" t="s">
        <v>1064</v>
      </c>
      <c r="N75" s="329" t="s">
        <v>1064</v>
      </c>
      <c r="O75" s="329" t="s">
        <v>1064</v>
      </c>
      <c r="P75" s="329" t="s">
        <v>1064</v>
      </c>
      <c r="Q75" s="329" t="s">
        <v>1064</v>
      </c>
      <c r="R75" s="329" t="s">
        <v>1064</v>
      </c>
      <c r="S75" s="329" t="s">
        <v>1064</v>
      </c>
      <c r="T75" s="329" t="s">
        <v>1064</v>
      </c>
      <c r="U75" s="329" t="s">
        <v>1064</v>
      </c>
      <c r="V75" s="329"/>
      <c r="W75" s="329"/>
      <c r="X75" s="329"/>
      <c r="Y75" s="329"/>
      <c r="Z75" s="329"/>
      <c r="AA75" s="329"/>
      <c r="AB75" s="329"/>
      <c r="AC75" s="329"/>
      <c r="AD75" s="329"/>
      <c r="AE75" s="329"/>
      <c r="AF75" s="329"/>
      <c r="AG75" s="329"/>
      <c r="AH75" s="329"/>
      <c r="AI75" s="329"/>
      <c r="AJ75" s="329"/>
      <c r="AK75" s="329"/>
      <c r="AL75" s="329"/>
      <c r="AM75" s="329"/>
      <c r="AN75" s="329"/>
      <c r="AO75" s="329"/>
      <c r="AP75" s="329"/>
      <c r="AQ75" s="329"/>
      <c r="AR75" s="329"/>
      <c r="AS75" s="329"/>
      <c r="AT75" s="329"/>
      <c r="AU75" s="329"/>
      <c r="AV75" s="329"/>
      <c r="AW75" s="329"/>
      <c r="AX75" s="329"/>
      <c r="AY75" s="329"/>
      <c r="AZ75" s="329"/>
      <c r="BA75" s="329"/>
      <c r="BB75" s="329"/>
      <c r="BC75" s="329"/>
      <c r="BD75" s="329"/>
      <c r="BE75" s="329"/>
      <c r="BF75" s="329"/>
      <c r="BG75" s="329"/>
      <c r="BH75" s="329"/>
      <c r="BI75" s="329"/>
      <c r="BJ75" s="329"/>
      <c r="BK75" s="329"/>
      <c r="BL75" s="329"/>
      <c r="BM75" s="329"/>
      <c r="BN75" s="329"/>
      <c r="BO75" s="329"/>
      <c r="BP75" s="329"/>
      <c r="BQ75" s="329"/>
      <c r="BR75" s="329"/>
      <c r="BS75" s="329"/>
      <c r="BT75" s="329"/>
      <c r="BU75" s="329"/>
      <c r="BV75" s="329"/>
      <c r="BW75" s="329"/>
      <c r="BX75" s="329"/>
      <c r="BY75" s="329"/>
      <c r="BZ75" s="329"/>
      <c r="CA75" s="329"/>
      <c r="CB75" s="329"/>
      <c r="CC75" s="329"/>
      <c r="CD75" s="329"/>
      <c r="CE75" s="329"/>
      <c r="CF75" s="329"/>
      <c r="CG75" s="329"/>
      <c r="CH75" s="329"/>
      <c r="CI75" s="329"/>
      <c r="CJ75" s="329"/>
      <c r="CK75" s="329"/>
      <c r="CL75" s="329"/>
      <c r="CM75" s="329"/>
      <c r="CN75" s="329"/>
      <c r="CO75" s="329"/>
      <c r="CP75" s="329"/>
      <c r="CQ75" s="329"/>
      <c r="CR75" s="329"/>
      <c r="CS75" s="329"/>
      <c r="CT75" s="329"/>
      <c r="CU75" s="329"/>
      <c r="CV75" s="329"/>
      <c r="CW75" s="329"/>
      <c r="CX75" s="329"/>
      <c r="CY75" s="329"/>
      <c r="CZ75" s="329"/>
      <c r="DA75" s="329"/>
      <c r="DB75" s="329"/>
      <c r="DC75" s="329"/>
      <c r="DD75" s="329"/>
      <c r="DE75" s="329"/>
      <c r="DF75" s="329"/>
      <c r="DG75" s="329"/>
      <c r="DH75" s="329"/>
      <c r="DI75" s="329"/>
      <c r="DJ75" s="329"/>
      <c r="DK75" s="329"/>
      <c r="DL75" s="329"/>
      <c r="DM75" s="329"/>
      <c r="DN75" s="329"/>
      <c r="DO75" s="329"/>
      <c r="DP75" s="329"/>
      <c r="DQ75" s="329"/>
      <c r="DR75" s="329"/>
      <c r="DS75" s="329"/>
      <c r="DT75" s="329"/>
      <c r="DU75" s="329"/>
      <c r="DV75" s="329"/>
      <c r="DW75" s="329"/>
      <c r="DX75" s="329"/>
      <c r="DY75" s="329"/>
      <c r="DZ75" s="329"/>
      <c r="EA75" s="329"/>
      <c r="EB75" s="329"/>
      <c r="EC75" s="329"/>
      <c r="ED75" s="329"/>
      <c r="EE75" s="329"/>
      <c r="EF75" s="329"/>
      <c r="EG75" s="329"/>
      <c r="EH75" s="329"/>
      <c r="EI75" s="329"/>
      <c r="EJ75" s="329"/>
      <c r="EK75" s="329"/>
      <c r="EL75" s="329"/>
      <c r="EM75" s="329"/>
      <c r="EN75" s="329"/>
      <c r="EO75" s="329"/>
      <c r="EP75" s="329"/>
      <c r="EQ75" s="329"/>
      <c r="ER75" s="329"/>
      <c r="ES75" s="329"/>
      <c r="ET75" s="329"/>
      <c r="EU75" s="329"/>
      <c r="EV75" s="329"/>
      <c r="EW75" s="329"/>
      <c r="EX75" s="329"/>
      <c r="EY75" s="329"/>
      <c r="EZ75" s="329"/>
      <c r="FA75" s="329"/>
      <c r="FB75" s="329"/>
      <c r="FC75" s="329"/>
      <c r="FD75" s="329"/>
      <c r="FE75" s="329"/>
      <c r="FF75" s="329"/>
      <c r="FG75" s="329"/>
      <c r="FH75" s="329"/>
      <c r="FI75" s="329"/>
      <c r="FJ75" s="329"/>
      <c r="FK75" s="329"/>
      <c r="FL75" s="329"/>
      <c r="FM75" s="329"/>
      <c r="FN75" s="329"/>
      <c r="FO75" s="329"/>
      <c r="FP75" s="329"/>
      <c r="FQ75" s="329"/>
      <c r="FR75" s="329"/>
      <c r="FS75" s="329"/>
      <c r="FT75" s="329"/>
      <c r="FU75" s="329"/>
      <c r="FV75" s="329"/>
      <c r="FW75" s="329"/>
      <c r="FX75" s="329"/>
      <c r="FY75" s="329"/>
      <c r="FZ75" s="329"/>
      <c r="GA75" s="329"/>
      <c r="GB75" s="329"/>
      <c r="GC75" s="329"/>
      <c r="GD75" s="329"/>
      <c r="GE75" s="329"/>
      <c r="GF75" s="329"/>
      <c r="GG75" s="329"/>
      <c r="GH75" s="329"/>
      <c r="GI75" s="329"/>
      <c r="GJ75" s="329"/>
      <c r="GK75" s="329"/>
      <c r="GL75" s="329"/>
      <c r="GM75" s="329"/>
      <c r="GN75" s="329"/>
      <c r="GO75" s="329"/>
      <c r="GP75" s="329"/>
      <c r="GQ75" s="329"/>
      <c r="GR75" s="329"/>
      <c r="GS75" s="329"/>
      <c r="GT75" s="329"/>
      <c r="GU75" s="329"/>
      <c r="GV75" s="329"/>
      <c r="GW75" s="329"/>
      <c r="GX75" s="329"/>
      <c r="GY75" s="329"/>
      <c r="GZ75" s="329"/>
      <c r="HA75" s="329"/>
      <c r="HB75" s="329"/>
      <c r="HC75" s="329"/>
      <c r="HD75" s="329"/>
      <c r="HE75" s="329"/>
      <c r="HF75" s="329"/>
      <c r="HG75" s="329"/>
      <c r="HH75" s="329"/>
      <c r="HI75" s="329"/>
      <c r="HJ75" s="329"/>
      <c r="HK75" s="329"/>
      <c r="HL75" s="329"/>
      <c r="HM75" s="329"/>
      <c r="HN75" s="329"/>
      <c r="HO75" s="329"/>
      <c r="HP75" s="329"/>
      <c r="HQ75" s="329"/>
      <c r="HR75" s="329"/>
      <c r="HS75" s="329"/>
      <c r="HT75" s="329"/>
      <c r="HU75" s="329"/>
      <c r="HV75" s="329"/>
      <c r="HW75" s="329"/>
      <c r="HX75" s="329"/>
      <c r="HY75" s="329"/>
      <c r="HZ75" s="329"/>
      <c r="IA75" s="329"/>
      <c r="IB75" s="329"/>
      <c r="IC75" s="329"/>
      <c r="ID75" s="329"/>
      <c r="IE75" s="329"/>
      <c r="IF75" s="329"/>
      <c r="IG75" s="329"/>
      <c r="IH75" s="329"/>
      <c r="II75" s="329"/>
      <c r="IJ75" s="329"/>
      <c r="IK75" s="329"/>
      <c r="IL75" s="329"/>
      <c r="IM75" s="329"/>
      <c r="IN75" s="329"/>
      <c r="IO75" s="329"/>
      <c r="IP75" s="329"/>
      <c r="IQ75" s="329"/>
      <c r="IR75" s="329"/>
      <c r="IS75" s="329"/>
      <c r="IT75" s="329"/>
      <c r="IU75" s="329"/>
      <c r="IV75" s="329"/>
      <c r="IW75" s="329"/>
      <c r="IX75" s="329"/>
      <c r="IY75" s="329"/>
      <c r="IZ75" s="329"/>
      <c r="JA75" s="329"/>
      <c r="JB75" s="329"/>
      <c r="JC75" s="329"/>
      <c r="JD75" s="329"/>
      <c r="JE75" s="329"/>
      <c r="JF75" s="329"/>
      <c r="JG75" s="329"/>
      <c r="JH75" s="329"/>
      <c r="JI75" s="329"/>
      <c r="JJ75" s="329"/>
      <c r="JK75" s="329"/>
      <c r="JL75" s="329"/>
      <c r="JM75" s="329"/>
      <c r="JN75" s="329"/>
      <c r="JO75" s="329"/>
      <c r="JP75" s="329"/>
      <c r="JQ75" s="329"/>
      <c r="JR75" s="329"/>
      <c r="JS75" s="329"/>
      <c r="JT75" s="329"/>
      <c r="JU75" s="329"/>
      <c r="JV75" s="329"/>
      <c r="JW75" s="329"/>
      <c r="JX75" s="329"/>
      <c r="JY75" s="329"/>
      <c r="JZ75" s="329"/>
      <c r="KA75" s="329"/>
      <c r="KB75" s="329"/>
      <c r="KC75" s="329"/>
      <c r="KD75" s="329"/>
      <c r="KE75" s="329"/>
      <c r="KF75" s="329"/>
      <c r="KG75" s="329"/>
      <c r="KH75" s="329"/>
      <c r="KI75" s="329"/>
      <c r="KJ75" s="329"/>
      <c r="KK75" s="329"/>
      <c r="KL75" s="329"/>
      <c r="KM75" s="329"/>
      <c r="KN75" s="329"/>
      <c r="KO75" s="329"/>
      <c r="KP75" s="329"/>
      <c r="KQ75" s="329"/>
      <c r="KR75" s="329"/>
      <c r="KS75" s="329"/>
      <c r="KT75" s="329"/>
      <c r="KU75" s="329"/>
      <c r="KV75" s="329"/>
      <c r="KW75" s="329"/>
      <c r="KX75" s="329"/>
      <c r="KY75" s="329"/>
      <c r="KZ75" s="329"/>
      <c r="LA75" s="329"/>
      <c r="LB75" s="329"/>
      <c r="LC75" s="329"/>
      <c r="LD75" s="329"/>
      <c r="LE75" s="329"/>
      <c r="LF75" s="329"/>
      <c r="LG75" s="329"/>
      <c r="LH75" s="329"/>
      <c r="LI75" s="329"/>
      <c r="LJ75" s="329"/>
      <c r="LK75" s="329"/>
      <c r="LL75" s="329"/>
      <c r="LM75" s="329"/>
    </row>
    <row r="76" spans="1:325">
      <c r="A76" s="145" t="str">
        <f>IF(OR(Data3!B6="Grand Total",Data3!B6=0),"",Data3!B6)</f>
        <v>E.1.2.</v>
      </c>
      <c r="B76" s="176" t="s">
        <v>517</v>
      </c>
      <c r="C76" s="193" t="str">
        <f ca="1">IFERROR(VLOOKUP(A76,Rezultatai!$B$43:$C$106,2,FALSE),"")</f>
        <v>Dviračių ir pėsčiųjų infrastruktūros vystymas šalia valstybinės reikšmės kelių (KPPP)</v>
      </c>
      <c r="D76" s="335"/>
      <c r="E76" s="336"/>
      <c r="F76" s="329"/>
      <c r="G76" s="329"/>
      <c r="H76" s="329"/>
      <c r="I76" s="329" t="s">
        <v>1064</v>
      </c>
      <c r="J76" s="329" t="s">
        <v>1064</v>
      </c>
      <c r="K76" s="329" t="s">
        <v>1064</v>
      </c>
      <c r="L76" s="329" t="s">
        <v>1064</v>
      </c>
      <c r="M76" s="329" t="s">
        <v>1064</v>
      </c>
      <c r="N76" s="329" t="s">
        <v>1064</v>
      </c>
      <c r="O76" s="329" t="s">
        <v>1064</v>
      </c>
      <c r="P76" s="329" t="s">
        <v>1064</v>
      </c>
      <c r="Q76" s="329" t="s">
        <v>1064</v>
      </c>
      <c r="R76" s="329" t="s">
        <v>1064</v>
      </c>
      <c r="S76" s="329" t="s">
        <v>1064</v>
      </c>
      <c r="T76" s="329" t="s">
        <v>1064</v>
      </c>
      <c r="U76" s="329" t="s">
        <v>1064</v>
      </c>
      <c r="V76" s="329" t="s">
        <v>1064</v>
      </c>
      <c r="W76" s="329" t="s">
        <v>1064</v>
      </c>
      <c r="X76" s="329" t="s">
        <v>1064</v>
      </c>
      <c r="Y76" s="329" t="s">
        <v>1064</v>
      </c>
      <c r="Z76" s="329" t="s">
        <v>1064</v>
      </c>
      <c r="AA76" s="329" t="s">
        <v>1064</v>
      </c>
      <c r="AB76" s="329" t="s">
        <v>1064</v>
      </c>
      <c r="AC76" s="329" t="s">
        <v>1064</v>
      </c>
      <c r="AD76" s="329" t="s">
        <v>1064</v>
      </c>
      <c r="AE76" s="329" t="s">
        <v>1064</v>
      </c>
      <c r="AF76" s="329" t="s">
        <v>1064</v>
      </c>
      <c r="AG76" s="329" t="s">
        <v>1064</v>
      </c>
      <c r="AH76" s="329"/>
      <c r="AI76" s="329"/>
      <c r="AJ76" s="329"/>
      <c r="AK76" s="329"/>
      <c r="AL76" s="329"/>
      <c r="AM76" s="329"/>
      <c r="AN76" s="329"/>
      <c r="AO76" s="329"/>
      <c r="AP76" s="329"/>
      <c r="AQ76" s="329"/>
      <c r="AR76" s="329"/>
      <c r="AS76" s="329"/>
      <c r="AT76" s="329"/>
      <c r="AU76" s="329"/>
      <c r="AV76" s="329"/>
      <c r="AW76" s="329"/>
      <c r="AX76" s="329"/>
      <c r="AY76" s="329"/>
      <c r="AZ76" s="329"/>
      <c r="BA76" s="329"/>
      <c r="BB76" s="329"/>
      <c r="BC76" s="329"/>
      <c r="BD76" s="329"/>
      <c r="BE76" s="329"/>
      <c r="BF76" s="329"/>
      <c r="BG76" s="329"/>
      <c r="BH76" s="329"/>
      <c r="BI76" s="329"/>
      <c r="BJ76" s="329"/>
      <c r="BK76" s="329"/>
      <c r="BL76" s="329"/>
      <c r="BM76" s="329"/>
      <c r="BN76" s="329"/>
      <c r="BO76" s="329"/>
      <c r="BP76" s="329"/>
      <c r="BQ76" s="329"/>
      <c r="BR76" s="329"/>
      <c r="BS76" s="329"/>
      <c r="BT76" s="329"/>
      <c r="BU76" s="329"/>
      <c r="BV76" s="329"/>
      <c r="BW76" s="329"/>
      <c r="BX76" s="329"/>
      <c r="BY76" s="329"/>
      <c r="BZ76" s="329"/>
      <c r="CA76" s="329"/>
      <c r="CB76" s="329"/>
      <c r="CC76" s="329"/>
      <c r="CD76" s="329"/>
      <c r="CE76" s="329"/>
      <c r="CF76" s="329"/>
      <c r="CG76" s="329"/>
      <c r="CH76" s="329"/>
      <c r="CI76" s="329"/>
      <c r="CJ76" s="329"/>
      <c r="CK76" s="329"/>
      <c r="CL76" s="329"/>
      <c r="CM76" s="329"/>
      <c r="CN76" s="329"/>
      <c r="CO76" s="329"/>
      <c r="CP76" s="329"/>
      <c r="CQ76" s="329"/>
      <c r="CR76" s="329"/>
      <c r="CS76" s="329"/>
      <c r="CT76" s="329"/>
      <c r="CU76" s="329"/>
      <c r="CV76" s="329"/>
      <c r="CW76" s="329"/>
      <c r="CX76" s="329"/>
      <c r="CY76" s="329"/>
      <c r="CZ76" s="329"/>
      <c r="DA76" s="329"/>
      <c r="DB76" s="329"/>
      <c r="DC76" s="329"/>
      <c r="DD76" s="329"/>
      <c r="DE76" s="329"/>
      <c r="DF76" s="329"/>
      <c r="DG76" s="329"/>
      <c r="DH76" s="329"/>
      <c r="DI76" s="329"/>
      <c r="DJ76" s="329"/>
      <c r="DK76" s="329"/>
      <c r="DL76" s="329"/>
      <c r="DM76" s="329"/>
      <c r="DN76" s="329"/>
      <c r="DO76" s="329"/>
      <c r="DP76" s="329"/>
      <c r="DQ76" s="329"/>
      <c r="DR76" s="329"/>
      <c r="DS76" s="329"/>
      <c r="DT76" s="329"/>
      <c r="DU76" s="329"/>
      <c r="DV76" s="329"/>
      <c r="DW76" s="329"/>
      <c r="DX76" s="329"/>
      <c r="DY76" s="329"/>
      <c r="DZ76" s="329"/>
      <c r="EA76" s="329"/>
      <c r="EB76" s="329"/>
      <c r="EC76" s="329"/>
      <c r="ED76" s="329"/>
      <c r="EE76" s="329"/>
      <c r="EF76" s="329"/>
      <c r="EG76" s="329"/>
      <c r="EH76" s="329"/>
      <c r="EI76" s="329"/>
      <c r="EJ76" s="329"/>
      <c r="EK76" s="329"/>
      <c r="EL76" s="329"/>
      <c r="EM76" s="329"/>
      <c r="EN76" s="329"/>
      <c r="EO76" s="329"/>
      <c r="EP76" s="329"/>
      <c r="EQ76" s="329"/>
      <c r="ER76" s="329"/>
      <c r="ES76" s="329"/>
      <c r="ET76" s="329"/>
      <c r="EU76" s="329"/>
      <c r="EV76" s="329"/>
      <c r="EW76" s="329"/>
      <c r="EX76" s="329"/>
      <c r="EY76" s="329"/>
      <c r="EZ76" s="329"/>
      <c r="FA76" s="329"/>
      <c r="FB76" s="329"/>
      <c r="FC76" s="329"/>
      <c r="FD76" s="329"/>
      <c r="FE76" s="329"/>
      <c r="FF76" s="329"/>
      <c r="FG76" s="329"/>
      <c r="FH76" s="329"/>
      <c r="FI76" s="329"/>
      <c r="FJ76" s="329"/>
      <c r="FK76" s="329"/>
      <c r="FL76" s="329"/>
      <c r="FM76" s="329"/>
      <c r="FN76" s="329"/>
      <c r="FO76" s="329"/>
      <c r="FP76" s="329"/>
      <c r="FQ76" s="329"/>
      <c r="FR76" s="329"/>
      <c r="FS76" s="329"/>
      <c r="FT76" s="329"/>
      <c r="FU76" s="329"/>
      <c r="FV76" s="329"/>
      <c r="FW76" s="329"/>
      <c r="FX76" s="329"/>
      <c r="FY76" s="329"/>
      <c r="FZ76" s="329"/>
      <c r="GA76" s="329"/>
      <c r="GB76" s="329"/>
      <c r="GC76" s="329"/>
      <c r="GD76" s="329"/>
      <c r="GE76" s="329"/>
      <c r="GF76" s="329"/>
      <c r="GG76" s="329"/>
      <c r="GH76" s="329"/>
      <c r="GI76" s="329"/>
      <c r="GJ76" s="329"/>
      <c r="GK76" s="329"/>
      <c r="GL76" s="329"/>
      <c r="GM76" s="329"/>
      <c r="GN76" s="329"/>
      <c r="GO76" s="329"/>
      <c r="GP76" s="329"/>
      <c r="GQ76" s="329"/>
      <c r="GR76" s="329"/>
      <c r="GS76" s="329"/>
      <c r="GT76" s="329"/>
      <c r="GU76" s="329"/>
      <c r="GV76" s="329"/>
      <c r="GW76" s="329"/>
      <c r="GX76" s="329"/>
      <c r="GY76" s="329"/>
      <c r="GZ76" s="329"/>
      <c r="HA76" s="329"/>
      <c r="HB76" s="329"/>
      <c r="HC76" s="329"/>
      <c r="HD76" s="329"/>
      <c r="HE76" s="329"/>
      <c r="HF76" s="329"/>
      <c r="HG76" s="329"/>
      <c r="HH76" s="329"/>
      <c r="HI76" s="329"/>
      <c r="HJ76" s="329"/>
      <c r="HK76" s="329"/>
      <c r="HL76" s="329"/>
      <c r="HM76" s="329"/>
      <c r="HN76" s="329"/>
      <c r="HO76" s="329"/>
      <c r="HP76" s="329"/>
      <c r="HQ76" s="329"/>
      <c r="HR76" s="329"/>
      <c r="HS76" s="329"/>
      <c r="HT76" s="329"/>
      <c r="HU76" s="329"/>
      <c r="HV76" s="329"/>
      <c r="HW76" s="329"/>
      <c r="HX76" s="329"/>
      <c r="HY76" s="329"/>
      <c r="HZ76" s="329"/>
      <c r="IA76" s="329"/>
      <c r="IB76" s="329"/>
      <c r="IC76" s="329"/>
      <c r="ID76" s="329"/>
      <c r="IE76" s="329"/>
      <c r="IF76" s="329"/>
      <c r="IG76" s="329"/>
      <c r="IH76" s="329"/>
      <c r="II76" s="329"/>
      <c r="IJ76" s="329"/>
      <c r="IK76" s="329"/>
      <c r="IL76" s="329"/>
      <c r="IM76" s="329"/>
      <c r="IN76" s="329"/>
      <c r="IO76" s="329"/>
      <c r="IP76" s="329"/>
      <c r="IQ76" s="329"/>
      <c r="IR76" s="329"/>
      <c r="IS76" s="329"/>
      <c r="IT76" s="329"/>
      <c r="IU76" s="329"/>
      <c r="IV76" s="329"/>
      <c r="IW76" s="329"/>
      <c r="IX76" s="329"/>
      <c r="IY76" s="329"/>
      <c r="IZ76" s="329"/>
      <c r="JA76" s="329"/>
      <c r="JB76" s="329"/>
      <c r="JC76" s="329"/>
      <c r="JD76" s="329"/>
      <c r="JE76" s="329"/>
      <c r="JF76" s="329"/>
      <c r="JG76" s="329"/>
      <c r="JH76" s="329"/>
      <c r="JI76" s="329"/>
      <c r="JJ76" s="329"/>
      <c r="JK76" s="329"/>
      <c r="JL76" s="329"/>
      <c r="JM76" s="329"/>
      <c r="JN76" s="329"/>
      <c r="JO76" s="329"/>
      <c r="JP76" s="329"/>
      <c r="JQ76" s="329"/>
      <c r="JR76" s="329"/>
      <c r="JS76" s="329"/>
      <c r="JT76" s="329"/>
      <c r="JU76" s="329"/>
      <c r="JV76" s="329"/>
      <c r="JW76" s="329"/>
      <c r="JX76" s="329"/>
      <c r="JY76" s="329"/>
      <c r="JZ76" s="329"/>
      <c r="KA76" s="329"/>
      <c r="KB76" s="329"/>
      <c r="KC76" s="329"/>
      <c r="KD76" s="329"/>
      <c r="KE76" s="329"/>
      <c r="KF76" s="329"/>
      <c r="KG76" s="329"/>
      <c r="KH76" s="329"/>
      <c r="KI76" s="329"/>
      <c r="KJ76" s="329"/>
      <c r="KK76" s="329"/>
      <c r="KL76" s="329"/>
      <c r="KM76" s="329"/>
      <c r="KN76" s="329"/>
      <c r="KO76" s="329"/>
      <c r="KP76" s="329"/>
      <c r="KQ76" s="329"/>
      <c r="KR76" s="329"/>
      <c r="KS76" s="329"/>
      <c r="KT76" s="329"/>
      <c r="KU76" s="329"/>
      <c r="KV76" s="329"/>
      <c r="KW76" s="329"/>
      <c r="KX76" s="329"/>
      <c r="KY76" s="329"/>
      <c r="KZ76" s="329"/>
      <c r="LA76" s="329"/>
      <c r="LB76" s="329"/>
      <c r="LC76" s="329"/>
      <c r="LD76" s="329"/>
      <c r="LE76" s="329"/>
      <c r="LF76" s="329"/>
      <c r="LG76" s="329"/>
      <c r="LH76" s="329"/>
      <c r="LI76" s="329"/>
      <c r="LJ76" s="329"/>
      <c r="LK76" s="329"/>
      <c r="LL76" s="329"/>
      <c r="LM76" s="329"/>
    </row>
    <row r="77" spans="1:325">
      <c r="A77" s="145" t="str">
        <f>IF(OR(Data3!B7="Grand Total",Data3!B7=0),"",Data3!B7)</f>
        <v>Bendroji suma</v>
      </c>
      <c r="B77" s="176" t="s">
        <v>518</v>
      </c>
      <c r="C77" s="193" t="str">
        <f ca="1">IFERROR(VLOOKUP(A77,Rezultatai!$B$43:$C$106,2,FALSE),"")</f>
        <v/>
      </c>
      <c r="D77" s="335"/>
      <c r="E77" s="336"/>
      <c r="F77" s="329"/>
      <c r="G77" s="329"/>
      <c r="H77" s="329"/>
      <c r="I77" s="329"/>
      <c r="J77" s="329"/>
      <c r="K77" s="329"/>
      <c r="L77" s="329"/>
      <c r="M77" s="329"/>
      <c r="N77" s="329"/>
      <c r="O77" s="329"/>
      <c r="P77" s="329"/>
      <c r="Q77" s="329"/>
      <c r="R77" s="329"/>
      <c r="S77" s="329"/>
      <c r="T77" s="329"/>
      <c r="U77" s="329"/>
      <c r="V77" s="329"/>
      <c r="W77" s="329"/>
      <c r="X77" s="329"/>
      <c r="Y77" s="329"/>
      <c r="Z77" s="329"/>
      <c r="AA77" s="329"/>
      <c r="AB77" s="329"/>
      <c r="AC77" s="329"/>
      <c r="AD77" s="329"/>
      <c r="AE77" s="329"/>
      <c r="AF77" s="329"/>
      <c r="AG77" s="329"/>
      <c r="AH77" s="329"/>
      <c r="AI77" s="329"/>
      <c r="AJ77" s="329"/>
      <c r="AK77" s="329"/>
      <c r="AL77" s="329"/>
      <c r="AM77" s="329"/>
      <c r="AN77" s="329"/>
      <c r="AO77" s="329"/>
      <c r="AP77" s="329"/>
      <c r="AQ77" s="329"/>
      <c r="AR77" s="329"/>
      <c r="AS77" s="329"/>
      <c r="AT77" s="329"/>
      <c r="AU77" s="329"/>
      <c r="AV77" s="329"/>
      <c r="AW77" s="329"/>
      <c r="AX77" s="329"/>
      <c r="AY77" s="329"/>
      <c r="AZ77" s="329"/>
      <c r="BA77" s="329"/>
      <c r="BB77" s="329"/>
      <c r="BC77" s="329"/>
      <c r="BD77" s="329"/>
      <c r="BE77" s="329"/>
      <c r="BF77" s="329"/>
      <c r="BG77" s="329"/>
      <c r="BH77" s="329"/>
      <c r="BI77" s="329"/>
      <c r="BJ77" s="329"/>
      <c r="BK77" s="329"/>
      <c r="BL77" s="329"/>
      <c r="BM77" s="329"/>
      <c r="BN77" s="329"/>
      <c r="BO77" s="329"/>
      <c r="BP77" s="329"/>
      <c r="BQ77" s="329"/>
      <c r="BR77" s="329"/>
      <c r="BS77" s="329"/>
      <c r="BT77" s="329"/>
      <c r="BU77" s="329"/>
      <c r="BV77" s="329"/>
      <c r="BW77" s="329"/>
      <c r="BX77" s="329"/>
      <c r="BY77" s="329"/>
      <c r="BZ77" s="329"/>
      <c r="CA77" s="329"/>
      <c r="CB77" s="329"/>
      <c r="CC77" s="329"/>
      <c r="CD77" s="329"/>
      <c r="CE77" s="329"/>
      <c r="CF77" s="329"/>
      <c r="CG77" s="329"/>
      <c r="CH77" s="329"/>
      <c r="CI77" s="329"/>
      <c r="CJ77" s="329"/>
      <c r="CK77" s="329"/>
      <c r="CL77" s="329"/>
      <c r="CM77" s="329"/>
      <c r="CN77" s="329"/>
      <c r="CO77" s="329"/>
      <c r="CP77" s="329"/>
      <c r="CQ77" s="329"/>
      <c r="CR77" s="329"/>
      <c r="CS77" s="329"/>
      <c r="CT77" s="329"/>
      <c r="CU77" s="329"/>
      <c r="CV77" s="329"/>
      <c r="CW77" s="329"/>
      <c r="CX77" s="329"/>
      <c r="CY77" s="329"/>
      <c r="CZ77" s="329"/>
      <c r="DA77" s="329"/>
      <c r="DB77" s="329"/>
      <c r="DC77" s="329"/>
      <c r="DD77" s="329"/>
      <c r="DE77" s="329"/>
      <c r="DF77" s="329"/>
      <c r="DG77" s="329"/>
      <c r="DH77" s="329"/>
      <c r="DI77" s="329"/>
      <c r="DJ77" s="329"/>
      <c r="DK77" s="329"/>
      <c r="DL77" s="329"/>
      <c r="DM77" s="329"/>
      <c r="DN77" s="329"/>
      <c r="DO77" s="329"/>
      <c r="DP77" s="329"/>
      <c r="DQ77" s="329"/>
      <c r="DR77" s="329"/>
      <c r="DS77" s="329"/>
      <c r="DT77" s="329"/>
      <c r="DU77" s="329"/>
      <c r="DV77" s="329"/>
      <c r="DW77" s="329"/>
      <c r="DX77" s="329"/>
      <c r="DY77" s="329"/>
      <c r="DZ77" s="329"/>
      <c r="EA77" s="329"/>
      <c r="EB77" s="329"/>
      <c r="EC77" s="329"/>
      <c r="ED77" s="329"/>
      <c r="EE77" s="329"/>
      <c r="EF77" s="329"/>
      <c r="EG77" s="329"/>
      <c r="EH77" s="329"/>
      <c r="EI77" s="329"/>
      <c r="EJ77" s="329"/>
      <c r="EK77" s="329"/>
      <c r="EL77" s="329"/>
      <c r="EM77" s="329"/>
      <c r="EN77" s="329"/>
      <c r="EO77" s="329"/>
      <c r="EP77" s="329"/>
      <c r="EQ77" s="329"/>
      <c r="ER77" s="329"/>
      <c r="ES77" s="329"/>
      <c r="ET77" s="329"/>
      <c r="EU77" s="329"/>
      <c r="EV77" s="329"/>
      <c r="EW77" s="329"/>
      <c r="EX77" s="329"/>
      <c r="EY77" s="329"/>
      <c r="EZ77" s="329"/>
      <c r="FA77" s="329"/>
      <c r="FB77" s="329"/>
      <c r="FC77" s="329"/>
      <c r="FD77" s="329"/>
      <c r="FE77" s="329"/>
      <c r="FF77" s="329"/>
      <c r="FG77" s="329"/>
      <c r="FH77" s="329"/>
      <c r="FI77" s="329"/>
      <c r="FJ77" s="329"/>
      <c r="FK77" s="329"/>
      <c r="FL77" s="329"/>
      <c r="FM77" s="329"/>
      <c r="FN77" s="329"/>
      <c r="FO77" s="329"/>
      <c r="FP77" s="329"/>
      <c r="FQ77" s="329"/>
      <c r="FR77" s="329"/>
      <c r="FS77" s="329"/>
      <c r="FT77" s="329"/>
      <c r="FU77" s="329"/>
      <c r="FV77" s="329"/>
      <c r="FW77" s="329"/>
      <c r="FX77" s="329"/>
      <c r="FY77" s="329"/>
      <c r="FZ77" s="329"/>
      <c r="GA77" s="329"/>
      <c r="GB77" s="329"/>
      <c r="GC77" s="329"/>
      <c r="GD77" s="329"/>
      <c r="GE77" s="329"/>
      <c r="GF77" s="329"/>
      <c r="GG77" s="329"/>
      <c r="GH77" s="329"/>
      <c r="GI77" s="329"/>
      <c r="GJ77" s="329"/>
      <c r="GK77" s="329"/>
      <c r="GL77" s="329"/>
      <c r="GM77" s="329"/>
      <c r="GN77" s="329"/>
      <c r="GO77" s="329"/>
      <c r="GP77" s="329"/>
      <c r="GQ77" s="329"/>
      <c r="GR77" s="329"/>
      <c r="GS77" s="329"/>
      <c r="GT77" s="329"/>
      <c r="GU77" s="329"/>
      <c r="GV77" s="329"/>
      <c r="GW77" s="329"/>
      <c r="GX77" s="329"/>
      <c r="GY77" s="329"/>
      <c r="GZ77" s="329"/>
      <c r="HA77" s="329"/>
      <c r="HB77" s="329"/>
      <c r="HC77" s="329"/>
      <c r="HD77" s="329"/>
      <c r="HE77" s="329"/>
      <c r="HF77" s="329"/>
      <c r="HG77" s="329"/>
      <c r="HH77" s="329"/>
      <c r="HI77" s="329"/>
      <c r="HJ77" s="329"/>
      <c r="HK77" s="329"/>
      <c r="HL77" s="329"/>
      <c r="HM77" s="329"/>
      <c r="HN77" s="329"/>
      <c r="HO77" s="329"/>
      <c r="HP77" s="329"/>
      <c r="HQ77" s="329"/>
      <c r="HR77" s="329"/>
      <c r="HS77" s="329"/>
      <c r="HT77" s="329"/>
      <c r="HU77" s="329"/>
      <c r="HV77" s="329"/>
      <c r="HW77" s="329"/>
      <c r="HX77" s="329"/>
      <c r="HY77" s="329"/>
      <c r="HZ77" s="329"/>
      <c r="IA77" s="329"/>
      <c r="IB77" s="329"/>
      <c r="IC77" s="329"/>
      <c r="ID77" s="329"/>
      <c r="IE77" s="329"/>
      <c r="IF77" s="329"/>
      <c r="IG77" s="329"/>
      <c r="IH77" s="329"/>
      <c r="II77" s="329"/>
      <c r="IJ77" s="329"/>
      <c r="IK77" s="329"/>
      <c r="IL77" s="329"/>
      <c r="IM77" s="329"/>
      <c r="IN77" s="329"/>
      <c r="IO77" s="329"/>
      <c r="IP77" s="329"/>
      <c r="IQ77" s="329"/>
      <c r="IR77" s="329"/>
      <c r="IS77" s="329"/>
      <c r="IT77" s="329"/>
      <c r="IU77" s="329"/>
      <c r="IV77" s="329"/>
      <c r="IW77" s="329"/>
      <c r="IX77" s="329"/>
      <c r="IY77" s="329"/>
      <c r="IZ77" s="329"/>
      <c r="JA77" s="329"/>
      <c r="JB77" s="329"/>
      <c r="JC77" s="329"/>
      <c r="JD77" s="329"/>
      <c r="JE77" s="329"/>
      <c r="JF77" s="329"/>
      <c r="JG77" s="329"/>
      <c r="JH77" s="329"/>
      <c r="JI77" s="329"/>
      <c r="JJ77" s="329"/>
      <c r="JK77" s="329"/>
      <c r="JL77" s="329"/>
      <c r="JM77" s="329"/>
      <c r="JN77" s="329"/>
      <c r="JO77" s="329"/>
      <c r="JP77" s="329"/>
      <c r="JQ77" s="329"/>
      <c r="JR77" s="329"/>
      <c r="JS77" s="329"/>
      <c r="JT77" s="329"/>
      <c r="JU77" s="329"/>
      <c r="JV77" s="329"/>
      <c r="JW77" s="329"/>
      <c r="JX77" s="329"/>
      <c r="JY77" s="329"/>
      <c r="JZ77" s="329"/>
      <c r="KA77" s="329"/>
      <c r="KB77" s="329"/>
      <c r="KC77" s="329"/>
      <c r="KD77" s="329"/>
      <c r="KE77" s="329"/>
      <c r="KF77" s="329"/>
      <c r="KG77" s="329"/>
      <c r="KH77" s="329"/>
      <c r="KI77" s="329"/>
      <c r="KJ77" s="329"/>
      <c r="KK77" s="329"/>
      <c r="KL77" s="329"/>
      <c r="KM77" s="329"/>
      <c r="KN77" s="329"/>
      <c r="KO77" s="329"/>
      <c r="KP77" s="329"/>
      <c r="KQ77" s="329"/>
      <c r="KR77" s="329"/>
      <c r="KS77" s="329"/>
      <c r="KT77" s="329"/>
      <c r="KU77" s="329"/>
      <c r="KV77" s="329"/>
      <c r="KW77" s="329"/>
      <c r="KX77" s="329"/>
      <c r="KY77" s="329"/>
      <c r="KZ77" s="329"/>
      <c r="LA77" s="329"/>
      <c r="LB77" s="329"/>
      <c r="LC77" s="329"/>
      <c r="LD77" s="329"/>
      <c r="LE77" s="329"/>
      <c r="LF77" s="329"/>
      <c r="LG77" s="329"/>
      <c r="LH77" s="329"/>
      <c r="LI77" s="329"/>
      <c r="LJ77" s="329"/>
      <c r="LK77" s="329"/>
      <c r="LL77" s="329"/>
      <c r="LM77" s="329"/>
    </row>
    <row r="78" spans="1:325" hidden="1">
      <c r="A78" s="145" t="str">
        <f>IF(OR(Data3!B8="Grand Total",Data3!B8=0),"",Data3!B8)</f>
        <v/>
      </c>
      <c r="B78" s="176" t="s">
        <v>519</v>
      </c>
      <c r="C78" s="193" t="str">
        <f ca="1">IFERROR(VLOOKUP(A78,Rezultatai!$B$43:$C$106,2,FALSE),"")</f>
        <v/>
      </c>
      <c r="D78" s="335"/>
      <c r="E78" s="336"/>
      <c r="F78" s="329"/>
      <c r="G78" s="329"/>
      <c r="H78" s="329"/>
      <c r="I78" s="329"/>
      <c r="J78" s="329"/>
      <c r="K78" s="329"/>
      <c r="L78" s="329"/>
      <c r="M78" s="329"/>
      <c r="N78" s="329"/>
      <c r="O78" s="329"/>
      <c r="P78" s="329"/>
      <c r="Q78" s="329"/>
      <c r="R78" s="329"/>
      <c r="S78" s="329"/>
      <c r="T78" s="329"/>
      <c r="U78" s="329"/>
      <c r="V78" s="329"/>
      <c r="W78" s="329"/>
      <c r="X78" s="329"/>
      <c r="Y78" s="329"/>
      <c r="Z78" s="329"/>
      <c r="AA78" s="329"/>
      <c r="AB78" s="329"/>
      <c r="AC78" s="329"/>
      <c r="AD78" s="329"/>
      <c r="AE78" s="329"/>
      <c r="AF78" s="329"/>
      <c r="AG78" s="329"/>
      <c r="AH78" s="329"/>
      <c r="AI78" s="329"/>
      <c r="AJ78" s="329"/>
      <c r="AK78" s="329"/>
      <c r="AL78" s="329"/>
      <c r="AM78" s="329"/>
      <c r="AN78" s="329"/>
      <c r="AO78" s="329"/>
      <c r="AP78" s="329"/>
      <c r="AQ78" s="329"/>
      <c r="AR78" s="329"/>
      <c r="AS78" s="329"/>
      <c r="AT78" s="329"/>
      <c r="AU78" s="329"/>
      <c r="AV78" s="329"/>
      <c r="AW78" s="329"/>
      <c r="AX78" s="329"/>
      <c r="AY78" s="329"/>
      <c r="AZ78" s="329"/>
      <c r="BA78" s="329"/>
      <c r="BB78" s="329"/>
      <c r="BC78" s="329"/>
      <c r="BD78" s="329"/>
      <c r="BE78" s="329"/>
      <c r="BF78" s="329"/>
      <c r="BG78" s="329"/>
      <c r="BH78" s="329"/>
      <c r="BI78" s="329"/>
      <c r="BJ78" s="329"/>
      <c r="BK78" s="329"/>
      <c r="BL78" s="329"/>
      <c r="BM78" s="329"/>
      <c r="BN78" s="329"/>
      <c r="BO78" s="329"/>
      <c r="BP78" s="329"/>
      <c r="BQ78" s="329"/>
      <c r="BR78" s="329"/>
      <c r="BS78" s="329"/>
      <c r="BT78" s="329"/>
      <c r="BU78" s="329"/>
      <c r="BV78" s="329"/>
      <c r="BW78" s="329"/>
      <c r="BX78" s="329"/>
      <c r="BY78" s="329"/>
      <c r="BZ78" s="329"/>
      <c r="CA78" s="329"/>
      <c r="CB78" s="329"/>
      <c r="CC78" s="329"/>
      <c r="CD78" s="329"/>
      <c r="CE78" s="329"/>
      <c r="CF78" s="329"/>
      <c r="CG78" s="329"/>
      <c r="CH78" s="329"/>
      <c r="CI78" s="329"/>
      <c r="CJ78" s="329"/>
      <c r="CK78" s="329"/>
      <c r="CL78" s="329"/>
      <c r="CM78" s="329"/>
      <c r="CN78" s="329"/>
      <c r="CO78" s="329"/>
      <c r="CP78" s="329"/>
      <c r="CQ78" s="329"/>
      <c r="CR78" s="329"/>
      <c r="CS78" s="329"/>
      <c r="CT78" s="329"/>
      <c r="CU78" s="329"/>
      <c r="CV78" s="329"/>
      <c r="CW78" s="329"/>
      <c r="CX78" s="329"/>
      <c r="CY78" s="329"/>
      <c r="CZ78" s="329"/>
      <c r="DA78" s="329"/>
      <c r="DB78" s="329"/>
      <c r="DC78" s="329"/>
      <c r="DD78" s="329"/>
      <c r="DE78" s="329"/>
      <c r="DF78" s="329"/>
      <c r="DG78" s="329"/>
      <c r="DH78" s="329"/>
      <c r="DI78" s="329"/>
      <c r="DJ78" s="329"/>
      <c r="DK78" s="329"/>
      <c r="DL78" s="329"/>
      <c r="DM78" s="329"/>
      <c r="DN78" s="329"/>
      <c r="DO78" s="329"/>
      <c r="DP78" s="329"/>
      <c r="DQ78" s="329"/>
      <c r="DR78" s="329"/>
      <c r="DS78" s="329"/>
      <c r="DT78" s="329"/>
      <c r="DU78" s="329"/>
      <c r="DV78" s="329"/>
      <c r="DW78" s="329"/>
      <c r="DX78" s="329"/>
      <c r="DY78" s="329"/>
      <c r="DZ78" s="329"/>
      <c r="EA78" s="329"/>
      <c r="EB78" s="329"/>
      <c r="EC78" s="329"/>
      <c r="ED78" s="329"/>
      <c r="EE78" s="329"/>
      <c r="EF78" s="329"/>
      <c r="EG78" s="329"/>
      <c r="EH78" s="329"/>
      <c r="EI78" s="329"/>
      <c r="EJ78" s="329"/>
      <c r="EK78" s="329"/>
      <c r="EL78" s="329"/>
      <c r="EM78" s="329"/>
      <c r="EN78" s="329"/>
      <c r="EO78" s="329"/>
      <c r="EP78" s="329"/>
      <c r="EQ78" s="329"/>
      <c r="ER78" s="329"/>
      <c r="ES78" s="329"/>
      <c r="ET78" s="329"/>
      <c r="EU78" s="329"/>
      <c r="EV78" s="329"/>
      <c r="EW78" s="329"/>
      <c r="EX78" s="329"/>
      <c r="EY78" s="329"/>
      <c r="EZ78" s="329"/>
      <c r="FA78" s="329"/>
      <c r="FB78" s="329"/>
      <c r="FC78" s="329"/>
      <c r="FD78" s="329"/>
      <c r="FE78" s="329"/>
      <c r="FF78" s="329"/>
      <c r="FG78" s="329"/>
      <c r="FH78" s="329"/>
      <c r="FI78" s="329"/>
      <c r="FJ78" s="329"/>
      <c r="FK78" s="329"/>
      <c r="FL78" s="329"/>
      <c r="FM78" s="329"/>
      <c r="FN78" s="329"/>
      <c r="FO78" s="329"/>
      <c r="FP78" s="329"/>
      <c r="FQ78" s="329"/>
      <c r="FR78" s="329"/>
      <c r="FS78" s="329"/>
      <c r="FT78" s="329"/>
      <c r="FU78" s="329"/>
      <c r="FV78" s="329"/>
      <c r="FW78" s="329"/>
      <c r="FX78" s="329"/>
      <c r="FY78" s="329"/>
      <c r="FZ78" s="329"/>
      <c r="GA78" s="329"/>
      <c r="GB78" s="329"/>
      <c r="GC78" s="329"/>
      <c r="GD78" s="329"/>
      <c r="GE78" s="329"/>
      <c r="GF78" s="329"/>
      <c r="GG78" s="329"/>
      <c r="GH78" s="329"/>
      <c r="GI78" s="329"/>
      <c r="GJ78" s="329"/>
      <c r="GK78" s="329"/>
      <c r="GL78" s="329"/>
      <c r="GM78" s="329"/>
      <c r="GN78" s="329"/>
      <c r="GO78" s="329"/>
      <c r="GP78" s="329"/>
      <c r="GQ78" s="329"/>
      <c r="GR78" s="329"/>
      <c r="GS78" s="329"/>
      <c r="GT78" s="329"/>
      <c r="GU78" s="329"/>
      <c r="GV78" s="329"/>
      <c r="GW78" s="329"/>
      <c r="GX78" s="329"/>
      <c r="GY78" s="329"/>
      <c r="GZ78" s="329"/>
      <c r="HA78" s="329"/>
      <c r="HB78" s="329"/>
      <c r="HC78" s="329"/>
      <c r="HD78" s="329"/>
      <c r="HE78" s="329"/>
      <c r="HF78" s="329"/>
      <c r="HG78" s="329"/>
      <c r="HH78" s="329"/>
      <c r="HI78" s="329"/>
      <c r="HJ78" s="329"/>
      <c r="HK78" s="329"/>
      <c r="HL78" s="329"/>
      <c r="HM78" s="329"/>
      <c r="HN78" s="329"/>
      <c r="HO78" s="329"/>
      <c r="HP78" s="329"/>
      <c r="HQ78" s="329"/>
      <c r="HR78" s="329"/>
      <c r="HS78" s="329"/>
      <c r="HT78" s="329"/>
      <c r="HU78" s="329"/>
      <c r="HV78" s="329"/>
      <c r="HW78" s="329"/>
      <c r="HX78" s="329"/>
      <c r="HY78" s="329"/>
      <c r="HZ78" s="329"/>
      <c r="IA78" s="329"/>
      <c r="IB78" s="329"/>
      <c r="IC78" s="329"/>
      <c r="ID78" s="329"/>
      <c r="IE78" s="329"/>
      <c r="IF78" s="329"/>
      <c r="IG78" s="329"/>
      <c r="IH78" s="329"/>
      <c r="II78" s="329"/>
      <c r="IJ78" s="329"/>
      <c r="IK78" s="329"/>
      <c r="IL78" s="329"/>
      <c r="IM78" s="329"/>
      <c r="IN78" s="329"/>
      <c r="IO78" s="329"/>
      <c r="IP78" s="329"/>
      <c r="IQ78" s="329"/>
      <c r="IR78" s="329"/>
      <c r="IS78" s="329"/>
      <c r="IT78" s="329"/>
      <c r="IU78" s="329"/>
      <c r="IV78" s="329"/>
      <c r="IW78" s="329"/>
      <c r="IX78" s="329"/>
      <c r="IY78" s="329"/>
      <c r="IZ78" s="329"/>
      <c r="JA78" s="329"/>
      <c r="JB78" s="329"/>
      <c r="JC78" s="329"/>
      <c r="JD78" s="329"/>
      <c r="JE78" s="329"/>
      <c r="JF78" s="329"/>
      <c r="JG78" s="329"/>
      <c r="JH78" s="329"/>
      <c r="JI78" s="329"/>
      <c r="JJ78" s="329"/>
      <c r="JK78" s="329"/>
      <c r="JL78" s="329"/>
      <c r="JM78" s="329"/>
      <c r="JN78" s="329"/>
      <c r="JO78" s="329"/>
      <c r="JP78" s="329"/>
      <c r="JQ78" s="329"/>
      <c r="JR78" s="329"/>
      <c r="JS78" s="329"/>
      <c r="JT78" s="329"/>
      <c r="JU78" s="329"/>
      <c r="JV78" s="329"/>
      <c r="JW78" s="329"/>
      <c r="JX78" s="329"/>
      <c r="JY78" s="329"/>
      <c r="JZ78" s="329"/>
      <c r="KA78" s="329"/>
      <c r="KB78" s="329"/>
      <c r="KC78" s="329"/>
      <c r="KD78" s="329"/>
      <c r="KE78" s="329"/>
      <c r="KF78" s="329"/>
      <c r="KG78" s="329"/>
      <c r="KH78" s="329"/>
      <c r="KI78" s="329"/>
      <c r="KJ78" s="329"/>
      <c r="KK78" s="329"/>
      <c r="KL78" s="329"/>
      <c r="KM78" s="329"/>
      <c r="KN78" s="329"/>
      <c r="KO78" s="329"/>
      <c r="KP78" s="329"/>
      <c r="KQ78" s="329"/>
      <c r="KR78" s="329"/>
      <c r="KS78" s="329"/>
      <c r="KT78" s="329"/>
      <c r="KU78" s="329"/>
      <c r="KV78" s="329"/>
      <c r="KW78" s="329"/>
      <c r="KX78" s="329"/>
      <c r="KY78" s="329"/>
      <c r="KZ78" s="329"/>
      <c r="LA78" s="329"/>
      <c r="LB78" s="329"/>
      <c r="LC78" s="329"/>
      <c r="LD78" s="329"/>
      <c r="LE78" s="329"/>
      <c r="LF78" s="329"/>
      <c r="LG78" s="329"/>
      <c r="LH78" s="329"/>
      <c r="LI78" s="329"/>
      <c r="LJ78" s="329"/>
      <c r="LK78" s="329"/>
      <c r="LL78" s="329"/>
      <c r="LM78" s="329"/>
    </row>
    <row r="79" spans="1:325" hidden="1">
      <c r="A79" s="145" t="str">
        <f>IF(OR(Data3!B9="Grand Total",Data3!B9=0),"",Data3!B9)</f>
        <v/>
      </c>
      <c r="B79" s="176" t="s">
        <v>520</v>
      </c>
      <c r="C79" s="193" t="str">
        <f ca="1">IFERROR(VLOOKUP(A79,Rezultatai!$B$43:$C$106,2,FALSE),"")</f>
        <v/>
      </c>
      <c r="D79" s="335"/>
      <c r="E79" s="336"/>
      <c r="F79" s="329"/>
      <c r="G79" s="329"/>
      <c r="H79" s="329"/>
      <c r="I79" s="329"/>
      <c r="J79" s="329"/>
      <c r="K79" s="329"/>
      <c r="L79" s="329"/>
      <c r="M79" s="329"/>
      <c r="N79" s="329"/>
      <c r="O79" s="329"/>
      <c r="P79" s="329"/>
      <c r="Q79" s="329"/>
      <c r="R79" s="329"/>
      <c r="S79" s="329"/>
      <c r="T79" s="329"/>
      <c r="U79" s="329"/>
      <c r="V79" s="329"/>
      <c r="W79" s="329"/>
      <c r="X79" s="329"/>
      <c r="Y79" s="329"/>
      <c r="Z79" s="329"/>
      <c r="AA79" s="329"/>
      <c r="AB79" s="329"/>
      <c r="AC79" s="329"/>
      <c r="AD79" s="329"/>
      <c r="AE79" s="329"/>
      <c r="AF79" s="329"/>
      <c r="AG79" s="329"/>
      <c r="AH79" s="329"/>
      <c r="AI79" s="329"/>
      <c r="AJ79" s="329"/>
      <c r="AK79" s="329"/>
      <c r="AL79" s="329"/>
      <c r="AM79" s="329"/>
      <c r="AN79" s="329"/>
      <c r="AO79" s="329"/>
      <c r="AP79" s="329"/>
      <c r="AQ79" s="329"/>
      <c r="AR79" s="329"/>
      <c r="AS79" s="329"/>
      <c r="AT79" s="329"/>
      <c r="AU79" s="329"/>
      <c r="AV79" s="329"/>
      <c r="AW79" s="329"/>
      <c r="AX79" s="329"/>
      <c r="AY79" s="329"/>
      <c r="AZ79" s="329"/>
      <c r="BA79" s="329"/>
      <c r="BB79" s="329"/>
      <c r="BC79" s="329"/>
      <c r="BD79" s="329"/>
      <c r="BE79" s="329"/>
      <c r="BF79" s="329"/>
      <c r="BG79" s="329"/>
      <c r="BH79" s="329"/>
      <c r="BI79" s="329"/>
      <c r="BJ79" s="329"/>
      <c r="BK79" s="329"/>
      <c r="BL79" s="329"/>
      <c r="BM79" s="329"/>
      <c r="BN79" s="329"/>
      <c r="BO79" s="329"/>
      <c r="BP79" s="329"/>
      <c r="BQ79" s="329"/>
      <c r="BR79" s="329"/>
      <c r="BS79" s="329"/>
      <c r="BT79" s="329"/>
      <c r="BU79" s="329"/>
      <c r="BV79" s="329"/>
      <c r="BW79" s="329"/>
      <c r="BX79" s="329"/>
      <c r="BY79" s="329"/>
      <c r="BZ79" s="329"/>
      <c r="CA79" s="329"/>
      <c r="CB79" s="329"/>
      <c r="CC79" s="329"/>
      <c r="CD79" s="329"/>
      <c r="CE79" s="329"/>
      <c r="CF79" s="329"/>
      <c r="CG79" s="329"/>
      <c r="CH79" s="329"/>
      <c r="CI79" s="329"/>
      <c r="CJ79" s="329"/>
      <c r="CK79" s="329"/>
      <c r="CL79" s="329"/>
      <c r="CM79" s="329"/>
      <c r="CN79" s="329"/>
      <c r="CO79" s="329"/>
      <c r="CP79" s="329"/>
      <c r="CQ79" s="329"/>
      <c r="CR79" s="329"/>
      <c r="CS79" s="329"/>
      <c r="CT79" s="329"/>
      <c r="CU79" s="329"/>
      <c r="CV79" s="329"/>
      <c r="CW79" s="329"/>
      <c r="CX79" s="329"/>
      <c r="CY79" s="329"/>
      <c r="CZ79" s="329"/>
      <c r="DA79" s="329"/>
      <c r="DB79" s="329"/>
      <c r="DC79" s="329"/>
      <c r="DD79" s="329"/>
      <c r="DE79" s="329"/>
      <c r="DF79" s="329"/>
      <c r="DG79" s="329"/>
      <c r="DH79" s="329"/>
      <c r="DI79" s="329"/>
      <c r="DJ79" s="329"/>
      <c r="DK79" s="329"/>
      <c r="DL79" s="329"/>
      <c r="DM79" s="329"/>
      <c r="DN79" s="329"/>
      <c r="DO79" s="329"/>
      <c r="DP79" s="329"/>
      <c r="DQ79" s="329"/>
      <c r="DR79" s="329"/>
      <c r="DS79" s="329"/>
      <c r="DT79" s="329"/>
      <c r="DU79" s="329"/>
      <c r="DV79" s="329"/>
      <c r="DW79" s="329"/>
      <c r="DX79" s="329"/>
      <c r="DY79" s="329"/>
      <c r="DZ79" s="329"/>
      <c r="EA79" s="329"/>
      <c r="EB79" s="329"/>
      <c r="EC79" s="329"/>
      <c r="ED79" s="329"/>
      <c r="EE79" s="329"/>
      <c r="EF79" s="329"/>
      <c r="EG79" s="329"/>
      <c r="EH79" s="329"/>
      <c r="EI79" s="329"/>
      <c r="EJ79" s="329"/>
      <c r="EK79" s="329"/>
      <c r="EL79" s="329"/>
      <c r="EM79" s="329"/>
      <c r="EN79" s="329"/>
      <c r="EO79" s="329"/>
      <c r="EP79" s="329"/>
      <c r="EQ79" s="329"/>
      <c r="ER79" s="329"/>
      <c r="ES79" s="329"/>
      <c r="ET79" s="329"/>
      <c r="EU79" s="329"/>
      <c r="EV79" s="329"/>
      <c r="EW79" s="329"/>
      <c r="EX79" s="329"/>
      <c r="EY79" s="329"/>
      <c r="EZ79" s="329"/>
      <c r="FA79" s="329"/>
      <c r="FB79" s="329"/>
      <c r="FC79" s="329"/>
      <c r="FD79" s="329"/>
      <c r="FE79" s="329"/>
      <c r="FF79" s="329"/>
      <c r="FG79" s="329"/>
      <c r="FH79" s="329"/>
      <c r="FI79" s="329"/>
      <c r="FJ79" s="329"/>
      <c r="FK79" s="329"/>
      <c r="FL79" s="329"/>
      <c r="FM79" s="329"/>
      <c r="FN79" s="329"/>
      <c r="FO79" s="329"/>
      <c r="FP79" s="329"/>
      <c r="FQ79" s="329"/>
      <c r="FR79" s="329"/>
      <c r="FS79" s="329"/>
      <c r="FT79" s="329"/>
      <c r="FU79" s="329"/>
      <c r="FV79" s="329"/>
      <c r="FW79" s="329"/>
      <c r="FX79" s="329"/>
      <c r="FY79" s="329"/>
      <c r="FZ79" s="329"/>
      <c r="GA79" s="329"/>
      <c r="GB79" s="329"/>
      <c r="GC79" s="329"/>
      <c r="GD79" s="329"/>
      <c r="GE79" s="329"/>
      <c r="GF79" s="329"/>
      <c r="GG79" s="329"/>
      <c r="GH79" s="329"/>
      <c r="GI79" s="329"/>
      <c r="GJ79" s="329"/>
      <c r="GK79" s="329"/>
      <c r="GL79" s="329"/>
      <c r="GM79" s="329"/>
      <c r="GN79" s="329"/>
      <c r="GO79" s="329"/>
      <c r="GP79" s="329"/>
      <c r="GQ79" s="329"/>
      <c r="GR79" s="329"/>
      <c r="GS79" s="329"/>
      <c r="GT79" s="329"/>
      <c r="GU79" s="329"/>
      <c r="GV79" s="329"/>
      <c r="GW79" s="329"/>
      <c r="GX79" s="329"/>
      <c r="GY79" s="329"/>
      <c r="GZ79" s="329"/>
      <c r="HA79" s="329"/>
      <c r="HB79" s="329"/>
      <c r="HC79" s="329"/>
      <c r="HD79" s="329"/>
      <c r="HE79" s="329"/>
      <c r="HF79" s="329"/>
      <c r="HG79" s="329"/>
      <c r="HH79" s="329"/>
      <c r="HI79" s="329"/>
      <c r="HJ79" s="329"/>
      <c r="HK79" s="329"/>
      <c r="HL79" s="329"/>
      <c r="HM79" s="329"/>
      <c r="HN79" s="329"/>
      <c r="HO79" s="329"/>
      <c r="HP79" s="329"/>
      <c r="HQ79" s="329"/>
      <c r="HR79" s="329"/>
      <c r="HS79" s="329"/>
      <c r="HT79" s="329"/>
      <c r="HU79" s="329"/>
      <c r="HV79" s="329"/>
      <c r="HW79" s="329"/>
      <c r="HX79" s="329"/>
      <c r="HY79" s="329"/>
      <c r="HZ79" s="329"/>
      <c r="IA79" s="329"/>
      <c r="IB79" s="329"/>
      <c r="IC79" s="329"/>
      <c r="ID79" s="329"/>
      <c r="IE79" s="329"/>
      <c r="IF79" s="329"/>
      <c r="IG79" s="329"/>
      <c r="IH79" s="329"/>
      <c r="II79" s="329"/>
      <c r="IJ79" s="329"/>
      <c r="IK79" s="329"/>
      <c r="IL79" s="329"/>
      <c r="IM79" s="329"/>
      <c r="IN79" s="329"/>
      <c r="IO79" s="329"/>
      <c r="IP79" s="329"/>
      <c r="IQ79" s="329"/>
      <c r="IR79" s="329"/>
      <c r="IS79" s="329"/>
      <c r="IT79" s="329"/>
      <c r="IU79" s="329"/>
      <c r="IV79" s="329"/>
      <c r="IW79" s="329"/>
      <c r="IX79" s="329"/>
      <c r="IY79" s="329"/>
      <c r="IZ79" s="329"/>
      <c r="JA79" s="329"/>
      <c r="JB79" s="329"/>
      <c r="JC79" s="329"/>
      <c r="JD79" s="329"/>
      <c r="JE79" s="329"/>
      <c r="JF79" s="329"/>
      <c r="JG79" s="329"/>
      <c r="JH79" s="329"/>
      <c r="JI79" s="329"/>
      <c r="JJ79" s="329"/>
      <c r="JK79" s="329"/>
      <c r="JL79" s="329"/>
      <c r="JM79" s="329"/>
      <c r="JN79" s="329"/>
      <c r="JO79" s="329"/>
      <c r="JP79" s="329"/>
      <c r="JQ79" s="329"/>
      <c r="JR79" s="329"/>
      <c r="JS79" s="329"/>
      <c r="JT79" s="329"/>
      <c r="JU79" s="329"/>
      <c r="JV79" s="329"/>
      <c r="JW79" s="329"/>
      <c r="JX79" s="329"/>
      <c r="JY79" s="329"/>
      <c r="JZ79" s="329"/>
      <c r="KA79" s="329"/>
      <c r="KB79" s="329"/>
      <c r="KC79" s="329"/>
      <c r="KD79" s="329"/>
      <c r="KE79" s="329"/>
      <c r="KF79" s="329"/>
      <c r="KG79" s="329"/>
      <c r="KH79" s="329"/>
      <c r="KI79" s="329"/>
      <c r="KJ79" s="329"/>
      <c r="KK79" s="329"/>
      <c r="KL79" s="329"/>
      <c r="KM79" s="329"/>
      <c r="KN79" s="329"/>
      <c r="KO79" s="329"/>
      <c r="KP79" s="329"/>
      <c r="KQ79" s="329"/>
      <c r="KR79" s="329"/>
      <c r="KS79" s="329"/>
      <c r="KT79" s="329"/>
      <c r="KU79" s="329"/>
      <c r="KV79" s="329"/>
      <c r="KW79" s="329"/>
      <c r="KX79" s="329"/>
      <c r="KY79" s="329"/>
      <c r="KZ79" s="329"/>
      <c r="LA79" s="329"/>
      <c r="LB79" s="329"/>
      <c r="LC79" s="329"/>
      <c r="LD79" s="329"/>
      <c r="LE79" s="329"/>
      <c r="LF79" s="329"/>
      <c r="LG79" s="329"/>
      <c r="LH79" s="329"/>
      <c r="LI79" s="329"/>
      <c r="LJ79" s="329"/>
      <c r="LK79" s="329"/>
      <c r="LL79" s="329"/>
      <c r="LM79" s="329"/>
    </row>
    <row r="80" spans="1:325" hidden="1">
      <c r="A80" s="145" t="str">
        <f>IF(OR(Data3!B10="Grand Total",Data3!B10=0),"",Data3!B10)</f>
        <v/>
      </c>
      <c r="B80" s="176" t="s">
        <v>521</v>
      </c>
      <c r="C80" s="193" t="str">
        <f ca="1">IFERROR(VLOOKUP(A80,Rezultatai!$B$43:$C$106,2,FALSE),"")</f>
        <v/>
      </c>
      <c r="D80" s="335"/>
      <c r="E80" s="336"/>
      <c r="F80" s="329"/>
      <c r="G80" s="329"/>
      <c r="H80" s="329"/>
      <c r="I80" s="329"/>
      <c r="J80" s="329"/>
      <c r="K80" s="329"/>
      <c r="L80" s="329"/>
      <c r="M80" s="329"/>
      <c r="N80" s="329"/>
      <c r="O80" s="329"/>
      <c r="P80" s="329"/>
      <c r="Q80" s="329"/>
      <c r="R80" s="329"/>
      <c r="S80" s="329"/>
      <c r="T80" s="329"/>
      <c r="U80" s="329"/>
      <c r="V80" s="329"/>
      <c r="W80" s="329"/>
      <c r="X80" s="329"/>
      <c r="Y80" s="329"/>
      <c r="Z80" s="329"/>
      <c r="AA80" s="329"/>
      <c r="AB80" s="329"/>
      <c r="AC80" s="329"/>
      <c r="AD80" s="329"/>
      <c r="AE80" s="329"/>
      <c r="AF80" s="329"/>
      <c r="AG80" s="329"/>
      <c r="AH80" s="329"/>
      <c r="AI80" s="329"/>
      <c r="AJ80" s="329"/>
      <c r="AK80" s="329"/>
      <c r="AL80" s="329"/>
      <c r="AM80" s="329"/>
      <c r="AN80" s="329"/>
      <c r="AO80" s="329"/>
      <c r="AP80" s="329"/>
      <c r="AQ80" s="329"/>
      <c r="AR80" s="329"/>
      <c r="AS80" s="329"/>
      <c r="AT80" s="329"/>
      <c r="AU80" s="329"/>
      <c r="AV80" s="329"/>
      <c r="AW80" s="329"/>
      <c r="AX80" s="329"/>
      <c r="AY80" s="329"/>
      <c r="AZ80" s="329"/>
      <c r="BA80" s="329"/>
      <c r="BB80" s="329"/>
      <c r="BC80" s="329"/>
      <c r="BD80" s="329"/>
      <c r="BE80" s="329"/>
      <c r="BF80" s="329"/>
      <c r="BG80" s="329"/>
      <c r="BH80" s="329"/>
      <c r="BI80" s="329"/>
      <c r="BJ80" s="329"/>
      <c r="BK80" s="329"/>
      <c r="BL80" s="329"/>
      <c r="BM80" s="329"/>
      <c r="BN80" s="329"/>
      <c r="BO80" s="329"/>
      <c r="BP80" s="329"/>
      <c r="BQ80" s="329"/>
      <c r="BR80" s="329"/>
      <c r="BS80" s="329"/>
      <c r="BT80" s="329"/>
      <c r="BU80" s="329"/>
      <c r="BV80" s="329"/>
      <c r="BW80" s="329"/>
      <c r="BX80" s="329"/>
      <c r="BY80" s="329"/>
      <c r="BZ80" s="329"/>
      <c r="CA80" s="329"/>
      <c r="CB80" s="329"/>
      <c r="CC80" s="329"/>
      <c r="CD80" s="329"/>
      <c r="CE80" s="329"/>
      <c r="CF80" s="329"/>
      <c r="CG80" s="329"/>
      <c r="CH80" s="329"/>
      <c r="CI80" s="329"/>
      <c r="CJ80" s="329"/>
      <c r="CK80" s="329"/>
      <c r="CL80" s="329"/>
      <c r="CM80" s="329"/>
      <c r="CN80" s="329"/>
      <c r="CO80" s="329"/>
      <c r="CP80" s="329"/>
      <c r="CQ80" s="329"/>
      <c r="CR80" s="329"/>
      <c r="CS80" s="329"/>
      <c r="CT80" s="329"/>
      <c r="CU80" s="329"/>
      <c r="CV80" s="329"/>
      <c r="CW80" s="329"/>
      <c r="CX80" s="329"/>
      <c r="CY80" s="329"/>
      <c r="CZ80" s="329"/>
      <c r="DA80" s="329"/>
      <c r="DB80" s="329"/>
      <c r="DC80" s="329"/>
      <c r="DD80" s="329"/>
      <c r="DE80" s="329"/>
      <c r="DF80" s="329"/>
      <c r="DG80" s="329"/>
      <c r="DH80" s="329"/>
      <c r="DI80" s="329"/>
      <c r="DJ80" s="329"/>
      <c r="DK80" s="329"/>
      <c r="DL80" s="329"/>
      <c r="DM80" s="329"/>
      <c r="DN80" s="329"/>
      <c r="DO80" s="329"/>
      <c r="DP80" s="329"/>
      <c r="DQ80" s="329"/>
      <c r="DR80" s="329"/>
      <c r="DS80" s="329"/>
      <c r="DT80" s="329"/>
      <c r="DU80" s="329"/>
      <c r="DV80" s="329"/>
      <c r="DW80" s="329"/>
      <c r="DX80" s="329"/>
      <c r="DY80" s="329"/>
      <c r="DZ80" s="329"/>
      <c r="EA80" s="329"/>
      <c r="EB80" s="329"/>
      <c r="EC80" s="329"/>
      <c r="ED80" s="329"/>
      <c r="EE80" s="329"/>
      <c r="EF80" s="329"/>
      <c r="EG80" s="329"/>
      <c r="EH80" s="329"/>
      <c r="EI80" s="329"/>
      <c r="EJ80" s="329"/>
      <c r="EK80" s="329"/>
      <c r="EL80" s="329"/>
      <c r="EM80" s="329"/>
      <c r="EN80" s="329"/>
      <c r="EO80" s="329"/>
      <c r="EP80" s="329"/>
      <c r="EQ80" s="329"/>
      <c r="ER80" s="329"/>
      <c r="ES80" s="329"/>
      <c r="ET80" s="329"/>
      <c r="EU80" s="329"/>
      <c r="EV80" s="329"/>
      <c r="EW80" s="329"/>
      <c r="EX80" s="329"/>
      <c r="EY80" s="329"/>
      <c r="EZ80" s="329"/>
      <c r="FA80" s="329"/>
      <c r="FB80" s="329"/>
      <c r="FC80" s="329"/>
      <c r="FD80" s="329"/>
      <c r="FE80" s="329"/>
      <c r="FF80" s="329"/>
      <c r="FG80" s="329"/>
      <c r="FH80" s="329"/>
      <c r="FI80" s="329"/>
      <c r="FJ80" s="329"/>
      <c r="FK80" s="329"/>
      <c r="FL80" s="329"/>
      <c r="FM80" s="329"/>
      <c r="FN80" s="329"/>
      <c r="FO80" s="329"/>
      <c r="FP80" s="329"/>
      <c r="FQ80" s="329"/>
      <c r="FR80" s="329"/>
      <c r="FS80" s="329"/>
      <c r="FT80" s="329"/>
      <c r="FU80" s="329"/>
      <c r="FV80" s="329"/>
      <c r="FW80" s="329"/>
      <c r="FX80" s="329"/>
      <c r="FY80" s="329"/>
      <c r="FZ80" s="329"/>
      <c r="GA80" s="329"/>
      <c r="GB80" s="329"/>
      <c r="GC80" s="329"/>
      <c r="GD80" s="329"/>
      <c r="GE80" s="329"/>
      <c r="GF80" s="329"/>
      <c r="GG80" s="329"/>
      <c r="GH80" s="329"/>
      <c r="GI80" s="329"/>
      <c r="GJ80" s="329"/>
      <c r="GK80" s="329"/>
      <c r="GL80" s="329"/>
      <c r="GM80" s="329"/>
      <c r="GN80" s="329"/>
      <c r="GO80" s="329"/>
      <c r="GP80" s="329"/>
      <c r="GQ80" s="329"/>
      <c r="GR80" s="329"/>
      <c r="GS80" s="329"/>
      <c r="GT80" s="329"/>
      <c r="GU80" s="329"/>
      <c r="GV80" s="329"/>
      <c r="GW80" s="329"/>
      <c r="GX80" s="329"/>
      <c r="GY80" s="329"/>
      <c r="GZ80" s="329"/>
      <c r="HA80" s="329"/>
      <c r="HB80" s="329"/>
      <c r="HC80" s="329"/>
      <c r="HD80" s="329"/>
      <c r="HE80" s="329"/>
      <c r="HF80" s="329"/>
      <c r="HG80" s="329"/>
      <c r="HH80" s="329"/>
      <c r="HI80" s="329"/>
      <c r="HJ80" s="329"/>
      <c r="HK80" s="329"/>
      <c r="HL80" s="329"/>
      <c r="HM80" s="329"/>
      <c r="HN80" s="329"/>
      <c r="HO80" s="329"/>
      <c r="HP80" s="329"/>
      <c r="HQ80" s="329"/>
      <c r="HR80" s="329"/>
      <c r="HS80" s="329"/>
      <c r="HT80" s="329"/>
      <c r="HU80" s="329"/>
      <c r="HV80" s="329"/>
      <c r="HW80" s="329"/>
      <c r="HX80" s="329"/>
      <c r="HY80" s="329"/>
      <c r="HZ80" s="329"/>
      <c r="IA80" s="329"/>
      <c r="IB80" s="329"/>
      <c r="IC80" s="329"/>
      <c r="ID80" s="329"/>
      <c r="IE80" s="329"/>
      <c r="IF80" s="329"/>
      <c r="IG80" s="329"/>
      <c r="IH80" s="329"/>
      <c r="II80" s="329"/>
      <c r="IJ80" s="329"/>
      <c r="IK80" s="329"/>
      <c r="IL80" s="329"/>
      <c r="IM80" s="329"/>
      <c r="IN80" s="329"/>
      <c r="IO80" s="329"/>
      <c r="IP80" s="329"/>
      <c r="IQ80" s="329"/>
      <c r="IR80" s="329"/>
      <c r="IS80" s="329"/>
      <c r="IT80" s="329"/>
      <c r="IU80" s="329"/>
      <c r="IV80" s="329"/>
      <c r="IW80" s="329"/>
      <c r="IX80" s="329"/>
      <c r="IY80" s="329"/>
      <c r="IZ80" s="329"/>
      <c r="JA80" s="329"/>
      <c r="JB80" s="329"/>
      <c r="JC80" s="329"/>
      <c r="JD80" s="329"/>
      <c r="JE80" s="329"/>
      <c r="JF80" s="329"/>
      <c r="JG80" s="329"/>
      <c r="JH80" s="329"/>
      <c r="JI80" s="329"/>
      <c r="JJ80" s="329"/>
      <c r="JK80" s="329"/>
      <c r="JL80" s="329"/>
      <c r="JM80" s="329"/>
      <c r="JN80" s="329"/>
      <c r="JO80" s="329"/>
      <c r="JP80" s="329"/>
      <c r="JQ80" s="329"/>
      <c r="JR80" s="329"/>
      <c r="JS80" s="329"/>
      <c r="JT80" s="329"/>
      <c r="JU80" s="329"/>
      <c r="JV80" s="329"/>
      <c r="JW80" s="329"/>
      <c r="JX80" s="329"/>
      <c r="JY80" s="329"/>
      <c r="JZ80" s="329"/>
      <c r="KA80" s="329"/>
      <c r="KB80" s="329"/>
      <c r="KC80" s="329"/>
      <c r="KD80" s="329"/>
      <c r="KE80" s="329"/>
      <c r="KF80" s="329"/>
      <c r="KG80" s="329"/>
      <c r="KH80" s="329"/>
      <c r="KI80" s="329"/>
      <c r="KJ80" s="329"/>
      <c r="KK80" s="329"/>
      <c r="KL80" s="329"/>
      <c r="KM80" s="329"/>
      <c r="KN80" s="329"/>
      <c r="KO80" s="329"/>
      <c r="KP80" s="329"/>
      <c r="KQ80" s="329"/>
      <c r="KR80" s="329"/>
      <c r="KS80" s="329"/>
      <c r="KT80" s="329"/>
      <c r="KU80" s="329"/>
      <c r="KV80" s="329"/>
      <c r="KW80" s="329"/>
      <c r="KX80" s="329"/>
      <c r="KY80" s="329"/>
      <c r="KZ80" s="329"/>
      <c r="LA80" s="329"/>
      <c r="LB80" s="329"/>
      <c r="LC80" s="329"/>
      <c r="LD80" s="329"/>
      <c r="LE80" s="329"/>
      <c r="LF80" s="329"/>
      <c r="LG80" s="329"/>
      <c r="LH80" s="329"/>
      <c r="LI80" s="329"/>
      <c r="LJ80" s="329"/>
      <c r="LK80" s="329"/>
      <c r="LL80" s="329"/>
      <c r="LM80" s="329"/>
    </row>
    <row r="81" spans="1:325" hidden="1">
      <c r="A81" s="145" t="str">
        <f>IF(OR(Data3!B11="Grand Total",Data3!B11=0),"",Data3!B11)</f>
        <v/>
      </c>
      <c r="B81" s="176" t="s">
        <v>522</v>
      </c>
      <c r="C81" s="193" t="str">
        <f ca="1">IFERROR(VLOOKUP(A81,Rezultatai!$B$43:$C$106,2,FALSE),"")</f>
        <v/>
      </c>
      <c r="D81" s="335"/>
      <c r="E81" s="336"/>
      <c r="F81" s="329"/>
      <c r="G81" s="329"/>
      <c r="H81" s="329"/>
      <c r="I81" s="329"/>
      <c r="J81" s="329"/>
      <c r="K81" s="329"/>
      <c r="L81" s="329"/>
      <c r="M81" s="329"/>
      <c r="N81" s="329"/>
      <c r="O81" s="329"/>
      <c r="P81" s="329"/>
      <c r="Q81" s="329"/>
      <c r="R81" s="329"/>
      <c r="S81" s="329"/>
      <c r="T81" s="329"/>
      <c r="U81" s="329"/>
      <c r="V81" s="329"/>
      <c r="W81" s="329"/>
      <c r="X81" s="329"/>
      <c r="Y81" s="329"/>
      <c r="Z81" s="329"/>
      <c r="AA81" s="329"/>
      <c r="AB81" s="329"/>
      <c r="AC81" s="329"/>
      <c r="AD81" s="329"/>
      <c r="AE81" s="329"/>
      <c r="AF81" s="329"/>
      <c r="AG81" s="329"/>
      <c r="AH81" s="329"/>
      <c r="AI81" s="329"/>
      <c r="AJ81" s="329"/>
      <c r="AK81" s="329"/>
      <c r="AL81" s="329"/>
      <c r="AM81" s="329"/>
      <c r="AN81" s="329"/>
      <c r="AO81" s="329"/>
      <c r="AP81" s="329"/>
      <c r="AQ81" s="329"/>
      <c r="AR81" s="329"/>
      <c r="AS81" s="329"/>
      <c r="AT81" s="329"/>
      <c r="AU81" s="329"/>
      <c r="AV81" s="329"/>
      <c r="AW81" s="329"/>
      <c r="AX81" s="329"/>
      <c r="AY81" s="329"/>
      <c r="AZ81" s="329"/>
      <c r="BA81" s="329"/>
      <c r="BB81" s="329"/>
      <c r="BC81" s="329"/>
      <c r="BD81" s="329"/>
      <c r="BE81" s="329"/>
      <c r="BF81" s="329"/>
      <c r="BG81" s="329"/>
      <c r="BH81" s="329"/>
      <c r="BI81" s="329"/>
      <c r="BJ81" s="329"/>
      <c r="BK81" s="329"/>
      <c r="BL81" s="329"/>
      <c r="BM81" s="329"/>
      <c r="BN81" s="329"/>
      <c r="BO81" s="329"/>
      <c r="BP81" s="329"/>
      <c r="BQ81" s="329"/>
      <c r="BR81" s="329"/>
      <c r="BS81" s="329"/>
      <c r="BT81" s="329"/>
      <c r="BU81" s="329"/>
      <c r="BV81" s="329"/>
      <c r="BW81" s="329"/>
      <c r="BX81" s="329"/>
      <c r="BY81" s="329"/>
      <c r="BZ81" s="329"/>
      <c r="CA81" s="329"/>
      <c r="CB81" s="329"/>
      <c r="CC81" s="329"/>
      <c r="CD81" s="329"/>
      <c r="CE81" s="329"/>
      <c r="CF81" s="329"/>
      <c r="CG81" s="329"/>
      <c r="CH81" s="329"/>
      <c r="CI81" s="329"/>
      <c r="CJ81" s="329"/>
      <c r="CK81" s="329"/>
      <c r="CL81" s="329"/>
      <c r="CM81" s="329"/>
      <c r="CN81" s="329"/>
      <c r="CO81" s="329"/>
      <c r="CP81" s="329"/>
      <c r="CQ81" s="329"/>
      <c r="CR81" s="329"/>
      <c r="CS81" s="329"/>
      <c r="CT81" s="329"/>
      <c r="CU81" s="329"/>
      <c r="CV81" s="329"/>
      <c r="CW81" s="329"/>
      <c r="CX81" s="329"/>
      <c r="CY81" s="329"/>
      <c r="CZ81" s="329"/>
      <c r="DA81" s="329"/>
      <c r="DB81" s="329"/>
      <c r="DC81" s="329"/>
      <c r="DD81" s="329"/>
      <c r="DE81" s="329"/>
      <c r="DF81" s="329"/>
      <c r="DG81" s="329"/>
      <c r="DH81" s="329"/>
      <c r="DI81" s="329"/>
      <c r="DJ81" s="329"/>
      <c r="DK81" s="329"/>
      <c r="DL81" s="329"/>
      <c r="DM81" s="329"/>
      <c r="DN81" s="329"/>
      <c r="DO81" s="329"/>
      <c r="DP81" s="329"/>
      <c r="DQ81" s="329"/>
      <c r="DR81" s="329"/>
      <c r="DS81" s="329"/>
      <c r="DT81" s="329"/>
      <c r="DU81" s="329"/>
      <c r="DV81" s="329"/>
      <c r="DW81" s="329"/>
      <c r="DX81" s="329"/>
      <c r="DY81" s="329"/>
      <c r="DZ81" s="329"/>
      <c r="EA81" s="329"/>
      <c r="EB81" s="329"/>
      <c r="EC81" s="329"/>
      <c r="ED81" s="329"/>
      <c r="EE81" s="329"/>
      <c r="EF81" s="329"/>
      <c r="EG81" s="329"/>
      <c r="EH81" s="329"/>
      <c r="EI81" s="329"/>
      <c r="EJ81" s="329"/>
      <c r="EK81" s="329"/>
      <c r="EL81" s="329"/>
      <c r="EM81" s="329"/>
      <c r="EN81" s="329"/>
      <c r="EO81" s="329"/>
      <c r="EP81" s="329"/>
      <c r="EQ81" s="329"/>
      <c r="ER81" s="329"/>
      <c r="ES81" s="329"/>
      <c r="ET81" s="329"/>
      <c r="EU81" s="329"/>
      <c r="EV81" s="329"/>
      <c r="EW81" s="329"/>
      <c r="EX81" s="329"/>
      <c r="EY81" s="329"/>
      <c r="EZ81" s="329"/>
      <c r="FA81" s="329"/>
      <c r="FB81" s="329"/>
      <c r="FC81" s="329"/>
      <c r="FD81" s="329"/>
      <c r="FE81" s="329"/>
      <c r="FF81" s="329"/>
      <c r="FG81" s="329"/>
      <c r="FH81" s="329"/>
      <c r="FI81" s="329"/>
      <c r="FJ81" s="329"/>
      <c r="FK81" s="329"/>
      <c r="FL81" s="329"/>
      <c r="FM81" s="329"/>
      <c r="FN81" s="329"/>
      <c r="FO81" s="329"/>
      <c r="FP81" s="329"/>
      <c r="FQ81" s="329"/>
      <c r="FR81" s="329"/>
      <c r="FS81" s="329"/>
      <c r="FT81" s="329"/>
      <c r="FU81" s="329"/>
      <c r="FV81" s="329"/>
      <c r="FW81" s="329"/>
      <c r="FX81" s="329"/>
      <c r="FY81" s="329"/>
      <c r="FZ81" s="329"/>
      <c r="GA81" s="329"/>
      <c r="GB81" s="329"/>
      <c r="GC81" s="329"/>
      <c r="GD81" s="329"/>
      <c r="GE81" s="329"/>
      <c r="GF81" s="329"/>
      <c r="GG81" s="329"/>
      <c r="GH81" s="329"/>
      <c r="GI81" s="329"/>
      <c r="GJ81" s="329"/>
      <c r="GK81" s="329"/>
      <c r="GL81" s="329"/>
      <c r="GM81" s="329"/>
      <c r="GN81" s="329"/>
      <c r="GO81" s="329"/>
      <c r="GP81" s="329"/>
      <c r="GQ81" s="329"/>
      <c r="GR81" s="329"/>
      <c r="GS81" s="329"/>
      <c r="GT81" s="329"/>
      <c r="GU81" s="329"/>
      <c r="GV81" s="329"/>
      <c r="GW81" s="329"/>
      <c r="GX81" s="329"/>
      <c r="GY81" s="329"/>
      <c r="GZ81" s="329"/>
      <c r="HA81" s="329"/>
      <c r="HB81" s="329"/>
      <c r="HC81" s="329"/>
      <c r="HD81" s="329"/>
      <c r="HE81" s="329"/>
      <c r="HF81" s="329"/>
      <c r="HG81" s="329"/>
      <c r="HH81" s="329"/>
      <c r="HI81" s="329"/>
      <c r="HJ81" s="329"/>
      <c r="HK81" s="329"/>
      <c r="HL81" s="329"/>
      <c r="HM81" s="329"/>
      <c r="HN81" s="329"/>
      <c r="HO81" s="329"/>
      <c r="HP81" s="329"/>
      <c r="HQ81" s="329"/>
      <c r="HR81" s="329"/>
      <c r="HS81" s="329"/>
      <c r="HT81" s="329"/>
      <c r="HU81" s="329"/>
      <c r="HV81" s="329"/>
      <c r="HW81" s="329"/>
      <c r="HX81" s="329"/>
      <c r="HY81" s="329"/>
      <c r="HZ81" s="329"/>
      <c r="IA81" s="329"/>
      <c r="IB81" s="329"/>
      <c r="IC81" s="329"/>
      <c r="ID81" s="329"/>
      <c r="IE81" s="329"/>
      <c r="IF81" s="329"/>
      <c r="IG81" s="329"/>
      <c r="IH81" s="329"/>
      <c r="II81" s="329"/>
      <c r="IJ81" s="329"/>
      <c r="IK81" s="329"/>
      <c r="IL81" s="329"/>
      <c r="IM81" s="329"/>
      <c r="IN81" s="329"/>
      <c r="IO81" s="329"/>
      <c r="IP81" s="329"/>
      <c r="IQ81" s="329"/>
      <c r="IR81" s="329"/>
      <c r="IS81" s="329"/>
      <c r="IT81" s="329"/>
      <c r="IU81" s="329"/>
      <c r="IV81" s="329"/>
      <c r="IW81" s="329"/>
      <c r="IX81" s="329"/>
      <c r="IY81" s="329"/>
      <c r="IZ81" s="329"/>
      <c r="JA81" s="329"/>
      <c r="JB81" s="329"/>
      <c r="JC81" s="329"/>
      <c r="JD81" s="329"/>
      <c r="JE81" s="329"/>
      <c r="JF81" s="329"/>
      <c r="JG81" s="329"/>
      <c r="JH81" s="329"/>
      <c r="JI81" s="329"/>
      <c r="JJ81" s="329"/>
      <c r="JK81" s="329"/>
      <c r="JL81" s="329"/>
      <c r="JM81" s="329"/>
      <c r="JN81" s="329"/>
      <c r="JO81" s="329"/>
      <c r="JP81" s="329"/>
      <c r="JQ81" s="329"/>
      <c r="JR81" s="329"/>
      <c r="JS81" s="329"/>
      <c r="JT81" s="329"/>
      <c r="JU81" s="329"/>
      <c r="JV81" s="329"/>
      <c r="JW81" s="329"/>
      <c r="JX81" s="329"/>
      <c r="JY81" s="329"/>
      <c r="JZ81" s="329"/>
      <c r="KA81" s="329"/>
      <c r="KB81" s="329"/>
      <c r="KC81" s="329"/>
      <c r="KD81" s="329"/>
      <c r="KE81" s="329"/>
      <c r="KF81" s="329"/>
      <c r="KG81" s="329"/>
      <c r="KH81" s="329"/>
      <c r="KI81" s="329"/>
      <c r="KJ81" s="329"/>
      <c r="KK81" s="329"/>
      <c r="KL81" s="329"/>
      <c r="KM81" s="329"/>
      <c r="KN81" s="329"/>
      <c r="KO81" s="329"/>
      <c r="KP81" s="329"/>
      <c r="KQ81" s="329"/>
      <c r="KR81" s="329"/>
      <c r="KS81" s="329"/>
      <c r="KT81" s="329"/>
      <c r="KU81" s="329"/>
      <c r="KV81" s="329"/>
      <c r="KW81" s="329"/>
      <c r="KX81" s="329"/>
      <c r="KY81" s="329"/>
      <c r="KZ81" s="329"/>
      <c r="LA81" s="329"/>
      <c r="LB81" s="329"/>
      <c r="LC81" s="329"/>
      <c r="LD81" s="329"/>
      <c r="LE81" s="329"/>
      <c r="LF81" s="329"/>
      <c r="LG81" s="329"/>
      <c r="LH81" s="329"/>
      <c r="LI81" s="329"/>
      <c r="LJ81" s="329"/>
      <c r="LK81" s="329"/>
      <c r="LL81" s="329"/>
      <c r="LM81" s="329"/>
    </row>
    <row r="82" spans="1:325" hidden="1">
      <c r="A82" s="145" t="str">
        <f>IF(OR(Data3!B12="Grand Total",Data3!B12=0),"",Data3!B12)</f>
        <v/>
      </c>
      <c r="B82" s="176" t="s">
        <v>523</v>
      </c>
      <c r="C82" s="193" t="str">
        <f ca="1">IFERROR(VLOOKUP(A82,Rezultatai!$B$43:$C$106,2,FALSE),"")</f>
        <v/>
      </c>
      <c r="D82" s="335"/>
      <c r="E82" s="336"/>
      <c r="F82" s="329"/>
      <c r="G82" s="329"/>
      <c r="H82" s="329"/>
      <c r="I82" s="329"/>
      <c r="J82" s="329"/>
      <c r="K82" s="329"/>
      <c r="L82" s="329"/>
      <c r="M82" s="329"/>
      <c r="N82" s="329"/>
      <c r="O82" s="329"/>
      <c r="P82" s="329"/>
      <c r="Q82" s="329"/>
      <c r="R82" s="329"/>
      <c r="S82" s="329"/>
      <c r="T82" s="329"/>
      <c r="U82" s="329"/>
      <c r="V82" s="329"/>
      <c r="W82" s="329"/>
      <c r="X82" s="329"/>
      <c r="Y82" s="329"/>
      <c r="Z82" s="329"/>
      <c r="AA82" s="329"/>
      <c r="AB82" s="329"/>
      <c r="AC82" s="329"/>
      <c r="AD82" s="329"/>
      <c r="AE82" s="329"/>
      <c r="AF82" s="329"/>
      <c r="AG82" s="329"/>
      <c r="AH82" s="329"/>
      <c r="AI82" s="329"/>
      <c r="AJ82" s="329"/>
      <c r="AK82" s="329"/>
      <c r="AL82" s="329"/>
      <c r="AM82" s="329"/>
      <c r="AN82" s="329"/>
      <c r="AO82" s="329"/>
      <c r="AP82" s="329"/>
      <c r="AQ82" s="329"/>
      <c r="AR82" s="329"/>
      <c r="AS82" s="329"/>
      <c r="AT82" s="329"/>
      <c r="AU82" s="329"/>
      <c r="AV82" s="329"/>
      <c r="AW82" s="329"/>
      <c r="AX82" s="329"/>
      <c r="AY82" s="329"/>
      <c r="AZ82" s="329"/>
      <c r="BA82" s="329"/>
      <c r="BB82" s="329"/>
      <c r="BC82" s="329"/>
      <c r="BD82" s="329"/>
      <c r="BE82" s="329"/>
      <c r="BF82" s="329"/>
      <c r="BG82" s="329"/>
      <c r="BH82" s="329"/>
      <c r="BI82" s="329"/>
      <c r="BJ82" s="329"/>
      <c r="BK82" s="329"/>
      <c r="BL82" s="329"/>
      <c r="BM82" s="329"/>
      <c r="BN82" s="329"/>
      <c r="BO82" s="329"/>
      <c r="BP82" s="329"/>
      <c r="BQ82" s="329"/>
      <c r="BR82" s="329"/>
      <c r="BS82" s="329"/>
      <c r="BT82" s="329"/>
      <c r="BU82" s="329"/>
      <c r="BV82" s="329"/>
      <c r="BW82" s="329"/>
      <c r="BX82" s="329"/>
      <c r="BY82" s="329"/>
      <c r="BZ82" s="329"/>
      <c r="CA82" s="329"/>
      <c r="CB82" s="329"/>
      <c r="CC82" s="329"/>
      <c r="CD82" s="329"/>
      <c r="CE82" s="329"/>
      <c r="CF82" s="329"/>
      <c r="CG82" s="329"/>
      <c r="CH82" s="329"/>
      <c r="CI82" s="329"/>
      <c r="CJ82" s="329"/>
      <c r="CK82" s="329"/>
      <c r="CL82" s="329"/>
      <c r="CM82" s="329"/>
      <c r="CN82" s="329"/>
      <c r="CO82" s="329"/>
      <c r="CP82" s="329"/>
      <c r="CQ82" s="329"/>
      <c r="CR82" s="329"/>
      <c r="CS82" s="329"/>
      <c r="CT82" s="329"/>
      <c r="CU82" s="329"/>
      <c r="CV82" s="329"/>
      <c r="CW82" s="329"/>
      <c r="CX82" s="329"/>
      <c r="CY82" s="329"/>
      <c r="CZ82" s="329"/>
      <c r="DA82" s="329"/>
      <c r="DB82" s="329"/>
      <c r="DC82" s="329"/>
      <c r="DD82" s="329"/>
      <c r="DE82" s="329"/>
      <c r="DF82" s="329"/>
      <c r="DG82" s="329"/>
      <c r="DH82" s="329"/>
      <c r="DI82" s="329"/>
      <c r="DJ82" s="329"/>
      <c r="DK82" s="329"/>
      <c r="DL82" s="329"/>
      <c r="DM82" s="329"/>
      <c r="DN82" s="329"/>
      <c r="DO82" s="329"/>
      <c r="DP82" s="329"/>
      <c r="DQ82" s="329"/>
      <c r="DR82" s="329"/>
      <c r="DS82" s="329"/>
      <c r="DT82" s="329"/>
      <c r="DU82" s="329"/>
      <c r="DV82" s="329"/>
      <c r="DW82" s="329"/>
      <c r="DX82" s="329"/>
      <c r="DY82" s="329"/>
      <c r="DZ82" s="329"/>
      <c r="EA82" s="329"/>
      <c r="EB82" s="329"/>
      <c r="EC82" s="329"/>
      <c r="ED82" s="329"/>
      <c r="EE82" s="329"/>
      <c r="EF82" s="329"/>
      <c r="EG82" s="329"/>
      <c r="EH82" s="329"/>
      <c r="EI82" s="329"/>
      <c r="EJ82" s="329"/>
      <c r="EK82" s="329"/>
      <c r="EL82" s="329"/>
      <c r="EM82" s="329"/>
      <c r="EN82" s="329"/>
      <c r="EO82" s="329"/>
      <c r="EP82" s="329"/>
      <c r="EQ82" s="329"/>
      <c r="ER82" s="329"/>
      <c r="ES82" s="329"/>
      <c r="ET82" s="329"/>
      <c r="EU82" s="329"/>
      <c r="EV82" s="329"/>
      <c r="EW82" s="329"/>
      <c r="EX82" s="329"/>
      <c r="EY82" s="329"/>
      <c r="EZ82" s="329"/>
      <c r="FA82" s="329"/>
      <c r="FB82" s="329"/>
      <c r="FC82" s="329"/>
      <c r="FD82" s="329"/>
      <c r="FE82" s="329"/>
      <c r="FF82" s="329"/>
      <c r="FG82" s="329"/>
      <c r="FH82" s="329"/>
      <c r="FI82" s="329"/>
      <c r="FJ82" s="329"/>
      <c r="FK82" s="329"/>
      <c r="FL82" s="329"/>
      <c r="FM82" s="329"/>
      <c r="FN82" s="329"/>
      <c r="FO82" s="329"/>
      <c r="FP82" s="329"/>
      <c r="FQ82" s="329"/>
      <c r="FR82" s="329"/>
      <c r="FS82" s="329"/>
      <c r="FT82" s="329"/>
      <c r="FU82" s="329"/>
      <c r="FV82" s="329"/>
      <c r="FW82" s="329"/>
      <c r="FX82" s="329"/>
      <c r="FY82" s="329"/>
      <c r="FZ82" s="329"/>
      <c r="GA82" s="329"/>
      <c r="GB82" s="329"/>
      <c r="GC82" s="329"/>
      <c r="GD82" s="329"/>
      <c r="GE82" s="329"/>
      <c r="GF82" s="329"/>
      <c r="GG82" s="329"/>
      <c r="GH82" s="329"/>
      <c r="GI82" s="329"/>
      <c r="GJ82" s="329"/>
      <c r="GK82" s="329"/>
      <c r="GL82" s="329"/>
      <c r="GM82" s="329"/>
      <c r="GN82" s="329"/>
      <c r="GO82" s="329"/>
      <c r="GP82" s="329"/>
      <c r="GQ82" s="329"/>
      <c r="GR82" s="329"/>
      <c r="GS82" s="329"/>
      <c r="GT82" s="329"/>
      <c r="GU82" s="329"/>
      <c r="GV82" s="329"/>
      <c r="GW82" s="329"/>
      <c r="GX82" s="329"/>
      <c r="GY82" s="329"/>
      <c r="GZ82" s="329"/>
      <c r="HA82" s="329"/>
      <c r="HB82" s="329"/>
      <c r="HC82" s="329"/>
      <c r="HD82" s="329"/>
      <c r="HE82" s="329"/>
      <c r="HF82" s="329"/>
      <c r="HG82" s="329"/>
      <c r="HH82" s="329"/>
      <c r="HI82" s="329"/>
      <c r="HJ82" s="329"/>
      <c r="HK82" s="329"/>
      <c r="HL82" s="329"/>
      <c r="HM82" s="329"/>
      <c r="HN82" s="329"/>
      <c r="HO82" s="329"/>
      <c r="HP82" s="329"/>
      <c r="HQ82" s="329"/>
      <c r="HR82" s="329"/>
      <c r="HS82" s="329"/>
      <c r="HT82" s="329"/>
      <c r="HU82" s="329"/>
      <c r="HV82" s="329"/>
      <c r="HW82" s="329"/>
      <c r="HX82" s="329"/>
      <c r="HY82" s="329"/>
      <c r="HZ82" s="329"/>
      <c r="IA82" s="329"/>
      <c r="IB82" s="329"/>
      <c r="IC82" s="329"/>
      <c r="ID82" s="329"/>
      <c r="IE82" s="329"/>
      <c r="IF82" s="329"/>
      <c r="IG82" s="329"/>
      <c r="IH82" s="329"/>
      <c r="II82" s="329"/>
      <c r="IJ82" s="329"/>
      <c r="IK82" s="329"/>
      <c r="IL82" s="329"/>
      <c r="IM82" s="329"/>
      <c r="IN82" s="329"/>
      <c r="IO82" s="329"/>
      <c r="IP82" s="329"/>
      <c r="IQ82" s="329"/>
      <c r="IR82" s="329"/>
      <c r="IS82" s="329"/>
      <c r="IT82" s="329"/>
      <c r="IU82" s="329"/>
      <c r="IV82" s="329"/>
      <c r="IW82" s="329"/>
      <c r="IX82" s="329"/>
      <c r="IY82" s="329"/>
      <c r="IZ82" s="329"/>
      <c r="JA82" s="329"/>
      <c r="JB82" s="329"/>
      <c r="JC82" s="329"/>
      <c r="JD82" s="329"/>
      <c r="JE82" s="329"/>
      <c r="JF82" s="329"/>
      <c r="JG82" s="329"/>
      <c r="JH82" s="329"/>
      <c r="JI82" s="329"/>
      <c r="JJ82" s="329"/>
      <c r="JK82" s="329"/>
      <c r="JL82" s="329"/>
      <c r="JM82" s="329"/>
      <c r="JN82" s="329"/>
      <c r="JO82" s="329"/>
      <c r="JP82" s="329"/>
      <c r="JQ82" s="329"/>
      <c r="JR82" s="329"/>
      <c r="JS82" s="329"/>
      <c r="JT82" s="329"/>
      <c r="JU82" s="329"/>
      <c r="JV82" s="329"/>
      <c r="JW82" s="329"/>
      <c r="JX82" s="329"/>
      <c r="JY82" s="329"/>
      <c r="JZ82" s="329"/>
      <c r="KA82" s="329"/>
      <c r="KB82" s="329"/>
      <c r="KC82" s="329"/>
      <c r="KD82" s="329"/>
      <c r="KE82" s="329"/>
      <c r="KF82" s="329"/>
      <c r="KG82" s="329"/>
      <c r="KH82" s="329"/>
      <c r="KI82" s="329"/>
      <c r="KJ82" s="329"/>
      <c r="KK82" s="329"/>
      <c r="KL82" s="329"/>
      <c r="KM82" s="329"/>
      <c r="KN82" s="329"/>
      <c r="KO82" s="329"/>
      <c r="KP82" s="329"/>
      <c r="KQ82" s="329"/>
      <c r="KR82" s="329"/>
      <c r="KS82" s="329"/>
      <c r="KT82" s="329"/>
      <c r="KU82" s="329"/>
      <c r="KV82" s="329"/>
      <c r="KW82" s="329"/>
      <c r="KX82" s="329"/>
      <c r="KY82" s="329"/>
      <c r="KZ82" s="329"/>
      <c r="LA82" s="329"/>
      <c r="LB82" s="329"/>
      <c r="LC82" s="329"/>
      <c r="LD82" s="329"/>
      <c r="LE82" s="329"/>
      <c r="LF82" s="329"/>
      <c r="LG82" s="329"/>
      <c r="LH82" s="329"/>
      <c r="LI82" s="329"/>
      <c r="LJ82" s="329"/>
      <c r="LK82" s="329"/>
      <c r="LL82" s="329"/>
      <c r="LM82" s="329"/>
    </row>
    <row r="83" spans="1:325" hidden="1">
      <c r="A83" s="145" t="str">
        <f>IF(OR(Data3!B13="Grand Total",Data3!B13=0),"",Data3!B13)</f>
        <v/>
      </c>
      <c r="B83" s="176" t="s">
        <v>524</v>
      </c>
      <c r="C83" s="193" t="str">
        <f ca="1">IFERROR(VLOOKUP(A83,Rezultatai!$B$43:$C$106,2,FALSE),"")</f>
        <v/>
      </c>
      <c r="D83" s="335"/>
      <c r="E83" s="336"/>
      <c r="F83" s="329"/>
      <c r="G83" s="329"/>
      <c r="H83" s="329"/>
      <c r="I83" s="329"/>
      <c r="J83" s="329"/>
      <c r="K83" s="329"/>
      <c r="L83" s="329"/>
      <c r="M83" s="329"/>
      <c r="N83" s="329"/>
      <c r="O83" s="329"/>
      <c r="P83" s="329"/>
      <c r="Q83" s="329"/>
      <c r="R83" s="329"/>
      <c r="S83" s="329"/>
      <c r="T83" s="329"/>
      <c r="U83" s="329"/>
      <c r="V83" s="329"/>
      <c r="W83" s="329"/>
      <c r="X83" s="329"/>
      <c r="Y83" s="329"/>
      <c r="Z83" s="329"/>
      <c r="AA83" s="329"/>
      <c r="AB83" s="329"/>
      <c r="AC83" s="329"/>
      <c r="AD83" s="329"/>
      <c r="AE83" s="329"/>
      <c r="AF83" s="329"/>
      <c r="AG83" s="329"/>
      <c r="AH83" s="329"/>
      <c r="AI83" s="329"/>
      <c r="AJ83" s="329"/>
      <c r="AK83" s="329"/>
      <c r="AL83" s="329"/>
      <c r="AM83" s="329"/>
      <c r="AN83" s="329"/>
      <c r="AO83" s="329"/>
      <c r="AP83" s="329"/>
      <c r="AQ83" s="329"/>
      <c r="AR83" s="329"/>
      <c r="AS83" s="329"/>
      <c r="AT83" s="329"/>
      <c r="AU83" s="329"/>
      <c r="AV83" s="329"/>
      <c r="AW83" s="329"/>
      <c r="AX83" s="329"/>
      <c r="AY83" s="329"/>
      <c r="AZ83" s="329"/>
      <c r="BA83" s="329"/>
      <c r="BB83" s="329"/>
      <c r="BC83" s="329"/>
      <c r="BD83" s="329"/>
      <c r="BE83" s="329"/>
      <c r="BF83" s="329"/>
      <c r="BG83" s="329"/>
      <c r="BH83" s="329"/>
      <c r="BI83" s="329"/>
      <c r="BJ83" s="329"/>
      <c r="BK83" s="329"/>
      <c r="BL83" s="329"/>
      <c r="BM83" s="329"/>
      <c r="BN83" s="329"/>
      <c r="BO83" s="329"/>
      <c r="BP83" s="329"/>
      <c r="BQ83" s="329"/>
      <c r="BR83" s="329"/>
      <c r="BS83" s="329"/>
      <c r="BT83" s="329"/>
      <c r="BU83" s="329"/>
      <c r="BV83" s="329"/>
      <c r="BW83" s="329"/>
      <c r="BX83" s="329"/>
      <c r="BY83" s="329"/>
      <c r="BZ83" s="329"/>
      <c r="CA83" s="329"/>
      <c r="CB83" s="329"/>
      <c r="CC83" s="329"/>
      <c r="CD83" s="329"/>
      <c r="CE83" s="329"/>
      <c r="CF83" s="329"/>
      <c r="CG83" s="329"/>
      <c r="CH83" s="329"/>
      <c r="CI83" s="329"/>
      <c r="CJ83" s="329"/>
      <c r="CK83" s="329"/>
      <c r="CL83" s="329"/>
      <c r="CM83" s="329"/>
      <c r="CN83" s="329"/>
      <c r="CO83" s="329"/>
      <c r="CP83" s="329"/>
      <c r="CQ83" s="329"/>
      <c r="CR83" s="329"/>
      <c r="CS83" s="329"/>
      <c r="CT83" s="329"/>
      <c r="CU83" s="329"/>
      <c r="CV83" s="329"/>
      <c r="CW83" s="329"/>
      <c r="CX83" s="329"/>
      <c r="CY83" s="329"/>
      <c r="CZ83" s="329"/>
      <c r="DA83" s="329"/>
      <c r="DB83" s="329"/>
      <c r="DC83" s="329"/>
      <c r="DD83" s="329"/>
      <c r="DE83" s="329"/>
      <c r="DF83" s="329"/>
      <c r="DG83" s="329"/>
      <c r="DH83" s="329"/>
      <c r="DI83" s="329"/>
      <c r="DJ83" s="329"/>
      <c r="DK83" s="329"/>
      <c r="DL83" s="329"/>
      <c r="DM83" s="329"/>
      <c r="DN83" s="329"/>
      <c r="DO83" s="329"/>
      <c r="DP83" s="329"/>
      <c r="DQ83" s="329"/>
      <c r="DR83" s="329"/>
      <c r="DS83" s="329"/>
      <c r="DT83" s="329"/>
      <c r="DU83" s="329"/>
      <c r="DV83" s="329"/>
      <c r="DW83" s="329"/>
      <c r="DX83" s="329"/>
      <c r="DY83" s="329"/>
      <c r="DZ83" s="329"/>
      <c r="EA83" s="329"/>
      <c r="EB83" s="329"/>
      <c r="EC83" s="329"/>
      <c r="ED83" s="329"/>
      <c r="EE83" s="329"/>
      <c r="EF83" s="329"/>
      <c r="EG83" s="329"/>
      <c r="EH83" s="329"/>
      <c r="EI83" s="329"/>
      <c r="EJ83" s="329"/>
      <c r="EK83" s="329"/>
      <c r="EL83" s="329"/>
      <c r="EM83" s="329"/>
      <c r="EN83" s="329"/>
      <c r="EO83" s="329"/>
      <c r="EP83" s="329"/>
      <c r="EQ83" s="329"/>
      <c r="ER83" s="329"/>
      <c r="ES83" s="329"/>
      <c r="ET83" s="329"/>
      <c r="EU83" s="329"/>
      <c r="EV83" s="329"/>
      <c r="EW83" s="329"/>
      <c r="EX83" s="329"/>
      <c r="EY83" s="329"/>
      <c r="EZ83" s="329"/>
      <c r="FA83" s="329"/>
      <c r="FB83" s="329"/>
      <c r="FC83" s="329"/>
      <c r="FD83" s="329"/>
      <c r="FE83" s="329"/>
      <c r="FF83" s="329"/>
      <c r="FG83" s="329"/>
      <c r="FH83" s="329"/>
      <c r="FI83" s="329"/>
      <c r="FJ83" s="329"/>
      <c r="FK83" s="329"/>
      <c r="FL83" s="329"/>
      <c r="FM83" s="329"/>
      <c r="FN83" s="329"/>
      <c r="FO83" s="329"/>
      <c r="FP83" s="329"/>
      <c r="FQ83" s="329"/>
      <c r="FR83" s="329"/>
      <c r="FS83" s="329"/>
      <c r="FT83" s="329"/>
      <c r="FU83" s="329"/>
      <c r="FV83" s="329"/>
      <c r="FW83" s="329"/>
      <c r="FX83" s="329"/>
      <c r="FY83" s="329"/>
      <c r="FZ83" s="329"/>
      <c r="GA83" s="329"/>
      <c r="GB83" s="329"/>
      <c r="GC83" s="329"/>
      <c r="GD83" s="329"/>
      <c r="GE83" s="329"/>
      <c r="GF83" s="329"/>
      <c r="GG83" s="329"/>
      <c r="GH83" s="329"/>
      <c r="GI83" s="329"/>
      <c r="GJ83" s="329"/>
      <c r="GK83" s="329"/>
      <c r="GL83" s="329"/>
      <c r="GM83" s="329"/>
      <c r="GN83" s="329"/>
      <c r="GO83" s="329"/>
      <c r="GP83" s="329"/>
      <c r="GQ83" s="329"/>
      <c r="GR83" s="329"/>
      <c r="GS83" s="329"/>
      <c r="GT83" s="329"/>
      <c r="GU83" s="329"/>
      <c r="GV83" s="329"/>
      <c r="GW83" s="329"/>
      <c r="GX83" s="329"/>
      <c r="GY83" s="329"/>
      <c r="GZ83" s="329"/>
      <c r="HA83" s="329"/>
      <c r="HB83" s="329"/>
      <c r="HC83" s="329"/>
      <c r="HD83" s="329"/>
      <c r="HE83" s="329"/>
      <c r="HF83" s="329"/>
      <c r="HG83" s="329"/>
      <c r="HH83" s="329"/>
      <c r="HI83" s="329"/>
      <c r="HJ83" s="329"/>
      <c r="HK83" s="329"/>
      <c r="HL83" s="329"/>
      <c r="HM83" s="329"/>
      <c r="HN83" s="329"/>
      <c r="HO83" s="329"/>
      <c r="HP83" s="329"/>
      <c r="HQ83" s="329"/>
      <c r="HR83" s="329"/>
      <c r="HS83" s="329"/>
      <c r="HT83" s="329"/>
      <c r="HU83" s="329"/>
      <c r="HV83" s="329"/>
      <c r="HW83" s="329"/>
      <c r="HX83" s="329"/>
      <c r="HY83" s="329"/>
      <c r="HZ83" s="329"/>
      <c r="IA83" s="329"/>
      <c r="IB83" s="329"/>
      <c r="IC83" s="329"/>
      <c r="ID83" s="329"/>
      <c r="IE83" s="329"/>
      <c r="IF83" s="329"/>
      <c r="IG83" s="329"/>
      <c r="IH83" s="329"/>
      <c r="II83" s="329"/>
      <c r="IJ83" s="329"/>
      <c r="IK83" s="329"/>
      <c r="IL83" s="329"/>
      <c r="IM83" s="329"/>
      <c r="IN83" s="329"/>
      <c r="IO83" s="329"/>
      <c r="IP83" s="329"/>
      <c r="IQ83" s="329"/>
      <c r="IR83" s="329"/>
      <c r="IS83" s="329"/>
      <c r="IT83" s="329"/>
      <c r="IU83" s="329"/>
      <c r="IV83" s="329"/>
      <c r="IW83" s="329"/>
      <c r="IX83" s="329"/>
      <c r="IY83" s="329"/>
      <c r="IZ83" s="329"/>
      <c r="JA83" s="329"/>
      <c r="JB83" s="329"/>
      <c r="JC83" s="329"/>
      <c r="JD83" s="329"/>
      <c r="JE83" s="329"/>
      <c r="JF83" s="329"/>
      <c r="JG83" s="329"/>
      <c r="JH83" s="329"/>
      <c r="JI83" s="329"/>
      <c r="JJ83" s="329"/>
      <c r="JK83" s="329"/>
      <c r="JL83" s="329"/>
      <c r="JM83" s="329"/>
      <c r="JN83" s="329"/>
      <c r="JO83" s="329"/>
      <c r="JP83" s="329"/>
      <c r="JQ83" s="329"/>
      <c r="JR83" s="329"/>
      <c r="JS83" s="329"/>
      <c r="JT83" s="329"/>
      <c r="JU83" s="329"/>
      <c r="JV83" s="329"/>
      <c r="JW83" s="329"/>
      <c r="JX83" s="329"/>
      <c r="JY83" s="329"/>
      <c r="JZ83" s="329"/>
      <c r="KA83" s="329"/>
      <c r="KB83" s="329"/>
      <c r="KC83" s="329"/>
      <c r="KD83" s="329"/>
      <c r="KE83" s="329"/>
      <c r="KF83" s="329"/>
      <c r="KG83" s="329"/>
      <c r="KH83" s="329"/>
      <c r="KI83" s="329"/>
      <c r="KJ83" s="329"/>
      <c r="KK83" s="329"/>
      <c r="KL83" s="329"/>
      <c r="KM83" s="329"/>
      <c r="KN83" s="329"/>
      <c r="KO83" s="329"/>
      <c r="KP83" s="329"/>
      <c r="KQ83" s="329"/>
      <c r="KR83" s="329"/>
      <c r="KS83" s="329"/>
      <c r="KT83" s="329"/>
      <c r="KU83" s="329"/>
      <c r="KV83" s="329"/>
      <c r="KW83" s="329"/>
      <c r="KX83" s="329"/>
      <c r="KY83" s="329"/>
      <c r="KZ83" s="329"/>
      <c r="LA83" s="329"/>
      <c r="LB83" s="329"/>
      <c r="LC83" s="329"/>
      <c r="LD83" s="329"/>
      <c r="LE83" s="329"/>
      <c r="LF83" s="329"/>
      <c r="LG83" s="329"/>
      <c r="LH83" s="329"/>
      <c r="LI83" s="329"/>
      <c r="LJ83" s="329"/>
      <c r="LK83" s="329"/>
      <c r="LL83" s="329"/>
      <c r="LM83" s="329"/>
    </row>
    <row r="84" spans="1:325" hidden="1">
      <c r="A84" s="145" t="str">
        <f>IF(OR(Data3!B14="Grand Total",Data3!B14=0),"",Data3!B14)</f>
        <v/>
      </c>
      <c r="B84" s="176" t="s">
        <v>525</v>
      </c>
      <c r="C84" s="193" t="str">
        <f ca="1">IFERROR(VLOOKUP(A84,Rezultatai!$B$43:$C$106,2,FALSE),"")</f>
        <v/>
      </c>
      <c r="D84" s="335"/>
      <c r="E84" s="336"/>
      <c r="F84" s="329"/>
      <c r="G84" s="329"/>
      <c r="H84" s="329"/>
      <c r="I84" s="329"/>
      <c r="J84" s="329"/>
      <c r="K84" s="329"/>
      <c r="L84" s="329"/>
      <c r="M84" s="329"/>
      <c r="N84" s="329"/>
      <c r="O84" s="329"/>
      <c r="P84" s="329"/>
      <c r="Q84" s="329"/>
      <c r="R84" s="329"/>
      <c r="S84" s="329"/>
      <c r="T84" s="329"/>
      <c r="U84" s="329"/>
      <c r="V84" s="329"/>
      <c r="W84" s="329"/>
      <c r="X84" s="329"/>
      <c r="Y84" s="329"/>
      <c r="Z84" s="329"/>
      <c r="AA84" s="329"/>
      <c r="AB84" s="329"/>
      <c r="AC84" s="329"/>
      <c r="AD84" s="329"/>
      <c r="AE84" s="329"/>
      <c r="AF84" s="329"/>
      <c r="AG84" s="329"/>
      <c r="AH84" s="329"/>
      <c r="AI84" s="329"/>
      <c r="AJ84" s="329"/>
      <c r="AK84" s="329"/>
      <c r="AL84" s="329"/>
      <c r="AM84" s="329"/>
      <c r="AN84" s="329"/>
      <c r="AO84" s="329"/>
      <c r="AP84" s="329"/>
      <c r="AQ84" s="329"/>
      <c r="AR84" s="329"/>
      <c r="AS84" s="329"/>
      <c r="AT84" s="329"/>
      <c r="AU84" s="329"/>
      <c r="AV84" s="329"/>
      <c r="AW84" s="329"/>
      <c r="AX84" s="329"/>
      <c r="AY84" s="329"/>
      <c r="AZ84" s="329"/>
      <c r="BA84" s="329"/>
      <c r="BB84" s="329"/>
      <c r="BC84" s="329"/>
      <c r="BD84" s="329"/>
      <c r="BE84" s="329"/>
      <c r="BF84" s="329"/>
      <c r="BG84" s="329"/>
      <c r="BH84" s="329"/>
      <c r="BI84" s="329"/>
      <c r="BJ84" s="329"/>
      <c r="BK84" s="329"/>
      <c r="BL84" s="329"/>
      <c r="BM84" s="329"/>
      <c r="BN84" s="329"/>
      <c r="BO84" s="329"/>
      <c r="BP84" s="329"/>
      <c r="BQ84" s="329"/>
      <c r="BR84" s="329"/>
      <c r="BS84" s="329"/>
      <c r="BT84" s="329"/>
      <c r="BU84" s="329"/>
      <c r="BV84" s="329"/>
      <c r="BW84" s="329"/>
      <c r="BX84" s="329"/>
      <c r="BY84" s="329"/>
      <c r="BZ84" s="329"/>
      <c r="CA84" s="329"/>
      <c r="CB84" s="329"/>
      <c r="CC84" s="329"/>
      <c r="CD84" s="329"/>
      <c r="CE84" s="329"/>
      <c r="CF84" s="329"/>
      <c r="CG84" s="329"/>
      <c r="CH84" s="329"/>
      <c r="CI84" s="329"/>
      <c r="CJ84" s="329"/>
      <c r="CK84" s="329"/>
      <c r="CL84" s="329"/>
      <c r="CM84" s="329"/>
      <c r="CN84" s="329"/>
      <c r="CO84" s="329"/>
      <c r="CP84" s="329"/>
      <c r="CQ84" s="329"/>
      <c r="CR84" s="329"/>
      <c r="CS84" s="329"/>
      <c r="CT84" s="329"/>
      <c r="CU84" s="329"/>
      <c r="CV84" s="329"/>
      <c r="CW84" s="329"/>
      <c r="CX84" s="329"/>
      <c r="CY84" s="329"/>
      <c r="CZ84" s="329"/>
      <c r="DA84" s="329"/>
      <c r="DB84" s="329"/>
      <c r="DC84" s="329"/>
      <c r="DD84" s="329"/>
      <c r="DE84" s="329"/>
      <c r="DF84" s="329"/>
      <c r="DG84" s="329"/>
      <c r="DH84" s="329"/>
      <c r="DI84" s="329"/>
      <c r="DJ84" s="329"/>
      <c r="DK84" s="329"/>
      <c r="DL84" s="329"/>
      <c r="DM84" s="329"/>
      <c r="DN84" s="329"/>
      <c r="DO84" s="329"/>
      <c r="DP84" s="329"/>
      <c r="DQ84" s="329"/>
      <c r="DR84" s="329"/>
      <c r="DS84" s="329"/>
      <c r="DT84" s="329"/>
      <c r="DU84" s="329"/>
      <c r="DV84" s="329"/>
      <c r="DW84" s="329"/>
      <c r="DX84" s="329"/>
      <c r="DY84" s="329"/>
      <c r="DZ84" s="329"/>
      <c r="EA84" s="329"/>
      <c r="EB84" s="329"/>
      <c r="EC84" s="329"/>
      <c r="ED84" s="329"/>
      <c r="EE84" s="329"/>
      <c r="EF84" s="329"/>
      <c r="EG84" s="329"/>
      <c r="EH84" s="329"/>
      <c r="EI84" s="329"/>
      <c r="EJ84" s="329"/>
      <c r="EK84" s="329"/>
      <c r="EL84" s="329"/>
      <c r="EM84" s="329"/>
      <c r="EN84" s="329"/>
      <c r="EO84" s="329"/>
      <c r="EP84" s="329"/>
      <c r="EQ84" s="329"/>
      <c r="ER84" s="329"/>
      <c r="ES84" s="329"/>
      <c r="ET84" s="329"/>
      <c r="EU84" s="329"/>
      <c r="EV84" s="329"/>
      <c r="EW84" s="329"/>
      <c r="EX84" s="329"/>
      <c r="EY84" s="329"/>
      <c r="EZ84" s="329"/>
      <c r="FA84" s="329"/>
      <c r="FB84" s="329"/>
      <c r="FC84" s="329"/>
      <c r="FD84" s="329"/>
      <c r="FE84" s="329"/>
      <c r="FF84" s="329"/>
      <c r="FG84" s="329"/>
      <c r="FH84" s="329"/>
      <c r="FI84" s="329"/>
      <c r="FJ84" s="329"/>
      <c r="FK84" s="329"/>
      <c r="FL84" s="329"/>
      <c r="FM84" s="329"/>
      <c r="FN84" s="329"/>
      <c r="FO84" s="329"/>
      <c r="FP84" s="329"/>
      <c r="FQ84" s="329"/>
      <c r="FR84" s="329"/>
      <c r="FS84" s="329"/>
      <c r="FT84" s="329"/>
      <c r="FU84" s="329"/>
      <c r="FV84" s="329"/>
      <c r="FW84" s="329"/>
      <c r="FX84" s="329"/>
      <c r="FY84" s="329"/>
      <c r="FZ84" s="329"/>
      <c r="GA84" s="329"/>
      <c r="GB84" s="329"/>
      <c r="GC84" s="329"/>
      <c r="GD84" s="329"/>
      <c r="GE84" s="329"/>
      <c r="GF84" s="329"/>
      <c r="GG84" s="329"/>
      <c r="GH84" s="329"/>
      <c r="GI84" s="329"/>
      <c r="GJ84" s="329"/>
      <c r="GK84" s="329"/>
      <c r="GL84" s="329"/>
      <c r="GM84" s="329"/>
      <c r="GN84" s="329"/>
      <c r="GO84" s="329"/>
      <c r="GP84" s="329"/>
      <c r="GQ84" s="329"/>
      <c r="GR84" s="329"/>
      <c r="GS84" s="329"/>
      <c r="GT84" s="329"/>
      <c r="GU84" s="329"/>
      <c r="GV84" s="329"/>
      <c r="GW84" s="329"/>
      <c r="GX84" s="329"/>
      <c r="GY84" s="329"/>
      <c r="GZ84" s="329"/>
      <c r="HA84" s="329"/>
      <c r="HB84" s="329"/>
      <c r="HC84" s="329"/>
      <c r="HD84" s="329"/>
      <c r="HE84" s="329"/>
      <c r="HF84" s="329"/>
      <c r="HG84" s="329"/>
      <c r="HH84" s="329"/>
      <c r="HI84" s="329"/>
      <c r="HJ84" s="329"/>
      <c r="HK84" s="329"/>
      <c r="HL84" s="329"/>
      <c r="HM84" s="329"/>
      <c r="HN84" s="329"/>
      <c r="HO84" s="329"/>
      <c r="HP84" s="329"/>
      <c r="HQ84" s="329"/>
      <c r="HR84" s="329"/>
      <c r="HS84" s="329"/>
      <c r="HT84" s="329"/>
      <c r="HU84" s="329"/>
      <c r="HV84" s="329"/>
      <c r="HW84" s="329"/>
      <c r="HX84" s="329"/>
      <c r="HY84" s="329"/>
      <c r="HZ84" s="329"/>
      <c r="IA84" s="329"/>
      <c r="IB84" s="329"/>
      <c r="IC84" s="329"/>
      <c r="ID84" s="329"/>
      <c r="IE84" s="329"/>
      <c r="IF84" s="329"/>
      <c r="IG84" s="329"/>
      <c r="IH84" s="329"/>
      <c r="II84" s="329"/>
      <c r="IJ84" s="329"/>
      <c r="IK84" s="329"/>
      <c r="IL84" s="329"/>
      <c r="IM84" s="329"/>
      <c r="IN84" s="329"/>
      <c r="IO84" s="329"/>
      <c r="IP84" s="329"/>
      <c r="IQ84" s="329"/>
      <c r="IR84" s="329"/>
      <c r="IS84" s="329"/>
      <c r="IT84" s="329"/>
      <c r="IU84" s="329"/>
      <c r="IV84" s="329"/>
      <c r="IW84" s="329"/>
      <c r="IX84" s="329"/>
      <c r="IY84" s="329"/>
      <c r="IZ84" s="329"/>
      <c r="JA84" s="329"/>
      <c r="JB84" s="329"/>
      <c r="JC84" s="329"/>
      <c r="JD84" s="329"/>
      <c r="JE84" s="329"/>
      <c r="JF84" s="329"/>
      <c r="JG84" s="329"/>
      <c r="JH84" s="329"/>
      <c r="JI84" s="329"/>
      <c r="JJ84" s="329"/>
      <c r="JK84" s="329"/>
      <c r="JL84" s="329"/>
      <c r="JM84" s="329"/>
      <c r="JN84" s="329"/>
      <c r="JO84" s="329"/>
      <c r="JP84" s="329"/>
      <c r="JQ84" s="329"/>
      <c r="JR84" s="329"/>
      <c r="JS84" s="329"/>
      <c r="JT84" s="329"/>
      <c r="JU84" s="329"/>
      <c r="JV84" s="329"/>
      <c r="JW84" s="329"/>
      <c r="JX84" s="329"/>
      <c r="JY84" s="329"/>
      <c r="JZ84" s="329"/>
      <c r="KA84" s="329"/>
      <c r="KB84" s="329"/>
      <c r="KC84" s="329"/>
      <c r="KD84" s="329"/>
      <c r="KE84" s="329"/>
      <c r="KF84" s="329"/>
      <c r="KG84" s="329"/>
      <c r="KH84" s="329"/>
      <c r="KI84" s="329"/>
      <c r="KJ84" s="329"/>
      <c r="KK84" s="329"/>
      <c r="KL84" s="329"/>
      <c r="KM84" s="329"/>
      <c r="KN84" s="329"/>
      <c r="KO84" s="329"/>
      <c r="KP84" s="329"/>
      <c r="KQ84" s="329"/>
      <c r="KR84" s="329"/>
      <c r="KS84" s="329"/>
      <c r="KT84" s="329"/>
      <c r="KU84" s="329"/>
      <c r="KV84" s="329"/>
      <c r="KW84" s="329"/>
      <c r="KX84" s="329"/>
      <c r="KY84" s="329"/>
      <c r="KZ84" s="329"/>
      <c r="LA84" s="329"/>
      <c r="LB84" s="329"/>
      <c r="LC84" s="329"/>
      <c r="LD84" s="329"/>
      <c r="LE84" s="329"/>
      <c r="LF84" s="329"/>
      <c r="LG84" s="329"/>
      <c r="LH84" s="329"/>
      <c r="LI84" s="329"/>
      <c r="LJ84" s="329"/>
      <c r="LK84" s="329"/>
      <c r="LL84" s="329"/>
      <c r="LM84" s="329"/>
    </row>
    <row r="85" spans="1:325" hidden="1">
      <c r="A85" s="145" t="str">
        <f>IF(OR(Data3!B15="Grand Total",Data3!B15=0),"",Data3!B15)</f>
        <v/>
      </c>
      <c r="B85" s="176" t="s">
        <v>526</v>
      </c>
      <c r="C85" s="193" t="str">
        <f ca="1">IFERROR(VLOOKUP(A85,Rezultatai!$B$43:$C$106,2,FALSE),"")</f>
        <v/>
      </c>
      <c r="D85" s="335"/>
      <c r="E85" s="336"/>
      <c r="F85" s="329"/>
      <c r="G85" s="329"/>
      <c r="H85" s="329"/>
      <c r="I85" s="329"/>
      <c r="J85" s="329"/>
      <c r="K85" s="329"/>
      <c r="L85" s="329"/>
      <c r="M85" s="329"/>
      <c r="N85" s="329"/>
      <c r="O85" s="329"/>
      <c r="P85" s="329"/>
      <c r="Q85" s="329"/>
      <c r="R85" s="329"/>
      <c r="S85" s="329"/>
      <c r="T85" s="329"/>
      <c r="U85" s="329"/>
      <c r="V85" s="329"/>
      <c r="W85" s="329"/>
      <c r="X85" s="329"/>
      <c r="Y85" s="329"/>
      <c r="Z85" s="329"/>
      <c r="AA85" s="329"/>
      <c r="AB85" s="329"/>
      <c r="AC85" s="329"/>
      <c r="AD85" s="329"/>
      <c r="AE85" s="329"/>
      <c r="AF85" s="329"/>
      <c r="AG85" s="329"/>
      <c r="AH85" s="329"/>
      <c r="AI85" s="329"/>
      <c r="AJ85" s="329"/>
      <c r="AK85" s="329"/>
      <c r="AL85" s="329"/>
      <c r="AM85" s="329"/>
      <c r="AN85" s="329"/>
      <c r="AO85" s="329"/>
      <c r="AP85" s="329"/>
      <c r="AQ85" s="329"/>
      <c r="AR85" s="329"/>
      <c r="AS85" s="329"/>
      <c r="AT85" s="329"/>
      <c r="AU85" s="329"/>
      <c r="AV85" s="329"/>
      <c r="AW85" s="329"/>
      <c r="AX85" s="329"/>
      <c r="AY85" s="329"/>
      <c r="AZ85" s="329"/>
      <c r="BA85" s="329"/>
      <c r="BB85" s="329"/>
      <c r="BC85" s="329"/>
      <c r="BD85" s="329"/>
      <c r="BE85" s="329"/>
      <c r="BF85" s="329"/>
      <c r="BG85" s="329"/>
      <c r="BH85" s="329"/>
      <c r="BI85" s="329"/>
      <c r="BJ85" s="329"/>
      <c r="BK85" s="329"/>
      <c r="BL85" s="329"/>
      <c r="BM85" s="329"/>
      <c r="BN85" s="329"/>
      <c r="BO85" s="329"/>
      <c r="BP85" s="329"/>
      <c r="BQ85" s="329"/>
      <c r="BR85" s="329"/>
      <c r="BS85" s="329"/>
      <c r="BT85" s="329"/>
      <c r="BU85" s="329"/>
      <c r="BV85" s="329"/>
      <c r="BW85" s="329"/>
      <c r="BX85" s="329"/>
      <c r="BY85" s="329"/>
      <c r="BZ85" s="329"/>
      <c r="CA85" s="329"/>
      <c r="CB85" s="329"/>
      <c r="CC85" s="329"/>
      <c r="CD85" s="329"/>
      <c r="CE85" s="329"/>
      <c r="CF85" s="329"/>
      <c r="CG85" s="329"/>
      <c r="CH85" s="329"/>
      <c r="CI85" s="329"/>
      <c r="CJ85" s="329"/>
      <c r="CK85" s="329"/>
      <c r="CL85" s="329"/>
      <c r="CM85" s="329"/>
      <c r="CN85" s="329"/>
      <c r="CO85" s="329"/>
      <c r="CP85" s="329"/>
      <c r="CQ85" s="329"/>
      <c r="CR85" s="329"/>
      <c r="CS85" s="329"/>
      <c r="CT85" s="329"/>
      <c r="CU85" s="329"/>
      <c r="CV85" s="329"/>
      <c r="CW85" s="329"/>
      <c r="CX85" s="329"/>
      <c r="CY85" s="329"/>
      <c r="CZ85" s="329"/>
      <c r="DA85" s="329"/>
      <c r="DB85" s="329"/>
      <c r="DC85" s="329"/>
      <c r="DD85" s="329"/>
      <c r="DE85" s="329"/>
      <c r="DF85" s="329"/>
      <c r="DG85" s="329"/>
      <c r="DH85" s="329"/>
      <c r="DI85" s="329"/>
      <c r="DJ85" s="329"/>
      <c r="DK85" s="329"/>
      <c r="DL85" s="329"/>
      <c r="DM85" s="329"/>
      <c r="DN85" s="329"/>
      <c r="DO85" s="329"/>
      <c r="DP85" s="329"/>
      <c r="DQ85" s="329"/>
      <c r="DR85" s="329"/>
      <c r="DS85" s="329"/>
      <c r="DT85" s="329"/>
      <c r="DU85" s="329"/>
      <c r="DV85" s="329"/>
      <c r="DW85" s="329"/>
      <c r="DX85" s="329"/>
      <c r="DY85" s="329"/>
      <c r="DZ85" s="329"/>
      <c r="EA85" s="329"/>
      <c r="EB85" s="329"/>
      <c r="EC85" s="329"/>
      <c r="ED85" s="329"/>
      <c r="EE85" s="329"/>
      <c r="EF85" s="329"/>
      <c r="EG85" s="329"/>
      <c r="EH85" s="329"/>
      <c r="EI85" s="329"/>
      <c r="EJ85" s="329"/>
      <c r="EK85" s="329"/>
      <c r="EL85" s="329"/>
      <c r="EM85" s="329"/>
      <c r="EN85" s="329"/>
      <c r="EO85" s="329"/>
      <c r="EP85" s="329"/>
      <c r="EQ85" s="329"/>
      <c r="ER85" s="329"/>
      <c r="ES85" s="329"/>
      <c r="ET85" s="329"/>
      <c r="EU85" s="329"/>
      <c r="EV85" s="329"/>
      <c r="EW85" s="329"/>
      <c r="EX85" s="329"/>
      <c r="EY85" s="329"/>
      <c r="EZ85" s="329"/>
      <c r="FA85" s="329"/>
      <c r="FB85" s="329"/>
      <c r="FC85" s="329"/>
      <c r="FD85" s="329"/>
      <c r="FE85" s="329"/>
      <c r="FF85" s="329"/>
      <c r="FG85" s="329"/>
      <c r="FH85" s="329"/>
      <c r="FI85" s="329"/>
      <c r="FJ85" s="329"/>
      <c r="FK85" s="329"/>
      <c r="FL85" s="329"/>
      <c r="FM85" s="329"/>
      <c r="FN85" s="329"/>
      <c r="FO85" s="329"/>
      <c r="FP85" s="329"/>
      <c r="FQ85" s="329"/>
      <c r="FR85" s="329"/>
      <c r="FS85" s="329"/>
      <c r="FT85" s="329"/>
      <c r="FU85" s="329"/>
      <c r="FV85" s="329"/>
      <c r="FW85" s="329"/>
      <c r="FX85" s="329"/>
      <c r="FY85" s="329"/>
      <c r="FZ85" s="329"/>
      <c r="GA85" s="329"/>
      <c r="GB85" s="329"/>
      <c r="GC85" s="329"/>
      <c r="GD85" s="329"/>
      <c r="GE85" s="329"/>
      <c r="GF85" s="329"/>
      <c r="GG85" s="329"/>
      <c r="GH85" s="329"/>
      <c r="GI85" s="329"/>
      <c r="GJ85" s="329"/>
      <c r="GK85" s="329"/>
      <c r="GL85" s="329"/>
      <c r="GM85" s="329"/>
      <c r="GN85" s="329"/>
      <c r="GO85" s="329"/>
      <c r="GP85" s="329"/>
      <c r="GQ85" s="329"/>
      <c r="GR85" s="329"/>
      <c r="GS85" s="329"/>
      <c r="GT85" s="329"/>
      <c r="GU85" s="329"/>
      <c r="GV85" s="329"/>
      <c r="GW85" s="329"/>
      <c r="GX85" s="329"/>
      <c r="GY85" s="329"/>
      <c r="GZ85" s="329"/>
      <c r="HA85" s="329"/>
      <c r="HB85" s="329"/>
      <c r="HC85" s="329"/>
      <c r="HD85" s="329"/>
      <c r="HE85" s="329"/>
      <c r="HF85" s="329"/>
      <c r="HG85" s="329"/>
      <c r="HH85" s="329"/>
      <c r="HI85" s="329"/>
      <c r="HJ85" s="329"/>
      <c r="HK85" s="329"/>
      <c r="HL85" s="329"/>
      <c r="HM85" s="329"/>
      <c r="HN85" s="329"/>
      <c r="HO85" s="329"/>
      <c r="HP85" s="329"/>
      <c r="HQ85" s="329"/>
      <c r="HR85" s="329"/>
      <c r="HS85" s="329"/>
      <c r="HT85" s="329"/>
      <c r="HU85" s="329"/>
      <c r="HV85" s="329"/>
      <c r="HW85" s="329"/>
      <c r="HX85" s="329"/>
      <c r="HY85" s="329"/>
      <c r="HZ85" s="329"/>
      <c r="IA85" s="329"/>
      <c r="IB85" s="329"/>
      <c r="IC85" s="329"/>
      <c r="ID85" s="329"/>
      <c r="IE85" s="329"/>
      <c r="IF85" s="329"/>
      <c r="IG85" s="329"/>
      <c r="IH85" s="329"/>
      <c r="II85" s="329"/>
      <c r="IJ85" s="329"/>
      <c r="IK85" s="329"/>
      <c r="IL85" s="329"/>
      <c r="IM85" s="329"/>
      <c r="IN85" s="329"/>
      <c r="IO85" s="329"/>
      <c r="IP85" s="329"/>
      <c r="IQ85" s="329"/>
      <c r="IR85" s="329"/>
      <c r="IS85" s="329"/>
      <c r="IT85" s="329"/>
      <c r="IU85" s="329"/>
      <c r="IV85" s="329"/>
      <c r="IW85" s="329"/>
      <c r="IX85" s="329"/>
      <c r="IY85" s="329"/>
      <c r="IZ85" s="329"/>
      <c r="JA85" s="329"/>
      <c r="JB85" s="329"/>
      <c r="JC85" s="329"/>
      <c r="JD85" s="329"/>
      <c r="JE85" s="329"/>
      <c r="JF85" s="329"/>
      <c r="JG85" s="329"/>
      <c r="JH85" s="329"/>
      <c r="JI85" s="329"/>
      <c r="JJ85" s="329"/>
      <c r="JK85" s="329"/>
      <c r="JL85" s="329"/>
      <c r="JM85" s="329"/>
      <c r="JN85" s="329"/>
      <c r="JO85" s="329"/>
      <c r="JP85" s="329"/>
      <c r="JQ85" s="329"/>
      <c r="JR85" s="329"/>
      <c r="JS85" s="329"/>
      <c r="JT85" s="329"/>
      <c r="JU85" s="329"/>
      <c r="JV85" s="329"/>
      <c r="JW85" s="329"/>
      <c r="JX85" s="329"/>
      <c r="JY85" s="329"/>
      <c r="JZ85" s="329"/>
      <c r="KA85" s="329"/>
      <c r="KB85" s="329"/>
      <c r="KC85" s="329"/>
      <c r="KD85" s="329"/>
      <c r="KE85" s="329"/>
      <c r="KF85" s="329"/>
      <c r="KG85" s="329"/>
      <c r="KH85" s="329"/>
      <c r="KI85" s="329"/>
      <c r="KJ85" s="329"/>
      <c r="KK85" s="329"/>
      <c r="KL85" s="329"/>
      <c r="KM85" s="329"/>
      <c r="KN85" s="329"/>
      <c r="KO85" s="329"/>
      <c r="KP85" s="329"/>
      <c r="KQ85" s="329"/>
      <c r="KR85" s="329"/>
      <c r="KS85" s="329"/>
      <c r="KT85" s="329"/>
      <c r="KU85" s="329"/>
      <c r="KV85" s="329"/>
      <c r="KW85" s="329"/>
      <c r="KX85" s="329"/>
      <c r="KY85" s="329"/>
      <c r="KZ85" s="329"/>
      <c r="LA85" s="329"/>
      <c r="LB85" s="329"/>
      <c r="LC85" s="329"/>
      <c r="LD85" s="329"/>
      <c r="LE85" s="329"/>
      <c r="LF85" s="329"/>
      <c r="LG85" s="329"/>
      <c r="LH85" s="329"/>
      <c r="LI85" s="329"/>
      <c r="LJ85" s="329"/>
      <c r="LK85" s="329"/>
      <c r="LL85" s="329"/>
      <c r="LM85" s="329"/>
    </row>
    <row r="86" spans="1:325" hidden="1">
      <c r="A86" s="145" t="str">
        <f>IF(OR(Data3!B16="Grand Total",Data3!B16=0),"",Data3!B16)</f>
        <v/>
      </c>
      <c r="B86" s="176" t="s">
        <v>527</v>
      </c>
      <c r="C86" s="193" t="str">
        <f ca="1">IFERROR(VLOOKUP(A86,Rezultatai!$B$43:$C$106,2,FALSE),"")</f>
        <v/>
      </c>
      <c r="D86" s="335"/>
      <c r="E86" s="336"/>
      <c r="F86" s="329"/>
      <c r="G86" s="329"/>
      <c r="H86" s="329"/>
      <c r="I86" s="329"/>
      <c r="J86" s="329"/>
      <c r="K86" s="329"/>
      <c r="L86" s="329"/>
      <c r="M86" s="329"/>
      <c r="N86" s="329"/>
      <c r="O86" s="329"/>
      <c r="P86" s="329"/>
      <c r="Q86" s="329"/>
      <c r="R86" s="329"/>
      <c r="S86" s="329"/>
      <c r="T86" s="329"/>
      <c r="U86" s="329"/>
      <c r="V86" s="329"/>
      <c r="W86" s="329"/>
      <c r="X86" s="329"/>
      <c r="Y86" s="329"/>
      <c r="Z86" s="329"/>
      <c r="AA86" s="329"/>
      <c r="AB86" s="329"/>
      <c r="AC86" s="329"/>
      <c r="AD86" s="329"/>
      <c r="AE86" s="329"/>
      <c r="AF86" s="329"/>
      <c r="AG86" s="329"/>
      <c r="AH86" s="329"/>
      <c r="AI86" s="329"/>
      <c r="AJ86" s="329"/>
      <c r="AK86" s="329"/>
      <c r="AL86" s="329"/>
      <c r="AM86" s="329"/>
      <c r="AN86" s="329"/>
      <c r="AO86" s="329"/>
      <c r="AP86" s="329"/>
      <c r="AQ86" s="329"/>
      <c r="AR86" s="329"/>
      <c r="AS86" s="329"/>
      <c r="AT86" s="329"/>
      <c r="AU86" s="329"/>
      <c r="AV86" s="329"/>
      <c r="AW86" s="329"/>
      <c r="AX86" s="329"/>
      <c r="AY86" s="329"/>
      <c r="AZ86" s="329"/>
      <c r="BA86" s="329"/>
      <c r="BB86" s="329"/>
      <c r="BC86" s="329"/>
      <c r="BD86" s="329"/>
      <c r="BE86" s="329"/>
      <c r="BF86" s="329"/>
      <c r="BG86" s="329"/>
      <c r="BH86" s="329"/>
      <c r="BI86" s="329"/>
      <c r="BJ86" s="329"/>
      <c r="BK86" s="329"/>
      <c r="BL86" s="329"/>
      <c r="BM86" s="329"/>
      <c r="BN86" s="329"/>
      <c r="BO86" s="329"/>
      <c r="BP86" s="329"/>
      <c r="BQ86" s="329"/>
      <c r="BR86" s="329"/>
      <c r="BS86" s="329"/>
      <c r="BT86" s="329"/>
      <c r="BU86" s="329"/>
      <c r="BV86" s="329"/>
      <c r="BW86" s="329"/>
      <c r="BX86" s="329"/>
      <c r="BY86" s="329"/>
      <c r="BZ86" s="329"/>
      <c r="CA86" s="329"/>
      <c r="CB86" s="329"/>
      <c r="CC86" s="329"/>
      <c r="CD86" s="329"/>
      <c r="CE86" s="329"/>
      <c r="CF86" s="329"/>
      <c r="CG86" s="329"/>
      <c r="CH86" s="329"/>
      <c r="CI86" s="329"/>
      <c r="CJ86" s="329"/>
      <c r="CK86" s="329"/>
      <c r="CL86" s="329"/>
      <c r="CM86" s="329"/>
      <c r="CN86" s="329"/>
      <c r="CO86" s="329"/>
      <c r="CP86" s="329"/>
      <c r="CQ86" s="329"/>
      <c r="CR86" s="329"/>
      <c r="CS86" s="329"/>
      <c r="CT86" s="329"/>
      <c r="CU86" s="329"/>
      <c r="CV86" s="329"/>
      <c r="CW86" s="329"/>
      <c r="CX86" s="329"/>
      <c r="CY86" s="329"/>
      <c r="CZ86" s="329"/>
      <c r="DA86" s="329"/>
      <c r="DB86" s="329"/>
      <c r="DC86" s="329"/>
      <c r="DD86" s="329"/>
      <c r="DE86" s="329"/>
      <c r="DF86" s="329"/>
      <c r="DG86" s="329"/>
      <c r="DH86" s="329"/>
      <c r="DI86" s="329"/>
      <c r="DJ86" s="329"/>
      <c r="DK86" s="329"/>
      <c r="DL86" s="329"/>
      <c r="DM86" s="329"/>
      <c r="DN86" s="329"/>
      <c r="DO86" s="329"/>
      <c r="DP86" s="329"/>
      <c r="DQ86" s="329"/>
      <c r="DR86" s="329"/>
      <c r="DS86" s="329"/>
      <c r="DT86" s="329"/>
      <c r="DU86" s="329"/>
      <c r="DV86" s="329"/>
      <c r="DW86" s="329"/>
      <c r="DX86" s="329"/>
      <c r="DY86" s="329"/>
      <c r="DZ86" s="329"/>
      <c r="EA86" s="329"/>
      <c r="EB86" s="329"/>
      <c r="EC86" s="329"/>
      <c r="ED86" s="329"/>
      <c r="EE86" s="329"/>
      <c r="EF86" s="329"/>
      <c r="EG86" s="329"/>
      <c r="EH86" s="329"/>
      <c r="EI86" s="329"/>
      <c r="EJ86" s="329"/>
      <c r="EK86" s="329"/>
      <c r="EL86" s="329"/>
      <c r="EM86" s="329"/>
      <c r="EN86" s="329"/>
      <c r="EO86" s="329"/>
      <c r="EP86" s="329"/>
      <c r="EQ86" s="329"/>
      <c r="ER86" s="329"/>
      <c r="ES86" s="329"/>
      <c r="ET86" s="329"/>
      <c r="EU86" s="329"/>
      <c r="EV86" s="329"/>
      <c r="EW86" s="329"/>
      <c r="EX86" s="329"/>
      <c r="EY86" s="329"/>
      <c r="EZ86" s="329"/>
      <c r="FA86" s="329"/>
      <c r="FB86" s="329"/>
      <c r="FC86" s="329"/>
      <c r="FD86" s="329"/>
      <c r="FE86" s="329"/>
      <c r="FF86" s="329"/>
      <c r="FG86" s="329"/>
      <c r="FH86" s="329"/>
      <c r="FI86" s="329"/>
      <c r="FJ86" s="329"/>
      <c r="FK86" s="329"/>
      <c r="FL86" s="329"/>
      <c r="FM86" s="329"/>
      <c r="FN86" s="329"/>
      <c r="FO86" s="329"/>
      <c r="FP86" s="329"/>
      <c r="FQ86" s="329"/>
      <c r="FR86" s="329"/>
      <c r="FS86" s="329"/>
      <c r="FT86" s="329"/>
      <c r="FU86" s="329"/>
      <c r="FV86" s="329"/>
      <c r="FW86" s="329"/>
      <c r="FX86" s="329"/>
      <c r="FY86" s="329"/>
      <c r="FZ86" s="329"/>
      <c r="GA86" s="329"/>
      <c r="GB86" s="329"/>
      <c r="GC86" s="329"/>
      <c r="GD86" s="329"/>
      <c r="GE86" s="329"/>
      <c r="GF86" s="329"/>
      <c r="GG86" s="329"/>
      <c r="GH86" s="329"/>
      <c r="GI86" s="329"/>
      <c r="GJ86" s="329"/>
      <c r="GK86" s="329"/>
      <c r="GL86" s="329"/>
      <c r="GM86" s="329"/>
      <c r="GN86" s="329"/>
      <c r="GO86" s="329"/>
      <c r="GP86" s="329"/>
      <c r="GQ86" s="329"/>
      <c r="GR86" s="329"/>
      <c r="GS86" s="329"/>
      <c r="GT86" s="329"/>
      <c r="GU86" s="329"/>
      <c r="GV86" s="329"/>
      <c r="GW86" s="329"/>
      <c r="GX86" s="329"/>
      <c r="GY86" s="329"/>
      <c r="GZ86" s="329"/>
      <c r="HA86" s="329"/>
      <c r="HB86" s="329"/>
      <c r="HC86" s="329"/>
      <c r="HD86" s="329"/>
      <c r="HE86" s="329"/>
      <c r="HF86" s="329"/>
      <c r="HG86" s="329"/>
      <c r="HH86" s="329"/>
      <c r="HI86" s="329"/>
      <c r="HJ86" s="329"/>
      <c r="HK86" s="329"/>
      <c r="HL86" s="329"/>
      <c r="HM86" s="329"/>
      <c r="HN86" s="329"/>
      <c r="HO86" s="329"/>
      <c r="HP86" s="329"/>
      <c r="HQ86" s="329"/>
      <c r="HR86" s="329"/>
      <c r="HS86" s="329"/>
      <c r="HT86" s="329"/>
      <c r="HU86" s="329"/>
      <c r="HV86" s="329"/>
      <c r="HW86" s="329"/>
      <c r="HX86" s="329"/>
      <c r="HY86" s="329"/>
      <c r="HZ86" s="329"/>
      <c r="IA86" s="329"/>
      <c r="IB86" s="329"/>
      <c r="IC86" s="329"/>
      <c r="ID86" s="329"/>
      <c r="IE86" s="329"/>
      <c r="IF86" s="329"/>
      <c r="IG86" s="329"/>
      <c r="IH86" s="329"/>
      <c r="II86" s="329"/>
      <c r="IJ86" s="329"/>
      <c r="IK86" s="329"/>
      <c r="IL86" s="329"/>
      <c r="IM86" s="329"/>
      <c r="IN86" s="329"/>
      <c r="IO86" s="329"/>
      <c r="IP86" s="329"/>
      <c r="IQ86" s="329"/>
      <c r="IR86" s="329"/>
      <c r="IS86" s="329"/>
      <c r="IT86" s="329"/>
      <c r="IU86" s="329"/>
      <c r="IV86" s="329"/>
      <c r="IW86" s="329"/>
      <c r="IX86" s="329"/>
      <c r="IY86" s="329"/>
      <c r="IZ86" s="329"/>
      <c r="JA86" s="329"/>
      <c r="JB86" s="329"/>
      <c r="JC86" s="329"/>
      <c r="JD86" s="329"/>
      <c r="JE86" s="329"/>
      <c r="JF86" s="329"/>
      <c r="JG86" s="329"/>
      <c r="JH86" s="329"/>
      <c r="JI86" s="329"/>
      <c r="JJ86" s="329"/>
      <c r="JK86" s="329"/>
      <c r="JL86" s="329"/>
      <c r="JM86" s="329"/>
      <c r="JN86" s="329"/>
      <c r="JO86" s="329"/>
      <c r="JP86" s="329"/>
      <c r="JQ86" s="329"/>
      <c r="JR86" s="329"/>
      <c r="JS86" s="329"/>
      <c r="JT86" s="329"/>
      <c r="JU86" s="329"/>
      <c r="JV86" s="329"/>
      <c r="JW86" s="329"/>
      <c r="JX86" s="329"/>
      <c r="JY86" s="329"/>
      <c r="JZ86" s="329"/>
      <c r="KA86" s="329"/>
      <c r="KB86" s="329"/>
      <c r="KC86" s="329"/>
      <c r="KD86" s="329"/>
      <c r="KE86" s="329"/>
      <c r="KF86" s="329"/>
      <c r="KG86" s="329"/>
      <c r="KH86" s="329"/>
      <c r="KI86" s="329"/>
      <c r="KJ86" s="329"/>
      <c r="KK86" s="329"/>
      <c r="KL86" s="329"/>
      <c r="KM86" s="329"/>
      <c r="KN86" s="329"/>
      <c r="KO86" s="329"/>
      <c r="KP86" s="329"/>
      <c r="KQ86" s="329"/>
      <c r="KR86" s="329"/>
      <c r="KS86" s="329"/>
      <c r="KT86" s="329"/>
      <c r="KU86" s="329"/>
      <c r="KV86" s="329"/>
      <c r="KW86" s="329"/>
      <c r="KX86" s="329"/>
      <c r="KY86" s="329"/>
      <c r="KZ86" s="329"/>
      <c r="LA86" s="329"/>
      <c r="LB86" s="329"/>
      <c r="LC86" s="329"/>
      <c r="LD86" s="329"/>
      <c r="LE86" s="329"/>
      <c r="LF86" s="329"/>
      <c r="LG86" s="329"/>
      <c r="LH86" s="329"/>
      <c r="LI86" s="329"/>
      <c r="LJ86" s="329"/>
      <c r="LK86" s="329"/>
      <c r="LL86" s="329"/>
      <c r="LM86" s="329"/>
    </row>
    <row r="87" spans="1:325" hidden="1">
      <c r="A87" s="145" t="str">
        <f>IF(OR(Data3!B17="Grand Total",Data3!B17=0),"",Data3!B17)</f>
        <v/>
      </c>
      <c r="B87" s="176" t="s">
        <v>528</v>
      </c>
      <c r="C87" s="193" t="str">
        <f ca="1">IFERROR(VLOOKUP(A87,Rezultatai!$B$43:$C$106,2,FALSE),"")</f>
        <v/>
      </c>
      <c r="D87" s="335"/>
      <c r="E87" s="336"/>
      <c r="F87" s="329"/>
      <c r="G87" s="329"/>
      <c r="H87" s="329"/>
      <c r="I87" s="329"/>
      <c r="J87" s="329"/>
      <c r="K87" s="329"/>
      <c r="L87" s="329"/>
      <c r="M87" s="329"/>
      <c r="N87" s="329"/>
      <c r="O87" s="329"/>
      <c r="P87" s="329"/>
      <c r="Q87" s="329"/>
      <c r="R87" s="329"/>
      <c r="S87" s="329"/>
      <c r="T87" s="329"/>
      <c r="U87" s="329"/>
      <c r="V87" s="329"/>
      <c r="W87" s="329"/>
      <c r="X87" s="329"/>
      <c r="Y87" s="329"/>
      <c r="Z87" s="329"/>
      <c r="AA87" s="329"/>
      <c r="AB87" s="329"/>
      <c r="AC87" s="329"/>
      <c r="AD87" s="329"/>
      <c r="AE87" s="329"/>
      <c r="AF87" s="329"/>
      <c r="AG87" s="329"/>
      <c r="AH87" s="329"/>
      <c r="AI87" s="329"/>
      <c r="AJ87" s="329"/>
      <c r="AK87" s="329"/>
      <c r="AL87" s="329"/>
      <c r="AM87" s="329"/>
      <c r="AN87" s="329"/>
      <c r="AO87" s="329"/>
      <c r="AP87" s="329"/>
      <c r="AQ87" s="329"/>
      <c r="AR87" s="329"/>
      <c r="AS87" s="329"/>
      <c r="AT87" s="329"/>
      <c r="AU87" s="329"/>
      <c r="AV87" s="329"/>
      <c r="AW87" s="329"/>
      <c r="AX87" s="329"/>
      <c r="AY87" s="329"/>
      <c r="AZ87" s="329"/>
      <c r="BA87" s="329"/>
      <c r="BB87" s="329"/>
      <c r="BC87" s="329"/>
      <c r="BD87" s="329"/>
      <c r="BE87" s="329"/>
      <c r="BF87" s="329"/>
      <c r="BG87" s="329"/>
      <c r="BH87" s="329"/>
      <c r="BI87" s="329"/>
      <c r="BJ87" s="329"/>
      <c r="BK87" s="329"/>
      <c r="BL87" s="329"/>
      <c r="BM87" s="329"/>
      <c r="BN87" s="329"/>
      <c r="BO87" s="329"/>
      <c r="BP87" s="329"/>
      <c r="BQ87" s="329"/>
      <c r="BR87" s="329"/>
      <c r="BS87" s="329"/>
      <c r="BT87" s="329"/>
      <c r="BU87" s="329"/>
      <c r="BV87" s="329"/>
      <c r="BW87" s="329"/>
      <c r="BX87" s="329"/>
      <c r="BY87" s="329"/>
      <c r="BZ87" s="329"/>
      <c r="CA87" s="329"/>
      <c r="CB87" s="329"/>
      <c r="CC87" s="329"/>
      <c r="CD87" s="329"/>
      <c r="CE87" s="329"/>
      <c r="CF87" s="329"/>
      <c r="CG87" s="329"/>
      <c r="CH87" s="329"/>
      <c r="CI87" s="329"/>
      <c r="CJ87" s="329"/>
      <c r="CK87" s="329"/>
      <c r="CL87" s="329"/>
      <c r="CM87" s="329"/>
      <c r="CN87" s="329"/>
      <c r="CO87" s="329"/>
      <c r="CP87" s="329"/>
      <c r="CQ87" s="329"/>
      <c r="CR87" s="329"/>
      <c r="CS87" s="329"/>
      <c r="CT87" s="329"/>
      <c r="CU87" s="329"/>
      <c r="CV87" s="329"/>
      <c r="CW87" s="329"/>
      <c r="CX87" s="329"/>
      <c r="CY87" s="329"/>
      <c r="CZ87" s="329"/>
      <c r="DA87" s="329"/>
      <c r="DB87" s="329"/>
      <c r="DC87" s="329"/>
      <c r="DD87" s="329"/>
      <c r="DE87" s="329"/>
      <c r="DF87" s="329"/>
      <c r="DG87" s="329"/>
      <c r="DH87" s="329"/>
      <c r="DI87" s="329"/>
      <c r="DJ87" s="329"/>
      <c r="DK87" s="329"/>
      <c r="DL87" s="329"/>
      <c r="DM87" s="329"/>
      <c r="DN87" s="329"/>
      <c r="DO87" s="329"/>
      <c r="DP87" s="329"/>
      <c r="DQ87" s="329"/>
      <c r="DR87" s="329"/>
      <c r="DS87" s="329"/>
      <c r="DT87" s="329"/>
      <c r="DU87" s="329"/>
      <c r="DV87" s="329"/>
      <c r="DW87" s="329"/>
      <c r="DX87" s="329"/>
      <c r="DY87" s="329"/>
      <c r="DZ87" s="329"/>
      <c r="EA87" s="329"/>
      <c r="EB87" s="329"/>
      <c r="EC87" s="329"/>
      <c r="ED87" s="329"/>
      <c r="EE87" s="329"/>
      <c r="EF87" s="329"/>
      <c r="EG87" s="329"/>
      <c r="EH87" s="329"/>
      <c r="EI87" s="329"/>
      <c r="EJ87" s="329"/>
      <c r="EK87" s="329"/>
      <c r="EL87" s="329"/>
      <c r="EM87" s="329"/>
      <c r="EN87" s="329"/>
      <c r="EO87" s="329"/>
      <c r="EP87" s="329"/>
      <c r="EQ87" s="329"/>
      <c r="ER87" s="329"/>
      <c r="ES87" s="329"/>
      <c r="ET87" s="329"/>
      <c r="EU87" s="329"/>
      <c r="EV87" s="329"/>
      <c r="EW87" s="329"/>
      <c r="EX87" s="329"/>
      <c r="EY87" s="329"/>
      <c r="EZ87" s="329"/>
      <c r="FA87" s="329"/>
      <c r="FB87" s="329"/>
      <c r="FC87" s="329"/>
      <c r="FD87" s="329"/>
      <c r="FE87" s="329"/>
      <c r="FF87" s="329"/>
      <c r="FG87" s="329"/>
      <c r="FH87" s="329"/>
      <c r="FI87" s="329"/>
      <c r="FJ87" s="329"/>
      <c r="FK87" s="329"/>
      <c r="FL87" s="329"/>
      <c r="FM87" s="329"/>
      <c r="FN87" s="329"/>
      <c r="FO87" s="329"/>
      <c r="FP87" s="329"/>
      <c r="FQ87" s="329"/>
      <c r="FR87" s="329"/>
      <c r="FS87" s="329"/>
      <c r="FT87" s="329"/>
      <c r="FU87" s="329"/>
      <c r="FV87" s="329"/>
      <c r="FW87" s="329"/>
      <c r="FX87" s="329"/>
      <c r="FY87" s="329"/>
      <c r="FZ87" s="329"/>
      <c r="GA87" s="329"/>
      <c r="GB87" s="329"/>
      <c r="GC87" s="329"/>
      <c r="GD87" s="329"/>
      <c r="GE87" s="329"/>
      <c r="GF87" s="329"/>
      <c r="GG87" s="329"/>
      <c r="GH87" s="329"/>
      <c r="GI87" s="329"/>
      <c r="GJ87" s="329"/>
      <c r="GK87" s="329"/>
      <c r="GL87" s="329"/>
      <c r="GM87" s="329"/>
      <c r="GN87" s="329"/>
      <c r="GO87" s="329"/>
      <c r="GP87" s="329"/>
      <c r="GQ87" s="329"/>
      <c r="GR87" s="329"/>
      <c r="GS87" s="329"/>
      <c r="GT87" s="329"/>
      <c r="GU87" s="329"/>
      <c r="GV87" s="329"/>
      <c r="GW87" s="329"/>
      <c r="GX87" s="329"/>
      <c r="GY87" s="329"/>
      <c r="GZ87" s="329"/>
      <c r="HA87" s="329"/>
      <c r="HB87" s="329"/>
      <c r="HC87" s="329"/>
      <c r="HD87" s="329"/>
      <c r="HE87" s="329"/>
      <c r="HF87" s="329"/>
      <c r="HG87" s="329"/>
      <c r="HH87" s="329"/>
      <c r="HI87" s="329"/>
      <c r="HJ87" s="329"/>
      <c r="HK87" s="329"/>
      <c r="HL87" s="329"/>
      <c r="HM87" s="329"/>
      <c r="HN87" s="329"/>
      <c r="HO87" s="329"/>
      <c r="HP87" s="329"/>
      <c r="HQ87" s="329"/>
      <c r="HR87" s="329"/>
      <c r="HS87" s="329"/>
      <c r="HT87" s="329"/>
      <c r="HU87" s="329"/>
      <c r="HV87" s="329"/>
      <c r="HW87" s="329"/>
      <c r="HX87" s="329"/>
      <c r="HY87" s="329"/>
      <c r="HZ87" s="329"/>
      <c r="IA87" s="329"/>
      <c r="IB87" s="329"/>
      <c r="IC87" s="329"/>
      <c r="ID87" s="329"/>
      <c r="IE87" s="329"/>
      <c r="IF87" s="329"/>
      <c r="IG87" s="329"/>
      <c r="IH87" s="329"/>
      <c r="II87" s="329"/>
      <c r="IJ87" s="329"/>
      <c r="IK87" s="329"/>
      <c r="IL87" s="329"/>
      <c r="IM87" s="329"/>
      <c r="IN87" s="329"/>
      <c r="IO87" s="329"/>
      <c r="IP87" s="329"/>
      <c r="IQ87" s="329"/>
      <c r="IR87" s="329"/>
      <c r="IS87" s="329"/>
      <c r="IT87" s="329"/>
      <c r="IU87" s="329"/>
      <c r="IV87" s="329"/>
      <c r="IW87" s="329"/>
      <c r="IX87" s="329"/>
      <c r="IY87" s="329"/>
      <c r="IZ87" s="329"/>
      <c r="JA87" s="329"/>
      <c r="JB87" s="329"/>
      <c r="JC87" s="329"/>
      <c r="JD87" s="329"/>
      <c r="JE87" s="329"/>
      <c r="JF87" s="329"/>
      <c r="JG87" s="329"/>
      <c r="JH87" s="329"/>
      <c r="JI87" s="329"/>
      <c r="JJ87" s="329"/>
      <c r="JK87" s="329"/>
      <c r="JL87" s="329"/>
      <c r="JM87" s="329"/>
      <c r="JN87" s="329"/>
      <c r="JO87" s="329"/>
      <c r="JP87" s="329"/>
      <c r="JQ87" s="329"/>
      <c r="JR87" s="329"/>
      <c r="JS87" s="329"/>
      <c r="JT87" s="329"/>
      <c r="JU87" s="329"/>
      <c r="JV87" s="329"/>
      <c r="JW87" s="329"/>
      <c r="JX87" s="329"/>
      <c r="JY87" s="329"/>
      <c r="JZ87" s="329"/>
      <c r="KA87" s="329"/>
      <c r="KB87" s="329"/>
      <c r="KC87" s="329"/>
      <c r="KD87" s="329"/>
      <c r="KE87" s="329"/>
      <c r="KF87" s="329"/>
      <c r="KG87" s="329"/>
      <c r="KH87" s="329"/>
      <c r="KI87" s="329"/>
      <c r="KJ87" s="329"/>
      <c r="KK87" s="329"/>
      <c r="KL87" s="329"/>
      <c r="KM87" s="329"/>
      <c r="KN87" s="329"/>
      <c r="KO87" s="329"/>
      <c r="KP87" s="329"/>
      <c r="KQ87" s="329"/>
      <c r="KR87" s="329"/>
      <c r="KS87" s="329"/>
      <c r="KT87" s="329"/>
      <c r="KU87" s="329"/>
      <c r="KV87" s="329"/>
      <c r="KW87" s="329"/>
      <c r="KX87" s="329"/>
      <c r="KY87" s="329"/>
      <c r="KZ87" s="329"/>
      <c r="LA87" s="329"/>
      <c r="LB87" s="329"/>
      <c r="LC87" s="329"/>
      <c r="LD87" s="329"/>
      <c r="LE87" s="329"/>
      <c r="LF87" s="329"/>
      <c r="LG87" s="329"/>
      <c r="LH87" s="329"/>
      <c r="LI87" s="329"/>
      <c r="LJ87" s="329"/>
      <c r="LK87" s="329"/>
      <c r="LL87" s="329"/>
      <c r="LM87" s="329"/>
    </row>
    <row r="88" spans="1:325" hidden="1">
      <c r="A88" s="145" t="str">
        <f>IF(OR(Data3!B18="Grand Total",Data3!B18=0),"",Data3!B18)</f>
        <v/>
      </c>
      <c r="B88" s="176" t="s">
        <v>529</v>
      </c>
      <c r="C88" s="193" t="str">
        <f ca="1">IFERROR(VLOOKUP(A88,Rezultatai!$B$43:$C$106,2,FALSE),"")</f>
        <v/>
      </c>
      <c r="D88" s="335"/>
      <c r="E88" s="336"/>
      <c r="F88" s="329"/>
      <c r="G88" s="329"/>
      <c r="H88" s="329"/>
      <c r="I88" s="329"/>
      <c r="J88" s="329"/>
      <c r="K88" s="329"/>
      <c r="L88" s="329"/>
      <c r="M88" s="329"/>
      <c r="N88" s="329"/>
      <c r="O88" s="329"/>
      <c r="P88" s="329"/>
      <c r="Q88" s="329"/>
      <c r="R88" s="329"/>
      <c r="S88" s="329"/>
      <c r="T88" s="329"/>
      <c r="U88" s="329"/>
      <c r="V88" s="329"/>
      <c r="W88" s="329"/>
      <c r="X88" s="329"/>
      <c r="Y88" s="329"/>
      <c r="Z88" s="329"/>
      <c r="AA88" s="329"/>
      <c r="AB88" s="329"/>
      <c r="AC88" s="329"/>
      <c r="AD88" s="329"/>
      <c r="AE88" s="329"/>
      <c r="AF88" s="329"/>
      <c r="AG88" s="329"/>
      <c r="AH88" s="329"/>
      <c r="AI88" s="329"/>
      <c r="AJ88" s="329"/>
      <c r="AK88" s="329"/>
      <c r="AL88" s="329"/>
      <c r="AM88" s="329"/>
      <c r="AN88" s="329"/>
      <c r="AO88" s="329"/>
      <c r="AP88" s="329"/>
      <c r="AQ88" s="329"/>
      <c r="AR88" s="329"/>
      <c r="AS88" s="329"/>
      <c r="AT88" s="329"/>
      <c r="AU88" s="329"/>
      <c r="AV88" s="329"/>
      <c r="AW88" s="329"/>
      <c r="AX88" s="329"/>
      <c r="AY88" s="329"/>
      <c r="AZ88" s="329"/>
      <c r="BA88" s="329"/>
      <c r="BB88" s="329"/>
      <c r="BC88" s="329"/>
      <c r="BD88" s="329"/>
      <c r="BE88" s="329"/>
      <c r="BF88" s="329"/>
      <c r="BG88" s="329"/>
      <c r="BH88" s="329"/>
      <c r="BI88" s="329"/>
      <c r="BJ88" s="329"/>
      <c r="BK88" s="329"/>
      <c r="BL88" s="329"/>
      <c r="BM88" s="329"/>
      <c r="BN88" s="329"/>
      <c r="BO88" s="329"/>
      <c r="BP88" s="329"/>
      <c r="BQ88" s="329"/>
      <c r="BR88" s="329"/>
      <c r="BS88" s="329"/>
      <c r="BT88" s="329"/>
      <c r="BU88" s="329"/>
      <c r="BV88" s="329"/>
      <c r="BW88" s="329"/>
      <c r="BX88" s="329"/>
      <c r="BY88" s="329"/>
      <c r="BZ88" s="329"/>
      <c r="CA88" s="329"/>
      <c r="CB88" s="329"/>
      <c r="CC88" s="329"/>
      <c r="CD88" s="329"/>
      <c r="CE88" s="329"/>
      <c r="CF88" s="329"/>
      <c r="CG88" s="329"/>
      <c r="CH88" s="329"/>
      <c r="CI88" s="329"/>
      <c r="CJ88" s="329"/>
      <c r="CK88" s="329"/>
      <c r="CL88" s="329"/>
      <c r="CM88" s="329"/>
      <c r="CN88" s="329"/>
      <c r="CO88" s="329"/>
      <c r="CP88" s="329"/>
      <c r="CQ88" s="329"/>
      <c r="CR88" s="329"/>
      <c r="CS88" s="329"/>
      <c r="CT88" s="329"/>
      <c r="CU88" s="329"/>
      <c r="CV88" s="329"/>
      <c r="CW88" s="329"/>
      <c r="CX88" s="329"/>
      <c r="CY88" s="329"/>
      <c r="CZ88" s="329"/>
      <c r="DA88" s="329"/>
      <c r="DB88" s="329"/>
      <c r="DC88" s="329"/>
      <c r="DD88" s="329"/>
      <c r="DE88" s="329"/>
      <c r="DF88" s="329"/>
      <c r="DG88" s="329"/>
      <c r="DH88" s="329"/>
      <c r="DI88" s="329"/>
      <c r="DJ88" s="329"/>
      <c r="DK88" s="329"/>
      <c r="DL88" s="329"/>
      <c r="DM88" s="329"/>
      <c r="DN88" s="329"/>
      <c r="DO88" s="329"/>
      <c r="DP88" s="329"/>
      <c r="DQ88" s="329"/>
      <c r="DR88" s="329"/>
      <c r="DS88" s="329"/>
      <c r="DT88" s="329"/>
      <c r="DU88" s="329"/>
      <c r="DV88" s="329"/>
      <c r="DW88" s="329"/>
      <c r="DX88" s="329"/>
      <c r="DY88" s="329"/>
      <c r="DZ88" s="329"/>
      <c r="EA88" s="329"/>
      <c r="EB88" s="329"/>
      <c r="EC88" s="329"/>
      <c r="ED88" s="329"/>
      <c r="EE88" s="329"/>
      <c r="EF88" s="329"/>
      <c r="EG88" s="329"/>
      <c r="EH88" s="329"/>
      <c r="EI88" s="329"/>
      <c r="EJ88" s="329"/>
      <c r="EK88" s="329"/>
      <c r="EL88" s="329"/>
      <c r="EM88" s="329"/>
      <c r="EN88" s="329"/>
      <c r="EO88" s="329"/>
      <c r="EP88" s="329"/>
      <c r="EQ88" s="329"/>
      <c r="ER88" s="329"/>
      <c r="ES88" s="329"/>
      <c r="ET88" s="329"/>
      <c r="EU88" s="329"/>
      <c r="EV88" s="329"/>
      <c r="EW88" s="329"/>
      <c r="EX88" s="329"/>
      <c r="EY88" s="329"/>
      <c r="EZ88" s="329"/>
      <c r="FA88" s="329"/>
      <c r="FB88" s="329"/>
      <c r="FC88" s="329"/>
      <c r="FD88" s="329"/>
      <c r="FE88" s="329"/>
      <c r="FF88" s="329"/>
      <c r="FG88" s="329"/>
      <c r="FH88" s="329"/>
      <c r="FI88" s="329"/>
      <c r="FJ88" s="329"/>
      <c r="FK88" s="329"/>
      <c r="FL88" s="329"/>
      <c r="FM88" s="329"/>
      <c r="FN88" s="329"/>
      <c r="FO88" s="329"/>
      <c r="FP88" s="329"/>
      <c r="FQ88" s="329"/>
      <c r="FR88" s="329"/>
      <c r="FS88" s="329"/>
      <c r="FT88" s="329"/>
      <c r="FU88" s="329"/>
      <c r="FV88" s="329"/>
      <c r="FW88" s="329"/>
      <c r="FX88" s="329"/>
      <c r="FY88" s="329"/>
      <c r="FZ88" s="329"/>
      <c r="GA88" s="329"/>
      <c r="GB88" s="329"/>
      <c r="GC88" s="329"/>
      <c r="GD88" s="329"/>
      <c r="GE88" s="329"/>
      <c r="GF88" s="329"/>
      <c r="GG88" s="329"/>
      <c r="GH88" s="329"/>
      <c r="GI88" s="329"/>
      <c r="GJ88" s="329"/>
      <c r="GK88" s="329"/>
      <c r="GL88" s="329"/>
      <c r="GM88" s="329"/>
      <c r="GN88" s="329"/>
      <c r="GO88" s="329"/>
      <c r="GP88" s="329"/>
      <c r="GQ88" s="329"/>
      <c r="GR88" s="329"/>
      <c r="GS88" s="329"/>
      <c r="GT88" s="329"/>
      <c r="GU88" s="329"/>
      <c r="GV88" s="329"/>
      <c r="GW88" s="329"/>
      <c r="GX88" s="329"/>
      <c r="GY88" s="329"/>
      <c r="GZ88" s="329"/>
      <c r="HA88" s="329"/>
      <c r="HB88" s="329"/>
      <c r="HC88" s="329"/>
      <c r="HD88" s="329"/>
      <c r="HE88" s="329"/>
      <c r="HF88" s="329"/>
      <c r="HG88" s="329"/>
      <c r="HH88" s="329"/>
      <c r="HI88" s="329"/>
      <c r="HJ88" s="329"/>
      <c r="HK88" s="329"/>
      <c r="HL88" s="329"/>
      <c r="HM88" s="329"/>
      <c r="HN88" s="329"/>
      <c r="HO88" s="329"/>
      <c r="HP88" s="329"/>
      <c r="HQ88" s="329"/>
      <c r="HR88" s="329"/>
      <c r="HS88" s="329"/>
      <c r="HT88" s="329"/>
      <c r="HU88" s="329"/>
      <c r="HV88" s="329"/>
      <c r="HW88" s="329"/>
      <c r="HX88" s="329"/>
      <c r="HY88" s="329"/>
      <c r="HZ88" s="329"/>
      <c r="IA88" s="329"/>
      <c r="IB88" s="329"/>
      <c r="IC88" s="329"/>
      <c r="ID88" s="329"/>
      <c r="IE88" s="329"/>
      <c r="IF88" s="329"/>
      <c r="IG88" s="329"/>
      <c r="IH88" s="329"/>
      <c r="II88" s="329"/>
      <c r="IJ88" s="329"/>
      <c r="IK88" s="329"/>
      <c r="IL88" s="329"/>
      <c r="IM88" s="329"/>
      <c r="IN88" s="329"/>
      <c r="IO88" s="329"/>
      <c r="IP88" s="329"/>
      <c r="IQ88" s="329"/>
      <c r="IR88" s="329"/>
      <c r="IS88" s="329"/>
      <c r="IT88" s="329"/>
      <c r="IU88" s="329"/>
      <c r="IV88" s="329"/>
      <c r="IW88" s="329"/>
      <c r="IX88" s="329"/>
      <c r="IY88" s="329"/>
      <c r="IZ88" s="329"/>
      <c r="JA88" s="329"/>
      <c r="JB88" s="329"/>
      <c r="JC88" s="329"/>
      <c r="JD88" s="329"/>
      <c r="JE88" s="329"/>
      <c r="JF88" s="329"/>
      <c r="JG88" s="329"/>
      <c r="JH88" s="329"/>
      <c r="JI88" s="329"/>
      <c r="JJ88" s="329"/>
      <c r="JK88" s="329"/>
      <c r="JL88" s="329"/>
      <c r="JM88" s="329"/>
      <c r="JN88" s="329"/>
      <c r="JO88" s="329"/>
      <c r="JP88" s="329"/>
      <c r="JQ88" s="329"/>
      <c r="JR88" s="329"/>
      <c r="JS88" s="329"/>
      <c r="JT88" s="329"/>
      <c r="JU88" s="329"/>
      <c r="JV88" s="329"/>
      <c r="JW88" s="329"/>
      <c r="JX88" s="329"/>
      <c r="JY88" s="329"/>
      <c r="JZ88" s="329"/>
      <c r="KA88" s="329"/>
      <c r="KB88" s="329"/>
      <c r="KC88" s="329"/>
      <c r="KD88" s="329"/>
      <c r="KE88" s="329"/>
      <c r="KF88" s="329"/>
      <c r="KG88" s="329"/>
      <c r="KH88" s="329"/>
      <c r="KI88" s="329"/>
      <c r="KJ88" s="329"/>
      <c r="KK88" s="329"/>
      <c r="KL88" s="329"/>
      <c r="KM88" s="329"/>
      <c r="KN88" s="329"/>
      <c r="KO88" s="329"/>
      <c r="KP88" s="329"/>
      <c r="KQ88" s="329"/>
      <c r="KR88" s="329"/>
      <c r="KS88" s="329"/>
      <c r="KT88" s="329"/>
      <c r="KU88" s="329"/>
      <c r="KV88" s="329"/>
      <c r="KW88" s="329"/>
      <c r="KX88" s="329"/>
      <c r="KY88" s="329"/>
      <c r="KZ88" s="329"/>
      <c r="LA88" s="329"/>
      <c r="LB88" s="329"/>
      <c r="LC88" s="329"/>
      <c r="LD88" s="329"/>
      <c r="LE88" s="329"/>
      <c r="LF88" s="329"/>
      <c r="LG88" s="329"/>
      <c r="LH88" s="329"/>
      <c r="LI88" s="329"/>
      <c r="LJ88" s="329"/>
      <c r="LK88" s="329"/>
      <c r="LL88" s="329"/>
      <c r="LM88" s="329"/>
    </row>
    <row r="89" spans="1:325" hidden="1">
      <c r="A89" s="145" t="str">
        <f>IF(OR(Data3!B19="Grand Total",Data3!B19=0),"",Data3!B19)</f>
        <v/>
      </c>
      <c r="B89" s="176" t="s">
        <v>530</v>
      </c>
      <c r="C89" s="193" t="str">
        <f ca="1">IFERROR(VLOOKUP(A89,Rezultatai!$B$43:$C$106,2,FALSE),"")</f>
        <v/>
      </c>
      <c r="D89" s="335"/>
      <c r="E89" s="336"/>
      <c r="F89" s="167"/>
      <c r="G89" s="167"/>
      <c r="H89" s="167"/>
      <c r="I89" s="167"/>
      <c r="J89" s="167"/>
      <c r="K89" s="167"/>
      <c r="L89" s="167"/>
      <c r="M89" s="167"/>
      <c r="N89" s="167"/>
      <c r="O89" s="167"/>
      <c r="P89" s="167"/>
      <c r="Q89" s="167"/>
      <c r="R89" s="167"/>
      <c r="S89" s="167"/>
      <c r="T89" s="167"/>
      <c r="U89" s="167"/>
      <c r="V89" s="167"/>
      <c r="W89" s="167"/>
      <c r="X89" s="167"/>
      <c r="Y89" s="167"/>
      <c r="Z89" s="167"/>
      <c r="AA89" s="167"/>
      <c r="AB89" s="167"/>
      <c r="AC89" s="167"/>
      <c r="AD89" s="167"/>
      <c r="AE89" s="167"/>
      <c r="AF89" s="167"/>
      <c r="AG89" s="167"/>
      <c r="AH89" s="167"/>
      <c r="AI89" s="167"/>
      <c r="AJ89" s="167"/>
      <c r="AK89" s="167"/>
      <c r="AL89" s="167"/>
      <c r="AM89" s="167"/>
      <c r="AN89" s="167"/>
      <c r="AO89" s="167"/>
      <c r="AP89" s="167"/>
      <c r="AQ89" s="167"/>
      <c r="AR89" s="167"/>
      <c r="AS89" s="167"/>
      <c r="AT89" s="167"/>
      <c r="AU89" s="167"/>
      <c r="AV89" s="167"/>
      <c r="AW89" s="167"/>
      <c r="AX89" s="167"/>
      <c r="AY89" s="167"/>
      <c r="AZ89" s="167"/>
      <c r="BA89" s="167"/>
      <c r="BB89" s="167"/>
      <c r="BC89" s="167"/>
      <c r="BD89" s="167"/>
      <c r="BE89" s="167"/>
      <c r="BF89" s="167"/>
      <c r="BG89" s="167"/>
      <c r="BH89" s="167"/>
      <c r="BI89" s="167"/>
      <c r="BJ89" s="167"/>
      <c r="BK89" s="167"/>
      <c r="BL89" s="167"/>
      <c r="BM89" s="167"/>
      <c r="BN89" s="167"/>
      <c r="BO89" s="167"/>
      <c r="BP89" s="167"/>
      <c r="BQ89" s="167"/>
      <c r="BR89" s="167"/>
      <c r="BS89" s="167"/>
      <c r="BT89" s="167"/>
      <c r="BU89" s="167"/>
      <c r="BV89" s="167"/>
      <c r="BW89" s="167"/>
      <c r="BX89" s="167"/>
      <c r="BY89" s="167"/>
      <c r="BZ89" s="167"/>
      <c r="CA89" s="167"/>
      <c r="CB89" s="167"/>
      <c r="CC89" s="167"/>
      <c r="CD89" s="167"/>
      <c r="CE89" s="167"/>
      <c r="CF89" s="167"/>
      <c r="CG89" s="167"/>
      <c r="CH89" s="167"/>
      <c r="CI89" s="167"/>
      <c r="CJ89" s="167"/>
      <c r="CK89" s="167"/>
      <c r="CL89" s="167"/>
      <c r="CM89" s="167"/>
      <c r="CN89" s="167"/>
      <c r="CO89" s="167"/>
      <c r="CP89" s="167"/>
      <c r="CQ89" s="167"/>
      <c r="CR89" s="167"/>
      <c r="CS89" s="167"/>
      <c r="CT89" s="167"/>
      <c r="CU89" s="167"/>
      <c r="CV89" s="167"/>
      <c r="CW89" s="167"/>
      <c r="CX89" s="167"/>
      <c r="CY89" s="167"/>
      <c r="CZ89" s="167"/>
      <c r="DA89" s="167"/>
      <c r="DB89" s="167"/>
      <c r="DC89" s="167"/>
      <c r="DD89" s="167"/>
      <c r="DE89" s="167"/>
      <c r="DF89" s="167"/>
      <c r="DG89" s="167"/>
      <c r="DH89" s="167"/>
      <c r="DI89" s="167"/>
      <c r="DJ89" s="167"/>
      <c r="DK89" s="167"/>
      <c r="DL89" s="167"/>
      <c r="DM89" s="167"/>
      <c r="DN89" s="167"/>
      <c r="DO89" s="167"/>
      <c r="DP89" s="167"/>
      <c r="DQ89" s="167"/>
      <c r="DR89" s="167"/>
      <c r="DS89" s="167"/>
      <c r="DT89" s="167"/>
      <c r="DU89" s="167"/>
      <c r="DV89" s="167"/>
      <c r="DW89" s="167"/>
      <c r="DX89" s="167"/>
      <c r="DY89" s="167"/>
      <c r="DZ89" s="167"/>
      <c r="EA89" s="167"/>
      <c r="EB89" s="167"/>
      <c r="EC89" s="167"/>
      <c r="ED89" s="167"/>
      <c r="EE89" s="167"/>
      <c r="EF89" s="167"/>
      <c r="EG89" s="167"/>
      <c r="EH89" s="167"/>
      <c r="EI89" s="167"/>
      <c r="EJ89" s="167"/>
      <c r="EK89" s="167"/>
      <c r="EL89" s="167"/>
      <c r="EM89" s="167"/>
      <c r="EN89" s="167"/>
      <c r="EO89" s="167"/>
      <c r="EP89" s="167"/>
      <c r="EQ89" s="167"/>
      <c r="ER89" s="167"/>
      <c r="ES89" s="167"/>
      <c r="ET89" s="167"/>
      <c r="EU89" s="167"/>
      <c r="EV89" s="167"/>
      <c r="EW89" s="167"/>
      <c r="EX89" s="167"/>
      <c r="EY89" s="167"/>
      <c r="EZ89" s="167"/>
      <c r="FA89" s="167"/>
      <c r="FB89" s="167"/>
      <c r="FC89" s="167"/>
      <c r="FD89" s="167"/>
      <c r="FE89" s="167"/>
      <c r="FF89" s="167"/>
      <c r="FG89" s="167"/>
      <c r="FH89" s="167"/>
      <c r="FI89" s="167"/>
      <c r="FJ89" s="167"/>
      <c r="FK89" s="167"/>
      <c r="FL89" s="167"/>
      <c r="FM89" s="167"/>
      <c r="FN89" s="167"/>
      <c r="FO89" s="167"/>
      <c r="FP89" s="167"/>
      <c r="FQ89" s="167"/>
      <c r="FR89" s="167"/>
      <c r="FS89" s="167"/>
      <c r="FT89" s="167"/>
      <c r="FU89" s="167"/>
      <c r="FV89" s="167"/>
      <c r="FW89" s="167"/>
      <c r="FX89" s="167"/>
      <c r="FY89" s="167"/>
      <c r="FZ89" s="167"/>
      <c r="GA89" s="167"/>
      <c r="GB89" s="167"/>
      <c r="GC89" s="167"/>
      <c r="GD89" s="167"/>
      <c r="GE89" s="167"/>
      <c r="GF89" s="167"/>
      <c r="GG89" s="167"/>
      <c r="GH89" s="167"/>
      <c r="GI89" s="167"/>
      <c r="GJ89" s="167"/>
      <c r="GK89" s="167"/>
      <c r="GL89" s="167"/>
      <c r="GM89" s="167"/>
      <c r="GN89" s="167"/>
      <c r="GO89" s="167"/>
      <c r="GP89" s="167"/>
      <c r="GQ89" s="167"/>
      <c r="GR89" s="167"/>
      <c r="GS89" s="167"/>
      <c r="GT89" s="167"/>
      <c r="GU89" s="167"/>
      <c r="GV89" s="167"/>
      <c r="GW89" s="167"/>
      <c r="GX89" s="167"/>
      <c r="GY89" s="167"/>
      <c r="GZ89" s="167"/>
      <c r="HA89" s="167"/>
      <c r="HB89" s="167"/>
      <c r="HC89" s="167"/>
      <c r="HD89" s="167"/>
      <c r="HE89" s="167"/>
      <c r="HF89" s="167"/>
      <c r="HG89" s="167"/>
      <c r="HH89" s="167"/>
      <c r="HI89" s="167"/>
      <c r="HJ89" s="167"/>
      <c r="HK89" s="167"/>
      <c r="HL89" s="167"/>
      <c r="HM89" s="167"/>
      <c r="HN89" s="167"/>
      <c r="HO89" s="167"/>
      <c r="HP89" s="167"/>
      <c r="HQ89" s="167"/>
      <c r="HR89" s="167"/>
      <c r="HS89" s="167"/>
      <c r="HT89" s="167"/>
      <c r="HU89" s="167"/>
      <c r="HV89" s="167"/>
      <c r="HW89" s="167"/>
      <c r="HX89" s="167"/>
      <c r="HY89" s="167"/>
      <c r="HZ89" s="167"/>
      <c r="IA89" s="167"/>
      <c r="IB89" s="167"/>
      <c r="IC89" s="167"/>
      <c r="ID89" s="167"/>
      <c r="IE89" s="167"/>
      <c r="IF89" s="167"/>
      <c r="IG89" s="167"/>
      <c r="IH89" s="167"/>
      <c r="II89" s="167"/>
      <c r="IJ89" s="167"/>
      <c r="IK89" s="167"/>
      <c r="IL89" s="167"/>
      <c r="IM89" s="167"/>
      <c r="IN89" s="167"/>
      <c r="IO89" s="167"/>
      <c r="IP89" s="167"/>
      <c r="IQ89" s="167"/>
      <c r="IR89" s="167"/>
      <c r="IS89" s="167"/>
      <c r="IT89" s="167"/>
      <c r="IU89" s="167"/>
      <c r="IV89" s="167"/>
      <c r="IW89" s="167"/>
      <c r="IX89" s="167"/>
      <c r="IY89" s="167"/>
      <c r="IZ89" s="167"/>
      <c r="JA89" s="167"/>
      <c r="JB89" s="167"/>
      <c r="JC89" s="167"/>
      <c r="JD89" s="167"/>
      <c r="JE89" s="167"/>
      <c r="JF89" s="167"/>
      <c r="JG89" s="167"/>
      <c r="JH89" s="167"/>
      <c r="JI89" s="167"/>
      <c r="JJ89" s="167"/>
      <c r="JK89" s="167"/>
      <c r="JL89" s="167"/>
      <c r="JM89" s="167"/>
      <c r="JN89" s="167"/>
      <c r="JO89" s="167"/>
      <c r="JP89" s="167"/>
      <c r="JQ89" s="167"/>
      <c r="JR89" s="167"/>
      <c r="JS89" s="167"/>
      <c r="JT89" s="167"/>
      <c r="JU89" s="167"/>
      <c r="JV89" s="167"/>
      <c r="JW89" s="167"/>
      <c r="JX89" s="167"/>
      <c r="JY89" s="167"/>
      <c r="JZ89" s="167"/>
      <c r="KA89" s="167"/>
      <c r="KB89" s="167"/>
      <c r="KC89" s="167"/>
      <c r="KD89" s="167"/>
      <c r="KE89" s="167"/>
      <c r="KF89" s="167"/>
      <c r="KG89" s="167"/>
      <c r="KH89" s="167"/>
      <c r="KI89" s="167"/>
      <c r="KJ89" s="167"/>
      <c r="KK89" s="167"/>
      <c r="KL89" s="167"/>
      <c r="KM89" s="167"/>
      <c r="KN89" s="167"/>
      <c r="KO89" s="167"/>
      <c r="KP89" s="167"/>
      <c r="KQ89" s="167"/>
      <c r="KR89" s="167"/>
      <c r="KS89" s="167"/>
      <c r="KT89" s="167"/>
      <c r="KU89" s="167"/>
      <c r="KV89" s="167"/>
      <c r="KW89" s="167"/>
      <c r="KX89" s="167"/>
      <c r="KY89" s="167"/>
      <c r="KZ89" s="167"/>
      <c r="LA89" s="167"/>
      <c r="LB89" s="167"/>
      <c r="LC89" s="167"/>
      <c r="LD89" s="167"/>
      <c r="LE89" s="167"/>
      <c r="LF89" s="167"/>
      <c r="LG89" s="167"/>
      <c r="LH89" s="167"/>
      <c r="LI89" s="167"/>
      <c r="LJ89" s="167"/>
      <c r="LK89" s="167"/>
      <c r="LL89" s="167"/>
      <c r="LM89" s="167"/>
    </row>
    <row r="90" spans="1:325" hidden="1">
      <c r="A90" s="147" t="str">
        <f>IF(OR(C90=""),"","1")</f>
        <v/>
      </c>
      <c r="B90" s="331" t="s">
        <v>531</v>
      </c>
      <c r="C90" s="337"/>
      <c r="D90" s="335"/>
      <c r="E90" s="336"/>
      <c r="F90" s="167"/>
      <c r="G90" s="167"/>
      <c r="H90" s="167"/>
      <c r="I90" s="167"/>
      <c r="J90" s="167"/>
      <c r="K90" s="167"/>
      <c r="L90" s="167"/>
      <c r="M90" s="167"/>
      <c r="N90" s="167"/>
      <c r="O90" s="167"/>
      <c r="P90" s="167"/>
      <c r="Q90" s="167"/>
      <c r="R90" s="167"/>
      <c r="S90" s="167"/>
      <c r="T90" s="167"/>
      <c r="U90" s="167"/>
      <c r="V90" s="167"/>
      <c r="W90" s="167"/>
      <c r="X90" s="167"/>
      <c r="Y90" s="167"/>
      <c r="Z90" s="167"/>
      <c r="AA90" s="167"/>
      <c r="AB90" s="167"/>
      <c r="AC90" s="167"/>
      <c r="AD90" s="167"/>
      <c r="AE90" s="167"/>
      <c r="AF90" s="167"/>
      <c r="AG90" s="167"/>
      <c r="AH90" s="167"/>
      <c r="AI90" s="167"/>
      <c r="AJ90" s="167"/>
      <c r="AK90" s="167"/>
      <c r="AL90" s="167"/>
      <c r="AM90" s="167"/>
      <c r="AN90" s="167"/>
      <c r="AO90" s="167"/>
      <c r="AP90" s="167"/>
      <c r="AQ90" s="167"/>
      <c r="AR90" s="167"/>
      <c r="AS90" s="167"/>
      <c r="AT90" s="167"/>
      <c r="AU90" s="167"/>
      <c r="AV90" s="167"/>
      <c r="AW90" s="167"/>
      <c r="AX90" s="167"/>
      <c r="AY90" s="167"/>
      <c r="AZ90" s="167"/>
      <c r="BA90" s="167"/>
      <c r="BB90" s="167"/>
      <c r="BC90" s="167"/>
      <c r="BD90" s="167"/>
      <c r="BE90" s="167"/>
      <c r="BF90" s="167"/>
      <c r="BG90" s="167"/>
      <c r="BH90" s="167"/>
      <c r="BI90" s="167"/>
      <c r="BJ90" s="167"/>
      <c r="BK90" s="167"/>
      <c r="BL90" s="167"/>
      <c r="BM90" s="167"/>
      <c r="BN90" s="167"/>
      <c r="BO90" s="167"/>
      <c r="BP90" s="167"/>
      <c r="BQ90" s="167"/>
      <c r="BR90" s="167"/>
      <c r="BS90" s="167"/>
      <c r="BT90" s="167"/>
      <c r="BU90" s="167"/>
      <c r="BV90" s="167"/>
      <c r="BW90" s="167"/>
      <c r="BX90" s="167"/>
      <c r="BY90" s="167"/>
      <c r="BZ90" s="167"/>
      <c r="CA90" s="167"/>
      <c r="CB90" s="167"/>
      <c r="CC90" s="167"/>
      <c r="CD90" s="167"/>
      <c r="CE90" s="167"/>
      <c r="CF90" s="167"/>
      <c r="CG90" s="167"/>
      <c r="CH90" s="167"/>
      <c r="CI90" s="167"/>
      <c r="CJ90" s="167"/>
      <c r="CK90" s="167"/>
      <c r="CL90" s="167"/>
      <c r="CM90" s="167"/>
      <c r="CN90" s="167"/>
      <c r="CO90" s="167"/>
      <c r="CP90" s="167"/>
      <c r="CQ90" s="167"/>
      <c r="CR90" s="167"/>
      <c r="CS90" s="167"/>
      <c r="CT90" s="167"/>
      <c r="CU90" s="167"/>
      <c r="CV90" s="167"/>
      <c r="CW90" s="167"/>
      <c r="CX90" s="167"/>
      <c r="CY90" s="167"/>
      <c r="CZ90" s="167"/>
      <c r="DA90" s="167"/>
      <c r="DB90" s="167"/>
      <c r="DC90" s="167"/>
      <c r="DD90" s="167"/>
      <c r="DE90" s="167"/>
      <c r="DF90" s="167"/>
      <c r="DG90" s="167"/>
      <c r="DH90" s="167"/>
      <c r="DI90" s="167"/>
      <c r="DJ90" s="167"/>
      <c r="DK90" s="167"/>
      <c r="DL90" s="167"/>
      <c r="DM90" s="167"/>
      <c r="DN90" s="167"/>
      <c r="DO90" s="167"/>
      <c r="DP90" s="167"/>
      <c r="DQ90" s="167"/>
      <c r="DR90" s="167"/>
      <c r="DS90" s="167"/>
      <c r="DT90" s="167"/>
      <c r="DU90" s="167"/>
      <c r="DV90" s="167"/>
      <c r="DW90" s="167"/>
      <c r="DX90" s="167"/>
      <c r="DY90" s="167"/>
      <c r="DZ90" s="167"/>
      <c r="EA90" s="167"/>
      <c r="EB90" s="167"/>
      <c r="EC90" s="167"/>
      <c r="ED90" s="167"/>
      <c r="EE90" s="167"/>
      <c r="EF90" s="167"/>
      <c r="EG90" s="167"/>
      <c r="EH90" s="167"/>
      <c r="EI90" s="167"/>
      <c r="EJ90" s="167"/>
      <c r="EK90" s="167"/>
      <c r="EL90" s="167"/>
      <c r="EM90" s="167"/>
      <c r="EN90" s="167"/>
      <c r="EO90" s="167"/>
      <c r="EP90" s="167"/>
      <c r="EQ90" s="167"/>
      <c r="ER90" s="167"/>
      <c r="ES90" s="167"/>
      <c r="ET90" s="167"/>
      <c r="EU90" s="167"/>
      <c r="EV90" s="167"/>
      <c r="EW90" s="167"/>
      <c r="EX90" s="167"/>
      <c r="EY90" s="167"/>
      <c r="EZ90" s="167"/>
      <c r="FA90" s="167"/>
      <c r="FB90" s="167"/>
      <c r="FC90" s="167"/>
      <c r="FD90" s="167"/>
      <c r="FE90" s="167"/>
      <c r="FF90" s="167"/>
      <c r="FG90" s="167"/>
      <c r="FH90" s="167"/>
      <c r="FI90" s="167"/>
      <c r="FJ90" s="167"/>
      <c r="FK90" s="167"/>
      <c r="FL90" s="167"/>
      <c r="FM90" s="167"/>
      <c r="FN90" s="167"/>
      <c r="FO90" s="167"/>
      <c r="FP90" s="167"/>
      <c r="FQ90" s="167"/>
      <c r="FR90" s="167"/>
      <c r="FS90" s="167"/>
      <c r="FT90" s="167"/>
      <c r="FU90" s="167"/>
      <c r="FV90" s="167"/>
      <c r="FW90" s="167"/>
      <c r="FX90" s="167"/>
      <c r="FY90" s="167"/>
      <c r="FZ90" s="167"/>
      <c r="GA90" s="167"/>
      <c r="GB90" s="167"/>
      <c r="GC90" s="167"/>
      <c r="GD90" s="167"/>
      <c r="GE90" s="167"/>
      <c r="GF90" s="167"/>
      <c r="GG90" s="167"/>
      <c r="GH90" s="167"/>
      <c r="GI90" s="167"/>
      <c r="GJ90" s="167"/>
      <c r="GK90" s="167"/>
      <c r="GL90" s="167"/>
      <c r="GM90" s="167"/>
      <c r="GN90" s="167"/>
      <c r="GO90" s="167"/>
      <c r="GP90" s="167"/>
      <c r="GQ90" s="167"/>
      <c r="GR90" s="167"/>
      <c r="GS90" s="167"/>
      <c r="GT90" s="167"/>
      <c r="GU90" s="167"/>
      <c r="GV90" s="167"/>
      <c r="GW90" s="167"/>
      <c r="GX90" s="167"/>
      <c r="GY90" s="167"/>
      <c r="GZ90" s="167"/>
      <c r="HA90" s="167"/>
      <c r="HB90" s="167"/>
      <c r="HC90" s="167"/>
      <c r="HD90" s="167"/>
      <c r="HE90" s="167"/>
      <c r="HF90" s="167"/>
      <c r="HG90" s="167"/>
      <c r="HH90" s="167"/>
      <c r="HI90" s="167"/>
      <c r="HJ90" s="167"/>
      <c r="HK90" s="167"/>
      <c r="HL90" s="167"/>
      <c r="HM90" s="167"/>
      <c r="HN90" s="167"/>
      <c r="HO90" s="167"/>
      <c r="HP90" s="167"/>
      <c r="HQ90" s="167"/>
      <c r="HR90" s="167"/>
      <c r="HS90" s="167"/>
      <c r="HT90" s="167"/>
      <c r="HU90" s="167"/>
      <c r="HV90" s="167"/>
      <c r="HW90" s="167"/>
      <c r="HX90" s="167"/>
      <c r="HY90" s="167"/>
      <c r="HZ90" s="167"/>
      <c r="IA90" s="167"/>
      <c r="IB90" s="167"/>
      <c r="IC90" s="167"/>
      <c r="ID90" s="167"/>
      <c r="IE90" s="167"/>
      <c r="IF90" s="167"/>
      <c r="IG90" s="167"/>
      <c r="IH90" s="167"/>
      <c r="II90" s="167"/>
      <c r="IJ90" s="167"/>
      <c r="IK90" s="167"/>
      <c r="IL90" s="167"/>
      <c r="IM90" s="167"/>
      <c r="IN90" s="167"/>
      <c r="IO90" s="167"/>
      <c r="IP90" s="167"/>
      <c r="IQ90" s="167"/>
      <c r="IR90" s="167"/>
      <c r="IS90" s="167"/>
      <c r="IT90" s="167"/>
      <c r="IU90" s="167"/>
      <c r="IV90" s="167"/>
      <c r="IW90" s="167"/>
      <c r="IX90" s="167"/>
      <c r="IY90" s="167"/>
      <c r="IZ90" s="167"/>
      <c r="JA90" s="167"/>
      <c r="JB90" s="167"/>
      <c r="JC90" s="167"/>
      <c r="JD90" s="167"/>
      <c r="JE90" s="167"/>
      <c r="JF90" s="167"/>
      <c r="JG90" s="167"/>
      <c r="JH90" s="167"/>
      <c r="JI90" s="167"/>
      <c r="JJ90" s="167"/>
      <c r="JK90" s="167"/>
      <c r="JL90" s="167"/>
      <c r="JM90" s="167"/>
      <c r="JN90" s="167"/>
      <c r="JO90" s="167"/>
      <c r="JP90" s="167"/>
      <c r="JQ90" s="167"/>
      <c r="JR90" s="167"/>
      <c r="JS90" s="167"/>
      <c r="JT90" s="167"/>
      <c r="JU90" s="167"/>
      <c r="JV90" s="167"/>
      <c r="JW90" s="167"/>
      <c r="JX90" s="167"/>
      <c r="JY90" s="167"/>
      <c r="JZ90" s="167"/>
      <c r="KA90" s="167"/>
      <c r="KB90" s="167"/>
      <c r="KC90" s="167"/>
      <c r="KD90" s="167"/>
      <c r="KE90" s="167"/>
      <c r="KF90" s="167"/>
      <c r="KG90" s="167"/>
      <c r="KH90" s="167"/>
      <c r="KI90" s="167"/>
      <c r="KJ90" s="167"/>
      <c r="KK90" s="167"/>
      <c r="KL90" s="167"/>
      <c r="KM90" s="167"/>
      <c r="KN90" s="167"/>
      <c r="KO90" s="167"/>
      <c r="KP90" s="167"/>
      <c r="KQ90" s="167"/>
      <c r="KR90" s="167"/>
      <c r="KS90" s="167"/>
      <c r="KT90" s="167"/>
      <c r="KU90" s="167"/>
      <c r="KV90" s="167"/>
      <c r="KW90" s="167"/>
      <c r="KX90" s="167"/>
      <c r="KY90" s="167"/>
      <c r="KZ90" s="167"/>
      <c r="LA90" s="167"/>
      <c r="LB90" s="167"/>
      <c r="LC90" s="167"/>
      <c r="LD90" s="167"/>
      <c r="LE90" s="167"/>
      <c r="LF90" s="167"/>
      <c r="LG90" s="167"/>
      <c r="LH90" s="167"/>
      <c r="LI90" s="167"/>
      <c r="LJ90" s="167"/>
      <c r="LK90" s="167"/>
      <c r="LL90" s="167"/>
      <c r="LM90" s="167"/>
    </row>
    <row r="91" spans="1:325" hidden="1">
      <c r="A91" s="147" t="str">
        <f t="shared" ref="A91:A95" si="79">IF(OR(C91=""),"","1")</f>
        <v/>
      </c>
      <c r="B91" s="331" t="s">
        <v>532</v>
      </c>
      <c r="C91" s="337"/>
      <c r="D91" s="335"/>
      <c r="E91" s="336"/>
      <c r="F91" s="167"/>
      <c r="G91" s="167"/>
      <c r="H91" s="167"/>
      <c r="I91" s="167"/>
      <c r="J91" s="167"/>
      <c r="K91" s="167"/>
      <c r="L91" s="167"/>
      <c r="M91" s="167"/>
      <c r="N91" s="167"/>
      <c r="O91" s="167"/>
      <c r="P91" s="167"/>
      <c r="Q91" s="167"/>
      <c r="R91" s="167"/>
      <c r="S91" s="167"/>
      <c r="T91" s="167"/>
      <c r="U91" s="167"/>
      <c r="V91" s="167"/>
      <c r="W91" s="167"/>
      <c r="X91" s="167"/>
      <c r="Y91" s="167"/>
      <c r="Z91" s="167"/>
      <c r="AA91" s="167"/>
      <c r="AB91" s="167"/>
      <c r="AC91" s="167"/>
      <c r="AD91" s="167"/>
      <c r="AE91" s="167"/>
      <c r="AF91" s="167"/>
      <c r="AG91" s="167"/>
      <c r="AH91" s="167"/>
      <c r="AI91" s="167"/>
      <c r="AJ91" s="167"/>
      <c r="AK91" s="167"/>
      <c r="AL91" s="167"/>
      <c r="AM91" s="167"/>
      <c r="AN91" s="167"/>
      <c r="AO91" s="167"/>
      <c r="AP91" s="167"/>
      <c r="AQ91" s="167"/>
      <c r="AR91" s="167"/>
      <c r="AS91" s="167"/>
      <c r="AT91" s="167"/>
      <c r="AU91" s="167"/>
      <c r="AV91" s="167"/>
      <c r="AW91" s="167"/>
      <c r="AX91" s="167"/>
      <c r="AY91" s="167"/>
      <c r="AZ91" s="167"/>
      <c r="BA91" s="167"/>
      <c r="BB91" s="167"/>
      <c r="BC91" s="167"/>
      <c r="BD91" s="167"/>
      <c r="BE91" s="167"/>
      <c r="BF91" s="167"/>
      <c r="BG91" s="167"/>
      <c r="BH91" s="167"/>
      <c r="BI91" s="167"/>
      <c r="BJ91" s="167"/>
      <c r="BK91" s="167"/>
      <c r="BL91" s="167"/>
      <c r="BM91" s="167"/>
      <c r="BN91" s="167"/>
      <c r="BO91" s="167"/>
      <c r="BP91" s="167"/>
      <c r="BQ91" s="167"/>
      <c r="BR91" s="167"/>
      <c r="BS91" s="167"/>
      <c r="BT91" s="167"/>
      <c r="BU91" s="167"/>
      <c r="BV91" s="167"/>
      <c r="BW91" s="167"/>
      <c r="BX91" s="167"/>
      <c r="BY91" s="167"/>
      <c r="BZ91" s="167"/>
      <c r="CA91" s="167"/>
      <c r="CB91" s="167"/>
      <c r="CC91" s="167"/>
      <c r="CD91" s="167"/>
      <c r="CE91" s="167"/>
      <c r="CF91" s="167"/>
      <c r="CG91" s="167"/>
      <c r="CH91" s="167"/>
      <c r="CI91" s="167"/>
      <c r="CJ91" s="167"/>
      <c r="CK91" s="167"/>
      <c r="CL91" s="167"/>
      <c r="CM91" s="167"/>
      <c r="CN91" s="167"/>
      <c r="CO91" s="167"/>
      <c r="CP91" s="167"/>
      <c r="CQ91" s="167"/>
      <c r="CR91" s="167"/>
      <c r="CS91" s="167"/>
      <c r="CT91" s="167"/>
      <c r="CU91" s="167"/>
      <c r="CV91" s="167"/>
      <c r="CW91" s="167"/>
      <c r="CX91" s="167"/>
      <c r="CY91" s="167"/>
      <c r="CZ91" s="167"/>
      <c r="DA91" s="167"/>
      <c r="DB91" s="167"/>
      <c r="DC91" s="167"/>
      <c r="DD91" s="167"/>
      <c r="DE91" s="167"/>
      <c r="DF91" s="167"/>
      <c r="DG91" s="167"/>
      <c r="DH91" s="167"/>
      <c r="DI91" s="167"/>
      <c r="DJ91" s="167"/>
      <c r="DK91" s="167"/>
      <c r="DL91" s="167"/>
      <c r="DM91" s="167"/>
      <c r="DN91" s="167"/>
      <c r="DO91" s="167"/>
      <c r="DP91" s="167"/>
      <c r="DQ91" s="167"/>
      <c r="DR91" s="167"/>
      <c r="DS91" s="167"/>
      <c r="DT91" s="167"/>
      <c r="DU91" s="167"/>
      <c r="DV91" s="167"/>
      <c r="DW91" s="167"/>
      <c r="DX91" s="167"/>
      <c r="DY91" s="167"/>
      <c r="DZ91" s="167"/>
      <c r="EA91" s="167"/>
      <c r="EB91" s="167"/>
      <c r="EC91" s="167"/>
      <c r="ED91" s="167"/>
      <c r="EE91" s="167"/>
      <c r="EF91" s="167"/>
      <c r="EG91" s="167"/>
      <c r="EH91" s="167"/>
      <c r="EI91" s="167"/>
      <c r="EJ91" s="167"/>
      <c r="EK91" s="167"/>
      <c r="EL91" s="167"/>
      <c r="EM91" s="167"/>
      <c r="EN91" s="167"/>
      <c r="EO91" s="167"/>
      <c r="EP91" s="167"/>
      <c r="EQ91" s="167"/>
      <c r="ER91" s="167"/>
      <c r="ES91" s="167"/>
      <c r="ET91" s="167"/>
      <c r="EU91" s="167"/>
      <c r="EV91" s="167"/>
      <c r="EW91" s="167"/>
      <c r="EX91" s="167"/>
      <c r="EY91" s="167"/>
      <c r="EZ91" s="167"/>
      <c r="FA91" s="167"/>
      <c r="FB91" s="167"/>
      <c r="FC91" s="167"/>
      <c r="FD91" s="167"/>
      <c r="FE91" s="167"/>
      <c r="FF91" s="167"/>
      <c r="FG91" s="167"/>
      <c r="FH91" s="167"/>
      <c r="FI91" s="167"/>
      <c r="FJ91" s="167"/>
      <c r="FK91" s="167"/>
      <c r="FL91" s="167"/>
      <c r="FM91" s="167"/>
      <c r="FN91" s="167"/>
      <c r="FO91" s="167"/>
      <c r="FP91" s="167"/>
      <c r="FQ91" s="167"/>
      <c r="FR91" s="167"/>
      <c r="FS91" s="167"/>
      <c r="FT91" s="167"/>
      <c r="FU91" s="167"/>
      <c r="FV91" s="167"/>
      <c r="FW91" s="167"/>
      <c r="FX91" s="167"/>
      <c r="FY91" s="167"/>
      <c r="FZ91" s="167"/>
      <c r="GA91" s="167"/>
      <c r="GB91" s="167"/>
      <c r="GC91" s="167"/>
      <c r="GD91" s="167"/>
      <c r="GE91" s="167"/>
      <c r="GF91" s="167"/>
      <c r="GG91" s="167"/>
      <c r="GH91" s="167"/>
      <c r="GI91" s="167"/>
      <c r="GJ91" s="167"/>
      <c r="GK91" s="167"/>
      <c r="GL91" s="167"/>
      <c r="GM91" s="167"/>
      <c r="GN91" s="167"/>
      <c r="GO91" s="167"/>
      <c r="GP91" s="167"/>
      <c r="GQ91" s="167"/>
      <c r="GR91" s="167"/>
      <c r="GS91" s="167"/>
      <c r="GT91" s="167"/>
      <c r="GU91" s="167"/>
      <c r="GV91" s="167"/>
      <c r="GW91" s="167"/>
      <c r="GX91" s="167"/>
      <c r="GY91" s="167"/>
      <c r="GZ91" s="167"/>
      <c r="HA91" s="167"/>
      <c r="HB91" s="167"/>
      <c r="HC91" s="167"/>
      <c r="HD91" s="167"/>
      <c r="HE91" s="167"/>
      <c r="HF91" s="167"/>
      <c r="HG91" s="167"/>
      <c r="HH91" s="167"/>
      <c r="HI91" s="167"/>
      <c r="HJ91" s="167"/>
      <c r="HK91" s="167"/>
      <c r="HL91" s="167"/>
      <c r="HM91" s="167"/>
      <c r="HN91" s="167"/>
      <c r="HO91" s="167"/>
      <c r="HP91" s="167"/>
      <c r="HQ91" s="167"/>
      <c r="HR91" s="167"/>
      <c r="HS91" s="167"/>
      <c r="HT91" s="167"/>
      <c r="HU91" s="167"/>
      <c r="HV91" s="167"/>
      <c r="HW91" s="167"/>
      <c r="HX91" s="167"/>
      <c r="HY91" s="167"/>
      <c r="HZ91" s="167"/>
      <c r="IA91" s="167"/>
      <c r="IB91" s="167"/>
      <c r="IC91" s="167"/>
      <c r="ID91" s="167"/>
      <c r="IE91" s="167"/>
      <c r="IF91" s="167"/>
      <c r="IG91" s="167"/>
      <c r="IH91" s="167"/>
      <c r="II91" s="167"/>
      <c r="IJ91" s="167"/>
      <c r="IK91" s="167"/>
      <c r="IL91" s="167"/>
      <c r="IM91" s="167"/>
      <c r="IN91" s="167"/>
      <c r="IO91" s="167"/>
      <c r="IP91" s="167"/>
      <c r="IQ91" s="167"/>
      <c r="IR91" s="167"/>
      <c r="IS91" s="167"/>
      <c r="IT91" s="167"/>
      <c r="IU91" s="167"/>
      <c r="IV91" s="167"/>
      <c r="IW91" s="167"/>
      <c r="IX91" s="167"/>
      <c r="IY91" s="167"/>
      <c r="IZ91" s="167"/>
      <c r="JA91" s="167"/>
      <c r="JB91" s="167"/>
      <c r="JC91" s="167"/>
      <c r="JD91" s="167"/>
      <c r="JE91" s="167"/>
      <c r="JF91" s="167"/>
      <c r="JG91" s="167"/>
      <c r="JH91" s="167"/>
      <c r="JI91" s="167"/>
      <c r="JJ91" s="167"/>
      <c r="JK91" s="167"/>
      <c r="JL91" s="167"/>
      <c r="JM91" s="167"/>
      <c r="JN91" s="167"/>
      <c r="JO91" s="167"/>
      <c r="JP91" s="167"/>
      <c r="JQ91" s="167"/>
      <c r="JR91" s="167"/>
      <c r="JS91" s="167"/>
      <c r="JT91" s="167"/>
      <c r="JU91" s="167"/>
      <c r="JV91" s="167"/>
      <c r="JW91" s="167"/>
      <c r="JX91" s="167"/>
      <c r="JY91" s="167"/>
      <c r="JZ91" s="167"/>
      <c r="KA91" s="167"/>
      <c r="KB91" s="167"/>
      <c r="KC91" s="167"/>
      <c r="KD91" s="167"/>
      <c r="KE91" s="167"/>
      <c r="KF91" s="167"/>
      <c r="KG91" s="167"/>
      <c r="KH91" s="167"/>
      <c r="KI91" s="167"/>
      <c r="KJ91" s="167"/>
      <c r="KK91" s="167"/>
      <c r="KL91" s="167"/>
      <c r="KM91" s="167"/>
      <c r="KN91" s="167"/>
      <c r="KO91" s="167"/>
      <c r="KP91" s="167"/>
      <c r="KQ91" s="167"/>
      <c r="KR91" s="167"/>
      <c r="KS91" s="167"/>
      <c r="KT91" s="167"/>
      <c r="KU91" s="167"/>
      <c r="KV91" s="167"/>
      <c r="KW91" s="167"/>
      <c r="KX91" s="167"/>
      <c r="KY91" s="167"/>
      <c r="KZ91" s="167"/>
      <c r="LA91" s="167"/>
      <c r="LB91" s="167"/>
      <c r="LC91" s="167"/>
      <c r="LD91" s="167"/>
      <c r="LE91" s="167"/>
      <c r="LF91" s="167"/>
      <c r="LG91" s="167"/>
      <c r="LH91" s="167"/>
      <c r="LI91" s="167"/>
      <c r="LJ91" s="167"/>
      <c r="LK91" s="167"/>
      <c r="LL91" s="167"/>
      <c r="LM91" s="167"/>
    </row>
    <row r="92" spans="1:325" hidden="1">
      <c r="A92" s="147" t="str">
        <f t="shared" si="79"/>
        <v/>
      </c>
      <c r="B92" s="331" t="s">
        <v>533</v>
      </c>
      <c r="C92" s="337"/>
      <c r="D92" s="335"/>
      <c r="E92" s="336"/>
      <c r="F92" s="167"/>
      <c r="G92" s="167"/>
      <c r="H92" s="167"/>
      <c r="I92" s="167"/>
      <c r="J92" s="167"/>
      <c r="K92" s="167"/>
      <c r="L92" s="167"/>
      <c r="M92" s="167"/>
      <c r="N92" s="167"/>
      <c r="O92" s="167"/>
      <c r="P92" s="167"/>
      <c r="Q92" s="167"/>
      <c r="R92" s="167"/>
      <c r="S92" s="167"/>
      <c r="T92" s="167"/>
      <c r="U92" s="167"/>
      <c r="V92" s="167"/>
      <c r="W92" s="167"/>
      <c r="X92" s="167"/>
      <c r="Y92" s="167"/>
      <c r="Z92" s="167"/>
      <c r="AA92" s="167"/>
      <c r="AB92" s="167"/>
      <c r="AC92" s="167"/>
      <c r="AD92" s="167"/>
      <c r="AE92" s="167"/>
      <c r="AF92" s="167"/>
      <c r="AG92" s="167"/>
      <c r="AH92" s="167"/>
      <c r="AI92" s="167"/>
      <c r="AJ92" s="167"/>
      <c r="AK92" s="167"/>
      <c r="AL92" s="167"/>
      <c r="AM92" s="167"/>
      <c r="AN92" s="167"/>
      <c r="AO92" s="167"/>
      <c r="AP92" s="167"/>
      <c r="AQ92" s="167"/>
      <c r="AR92" s="167"/>
      <c r="AS92" s="167"/>
      <c r="AT92" s="167"/>
      <c r="AU92" s="167"/>
      <c r="AV92" s="167"/>
      <c r="AW92" s="167"/>
      <c r="AX92" s="167"/>
      <c r="AY92" s="167"/>
      <c r="AZ92" s="167"/>
      <c r="BA92" s="167"/>
      <c r="BB92" s="167"/>
      <c r="BC92" s="167"/>
      <c r="BD92" s="167"/>
      <c r="BE92" s="167"/>
      <c r="BF92" s="167"/>
      <c r="BG92" s="167"/>
      <c r="BH92" s="167"/>
      <c r="BI92" s="167"/>
      <c r="BJ92" s="167"/>
      <c r="BK92" s="167"/>
      <c r="BL92" s="167"/>
      <c r="BM92" s="167"/>
      <c r="BN92" s="167"/>
      <c r="BO92" s="167"/>
      <c r="BP92" s="167"/>
      <c r="BQ92" s="167"/>
      <c r="BR92" s="167"/>
      <c r="BS92" s="167"/>
      <c r="BT92" s="167"/>
      <c r="BU92" s="167"/>
      <c r="BV92" s="167"/>
      <c r="BW92" s="167"/>
      <c r="BX92" s="167"/>
      <c r="BY92" s="167"/>
      <c r="BZ92" s="167"/>
      <c r="CA92" s="167"/>
      <c r="CB92" s="167"/>
      <c r="CC92" s="167"/>
      <c r="CD92" s="167"/>
      <c r="CE92" s="167"/>
      <c r="CF92" s="167"/>
      <c r="CG92" s="167"/>
      <c r="CH92" s="167"/>
      <c r="CI92" s="167"/>
      <c r="CJ92" s="167"/>
      <c r="CK92" s="167"/>
      <c r="CL92" s="167"/>
      <c r="CM92" s="167"/>
      <c r="CN92" s="167"/>
      <c r="CO92" s="167"/>
      <c r="CP92" s="167"/>
      <c r="CQ92" s="167"/>
      <c r="CR92" s="167"/>
      <c r="CS92" s="167"/>
      <c r="CT92" s="167"/>
      <c r="CU92" s="167"/>
      <c r="CV92" s="167"/>
      <c r="CW92" s="167"/>
      <c r="CX92" s="167"/>
      <c r="CY92" s="167"/>
      <c r="CZ92" s="167"/>
      <c r="DA92" s="167"/>
      <c r="DB92" s="167"/>
      <c r="DC92" s="167"/>
      <c r="DD92" s="167"/>
      <c r="DE92" s="167"/>
      <c r="DF92" s="167"/>
      <c r="DG92" s="167"/>
      <c r="DH92" s="167"/>
      <c r="DI92" s="167"/>
      <c r="DJ92" s="167"/>
      <c r="DK92" s="167"/>
      <c r="DL92" s="167"/>
      <c r="DM92" s="167"/>
      <c r="DN92" s="167"/>
      <c r="DO92" s="167"/>
      <c r="DP92" s="167"/>
      <c r="DQ92" s="167"/>
      <c r="DR92" s="167"/>
      <c r="DS92" s="167"/>
      <c r="DT92" s="167"/>
      <c r="DU92" s="167"/>
      <c r="DV92" s="167"/>
      <c r="DW92" s="167"/>
      <c r="DX92" s="167"/>
      <c r="DY92" s="167"/>
      <c r="DZ92" s="167"/>
      <c r="EA92" s="167"/>
      <c r="EB92" s="167"/>
      <c r="EC92" s="167"/>
      <c r="ED92" s="167"/>
      <c r="EE92" s="167"/>
      <c r="EF92" s="167"/>
      <c r="EG92" s="167"/>
      <c r="EH92" s="167"/>
      <c r="EI92" s="167"/>
      <c r="EJ92" s="167"/>
      <c r="EK92" s="167"/>
      <c r="EL92" s="167"/>
      <c r="EM92" s="167"/>
      <c r="EN92" s="167"/>
      <c r="EO92" s="167"/>
      <c r="EP92" s="167"/>
      <c r="EQ92" s="167"/>
      <c r="ER92" s="167"/>
      <c r="ES92" s="167"/>
      <c r="ET92" s="167"/>
      <c r="EU92" s="167"/>
      <c r="EV92" s="167"/>
      <c r="EW92" s="167"/>
      <c r="EX92" s="167"/>
      <c r="EY92" s="167"/>
      <c r="EZ92" s="167"/>
      <c r="FA92" s="167"/>
      <c r="FB92" s="167"/>
      <c r="FC92" s="167"/>
      <c r="FD92" s="167"/>
      <c r="FE92" s="167"/>
      <c r="FF92" s="167"/>
      <c r="FG92" s="167"/>
      <c r="FH92" s="167"/>
      <c r="FI92" s="167"/>
      <c r="FJ92" s="167"/>
      <c r="FK92" s="167"/>
      <c r="FL92" s="167"/>
      <c r="FM92" s="167"/>
      <c r="FN92" s="167"/>
      <c r="FO92" s="167"/>
      <c r="FP92" s="167"/>
      <c r="FQ92" s="167"/>
      <c r="FR92" s="167"/>
      <c r="FS92" s="167"/>
      <c r="FT92" s="167"/>
      <c r="FU92" s="167"/>
      <c r="FV92" s="167"/>
      <c r="FW92" s="167"/>
      <c r="FX92" s="167"/>
      <c r="FY92" s="167"/>
      <c r="FZ92" s="167"/>
      <c r="GA92" s="167"/>
      <c r="GB92" s="167"/>
      <c r="GC92" s="167"/>
      <c r="GD92" s="167"/>
      <c r="GE92" s="167"/>
      <c r="GF92" s="167"/>
      <c r="GG92" s="167"/>
      <c r="GH92" s="167"/>
      <c r="GI92" s="167"/>
      <c r="GJ92" s="167"/>
      <c r="GK92" s="167"/>
      <c r="GL92" s="167"/>
      <c r="GM92" s="167"/>
      <c r="GN92" s="167"/>
      <c r="GO92" s="167"/>
      <c r="GP92" s="167"/>
      <c r="GQ92" s="167"/>
      <c r="GR92" s="167"/>
      <c r="GS92" s="167"/>
      <c r="GT92" s="167"/>
      <c r="GU92" s="167"/>
      <c r="GV92" s="167"/>
      <c r="GW92" s="167"/>
      <c r="GX92" s="167"/>
      <c r="GY92" s="167"/>
      <c r="GZ92" s="167"/>
      <c r="HA92" s="167"/>
      <c r="HB92" s="167"/>
      <c r="HC92" s="167"/>
      <c r="HD92" s="167"/>
      <c r="HE92" s="167"/>
      <c r="HF92" s="167"/>
      <c r="HG92" s="167"/>
      <c r="HH92" s="167"/>
      <c r="HI92" s="167"/>
      <c r="HJ92" s="167"/>
      <c r="HK92" s="167"/>
      <c r="HL92" s="167"/>
      <c r="HM92" s="167"/>
      <c r="HN92" s="167"/>
      <c r="HO92" s="167"/>
      <c r="HP92" s="167"/>
      <c r="HQ92" s="167"/>
      <c r="HR92" s="167"/>
      <c r="HS92" s="167"/>
      <c r="HT92" s="167"/>
      <c r="HU92" s="167"/>
      <c r="HV92" s="167"/>
      <c r="HW92" s="167"/>
      <c r="HX92" s="167"/>
      <c r="HY92" s="167"/>
      <c r="HZ92" s="167"/>
      <c r="IA92" s="167"/>
      <c r="IB92" s="167"/>
      <c r="IC92" s="167"/>
      <c r="ID92" s="167"/>
      <c r="IE92" s="167"/>
      <c r="IF92" s="167"/>
      <c r="IG92" s="167"/>
      <c r="IH92" s="167"/>
      <c r="II92" s="167"/>
      <c r="IJ92" s="167"/>
      <c r="IK92" s="167"/>
      <c r="IL92" s="167"/>
      <c r="IM92" s="167"/>
      <c r="IN92" s="167"/>
      <c r="IO92" s="167"/>
      <c r="IP92" s="167"/>
      <c r="IQ92" s="167"/>
      <c r="IR92" s="167"/>
      <c r="IS92" s="167"/>
      <c r="IT92" s="167"/>
      <c r="IU92" s="167"/>
      <c r="IV92" s="167"/>
      <c r="IW92" s="167"/>
      <c r="IX92" s="167"/>
      <c r="IY92" s="167"/>
      <c r="IZ92" s="167"/>
      <c r="JA92" s="167"/>
      <c r="JB92" s="167"/>
      <c r="JC92" s="167"/>
      <c r="JD92" s="167"/>
      <c r="JE92" s="167"/>
      <c r="JF92" s="167"/>
      <c r="JG92" s="167"/>
      <c r="JH92" s="167"/>
      <c r="JI92" s="167"/>
      <c r="JJ92" s="167"/>
      <c r="JK92" s="167"/>
      <c r="JL92" s="167"/>
      <c r="JM92" s="167"/>
      <c r="JN92" s="167"/>
      <c r="JO92" s="167"/>
      <c r="JP92" s="167"/>
      <c r="JQ92" s="167"/>
      <c r="JR92" s="167"/>
      <c r="JS92" s="167"/>
      <c r="JT92" s="167"/>
      <c r="JU92" s="167"/>
      <c r="JV92" s="167"/>
      <c r="JW92" s="167"/>
      <c r="JX92" s="167"/>
      <c r="JY92" s="167"/>
      <c r="JZ92" s="167"/>
      <c r="KA92" s="167"/>
      <c r="KB92" s="167"/>
      <c r="KC92" s="167"/>
      <c r="KD92" s="167"/>
      <c r="KE92" s="167"/>
      <c r="KF92" s="167"/>
      <c r="KG92" s="167"/>
      <c r="KH92" s="167"/>
      <c r="KI92" s="167"/>
      <c r="KJ92" s="167"/>
      <c r="KK92" s="167"/>
      <c r="KL92" s="167"/>
      <c r="KM92" s="167"/>
      <c r="KN92" s="167"/>
      <c r="KO92" s="167"/>
      <c r="KP92" s="167"/>
      <c r="KQ92" s="167"/>
      <c r="KR92" s="167"/>
      <c r="KS92" s="167"/>
      <c r="KT92" s="167"/>
      <c r="KU92" s="167"/>
      <c r="KV92" s="167"/>
      <c r="KW92" s="167"/>
      <c r="KX92" s="167"/>
      <c r="KY92" s="167"/>
      <c r="KZ92" s="167"/>
      <c r="LA92" s="167"/>
      <c r="LB92" s="167"/>
      <c r="LC92" s="167"/>
      <c r="LD92" s="167"/>
      <c r="LE92" s="167"/>
      <c r="LF92" s="167"/>
      <c r="LG92" s="167"/>
      <c r="LH92" s="167"/>
      <c r="LI92" s="167"/>
      <c r="LJ92" s="167"/>
      <c r="LK92" s="167"/>
      <c r="LL92" s="167"/>
      <c r="LM92" s="167"/>
    </row>
    <row r="93" spans="1:325" hidden="1">
      <c r="A93" s="147" t="str">
        <f t="shared" si="79"/>
        <v/>
      </c>
      <c r="B93" s="331" t="s">
        <v>534</v>
      </c>
      <c r="C93" s="337"/>
      <c r="D93" s="335"/>
      <c r="E93" s="336"/>
      <c r="F93" s="167"/>
      <c r="G93" s="167"/>
      <c r="H93" s="167"/>
      <c r="I93" s="167"/>
      <c r="J93" s="167"/>
      <c r="K93" s="167"/>
      <c r="L93" s="167"/>
      <c r="M93" s="167"/>
      <c r="N93" s="167"/>
      <c r="O93" s="167"/>
      <c r="P93" s="167"/>
      <c r="Q93" s="167"/>
      <c r="R93" s="167"/>
      <c r="S93" s="167"/>
      <c r="T93" s="167"/>
      <c r="U93" s="167"/>
      <c r="V93" s="167"/>
      <c r="W93" s="167"/>
      <c r="X93" s="167"/>
      <c r="Y93" s="167"/>
      <c r="Z93" s="167"/>
      <c r="AA93" s="167"/>
      <c r="AB93" s="167"/>
      <c r="AC93" s="167"/>
      <c r="AD93" s="167"/>
      <c r="AE93" s="167"/>
      <c r="AF93" s="167"/>
      <c r="AG93" s="167"/>
      <c r="AH93" s="167"/>
      <c r="AI93" s="167"/>
      <c r="AJ93" s="167"/>
      <c r="AK93" s="167"/>
      <c r="AL93" s="167"/>
      <c r="AM93" s="167"/>
      <c r="AN93" s="167"/>
      <c r="AO93" s="167"/>
      <c r="AP93" s="167"/>
      <c r="AQ93" s="167"/>
      <c r="AR93" s="167"/>
      <c r="AS93" s="167"/>
      <c r="AT93" s="167"/>
      <c r="AU93" s="167"/>
      <c r="AV93" s="167"/>
      <c r="AW93" s="167"/>
      <c r="AX93" s="167"/>
      <c r="AY93" s="167"/>
      <c r="AZ93" s="167"/>
      <c r="BA93" s="167"/>
      <c r="BB93" s="167"/>
      <c r="BC93" s="167"/>
      <c r="BD93" s="167"/>
      <c r="BE93" s="167"/>
      <c r="BF93" s="167"/>
      <c r="BG93" s="167"/>
      <c r="BH93" s="167"/>
      <c r="BI93" s="167"/>
      <c r="BJ93" s="167"/>
      <c r="BK93" s="167"/>
      <c r="BL93" s="167"/>
      <c r="BM93" s="167"/>
      <c r="BN93" s="167"/>
      <c r="BO93" s="167"/>
      <c r="BP93" s="167"/>
      <c r="BQ93" s="167"/>
      <c r="BR93" s="167"/>
      <c r="BS93" s="167"/>
      <c r="BT93" s="167"/>
      <c r="BU93" s="167"/>
      <c r="BV93" s="167"/>
      <c r="BW93" s="167"/>
      <c r="BX93" s="167"/>
      <c r="BY93" s="167"/>
      <c r="BZ93" s="167"/>
      <c r="CA93" s="167"/>
      <c r="CB93" s="167"/>
      <c r="CC93" s="167"/>
      <c r="CD93" s="167"/>
      <c r="CE93" s="167"/>
      <c r="CF93" s="167"/>
      <c r="CG93" s="167"/>
      <c r="CH93" s="167"/>
      <c r="CI93" s="167"/>
      <c r="CJ93" s="167"/>
      <c r="CK93" s="167"/>
      <c r="CL93" s="167"/>
      <c r="CM93" s="167"/>
      <c r="CN93" s="167"/>
      <c r="CO93" s="167"/>
      <c r="CP93" s="167"/>
      <c r="CQ93" s="167"/>
      <c r="CR93" s="167"/>
      <c r="CS93" s="167"/>
      <c r="CT93" s="167"/>
      <c r="CU93" s="167"/>
      <c r="CV93" s="167"/>
      <c r="CW93" s="167"/>
      <c r="CX93" s="167"/>
      <c r="CY93" s="167"/>
      <c r="CZ93" s="167"/>
      <c r="DA93" s="167"/>
      <c r="DB93" s="167"/>
      <c r="DC93" s="167"/>
      <c r="DD93" s="167"/>
      <c r="DE93" s="167"/>
      <c r="DF93" s="167"/>
      <c r="DG93" s="167"/>
      <c r="DH93" s="167"/>
      <c r="DI93" s="167"/>
      <c r="DJ93" s="167"/>
      <c r="DK93" s="167"/>
      <c r="DL93" s="167"/>
      <c r="DM93" s="167"/>
      <c r="DN93" s="167"/>
      <c r="DO93" s="167"/>
      <c r="DP93" s="167"/>
      <c r="DQ93" s="167"/>
      <c r="DR93" s="167"/>
      <c r="DS93" s="167"/>
      <c r="DT93" s="167"/>
      <c r="DU93" s="167"/>
      <c r="DV93" s="167"/>
      <c r="DW93" s="167"/>
      <c r="DX93" s="167"/>
      <c r="DY93" s="167"/>
      <c r="DZ93" s="167"/>
      <c r="EA93" s="167"/>
      <c r="EB93" s="167"/>
      <c r="EC93" s="167"/>
      <c r="ED93" s="167"/>
      <c r="EE93" s="167"/>
      <c r="EF93" s="167"/>
      <c r="EG93" s="167"/>
      <c r="EH93" s="167"/>
      <c r="EI93" s="167"/>
      <c r="EJ93" s="167"/>
      <c r="EK93" s="167"/>
      <c r="EL93" s="167"/>
      <c r="EM93" s="167"/>
      <c r="EN93" s="167"/>
      <c r="EO93" s="167"/>
      <c r="EP93" s="167"/>
      <c r="EQ93" s="167"/>
      <c r="ER93" s="167"/>
      <c r="ES93" s="167"/>
      <c r="ET93" s="167"/>
      <c r="EU93" s="167"/>
      <c r="EV93" s="167"/>
      <c r="EW93" s="167"/>
      <c r="EX93" s="167"/>
      <c r="EY93" s="167"/>
      <c r="EZ93" s="167"/>
      <c r="FA93" s="167"/>
      <c r="FB93" s="167"/>
      <c r="FC93" s="167"/>
      <c r="FD93" s="167"/>
      <c r="FE93" s="167"/>
      <c r="FF93" s="167"/>
      <c r="FG93" s="167"/>
      <c r="FH93" s="167"/>
      <c r="FI93" s="167"/>
      <c r="FJ93" s="167"/>
      <c r="FK93" s="167"/>
      <c r="FL93" s="167"/>
      <c r="FM93" s="167"/>
      <c r="FN93" s="167"/>
      <c r="FO93" s="167"/>
      <c r="FP93" s="167"/>
      <c r="FQ93" s="167"/>
      <c r="FR93" s="167"/>
      <c r="FS93" s="167"/>
      <c r="FT93" s="167"/>
      <c r="FU93" s="167"/>
      <c r="FV93" s="167"/>
      <c r="FW93" s="167"/>
      <c r="FX93" s="167"/>
      <c r="FY93" s="167"/>
      <c r="FZ93" s="167"/>
      <c r="GA93" s="167"/>
      <c r="GB93" s="167"/>
      <c r="GC93" s="167"/>
      <c r="GD93" s="167"/>
      <c r="GE93" s="167"/>
      <c r="GF93" s="167"/>
      <c r="GG93" s="167"/>
      <c r="GH93" s="167"/>
      <c r="GI93" s="167"/>
      <c r="GJ93" s="167"/>
      <c r="GK93" s="167"/>
      <c r="GL93" s="167"/>
      <c r="GM93" s="167"/>
      <c r="GN93" s="167"/>
      <c r="GO93" s="167"/>
      <c r="GP93" s="167"/>
      <c r="GQ93" s="167"/>
      <c r="GR93" s="167"/>
      <c r="GS93" s="167"/>
      <c r="GT93" s="167"/>
      <c r="GU93" s="167"/>
      <c r="GV93" s="167"/>
      <c r="GW93" s="167"/>
      <c r="GX93" s="167"/>
      <c r="GY93" s="167"/>
      <c r="GZ93" s="167"/>
      <c r="HA93" s="167"/>
      <c r="HB93" s="167"/>
      <c r="HC93" s="167"/>
      <c r="HD93" s="167"/>
      <c r="HE93" s="167"/>
      <c r="HF93" s="167"/>
      <c r="HG93" s="167"/>
      <c r="HH93" s="167"/>
      <c r="HI93" s="167"/>
      <c r="HJ93" s="167"/>
      <c r="HK93" s="167"/>
      <c r="HL93" s="167"/>
      <c r="HM93" s="167"/>
      <c r="HN93" s="167"/>
      <c r="HO93" s="167"/>
      <c r="HP93" s="167"/>
      <c r="HQ93" s="167"/>
      <c r="HR93" s="167"/>
      <c r="HS93" s="167"/>
      <c r="HT93" s="167"/>
      <c r="HU93" s="167"/>
      <c r="HV93" s="167"/>
      <c r="HW93" s="167"/>
      <c r="HX93" s="167"/>
      <c r="HY93" s="167"/>
      <c r="HZ93" s="167"/>
      <c r="IA93" s="167"/>
      <c r="IB93" s="167"/>
      <c r="IC93" s="167"/>
      <c r="ID93" s="167"/>
      <c r="IE93" s="167"/>
      <c r="IF93" s="167"/>
      <c r="IG93" s="167"/>
      <c r="IH93" s="167"/>
      <c r="II93" s="167"/>
      <c r="IJ93" s="167"/>
      <c r="IK93" s="167"/>
      <c r="IL93" s="167"/>
      <c r="IM93" s="167"/>
      <c r="IN93" s="167"/>
      <c r="IO93" s="167"/>
      <c r="IP93" s="167"/>
      <c r="IQ93" s="167"/>
      <c r="IR93" s="167"/>
      <c r="IS93" s="167"/>
      <c r="IT93" s="167"/>
      <c r="IU93" s="167"/>
      <c r="IV93" s="167"/>
      <c r="IW93" s="167"/>
      <c r="IX93" s="167"/>
      <c r="IY93" s="167"/>
      <c r="IZ93" s="167"/>
      <c r="JA93" s="167"/>
      <c r="JB93" s="167"/>
      <c r="JC93" s="167"/>
      <c r="JD93" s="167"/>
      <c r="JE93" s="167"/>
      <c r="JF93" s="167"/>
      <c r="JG93" s="167"/>
      <c r="JH93" s="167"/>
      <c r="JI93" s="167"/>
      <c r="JJ93" s="167"/>
      <c r="JK93" s="167"/>
      <c r="JL93" s="167"/>
      <c r="JM93" s="167"/>
      <c r="JN93" s="167"/>
      <c r="JO93" s="167"/>
      <c r="JP93" s="167"/>
      <c r="JQ93" s="167"/>
      <c r="JR93" s="167"/>
      <c r="JS93" s="167"/>
      <c r="JT93" s="167"/>
      <c r="JU93" s="167"/>
      <c r="JV93" s="167"/>
      <c r="JW93" s="167"/>
      <c r="JX93" s="167"/>
      <c r="JY93" s="167"/>
      <c r="JZ93" s="167"/>
      <c r="KA93" s="167"/>
      <c r="KB93" s="167"/>
      <c r="KC93" s="167"/>
      <c r="KD93" s="167"/>
      <c r="KE93" s="167"/>
      <c r="KF93" s="167"/>
      <c r="KG93" s="167"/>
      <c r="KH93" s="167"/>
      <c r="KI93" s="167"/>
      <c r="KJ93" s="167"/>
      <c r="KK93" s="167"/>
      <c r="KL93" s="167"/>
      <c r="KM93" s="167"/>
      <c r="KN93" s="167"/>
      <c r="KO93" s="167"/>
      <c r="KP93" s="167"/>
      <c r="KQ93" s="167"/>
      <c r="KR93" s="167"/>
      <c r="KS93" s="167"/>
      <c r="KT93" s="167"/>
      <c r="KU93" s="167"/>
      <c r="KV93" s="167"/>
      <c r="KW93" s="167"/>
      <c r="KX93" s="167"/>
      <c r="KY93" s="167"/>
      <c r="KZ93" s="167"/>
      <c r="LA93" s="167"/>
      <c r="LB93" s="167"/>
      <c r="LC93" s="167"/>
      <c r="LD93" s="167"/>
      <c r="LE93" s="167"/>
      <c r="LF93" s="167"/>
      <c r="LG93" s="167"/>
      <c r="LH93" s="167"/>
      <c r="LI93" s="167"/>
      <c r="LJ93" s="167"/>
      <c r="LK93" s="167"/>
      <c r="LL93" s="167"/>
      <c r="LM93" s="167"/>
    </row>
    <row r="94" spans="1:325" hidden="1">
      <c r="A94" s="147" t="str">
        <f t="shared" si="79"/>
        <v/>
      </c>
      <c r="B94" s="331" t="s">
        <v>535</v>
      </c>
      <c r="C94" s="337"/>
      <c r="D94" s="335"/>
      <c r="E94" s="336"/>
      <c r="F94" s="167"/>
      <c r="G94" s="167"/>
      <c r="H94" s="167"/>
      <c r="I94" s="167"/>
      <c r="J94" s="167"/>
      <c r="K94" s="167"/>
      <c r="L94" s="167"/>
      <c r="M94" s="167"/>
      <c r="N94" s="167"/>
      <c r="O94" s="167"/>
      <c r="P94" s="167"/>
      <c r="Q94" s="167"/>
      <c r="R94" s="167"/>
      <c r="S94" s="167"/>
      <c r="T94" s="167"/>
      <c r="U94" s="167"/>
      <c r="V94" s="167"/>
      <c r="W94" s="167"/>
      <c r="X94" s="167"/>
      <c r="Y94" s="167"/>
      <c r="Z94" s="167"/>
      <c r="AA94" s="167"/>
      <c r="AB94" s="167"/>
      <c r="AC94" s="167"/>
      <c r="AD94" s="167"/>
      <c r="AE94" s="167"/>
      <c r="AF94" s="167"/>
      <c r="AG94" s="167"/>
      <c r="AH94" s="167"/>
      <c r="AI94" s="167"/>
      <c r="AJ94" s="167"/>
      <c r="AK94" s="167"/>
      <c r="AL94" s="167"/>
      <c r="AM94" s="167"/>
      <c r="AN94" s="167"/>
      <c r="AO94" s="167"/>
      <c r="AP94" s="167"/>
      <c r="AQ94" s="167"/>
      <c r="AR94" s="167"/>
      <c r="AS94" s="167"/>
      <c r="AT94" s="167"/>
      <c r="AU94" s="167"/>
      <c r="AV94" s="167"/>
      <c r="AW94" s="167"/>
      <c r="AX94" s="167"/>
      <c r="AY94" s="167"/>
      <c r="AZ94" s="167"/>
      <c r="BA94" s="167"/>
      <c r="BB94" s="167"/>
      <c r="BC94" s="167"/>
      <c r="BD94" s="167"/>
      <c r="BE94" s="167"/>
      <c r="BF94" s="167"/>
      <c r="BG94" s="167"/>
      <c r="BH94" s="167"/>
      <c r="BI94" s="167"/>
      <c r="BJ94" s="167"/>
      <c r="BK94" s="167"/>
      <c r="BL94" s="167"/>
      <c r="BM94" s="167"/>
      <c r="BN94" s="167"/>
      <c r="BO94" s="167"/>
      <c r="BP94" s="167"/>
      <c r="BQ94" s="167"/>
      <c r="BR94" s="167"/>
      <c r="BS94" s="167"/>
      <c r="BT94" s="167"/>
      <c r="BU94" s="167"/>
      <c r="BV94" s="167"/>
      <c r="BW94" s="167"/>
      <c r="BX94" s="167"/>
      <c r="BY94" s="167"/>
      <c r="BZ94" s="167"/>
      <c r="CA94" s="167"/>
      <c r="CB94" s="167"/>
      <c r="CC94" s="167"/>
      <c r="CD94" s="167"/>
      <c r="CE94" s="167"/>
      <c r="CF94" s="167"/>
      <c r="CG94" s="167"/>
      <c r="CH94" s="167"/>
      <c r="CI94" s="167"/>
      <c r="CJ94" s="167"/>
      <c r="CK94" s="167"/>
      <c r="CL94" s="167"/>
      <c r="CM94" s="167"/>
      <c r="CN94" s="167"/>
      <c r="CO94" s="167"/>
      <c r="CP94" s="167"/>
      <c r="CQ94" s="167"/>
      <c r="CR94" s="167"/>
      <c r="CS94" s="167"/>
      <c r="CT94" s="167"/>
      <c r="CU94" s="167"/>
      <c r="CV94" s="167"/>
      <c r="CW94" s="167"/>
      <c r="CX94" s="167"/>
      <c r="CY94" s="167"/>
      <c r="CZ94" s="167"/>
      <c r="DA94" s="167"/>
      <c r="DB94" s="167"/>
      <c r="DC94" s="167"/>
      <c r="DD94" s="167"/>
      <c r="DE94" s="167"/>
      <c r="DF94" s="167"/>
      <c r="DG94" s="167"/>
      <c r="DH94" s="167"/>
      <c r="DI94" s="167"/>
      <c r="DJ94" s="167"/>
      <c r="DK94" s="167"/>
      <c r="DL94" s="167"/>
      <c r="DM94" s="167"/>
      <c r="DN94" s="167"/>
      <c r="DO94" s="167"/>
      <c r="DP94" s="167"/>
      <c r="DQ94" s="167"/>
      <c r="DR94" s="167"/>
      <c r="DS94" s="167"/>
      <c r="DT94" s="167"/>
      <c r="DU94" s="167"/>
      <c r="DV94" s="167"/>
      <c r="DW94" s="167"/>
      <c r="DX94" s="167"/>
      <c r="DY94" s="167"/>
      <c r="DZ94" s="167"/>
      <c r="EA94" s="167"/>
      <c r="EB94" s="167"/>
      <c r="EC94" s="167"/>
      <c r="ED94" s="167"/>
      <c r="EE94" s="167"/>
      <c r="EF94" s="167"/>
      <c r="EG94" s="167"/>
      <c r="EH94" s="167"/>
      <c r="EI94" s="167"/>
      <c r="EJ94" s="167"/>
      <c r="EK94" s="167"/>
      <c r="EL94" s="167"/>
      <c r="EM94" s="167"/>
      <c r="EN94" s="167"/>
      <c r="EO94" s="167"/>
      <c r="EP94" s="167"/>
      <c r="EQ94" s="167"/>
      <c r="ER94" s="167"/>
      <c r="ES94" s="167"/>
      <c r="ET94" s="167"/>
      <c r="EU94" s="167"/>
      <c r="EV94" s="167"/>
      <c r="EW94" s="167"/>
      <c r="EX94" s="167"/>
      <c r="EY94" s="167"/>
      <c r="EZ94" s="167"/>
      <c r="FA94" s="167"/>
      <c r="FB94" s="167"/>
      <c r="FC94" s="167"/>
      <c r="FD94" s="167"/>
      <c r="FE94" s="167"/>
      <c r="FF94" s="167"/>
      <c r="FG94" s="167"/>
      <c r="FH94" s="167"/>
      <c r="FI94" s="167"/>
      <c r="FJ94" s="167"/>
      <c r="FK94" s="167"/>
      <c r="FL94" s="167"/>
      <c r="FM94" s="167"/>
      <c r="FN94" s="167"/>
      <c r="FO94" s="167"/>
      <c r="FP94" s="167"/>
      <c r="FQ94" s="167"/>
      <c r="FR94" s="167"/>
      <c r="FS94" s="167"/>
      <c r="FT94" s="167"/>
      <c r="FU94" s="167"/>
      <c r="FV94" s="167"/>
      <c r="FW94" s="167"/>
      <c r="FX94" s="167"/>
      <c r="FY94" s="167"/>
      <c r="FZ94" s="167"/>
      <c r="GA94" s="167"/>
      <c r="GB94" s="167"/>
      <c r="GC94" s="167"/>
      <c r="GD94" s="167"/>
      <c r="GE94" s="167"/>
      <c r="GF94" s="167"/>
      <c r="GG94" s="167"/>
      <c r="GH94" s="167"/>
      <c r="GI94" s="167"/>
      <c r="GJ94" s="167"/>
      <c r="GK94" s="167"/>
      <c r="GL94" s="167"/>
      <c r="GM94" s="167"/>
      <c r="GN94" s="167"/>
      <c r="GO94" s="167"/>
      <c r="GP94" s="167"/>
      <c r="GQ94" s="167"/>
      <c r="GR94" s="167"/>
      <c r="GS94" s="167"/>
      <c r="GT94" s="167"/>
      <c r="GU94" s="167"/>
      <c r="GV94" s="167"/>
      <c r="GW94" s="167"/>
      <c r="GX94" s="167"/>
      <c r="GY94" s="167"/>
      <c r="GZ94" s="167"/>
      <c r="HA94" s="167"/>
      <c r="HB94" s="167"/>
      <c r="HC94" s="167"/>
      <c r="HD94" s="167"/>
      <c r="HE94" s="167"/>
      <c r="HF94" s="167"/>
      <c r="HG94" s="167"/>
      <c r="HH94" s="167"/>
      <c r="HI94" s="167"/>
      <c r="HJ94" s="167"/>
      <c r="HK94" s="167"/>
      <c r="HL94" s="167"/>
      <c r="HM94" s="167"/>
      <c r="HN94" s="167"/>
      <c r="HO94" s="167"/>
      <c r="HP94" s="167"/>
      <c r="HQ94" s="167"/>
      <c r="HR94" s="167"/>
      <c r="HS94" s="167"/>
      <c r="HT94" s="167"/>
      <c r="HU94" s="167"/>
      <c r="HV94" s="167"/>
      <c r="HW94" s="167"/>
      <c r="HX94" s="167"/>
      <c r="HY94" s="167"/>
      <c r="HZ94" s="167"/>
      <c r="IA94" s="167"/>
      <c r="IB94" s="167"/>
      <c r="IC94" s="167"/>
      <c r="ID94" s="167"/>
      <c r="IE94" s="167"/>
      <c r="IF94" s="167"/>
      <c r="IG94" s="167"/>
      <c r="IH94" s="167"/>
      <c r="II94" s="167"/>
      <c r="IJ94" s="167"/>
      <c r="IK94" s="167"/>
      <c r="IL94" s="167"/>
      <c r="IM94" s="167"/>
      <c r="IN94" s="167"/>
      <c r="IO94" s="167"/>
      <c r="IP94" s="167"/>
      <c r="IQ94" s="167"/>
      <c r="IR94" s="167"/>
      <c r="IS94" s="167"/>
      <c r="IT94" s="167"/>
      <c r="IU94" s="167"/>
      <c r="IV94" s="167"/>
      <c r="IW94" s="167"/>
      <c r="IX94" s="167"/>
      <c r="IY94" s="167"/>
      <c r="IZ94" s="167"/>
      <c r="JA94" s="167"/>
      <c r="JB94" s="167"/>
      <c r="JC94" s="167"/>
      <c r="JD94" s="167"/>
      <c r="JE94" s="167"/>
      <c r="JF94" s="167"/>
      <c r="JG94" s="167"/>
      <c r="JH94" s="167"/>
      <c r="JI94" s="167"/>
      <c r="JJ94" s="167"/>
      <c r="JK94" s="167"/>
      <c r="JL94" s="167"/>
      <c r="JM94" s="167"/>
      <c r="JN94" s="167"/>
      <c r="JO94" s="167"/>
      <c r="JP94" s="167"/>
      <c r="JQ94" s="167"/>
      <c r="JR94" s="167"/>
      <c r="JS94" s="167"/>
      <c r="JT94" s="167"/>
      <c r="JU94" s="167"/>
      <c r="JV94" s="167"/>
      <c r="JW94" s="167"/>
      <c r="JX94" s="167"/>
      <c r="JY94" s="167"/>
      <c r="JZ94" s="167"/>
      <c r="KA94" s="167"/>
      <c r="KB94" s="167"/>
      <c r="KC94" s="167"/>
      <c r="KD94" s="167"/>
      <c r="KE94" s="167"/>
      <c r="KF94" s="167"/>
      <c r="KG94" s="167"/>
      <c r="KH94" s="167"/>
      <c r="KI94" s="167"/>
      <c r="KJ94" s="167"/>
      <c r="KK94" s="167"/>
      <c r="KL94" s="167"/>
      <c r="KM94" s="167"/>
      <c r="KN94" s="167"/>
      <c r="KO94" s="167"/>
      <c r="KP94" s="167"/>
      <c r="KQ94" s="167"/>
      <c r="KR94" s="167"/>
      <c r="KS94" s="167"/>
      <c r="KT94" s="167"/>
      <c r="KU94" s="167"/>
      <c r="KV94" s="167"/>
      <c r="KW94" s="167"/>
      <c r="KX94" s="167"/>
      <c r="KY94" s="167"/>
      <c r="KZ94" s="167"/>
      <c r="LA94" s="167"/>
      <c r="LB94" s="167"/>
      <c r="LC94" s="167"/>
      <c r="LD94" s="167"/>
      <c r="LE94" s="167"/>
      <c r="LF94" s="167"/>
      <c r="LG94" s="167"/>
      <c r="LH94" s="167"/>
      <c r="LI94" s="167"/>
      <c r="LJ94" s="167"/>
      <c r="LK94" s="167"/>
      <c r="LL94" s="167"/>
      <c r="LM94" s="167"/>
    </row>
    <row r="95" spans="1:325" hidden="1">
      <c r="A95" s="147" t="str">
        <f t="shared" si="79"/>
        <v/>
      </c>
      <c r="B95" s="331" t="s">
        <v>536</v>
      </c>
      <c r="C95" s="337"/>
      <c r="D95" s="335"/>
      <c r="E95" s="336"/>
      <c r="F95" s="167"/>
      <c r="G95" s="167"/>
      <c r="H95" s="167"/>
      <c r="I95" s="167"/>
      <c r="J95" s="167"/>
      <c r="K95" s="167"/>
      <c r="L95" s="167"/>
      <c r="M95" s="167"/>
      <c r="N95" s="167"/>
      <c r="O95" s="167"/>
      <c r="P95" s="167"/>
      <c r="Q95" s="167"/>
      <c r="R95" s="167"/>
      <c r="S95" s="167"/>
      <c r="T95" s="167"/>
      <c r="U95" s="167"/>
      <c r="V95" s="167"/>
      <c r="W95" s="167"/>
      <c r="X95" s="167"/>
      <c r="Y95" s="167"/>
      <c r="Z95" s="167"/>
      <c r="AA95" s="167"/>
      <c r="AB95" s="167"/>
      <c r="AC95" s="167"/>
      <c r="AD95" s="167"/>
      <c r="AE95" s="167"/>
      <c r="AF95" s="167"/>
      <c r="AG95" s="167"/>
      <c r="AH95" s="167"/>
      <c r="AI95" s="167"/>
      <c r="AJ95" s="167"/>
      <c r="AK95" s="167"/>
      <c r="AL95" s="167"/>
      <c r="AM95" s="167"/>
      <c r="AN95" s="167"/>
      <c r="AO95" s="167"/>
      <c r="AP95" s="167"/>
      <c r="AQ95" s="167"/>
      <c r="AR95" s="167"/>
      <c r="AS95" s="167"/>
      <c r="AT95" s="167"/>
      <c r="AU95" s="167"/>
      <c r="AV95" s="167"/>
      <c r="AW95" s="167"/>
      <c r="AX95" s="167"/>
      <c r="AY95" s="167"/>
      <c r="AZ95" s="167"/>
      <c r="BA95" s="167"/>
      <c r="BB95" s="167"/>
      <c r="BC95" s="167"/>
      <c r="BD95" s="167"/>
      <c r="BE95" s="167"/>
      <c r="BF95" s="167"/>
      <c r="BG95" s="167"/>
      <c r="BH95" s="167"/>
      <c r="BI95" s="167"/>
      <c r="BJ95" s="167"/>
      <c r="BK95" s="167"/>
      <c r="BL95" s="167"/>
      <c r="BM95" s="167"/>
      <c r="BN95" s="167"/>
      <c r="BO95" s="167"/>
      <c r="BP95" s="167"/>
      <c r="BQ95" s="167"/>
      <c r="BR95" s="167"/>
      <c r="BS95" s="167"/>
      <c r="BT95" s="167"/>
      <c r="BU95" s="167"/>
      <c r="BV95" s="167"/>
      <c r="BW95" s="167"/>
      <c r="BX95" s="167"/>
      <c r="BY95" s="167"/>
      <c r="BZ95" s="167"/>
      <c r="CA95" s="167"/>
      <c r="CB95" s="167"/>
      <c r="CC95" s="167"/>
      <c r="CD95" s="167"/>
      <c r="CE95" s="167"/>
      <c r="CF95" s="167"/>
      <c r="CG95" s="167"/>
      <c r="CH95" s="167"/>
      <c r="CI95" s="167"/>
      <c r="CJ95" s="167"/>
      <c r="CK95" s="167"/>
      <c r="CL95" s="167"/>
      <c r="CM95" s="167"/>
      <c r="CN95" s="167"/>
      <c r="CO95" s="167"/>
      <c r="CP95" s="167"/>
      <c r="CQ95" s="167"/>
      <c r="CR95" s="167"/>
      <c r="CS95" s="167"/>
      <c r="CT95" s="167"/>
      <c r="CU95" s="167"/>
      <c r="CV95" s="167"/>
      <c r="CW95" s="167"/>
      <c r="CX95" s="167"/>
      <c r="CY95" s="167"/>
      <c r="CZ95" s="167"/>
      <c r="DA95" s="167"/>
      <c r="DB95" s="167"/>
      <c r="DC95" s="167"/>
      <c r="DD95" s="167"/>
      <c r="DE95" s="167"/>
      <c r="DF95" s="167"/>
      <c r="DG95" s="167"/>
      <c r="DH95" s="167"/>
      <c r="DI95" s="167"/>
      <c r="DJ95" s="167"/>
      <c r="DK95" s="167"/>
      <c r="DL95" s="167"/>
      <c r="DM95" s="167"/>
      <c r="DN95" s="167"/>
      <c r="DO95" s="167"/>
      <c r="DP95" s="167"/>
      <c r="DQ95" s="167"/>
      <c r="DR95" s="167"/>
      <c r="DS95" s="167"/>
      <c r="DT95" s="167"/>
      <c r="DU95" s="167"/>
      <c r="DV95" s="167"/>
      <c r="DW95" s="167"/>
      <c r="DX95" s="167"/>
      <c r="DY95" s="167"/>
      <c r="DZ95" s="167"/>
      <c r="EA95" s="167"/>
      <c r="EB95" s="167"/>
      <c r="EC95" s="167"/>
      <c r="ED95" s="167"/>
      <c r="EE95" s="167"/>
      <c r="EF95" s="167"/>
      <c r="EG95" s="167"/>
      <c r="EH95" s="167"/>
      <c r="EI95" s="167"/>
      <c r="EJ95" s="167"/>
      <c r="EK95" s="167"/>
      <c r="EL95" s="167"/>
      <c r="EM95" s="167"/>
      <c r="EN95" s="167"/>
      <c r="EO95" s="167"/>
      <c r="EP95" s="167"/>
      <c r="EQ95" s="167"/>
      <c r="ER95" s="167"/>
      <c r="ES95" s="167"/>
      <c r="ET95" s="167"/>
      <c r="EU95" s="167"/>
      <c r="EV95" s="167"/>
      <c r="EW95" s="167"/>
      <c r="EX95" s="167"/>
      <c r="EY95" s="167"/>
      <c r="EZ95" s="167"/>
      <c r="FA95" s="167"/>
      <c r="FB95" s="167"/>
      <c r="FC95" s="167"/>
      <c r="FD95" s="167"/>
      <c r="FE95" s="167"/>
      <c r="FF95" s="167"/>
      <c r="FG95" s="167"/>
      <c r="FH95" s="167"/>
      <c r="FI95" s="167"/>
      <c r="FJ95" s="167"/>
      <c r="FK95" s="167"/>
      <c r="FL95" s="167"/>
      <c r="FM95" s="167"/>
      <c r="FN95" s="167"/>
      <c r="FO95" s="167"/>
      <c r="FP95" s="167"/>
      <c r="FQ95" s="167"/>
      <c r="FR95" s="167"/>
      <c r="FS95" s="167"/>
      <c r="FT95" s="167"/>
      <c r="FU95" s="167"/>
      <c r="FV95" s="167"/>
      <c r="FW95" s="167"/>
      <c r="FX95" s="167"/>
      <c r="FY95" s="167"/>
      <c r="FZ95" s="167"/>
      <c r="GA95" s="167"/>
      <c r="GB95" s="167"/>
      <c r="GC95" s="167"/>
      <c r="GD95" s="167"/>
      <c r="GE95" s="167"/>
      <c r="GF95" s="167"/>
      <c r="GG95" s="167"/>
      <c r="GH95" s="167"/>
      <c r="GI95" s="167"/>
      <c r="GJ95" s="167"/>
      <c r="GK95" s="167"/>
      <c r="GL95" s="167"/>
      <c r="GM95" s="167"/>
      <c r="GN95" s="167"/>
      <c r="GO95" s="167"/>
      <c r="GP95" s="167"/>
      <c r="GQ95" s="167"/>
      <c r="GR95" s="167"/>
      <c r="GS95" s="167"/>
      <c r="GT95" s="167"/>
      <c r="GU95" s="167"/>
      <c r="GV95" s="167"/>
      <c r="GW95" s="167"/>
      <c r="GX95" s="167"/>
      <c r="GY95" s="167"/>
      <c r="GZ95" s="167"/>
      <c r="HA95" s="167"/>
      <c r="HB95" s="167"/>
      <c r="HC95" s="167"/>
      <c r="HD95" s="167"/>
      <c r="HE95" s="167"/>
      <c r="HF95" s="167"/>
      <c r="HG95" s="167"/>
      <c r="HH95" s="167"/>
      <c r="HI95" s="167"/>
      <c r="HJ95" s="167"/>
      <c r="HK95" s="167"/>
      <c r="HL95" s="167"/>
      <c r="HM95" s="167"/>
      <c r="HN95" s="167"/>
      <c r="HO95" s="167"/>
      <c r="HP95" s="167"/>
      <c r="HQ95" s="167"/>
      <c r="HR95" s="167"/>
      <c r="HS95" s="167"/>
      <c r="HT95" s="167"/>
      <c r="HU95" s="167"/>
      <c r="HV95" s="167"/>
      <c r="HW95" s="167"/>
      <c r="HX95" s="167"/>
      <c r="HY95" s="167"/>
      <c r="HZ95" s="167"/>
      <c r="IA95" s="167"/>
      <c r="IB95" s="167"/>
      <c r="IC95" s="167"/>
      <c r="ID95" s="167"/>
      <c r="IE95" s="167"/>
      <c r="IF95" s="167"/>
      <c r="IG95" s="167"/>
      <c r="IH95" s="167"/>
      <c r="II95" s="167"/>
      <c r="IJ95" s="167"/>
      <c r="IK95" s="167"/>
      <c r="IL95" s="167"/>
      <c r="IM95" s="167"/>
      <c r="IN95" s="167"/>
      <c r="IO95" s="167"/>
      <c r="IP95" s="167"/>
      <c r="IQ95" s="167"/>
      <c r="IR95" s="167"/>
      <c r="IS95" s="167"/>
      <c r="IT95" s="167"/>
      <c r="IU95" s="167"/>
      <c r="IV95" s="167"/>
      <c r="IW95" s="167"/>
      <c r="IX95" s="167"/>
      <c r="IY95" s="167"/>
      <c r="IZ95" s="167"/>
      <c r="JA95" s="167"/>
      <c r="JB95" s="167"/>
      <c r="JC95" s="167"/>
      <c r="JD95" s="167"/>
      <c r="JE95" s="167"/>
      <c r="JF95" s="167"/>
      <c r="JG95" s="167"/>
      <c r="JH95" s="167"/>
      <c r="JI95" s="167"/>
      <c r="JJ95" s="167"/>
      <c r="JK95" s="167"/>
      <c r="JL95" s="167"/>
      <c r="JM95" s="167"/>
      <c r="JN95" s="167"/>
      <c r="JO95" s="167"/>
      <c r="JP95" s="167"/>
      <c r="JQ95" s="167"/>
      <c r="JR95" s="167"/>
      <c r="JS95" s="167"/>
      <c r="JT95" s="167"/>
      <c r="JU95" s="167"/>
      <c r="JV95" s="167"/>
      <c r="JW95" s="167"/>
      <c r="JX95" s="167"/>
      <c r="JY95" s="167"/>
      <c r="JZ95" s="167"/>
      <c r="KA95" s="167"/>
      <c r="KB95" s="167"/>
      <c r="KC95" s="167"/>
      <c r="KD95" s="167"/>
      <c r="KE95" s="167"/>
      <c r="KF95" s="167"/>
      <c r="KG95" s="167"/>
      <c r="KH95" s="167"/>
      <c r="KI95" s="167"/>
      <c r="KJ95" s="167"/>
      <c r="KK95" s="167"/>
      <c r="KL95" s="167"/>
      <c r="KM95" s="167"/>
      <c r="KN95" s="167"/>
      <c r="KO95" s="167"/>
      <c r="KP95" s="167"/>
      <c r="KQ95" s="167"/>
      <c r="KR95" s="167"/>
      <c r="KS95" s="167"/>
      <c r="KT95" s="167"/>
      <c r="KU95" s="167"/>
      <c r="KV95" s="167"/>
      <c r="KW95" s="167"/>
      <c r="KX95" s="167"/>
      <c r="KY95" s="167"/>
      <c r="KZ95" s="167"/>
      <c r="LA95" s="167"/>
      <c r="LB95" s="167"/>
      <c r="LC95" s="167"/>
      <c r="LD95" s="167"/>
      <c r="LE95" s="167"/>
      <c r="LF95" s="167"/>
      <c r="LG95" s="167"/>
      <c r="LH95" s="167"/>
      <c r="LI95" s="167"/>
      <c r="LJ95" s="167"/>
      <c r="LK95" s="167"/>
      <c r="LL95" s="167"/>
      <c r="LM95" s="167"/>
    </row>
    <row r="96" spans="1:325" ht="29">
      <c r="A96" s="145"/>
      <c r="B96" s="221" t="s">
        <v>537</v>
      </c>
      <c r="C96" s="338" t="s">
        <v>538</v>
      </c>
      <c r="D96" s="340" t="s">
        <v>539</v>
      </c>
      <c r="E96" s="340" t="s">
        <v>540</v>
      </c>
      <c r="F96" s="1279"/>
      <c r="G96" s="1280"/>
      <c r="H96" s="1280"/>
      <c r="I96" s="1280"/>
      <c r="J96" s="1280"/>
      <c r="K96" s="1280"/>
      <c r="L96" s="1280"/>
      <c r="M96" s="1280"/>
      <c r="N96" s="1280"/>
      <c r="O96" s="1280"/>
      <c r="P96" s="1280"/>
      <c r="Q96" s="1280"/>
      <c r="R96" s="1280"/>
      <c r="S96" s="1280"/>
      <c r="T96" s="1280"/>
      <c r="U96" s="1280"/>
      <c r="V96" s="1280"/>
      <c r="W96" s="1280"/>
      <c r="X96" s="1280"/>
      <c r="Y96" s="1280"/>
      <c r="Z96" s="1280"/>
      <c r="AA96" s="1280"/>
      <c r="AB96" s="1280"/>
      <c r="AC96" s="1280"/>
      <c r="AD96" s="1280"/>
      <c r="AE96" s="1280"/>
      <c r="AF96" s="1280"/>
      <c r="AG96" s="1280"/>
      <c r="AH96" s="1280"/>
      <c r="AI96" s="1280"/>
      <c r="AJ96" s="1280"/>
      <c r="AK96" s="1280"/>
      <c r="AL96" s="1280"/>
      <c r="AM96" s="1280"/>
      <c r="AN96" s="1280"/>
      <c r="AO96" s="1280"/>
      <c r="AP96" s="1280"/>
      <c r="AQ96" s="1280"/>
      <c r="AR96" s="1280"/>
      <c r="AS96" s="1280"/>
      <c r="AT96" s="1280"/>
      <c r="AU96" s="1280"/>
      <c r="AV96" s="1280"/>
      <c r="AW96" s="1280"/>
      <c r="AX96" s="1280"/>
      <c r="AY96" s="1280"/>
      <c r="AZ96" s="1280"/>
      <c r="BA96" s="1280"/>
      <c r="BB96" s="1280"/>
      <c r="BC96" s="1280"/>
      <c r="BD96" s="1280"/>
      <c r="BE96" s="1280"/>
      <c r="BF96" s="1280"/>
      <c r="BG96" s="1280"/>
      <c r="BH96" s="1280"/>
      <c r="BI96" s="1280"/>
      <c r="BJ96" s="1280"/>
      <c r="BK96" s="1280"/>
      <c r="BL96" s="1280"/>
      <c r="BM96" s="1280"/>
      <c r="BN96" s="1280"/>
      <c r="BO96" s="1280"/>
      <c r="BP96" s="1280"/>
      <c r="BQ96" s="1280"/>
      <c r="BR96" s="1280"/>
      <c r="BS96" s="1280"/>
      <c r="BT96" s="1280"/>
      <c r="BU96" s="1280"/>
      <c r="BV96" s="1280"/>
      <c r="BW96" s="1280"/>
      <c r="BX96" s="1280"/>
      <c r="BY96" s="1280"/>
      <c r="BZ96" s="1280"/>
      <c r="CA96" s="1280"/>
      <c r="CB96" s="1280"/>
      <c r="CC96" s="1280"/>
      <c r="CD96" s="1280"/>
      <c r="CE96" s="1280"/>
      <c r="CF96" s="1280"/>
      <c r="CG96" s="1280"/>
      <c r="CH96" s="1280"/>
      <c r="CI96" s="1280"/>
      <c r="CJ96" s="1280"/>
      <c r="CK96" s="1280"/>
      <c r="CL96" s="1280"/>
      <c r="CM96" s="1280"/>
      <c r="CN96" s="1280"/>
      <c r="CO96" s="1280"/>
      <c r="CP96" s="1280"/>
      <c r="CQ96" s="1280"/>
      <c r="CR96" s="1280"/>
      <c r="CS96" s="1280"/>
      <c r="CT96" s="1280"/>
      <c r="CU96" s="1280"/>
      <c r="CV96" s="1280"/>
      <c r="CW96" s="1280"/>
      <c r="CX96" s="1280"/>
      <c r="CY96" s="1280"/>
      <c r="CZ96" s="1280"/>
      <c r="DA96" s="1280"/>
      <c r="DB96" s="1280"/>
      <c r="DC96" s="1280"/>
      <c r="DD96" s="1280"/>
      <c r="DE96" s="1280"/>
      <c r="DF96" s="1280"/>
      <c r="DG96" s="1280"/>
      <c r="DH96" s="1280"/>
      <c r="DI96" s="1280"/>
      <c r="DJ96" s="1280"/>
      <c r="DK96" s="1280"/>
      <c r="DL96" s="1280"/>
      <c r="DM96" s="1280"/>
      <c r="DN96" s="1280"/>
      <c r="DO96" s="1280"/>
      <c r="DP96" s="1280"/>
      <c r="DQ96" s="1280"/>
      <c r="DR96" s="1280"/>
      <c r="DS96" s="1280"/>
      <c r="DT96" s="1280"/>
      <c r="DU96" s="1280"/>
      <c r="DV96" s="1280"/>
      <c r="DW96" s="1280"/>
      <c r="DX96" s="1280"/>
      <c r="DY96" s="1280"/>
      <c r="DZ96" s="1280"/>
      <c r="EA96" s="1280"/>
      <c r="EB96" s="1280"/>
      <c r="EC96" s="1280"/>
      <c r="ED96" s="1280"/>
      <c r="EE96" s="1280"/>
      <c r="EF96" s="1280"/>
      <c r="EG96" s="1280"/>
      <c r="EH96" s="1280"/>
      <c r="EI96" s="1280"/>
      <c r="EJ96" s="1280"/>
      <c r="EK96" s="1280"/>
      <c r="EL96" s="1280"/>
      <c r="EM96" s="1280"/>
      <c r="EN96" s="1280"/>
      <c r="EO96" s="1280"/>
      <c r="EP96" s="1280"/>
      <c r="EQ96" s="1280"/>
      <c r="ER96" s="1280"/>
      <c r="ES96" s="1280"/>
      <c r="ET96" s="1280"/>
      <c r="EU96" s="1280"/>
      <c r="EV96" s="1280"/>
      <c r="EW96" s="1280"/>
      <c r="EX96" s="1280"/>
      <c r="EY96" s="1280"/>
      <c r="EZ96" s="1280"/>
      <c r="FA96" s="1280"/>
      <c r="FB96" s="1280"/>
      <c r="FC96" s="1280"/>
      <c r="FD96" s="1280"/>
      <c r="FE96" s="1280"/>
      <c r="FF96" s="1280"/>
      <c r="FG96" s="1280"/>
      <c r="FH96" s="1280"/>
      <c r="FI96" s="1280"/>
      <c r="FJ96" s="1280"/>
      <c r="FK96" s="1280"/>
      <c r="FL96" s="1280"/>
      <c r="FM96" s="1280"/>
      <c r="FN96" s="1280"/>
      <c r="FO96" s="1280"/>
      <c r="FP96" s="1280"/>
      <c r="FQ96" s="1280"/>
      <c r="FR96" s="1280"/>
      <c r="FS96" s="1280"/>
      <c r="FT96" s="1280"/>
      <c r="FU96" s="1280"/>
      <c r="FV96" s="1280"/>
      <c r="FW96" s="1280"/>
      <c r="FX96" s="1280"/>
      <c r="FY96" s="1280"/>
      <c r="FZ96" s="1280"/>
      <c r="GA96" s="1280"/>
      <c r="GB96" s="1280"/>
      <c r="GC96" s="1280"/>
      <c r="GD96" s="1280"/>
      <c r="GE96" s="1280"/>
      <c r="GF96" s="1280"/>
      <c r="GG96" s="1280"/>
      <c r="GH96" s="1280"/>
      <c r="GI96" s="1280"/>
      <c r="GJ96" s="1280"/>
      <c r="GK96" s="1280"/>
      <c r="GL96" s="1280"/>
      <c r="GM96" s="1280"/>
      <c r="GN96" s="1280"/>
      <c r="GO96" s="1280"/>
      <c r="GP96" s="1280"/>
      <c r="GQ96" s="1280"/>
      <c r="GR96" s="1280"/>
      <c r="GS96" s="1280"/>
      <c r="GT96" s="1280"/>
      <c r="GU96" s="1280"/>
      <c r="GV96" s="1280"/>
      <c r="GW96" s="1280"/>
      <c r="GX96" s="1280"/>
      <c r="GY96" s="1280"/>
      <c r="GZ96" s="1280"/>
      <c r="HA96" s="1280"/>
      <c r="HB96" s="1280"/>
      <c r="HC96" s="1280"/>
      <c r="HD96" s="1280"/>
      <c r="HE96" s="1280"/>
      <c r="HF96" s="1280"/>
      <c r="HG96" s="1280"/>
      <c r="HH96" s="1280"/>
      <c r="HI96" s="1280"/>
      <c r="HJ96" s="1280"/>
      <c r="HK96" s="1280"/>
      <c r="HL96" s="1280"/>
      <c r="HM96" s="1280"/>
      <c r="HN96" s="1280"/>
      <c r="HO96" s="1280"/>
      <c r="HP96" s="1280"/>
      <c r="HQ96" s="1280"/>
      <c r="HR96" s="1280"/>
      <c r="HS96" s="1280"/>
      <c r="HT96" s="1280"/>
      <c r="HU96" s="1280"/>
      <c r="HV96" s="1280"/>
      <c r="HW96" s="1280"/>
      <c r="HX96" s="1280"/>
      <c r="HY96" s="1280"/>
      <c r="HZ96" s="1280"/>
      <c r="IA96" s="1280"/>
      <c r="IB96" s="1280"/>
      <c r="IC96" s="1280"/>
      <c r="ID96" s="1280"/>
      <c r="IE96" s="1280"/>
      <c r="IF96" s="1280"/>
      <c r="IG96" s="1280"/>
      <c r="IH96" s="1280"/>
      <c r="II96" s="1280"/>
      <c r="IJ96" s="1280"/>
      <c r="IK96" s="1280"/>
      <c r="IL96" s="1280"/>
      <c r="IM96" s="1280"/>
      <c r="IN96" s="1280"/>
      <c r="IO96" s="1280"/>
      <c r="IP96" s="1280"/>
      <c r="IQ96" s="1280"/>
      <c r="IR96" s="1280"/>
      <c r="IS96" s="1280"/>
      <c r="IT96" s="1280"/>
      <c r="IU96" s="1280"/>
      <c r="IV96" s="1280"/>
      <c r="IW96" s="1280"/>
      <c r="IX96" s="1280"/>
      <c r="IY96" s="1280"/>
      <c r="IZ96" s="1280"/>
      <c r="JA96" s="1280"/>
      <c r="JB96" s="1280"/>
      <c r="JC96" s="1280"/>
      <c r="JD96" s="1280"/>
      <c r="JE96" s="1280"/>
      <c r="JF96" s="1280"/>
      <c r="JG96" s="1280"/>
      <c r="JH96" s="1280"/>
      <c r="JI96" s="1280"/>
      <c r="JJ96" s="1280"/>
      <c r="JK96" s="1280"/>
      <c r="JL96" s="1280"/>
      <c r="JM96" s="1280"/>
      <c r="JN96" s="1280"/>
      <c r="JO96" s="1280"/>
      <c r="JP96" s="1280"/>
      <c r="JQ96" s="1280"/>
      <c r="JR96" s="1280"/>
      <c r="JS96" s="1280"/>
      <c r="JT96" s="1280"/>
      <c r="JU96" s="1280"/>
      <c r="JV96" s="1280"/>
      <c r="JW96" s="1280"/>
      <c r="JX96" s="1280"/>
      <c r="JY96" s="1280"/>
      <c r="JZ96" s="1280"/>
      <c r="KA96" s="1280"/>
      <c r="KB96" s="1280"/>
      <c r="KC96" s="1280"/>
      <c r="KD96" s="1280"/>
      <c r="KE96" s="1280"/>
      <c r="KF96" s="1280"/>
      <c r="KG96" s="1280"/>
      <c r="KH96" s="1280"/>
      <c r="KI96" s="1280"/>
      <c r="KJ96" s="1280"/>
      <c r="KK96" s="1280"/>
      <c r="KL96" s="1280"/>
      <c r="KM96" s="1280"/>
      <c r="KN96" s="1280"/>
      <c r="KO96" s="1280"/>
      <c r="KP96" s="1280"/>
      <c r="KQ96" s="1280"/>
      <c r="KR96" s="1280"/>
      <c r="KS96" s="1280"/>
      <c r="KT96" s="1280"/>
      <c r="KU96" s="1280"/>
      <c r="KV96" s="1280"/>
      <c r="KW96" s="1280"/>
      <c r="KX96" s="1280"/>
      <c r="KY96" s="1280"/>
      <c r="KZ96" s="1280"/>
      <c r="LA96" s="1280"/>
      <c r="LB96" s="1280"/>
      <c r="LC96" s="1280"/>
      <c r="LD96" s="1280"/>
      <c r="LE96" s="1280"/>
      <c r="LF96" s="1280"/>
      <c r="LG96" s="1280"/>
      <c r="LH96" s="1280"/>
      <c r="LI96" s="1280"/>
      <c r="LJ96" s="1280"/>
      <c r="LK96" s="1280"/>
      <c r="LL96" s="1280"/>
      <c r="LM96" s="1281"/>
    </row>
    <row r="97" spans="1:325">
      <c r="A97" s="145"/>
      <c r="B97" s="176" t="s">
        <v>541</v>
      </c>
      <c r="C97" s="193" t="str">
        <f>"Rodiklio " &amp; IF(Result=0,"",Result) &amp; " pasiekimo fakto fiksavimas"</f>
        <v>Rodiklio Dviračiams skirtos infrastruktūros metinis naudotojų skaičius  pasiekimo fakto fiksavimas</v>
      </c>
      <c r="D97" s="341"/>
      <c r="E97" s="341">
        <f ca="1">SUMIF($F$6:$LM$6,"&lt;="&amp;PAL,$F97:$LM97)</f>
        <v>2132079.0472674025</v>
      </c>
      <c r="F97" s="1292">
        <f ca="1">IFERROR(HLOOKUP(F$7,Rezultatai!$H$33:$DC$34,2,FALSE),"")</f>
        <v>0</v>
      </c>
      <c r="G97" s="1288"/>
      <c r="H97" s="1288"/>
      <c r="I97" s="1289"/>
      <c r="J97" s="1292">
        <f ca="1">IFERROR(HLOOKUP(J$7,Rezultatai!$H$33:$DC$34,2,FALSE),"")</f>
        <v>11017.822248016364</v>
      </c>
      <c r="K97" s="1288"/>
      <c r="L97" s="1288"/>
      <c r="M97" s="1289"/>
      <c r="N97" s="1292">
        <f ca="1">IFERROR(HLOOKUP(N$7,Rezultatai!$H$33:$DC$34,2,FALSE),"")</f>
        <v>26259.353971234759</v>
      </c>
      <c r="O97" s="1288"/>
      <c r="P97" s="1288"/>
      <c r="Q97" s="1289"/>
      <c r="R97" s="1292">
        <f ca="1">IFERROR(HLOOKUP(R$7,Rezultatai!$H$33:$DC$34,2,FALSE),"")</f>
        <v>40190.877586783463</v>
      </c>
      <c r="S97" s="1288"/>
      <c r="T97" s="1288"/>
      <c r="U97" s="1289"/>
      <c r="V97" s="1292">
        <f ca="1">HLOOKUP(V$7,Rezultatai!$H$33:$DC$34,2,FALSE)</f>
        <v>63124.638990308013</v>
      </c>
      <c r="W97" s="1288"/>
      <c r="X97" s="1288"/>
      <c r="Y97" s="1289"/>
      <c r="Z97" s="1292">
        <f ca="1">HLOOKUP(Z$7,Rezultatai!$H$33:$DC$34,2,FALSE)</f>
        <v>70139.05457716588</v>
      </c>
      <c r="AA97" s="1288"/>
      <c r="AB97" s="1288"/>
      <c r="AC97" s="1289"/>
      <c r="AD97" s="1292">
        <f ca="1">HLOOKUP(AD$7,Rezultatai!$H$33:$DC$34,2,FALSE)</f>
        <v>85336.037241633428</v>
      </c>
      <c r="AE97" s="1288"/>
      <c r="AF97" s="1288"/>
      <c r="AG97" s="1289"/>
      <c r="AH97" s="1292">
        <f ca="1">HLOOKUP(AH$7,Rezultatai!$H$33:$DC$34,2,FALSE)</f>
        <v>95015.051063835519</v>
      </c>
      <c r="AI97" s="1288"/>
      <c r="AJ97" s="1288"/>
      <c r="AK97" s="1289"/>
      <c r="AL97" s="1292">
        <f ca="1">HLOOKUP(AL$7,Rezultatai!$H$33:$DC$34,2,FALSE)</f>
        <v>95205.081165963187</v>
      </c>
      <c r="AM97" s="1288"/>
      <c r="AN97" s="1288"/>
      <c r="AO97" s="1289"/>
      <c r="AP97" s="1292">
        <f ca="1">HLOOKUP(AP$7,Rezultatai!$H$33:$DC$34,2,FALSE)</f>
        <v>95395.491328295102</v>
      </c>
      <c r="AQ97" s="1288"/>
      <c r="AR97" s="1288"/>
      <c r="AS97" s="1289"/>
      <c r="AT97" s="1292">
        <f ca="1">HLOOKUP(AT$7,Rezultatai!$H$33:$DC$34,2,FALSE)</f>
        <v>95586.282310951705</v>
      </c>
      <c r="AU97" s="1288"/>
      <c r="AV97" s="1288"/>
      <c r="AW97" s="1289"/>
      <c r="AX97" s="1292">
        <f ca="1">HLOOKUP(AX$7,Rezultatai!$H$33:$DC$34,2,FALSE)</f>
        <v>95777.454875573603</v>
      </c>
      <c r="AY97" s="1288"/>
      <c r="AZ97" s="1288"/>
      <c r="BA97" s="1289"/>
      <c r="BB97" s="1292">
        <f ca="1">HLOOKUP(BB$7,Rezultatai!$H$33:$DC$34,2,FALSE)</f>
        <v>95969.009785324743</v>
      </c>
      <c r="BC97" s="1288"/>
      <c r="BD97" s="1288"/>
      <c r="BE97" s="1289"/>
      <c r="BF97" s="1292">
        <f ca="1">HLOOKUP(BF$7,Rezultatai!$H$33:$DC$34,2,FALSE)</f>
        <v>96160.947804895404</v>
      </c>
      <c r="BG97" s="1288"/>
      <c r="BH97" s="1288"/>
      <c r="BI97" s="1289"/>
      <c r="BJ97" s="1292">
        <f ca="1">HLOOKUP(BJ$7,Rezultatai!$H$33:$DC$34,2,FALSE)</f>
        <v>96353.269700505189</v>
      </c>
      <c r="BK97" s="1288"/>
      <c r="BL97" s="1288"/>
      <c r="BM97" s="1289"/>
      <c r="BN97" s="1292">
        <f ca="1">HLOOKUP(BN$7,Rezultatai!$H$33:$DC$34,2,FALSE)</f>
        <v>96353.269700505189</v>
      </c>
      <c r="BO97" s="1288"/>
      <c r="BP97" s="1288"/>
      <c r="BQ97" s="1289"/>
      <c r="BR97" s="1292">
        <f ca="1">HLOOKUP(BR$7,Rezultatai!$H$33:$DC$34,2,FALSE)</f>
        <v>96545.976239906217</v>
      </c>
      <c r="BS97" s="1288"/>
      <c r="BT97" s="1288"/>
      <c r="BU97" s="1289"/>
      <c r="BV97" s="1292">
        <f ca="1">HLOOKUP(BV$7,Rezultatai!$H$33:$DC$34,2,FALSE)</f>
        <v>96739.06819238601</v>
      </c>
      <c r="BW97" s="1288"/>
      <c r="BX97" s="1288"/>
      <c r="BY97" s="1289"/>
      <c r="BZ97" s="1292">
        <f ca="1">HLOOKUP(BZ$7,Rezultatai!$H$33:$DC$34,2,FALSE)</f>
        <v>96932.546328770783</v>
      </c>
      <c r="CA97" s="1288"/>
      <c r="CB97" s="1288"/>
      <c r="CC97" s="1289"/>
      <c r="CD97" s="1292">
        <f ca="1">HLOOKUP(CD$7,Rezultatai!$H$33:$DC$34,2,FALSE)</f>
        <v>97126.411421428304</v>
      </c>
      <c r="CE97" s="1288"/>
      <c r="CF97" s="1288"/>
      <c r="CG97" s="1289"/>
      <c r="CH97" s="1292">
        <f ca="1">HLOOKUP(CH$7,Rezultatai!$H$33:$DC$34,2,FALSE)</f>
        <v>97320.66424427116</v>
      </c>
      <c r="CI97" s="1288"/>
      <c r="CJ97" s="1288"/>
      <c r="CK97" s="1289"/>
      <c r="CL97" s="1292">
        <f ca="1">HLOOKUP(CL$7,Rezultatai!$H$33:$DC$34,2,FALSE)</f>
        <v>97515.305572759709</v>
      </c>
      <c r="CM97" s="1288"/>
      <c r="CN97" s="1288"/>
      <c r="CO97" s="1289"/>
      <c r="CP97" s="1292">
        <f ca="1">HLOOKUP(CP$7,Rezultatai!$H$33:$DC$34,2,FALSE)</f>
        <v>97710.336183905252</v>
      </c>
      <c r="CQ97" s="1288"/>
      <c r="CR97" s="1288"/>
      <c r="CS97" s="1289"/>
      <c r="CT97" s="1292">
        <f ca="1">HLOOKUP(CT$7,Rezultatai!$H$33:$DC$34,2,FALSE)</f>
        <v>97905.75685627303</v>
      </c>
      <c r="CU97" s="1288"/>
      <c r="CV97" s="1288"/>
      <c r="CW97" s="1289"/>
      <c r="CX97" s="1292">
        <f ca="1">HLOOKUP(CX$7,Rezultatai!$H$33:$DC$34,2,FALSE)</f>
        <v>98101.568369985587</v>
      </c>
      <c r="CY97" s="1288"/>
      <c r="CZ97" s="1288"/>
      <c r="DA97" s="1289"/>
      <c r="DB97" s="1292">
        <f ca="1">HLOOKUP(DB$7,Rezultatai!$H$33:$DC$34,2,FALSE)</f>
        <v>98297.771506725549</v>
      </c>
      <c r="DC97" s="1288"/>
      <c r="DD97" s="1288"/>
      <c r="DE97" s="1289"/>
      <c r="DF97" s="1292">
        <f ca="1">HLOOKUP(DF$7,Rezultatai!$H$33:$DC$34,2,FALSE)</f>
        <v>0</v>
      </c>
      <c r="DG97" s="1288"/>
      <c r="DH97" s="1288"/>
      <c r="DI97" s="1289"/>
      <c r="DJ97" s="1292">
        <f ca="1">HLOOKUP(DJ$7,Rezultatai!$H$33:$DC$34,2,FALSE)</f>
        <v>0</v>
      </c>
      <c r="DK97" s="1288"/>
      <c r="DL97" s="1288"/>
      <c r="DM97" s="1289"/>
      <c r="DN97" s="1292">
        <f ca="1">HLOOKUP(DN$7,Rezultatai!$H$33:$DC$34,2,FALSE)</f>
        <v>0</v>
      </c>
      <c r="DO97" s="1288"/>
      <c r="DP97" s="1288"/>
      <c r="DQ97" s="1289"/>
      <c r="DR97" s="1292">
        <f ca="1">HLOOKUP(DR$7,Rezultatai!$H$33:$DC$34,2,FALSE)</f>
        <v>0</v>
      </c>
      <c r="DS97" s="1288"/>
      <c r="DT97" s="1288"/>
      <c r="DU97" s="1289"/>
      <c r="DV97" s="1292">
        <f ca="1">HLOOKUP(DV$7,Rezultatai!$H$33:$DC$34,2,FALSE)</f>
        <v>0</v>
      </c>
      <c r="DW97" s="1288"/>
      <c r="DX97" s="1288"/>
      <c r="DY97" s="1289"/>
      <c r="DZ97" s="1292">
        <f ca="1">HLOOKUP(DZ$7,Rezultatai!$H$33:$DC$34,2,FALSE)</f>
        <v>0</v>
      </c>
      <c r="EA97" s="1288"/>
      <c r="EB97" s="1288"/>
      <c r="EC97" s="1289"/>
      <c r="ED97" s="1292">
        <f ca="1">HLOOKUP(ED$7,Rezultatai!$H$33:$DC$34,2,FALSE)</f>
        <v>0</v>
      </c>
      <c r="EE97" s="1288"/>
      <c r="EF97" s="1288"/>
      <c r="EG97" s="1289"/>
      <c r="EH97" s="1292">
        <f ca="1">HLOOKUP(EH$7,Rezultatai!$H$33:$DC$34,2,FALSE)</f>
        <v>0</v>
      </c>
      <c r="EI97" s="1288"/>
      <c r="EJ97" s="1288"/>
      <c r="EK97" s="1289"/>
      <c r="EL97" s="1292">
        <f ca="1">HLOOKUP(EL$7,Rezultatai!$H$33:$DC$34,2,FALSE)</f>
        <v>0</v>
      </c>
      <c r="EM97" s="1288"/>
      <c r="EN97" s="1288"/>
      <c r="EO97" s="1289"/>
      <c r="EP97" s="1292">
        <f ca="1">HLOOKUP(EP$7,Rezultatai!$H$33:$DC$34,2,FALSE)</f>
        <v>0</v>
      </c>
      <c r="EQ97" s="1288"/>
      <c r="ER97" s="1288"/>
      <c r="ES97" s="1289"/>
      <c r="ET97" s="1292">
        <f ca="1">HLOOKUP(ET$7,Rezultatai!$H$33:$DC$34,2,FALSE)</f>
        <v>0</v>
      </c>
      <c r="EU97" s="1288"/>
      <c r="EV97" s="1288"/>
      <c r="EW97" s="1289"/>
      <c r="EX97" s="1292">
        <f ca="1">HLOOKUP(EX$7,Rezultatai!$H$33:$DC$34,2,FALSE)</f>
        <v>0</v>
      </c>
      <c r="EY97" s="1288"/>
      <c r="EZ97" s="1288"/>
      <c r="FA97" s="1289"/>
      <c r="FB97" s="1292">
        <f ca="1">HLOOKUP(FB$7,Rezultatai!$H$33:$DC$34,2,FALSE)</f>
        <v>0</v>
      </c>
      <c r="FC97" s="1288"/>
      <c r="FD97" s="1288"/>
      <c r="FE97" s="1289"/>
      <c r="FF97" s="1292">
        <f ca="1">HLOOKUP(FF$7,Rezultatai!$H$33:$DC$34,2,FALSE)</f>
        <v>0</v>
      </c>
      <c r="FG97" s="1288"/>
      <c r="FH97" s="1288"/>
      <c r="FI97" s="1289"/>
      <c r="FJ97" s="1292">
        <f ca="1">HLOOKUP(FJ$7,Rezultatai!$H$33:$DC$34,2,FALSE)</f>
        <v>0</v>
      </c>
      <c r="FK97" s="1288"/>
      <c r="FL97" s="1288"/>
      <c r="FM97" s="1289"/>
      <c r="FN97" s="1292">
        <f ca="1">HLOOKUP(FN$7,Rezultatai!$H$33:$DC$34,2,FALSE)</f>
        <v>0</v>
      </c>
      <c r="FO97" s="1288"/>
      <c r="FP97" s="1288"/>
      <c r="FQ97" s="1289"/>
      <c r="FR97" s="1292">
        <f ca="1">HLOOKUP(FR$7,Rezultatai!$H$33:$DC$34,2,FALSE)</f>
        <v>0</v>
      </c>
      <c r="FS97" s="1288"/>
      <c r="FT97" s="1288"/>
      <c r="FU97" s="1289"/>
      <c r="FV97" s="1292">
        <f ca="1">HLOOKUP(FV$7,Rezultatai!$H$33:$DC$34,2,FALSE)</f>
        <v>0</v>
      </c>
      <c r="FW97" s="1288"/>
      <c r="FX97" s="1288"/>
      <c r="FY97" s="1289"/>
      <c r="FZ97" s="1292">
        <f ca="1">HLOOKUP(FZ$7,Rezultatai!$H$33:$DC$34,2,FALSE)</f>
        <v>0</v>
      </c>
      <c r="GA97" s="1288"/>
      <c r="GB97" s="1288"/>
      <c r="GC97" s="1289"/>
      <c r="GD97" s="1292">
        <f ca="1">HLOOKUP(GD$7,Rezultatai!$H$33:$DC$34,2,FALSE)</f>
        <v>0</v>
      </c>
      <c r="GE97" s="1288"/>
      <c r="GF97" s="1288"/>
      <c r="GG97" s="1289"/>
      <c r="GH97" s="1292">
        <f ca="1">HLOOKUP(GH$7,Rezultatai!$H$33:$DC$34,2,FALSE)</f>
        <v>0</v>
      </c>
      <c r="GI97" s="1288"/>
      <c r="GJ97" s="1288"/>
      <c r="GK97" s="1289"/>
      <c r="GL97" s="1292">
        <f ca="1">HLOOKUP(GL$7,Rezultatai!$H$33:$DC$34,2,FALSE)</f>
        <v>0</v>
      </c>
      <c r="GM97" s="1288"/>
      <c r="GN97" s="1288"/>
      <c r="GO97" s="1289"/>
      <c r="GP97" s="1292">
        <f ca="1">HLOOKUP(GP$7,Rezultatai!$H$33:$DC$34,2,FALSE)</f>
        <v>0</v>
      </c>
      <c r="GQ97" s="1288"/>
      <c r="GR97" s="1288"/>
      <c r="GS97" s="1289"/>
      <c r="GT97" s="1292">
        <f ca="1">HLOOKUP(GT$7,Rezultatai!$H$33:$DC$34,2,FALSE)</f>
        <v>0</v>
      </c>
      <c r="GU97" s="1288"/>
      <c r="GV97" s="1288"/>
      <c r="GW97" s="1289"/>
      <c r="GX97" s="1292">
        <f ca="1">HLOOKUP(GX$7,Rezultatai!$H$33:$DC$34,2,FALSE)</f>
        <v>0</v>
      </c>
      <c r="GY97" s="1288"/>
      <c r="GZ97" s="1288"/>
      <c r="HA97" s="1289"/>
      <c r="HB97" s="1292">
        <f ca="1">HLOOKUP(HB$7,Rezultatai!$H$33:$DC$34,2,FALSE)</f>
        <v>0</v>
      </c>
      <c r="HC97" s="1288"/>
      <c r="HD97" s="1288"/>
      <c r="HE97" s="1289"/>
      <c r="HF97" s="1292">
        <f ca="1">HLOOKUP(HF$7,Rezultatai!$H$33:$DC$34,2,FALSE)</f>
        <v>0</v>
      </c>
      <c r="HG97" s="1288"/>
      <c r="HH97" s="1288"/>
      <c r="HI97" s="1289"/>
      <c r="HJ97" s="1292">
        <f ca="1">HLOOKUP(HJ$7,Rezultatai!$H$33:$DC$34,2,FALSE)</f>
        <v>0</v>
      </c>
      <c r="HK97" s="1288"/>
      <c r="HL97" s="1288"/>
      <c r="HM97" s="1289"/>
      <c r="HN97" s="1292">
        <f ca="1">HLOOKUP(HN$7,Rezultatai!$H$33:$DC$34,2,FALSE)</f>
        <v>0</v>
      </c>
      <c r="HO97" s="1288"/>
      <c r="HP97" s="1288"/>
      <c r="HQ97" s="1289"/>
      <c r="HR97" s="1292">
        <f ca="1">HLOOKUP(HR$7,Rezultatai!$H$33:$DC$34,2,FALSE)</f>
        <v>0</v>
      </c>
      <c r="HS97" s="1288"/>
      <c r="HT97" s="1288"/>
      <c r="HU97" s="1289"/>
      <c r="HV97" s="1292">
        <f ca="1">HLOOKUP(HV$7,Rezultatai!$H$33:$DC$34,2,FALSE)</f>
        <v>0</v>
      </c>
      <c r="HW97" s="1288"/>
      <c r="HX97" s="1288"/>
      <c r="HY97" s="1289"/>
      <c r="HZ97" s="1292">
        <f ca="1">HLOOKUP(HZ$7,Rezultatai!$H$33:$DC$34,2,FALSE)</f>
        <v>0</v>
      </c>
      <c r="IA97" s="1288"/>
      <c r="IB97" s="1288"/>
      <c r="IC97" s="1289"/>
      <c r="ID97" s="1292">
        <f ca="1">HLOOKUP(ID$7,Rezultatai!$H$33:$DC$34,2,FALSE)</f>
        <v>0</v>
      </c>
      <c r="IE97" s="1288"/>
      <c r="IF97" s="1288"/>
      <c r="IG97" s="1289"/>
      <c r="IH97" s="1292">
        <f ca="1">HLOOKUP(IH$7,Rezultatai!$H$33:$DC$34,2,FALSE)</f>
        <v>0</v>
      </c>
      <c r="II97" s="1288"/>
      <c r="IJ97" s="1288"/>
      <c r="IK97" s="1289"/>
      <c r="IL97" s="1292">
        <f ca="1">HLOOKUP(IL$7,Rezultatai!$H$33:$DC$34,2,FALSE)</f>
        <v>0</v>
      </c>
      <c r="IM97" s="1288"/>
      <c r="IN97" s="1288"/>
      <c r="IO97" s="1289"/>
      <c r="IP97" s="1292">
        <f ca="1">HLOOKUP(IP$7,Rezultatai!$H$33:$DC$34,2,FALSE)</f>
        <v>0</v>
      </c>
      <c r="IQ97" s="1288"/>
      <c r="IR97" s="1288"/>
      <c r="IS97" s="1289"/>
      <c r="IT97" s="1292">
        <f ca="1">HLOOKUP(IT$7,Rezultatai!$H$33:$DC$34,2,FALSE)</f>
        <v>0</v>
      </c>
      <c r="IU97" s="1288"/>
      <c r="IV97" s="1288"/>
      <c r="IW97" s="1289"/>
      <c r="IX97" s="1292">
        <f ca="1">HLOOKUP(IX$7,Rezultatai!$H$33:$DC$34,2,FALSE)</f>
        <v>0</v>
      </c>
      <c r="IY97" s="1288"/>
      <c r="IZ97" s="1288"/>
      <c r="JA97" s="1289"/>
      <c r="JB97" s="1292">
        <f ca="1">HLOOKUP(JB$7,Rezultatai!$H$33:$DC$34,2,FALSE)</f>
        <v>0</v>
      </c>
      <c r="JC97" s="1288"/>
      <c r="JD97" s="1288"/>
      <c r="JE97" s="1289"/>
      <c r="JF97" s="1292">
        <f ca="1">HLOOKUP(JF$7,Rezultatai!$H$33:$DC$34,2,FALSE)</f>
        <v>0</v>
      </c>
      <c r="JG97" s="1288"/>
      <c r="JH97" s="1288"/>
      <c r="JI97" s="1289"/>
      <c r="JJ97" s="1292">
        <f ca="1">HLOOKUP(JJ$7,Rezultatai!$H$33:$DC$34,2,FALSE)</f>
        <v>0</v>
      </c>
      <c r="JK97" s="1288"/>
      <c r="JL97" s="1288"/>
      <c r="JM97" s="1289"/>
      <c r="JN97" s="1292">
        <f ca="1">HLOOKUP(JN$7,Rezultatai!$H$33:$DC$34,2,FALSE)</f>
        <v>0</v>
      </c>
      <c r="JO97" s="1288"/>
      <c r="JP97" s="1288"/>
      <c r="JQ97" s="1289"/>
      <c r="JR97" s="1292">
        <f ca="1">HLOOKUP(JR$7,Rezultatai!$H$33:$DC$34,2,FALSE)</f>
        <v>0</v>
      </c>
      <c r="JS97" s="1288"/>
      <c r="JT97" s="1288"/>
      <c r="JU97" s="1289"/>
      <c r="JV97" s="1292">
        <f ca="1">HLOOKUP(JV$7,Rezultatai!$H$33:$DC$34,2,FALSE)</f>
        <v>0</v>
      </c>
      <c r="JW97" s="1288"/>
      <c r="JX97" s="1288"/>
      <c r="JY97" s="1289"/>
      <c r="JZ97" s="1292">
        <f ca="1">HLOOKUP(JZ$7,Rezultatai!$H$33:$DC$34,2,FALSE)</f>
        <v>0</v>
      </c>
      <c r="KA97" s="1288"/>
      <c r="KB97" s="1288"/>
      <c r="KC97" s="1289"/>
      <c r="KD97" s="1292">
        <f ca="1">HLOOKUP(KD$7,Rezultatai!$H$33:$DC$34,2,FALSE)</f>
        <v>0</v>
      </c>
      <c r="KE97" s="1288"/>
      <c r="KF97" s="1288"/>
      <c r="KG97" s="1289"/>
      <c r="KH97" s="1292">
        <f ca="1">HLOOKUP(KH$7,Rezultatai!$H$33:$DC$34,2,FALSE)</f>
        <v>0</v>
      </c>
      <c r="KI97" s="1288"/>
      <c r="KJ97" s="1288"/>
      <c r="KK97" s="1289"/>
      <c r="KL97" s="1292">
        <f ca="1">HLOOKUP(KL$7,Rezultatai!$H$33:$DC$34,2,FALSE)</f>
        <v>0</v>
      </c>
      <c r="KM97" s="1288"/>
      <c r="KN97" s="1288"/>
      <c r="KO97" s="1289"/>
      <c r="KP97" s="1292">
        <f ca="1">HLOOKUP(KP$7,Rezultatai!$H$33:$DC$34,2,FALSE)</f>
        <v>0</v>
      </c>
      <c r="KQ97" s="1288"/>
      <c r="KR97" s="1288"/>
      <c r="KS97" s="1289"/>
      <c r="KT97" s="1292">
        <f ca="1">HLOOKUP(KT$7,Rezultatai!$H$33:$DC$34,2,FALSE)</f>
        <v>0</v>
      </c>
      <c r="KU97" s="1288"/>
      <c r="KV97" s="1288"/>
      <c r="KW97" s="1289"/>
      <c r="KX97" s="1292">
        <f ca="1">HLOOKUP(KX$7,Rezultatai!$H$33:$DC$34,2,FALSE)</f>
        <v>0</v>
      </c>
      <c r="KY97" s="1288"/>
      <c r="KZ97" s="1288"/>
      <c r="LA97" s="1289"/>
      <c r="LB97" s="1292">
        <f ca="1">HLOOKUP(LB$7,Rezultatai!$H$33:$DC$34,2,FALSE)</f>
        <v>0</v>
      </c>
      <c r="LC97" s="1288"/>
      <c r="LD97" s="1288"/>
      <c r="LE97" s="1289"/>
      <c r="LF97" s="1292">
        <f ca="1">HLOOKUP(LF$7,Rezultatai!$H$33:$DC$34,2,FALSE)</f>
        <v>0</v>
      </c>
      <c r="LG97" s="1288"/>
      <c r="LH97" s="1288"/>
      <c r="LI97" s="1289"/>
      <c r="LJ97" s="1292">
        <f ca="1">HLOOKUP(LJ$7,Rezultatai!$H$33:$DC$34,2,FALSE)</f>
        <v>0</v>
      </c>
      <c r="LK97" s="1288"/>
      <c r="LL97" s="1288"/>
      <c r="LM97" s="1289"/>
    </row>
    <row r="98" spans="1:325" hidden="1">
      <c r="A98" s="145" t="str">
        <f>IF(OR(C98=""),"","1")</f>
        <v/>
      </c>
      <c r="B98" s="176" t="s">
        <v>542</v>
      </c>
      <c r="C98" s="170"/>
      <c r="D98" s="341"/>
      <c r="E98" s="341">
        <f ca="1">SUMIF($F$6:$LM$6,"&lt;="&amp;PAL,$F98:$LM98)</f>
        <v>0</v>
      </c>
      <c r="F98" s="1276"/>
      <c r="G98" s="1277"/>
      <c r="H98" s="1277"/>
      <c r="I98" s="1278"/>
      <c r="J98" s="1276"/>
      <c r="K98" s="1277"/>
      <c r="L98" s="1277"/>
      <c r="M98" s="1278"/>
      <c r="N98" s="1276"/>
      <c r="O98" s="1277"/>
      <c r="P98" s="1277"/>
      <c r="Q98" s="1278"/>
      <c r="R98" s="1276"/>
      <c r="S98" s="1277"/>
      <c r="T98" s="1277"/>
      <c r="U98" s="1278"/>
      <c r="V98" s="1276"/>
      <c r="W98" s="1277"/>
      <c r="X98" s="1277"/>
      <c r="Y98" s="1278"/>
      <c r="Z98" s="1276"/>
      <c r="AA98" s="1277"/>
      <c r="AB98" s="1277"/>
      <c r="AC98" s="1278"/>
      <c r="AD98" s="1276"/>
      <c r="AE98" s="1277"/>
      <c r="AF98" s="1277"/>
      <c r="AG98" s="1278"/>
      <c r="AH98" s="1276"/>
      <c r="AI98" s="1277"/>
      <c r="AJ98" s="1277"/>
      <c r="AK98" s="1278"/>
      <c r="AL98" s="1276"/>
      <c r="AM98" s="1277"/>
      <c r="AN98" s="1277"/>
      <c r="AO98" s="1278"/>
      <c r="AP98" s="1276"/>
      <c r="AQ98" s="1277"/>
      <c r="AR98" s="1277"/>
      <c r="AS98" s="1278"/>
      <c r="AT98" s="1276"/>
      <c r="AU98" s="1277"/>
      <c r="AV98" s="1277"/>
      <c r="AW98" s="1278"/>
      <c r="AX98" s="1276"/>
      <c r="AY98" s="1277"/>
      <c r="AZ98" s="1277"/>
      <c r="BA98" s="1278"/>
      <c r="BB98" s="1276"/>
      <c r="BC98" s="1277"/>
      <c r="BD98" s="1277"/>
      <c r="BE98" s="1278"/>
      <c r="BF98" s="1276"/>
      <c r="BG98" s="1277"/>
      <c r="BH98" s="1277"/>
      <c r="BI98" s="1278"/>
      <c r="BJ98" s="1276"/>
      <c r="BK98" s="1277"/>
      <c r="BL98" s="1277"/>
      <c r="BM98" s="1278"/>
      <c r="BN98" s="1276"/>
      <c r="BO98" s="1277"/>
      <c r="BP98" s="1277"/>
      <c r="BQ98" s="1278"/>
      <c r="BR98" s="1276"/>
      <c r="BS98" s="1277"/>
      <c r="BT98" s="1277"/>
      <c r="BU98" s="1278"/>
      <c r="BV98" s="1276"/>
      <c r="BW98" s="1277"/>
      <c r="BX98" s="1277"/>
      <c r="BY98" s="1278"/>
      <c r="BZ98" s="1276"/>
      <c r="CA98" s="1277"/>
      <c r="CB98" s="1277"/>
      <c r="CC98" s="1278"/>
      <c r="CD98" s="1276"/>
      <c r="CE98" s="1277"/>
      <c r="CF98" s="1277"/>
      <c r="CG98" s="1278"/>
      <c r="CH98" s="1276"/>
      <c r="CI98" s="1277"/>
      <c r="CJ98" s="1277"/>
      <c r="CK98" s="1278"/>
      <c r="CL98" s="1276"/>
      <c r="CM98" s="1277"/>
      <c r="CN98" s="1277"/>
      <c r="CO98" s="1278"/>
      <c r="CP98" s="1276"/>
      <c r="CQ98" s="1277"/>
      <c r="CR98" s="1277"/>
      <c r="CS98" s="1278"/>
      <c r="CT98" s="1276"/>
      <c r="CU98" s="1277"/>
      <c r="CV98" s="1277"/>
      <c r="CW98" s="1278"/>
      <c r="CX98" s="1276"/>
      <c r="CY98" s="1277"/>
      <c r="CZ98" s="1277"/>
      <c r="DA98" s="1278"/>
      <c r="DB98" s="1276"/>
      <c r="DC98" s="1277"/>
      <c r="DD98" s="1277"/>
      <c r="DE98" s="1278"/>
      <c r="DF98" s="1276"/>
      <c r="DG98" s="1277"/>
      <c r="DH98" s="1277"/>
      <c r="DI98" s="1278"/>
      <c r="DJ98" s="1276"/>
      <c r="DK98" s="1277"/>
      <c r="DL98" s="1277"/>
      <c r="DM98" s="1278"/>
      <c r="DN98" s="1276"/>
      <c r="DO98" s="1277"/>
      <c r="DP98" s="1277"/>
      <c r="DQ98" s="1278"/>
      <c r="DR98" s="1276"/>
      <c r="DS98" s="1277"/>
      <c r="DT98" s="1277"/>
      <c r="DU98" s="1278"/>
      <c r="DV98" s="1276"/>
      <c r="DW98" s="1277"/>
      <c r="DX98" s="1277"/>
      <c r="DY98" s="1278"/>
      <c r="DZ98" s="1276"/>
      <c r="EA98" s="1277"/>
      <c r="EB98" s="1277"/>
      <c r="EC98" s="1278"/>
      <c r="ED98" s="1276"/>
      <c r="EE98" s="1277"/>
      <c r="EF98" s="1277"/>
      <c r="EG98" s="1278"/>
      <c r="EH98" s="1276"/>
      <c r="EI98" s="1277"/>
      <c r="EJ98" s="1277"/>
      <c r="EK98" s="1278"/>
      <c r="EL98" s="1276"/>
      <c r="EM98" s="1277"/>
      <c r="EN98" s="1277"/>
      <c r="EO98" s="1278"/>
      <c r="EP98" s="1276"/>
      <c r="EQ98" s="1277"/>
      <c r="ER98" s="1277"/>
      <c r="ES98" s="1278"/>
      <c r="ET98" s="1276"/>
      <c r="EU98" s="1277"/>
      <c r="EV98" s="1277"/>
      <c r="EW98" s="1278"/>
      <c r="EX98" s="1276"/>
      <c r="EY98" s="1277"/>
      <c r="EZ98" s="1277"/>
      <c r="FA98" s="1278"/>
      <c r="FB98" s="1276"/>
      <c r="FC98" s="1277"/>
      <c r="FD98" s="1277"/>
      <c r="FE98" s="1278"/>
      <c r="FF98" s="1276"/>
      <c r="FG98" s="1277"/>
      <c r="FH98" s="1277"/>
      <c r="FI98" s="1278"/>
      <c r="FJ98" s="1276"/>
      <c r="FK98" s="1277"/>
      <c r="FL98" s="1277"/>
      <c r="FM98" s="1278"/>
      <c r="FN98" s="1276"/>
      <c r="FO98" s="1277"/>
      <c r="FP98" s="1277"/>
      <c r="FQ98" s="1278"/>
      <c r="FR98" s="1276"/>
      <c r="FS98" s="1277"/>
      <c r="FT98" s="1277"/>
      <c r="FU98" s="1278"/>
      <c r="FV98" s="1276"/>
      <c r="FW98" s="1277"/>
      <c r="FX98" s="1277"/>
      <c r="FY98" s="1278"/>
      <c r="FZ98" s="1276"/>
      <c r="GA98" s="1277"/>
      <c r="GB98" s="1277"/>
      <c r="GC98" s="1278"/>
      <c r="GD98" s="1276"/>
      <c r="GE98" s="1277"/>
      <c r="GF98" s="1277"/>
      <c r="GG98" s="1278"/>
      <c r="GH98" s="1276"/>
      <c r="GI98" s="1277"/>
      <c r="GJ98" s="1277"/>
      <c r="GK98" s="1278"/>
      <c r="GL98" s="1276"/>
      <c r="GM98" s="1277"/>
      <c r="GN98" s="1277"/>
      <c r="GO98" s="1278"/>
      <c r="GP98" s="1276"/>
      <c r="GQ98" s="1277"/>
      <c r="GR98" s="1277"/>
      <c r="GS98" s="1278"/>
      <c r="GT98" s="1276"/>
      <c r="GU98" s="1277"/>
      <c r="GV98" s="1277"/>
      <c r="GW98" s="1278"/>
      <c r="GX98" s="1276"/>
      <c r="GY98" s="1277"/>
      <c r="GZ98" s="1277"/>
      <c r="HA98" s="1278"/>
      <c r="HB98" s="1276"/>
      <c r="HC98" s="1277"/>
      <c r="HD98" s="1277"/>
      <c r="HE98" s="1278"/>
      <c r="HF98" s="1276"/>
      <c r="HG98" s="1277"/>
      <c r="HH98" s="1277"/>
      <c r="HI98" s="1278"/>
      <c r="HJ98" s="1276"/>
      <c r="HK98" s="1277"/>
      <c r="HL98" s="1277"/>
      <c r="HM98" s="1278"/>
      <c r="HN98" s="1276"/>
      <c r="HO98" s="1277"/>
      <c r="HP98" s="1277"/>
      <c r="HQ98" s="1278"/>
      <c r="HR98" s="1276"/>
      <c r="HS98" s="1277"/>
      <c r="HT98" s="1277"/>
      <c r="HU98" s="1278"/>
      <c r="HV98" s="1276"/>
      <c r="HW98" s="1277"/>
      <c r="HX98" s="1277"/>
      <c r="HY98" s="1278"/>
      <c r="HZ98" s="1276"/>
      <c r="IA98" s="1277"/>
      <c r="IB98" s="1277"/>
      <c r="IC98" s="1278"/>
      <c r="ID98" s="1276"/>
      <c r="IE98" s="1277"/>
      <c r="IF98" s="1277"/>
      <c r="IG98" s="1278"/>
      <c r="IH98" s="1276"/>
      <c r="II98" s="1277"/>
      <c r="IJ98" s="1277"/>
      <c r="IK98" s="1278"/>
      <c r="IL98" s="1276"/>
      <c r="IM98" s="1277"/>
      <c r="IN98" s="1277"/>
      <c r="IO98" s="1278"/>
      <c r="IP98" s="1276"/>
      <c r="IQ98" s="1277"/>
      <c r="IR98" s="1277"/>
      <c r="IS98" s="1278"/>
      <c r="IT98" s="1276"/>
      <c r="IU98" s="1277"/>
      <c r="IV98" s="1277"/>
      <c r="IW98" s="1278"/>
      <c r="IX98" s="1276"/>
      <c r="IY98" s="1277"/>
      <c r="IZ98" s="1277"/>
      <c r="JA98" s="1278"/>
      <c r="JB98" s="1276"/>
      <c r="JC98" s="1277"/>
      <c r="JD98" s="1277"/>
      <c r="JE98" s="1278"/>
      <c r="JF98" s="1276"/>
      <c r="JG98" s="1277"/>
      <c r="JH98" s="1277"/>
      <c r="JI98" s="1278"/>
      <c r="JJ98" s="1276"/>
      <c r="JK98" s="1277"/>
      <c r="JL98" s="1277"/>
      <c r="JM98" s="1278"/>
      <c r="JN98" s="1276"/>
      <c r="JO98" s="1277"/>
      <c r="JP98" s="1277"/>
      <c r="JQ98" s="1278"/>
      <c r="JR98" s="1276"/>
      <c r="JS98" s="1277"/>
      <c r="JT98" s="1277"/>
      <c r="JU98" s="1278"/>
      <c r="JV98" s="1276"/>
      <c r="JW98" s="1277"/>
      <c r="JX98" s="1277"/>
      <c r="JY98" s="1278"/>
      <c r="JZ98" s="1276"/>
      <c r="KA98" s="1277"/>
      <c r="KB98" s="1277"/>
      <c r="KC98" s="1278"/>
      <c r="KD98" s="1276"/>
      <c r="KE98" s="1277"/>
      <c r="KF98" s="1277"/>
      <c r="KG98" s="1278"/>
      <c r="KH98" s="1276"/>
      <c r="KI98" s="1277"/>
      <c r="KJ98" s="1277"/>
      <c r="KK98" s="1278"/>
      <c r="KL98" s="1276"/>
      <c r="KM98" s="1277"/>
      <c r="KN98" s="1277"/>
      <c r="KO98" s="1278"/>
      <c r="KP98" s="1276"/>
      <c r="KQ98" s="1277"/>
      <c r="KR98" s="1277"/>
      <c r="KS98" s="1278"/>
      <c r="KT98" s="1276"/>
      <c r="KU98" s="1277"/>
      <c r="KV98" s="1277"/>
      <c r="KW98" s="1278"/>
      <c r="KX98" s="1276"/>
      <c r="KY98" s="1277"/>
      <c r="KZ98" s="1277"/>
      <c r="LA98" s="1278"/>
      <c r="LB98" s="1276"/>
      <c r="LC98" s="1277"/>
      <c r="LD98" s="1277"/>
      <c r="LE98" s="1278"/>
      <c r="LF98" s="1276"/>
      <c r="LG98" s="1277"/>
      <c r="LH98" s="1277"/>
      <c r="LI98" s="1278"/>
      <c r="LJ98" s="1276"/>
      <c r="LK98" s="1277"/>
      <c r="LL98" s="1277"/>
      <c r="LM98" s="1278"/>
    </row>
    <row r="99" spans="1:325" hidden="1">
      <c r="A99" s="145" t="str">
        <f>IF(OR(C99=""),"","1")</f>
        <v/>
      </c>
      <c r="B99" s="176" t="s">
        <v>543</v>
      </c>
      <c r="C99" s="170"/>
      <c r="D99" s="341"/>
      <c r="E99" s="341">
        <f ca="1">SUMIF($F$6:$LM$6,"&lt;="&amp;PAL,$F99:$LM99)</f>
        <v>0</v>
      </c>
      <c r="F99" s="1276"/>
      <c r="G99" s="1277"/>
      <c r="H99" s="1277"/>
      <c r="I99" s="1278"/>
      <c r="J99" s="1276"/>
      <c r="K99" s="1277"/>
      <c r="L99" s="1277"/>
      <c r="M99" s="1278"/>
      <c r="N99" s="1276"/>
      <c r="O99" s="1277"/>
      <c r="P99" s="1277"/>
      <c r="Q99" s="1278"/>
      <c r="R99" s="1276"/>
      <c r="S99" s="1277"/>
      <c r="T99" s="1277"/>
      <c r="U99" s="1278"/>
      <c r="V99" s="1276"/>
      <c r="W99" s="1277"/>
      <c r="X99" s="1277"/>
      <c r="Y99" s="1278"/>
      <c r="Z99" s="1276"/>
      <c r="AA99" s="1277"/>
      <c r="AB99" s="1277"/>
      <c r="AC99" s="1278"/>
      <c r="AD99" s="1276"/>
      <c r="AE99" s="1277"/>
      <c r="AF99" s="1277"/>
      <c r="AG99" s="1278"/>
      <c r="AH99" s="1276"/>
      <c r="AI99" s="1277"/>
      <c r="AJ99" s="1277"/>
      <c r="AK99" s="1278"/>
      <c r="AL99" s="1276"/>
      <c r="AM99" s="1277"/>
      <c r="AN99" s="1277"/>
      <c r="AO99" s="1278"/>
      <c r="AP99" s="1276"/>
      <c r="AQ99" s="1277"/>
      <c r="AR99" s="1277"/>
      <c r="AS99" s="1278"/>
      <c r="AT99" s="1276"/>
      <c r="AU99" s="1277"/>
      <c r="AV99" s="1277"/>
      <c r="AW99" s="1278"/>
      <c r="AX99" s="1276"/>
      <c r="AY99" s="1277"/>
      <c r="AZ99" s="1277"/>
      <c r="BA99" s="1278"/>
      <c r="BB99" s="1276"/>
      <c r="BC99" s="1277"/>
      <c r="BD99" s="1277"/>
      <c r="BE99" s="1278"/>
      <c r="BF99" s="1276"/>
      <c r="BG99" s="1277"/>
      <c r="BH99" s="1277"/>
      <c r="BI99" s="1278"/>
      <c r="BJ99" s="1276"/>
      <c r="BK99" s="1277"/>
      <c r="BL99" s="1277"/>
      <c r="BM99" s="1278"/>
      <c r="BN99" s="1276"/>
      <c r="BO99" s="1277"/>
      <c r="BP99" s="1277"/>
      <c r="BQ99" s="1278"/>
      <c r="BR99" s="1276"/>
      <c r="BS99" s="1277"/>
      <c r="BT99" s="1277"/>
      <c r="BU99" s="1278"/>
      <c r="BV99" s="1276"/>
      <c r="BW99" s="1277"/>
      <c r="BX99" s="1277"/>
      <c r="BY99" s="1278"/>
      <c r="BZ99" s="1276"/>
      <c r="CA99" s="1277"/>
      <c r="CB99" s="1277"/>
      <c r="CC99" s="1278"/>
      <c r="CD99" s="1276"/>
      <c r="CE99" s="1277"/>
      <c r="CF99" s="1277"/>
      <c r="CG99" s="1278"/>
      <c r="CH99" s="1276"/>
      <c r="CI99" s="1277"/>
      <c r="CJ99" s="1277"/>
      <c r="CK99" s="1278"/>
      <c r="CL99" s="1276"/>
      <c r="CM99" s="1277"/>
      <c r="CN99" s="1277"/>
      <c r="CO99" s="1278"/>
      <c r="CP99" s="1276"/>
      <c r="CQ99" s="1277"/>
      <c r="CR99" s="1277"/>
      <c r="CS99" s="1278"/>
      <c r="CT99" s="1276"/>
      <c r="CU99" s="1277"/>
      <c r="CV99" s="1277"/>
      <c r="CW99" s="1278"/>
      <c r="CX99" s="1276"/>
      <c r="CY99" s="1277"/>
      <c r="CZ99" s="1277"/>
      <c r="DA99" s="1278"/>
      <c r="DB99" s="1276"/>
      <c r="DC99" s="1277"/>
      <c r="DD99" s="1277"/>
      <c r="DE99" s="1278"/>
      <c r="DF99" s="1276"/>
      <c r="DG99" s="1277"/>
      <c r="DH99" s="1277"/>
      <c r="DI99" s="1278"/>
      <c r="DJ99" s="1276"/>
      <c r="DK99" s="1277"/>
      <c r="DL99" s="1277"/>
      <c r="DM99" s="1278"/>
      <c r="DN99" s="1276"/>
      <c r="DO99" s="1277"/>
      <c r="DP99" s="1277"/>
      <c r="DQ99" s="1278"/>
      <c r="DR99" s="1276"/>
      <c r="DS99" s="1277"/>
      <c r="DT99" s="1277"/>
      <c r="DU99" s="1278"/>
      <c r="DV99" s="1276"/>
      <c r="DW99" s="1277"/>
      <c r="DX99" s="1277"/>
      <c r="DY99" s="1278"/>
      <c r="DZ99" s="1276"/>
      <c r="EA99" s="1277"/>
      <c r="EB99" s="1277"/>
      <c r="EC99" s="1278"/>
      <c r="ED99" s="1276"/>
      <c r="EE99" s="1277"/>
      <c r="EF99" s="1277"/>
      <c r="EG99" s="1278"/>
      <c r="EH99" s="1276"/>
      <c r="EI99" s="1277"/>
      <c r="EJ99" s="1277"/>
      <c r="EK99" s="1278"/>
      <c r="EL99" s="1276"/>
      <c r="EM99" s="1277"/>
      <c r="EN99" s="1277"/>
      <c r="EO99" s="1278"/>
      <c r="EP99" s="1276"/>
      <c r="EQ99" s="1277"/>
      <c r="ER99" s="1277"/>
      <c r="ES99" s="1278"/>
      <c r="ET99" s="1276"/>
      <c r="EU99" s="1277"/>
      <c r="EV99" s="1277"/>
      <c r="EW99" s="1278"/>
      <c r="EX99" s="1276"/>
      <c r="EY99" s="1277"/>
      <c r="EZ99" s="1277"/>
      <c r="FA99" s="1278"/>
      <c r="FB99" s="1276"/>
      <c r="FC99" s="1277"/>
      <c r="FD99" s="1277"/>
      <c r="FE99" s="1278"/>
      <c r="FF99" s="1276"/>
      <c r="FG99" s="1277"/>
      <c r="FH99" s="1277"/>
      <c r="FI99" s="1278"/>
      <c r="FJ99" s="1276"/>
      <c r="FK99" s="1277"/>
      <c r="FL99" s="1277"/>
      <c r="FM99" s="1278"/>
      <c r="FN99" s="1276"/>
      <c r="FO99" s="1277"/>
      <c r="FP99" s="1277"/>
      <c r="FQ99" s="1278"/>
      <c r="FR99" s="1276"/>
      <c r="FS99" s="1277"/>
      <c r="FT99" s="1277"/>
      <c r="FU99" s="1278"/>
      <c r="FV99" s="1276"/>
      <c r="FW99" s="1277"/>
      <c r="FX99" s="1277"/>
      <c r="FY99" s="1278"/>
      <c r="FZ99" s="1276"/>
      <c r="GA99" s="1277"/>
      <c r="GB99" s="1277"/>
      <c r="GC99" s="1278"/>
      <c r="GD99" s="1276"/>
      <c r="GE99" s="1277"/>
      <c r="GF99" s="1277"/>
      <c r="GG99" s="1278"/>
      <c r="GH99" s="1276"/>
      <c r="GI99" s="1277"/>
      <c r="GJ99" s="1277"/>
      <c r="GK99" s="1278"/>
      <c r="GL99" s="1276"/>
      <c r="GM99" s="1277"/>
      <c r="GN99" s="1277"/>
      <c r="GO99" s="1278"/>
      <c r="GP99" s="1276"/>
      <c r="GQ99" s="1277"/>
      <c r="GR99" s="1277"/>
      <c r="GS99" s="1278"/>
      <c r="GT99" s="1276"/>
      <c r="GU99" s="1277"/>
      <c r="GV99" s="1277"/>
      <c r="GW99" s="1278"/>
      <c r="GX99" s="1276"/>
      <c r="GY99" s="1277"/>
      <c r="GZ99" s="1277"/>
      <c r="HA99" s="1278"/>
      <c r="HB99" s="1276"/>
      <c r="HC99" s="1277"/>
      <c r="HD99" s="1277"/>
      <c r="HE99" s="1278"/>
      <c r="HF99" s="1276"/>
      <c r="HG99" s="1277"/>
      <c r="HH99" s="1277"/>
      <c r="HI99" s="1278"/>
      <c r="HJ99" s="1276"/>
      <c r="HK99" s="1277"/>
      <c r="HL99" s="1277"/>
      <c r="HM99" s="1278"/>
      <c r="HN99" s="1276"/>
      <c r="HO99" s="1277"/>
      <c r="HP99" s="1277"/>
      <c r="HQ99" s="1278"/>
      <c r="HR99" s="1276"/>
      <c r="HS99" s="1277"/>
      <c r="HT99" s="1277"/>
      <c r="HU99" s="1278"/>
      <c r="HV99" s="1276"/>
      <c r="HW99" s="1277"/>
      <c r="HX99" s="1277"/>
      <c r="HY99" s="1278"/>
      <c r="HZ99" s="1276"/>
      <c r="IA99" s="1277"/>
      <c r="IB99" s="1277"/>
      <c r="IC99" s="1278"/>
      <c r="ID99" s="1276"/>
      <c r="IE99" s="1277"/>
      <c r="IF99" s="1277"/>
      <c r="IG99" s="1278"/>
      <c r="IH99" s="1276"/>
      <c r="II99" s="1277"/>
      <c r="IJ99" s="1277"/>
      <c r="IK99" s="1278"/>
      <c r="IL99" s="1276"/>
      <c r="IM99" s="1277"/>
      <c r="IN99" s="1277"/>
      <c r="IO99" s="1278"/>
      <c r="IP99" s="1276"/>
      <c r="IQ99" s="1277"/>
      <c r="IR99" s="1277"/>
      <c r="IS99" s="1278"/>
      <c r="IT99" s="1276"/>
      <c r="IU99" s="1277"/>
      <c r="IV99" s="1277"/>
      <c r="IW99" s="1278"/>
      <c r="IX99" s="1276"/>
      <c r="IY99" s="1277"/>
      <c r="IZ99" s="1277"/>
      <c r="JA99" s="1278"/>
      <c r="JB99" s="1276"/>
      <c r="JC99" s="1277"/>
      <c r="JD99" s="1277"/>
      <c r="JE99" s="1278"/>
      <c r="JF99" s="1276"/>
      <c r="JG99" s="1277"/>
      <c r="JH99" s="1277"/>
      <c r="JI99" s="1278"/>
      <c r="JJ99" s="1276"/>
      <c r="JK99" s="1277"/>
      <c r="JL99" s="1277"/>
      <c r="JM99" s="1278"/>
      <c r="JN99" s="1276"/>
      <c r="JO99" s="1277"/>
      <c r="JP99" s="1277"/>
      <c r="JQ99" s="1278"/>
      <c r="JR99" s="1276"/>
      <c r="JS99" s="1277"/>
      <c r="JT99" s="1277"/>
      <c r="JU99" s="1278"/>
      <c r="JV99" s="1276"/>
      <c r="JW99" s="1277"/>
      <c r="JX99" s="1277"/>
      <c r="JY99" s="1278"/>
      <c r="JZ99" s="1276"/>
      <c r="KA99" s="1277"/>
      <c r="KB99" s="1277"/>
      <c r="KC99" s="1278"/>
      <c r="KD99" s="1276"/>
      <c r="KE99" s="1277"/>
      <c r="KF99" s="1277"/>
      <c r="KG99" s="1278"/>
      <c r="KH99" s="1276"/>
      <c r="KI99" s="1277"/>
      <c r="KJ99" s="1277"/>
      <c r="KK99" s="1278"/>
      <c r="KL99" s="1276"/>
      <c r="KM99" s="1277"/>
      <c r="KN99" s="1277"/>
      <c r="KO99" s="1278"/>
      <c r="KP99" s="1276"/>
      <c r="KQ99" s="1277"/>
      <c r="KR99" s="1277"/>
      <c r="KS99" s="1278"/>
      <c r="KT99" s="1276"/>
      <c r="KU99" s="1277"/>
      <c r="KV99" s="1277"/>
      <c r="KW99" s="1278"/>
      <c r="KX99" s="1276"/>
      <c r="KY99" s="1277"/>
      <c r="KZ99" s="1277"/>
      <c r="LA99" s="1278"/>
      <c r="LB99" s="1276"/>
      <c r="LC99" s="1277"/>
      <c r="LD99" s="1277"/>
      <c r="LE99" s="1278"/>
      <c r="LF99" s="1276"/>
      <c r="LG99" s="1277"/>
      <c r="LH99" s="1277"/>
      <c r="LI99" s="1278"/>
      <c r="LJ99" s="1276"/>
      <c r="LK99" s="1277"/>
      <c r="LL99" s="1277"/>
      <c r="LM99" s="1278"/>
    </row>
    <row r="100" spans="1:325">
      <c r="A100" s="145" t="str">
        <f>IF(OR(Data3!F5="Grand Total",Data3!F5=0),"",Data3!F5)</f>
        <v>L.1.1.</v>
      </c>
      <c r="B100" s="176" t="s">
        <v>544</v>
      </c>
      <c r="C100" s="193" t="str">
        <f ca="1">IFERROR(VLOOKUP(A100,Rezultatai!$B$43:$F$113,2,FALSE),"")</f>
        <v>Oro taršos sumažėjimas</v>
      </c>
      <c r="D100" s="341">
        <f ca="1">SUMIF($F$6:$LM$6,"&lt;="&amp;PAL,$F100:$LM100)</f>
        <v>68843988.93598564</v>
      </c>
      <c r="E100" s="342"/>
      <c r="F100" s="1288">
        <f ca="1">IFERROR(INDEX(Rezultatai!$H$40:$DC$113,MATCH($A100,Rezultatai!$B$40:$B$113,0),MATCH(F$7,Rezultatai!$H$40:$DC$40,0)),"")</f>
        <v>0</v>
      </c>
      <c r="G100" s="1288"/>
      <c r="H100" s="1288"/>
      <c r="I100" s="1289"/>
      <c r="J100" s="1288">
        <f ca="1">IFERROR(INDEX(Rezultatai!$H$40:$DC$113,MATCH($A100,Rezultatai!$B$40:$B$113,0),MATCH(J$7,Rezultatai!$H$40:$DC$40,0)),"")</f>
        <v>284562.89907463966</v>
      </c>
      <c r="K100" s="1288"/>
      <c r="L100" s="1288"/>
      <c r="M100" s="1289"/>
      <c r="N100" s="1288">
        <f ca="1">IFERROR(INDEX(Rezultatai!$H$40:$DC$113,MATCH($A100,Rezultatai!$B$40:$B$113,0),MATCH(N$7,Rezultatai!$H$40:$DC$40,0)),"")</f>
        <v>752620.7246102764</v>
      </c>
      <c r="O100" s="1288"/>
      <c r="P100" s="1288"/>
      <c r="Q100" s="1289"/>
      <c r="R100" s="1288">
        <f ca="1">IFERROR(INDEX(Rezultatai!$H$40:$DC$113,MATCH($A100,Rezultatai!$B$40:$B$113,0),MATCH(R$7,Rezultatai!$H$40:$DC$40,0)),"")</f>
        <v>1490784.7106611985</v>
      </c>
      <c r="S100" s="1288"/>
      <c r="T100" s="1288"/>
      <c r="U100" s="1289"/>
      <c r="V100" s="1288">
        <f ca="1">IFERROR(INDEX(Rezultatai!$H$40:$DC$113,MATCH($A100,Rezultatai!$B$40:$B$113,0),MATCH(V$7,Rezultatai!$H$40:$DC$40,0)),"")</f>
        <v>2684586.8222182458</v>
      </c>
      <c r="W100" s="1288"/>
      <c r="X100" s="1288"/>
      <c r="Y100" s="1289"/>
      <c r="Z100" s="1288">
        <f ca="1">IFERROR(INDEX(Rezultatai!$H$40:$DC$113,MATCH($A100,Rezultatai!$B$40:$B$113,0),MATCH(Z$7,Rezultatai!$H$40:$DC$40,0)),"")</f>
        <v>4055164.9212313364</v>
      </c>
      <c r="AA100" s="1288"/>
      <c r="AB100" s="1288"/>
      <c r="AC100" s="1289"/>
      <c r="AD100" s="1288">
        <f ca="1">IFERROR(INDEX(Rezultatai!$H$40:$DC$113,MATCH($A100,Rezultatai!$B$40:$B$113,0),MATCH(AD$7,Rezultatai!$H$40:$DC$40,0)),"")</f>
        <v>5778170.8187684231</v>
      </c>
      <c r="AE100" s="1288"/>
      <c r="AF100" s="1288"/>
      <c r="AG100" s="1289"/>
      <c r="AH100" s="1288">
        <f ca="1">IFERROR(INDEX(Rezultatai!$H$40:$DC$113,MATCH($A100,Rezultatai!$B$40:$B$113,0),MATCH(AH$7,Rezultatai!$H$40:$DC$40,0)),"")</f>
        <v>7760415.2922484521</v>
      </c>
      <c r="AI100" s="1288"/>
      <c r="AJ100" s="1288"/>
      <c r="AK100" s="1289"/>
      <c r="AL100" s="1288">
        <f ca="1">IFERROR(INDEX(Rezultatai!$H$40:$DC$113,MATCH($A100,Rezultatai!$B$40:$B$113,0),MATCH(AL$7,Rezultatai!$H$40:$DC$40,0)),"")</f>
        <v>1872567.2786402446</v>
      </c>
      <c r="AM100" s="1288"/>
      <c r="AN100" s="1288"/>
      <c r="AO100" s="1289"/>
      <c r="AP100" s="1288">
        <f ca="1">IFERROR(INDEX(Rezultatai!$H$40:$DC$113,MATCH($A100,Rezultatai!$B$40:$B$113,0),MATCH(AP$7,Rezultatai!$H$40:$DC$40,0)),"")</f>
        <v>1939182.59782434</v>
      </c>
      <c r="AQ100" s="1288"/>
      <c r="AR100" s="1288"/>
      <c r="AS100" s="1289"/>
      <c r="AT100" s="1288">
        <f ca="1">IFERROR(INDEX(Rezultatai!$H$40:$DC$113,MATCH($A100,Rezultatai!$B$40:$B$113,0),MATCH(AT$7,Rezultatai!$H$40:$DC$40,0)),"")</f>
        <v>2008151.5629889427</v>
      </c>
      <c r="AU100" s="1288"/>
      <c r="AV100" s="1288"/>
      <c r="AW100" s="1289"/>
      <c r="AX100" s="1288">
        <f ca="1">IFERROR(INDEX(Rezultatai!$H$40:$DC$113,MATCH($A100,Rezultatai!$B$40:$B$113,0),MATCH(AX$7,Rezultatai!$H$40:$DC$40,0)),"")</f>
        <v>2079557.5022669788</v>
      </c>
      <c r="AY100" s="1288"/>
      <c r="AZ100" s="1288"/>
      <c r="BA100" s="1289"/>
      <c r="BB100" s="1288">
        <f ca="1">IFERROR(INDEX(Rezultatai!$H$40:$DC$113,MATCH($A100,Rezultatai!$B$40:$B$113,0),MATCH(BB$7,Rezultatai!$H$40:$DC$40,0)),"")</f>
        <v>2153485.6805353705</v>
      </c>
      <c r="BC100" s="1288"/>
      <c r="BD100" s="1288"/>
      <c r="BE100" s="1289"/>
      <c r="BF100" s="1288">
        <f ca="1">IFERROR(INDEX(Rezultatai!$H$40:$DC$113,MATCH($A100,Rezultatai!$B$40:$B$113,0),MATCH(BF$7,Rezultatai!$H$40:$DC$40,0)),"")</f>
        <v>2230025.8153326241</v>
      </c>
      <c r="BG100" s="1288"/>
      <c r="BH100" s="1288"/>
      <c r="BI100" s="1289"/>
      <c r="BJ100" s="1288">
        <f ca="1">IFERROR(INDEX(Rezultatai!$H$40:$DC$113,MATCH($A100,Rezultatai!$B$40:$B$113,0),MATCH(BJ$7,Rezultatai!$H$40:$DC$40,0)),"")</f>
        <v>2309270.210043232</v>
      </c>
      <c r="BK100" s="1288"/>
      <c r="BL100" s="1288"/>
      <c r="BM100" s="1289"/>
      <c r="BN100" s="1288">
        <f ca="1">IFERROR(INDEX(Rezultatai!$H$40:$DC$113,MATCH($A100,Rezultatai!$B$40:$B$113,0),MATCH(BN$7,Rezultatai!$H$40:$DC$40,0)),"")</f>
        <v>2386553.0094316751</v>
      </c>
      <c r="BO100" s="1288"/>
      <c r="BP100" s="1288"/>
      <c r="BQ100" s="1289"/>
      <c r="BR100" s="1288">
        <f ca="1">IFERROR(INDEX(Rezultatai!$H$40:$DC$113,MATCH($A100,Rezultatai!$B$40:$B$113,0),MATCH(BR$7,Rezultatai!$H$40:$DC$40,0)),"")</f>
        <v>2471325.5184819666</v>
      </c>
      <c r="BS100" s="1288"/>
      <c r="BT100" s="1288"/>
      <c r="BU100" s="1289"/>
      <c r="BV100" s="1288">
        <f ca="1">IFERROR(INDEX(Rezultatai!$H$40:$DC$113,MATCH($A100,Rezultatai!$B$40:$B$113,0),MATCH(BV$7,Rezultatai!$H$40:$DC$40,0)),"")</f>
        <v>2559093.3116125981</v>
      </c>
      <c r="BW100" s="1288"/>
      <c r="BX100" s="1288"/>
      <c r="BY100" s="1289"/>
      <c r="BZ100" s="1288">
        <f ca="1">IFERROR(INDEX(Rezultatai!$H$40:$DC$113,MATCH($A100,Rezultatai!$B$40:$B$113,0),MATCH(BZ$7,Rezultatai!$H$40:$DC$40,0)),"")</f>
        <v>2649961.7349382886</v>
      </c>
      <c r="CA100" s="1288"/>
      <c r="CB100" s="1288"/>
      <c r="CC100" s="1289"/>
      <c r="CD100" s="1288">
        <f ca="1">IFERROR(INDEX(Rezultatai!$H$40:$DC$113,MATCH($A100,Rezultatai!$B$40:$B$113,0),MATCH(CD$7,Rezultatai!$H$40:$DC$40,0)),"")</f>
        <v>2744040.1121718436</v>
      </c>
      <c r="CE100" s="1288"/>
      <c r="CF100" s="1288"/>
      <c r="CG100" s="1289"/>
      <c r="CH100" s="1288">
        <f ca="1">IFERROR(INDEX(Rezultatai!$H$40:$DC$113,MATCH($A100,Rezultatai!$B$40:$B$113,0),MATCH(CH$7,Rezultatai!$H$40:$DC$40,0)),"")</f>
        <v>2841442.1487984112</v>
      </c>
      <c r="CI100" s="1288"/>
      <c r="CJ100" s="1288"/>
      <c r="CK100" s="1289"/>
      <c r="CL100" s="1288">
        <f ca="1">IFERROR(INDEX(Rezultatai!$H$40:$DC$113,MATCH($A100,Rezultatai!$B$40:$B$113,0),MATCH(CL$7,Rezultatai!$H$40:$DC$40,0)),"")</f>
        <v>2942285.3228215612</v>
      </c>
      <c r="CM100" s="1288"/>
      <c r="CN100" s="1288"/>
      <c r="CO100" s="1289"/>
      <c r="CP100" s="1288">
        <f ca="1">IFERROR(INDEX(Rezultatai!$H$40:$DC$113,MATCH($A100,Rezultatai!$B$40:$B$113,0),MATCH(CP$7,Rezultatai!$H$40:$DC$40,0)),"")</f>
        <v>3046691.1935543939</v>
      </c>
      <c r="CQ100" s="1288"/>
      <c r="CR100" s="1288"/>
      <c r="CS100" s="1289"/>
      <c r="CT100" s="1288">
        <f ca="1">IFERROR(INDEX(Rezultatai!$H$40:$DC$113,MATCH($A100,Rezultatai!$B$40:$B$113,0),MATCH(CT$7,Rezultatai!$H$40:$DC$40,0)),"")</f>
        <v>3154785.6080728541</v>
      </c>
      <c r="CU100" s="1288"/>
      <c r="CV100" s="1288"/>
      <c r="CW100" s="1289"/>
      <c r="CX100" s="1288">
        <f ca="1">IFERROR(INDEX(Rezultatai!$H$40:$DC$113,MATCH($A100,Rezultatai!$B$40:$B$113,0),MATCH(CX$7,Rezultatai!$H$40:$DC$40,0)),"")</f>
        <v>3266698.7235336485</v>
      </c>
      <c r="CY100" s="1288"/>
      <c r="CZ100" s="1288"/>
      <c r="DA100" s="1289"/>
      <c r="DB100" s="1288">
        <f ca="1">IFERROR(INDEX(Rezultatai!$H$40:$DC$113,MATCH($A100,Rezultatai!$B$40:$B$113,0),MATCH(DB$7,Rezultatai!$H$40:$DC$40,0)),"")</f>
        <v>3382565.4161241008</v>
      </c>
      <c r="DC100" s="1288"/>
      <c r="DD100" s="1288"/>
      <c r="DE100" s="1289"/>
      <c r="DF100" s="1288">
        <f ca="1">IFERROR(INDEX(Rezultatai!$H$40:$DC$113,MATCH($A100,Rezultatai!$B$40:$B$113,0),MATCH(DF$7,Rezultatai!$H$40:$DC$40,0)),"")</f>
        <v>0</v>
      </c>
      <c r="DG100" s="1288"/>
      <c r="DH100" s="1288"/>
      <c r="DI100" s="1289"/>
      <c r="DJ100" s="1288">
        <f ca="1">IFERROR(INDEX(Rezultatai!$H$40:$DC$113,MATCH($A100,Rezultatai!$B$40:$B$113,0),MATCH(DJ$7,Rezultatai!$H$40:$DC$40,0)),"")</f>
        <v>0</v>
      </c>
      <c r="DK100" s="1288"/>
      <c r="DL100" s="1288"/>
      <c r="DM100" s="1289"/>
      <c r="DN100" s="1288">
        <f ca="1">IFERROR(INDEX(Rezultatai!$H$40:$DC$113,MATCH($A100,Rezultatai!$B$40:$B$113,0),MATCH(DN$7,Rezultatai!$H$40:$DC$40,0)),"")</f>
        <v>0</v>
      </c>
      <c r="DO100" s="1288"/>
      <c r="DP100" s="1288"/>
      <c r="DQ100" s="1289"/>
      <c r="DR100" s="1288">
        <f ca="1">IFERROR(INDEX(Rezultatai!$H$40:$DC$113,MATCH($A100,Rezultatai!$B$40:$B$113,0),MATCH(DR$7,Rezultatai!$H$40:$DC$40,0)),"")</f>
        <v>0</v>
      </c>
      <c r="DS100" s="1288"/>
      <c r="DT100" s="1288"/>
      <c r="DU100" s="1289"/>
      <c r="DV100" s="1288">
        <f ca="1">IFERROR(INDEX(Rezultatai!$H$40:$DC$113,MATCH($A100,Rezultatai!$B$40:$B$113,0),MATCH(DV$7,Rezultatai!$H$40:$DC$40,0)),"")</f>
        <v>0</v>
      </c>
      <c r="DW100" s="1288"/>
      <c r="DX100" s="1288"/>
      <c r="DY100" s="1289"/>
      <c r="DZ100" s="1288">
        <f ca="1">IFERROR(INDEX(Rezultatai!$H$40:$DC$113,MATCH($A100,Rezultatai!$B$40:$B$113,0),MATCH(DZ$7,Rezultatai!$H$40:$DC$40,0)),"")</f>
        <v>0</v>
      </c>
      <c r="EA100" s="1288"/>
      <c r="EB100" s="1288"/>
      <c r="EC100" s="1289"/>
      <c r="ED100" s="1288">
        <f ca="1">IFERROR(INDEX(Rezultatai!$H$40:$DC$113,MATCH($A100,Rezultatai!$B$40:$B$113,0),MATCH(ED$7,Rezultatai!$H$40:$DC$40,0)),"")</f>
        <v>0</v>
      </c>
      <c r="EE100" s="1288"/>
      <c r="EF100" s="1288"/>
      <c r="EG100" s="1289"/>
      <c r="EH100" s="1288">
        <f ca="1">IFERROR(INDEX(Rezultatai!$H$40:$DC$113,MATCH($A100,Rezultatai!$B$40:$B$113,0),MATCH(EH$7,Rezultatai!$H$40:$DC$40,0)),"")</f>
        <v>0</v>
      </c>
      <c r="EI100" s="1288"/>
      <c r="EJ100" s="1288"/>
      <c r="EK100" s="1289"/>
      <c r="EL100" s="1288">
        <f ca="1">IFERROR(INDEX(Rezultatai!$H$40:$DC$113,MATCH($A100,Rezultatai!$B$40:$B$113,0),MATCH(EL$7,Rezultatai!$H$40:$DC$40,0)),"")</f>
        <v>0</v>
      </c>
      <c r="EM100" s="1288"/>
      <c r="EN100" s="1288"/>
      <c r="EO100" s="1289"/>
      <c r="EP100" s="1288">
        <f ca="1">IFERROR(INDEX(Rezultatai!$H$40:$DC$113,MATCH($A100,Rezultatai!$B$40:$B$113,0),MATCH(EP$7,Rezultatai!$H$40:$DC$40,0)),"")</f>
        <v>0</v>
      </c>
      <c r="EQ100" s="1288"/>
      <c r="ER100" s="1288"/>
      <c r="ES100" s="1289"/>
      <c r="ET100" s="1288">
        <f ca="1">IFERROR(INDEX(Rezultatai!$H$40:$DC$113,MATCH($A100,Rezultatai!$B$40:$B$113,0),MATCH(ET$7,Rezultatai!$H$40:$DC$40,0)),"")</f>
        <v>0</v>
      </c>
      <c r="EU100" s="1288"/>
      <c r="EV100" s="1288"/>
      <c r="EW100" s="1289"/>
      <c r="EX100" s="1288">
        <f ca="1">IFERROR(INDEX(Rezultatai!$H$40:$DC$113,MATCH($A100,Rezultatai!$B$40:$B$113,0),MATCH(EX$7,Rezultatai!$H$40:$DC$40,0)),"")</f>
        <v>0</v>
      </c>
      <c r="EY100" s="1288"/>
      <c r="EZ100" s="1288"/>
      <c r="FA100" s="1289"/>
      <c r="FB100" s="1288">
        <f ca="1">IFERROR(INDEX(Rezultatai!$H$40:$DC$113,MATCH($A100,Rezultatai!$B$40:$B$113,0),MATCH(FB$7,Rezultatai!$H$40:$DC$40,0)),"")</f>
        <v>0</v>
      </c>
      <c r="FC100" s="1288"/>
      <c r="FD100" s="1288"/>
      <c r="FE100" s="1289"/>
      <c r="FF100" s="1288">
        <f ca="1">IFERROR(INDEX(Rezultatai!$H$40:$DC$113,MATCH($A100,Rezultatai!$B$40:$B$113,0),MATCH(FF$7,Rezultatai!$H$40:$DC$40,0)),"")</f>
        <v>0</v>
      </c>
      <c r="FG100" s="1288"/>
      <c r="FH100" s="1288"/>
      <c r="FI100" s="1289"/>
      <c r="FJ100" s="1288">
        <f ca="1">IFERROR(INDEX(Rezultatai!$H$40:$DC$113,MATCH($A100,Rezultatai!$B$40:$B$113,0),MATCH(FJ$7,Rezultatai!$H$40:$DC$40,0)),"")</f>
        <v>0</v>
      </c>
      <c r="FK100" s="1288"/>
      <c r="FL100" s="1288"/>
      <c r="FM100" s="1289"/>
      <c r="FN100" s="1288">
        <f ca="1">IFERROR(INDEX(Rezultatai!$H$40:$DC$113,MATCH($A100,Rezultatai!$B$40:$B$113,0),MATCH(FN$7,Rezultatai!$H$40:$DC$40,0)),"")</f>
        <v>0</v>
      </c>
      <c r="FO100" s="1288"/>
      <c r="FP100" s="1288"/>
      <c r="FQ100" s="1289"/>
      <c r="FR100" s="1288">
        <f ca="1">IFERROR(INDEX(Rezultatai!$H$40:$DC$113,MATCH($A100,Rezultatai!$B$40:$B$113,0),MATCH(FR$7,Rezultatai!$H$40:$DC$40,0)),"")</f>
        <v>0</v>
      </c>
      <c r="FS100" s="1288"/>
      <c r="FT100" s="1288"/>
      <c r="FU100" s="1289"/>
      <c r="FV100" s="1288">
        <f ca="1">IFERROR(INDEX(Rezultatai!$H$40:$DC$113,MATCH($A100,Rezultatai!$B$40:$B$113,0),MATCH(FV$7,Rezultatai!$H$40:$DC$40,0)),"")</f>
        <v>0</v>
      </c>
      <c r="FW100" s="1288"/>
      <c r="FX100" s="1288"/>
      <c r="FY100" s="1289"/>
      <c r="FZ100" s="1288">
        <f ca="1">IFERROR(INDEX(Rezultatai!$H$40:$DC$113,MATCH($A100,Rezultatai!$B$40:$B$113,0),MATCH(FZ$7,Rezultatai!$H$40:$DC$40,0)),"")</f>
        <v>0</v>
      </c>
      <c r="GA100" s="1288"/>
      <c r="GB100" s="1288"/>
      <c r="GC100" s="1289"/>
      <c r="GD100" s="1288">
        <f ca="1">IFERROR(INDEX(Rezultatai!$H$40:$DC$113,MATCH($A100,Rezultatai!$B$40:$B$113,0),MATCH(GD$7,Rezultatai!$H$40:$DC$40,0)),"")</f>
        <v>0</v>
      </c>
      <c r="GE100" s="1288"/>
      <c r="GF100" s="1288"/>
      <c r="GG100" s="1289"/>
      <c r="GH100" s="1288">
        <f ca="1">IFERROR(INDEX(Rezultatai!$H$40:$DC$113,MATCH($A100,Rezultatai!$B$40:$B$113,0),MATCH(GH$7,Rezultatai!$H$40:$DC$40,0)),"")</f>
        <v>0</v>
      </c>
      <c r="GI100" s="1288"/>
      <c r="GJ100" s="1288"/>
      <c r="GK100" s="1289"/>
      <c r="GL100" s="1288">
        <f ca="1">IFERROR(INDEX(Rezultatai!$H$40:$DC$113,MATCH($A100,Rezultatai!$B$40:$B$113,0),MATCH(GL$7,Rezultatai!$H$40:$DC$40,0)),"")</f>
        <v>0</v>
      </c>
      <c r="GM100" s="1288"/>
      <c r="GN100" s="1288"/>
      <c r="GO100" s="1289"/>
      <c r="GP100" s="1288">
        <f ca="1">IFERROR(INDEX(Rezultatai!$H$40:$DC$113,MATCH($A100,Rezultatai!$B$40:$B$113,0),MATCH(GP$7,Rezultatai!$H$40:$DC$40,0)),"")</f>
        <v>0</v>
      </c>
      <c r="GQ100" s="1288"/>
      <c r="GR100" s="1288"/>
      <c r="GS100" s="1289"/>
      <c r="GT100" s="1288">
        <f ca="1">IFERROR(INDEX(Rezultatai!$H$40:$DC$113,MATCH($A100,Rezultatai!$B$40:$B$113,0),MATCH(GT$7,Rezultatai!$H$40:$DC$40,0)),"")</f>
        <v>0</v>
      </c>
      <c r="GU100" s="1288"/>
      <c r="GV100" s="1288"/>
      <c r="GW100" s="1289"/>
      <c r="GX100" s="1288">
        <f ca="1">IFERROR(INDEX(Rezultatai!$H$40:$DC$113,MATCH($A100,Rezultatai!$B$40:$B$113,0),MATCH(GX$7,Rezultatai!$H$40:$DC$40,0)),"")</f>
        <v>0</v>
      </c>
      <c r="GY100" s="1288"/>
      <c r="GZ100" s="1288"/>
      <c r="HA100" s="1289"/>
      <c r="HB100" s="1288">
        <f ca="1">IFERROR(INDEX(Rezultatai!$H$40:$DC$113,MATCH($A100,Rezultatai!$B$40:$B$113,0),MATCH(HB$7,Rezultatai!$H$40:$DC$40,0)),"")</f>
        <v>0</v>
      </c>
      <c r="HC100" s="1288"/>
      <c r="HD100" s="1288"/>
      <c r="HE100" s="1289"/>
      <c r="HF100" s="1288">
        <f ca="1">IFERROR(INDEX(Rezultatai!$H$40:$DC$113,MATCH($A100,Rezultatai!$B$40:$B$113,0),MATCH(HF$7,Rezultatai!$H$40:$DC$40,0)),"")</f>
        <v>0</v>
      </c>
      <c r="HG100" s="1288"/>
      <c r="HH100" s="1288"/>
      <c r="HI100" s="1289"/>
      <c r="HJ100" s="1288">
        <f ca="1">IFERROR(INDEX(Rezultatai!$H$40:$DC$113,MATCH($A100,Rezultatai!$B$40:$B$113,0),MATCH(HJ$7,Rezultatai!$H$40:$DC$40,0)),"")</f>
        <v>0</v>
      </c>
      <c r="HK100" s="1288"/>
      <c r="HL100" s="1288"/>
      <c r="HM100" s="1289"/>
      <c r="HN100" s="1288">
        <f ca="1">IFERROR(INDEX(Rezultatai!$H$40:$DC$113,MATCH($A100,Rezultatai!$B$40:$B$113,0),MATCH(HN$7,Rezultatai!$H$40:$DC$40,0)),"")</f>
        <v>0</v>
      </c>
      <c r="HO100" s="1288"/>
      <c r="HP100" s="1288"/>
      <c r="HQ100" s="1289"/>
      <c r="HR100" s="1288">
        <f ca="1">IFERROR(INDEX(Rezultatai!$H$40:$DC$113,MATCH($A100,Rezultatai!$B$40:$B$113,0),MATCH(HR$7,Rezultatai!$H$40:$DC$40,0)),"")</f>
        <v>0</v>
      </c>
      <c r="HS100" s="1288"/>
      <c r="HT100" s="1288"/>
      <c r="HU100" s="1289"/>
      <c r="HV100" s="1288">
        <f ca="1">IFERROR(INDEX(Rezultatai!$H$40:$DC$113,MATCH($A100,Rezultatai!$B$40:$B$113,0),MATCH(HV$7,Rezultatai!$H$40:$DC$40,0)),"")</f>
        <v>0</v>
      </c>
      <c r="HW100" s="1288"/>
      <c r="HX100" s="1288"/>
      <c r="HY100" s="1289"/>
      <c r="HZ100" s="1288">
        <f ca="1">IFERROR(INDEX(Rezultatai!$H$40:$DC$113,MATCH($A100,Rezultatai!$B$40:$B$113,0),MATCH(HZ$7,Rezultatai!$H$40:$DC$40,0)),"")</f>
        <v>0</v>
      </c>
      <c r="IA100" s="1288"/>
      <c r="IB100" s="1288"/>
      <c r="IC100" s="1289"/>
      <c r="ID100" s="1288">
        <f ca="1">IFERROR(INDEX(Rezultatai!$H$40:$DC$113,MATCH($A100,Rezultatai!$B$40:$B$113,0),MATCH(ID$7,Rezultatai!$H$40:$DC$40,0)),"")</f>
        <v>0</v>
      </c>
      <c r="IE100" s="1288"/>
      <c r="IF100" s="1288"/>
      <c r="IG100" s="1289"/>
      <c r="IH100" s="1288">
        <f ca="1">IFERROR(INDEX(Rezultatai!$H$40:$DC$113,MATCH($A100,Rezultatai!$B$40:$B$113,0),MATCH(IH$7,Rezultatai!$H$40:$DC$40,0)),"")</f>
        <v>0</v>
      </c>
      <c r="II100" s="1288"/>
      <c r="IJ100" s="1288"/>
      <c r="IK100" s="1289"/>
      <c r="IL100" s="1288">
        <f ca="1">IFERROR(INDEX(Rezultatai!$H$40:$DC$113,MATCH($A100,Rezultatai!$B$40:$B$113,0),MATCH(IL$7,Rezultatai!$H$40:$DC$40,0)),"")</f>
        <v>0</v>
      </c>
      <c r="IM100" s="1288"/>
      <c r="IN100" s="1288"/>
      <c r="IO100" s="1289"/>
      <c r="IP100" s="1288">
        <f ca="1">IFERROR(INDEX(Rezultatai!$H$40:$DC$113,MATCH($A100,Rezultatai!$B$40:$B$113,0),MATCH(IP$7,Rezultatai!$H$40:$DC$40,0)),"")</f>
        <v>0</v>
      </c>
      <c r="IQ100" s="1288"/>
      <c r="IR100" s="1288"/>
      <c r="IS100" s="1289"/>
      <c r="IT100" s="1288">
        <f ca="1">IFERROR(INDEX(Rezultatai!$H$40:$DC$113,MATCH($A100,Rezultatai!$B$40:$B$113,0),MATCH(IT$7,Rezultatai!$H$40:$DC$40,0)),"")</f>
        <v>0</v>
      </c>
      <c r="IU100" s="1288"/>
      <c r="IV100" s="1288"/>
      <c r="IW100" s="1289"/>
      <c r="IX100" s="1288">
        <f ca="1">IFERROR(INDEX(Rezultatai!$H$40:$DC$113,MATCH($A100,Rezultatai!$B$40:$B$113,0),MATCH(IX$7,Rezultatai!$H$40:$DC$40,0)),"")</f>
        <v>0</v>
      </c>
      <c r="IY100" s="1288"/>
      <c r="IZ100" s="1288"/>
      <c r="JA100" s="1289"/>
      <c r="JB100" s="1288">
        <f ca="1">IFERROR(INDEX(Rezultatai!$H$40:$DC$113,MATCH($A100,Rezultatai!$B$40:$B$113,0),MATCH(JB$7,Rezultatai!$H$40:$DC$40,0)),"")</f>
        <v>0</v>
      </c>
      <c r="JC100" s="1288"/>
      <c r="JD100" s="1288"/>
      <c r="JE100" s="1289"/>
      <c r="JF100" s="1288">
        <f ca="1">IFERROR(INDEX(Rezultatai!$H$40:$DC$113,MATCH($A100,Rezultatai!$B$40:$B$113,0),MATCH(JF$7,Rezultatai!$H$40:$DC$40,0)),"")</f>
        <v>0</v>
      </c>
      <c r="JG100" s="1288"/>
      <c r="JH100" s="1288"/>
      <c r="JI100" s="1289"/>
      <c r="JJ100" s="1288">
        <f ca="1">IFERROR(INDEX(Rezultatai!$H$40:$DC$113,MATCH($A100,Rezultatai!$B$40:$B$113,0),MATCH(JJ$7,Rezultatai!$H$40:$DC$40,0)),"")</f>
        <v>0</v>
      </c>
      <c r="JK100" s="1288"/>
      <c r="JL100" s="1288"/>
      <c r="JM100" s="1289"/>
      <c r="JN100" s="1288">
        <f ca="1">IFERROR(INDEX(Rezultatai!$H$40:$DC$113,MATCH($A100,Rezultatai!$B$40:$B$113,0),MATCH(JN$7,Rezultatai!$H$40:$DC$40,0)),"")</f>
        <v>0</v>
      </c>
      <c r="JO100" s="1288"/>
      <c r="JP100" s="1288"/>
      <c r="JQ100" s="1289"/>
      <c r="JR100" s="1288">
        <f ca="1">IFERROR(INDEX(Rezultatai!$H$40:$DC$113,MATCH($A100,Rezultatai!$B$40:$B$113,0),MATCH(JR$7,Rezultatai!$H$40:$DC$40,0)),"")</f>
        <v>0</v>
      </c>
      <c r="JS100" s="1288"/>
      <c r="JT100" s="1288"/>
      <c r="JU100" s="1289"/>
      <c r="JV100" s="1288">
        <f ca="1">IFERROR(INDEX(Rezultatai!$H$40:$DC$113,MATCH($A100,Rezultatai!$B$40:$B$113,0),MATCH(JV$7,Rezultatai!$H$40:$DC$40,0)),"")</f>
        <v>0</v>
      </c>
      <c r="JW100" s="1288"/>
      <c r="JX100" s="1288"/>
      <c r="JY100" s="1289"/>
      <c r="JZ100" s="1288">
        <f ca="1">IFERROR(INDEX(Rezultatai!$H$40:$DC$113,MATCH($A100,Rezultatai!$B$40:$B$113,0),MATCH(JZ$7,Rezultatai!$H$40:$DC$40,0)),"")</f>
        <v>0</v>
      </c>
      <c r="KA100" s="1288"/>
      <c r="KB100" s="1288"/>
      <c r="KC100" s="1289"/>
      <c r="KD100" s="1288">
        <f ca="1">IFERROR(INDEX(Rezultatai!$H$40:$DC$113,MATCH($A100,Rezultatai!$B$40:$B$113,0),MATCH(KD$7,Rezultatai!$H$40:$DC$40,0)),"")</f>
        <v>0</v>
      </c>
      <c r="KE100" s="1288"/>
      <c r="KF100" s="1288"/>
      <c r="KG100" s="1289"/>
      <c r="KH100" s="1288">
        <f ca="1">IFERROR(INDEX(Rezultatai!$H$40:$DC$113,MATCH($A100,Rezultatai!$B$40:$B$113,0),MATCH(KH$7,Rezultatai!$H$40:$DC$40,0)),"")</f>
        <v>0</v>
      </c>
      <c r="KI100" s="1288"/>
      <c r="KJ100" s="1288"/>
      <c r="KK100" s="1289"/>
      <c r="KL100" s="1288">
        <f ca="1">IFERROR(INDEX(Rezultatai!$H$40:$DC$113,MATCH($A100,Rezultatai!$B$40:$B$113,0),MATCH(KL$7,Rezultatai!$H$40:$DC$40,0)),"")</f>
        <v>0</v>
      </c>
      <c r="KM100" s="1288"/>
      <c r="KN100" s="1288"/>
      <c r="KO100" s="1289"/>
      <c r="KP100" s="1288">
        <f ca="1">IFERROR(INDEX(Rezultatai!$H$40:$DC$113,MATCH($A100,Rezultatai!$B$40:$B$113,0),MATCH(KP$7,Rezultatai!$H$40:$DC$40,0)),"")</f>
        <v>0</v>
      </c>
      <c r="KQ100" s="1288"/>
      <c r="KR100" s="1288"/>
      <c r="KS100" s="1289"/>
      <c r="KT100" s="1288">
        <f ca="1">IFERROR(INDEX(Rezultatai!$H$40:$DC$113,MATCH($A100,Rezultatai!$B$40:$B$113,0),MATCH(KT$7,Rezultatai!$H$40:$DC$40,0)),"")</f>
        <v>0</v>
      </c>
      <c r="KU100" s="1288"/>
      <c r="KV100" s="1288"/>
      <c r="KW100" s="1289"/>
      <c r="KX100" s="1288">
        <f ca="1">IFERROR(INDEX(Rezultatai!$H$40:$DC$113,MATCH($A100,Rezultatai!$B$40:$B$113,0),MATCH(KX$7,Rezultatai!$H$40:$DC$40,0)),"")</f>
        <v>0</v>
      </c>
      <c r="KY100" s="1288"/>
      <c r="KZ100" s="1288"/>
      <c r="LA100" s="1289"/>
      <c r="LB100" s="1288">
        <f ca="1">IFERROR(INDEX(Rezultatai!$H$40:$DC$113,MATCH($A100,Rezultatai!$B$40:$B$113,0),MATCH(LB$7,Rezultatai!$H$40:$DC$40,0)),"")</f>
        <v>0</v>
      </c>
      <c r="LC100" s="1288"/>
      <c r="LD100" s="1288"/>
      <c r="LE100" s="1289"/>
      <c r="LF100" s="1288">
        <f ca="1">IFERROR(INDEX(Rezultatai!$H$40:$DC$113,MATCH($A100,Rezultatai!$B$40:$B$113,0),MATCH(LF$7,Rezultatai!$H$40:$DC$40,0)),"")</f>
        <v>0</v>
      </c>
      <c r="LG100" s="1288"/>
      <c r="LH100" s="1288"/>
      <c r="LI100" s="1289"/>
      <c r="LJ100" s="1288">
        <f ca="1">IFERROR(INDEX(Rezultatai!$H$40:$DC$113,MATCH($A100,Rezultatai!$B$40:$B$113,0),MATCH(LJ$7,Rezultatai!$H$40:$DC$40,0)),"")</f>
        <v>0</v>
      </c>
      <c r="LK100" s="1288"/>
      <c r="LL100" s="1288"/>
      <c r="LM100" s="1289"/>
    </row>
    <row r="101" spans="1:325">
      <c r="A101" s="145" t="str">
        <f>IF(OR(Data3!F6="Grand Total",Data3!F6=0),"",Data3!F6)</f>
        <v>L.1.2.</v>
      </c>
      <c r="B101" s="143" t="s">
        <v>545</v>
      </c>
      <c r="C101" s="193" t="str">
        <f ca="1">IFERROR(VLOOKUP(A101,Rezultatai!$B$43:$F$113,2,FALSE),"")</f>
        <v>Anglies dioksido (kaip šiltnamio efektą sukeliančių dujų) emisijos sumažėjimas</v>
      </c>
      <c r="D101" s="341">
        <f ca="1">SUMIF($F$6:$LM$6,"&lt;="&amp;PAL,$F101:$LM101)</f>
        <v>220170947.87339103</v>
      </c>
      <c r="E101" s="342"/>
      <c r="F101" s="1288">
        <f ca="1">IFERROR(INDEX(Rezultatai!$H$40:$DC$113,MATCH($A101,Rezultatai!$B$40:$B$113,0),MATCH(F$7,Rezultatai!$H$40:$DC$40,0)),"")</f>
        <v>0</v>
      </c>
      <c r="G101" s="1288"/>
      <c r="H101" s="1288"/>
      <c r="I101" s="1289"/>
      <c r="J101" s="1288">
        <f ca="1">IFERROR(INDEX(Rezultatai!$H$40:$DC$113,MATCH($A101,Rezultatai!$B$40:$B$113,0),MATCH(J$7,Rezultatai!$H$40:$DC$40,0)),"")</f>
        <v>387627.3845801758</v>
      </c>
      <c r="K101" s="1288"/>
      <c r="L101" s="1288"/>
      <c r="M101" s="1289"/>
      <c r="N101" s="1288">
        <f ca="1">IFERROR(INDEX(Rezultatai!$H$40:$DC$113,MATCH($A101,Rezultatai!$B$40:$B$113,0),MATCH(N$7,Rezultatai!$H$40:$DC$40,0)),"")</f>
        <v>1019037.510489968</v>
      </c>
      <c r="O101" s="1288"/>
      <c r="P101" s="1288"/>
      <c r="Q101" s="1289"/>
      <c r="R101" s="1288">
        <f ca="1">IFERROR(INDEX(Rezultatai!$H$40:$DC$113,MATCH($A101,Rezultatai!$B$40:$B$113,0),MATCH(R$7,Rezultatai!$H$40:$DC$40,0)),"")</f>
        <v>1705357.0104974313</v>
      </c>
      <c r="S101" s="1288"/>
      <c r="T101" s="1288"/>
      <c r="U101" s="1289"/>
      <c r="V101" s="1288">
        <f ca="1">IFERROR(INDEX(Rezultatai!$H$40:$DC$113,MATCH($A101,Rezultatai!$B$40:$B$113,0),MATCH(V$7,Rezultatai!$H$40:$DC$40,0)),"")</f>
        <v>2907283.6351825064</v>
      </c>
      <c r="W101" s="1288"/>
      <c r="X101" s="1288"/>
      <c r="Y101" s="1289"/>
      <c r="Z101" s="1288">
        <f ca="1">IFERROR(INDEX(Rezultatai!$H$40:$DC$113,MATCH($A101,Rezultatai!$B$40:$B$113,0),MATCH(Z$7,Rezultatai!$H$40:$DC$40,0)),"")</f>
        <v>3484581.0763712069</v>
      </c>
      <c r="AA101" s="1288"/>
      <c r="AB101" s="1288"/>
      <c r="AC101" s="1289"/>
      <c r="AD101" s="1288">
        <f ca="1">IFERROR(INDEX(Rezultatai!$H$40:$DC$113,MATCH($A101,Rezultatai!$B$40:$B$113,0),MATCH(AD$7,Rezultatai!$H$40:$DC$40,0)),"")</f>
        <v>4548908.753664352</v>
      </c>
      <c r="AE101" s="1288"/>
      <c r="AF101" s="1288"/>
      <c r="AG101" s="1289"/>
      <c r="AH101" s="1288">
        <f ca="1">IFERROR(INDEX(Rezultatai!$H$40:$DC$113,MATCH($A101,Rezultatai!$B$40:$B$113,0),MATCH(AH$7,Rezultatai!$H$40:$DC$40,0)),"")</f>
        <v>5632120.6183364512</v>
      </c>
      <c r="AI101" s="1288"/>
      <c r="AJ101" s="1288"/>
      <c r="AK101" s="1289"/>
      <c r="AL101" s="1288">
        <f ca="1">IFERROR(INDEX(Rezultatai!$H$40:$DC$113,MATCH($A101,Rezultatai!$B$40:$B$113,0),MATCH(AL$7,Rezultatai!$H$40:$DC$40,0)),"")</f>
        <v>6211783.3346380461</v>
      </c>
      <c r="AM101" s="1288"/>
      <c r="AN101" s="1288"/>
      <c r="AO101" s="1289"/>
      <c r="AP101" s="1288">
        <f ca="1">IFERROR(INDEX(Rezultatai!$H$40:$DC$113,MATCH($A101,Rezultatai!$B$40:$B$113,0),MATCH(AP$7,Rezultatai!$H$40:$DC$40,0)),"")</f>
        <v>6793742.1733223712</v>
      </c>
      <c r="AQ101" s="1288"/>
      <c r="AR101" s="1288"/>
      <c r="AS101" s="1289"/>
      <c r="AT101" s="1288">
        <f ca="1">IFERROR(INDEX(Rezultatai!$H$40:$DC$113,MATCH($A101,Rezultatai!$B$40:$B$113,0),MATCH(AT$7,Rezultatai!$H$40:$DC$40,0)),"")</f>
        <v>7378004.0002280949</v>
      </c>
      <c r="AU101" s="1288"/>
      <c r="AV101" s="1288"/>
      <c r="AW101" s="1289"/>
      <c r="AX101" s="1288">
        <f ca="1">IFERROR(INDEX(Rezultatai!$H$40:$DC$113,MATCH($A101,Rezultatai!$B$40:$B$113,0),MATCH(AX$7,Rezultatai!$H$40:$DC$40,0)),"")</f>
        <v>7964575.6994727487</v>
      </c>
      <c r="AY101" s="1288"/>
      <c r="AZ101" s="1288"/>
      <c r="BA101" s="1289"/>
      <c r="BB101" s="1288">
        <f ca="1">IFERROR(INDEX(Rezultatai!$H$40:$DC$113,MATCH($A101,Rezultatai!$B$40:$B$113,0),MATCH(BB$7,Rezultatai!$H$40:$DC$40,0)),"")</f>
        <v>8533001.3405474238</v>
      </c>
      <c r="BC101" s="1288"/>
      <c r="BD101" s="1288"/>
      <c r="BE101" s="1289"/>
      <c r="BF101" s="1288">
        <f ca="1">IFERROR(INDEX(Rezultatai!$H$40:$DC$113,MATCH($A101,Rezultatai!$B$40:$B$113,0),MATCH(BF$7,Rezultatai!$H$40:$DC$40,0)),"")</f>
        <v>9103668.8258836046</v>
      </c>
      <c r="BG101" s="1288"/>
      <c r="BH101" s="1288"/>
      <c r="BI101" s="1289"/>
      <c r="BJ101" s="1288">
        <f ca="1">IFERROR(INDEX(Rezultatai!$H$40:$DC$113,MATCH($A101,Rezultatai!$B$40:$B$113,0),MATCH(BJ$7,Rezultatai!$H$40:$DC$40,0)),"")</f>
        <v>9676584.849155765</v>
      </c>
      <c r="BK101" s="1288"/>
      <c r="BL101" s="1288"/>
      <c r="BM101" s="1289"/>
      <c r="BN101" s="1288">
        <f ca="1">IFERROR(INDEX(Rezultatai!$H$40:$DC$113,MATCH($A101,Rezultatai!$B$40:$B$113,0),MATCH(BN$7,Rezultatai!$H$40:$DC$40,0)),"")</f>
        <v>10231293.534776159</v>
      </c>
      <c r="BO101" s="1288"/>
      <c r="BP101" s="1288"/>
      <c r="BQ101" s="1289"/>
      <c r="BR101" s="1288">
        <f ca="1">IFERROR(INDEX(Rezultatai!$H$40:$DC$113,MATCH($A101,Rezultatai!$B$40:$B$113,0),MATCH(BR$7,Rezultatai!$H$40:$DC$40,0)),"")</f>
        <v>10807574.224837346</v>
      </c>
      <c r="BS101" s="1288"/>
      <c r="BT101" s="1288"/>
      <c r="BU101" s="1289"/>
      <c r="BV101" s="1288">
        <f ca="1">IFERROR(INDEX(Rezultatai!$H$40:$DC$113,MATCH($A101,Rezultatai!$B$40:$B$113,0),MATCH(BV$7,Rezultatai!$H$40:$DC$40,0)),"")</f>
        <v>11386119.11248464</v>
      </c>
      <c r="BW101" s="1288"/>
      <c r="BX101" s="1288"/>
      <c r="BY101" s="1289"/>
      <c r="BZ101" s="1288">
        <f ca="1">IFERROR(INDEX(Rezultatai!$H$40:$DC$113,MATCH($A101,Rezultatai!$B$40:$B$113,0),MATCH(BZ$7,Rezultatai!$H$40:$DC$40,0)),"")</f>
        <v>11966934.949385628</v>
      </c>
      <c r="CA101" s="1288"/>
      <c r="CB101" s="1288"/>
      <c r="CC101" s="1289"/>
      <c r="CD101" s="1288">
        <f ca="1">IFERROR(INDEX(Rezultatai!$H$40:$DC$113,MATCH($A101,Rezultatai!$B$40:$B$113,0),MATCH(CD$7,Rezultatai!$H$40:$DC$40,0)),"")</f>
        <v>12550028.505157759</v>
      </c>
      <c r="CE101" s="1288"/>
      <c r="CF101" s="1288"/>
      <c r="CG101" s="1289"/>
      <c r="CH101" s="1288">
        <f ca="1">IFERROR(INDEX(Rezultatai!$H$40:$DC$113,MATCH($A101,Rezultatai!$B$40:$B$113,0),MATCH(CH$7,Rezultatai!$H$40:$DC$40,0)),"")</f>
        <v>13135406.56741319</v>
      </c>
      <c r="CI101" s="1288"/>
      <c r="CJ101" s="1288"/>
      <c r="CK101" s="1289"/>
      <c r="CL101" s="1288">
        <f ca="1">IFERROR(INDEX(Rezultatai!$H$40:$DC$113,MATCH($A101,Rezultatai!$B$40:$B$113,0),MATCH(CL$7,Rezultatai!$H$40:$DC$40,0)),"")</f>
        <v>13723075.941803614</v>
      </c>
      <c r="CM101" s="1288"/>
      <c r="CN101" s="1288"/>
      <c r="CO101" s="1289"/>
      <c r="CP101" s="1288">
        <f ca="1">IFERROR(INDEX(Rezultatai!$H$40:$DC$113,MATCH($A101,Rezultatai!$B$40:$B$113,0),MATCH(CP$7,Rezultatai!$H$40:$DC$40,0)),"")</f>
        <v>14333877.576449707</v>
      </c>
      <c r="CQ101" s="1288"/>
      <c r="CR101" s="1288"/>
      <c r="CS101" s="1289"/>
      <c r="CT101" s="1288">
        <f ca="1">IFERROR(INDEX(Rezultatai!$H$40:$DC$113,MATCH($A101,Rezultatai!$B$40:$B$113,0),MATCH(CT$7,Rezultatai!$H$40:$DC$40,0)),"")</f>
        <v>14947067.525330625</v>
      </c>
      <c r="CU101" s="1288"/>
      <c r="CV101" s="1288"/>
      <c r="CW101" s="1289"/>
      <c r="CX101" s="1288">
        <f ca="1">IFERROR(INDEX(Rezultatai!$H$40:$DC$113,MATCH($A101,Rezultatai!$B$40:$B$113,0),MATCH(CX$7,Rezultatai!$H$40:$DC$40,0)),"")</f>
        <v>15562652.898496756</v>
      </c>
      <c r="CY101" s="1288"/>
      <c r="CZ101" s="1288"/>
      <c r="DA101" s="1289"/>
      <c r="DB101" s="1288">
        <f ca="1">IFERROR(INDEX(Rezultatai!$H$40:$DC$113,MATCH($A101,Rezultatai!$B$40:$B$113,0),MATCH(DB$7,Rezultatai!$H$40:$DC$40,0)),"")</f>
        <v>16180640.824885447</v>
      </c>
      <c r="DC101" s="1288"/>
      <c r="DD101" s="1288"/>
      <c r="DE101" s="1289"/>
      <c r="DF101" s="1288">
        <f ca="1">IFERROR(INDEX(Rezultatai!$H$40:$DC$113,MATCH($A101,Rezultatai!$B$40:$B$113,0),MATCH(DF$7,Rezultatai!$H$40:$DC$40,0)),"")</f>
        <v>0</v>
      </c>
      <c r="DG101" s="1288"/>
      <c r="DH101" s="1288"/>
      <c r="DI101" s="1289"/>
      <c r="DJ101" s="1288">
        <f ca="1">IFERROR(INDEX(Rezultatai!$H$40:$DC$113,MATCH($A101,Rezultatai!$B$40:$B$113,0),MATCH(DJ$7,Rezultatai!$H$40:$DC$40,0)),"")</f>
        <v>0</v>
      </c>
      <c r="DK101" s="1288"/>
      <c r="DL101" s="1288"/>
      <c r="DM101" s="1289"/>
      <c r="DN101" s="1288">
        <f ca="1">IFERROR(INDEX(Rezultatai!$H$40:$DC$113,MATCH($A101,Rezultatai!$B$40:$B$113,0),MATCH(DN$7,Rezultatai!$H$40:$DC$40,0)),"")</f>
        <v>0</v>
      </c>
      <c r="DO101" s="1288"/>
      <c r="DP101" s="1288"/>
      <c r="DQ101" s="1289"/>
      <c r="DR101" s="1288">
        <f ca="1">IFERROR(INDEX(Rezultatai!$H$40:$DC$113,MATCH($A101,Rezultatai!$B$40:$B$113,0),MATCH(DR$7,Rezultatai!$H$40:$DC$40,0)),"")</f>
        <v>0</v>
      </c>
      <c r="DS101" s="1288"/>
      <c r="DT101" s="1288"/>
      <c r="DU101" s="1289"/>
      <c r="DV101" s="1288">
        <f ca="1">IFERROR(INDEX(Rezultatai!$H$40:$DC$113,MATCH($A101,Rezultatai!$B$40:$B$113,0),MATCH(DV$7,Rezultatai!$H$40:$DC$40,0)),"")</f>
        <v>0</v>
      </c>
      <c r="DW101" s="1288"/>
      <c r="DX101" s="1288"/>
      <c r="DY101" s="1289"/>
      <c r="DZ101" s="1288">
        <f ca="1">IFERROR(INDEX(Rezultatai!$H$40:$DC$113,MATCH($A101,Rezultatai!$B$40:$B$113,0),MATCH(DZ$7,Rezultatai!$H$40:$DC$40,0)),"")</f>
        <v>0</v>
      </c>
      <c r="EA101" s="1288"/>
      <c r="EB101" s="1288"/>
      <c r="EC101" s="1289"/>
      <c r="ED101" s="1288">
        <f ca="1">IFERROR(INDEX(Rezultatai!$H$40:$DC$113,MATCH($A101,Rezultatai!$B$40:$B$113,0),MATCH(ED$7,Rezultatai!$H$40:$DC$40,0)),"")</f>
        <v>0</v>
      </c>
      <c r="EE101" s="1288"/>
      <c r="EF101" s="1288"/>
      <c r="EG101" s="1289"/>
      <c r="EH101" s="1288">
        <f ca="1">IFERROR(INDEX(Rezultatai!$H$40:$DC$113,MATCH($A101,Rezultatai!$B$40:$B$113,0),MATCH(EH$7,Rezultatai!$H$40:$DC$40,0)),"")</f>
        <v>0</v>
      </c>
      <c r="EI101" s="1288"/>
      <c r="EJ101" s="1288"/>
      <c r="EK101" s="1289"/>
      <c r="EL101" s="1288">
        <f ca="1">IFERROR(INDEX(Rezultatai!$H$40:$DC$113,MATCH($A101,Rezultatai!$B$40:$B$113,0),MATCH(EL$7,Rezultatai!$H$40:$DC$40,0)),"")</f>
        <v>0</v>
      </c>
      <c r="EM101" s="1288"/>
      <c r="EN101" s="1288"/>
      <c r="EO101" s="1289"/>
      <c r="EP101" s="1288">
        <f ca="1">IFERROR(INDEX(Rezultatai!$H$40:$DC$113,MATCH($A101,Rezultatai!$B$40:$B$113,0),MATCH(EP$7,Rezultatai!$H$40:$DC$40,0)),"")</f>
        <v>0</v>
      </c>
      <c r="EQ101" s="1288"/>
      <c r="ER101" s="1288"/>
      <c r="ES101" s="1289"/>
      <c r="ET101" s="1288">
        <f ca="1">IFERROR(INDEX(Rezultatai!$H$40:$DC$113,MATCH($A101,Rezultatai!$B$40:$B$113,0),MATCH(ET$7,Rezultatai!$H$40:$DC$40,0)),"")</f>
        <v>0</v>
      </c>
      <c r="EU101" s="1288"/>
      <c r="EV101" s="1288"/>
      <c r="EW101" s="1289"/>
      <c r="EX101" s="1288">
        <f ca="1">IFERROR(INDEX(Rezultatai!$H$40:$DC$113,MATCH($A101,Rezultatai!$B$40:$B$113,0),MATCH(EX$7,Rezultatai!$H$40:$DC$40,0)),"")</f>
        <v>0</v>
      </c>
      <c r="EY101" s="1288"/>
      <c r="EZ101" s="1288"/>
      <c r="FA101" s="1289"/>
      <c r="FB101" s="1288">
        <f ca="1">IFERROR(INDEX(Rezultatai!$H$40:$DC$113,MATCH($A101,Rezultatai!$B$40:$B$113,0),MATCH(FB$7,Rezultatai!$H$40:$DC$40,0)),"")</f>
        <v>0</v>
      </c>
      <c r="FC101" s="1288"/>
      <c r="FD101" s="1288"/>
      <c r="FE101" s="1289"/>
      <c r="FF101" s="1288">
        <f ca="1">IFERROR(INDEX(Rezultatai!$H$40:$DC$113,MATCH($A101,Rezultatai!$B$40:$B$113,0),MATCH(FF$7,Rezultatai!$H$40:$DC$40,0)),"")</f>
        <v>0</v>
      </c>
      <c r="FG101" s="1288"/>
      <c r="FH101" s="1288"/>
      <c r="FI101" s="1289"/>
      <c r="FJ101" s="1288">
        <f ca="1">IFERROR(INDEX(Rezultatai!$H$40:$DC$113,MATCH($A101,Rezultatai!$B$40:$B$113,0),MATCH(FJ$7,Rezultatai!$H$40:$DC$40,0)),"")</f>
        <v>0</v>
      </c>
      <c r="FK101" s="1288"/>
      <c r="FL101" s="1288"/>
      <c r="FM101" s="1289"/>
      <c r="FN101" s="1288">
        <f ca="1">IFERROR(INDEX(Rezultatai!$H$40:$DC$113,MATCH($A101,Rezultatai!$B$40:$B$113,0),MATCH(FN$7,Rezultatai!$H$40:$DC$40,0)),"")</f>
        <v>0</v>
      </c>
      <c r="FO101" s="1288"/>
      <c r="FP101" s="1288"/>
      <c r="FQ101" s="1289"/>
      <c r="FR101" s="1288">
        <f ca="1">IFERROR(INDEX(Rezultatai!$H$40:$DC$113,MATCH($A101,Rezultatai!$B$40:$B$113,0),MATCH(FR$7,Rezultatai!$H$40:$DC$40,0)),"")</f>
        <v>0</v>
      </c>
      <c r="FS101" s="1288"/>
      <c r="FT101" s="1288"/>
      <c r="FU101" s="1289"/>
      <c r="FV101" s="1288">
        <f ca="1">IFERROR(INDEX(Rezultatai!$H$40:$DC$113,MATCH($A101,Rezultatai!$B$40:$B$113,0),MATCH(FV$7,Rezultatai!$H$40:$DC$40,0)),"")</f>
        <v>0</v>
      </c>
      <c r="FW101" s="1288"/>
      <c r="FX101" s="1288"/>
      <c r="FY101" s="1289"/>
      <c r="FZ101" s="1288">
        <f ca="1">IFERROR(INDEX(Rezultatai!$H$40:$DC$113,MATCH($A101,Rezultatai!$B$40:$B$113,0),MATCH(FZ$7,Rezultatai!$H$40:$DC$40,0)),"")</f>
        <v>0</v>
      </c>
      <c r="GA101" s="1288"/>
      <c r="GB101" s="1288"/>
      <c r="GC101" s="1289"/>
      <c r="GD101" s="1288">
        <f ca="1">IFERROR(INDEX(Rezultatai!$H$40:$DC$113,MATCH($A101,Rezultatai!$B$40:$B$113,0),MATCH(GD$7,Rezultatai!$H$40:$DC$40,0)),"")</f>
        <v>0</v>
      </c>
      <c r="GE101" s="1288"/>
      <c r="GF101" s="1288"/>
      <c r="GG101" s="1289"/>
      <c r="GH101" s="1288">
        <f ca="1">IFERROR(INDEX(Rezultatai!$H$40:$DC$113,MATCH($A101,Rezultatai!$B$40:$B$113,0),MATCH(GH$7,Rezultatai!$H$40:$DC$40,0)),"")</f>
        <v>0</v>
      </c>
      <c r="GI101" s="1288"/>
      <c r="GJ101" s="1288"/>
      <c r="GK101" s="1289"/>
      <c r="GL101" s="1288">
        <f ca="1">IFERROR(INDEX(Rezultatai!$H$40:$DC$113,MATCH($A101,Rezultatai!$B$40:$B$113,0),MATCH(GL$7,Rezultatai!$H$40:$DC$40,0)),"")</f>
        <v>0</v>
      </c>
      <c r="GM101" s="1288"/>
      <c r="GN101" s="1288"/>
      <c r="GO101" s="1289"/>
      <c r="GP101" s="1288">
        <f ca="1">IFERROR(INDEX(Rezultatai!$H$40:$DC$113,MATCH($A101,Rezultatai!$B$40:$B$113,0),MATCH(GP$7,Rezultatai!$H$40:$DC$40,0)),"")</f>
        <v>0</v>
      </c>
      <c r="GQ101" s="1288"/>
      <c r="GR101" s="1288"/>
      <c r="GS101" s="1289"/>
      <c r="GT101" s="1288">
        <f ca="1">IFERROR(INDEX(Rezultatai!$H$40:$DC$113,MATCH($A101,Rezultatai!$B$40:$B$113,0),MATCH(GT$7,Rezultatai!$H$40:$DC$40,0)),"")</f>
        <v>0</v>
      </c>
      <c r="GU101" s="1288"/>
      <c r="GV101" s="1288"/>
      <c r="GW101" s="1289"/>
      <c r="GX101" s="1288">
        <f ca="1">IFERROR(INDEX(Rezultatai!$H$40:$DC$113,MATCH($A101,Rezultatai!$B$40:$B$113,0),MATCH(GX$7,Rezultatai!$H$40:$DC$40,0)),"")</f>
        <v>0</v>
      </c>
      <c r="GY101" s="1288"/>
      <c r="GZ101" s="1288"/>
      <c r="HA101" s="1289"/>
      <c r="HB101" s="1288">
        <f ca="1">IFERROR(INDEX(Rezultatai!$H$40:$DC$113,MATCH($A101,Rezultatai!$B$40:$B$113,0),MATCH(HB$7,Rezultatai!$H$40:$DC$40,0)),"")</f>
        <v>0</v>
      </c>
      <c r="HC101" s="1288"/>
      <c r="HD101" s="1288"/>
      <c r="HE101" s="1289"/>
      <c r="HF101" s="1288">
        <f ca="1">IFERROR(INDEX(Rezultatai!$H$40:$DC$113,MATCH($A101,Rezultatai!$B$40:$B$113,0),MATCH(HF$7,Rezultatai!$H$40:$DC$40,0)),"")</f>
        <v>0</v>
      </c>
      <c r="HG101" s="1288"/>
      <c r="HH101" s="1288"/>
      <c r="HI101" s="1289"/>
      <c r="HJ101" s="1288">
        <f ca="1">IFERROR(INDEX(Rezultatai!$H$40:$DC$113,MATCH($A101,Rezultatai!$B$40:$B$113,0),MATCH(HJ$7,Rezultatai!$H$40:$DC$40,0)),"")</f>
        <v>0</v>
      </c>
      <c r="HK101" s="1288"/>
      <c r="HL101" s="1288"/>
      <c r="HM101" s="1289"/>
      <c r="HN101" s="1288">
        <f ca="1">IFERROR(INDEX(Rezultatai!$H$40:$DC$113,MATCH($A101,Rezultatai!$B$40:$B$113,0),MATCH(HN$7,Rezultatai!$H$40:$DC$40,0)),"")</f>
        <v>0</v>
      </c>
      <c r="HO101" s="1288"/>
      <c r="HP101" s="1288"/>
      <c r="HQ101" s="1289"/>
      <c r="HR101" s="1288">
        <f ca="1">IFERROR(INDEX(Rezultatai!$H$40:$DC$113,MATCH($A101,Rezultatai!$B$40:$B$113,0),MATCH(HR$7,Rezultatai!$H$40:$DC$40,0)),"")</f>
        <v>0</v>
      </c>
      <c r="HS101" s="1288"/>
      <c r="HT101" s="1288"/>
      <c r="HU101" s="1289"/>
      <c r="HV101" s="1288">
        <f ca="1">IFERROR(INDEX(Rezultatai!$H$40:$DC$113,MATCH($A101,Rezultatai!$B$40:$B$113,0),MATCH(HV$7,Rezultatai!$H$40:$DC$40,0)),"")</f>
        <v>0</v>
      </c>
      <c r="HW101" s="1288"/>
      <c r="HX101" s="1288"/>
      <c r="HY101" s="1289"/>
      <c r="HZ101" s="1288">
        <f ca="1">IFERROR(INDEX(Rezultatai!$H$40:$DC$113,MATCH($A101,Rezultatai!$B$40:$B$113,0),MATCH(HZ$7,Rezultatai!$H$40:$DC$40,0)),"")</f>
        <v>0</v>
      </c>
      <c r="IA101" s="1288"/>
      <c r="IB101" s="1288"/>
      <c r="IC101" s="1289"/>
      <c r="ID101" s="1288">
        <f ca="1">IFERROR(INDEX(Rezultatai!$H$40:$DC$113,MATCH($A101,Rezultatai!$B$40:$B$113,0),MATCH(ID$7,Rezultatai!$H$40:$DC$40,0)),"")</f>
        <v>0</v>
      </c>
      <c r="IE101" s="1288"/>
      <c r="IF101" s="1288"/>
      <c r="IG101" s="1289"/>
      <c r="IH101" s="1288">
        <f ca="1">IFERROR(INDEX(Rezultatai!$H$40:$DC$113,MATCH($A101,Rezultatai!$B$40:$B$113,0),MATCH(IH$7,Rezultatai!$H$40:$DC$40,0)),"")</f>
        <v>0</v>
      </c>
      <c r="II101" s="1288"/>
      <c r="IJ101" s="1288"/>
      <c r="IK101" s="1289"/>
      <c r="IL101" s="1288">
        <f ca="1">IFERROR(INDEX(Rezultatai!$H$40:$DC$113,MATCH($A101,Rezultatai!$B$40:$B$113,0),MATCH(IL$7,Rezultatai!$H$40:$DC$40,0)),"")</f>
        <v>0</v>
      </c>
      <c r="IM101" s="1288"/>
      <c r="IN101" s="1288"/>
      <c r="IO101" s="1289"/>
      <c r="IP101" s="1288">
        <f ca="1">IFERROR(INDEX(Rezultatai!$H$40:$DC$113,MATCH($A101,Rezultatai!$B$40:$B$113,0),MATCH(IP$7,Rezultatai!$H$40:$DC$40,0)),"")</f>
        <v>0</v>
      </c>
      <c r="IQ101" s="1288"/>
      <c r="IR101" s="1288"/>
      <c r="IS101" s="1289"/>
      <c r="IT101" s="1288">
        <f ca="1">IFERROR(INDEX(Rezultatai!$H$40:$DC$113,MATCH($A101,Rezultatai!$B$40:$B$113,0),MATCH(IT$7,Rezultatai!$H$40:$DC$40,0)),"")</f>
        <v>0</v>
      </c>
      <c r="IU101" s="1288"/>
      <c r="IV101" s="1288"/>
      <c r="IW101" s="1289"/>
      <c r="IX101" s="1288">
        <f ca="1">IFERROR(INDEX(Rezultatai!$H$40:$DC$113,MATCH($A101,Rezultatai!$B$40:$B$113,0),MATCH(IX$7,Rezultatai!$H$40:$DC$40,0)),"")</f>
        <v>0</v>
      </c>
      <c r="IY101" s="1288"/>
      <c r="IZ101" s="1288"/>
      <c r="JA101" s="1289"/>
      <c r="JB101" s="1288">
        <f ca="1">IFERROR(INDEX(Rezultatai!$H$40:$DC$113,MATCH($A101,Rezultatai!$B$40:$B$113,0),MATCH(JB$7,Rezultatai!$H$40:$DC$40,0)),"")</f>
        <v>0</v>
      </c>
      <c r="JC101" s="1288"/>
      <c r="JD101" s="1288"/>
      <c r="JE101" s="1289"/>
      <c r="JF101" s="1288">
        <f ca="1">IFERROR(INDEX(Rezultatai!$H$40:$DC$113,MATCH($A101,Rezultatai!$B$40:$B$113,0),MATCH(JF$7,Rezultatai!$H$40:$DC$40,0)),"")</f>
        <v>0</v>
      </c>
      <c r="JG101" s="1288"/>
      <c r="JH101" s="1288"/>
      <c r="JI101" s="1289"/>
      <c r="JJ101" s="1288">
        <f ca="1">IFERROR(INDEX(Rezultatai!$H$40:$DC$113,MATCH($A101,Rezultatai!$B$40:$B$113,0),MATCH(JJ$7,Rezultatai!$H$40:$DC$40,0)),"")</f>
        <v>0</v>
      </c>
      <c r="JK101" s="1288"/>
      <c r="JL101" s="1288"/>
      <c r="JM101" s="1289"/>
      <c r="JN101" s="1288">
        <f ca="1">IFERROR(INDEX(Rezultatai!$H$40:$DC$113,MATCH($A101,Rezultatai!$B$40:$B$113,0),MATCH(JN$7,Rezultatai!$H$40:$DC$40,0)),"")</f>
        <v>0</v>
      </c>
      <c r="JO101" s="1288"/>
      <c r="JP101" s="1288"/>
      <c r="JQ101" s="1289"/>
      <c r="JR101" s="1288">
        <f ca="1">IFERROR(INDEX(Rezultatai!$H$40:$DC$113,MATCH($A101,Rezultatai!$B$40:$B$113,0),MATCH(JR$7,Rezultatai!$H$40:$DC$40,0)),"")</f>
        <v>0</v>
      </c>
      <c r="JS101" s="1288"/>
      <c r="JT101" s="1288"/>
      <c r="JU101" s="1289"/>
      <c r="JV101" s="1288">
        <f ca="1">IFERROR(INDEX(Rezultatai!$H$40:$DC$113,MATCH($A101,Rezultatai!$B$40:$B$113,0),MATCH(JV$7,Rezultatai!$H$40:$DC$40,0)),"")</f>
        <v>0</v>
      </c>
      <c r="JW101" s="1288"/>
      <c r="JX101" s="1288"/>
      <c r="JY101" s="1289"/>
      <c r="JZ101" s="1288">
        <f ca="1">IFERROR(INDEX(Rezultatai!$H$40:$DC$113,MATCH($A101,Rezultatai!$B$40:$B$113,0),MATCH(JZ$7,Rezultatai!$H$40:$DC$40,0)),"")</f>
        <v>0</v>
      </c>
      <c r="KA101" s="1288"/>
      <c r="KB101" s="1288"/>
      <c r="KC101" s="1289"/>
      <c r="KD101" s="1288">
        <f ca="1">IFERROR(INDEX(Rezultatai!$H$40:$DC$113,MATCH($A101,Rezultatai!$B$40:$B$113,0),MATCH(KD$7,Rezultatai!$H$40:$DC$40,0)),"")</f>
        <v>0</v>
      </c>
      <c r="KE101" s="1288"/>
      <c r="KF101" s="1288"/>
      <c r="KG101" s="1289"/>
      <c r="KH101" s="1288">
        <f ca="1">IFERROR(INDEX(Rezultatai!$H$40:$DC$113,MATCH($A101,Rezultatai!$B$40:$B$113,0),MATCH(KH$7,Rezultatai!$H$40:$DC$40,0)),"")</f>
        <v>0</v>
      </c>
      <c r="KI101" s="1288"/>
      <c r="KJ101" s="1288"/>
      <c r="KK101" s="1289"/>
      <c r="KL101" s="1288">
        <f ca="1">IFERROR(INDEX(Rezultatai!$H$40:$DC$113,MATCH($A101,Rezultatai!$B$40:$B$113,0),MATCH(KL$7,Rezultatai!$H$40:$DC$40,0)),"")</f>
        <v>0</v>
      </c>
      <c r="KM101" s="1288"/>
      <c r="KN101" s="1288"/>
      <c r="KO101" s="1289"/>
      <c r="KP101" s="1288">
        <f ca="1">IFERROR(INDEX(Rezultatai!$H$40:$DC$113,MATCH($A101,Rezultatai!$B$40:$B$113,0),MATCH(KP$7,Rezultatai!$H$40:$DC$40,0)),"")</f>
        <v>0</v>
      </c>
      <c r="KQ101" s="1288"/>
      <c r="KR101" s="1288"/>
      <c r="KS101" s="1289"/>
      <c r="KT101" s="1288">
        <f ca="1">IFERROR(INDEX(Rezultatai!$H$40:$DC$113,MATCH($A101,Rezultatai!$B$40:$B$113,0),MATCH(KT$7,Rezultatai!$H$40:$DC$40,0)),"")</f>
        <v>0</v>
      </c>
      <c r="KU101" s="1288"/>
      <c r="KV101" s="1288"/>
      <c r="KW101" s="1289"/>
      <c r="KX101" s="1288">
        <f ca="1">IFERROR(INDEX(Rezultatai!$H$40:$DC$113,MATCH($A101,Rezultatai!$B$40:$B$113,0),MATCH(KX$7,Rezultatai!$H$40:$DC$40,0)),"")</f>
        <v>0</v>
      </c>
      <c r="KY101" s="1288"/>
      <c r="KZ101" s="1288"/>
      <c r="LA101" s="1289"/>
      <c r="LB101" s="1288">
        <f ca="1">IFERROR(INDEX(Rezultatai!$H$40:$DC$113,MATCH($A101,Rezultatai!$B$40:$B$113,0),MATCH(LB$7,Rezultatai!$H$40:$DC$40,0)),"")</f>
        <v>0</v>
      </c>
      <c r="LC101" s="1288"/>
      <c r="LD101" s="1288"/>
      <c r="LE101" s="1289"/>
      <c r="LF101" s="1288">
        <f ca="1">IFERROR(INDEX(Rezultatai!$H$40:$DC$113,MATCH($A101,Rezultatai!$B$40:$B$113,0),MATCH(LF$7,Rezultatai!$H$40:$DC$40,0)),"")</f>
        <v>0</v>
      </c>
      <c r="LG101" s="1288"/>
      <c r="LH101" s="1288"/>
      <c r="LI101" s="1289"/>
      <c r="LJ101" s="1288">
        <f ca="1">IFERROR(INDEX(Rezultatai!$H$40:$DC$113,MATCH($A101,Rezultatai!$B$40:$B$113,0),MATCH(LJ$7,Rezultatai!$H$40:$DC$40,0)),"")</f>
        <v>0</v>
      </c>
      <c r="LK101" s="1288"/>
      <c r="LL101" s="1288"/>
      <c r="LM101" s="1289"/>
    </row>
    <row r="102" spans="1:325">
      <c r="A102" s="145" t="str">
        <f>IF(OR(Data3!F7="Grand Total",Data3!F7=0),"",Data3!F7)</f>
        <v>L.1.3.</v>
      </c>
      <c r="B102" s="176" t="s">
        <v>546</v>
      </c>
      <c r="C102" s="193" t="str">
        <f ca="1">IFERROR(VLOOKUP(A102,Rezultatai!$B$43:$F$113,2,FALSE),"")</f>
        <v>Nelaimingų atsitikimų sumažėjimas</v>
      </c>
      <c r="D102" s="341">
        <f ca="1">SUMIF($F$6:$LM$6,"&lt;="&amp;PAL,$F102:$LM102)</f>
        <v>37068192.967286952</v>
      </c>
      <c r="E102" s="342"/>
      <c r="F102" s="1288">
        <f ca="1">IFERROR(INDEX(Rezultatai!$H$40:$DC$113,MATCH($A102,Rezultatai!$B$40:$B$113,0),MATCH(F$7,Rezultatai!$H$40:$DC$40,0)),"")</f>
        <v>0</v>
      </c>
      <c r="G102" s="1288"/>
      <c r="H102" s="1288"/>
      <c r="I102" s="1289"/>
      <c r="J102" s="1288">
        <f ca="1">IFERROR(INDEX(Rezultatai!$H$40:$DC$113,MATCH($A102,Rezultatai!$B$40:$B$113,0),MATCH(J$7,Rezultatai!$H$40:$DC$40,0)),"")</f>
        <v>209171.61114079802</v>
      </c>
      <c r="K102" s="1288"/>
      <c r="L102" s="1288"/>
      <c r="M102" s="1289"/>
      <c r="N102" s="1288">
        <f ca="1">IFERROR(INDEX(Rezultatai!$H$40:$DC$113,MATCH($A102,Rezultatai!$B$40:$B$113,0),MATCH(N$7,Rezultatai!$H$40:$DC$40,0)),"")</f>
        <v>335461.31370284862</v>
      </c>
      <c r="O102" s="1288"/>
      <c r="P102" s="1288"/>
      <c r="Q102" s="1289"/>
      <c r="R102" s="1288">
        <f ca="1">IFERROR(INDEX(Rezultatai!$H$40:$DC$113,MATCH($A102,Rezultatai!$B$40:$B$113,0),MATCH(R$7,Rezultatai!$H$40:$DC$40,0)),"")</f>
        <v>595440.15023106046</v>
      </c>
      <c r="S102" s="1288"/>
      <c r="T102" s="1288"/>
      <c r="U102" s="1289"/>
      <c r="V102" s="1288">
        <f ca="1">IFERROR(INDEX(Rezultatai!$H$40:$DC$113,MATCH($A102,Rezultatai!$B$40:$B$113,0),MATCH(V$7,Rezultatai!$H$40:$DC$40,0)),"")</f>
        <v>780718.69949360657</v>
      </c>
      <c r="W102" s="1288"/>
      <c r="X102" s="1288"/>
      <c r="Y102" s="1289"/>
      <c r="Z102" s="1288">
        <f ca="1">IFERROR(INDEX(Rezultatai!$H$40:$DC$113,MATCH($A102,Rezultatai!$B$40:$B$113,0),MATCH(Z$7,Rezultatai!$H$40:$DC$40,0)),"")</f>
        <v>1009842.9326136379</v>
      </c>
      <c r="AA102" s="1288"/>
      <c r="AB102" s="1288"/>
      <c r="AC102" s="1289"/>
      <c r="AD102" s="1288">
        <f ca="1">IFERROR(INDEX(Rezultatai!$H$40:$DC$113,MATCH($A102,Rezultatai!$B$40:$B$113,0),MATCH(AD$7,Rezultatai!$H$40:$DC$40,0)),"")</f>
        <v>1161641.4159049978</v>
      </c>
      <c r="AE102" s="1288"/>
      <c r="AF102" s="1288"/>
      <c r="AG102" s="1289"/>
      <c r="AH102" s="1288">
        <f ca="1">IFERROR(INDEX(Rezultatai!$H$40:$DC$113,MATCH($A102,Rezultatai!$B$40:$B$113,0),MATCH(AH$7,Rezultatai!$H$40:$DC$40,0)),"")</f>
        <v>1272320.9368</v>
      </c>
      <c r="AI102" s="1288"/>
      <c r="AJ102" s="1288"/>
      <c r="AK102" s="1289"/>
      <c r="AL102" s="1288">
        <f ca="1">IFERROR(INDEX(Rezultatai!$H$40:$DC$113,MATCH($A102,Rezultatai!$B$40:$B$113,0),MATCH(AL$7,Rezultatai!$H$40:$DC$40,0)),"")</f>
        <v>1314640.9642000003</v>
      </c>
      <c r="AM102" s="1288"/>
      <c r="AN102" s="1288"/>
      <c r="AO102" s="1289"/>
      <c r="AP102" s="1288">
        <f ca="1">IFERROR(INDEX(Rezultatai!$H$40:$DC$113,MATCH($A102,Rezultatai!$B$40:$B$113,0),MATCH(AP$7,Rezultatai!$H$40:$DC$40,0)),"")</f>
        <v>1358368.6366000001</v>
      </c>
      <c r="AQ102" s="1288"/>
      <c r="AR102" s="1288"/>
      <c r="AS102" s="1289"/>
      <c r="AT102" s="1288">
        <f ca="1">IFERROR(INDEX(Rezultatai!$H$40:$DC$113,MATCH($A102,Rezultatai!$B$40:$B$113,0),MATCH(AT$7,Rezultatai!$H$40:$DC$40,0)),"")</f>
        <v>1403550.6830000002</v>
      </c>
      <c r="AU102" s="1288"/>
      <c r="AV102" s="1288"/>
      <c r="AW102" s="1289"/>
      <c r="AX102" s="1288">
        <f ca="1">IFERROR(INDEX(Rezultatai!$H$40:$DC$113,MATCH($A102,Rezultatai!$B$40:$B$113,0),MATCH(AX$7,Rezultatai!$H$40:$DC$40,0)),"")</f>
        <v>1450235.6902000001</v>
      </c>
      <c r="AY102" s="1288"/>
      <c r="AZ102" s="1288"/>
      <c r="BA102" s="1289"/>
      <c r="BB102" s="1288">
        <f ca="1">IFERROR(INDEX(Rezultatai!$H$40:$DC$113,MATCH($A102,Rezultatai!$B$40:$B$113,0),MATCH(BB$7,Rezultatai!$H$40:$DC$40,0)),"")</f>
        <v>1498473.5226</v>
      </c>
      <c r="BC102" s="1288"/>
      <c r="BD102" s="1288"/>
      <c r="BE102" s="1289"/>
      <c r="BF102" s="1288">
        <f ca="1">IFERROR(INDEX(Rezultatai!$H$40:$DC$113,MATCH($A102,Rezultatai!$B$40:$B$113,0),MATCH(BF$7,Rezultatai!$H$40:$DC$40,0)),"")</f>
        <v>1548315.7616000001</v>
      </c>
      <c r="BG102" s="1288"/>
      <c r="BH102" s="1288"/>
      <c r="BI102" s="1289"/>
      <c r="BJ102" s="1288">
        <f ca="1">IFERROR(INDEX(Rezultatai!$H$40:$DC$113,MATCH($A102,Rezultatai!$B$40:$B$113,0),MATCH(BJ$7,Rezultatai!$H$40:$DC$40,0)),"")</f>
        <v>1599815.9922</v>
      </c>
      <c r="BK102" s="1288"/>
      <c r="BL102" s="1288"/>
      <c r="BM102" s="1289"/>
      <c r="BN102" s="1288">
        <f ca="1">IFERROR(INDEX(Rezultatai!$H$40:$DC$113,MATCH($A102,Rezultatai!$B$40:$B$113,0),MATCH(BN$7,Rezultatai!$H$40:$DC$40,0)),"")</f>
        <v>1653029.1326000001</v>
      </c>
      <c r="BO102" s="1288"/>
      <c r="BP102" s="1288"/>
      <c r="BQ102" s="1289"/>
      <c r="BR102" s="1288">
        <f ca="1">IFERROR(INDEX(Rezultatai!$H$40:$DC$113,MATCH($A102,Rezultatai!$B$40:$B$113,0),MATCH(BR$7,Rezultatai!$H$40:$DC$40,0)),"")</f>
        <v>1708012.2838000001</v>
      </c>
      <c r="BS102" s="1288"/>
      <c r="BT102" s="1288"/>
      <c r="BU102" s="1289"/>
      <c r="BV102" s="1288">
        <f ca="1">IFERROR(INDEX(Rezultatai!$H$40:$DC$113,MATCH($A102,Rezultatai!$B$40:$B$113,0),MATCH(BV$7,Rezultatai!$H$40:$DC$40,0)),"")</f>
        <v>1764824.2660000001</v>
      </c>
      <c r="BW102" s="1288"/>
      <c r="BX102" s="1288"/>
      <c r="BY102" s="1289"/>
      <c r="BZ102" s="1288">
        <f ca="1">IFERROR(INDEX(Rezultatai!$H$40:$DC$113,MATCH($A102,Rezultatai!$B$40:$B$113,0),MATCH(BZ$7,Rezultatai!$H$40:$DC$40,0)),"")</f>
        <v>1823525.9048000001</v>
      </c>
      <c r="CA102" s="1288"/>
      <c r="CB102" s="1288"/>
      <c r="CC102" s="1289"/>
      <c r="CD102" s="1288">
        <f ca="1">IFERROR(INDEX(Rezultatai!$H$40:$DC$113,MATCH($A102,Rezultatai!$B$40:$B$113,0),MATCH(CD$7,Rezultatai!$H$40:$DC$40,0)),"")</f>
        <v>1884180.1843999999</v>
      </c>
      <c r="CE102" s="1288"/>
      <c r="CF102" s="1288"/>
      <c r="CG102" s="1289"/>
      <c r="CH102" s="1288">
        <f ca="1">IFERROR(INDEX(Rezultatai!$H$40:$DC$113,MATCH($A102,Rezultatai!$B$40:$B$113,0),MATCH(CH$7,Rezultatai!$H$40:$DC$40,0)),"")</f>
        <v>1946851.8136</v>
      </c>
      <c r="CI102" s="1288"/>
      <c r="CJ102" s="1288"/>
      <c r="CK102" s="1289"/>
      <c r="CL102" s="1288">
        <f ca="1">IFERROR(INDEX(Rezultatai!$H$40:$DC$113,MATCH($A102,Rezultatai!$B$40:$B$113,0),MATCH(CL$7,Rezultatai!$H$40:$DC$40,0)),"")</f>
        <v>2011608.1522000001</v>
      </c>
      <c r="CM102" s="1288"/>
      <c r="CN102" s="1288"/>
      <c r="CO102" s="1289"/>
      <c r="CP102" s="1288">
        <f ca="1">IFERROR(INDEX(Rezultatai!$H$40:$DC$113,MATCH($A102,Rezultatai!$B$40:$B$113,0),MATCH(CP$7,Rezultatai!$H$40:$DC$40,0)),"")</f>
        <v>2078518.3306</v>
      </c>
      <c r="CQ102" s="1288"/>
      <c r="CR102" s="1288"/>
      <c r="CS102" s="1289"/>
      <c r="CT102" s="1288">
        <f ca="1">IFERROR(INDEX(Rezultatai!$H$40:$DC$113,MATCH($A102,Rezultatai!$B$40:$B$113,0),MATCH(CT$7,Rezultatai!$H$40:$DC$40,0)),"")</f>
        <v>2147654.0926000001</v>
      </c>
      <c r="CU102" s="1288"/>
      <c r="CV102" s="1288"/>
      <c r="CW102" s="1289"/>
      <c r="CX102" s="1288">
        <f ca="1">IFERROR(INDEX(Rezultatai!$H$40:$DC$113,MATCH($A102,Rezultatai!$B$40:$B$113,0),MATCH(CX$7,Rezultatai!$H$40:$DC$40,0)),"")</f>
        <v>2219089.5151999998</v>
      </c>
      <c r="CY102" s="1288"/>
      <c r="CZ102" s="1288"/>
      <c r="DA102" s="1289"/>
      <c r="DB102" s="1288">
        <f ca="1">IFERROR(INDEX(Rezultatai!$H$40:$DC$113,MATCH($A102,Rezultatai!$B$40:$B$113,0),MATCH(DB$7,Rezultatai!$H$40:$DC$40,0)),"")</f>
        <v>2292900.9812000003</v>
      </c>
      <c r="DC102" s="1288"/>
      <c r="DD102" s="1288"/>
      <c r="DE102" s="1289"/>
      <c r="DF102" s="1288">
        <f ca="1">IFERROR(INDEX(Rezultatai!$H$40:$DC$113,MATCH($A102,Rezultatai!$B$40:$B$113,0),MATCH(DF$7,Rezultatai!$H$40:$DC$40,0)),"")</f>
        <v>0</v>
      </c>
      <c r="DG102" s="1288"/>
      <c r="DH102" s="1288"/>
      <c r="DI102" s="1289"/>
      <c r="DJ102" s="1288">
        <f ca="1">IFERROR(INDEX(Rezultatai!$H$40:$DC$113,MATCH($A102,Rezultatai!$B$40:$B$113,0),MATCH(DJ$7,Rezultatai!$H$40:$DC$40,0)),"")</f>
        <v>0</v>
      </c>
      <c r="DK102" s="1288"/>
      <c r="DL102" s="1288"/>
      <c r="DM102" s="1289"/>
      <c r="DN102" s="1288">
        <f ca="1">IFERROR(INDEX(Rezultatai!$H$40:$DC$113,MATCH($A102,Rezultatai!$B$40:$B$113,0),MATCH(DN$7,Rezultatai!$H$40:$DC$40,0)),"")</f>
        <v>0</v>
      </c>
      <c r="DO102" s="1288"/>
      <c r="DP102" s="1288"/>
      <c r="DQ102" s="1289"/>
      <c r="DR102" s="1288">
        <f ca="1">IFERROR(INDEX(Rezultatai!$H$40:$DC$113,MATCH($A102,Rezultatai!$B$40:$B$113,0),MATCH(DR$7,Rezultatai!$H$40:$DC$40,0)),"")</f>
        <v>0</v>
      </c>
      <c r="DS102" s="1288"/>
      <c r="DT102" s="1288"/>
      <c r="DU102" s="1289"/>
      <c r="DV102" s="1288">
        <f ca="1">IFERROR(INDEX(Rezultatai!$H$40:$DC$113,MATCH($A102,Rezultatai!$B$40:$B$113,0),MATCH(DV$7,Rezultatai!$H$40:$DC$40,0)),"")</f>
        <v>0</v>
      </c>
      <c r="DW102" s="1288"/>
      <c r="DX102" s="1288"/>
      <c r="DY102" s="1289"/>
      <c r="DZ102" s="1288">
        <f ca="1">IFERROR(INDEX(Rezultatai!$H$40:$DC$113,MATCH($A102,Rezultatai!$B$40:$B$113,0),MATCH(DZ$7,Rezultatai!$H$40:$DC$40,0)),"")</f>
        <v>0</v>
      </c>
      <c r="EA102" s="1288"/>
      <c r="EB102" s="1288"/>
      <c r="EC102" s="1289"/>
      <c r="ED102" s="1288">
        <f ca="1">IFERROR(INDEX(Rezultatai!$H$40:$DC$113,MATCH($A102,Rezultatai!$B$40:$B$113,0),MATCH(ED$7,Rezultatai!$H$40:$DC$40,0)),"")</f>
        <v>0</v>
      </c>
      <c r="EE102" s="1288"/>
      <c r="EF102" s="1288"/>
      <c r="EG102" s="1289"/>
      <c r="EH102" s="1288">
        <f ca="1">IFERROR(INDEX(Rezultatai!$H$40:$DC$113,MATCH($A102,Rezultatai!$B$40:$B$113,0),MATCH(EH$7,Rezultatai!$H$40:$DC$40,0)),"")</f>
        <v>0</v>
      </c>
      <c r="EI102" s="1288"/>
      <c r="EJ102" s="1288"/>
      <c r="EK102" s="1289"/>
      <c r="EL102" s="1288">
        <f ca="1">IFERROR(INDEX(Rezultatai!$H$40:$DC$113,MATCH($A102,Rezultatai!$B$40:$B$113,0),MATCH(EL$7,Rezultatai!$H$40:$DC$40,0)),"")</f>
        <v>0</v>
      </c>
      <c r="EM102" s="1288"/>
      <c r="EN102" s="1288"/>
      <c r="EO102" s="1289"/>
      <c r="EP102" s="1288">
        <f ca="1">IFERROR(INDEX(Rezultatai!$H$40:$DC$113,MATCH($A102,Rezultatai!$B$40:$B$113,0),MATCH(EP$7,Rezultatai!$H$40:$DC$40,0)),"")</f>
        <v>0</v>
      </c>
      <c r="EQ102" s="1288"/>
      <c r="ER102" s="1288"/>
      <c r="ES102" s="1289"/>
      <c r="ET102" s="1288">
        <f ca="1">IFERROR(INDEX(Rezultatai!$H$40:$DC$113,MATCH($A102,Rezultatai!$B$40:$B$113,0),MATCH(ET$7,Rezultatai!$H$40:$DC$40,0)),"")</f>
        <v>0</v>
      </c>
      <c r="EU102" s="1288"/>
      <c r="EV102" s="1288"/>
      <c r="EW102" s="1289"/>
      <c r="EX102" s="1288">
        <f ca="1">IFERROR(INDEX(Rezultatai!$H$40:$DC$113,MATCH($A102,Rezultatai!$B$40:$B$113,0),MATCH(EX$7,Rezultatai!$H$40:$DC$40,0)),"")</f>
        <v>0</v>
      </c>
      <c r="EY102" s="1288"/>
      <c r="EZ102" s="1288"/>
      <c r="FA102" s="1289"/>
      <c r="FB102" s="1288">
        <f ca="1">IFERROR(INDEX(Rezultatai!$H$40:$DC$113,MATCH($A102,Rezultatai!$B$40:$B$113,0),MATCH(FB$7,Rezultatai!$H$40:$DC$40,0)),"")</f>
        <v>0</v>
      </c>
      <c r="FC102" s="1288"/>
      <c r="FD102" s="1288"/>
      <c r="FE102" s="1289"/>
      <c r="FF102" s="1288">
        <f ca="1">IFERROR(INDEX(Rezultatai!$H$40:$DC$113,MATCH($A102,Rezultatai!$B$40:$B$113,0),MATCH(FF$7,Rezultatai!$H$40:$DC$40,0)),"")</f>
        <v>0</v>
      </c>
      <c r="FG102" s="1288"/>
      <c r="FH102" s="1288"/>
      <c r="FI102" s="1289"/>
      <c r="FJ102" s="1288">
        <f ca="1">IFERROR(INDEX(Rezultatai!$H$40:$DC$113,MATCH($A102,Rezultatai!$B$40:$B$113,0),MATCH(FJ$7,Rezultatai!$H$40:$DC$40,0)),"")</f>
        <v>0</v>
      </c>
      <c r="FK102" s="1288"/>
      <c r="FL102" s="1288"/>
      <c r="FM102" s="1289"/>
      <c r="FN102" s="1288">
        <f ca="1">IFERROR(INDEX(Rezultatai!$H$40:$DC$113,MATCH($A102,Rezultatai!$B$40:$B$113,0),MATCH(FN$7,Rezultatai!$H$40:$DC$40,0)),"")</f>
        <v>0</v>
      </c>
      <c r="FO102" s="1288"/>
      <c r="FP102" s="1288"/>
      <c r="FQ102" s="1289"/>
      <c r="FR102" s="1288">
        <f ca="1">IFERROR(INDEX(Rezultatai!$H$40:$DC$113,MATCH($A102,Rezultatai!$B$40:$B$113,0),MATCH(FR$7,Rezultatai!$H$40:$DC$40,0)),"")</f>
        <v>0</v>
      </c>
      <c r="FS102" s="1288"/>
      <c r="FT102" s="1288"/>
      <c r="FU102" s="1289"/>
      <c r="FV102" s="1288">
        <f ca="1">IFERROR(INDEX(Rezultatai!$H$40:$DC$113,MATCH($A102,Rezultatai!$B$40:$B$113,0),MATCH(FV$7,Rezultatai!$H$40:$DC$40,0)),"")</f>
        <v>0</v>
      </c>
      <c r="FW102" s="1288"/>
      <c r="FX102" s="1288"/>
      <c r="FY102" s="1289"/>
      <c r="FZ102" s="1288">
        <f ca="1">IFERROR(INDEX(Rezultatai!$H$40:$DC$113,MATCH($A102,Rezultatai!$B$40:$B$113,0),MATCH(FZ$7,Rezultatai!$H$40:$DC$40,0)),"")</f>
        <v>0</v>
      </c>
      <c r="GA102" s="1288"/>
      <c r="GB102" s="1288"/>
      <c r="GC102" s="1289"/>
      <c r="GD102" s="1288">
        <f ca="1">IFERROR(INDEX(Rezultatai!$H$40:$DC$113,MATCH($A102,Rezultatai!$B$40:$B$113,0),MATCH(GD$7,Rezultatai!$H$40:$DC$40,0)),"")</f>
        <v>0</v>
      </c>
      <c r="GE102" s="1288"/>
      <c r="GF102" s="1288"/>
      <c r="GG102" s="1289"/>
      <c r="GH102" s="1288">
        <f ca="1">IFERROR(INDEX(Rezultatai!$H$40:$DC$113,MATCH($A102,Rezultatai!$B$40:$B$113,0),MATCH(GH$7,Rezultatai!$H$40:$DC$40,0)),"")</f>
        <v>0</v>
      </c>
      <c r="GI102" s="1288"/>
      <c r="GJ102" s="1288"/>
      <c r="GK102" s="1289"/>
      <c r="GL102" s="1288">
        <f ca="1">IFERROR(INDEX(Rezultatai!$H$40:$DC$113,MATCH($A102,Rezultatai!$B$40:$B$113,0),MATCH(GL$7,Rezultatai!$H$40:$DC$40,0)),"")</f>
        <v>0</v>
      </c>
      <c r="GM102" s="1288"/>
      <c r="GN102" s="1288"/>
      <c r="GO102" s="1289"/>
      <c r="GP102" s="1288">
        <f ca="1">IFERROR(INDEX(Rezultatai!$H$40:$DC$113,MATCH($A102,Rezultatai!$B$40:$B$113,0),MATCH(GP$7,Rezultatai!$H$40:$DC$40,0)),"")</f>
        <v>0</v>
      </c>
      <c r="GQ102" s="1288"/>
      <c r="GR102" s="1288"/>
      <c r="GS102" s="1289"/>
      <c r="GT102" s="1288">
        <f ca="1">IFERROR(INDEX(Rezultatai!$H$40:$DC$113,MATCH($A102,Rezultatai!$B$40:$B$113,0),MATCH(GT$7,Rezultatai!$H$40:$DC$40,0)),"")</f>
        <v>0</v>
      </c>
      <c r="GU102" s="1288"/>
      <c r="GV102" s="1288"/>
      <c r="GW102" s="1289"/>
      <c r="GX102" s="1288">
        <f ca="1">IFERROR(INDEX(Rezultatai!$H$40:$DC$113,MATCH($A102,Rezultatai!$B$40:$B$113,0),MATCH(GX$7,Rezultatai!$H$40:$DC$40,0)),"")</f>
        <v>0</v>
      </c>
      <c r="GY102" s="1288"/>
      <c r="GZ102" s="1288"/>
      <c r="HA102" s="1289"/>
      <c r="HB102" s="1288">
        <f ca="1">IFERROR(INDEX(Rezultatai!$H$40:$DC$113,MATCH($A102,Rezultatai!$B$40:$B$113,0),MATCH(HB$7,Rezultatai!$H$40:$DC$40,0)),"")</f>
        <v>0</v>
      </c>
      <c r="HC102" s="1288"/>
      <c r="HD102" s="1288"/>
      <c r="HE102" s="1289"/>
      <c r="HF102" s="1288">
        <f ca="1">IFERROR(INDEX(Rezultatai!$H$40:$DC$113,MATCH($A102,Rezultatai!$B$40:$B$113,0),MATCH(HF$7,Rezultatai!$H$40:$DC$40,0)),"")</f>
        <v>0</v>
      </c>
      <c r="HG102" s="1288"/>
      <c r="HH102" s="1288"/>
      <c r="HI102" s="1289"/>
      <c r="HJ102" s="1288">
        <f ca="1">IFERROR(INDEX(Rezultatai!$H$40:$DC$113,MATCH($A102,Rezultatai!$B$40:$B$113,0),MATCH(HJ$7,Rezultatai!$H$40:$DC$40,0)),"")</f>
        <v>0</v>
      </c>
      <c r="HK102" s="1288"/>
      <c r="HL102" s="1288"/>
      <c r="HM102" s="1289"/>
      <c r="HN102" s="1288">
        <f ca="1">IFERROR(INDEX(Rezultatai!$H$40:$DC$113,MATCH($A102,Rezultatai!$B$40:$B$113,0),MATCH(HN$7,Rezultatai!$H$40:$DC$40,0)),"")</f>
        <v>0</v>
      </c>
      <c r="HO102" s="1288"/>
      <c r="HP102" s="1288"/>
      <c r="HQ102" s="1289"/>
      <c r="HR102" s="1288">
        <f ca="1">IFERROR(INDEX(Rezultatai!$H$40:$DC$113,MATCH($A102,Rezultatai!$B$40:$B$113,0),MATCH(HR$7,Rezultatai!$H$40:$DC$40,0)),"")</f>
        <v>0</v>
      </c>
      <c r="HS102" s="1288"/>
      <c r="HT102" s="1288"/>
      <c r="HU102" s="1289"/>
      <c r="HV102" s="1288">
        <f ca="1">IFERROR(INDEX(Rezultatai!$H$40:$DC$113,MATCH($A102,Rezultatai!$B$40:$B$113,0),MATCH(HV$7,Rezultatai!$H$40:$DC$40,0)),"")</f>
        <v>0</v>
      </c>
      <c r="HW102" s="1288"/>
      <c r="HX102" s="1288"/>
      <c r="HY102" s="1289"/>
      <c r="HZ102" s="1288">
        <f ca="1">IFERROR(INDEX(Rezultatai!$H$40:$DC$113,MATCH($A102,Rezultatai!$B$40:$B$113,0),MATCH(HZ$7,Rezultatai!$H$40:$DC$40,0)),"")</f>
        <v>0</v>
      </c>
      <c r="IA102" s="1288"/>
      <c r="IB102" s="1288"/>
      <c r="IC102" s="1289"/>
      <c r="ID102" s="1288">
        <f ca="1">IFERROR(INDEX(Rezultatai!$H$40:$DC$113,MATCH($A102,Rezultatai!$B$40:$B$113,0),MATCH(ID$7,Rezultatai!$H$40:$DC$40,0)),"")</f>
        <v>0</v>
      </c>
      <c r="IE102" s="1288"/>
      <c r="IF102" s="1288"/>
      <c r="IG102" s="1289"/>
      <c r="IH102" s="1288">
        <f ca="1">IFERROR(INDEX(Rezultatai!$H$40:$DC$113,MATCH($A102,Rezultatai!$B$40:$B$113,0),MATCH(IH$7,Rezultatai!$H$40:$DC$40,0)),"")</f>
        <v>0</v>
      </c>
      <c r="II102" s="1288"/>
      <c r="IJ102" s="1288"/>
      <c r="IK102" s="1289"/>
      <c r="IL102" s="1288">
        <f ca="1">IFERROR(INDEX(Rezultatai!$H$40:$DC$113,MATCH($A102,Rezultatai!$B$40:$B$113,0),MATCH(IL$7,Rezultatai!$H$40:$DC$40,0)),"")</f>
        <v>0</v>
      </c>
      <c r="IM102" s="1288"/>
      <c r="IN102" s="1288"/>
      <c r="IO102" s="1289"/>
      <c r="IP102" s="1288">
        <f ca="1">IFERROR(INDEX(Rezultatai!$H$40:$DC$113,MATCH($A102,Rezultatai!$B$40:$B$113,0),MATCH(IP$7,Rezultatai!$H$40:$DC$40,0)),"")</f>
        <v>0</v>
      </c>
      <c r="IQ102" s="1288"/>
      <c r="IR102" s="1288"/>
      <c r="IS102" s="1289"/>
      <c r="IT102" s="1288">
        <f ca="1">IFERROR(INDEX(Rezultatai!$H$40:$DC$113,MATCH($A102,Rezultatai!$B$40:$B$113,0),MATCH(IT$7,Rezultatai!$H$40:$DC$40,0)),"")</f>
        <v>0</v>
      </c>
      <c r="IU102" s="1288"/>
      <c r="IV102" s="1288"/>
      <c r="IW102" s="1289"/>
      <c r="IX102" s="1288">
        <f ca="1">IFERROR(INDEX(Rezultatai!$H$40:$DC$113,MATCH($A102,Rezultatai!$B$40:$B$113,0),MATCH(IX$7,Rezultatai!$H$40:$DC$40,0)),"")</f>
        <v>0</v>
      </c>
      <c r="IY102" s="1288"/>
      <c r="IZ102" s="1288"/>
      <c r="JA102" s="1289"/>
      <c r="JB102" s="1288">
        <f ca="1">IFERROR(INDEX(Rezultatai!$H$40:$DC$113,MATCH($A102,Rezultatai!$B$40:$B$113,0),MATCH(JB$7,Rezultatai!$H$40:$DC$40,0)),"")</f>
        <v>0</v>
      </c>
      <c r="JC102" s="1288"/>
      <c r="JD102" s="1288"/>
      <c r="JE102" s="1289"/>
      <c r="JF102" s="1288">
        <f ca="1">IFERROR(INDEX(Rezultatai!$H$40:$DC$113,MATCH($A102,Rezultatai!$B$40:$B$113,0),MATCH(JF$7,Rezultatai!$H$40:$DC$40,0)),"")</f>
        <v>0</v>
      </c>
      <c r="JG102" s="1288"/>
      <c r="JH102" s="1288"/>
      <c r="JI102" s="1289"/>
      <c r="JJ102" s="1288">
        <f ca="1">IFERROR(INDEX(Rezultatai!$H$40:$DC$113,MATCH($A102,Rezultatai!$B$40:$B$113,0),MATCH(JJ$7,Rezultatai!$H$40:$DC$40,0)),"")</f>
        <v>0</v>
      </c>
      <c r="JK102" s="1288"/>
      <c r="JL102" s="1288"/>
      <c r="JM102" s="1289"/>
      <c r="JN102" s="1288">
        <f ca="1">IFERROR(INDEX(Rezultatai!$H$40:$DC$113,MATCH($A102,Rezultatai!$B$40:$B$113,0),MATCH(JN$7,Rezultatai!$H$40:$DC$40,0)),"")</f>
        <v>0</v>
      </c>
      <c r="JO102" s="1288"/>
      <c r="JP102" s="1288"/>
      <c r="JQ102" s="1289"/>
      <c r="JR102" s="1288">
        <f ca="1">IFERROR(INDEX(Rezultatai!$H$40:$DC$113,MATCH($A102,Rezultatai!$B$40:$B$113,0),MATCH(JR$7,Rezultatai!$H$40:$DC$40,0)),"")</f>
        <v>0</v>
      </c>
      <c r="JS102" s="1288"/>
      <c r="JT102" s="1288"/>
      <c r="JU102" s="1289"/>
      <c r="JV102" s="1288">
        <f ca="1">IFERROR(INDEX(Rezultatai!$H$40:$DC$113,MATCH($A102,Rezultatai!$B$40:$B$113,0),MATCH(JV$7,Rezultatai!$H$40:$DC$40,0)),"")</f>
        <v>0</v>
      </c>
      <c r="JW102" s="1288"/>
      <c r="JX102" s="1288"/>
      <c r="JY102" s="1289"/>
      <c r="JZ102" s="1288">
        <f ca="1">IFERROR(INDEX(Rezultatai!$H$40:$DC$113,MATCH($A102,Rezultatai!$B$40:$B$113,0),MATCH(JZ$7,Rezultatai!$H$40:$DC$40,0)),"")</f>
        <v>0</v>
      </c>
      <c r="KA102" s="1288"/>
      <c r="KB102" s="1288"/>
      <c r="KC102" s="1289"/>
      <c r="KD102" s="1288">
        <f ca="1">IFERROR(INDEX(Rezultatai!$H$40:$DC$113,MATCH($A102,Rezultatai!$B$40:$B$113,0),MATCH(KD$7,Rezultatai!$H$40:$DC$40,0)),"")</f>
        <v>0</v>
      </c>
      <c r="KE102" s="1288"/>
      <c r="KF102" s="1288"/>
      <c r="KG102" s="1289"/>
      <c r="KH102" s="1288">
        <f ca="1">IFERROR(INDEX(Rezultatai!$H$40:$DC$113,MATCH($A102,Rezultatai!$B$40:$B$113,0),MATCH(KH$7,Rezultatai!$H$40:$DC$40,0)),"")</f>
        <v>0</v>
      </c>
      <c r="KI102" s="1288"/>
      <c r="KJ102" s="1288"/>
      <c r="KK102" s="1289"/>
      <c r="KL102" s="1288">
        <f ca="1">IFERROR(INDEX(Rezultatai!$H$40:$DC$113,MATCH($A102,Rezultatai!$B$40:$B$113,0),MATCH(KL$7,Rezultatai!$H$40:$DC$40,0)),"")</f>
        <v>0</v>
      </c>
      <c r="KM102" s="1288"/>
      <c r="KN102" s="1288"/>
      <c r="KO102" s="1289"/>
      <c r="KP102" s="1288">
        <f ca="1">IFERROR(INDEX(Rezultatai!$H$40:$DC$113,MATCH($A102,Rezultatai!$B$40:$B$113,0),MATCH(KP$7,Rezultatai!$H$40:$DC$40,0)),"")</f>
        <v>0</v>
      </c>
      <c r="KQ102" s="1288"/>
      <c r="KR102" s="1288"/>
      <c r="KS102" s="1289"/>
      <c r="KT102" s="1288">
        <f ca="1">IFERROR(INDEX(Rezultatai!$H$40:$DC$113,MATCH($A102,Rezultatai!$B$40:$B$113,0),MATCH(KT$7,Rezultatai!$H$40:$DC$40,0)),"")</f>
        <v>0</v>
      </c>
      <c r="KU102" s="1288"/>
      <c r="KV102" s="1288"/>
      <c r="KW102" s="1289"/>
      <c r="KX102" s="1288">
        <f ca="1">IFERROR(INDEX(Rezultatai!$H$40:$DC$113,MATCH($A102,Rezultatai!$B$40:$B$113,0),MATCH(KX$7,Rezultatai!$H$40:$DC$40,0)),"")</f>
        <v>0</v>
      </c>
      <c r="KY102" s="1288"/>
      <c r="KZ102" s="1288"/>
      <c r="LA102" s="1289"/>
      <c r="LB102" s="1288">
        <f ca="1">IFERROR(INDEX(Rezultatai!$H$40:$DC$113,MATCH($A102,Rezultatai!$B$40:$B$113,0),MATCH(LB$7,Rezultatai!$H$40:$DC$40,0)),"")</f>
        <v>0</v>
      </c>
      <c r="LC102" s="1288"/>
      <c r="LD102" s="1288"/>
      <c r="LE102" s="1289"/>
      <c r="LF102" s="1288">
        <f ca="1">IFERROR(INDEX(Rezultatai!$H$40:$DC$113,MATCH($A102,Rezultatai!$B$40:$B$113,0),MATCH(LF$7,Rezultatai!$H$40:$DC$40,0)),"")</f>
        <v>0</v>
      </c>
      <c r="LG102" s="1288"/>
      <c r="LH102" s="1288"/>
      <c r="LI102" s="1289"/>
      <c r="LJ102" s="1288">
        <f ca="1">IFERROR(INDEX(Rezultatai!$H$40:$DC$113,MATCH($A102,Rezultatai!$B$40:$B$113,0),MATCH(LJ$7,Rezultatai!$H$40:$DC$40,0)),"")</f>
        <v>0</v>
      </c>
      <c r="LK102" s="1288"/>
      <c r="LL102" s="1288"/>
      <c r="LM102" s="1289"/>
    </row>
    <row r="103" spans="1:325">
      <c r="A103" s="145" t="str">
        <f>IF(OR(Data3!F8="Grand Total",Data3!F8=0),"",Data3!F8)</f>
        <v>L.1.4.</v>
      </c>
      <c r="B103" s="176" t="s">
        <v>547</v>
      </c>
      <c r="C103" s="193" t="str">
        <f ca="1">IFERROR(VLOOKUP(A103,Rezultatai!$B$43:$F$113,2,FALSE),"")</f>
        <v>Kelių transporto priemonių eksploatacinių sąnaudų sutaupymai</v>
      </c>
      <c r="D103" s="341">
        <f ca="1">SUMIF($F$6:$LM$6,"&lt;="&amp;PAL,$F103:$LM103)</f>
        <v>1560635.8284243904</v>
      </c>
      <c r="E103" s="342"/>
      <c r="F103" s="1288">
        <f ca="1">IFERROR(INDEX(Rezultatai!$H$40:$DC$113,MATCH($A103,Rezultatai!$B$40:$B$113,0),MATCH(F$7,Rezultatai!$H$40:$DC$40,0)),"")</f>
        <v>0</v>
      </c>
      <c r="G103" s="1288"/>
      <c r="H103" s="1288"/>
      <c r="I103" s="1289"/>
      <c r="J103" s="1288">
        <f ca="1">IFERROR(INDEX(Rezultatai!$H$40:$DC$113,MATCH($A103,Rezultatai!$B$40:$B$113,0),MATCH(J$7,Rezultatai!$H$40:$DC$40,0)),"")</f>
        <v>8064.8079973880713</v>
      </c>
      <c r="K103" s="1288"/>
      <c r="L103" s="1288"/>
      <c r="M103" s="1289"/>
      <c r="N103" s="1288">
        <f ca="1">IFERROR(INDEX(Rezultatai!$H$40:$DC$113,MATCH($A103,Rezultatai!$B$40:$B$113,0),MATCH(N$7,Rezultatai!$H$40:$DC$40,0)),"")</f>
        <v>19221.280135608136</v>
      </c>
      <c r="O103" s="1288"/>
      <c r="P103" s="1288"/>
      <c r="Q103" s="1289"/>
      <c r="R103" s="1288">
        <f ca="1">IFERROR(INDEX(Rezultatai!$H$40:$DC$113,MATCH($A103,Rezultatai!$B$40:$B$113,0),MATCH(R$7,Rezultatai!$H$40:$DC$40,0)),"")</f>
        <v>29418.854623679606</v>
      </c>
      <c r="S103" s="1288"/>
      <c r="T103" s="1288"/>
      <c r="U103" s="1289"/>
      <c r="V103" s="1288">
        <f ca="1">IFERROR(INDEX(Rezultatai!$H$40:$DC$113,MATCH($A103,Rezultatai!$B$40:$B$113,0),MATCH(V$7,Rezultatai!$H$40:$DC$40,0)),"")</f>
        <v>46205.872803305254</v>
      </c>
      <c r="W103" s="1288"/>
      <c r="X103" s="1288"/>
      <c r="Y103" s="1289"/>
      <c r="Z103" s="1288">
        <f ca="1">IFERROR(INDEX(Rezultatai!$H$40:$DC$113,MATCH($A103,Rezultatai!$B$40:$B$113,0),MATCH(Z$7,Rezultatai!$H$40:$DC$40,0)),"")</f>
        <v>51340.273563135983</v>
      </c>
      <c r="AA103" s="1288"/>
      <c r="AB103" s="1288"/>
      <c r="AC103" s="1289"/>
      <c r="AD103" s="1288">
        <f ca="1">IFERROR(INDEX(Rezultatai!$H$40:$DC$113,MATCH($A103,Rezultatai!$B$40:$B$113,0),MATCH(AD$7,Rezultatai!$H$40:$DC$40,0)),"")</f>
        <v>62464.136752218677</v>
      </c>
      <c r="AE103" s="1288"/>
      <c r="AF103" s="1288"/>
      <c r="AG103" s="1289"/>
      <c r="AH103" s="1288">
        <f ca="1">IFERROR(INDEX(Rezultatai!$H$40:$DC$113,MATCH($A103,Rezultatai!$B$40:$B$113,0),MATCH(AH$7,Rezultatai!$H$40:$DC$40,0)),"")</f>
        <v>69548.965888410166</v>
      </c>
      <c r="AI103" s="1288"/>
      <c r="AJ103" s="1288"/>
      <c r="AK103" s="1289"/>
      <c r="AL103" s="1288">
        <f ca="1">IFERROR(INDEX(Rezultatai!$H$40:$DC$113,MATCH($A103,Rezultatai!$B$40:$B$113,0),MATCH(AL$7,Rezultatai!$H$40:$DC$40,0)),"")</f>
        <v>69688.063820186988</v>
      </c>
      <c r="AM103" s="1288"/>
      <c r="AN103" s="1288"/>
      <c r="AO103" s="1289"/>
      <c r="AP103" s="1288">
        <f ca="1">IFERROR(INDEX(Rezultatai!$H$40:$DC$113,MATCH($A103,Rezultatai!$B$40:$B$113,0),MATCH(AP$7,Rezultatai!$H$40:$DC$40,0)),"")</f>
        <v>69827.43994782737</v>
      </c>
      <c r="AQ103" s="1288"/>
      <c r="AR103" s="1288"/>
      <c r="AS103" s="1289"/>
      <c r="AT103" s="1288">
        <f ca="1">IFERROR(INDEX(Rezultatai!$H$40:$DC$113,MATCH($A103,Rezultatai!$B$40:$B$113,0),MATCH(AT$7,Rezultatai!$H$40:$DC$40,0)),"")</f>
        <v>69967.09482772302</v>
      </c>
      <c r="AU103" s="1288"/>
      <c r="AV103" s="1288"/>
      <c r="AW103" s="1289"/>
      <c r="AX103" s="1288">
        <f ca="1">IFERROR(INDEX(Rezultatai!$H$40:$DC$113,MATCH($A103,Rezultatai!$B$40:$B$113,0),MATCH(AX$7,Rezultatai!$H$40:$DC$40,0)),"")</f>
        <v>70107.02901737846</v>
      </c>
      <c r="AY103" s="1288"/>
      <c r="AZ103" s="1288"/>
      <c r="BA103" s="1289"/>
      <c r="BB103" s="1288">
        <f ca="1">IFERROR(INDEX(Rezultatai!$H$40:$DC$113,MATCH($A103,Rezultatai!$B$40:$B$113,0),MATCH(BB$7,Rezultatai!$H$40:$DC$40,0)),"")</f>
        <v>70247.243075413207</v>
      </c>
      <c r="BC103" s="1288"/>
      <c r="BD103" s="1288"/>
      <c r="BE103" s="1289"/>
      <c r="BF103" s="1288">
        <f ca="1">IFERROR(INDEX(Rezultatai!$H$40:$DC$113,MATCH($A103,Rezultatai!$B$40:$B$113,0),MATCH(BF$7,Rezultatai!$H$40:$DC$40,0)),"")</f>
        <v>70387.737561564049</v>
      </c>
      <c r="BG103" s="1288"/>
      <c r="BH103" s="1288"/>
      <c r="BI103" s="1289"/>
      <c r="BJ103" s="1288">
        <f ca="1">IFERROR(INDEX(Rezultatai!$H$40:$DC$113,MATCH($A103,Rezultatai!$B$40:$B$113,0),MATCH(BJ$7,Rezultatai!$H$40:$DC$40,0)),"")</f>
        <v>70528.51303668716</v>
      </c>
      <c r="BK103" s="1288"/>
      <c r="BL103" s="1288"/>
      <c r="BM103" s="1289"/>
      <c r="BN103" s="1288">
        <f ca="1">IFERROR(INDEX(Rezultatai!$H$40:$DC$113,MATCH($A103,Rezultatai!$B$40:$B$113,0),MATCH(BN$7,Rezultatai!$H$40:$DC$40,0)),"")</f>
        <v>70528.51303668716</v>
      </c>
      <c r="BO103" s="1288"/>
      <c r="BP103" s="1288"/>
      <c r="BQ103" s="1289"/>
      <c r="BR103" s="1288">
        <f ca="1">IFERROR(INDEX(Rezultatai!$H$40:$DC$113,MATCH($A103,Rezultatai!$B$40:$B$113,0),MATCH(BR$7,Rezultatai!$H$40:$DC$40,0)),"")</f>
        <v>70669.570062760555</v>
      </c>
      <c r="BS103" s="1288"/>
      <c r="BT103" s="1288"/>
      <c r="BU103" s="1289"/>
      <c r="BV103" s="1288">
        <f ca="1">IFERROR(INDEX(Rezultatai!$H$40:$DC$113,MATCH($A103,Rezultatai!$B$40:$B$113,0),MATCH(BV$7,Rezultatai!$H$40:$DC$40,0)),"")</f>
        <v>70810.909202886076</v>
      </c>
      <c r="BW103" s="1288"/>
      <c r="BX103" s="1288"/>
      <c r="BY103" s="1289"/>
      <c r="BZ103" s="1288">
        <f ca="1">IFERROR(INDEX(Rezultatai!$H$40:$DC$113,MATCH($A103,Rezultatai!$B$40:$B$113,0),MATCH(BZ$7,Rezultatai!$H$40:$DC$40,0)),"")</f>
        <v>70952.531021291841</v>
      </c>
      <c r="CA103" s="1288"/>
      <c r="CB103" s="1288"/>
      <c r="CC103" s="1289"/>
      <c r="CD103" s="1288">
        <f ca="1">IFERROR(INDEX(Rezultatai!$H$40:$DC$113,MATCH($A103,Rezultatai!$B$40:$B$113,0),MATCH(CD$7,Rezultatai!$H$40:$DC$40,0)),"")</f>
        <v>71094.436083334425</v>
      </c>
      <c r="CE103" s="1288"/>
      <c r="CF103" s="1288"/>
      <c r="CG103" s="1289"/>
      <c r="CH103" s="1288">
        <f ca="1">IFERROR(INDEX(Rezultatai!$H$40:$DC$113,MATCH($A103,Rezultatai!$B$40:$B$113,0),MATCH(CH$7,Rezultatai!$H$40:$DC$40,0)),"")</f>
        <v>71236.624955501087</v>
      </c>
      <c r="CI103" s="1288"/>
      <c r="CJ103" s="1288"/>
      <c r="CK103" s="1289"/>
      <c r="CL103" s="1288">
        <f ca="1">IFERROR(INDEX(Rezultatai!$H$40:$DC$113,MATCH($A103,Rezultatai!$B$40:$B$113,0),MATCH(CL$7,Rezultatai!$H$40:$DC$40,0)),"")</f>
        <v>71379.098205412083</v>
      </c>
      <c r="CM103" s="1288"/>
      <c r="CN103" s="1288"/>
      <c r="CO103" s="1289"/>
      <c r="CP103" s="1288">
        <f ca="1">IFERROR(INDEX(Rezultatai!$H$40:$DC$113,MATCH($A103,Rezultatai!$B$40:$B$113,0),MATCH(CP$7,Rezultatai!$H$40:$DC$40,0)),"")</f>
        <v>71521.856401822908</v>
      </c>
      <c r="CQ103" s="1288"/>
      <c r="CR103" s="1288"/>
      <c r="CS103" s="1289"/>
      <c r="CT103" s="1288">
        <f ca="1">IFERROR(INDEX(Rezultatai!$H$40:$DC$113,MATCH($A103,Rezultatai!$B$40:$B$113,0),MATCH(CT$7,Rezultatai!$H$40:$DC$40,0)),"")</f>
        <v>71664.900114626551</v>
      </c>
      <c r="CU103" s="1288"/>
      <c r="CV103" s="1288"/>
      <c r="CW103" s="1289"/>
      <c r="CX103" s="1288">
        <f ca="1">IFERROR(INDEX(Rezultatai!$H$40:$DC$113,MATCH($A103,Rezultatai!$B$40:$B$113,0),MATCH(CX$7,Rezultatai!$H$40:$DC$40,0)),"")</f>
        <v>71808.229914855809</v>
      </c>
      <c r="CY103" s="1288"/>
      <c r="CZ103" s="1288"/>
      <c r="DA103" s="1289"/>
      <c r="DB103" s="1288">
        <f ca="1">IFERROR(INDEX(Rezultatai!$H$40:$DC$113,MATCH($A103,Rezultatai!$B$40:$B$113,0),MATCH(DB$7,Rezultatai!$H$40:$DC$40,0)),"")</f>
        <v>71951.846374685512</v>
      </c>
      <c r="DC103" s="1288"/>
      <c r="DD103" s="1288"/>
      <c r="DE103" s="1289"/>
      <c r="DF103" s="1288">
        <f ca="1">IFERROR(INDEX(Rezultatai!$H$40:$DC$113,MATCH($A103,Rezultatai!$B$40:$B$113,0),MATCH(DF$7,Rezultatai!$H$40:$DC$40,0)),"")</f>
        <v>0</v>
      </c>
      <c r="DG103" s="1288"/>
      <c r="DH103" s="1288"/>
      <c r="DI103" s="1289"/>
      <c r="DJ103" s="1288">
        <f ca="1">IFERROR(INDEX(Rezultatai!$H$40:$DC$113,MATCH($A103,Rezultatai!$B$40:$B$113,0),MATCH(DJ$7,Rezultatai!$H$40:$DC$40,0)),"")</f>
        <v>0</v>
      </c>
      <c r="DK103" s="1288"/>
      <c r="DL103" s="1288"/>
      <c r="DM103" s="1289"/>
      <c r="DN103" s="1288">
        <f ca="1">IFERROR(INDEX(Rezultatai!$H$40:$DC$113,MATCH($A103,Rezultatai!$B$40:$B$113,0),MATCH(DN$7,Rezultatai!$H$40:$DC$40,0)),"")</f>
        <v>0</v>
      </c>
      <c r="DO103" s="1288"/>
      <c r="DP103" s="1288"/>
      <c r="DQ103" s="1289"/>
      <c r="DR103" s="1288">
        <f ca="1">IFERROR(INDEX(Rezultatai!$H$40:$DC$113,MATCH($A103,Rezultatai!$B$40:$B$113,0),MATCH(DR$7,Rezultatai!$H$40:$DC$40,0)),"")</f>
        <v>0</v>
      </c>
      <c r="DS103" s="1288"/>
      <c r="DT103" s="1288"/>
      <c r="DU103" s="1289"/>
      <c r="DV103" s="1288">
        <f ca="1">IFERROR(INDEX(Rezultatai!$H$40:$DC$113,MATCH($A103,Rezultatai!$B$40:$B$113,0),MATCH(DV$7,Rezultatai!$H$40:$DC$40,0)),"")</f>
        <v>0</v>
      </c>
      <c r="DW103" s="1288"/>
      <c r="DX103" s="1288"/>
      <c r="DY103" s="1289"/>
      <c r="DZ103" s="1288">
        <f ca="1">IFERROR(INDEX(Rezultatai!$H$40:$DC$113,MATCH($A103,Rezultatai!$B$40:$B$113,0),MATCH(DZ$7,Rezultatai!$H$40:$DC$40,0)),"")</f>
        <v>0</v>
      </c>
      <c r="EA103" s="1288"/>
      <c r="EB103" s="1288"/>
      <c r="EC103" s="1289"/>
      <c r="ED103" s="1288">
        <f ca="1">IFERROR(INDEX(Rezultatai!$H$40:$DC$113,MATCH($A103,Rezultatai!$B$40:$B$113,0),MATCH(ED$7,Rezultatai!$H$40:$DC$40,0)),"")</f>
        <v>0</v>
      </c>
      <c r="EE103" s="1288"/>
      <c r="EF103" s="1288"/>
      <c r="EG103" s="1289"/>
      <c r="EH103" s="1288">
        <f ca="1">IFERROR(INDEX(Rezultatai!$H$40:$DC$113,MATCH($A103,Rezultatai!$B$40:$B$113,0),MATCH(EH$7,Rezultatai!$H$40:$DC$40,0)),"")</f>
        <v>0</v>
      </c>
      <c r="EI103" s="1288"/>
      <c r="EJ103" s="1288"/>
      <c r="EK103" s="1289"/>
      <c r="EL103" s="1288">
        <f ca="1">IFERROR(INDEX(Rezultatai!$H$40:$DC$113,MATCH($A103,Rezultatai!$B$40:$B$113,0),MATCH(EL$7,Rezultatai!$H$40:$DC$40,0)),"")</f>
        <v>0</v>
      </c>
      <c r="EM103" s="1288"/>
      <c r="EN103" s="1288"/>
      <c r="EO103" s="1289"/>
      <c r="EP103" s="1288">
        <f ca="1">IFERROR(INDEX(Rezultatai!$H$40:$DC$113,MATCH($A103,Rezultatai!$B$40:$B$113,0),MATCH(EP$7,Rezultatai!$H$40:$DC$40,0)),"")</f>
        <v>0</v>
      </c>
      <c r="EQ103" s="1288"/>
      <c r="ER103" s="1288"/>
      <c r="ES103" s="1289"/>
      <c r="ET103" s="1288">
        <f ca="1">IFERROR(INDEX(Rezultatai!$H$40:$DC$113,MATCH($A103,Rezultatai!$B$40:$B$113,0),MATCH(ET$7,Rezultatai!$H$40:$DC$40,0)),"")</f>
        <v>0</v>
      </c>
      <c r="EU103" s="1288"/>
      <c r="EV103" s="1288"/>
      <c r="EW103" s="1289"/>
      <c r="EX103" s="1288">
        <f ca="1">IFERROR(INDEX(Rezultatai!$H$40:$DC$113,MATCH($A103,Rezultatai!$B$40:$B$113,0),MATCH(EX$7,Rezultatai!$H$40:$DC$40,0)),"")</f>
        <v>0</v>
      </c>
      <c r="EY103" s="1288"/>
      <c r="EZ103" s="1288"/>
      <c r="FA103" s="1289"/>
      <c r="FB103" s="1288">
        <f ca="1">IFERROR(INDEX(Rezultatai!$H$40:$DC$113,MATCH($A103,Rezultatai!$B$40:$B$113,0),MATCH(FB$7,Rezultatai!$H$40:$DC$40,0)),"")</f>
        <v>0</v>
      </c>
      <c r="FC103" s="1288"/>
      <c r="FD103" s="1288"/>
      <c r="FE103" s="1289"/>
      <c r="FF103" s="1288">
        <f ca="1">IFERROR(INDEX(Rezultatai!$H$40:$DC$113,MATCH($A103,Rezultatai!$B$40:$B$113,0),MATCH(FF$7,Rezultatai!$H$40:$DC$40,0)),"")</f>
        <v>0</v>
      </c>
      <c r="FG103" s="1288"/>
      <c r="FH103" s="1288"/>
      <c r="FI103" s="1289"/>
      <c r="FJ103" s="1288">
        <f ca="1">IFERROR(INDEX(Rezultatai!$H$40:$DC$113,MATCH($A103,Rezultatai!$B$40:$B$113,0),MATCH(FJ$7,Rezultatai!$H$40:$DC$40,0)),"")</f>
        <v>0</v>
      </c>
      <c r="FK103" s="1288"/>
      <c r="FL103" s="1288"/>
      <c r="FM103" s="1289"/>
      <c r="FN103" s="1288">
        <f ca="1">IFERROR(INDEX(Rezultatai!$H$40:$DC$113,MATCH($A103,Rezultatai!$B$40:$B$113,0),MATCH(FN$7,Rezultatai!$H$40:$DC$40,0)),"")</f>
        <v>0</v>
      </c>
      <c r="FO103" s="1288"/>
      <c r="FP103" s="1288"/>
      <c r="FQ103" s="1289"/>
      <c r="FR103" s="1288">
        <f ca="1">IFERROR(INDEX(Rezultatai!$H$40:$DC$113,MATCH($A103,Rezultatai!$B$40:$B$113,0),MATCH(FR$7,Rezultatai!$H$40:$DC$40,0)),"")</f>
        <v>0</v>
      </c>
      <c r="FS103" s="1288"/>
      <c r="FT103" s="1288"/>
      <c r="FU103" s="1289"/>
      <c r="FV103" s="1288">
        <f ca="1">IFERROR(INDEX(Rezultatai!$H$40:$DC$113,MATCH($A103,Rezultatai!$B$40:$B$113,0),MATCH(FV$7,Rezultatai!$H$40:$DC$40,0)),"")</f>
        <v>0</v>
      </c>
      <c r="FW103" s="1288"/>
      <c r="FX103" s="1288"/>
      <c r="FY103" s="1289"/>
      <c r="FZ103" s="1288">
        <f ca="1">IFERROR(INDEX(Rezultatai!$H$40:$DC$113,MATCH($A103,Rezultatai!$B$40:$B$113,0),MATCH(FZ$7,Rezultatai!$H$40:$DC$40,0)),"")</f>
        <v>0</v>
      </c>
      <c r="GA103" s="1288"/>
      <c r="GB103" s="1288"/>
      <c r="GC103" s="1289"/>
      <c r="GD103" s="1288">
        <f ca="1">IFERROR(INDEX(Rezultatai!$H$40:$DC$113,MATCH($A103,Rezultatai!$B$40:$B$113,0),MATCH(GD$7,Rezultatai!$H$40:$DC$40,0)),"")</f>
        <v>0</v>
      </c>
      <c r="GE103" s="1288"/>
      <c r="GF103" s="1288"/>
      <c r="GG103" s="1289"/>
      <c r="GH103" s="1288">
        <f ca="1">IFERROR(INDEX(Rezultatai!$H$40:$DC$113,MATCH($A103,Rezultatai!$B$40:$B$113,0),MATCH(GH$7,Rezultatai!$H$40:$DC$40,0)),"")</f>
        <v>0</v>
      </c>
      <c r="GI103" s="1288"/>
      <c r="GJ103" s="1288"/>
      <c r="GK103" s="1289"/>
      <c r="GL103" s="1288">
        <f ca="1">IFERROR(INDEX(Rezultatai!$H$40:$DC$113,MATCH($A103,Rezultatai!$B$40:$B$113,0),MATCH(GL$7,Rezultatai!$H$40:$DC$40,0)),"")</f>
        <v>0</v>
      </c>
      <c r="GM103" s="1288"/>
      <c r="GN103" s="1288"/>
      <c r="GO103" s="1289"/>
      <c r="GP103" s="1288">
        <f ca="1">IFERROR(INDEX(Rezultatai!$H$40:$DC$113,MATCH($A103,Rezultatai!$B$40:$B$113,0),MATCH(GP$7,Rezultatai!$H$40:$DC$40,0)),"")</f>
        <v>0</v>
      </c>
      <c r="GQ103" s="1288"/>
      <c r="GR103" s="1288"/>
      <c r="GS103" s="1289"/>
      <c r="GT103" s="1288">
        <f ca="1">IFERROR(INDEX(Rezultatai!$H$40:$DC$113,MATCH($A103,Rezultatai!$B$40:$B$113,0),MATCH(GT$7,Rezultatai!$H$40:$DC$40,0)),"")</f>
        <v>0</v>
      </c>
      <c r="GU103" s="1288"/>
      <c r="GV103" s="1288"/>
      <c r="GW103" s="1289"/>
      <c r="GX103" s="1288">
        <f ca="1">IFERROR(INDEX(Rezultatai!$H$40:$DC$113,MATCH($A103,Rezultatai!$B$40:$B$113,0),MATCH(GX$7,Rezultatai!$H$40:$DC$40,0)),"")</f>
        <v>0</v>
      </c>
      <c r="GY103" s="1288"/>
      <c r="GZ103" s="1288"/>
      <c r="HA103" s="1289"/>
      <c r="HB103" s="1288">
        <f ca="1">IFERROR(INDEX(Rezultatai!$H$40:$DC$113,MATCH($A103,Rezultatai!$B$40:$B$113,0),MATCH(HB$7,Rezultatai!$H$40:$DC$40,0)),"")</f>
        <v>0</v>
      </c>
      <c r="HC103" s="1288"/>
      <c r="HD103" s="1288"/>
      <c r="HE103" s="1289"/>
      <c r="HF103" s="1288">
        <f ca="1">IFERROR(INDEX(Rezultatai!$H$40:$DC$113,MATCH($A103,Rezultatai!$B$40:$B$113,0),MATCH(HF$7,Rezultatai!$H$40:$DC$40,0)),"")</f>
        <v>0</v>
      </c>
      <c r="HG103" s="1288"/>
      <c r="HH103" s="1288"/>
      <c r="HI103" s="1289"/>
      <c r="HJ103" s="1288">
        <f ca="1">IFERROR(INDEX(Rezultatai!$H$40:$DC$113,MATCH($A103,Rezultatai!$B$40:$B$113,0),MATCH(HJ$7,Rezultatai!$H$40:$DC$40,0)),"")</f>
        <v>0</v>
      </c>
      <c r="HK103" s="1288"/>
      <c r="HL103" s="1288"/>
      <c r="HM103" s="1289"/>
      <c r="HN103" s="1288">
        <f ca="1">IFERROR(INDEX(Rezultatai!$H$40:$DC$113,MATCH($A103,Rezultatai!$B$40:$B$113,0),MATCH(HN$7,Rezultatai!$H$40:$DC$40,0)),"")</f>
        <v>0</v>
      </c>
      <c r="HO103" s="1288"/>
      <c r="HP103" s="1288"/>
      <c r="HQ103" s="1289"/>
      <c r="HR103" s="1288">
        <f ca="1">IFERROR(INDEX(Rezultatai!$H$40:$DC$113,MATCH($A103,Rezultatai!$B$40:$B$113,0),MATCH(HR$7,Rezultatai!$H$40:$DC$40,0)),"")</f>
        <v>0</v>
      </c>
      <c r="HS103" s="1288"/>
      <c r="HT103" s="1288"/>
      <c r="HU103" s="1289"/>
      <c r="HV103" s="1288">
        <f ca="1">IFERROR(INDEX(Rezultatai!$H$40:$DC$113,MATCH($A103,Rezultatai!$B$40:$B$113,0),MATCH(HV$7,Rezultatai!$H$40:$DC$40,0)),"")</f>
        <v>0</v>
      </c>
      <c r="HW103" s="1288"/>
      <c r="HX103" s="1288"/>
      <c r="HY103" s="1289"/>
      <c r="HZ103" s="1288">
        <f ca="1">IFERROR(INDEX(Rezultatai!$H$40:$DC$113,MATCH($A103,Rezultatai!$B$40:$B$113,0),MATCH(HZ$7,Rezultatai!$H$40:$DC$40,0)),"")</f>
        <v>0</v>
      </c>
      <c r="IA103" s="1288"/>
      <c r="IB103" s="1288"/>
      <c r="IC103" s="1289"/>
      <c r="ID103" s="1288">
        <f ca="1">IFERROR(INDEX(Rezultatai!$H$40:$DC$113,MATCH($A103,Rezultatai!$B$40:$B$113,0),MATCH(ID$7,Rezultatai!$H$40:$DC$40,0)),"")</f>
        <v>0</v>
      </c>
      <c r="IE103" s="1288"/>
      <c r="IF103" s="1288"/>
      <c r="IG103" s="1289"/>
      <c r="IH103" s="1288">
        <f ca="1">IFERROR(INDEX(Rezultatai!$H$40:$DC$113,MATCH($A103,Rezultatai!$B$40:$B$113,0),MATCH(IH$7,Rezultatai!$H$40:$DC$40,0)),"")</f>
        <v>0</v>
      </c>
      <c r="II103" s="1288"/>
      <c r="IJ103" s="1288"/>
      <c r="IK103" s="1289"/>
      <c r="IL103" s="1288">
        <f ca="1">IFERROR(INDEX(Rezultatai!$H$40:$DC$113,MATCH($A103,Rezultatai!$B$40:$B$113,0),MATCH(IL$7,Rezultatai!$H$40:$DC$40,0)),"")</f>
        <v>0</v>
      </c>
      <c r="IM103" s="1288"/>
      <c r="IN103" s="1288"/>
      <c r="IO103" s="1289"/>
      <c r="IP103" s="1288">
        <f ca="1">IFERROR(INDEX(Rezultatai!$H$40:$DC$113,MATCH($A103,Rezultatai!$B$40:$B$113,0),MATCH(IP$7,Rezultatai!$H$40:$DC$40,0)),"")</f>
        <v>0</v>
      </c>
      <c r="IQ103" s="1288"/>
      <c r="IR103" s="1288"/>
      <c r="IS103" s="1289"/>
      <c r="IT103" s="1288">
        <f ca="1">IFERROR(INDEX(Rezultatai!$H$40:$DC$113,MATCH($A103,Rezultatai!$B$40:$B$113,0),MATCH(IT$7,Rezultatai!$H$40:$DC$40,0)),"")</f>
        <v>0</v>
      </c>
      <c r="IU103" s="1288"/>
      <c r="IV103" s="1288"/>
      <c r="IW103" s="1289"/>
      <c r="IX103" s="1288">
        <f ca="1">IFERROR(INDEX(Rezultatai!$H$40:$DC$113,MATCH($A103,Rezultatai!$B$40:$B$113,0),MATCH(IX$7,Rezultatai!$H$40:$DC$40,0)),"")</f>
        <v>0</v>
      </c>
      <c r="IY103" s="1288"/>
      <c r="IZ103" s="1288"/>
      <c r="JA103" s="1289"/>
      <c r="JB103" s="1288">
        <f ca="1">IFERROR(INDEX(Rezultatai!$H$40:$DC$113,MATCH($A103,Rezultatai!$B$40:$B$113,0),MATCH(JB$7,Rezultatai!$H$40:$DC$40,0)),"")</f>
        <v>0</v>
      </c>
      <c r="JC103" s="1288"/>
      <c r="JD103" s="1288"/>
      <c r="JE103" s="1289"/>
      <c r="JF103" s="1288">
        <f ca="1">IFERROR(INDEX(Rezultatai!$H$40:$DC$113,MATCH($A103,Rezultatai!$B$40:$B$113,0),MATCH(JF$7,Rezultatai!$H$40:$DC$40,0)),"")</f>
        <v>0</v>
      </c>
      <c r="JG103" s="1288"/>
      <c r="JH103" s="1288"/>
      <c r="JI103" s="1289"/>
      <c r="JJ103" s="1288">
        <f ca="1">IFERROR(INDEX(Rezultatai!$H$40:$DC$113,MATCH($A103,Rezultatai!$B$40:$B$113,0),MATCH(JJ$7,Rezultatai!$H$40:$DC$40,0)),"")</f>
        <v>0</v>
      </c>
      <c r="JK103" s="1288"/>
      <c r="JL103" s="1288"/>
      <c r="JM103" s="1289"/>
      <c r="JN103" s="1288">
        <f ca="1">IFERROR(INDEX(Rezultatai!$H$40:$DC$113,MATCH($A103,Rezultatai!$B$40:$B$113,0),MATCH(JN$7,Rezultatai!$H$40:$DC$40,0)),"")</f>
        <v>0</v>
      </c>
      <c r="JO103" s="1288"/>
      <c r="JP103" s="1288"/>
      <c r="JQ103" s="1289"/>
      <c r="JR103" s="1288">
        <f ca="1">IFERROR(INDEX(Rezultatai!$H$40:$DC$113,MATCH($A103,Rezultatai!$B$40:$B$113,0),MATCH(JR$7,Rezultatai!$H$40:$DC$40,0)),"")</f>
        <v>0</v>
      </c>
      <c r="JS103" s="1288"/>
      <c r="JT103" s="1288"/>
      <c r="JU103" s="1289"/>
      <c r="JV103" s="1288">
        <f ca="1">IFERROR(INDEX(Rezultatai!$H$40:$DC$113,MATCH($A103,Rezultatai!$B$40:$B$113,0),MATCH(JV$7,Rezultatai!$H$40:$DC$40,0)),"")</f>
        <v>0</v>
      </c>
      <c r="JW103" s="1288"/>
      <c r="JX103" s="1288"/>
      <c r="JY103" s="1289"/>
      <c r="JZ103" s="1288">
        <f ca="1">IFERROR(INDEX(Rezultatai!$H$40:$DC$113,MATCH($A103,Rezultatai!$B$40:$B$113,0),MATCH(JZ$7,Rezultatai!$H$40:$DC$40,0)),"")</f>
        <v>0</v>
      </c>
      <c r="KA103" s="1288"/>
      <c r="KB103" s="1288"/>
      <c r="KC103" s="1289"/>
      <c r="KD103" s="1288">
        <f ca="1">IFERROR(INDEX(Rezultatai!$H$40:$DC$113,MATCH($A103,Rezultatai!$B$40:$B$113,0),MATCH(KD$7,Rezultatai!$H$40:$DC$40,0)),"")</f>
        <v>0</v>
      </c>
      <c r="KE103" s="1288"/>
      <c r="KF103" s="1288"/>
      <c r="KG103" s="1289"/>
      <c r="KH103" s="1288">
        <f ca="1">IFERROR(INDEX(Rezultatai!$H$40:$DC$113,MATCH($A103,Rezultatai!$B$40:$B$113,0),MATCH(KH$7,Rezultatai!$H$40:$DC$40,0)),"")</f>
        <v>0</v>
      </c>
      <c r="KI103" s="1288"/>
      <c r="KJ103" s="1288"/>
      <c r="KK103" s="1289"/>
      <c r="KL103" s="1288">
        <f ca="1">IFERROR(INDEX(Rezultatai!$H$40:$DC$113,MATCH($A103,Rezultatai!$B$40:$B$113,0),MATCH(KL$7,Rezultatai!$H$40:$DC$40,0)),"")</f>
        <v>0</v>
      </c>
      <c r="KM103" s="1288"/>
      <c r="KN103" s="1288"/>
      <c r="KO103" s="1289"/>
      <c r="KP103" s="1288">
        <f ca="1">IFERROR(INDEX(Rezultatai!$H$40:$DC$113,MATCH($A103,Rezultatai!$B$40:$B$113,0),MATCH(KP$7,Rezultatai!$H$40:$DC$40,0)),"")</f>
        <v>0</v>
      </c>
      <c r="KQ103" s="1288"/>
      <c r="KR103" s="1288"/>
      <c r="KS103" s="1289"/>
      <c r="KT103" s="1288">
        <f ca="1">IFERROR(INDEX(Rezultatai!$H$40:$DC$113,MATCH($A103,Rezultatai!$B$40:$B$113,0),MATCH(KT$7,Rezultatai!$H$40:$DC$40,0)),"")</f>
        <v>0</v>
      </c>
      <c r="KU103" s="1288"/>
      <c r="KV103" s="1288"/>
      <c r="KW103" s="1289"/>
      <c r="KX103" s="1288">
        <f ca="1">IFERROR(INDEX(Rezultatai!$H$40:$DC$113,MATCH($A103,Rezultatai!$B$40:$B$113,0),MATCH(KX$7,Rezultatai!$H$40:$DC$40,0)),"")</f>
        <v>0</v>
      </c>
      <c r="KY103" s="1288"/>
      <c r="KZ103" s="1288"/>
      <c r="LA103" s="1289"/>
      <c r="LB103" s="1288">
        <f ca="1">IFERROR(INDEX(Rezultatai!$H$40:$DC$113,MATCH($A103,Rezultatai!$B$40:$B$113,0),MATCH(LB$7,Rezultatai!$H$40:$DC$40,0)),"")</f>
        <v>0</v>
      </c>
      <c r="LC103" s="1288"/>
      <c r="LD103" s="1288"/>
      <c r="LE103" s="1289"/>
      <c r="LF103" s="1288">
        <f ca="1">IFERROR(INDEX(Rezultatai!$H$40:$DC$113,MATCH($A103,Rezultatai!$B$40:$B$113,0),MATCH(LF$7,Rezultatai!$H$40:$DC$40,0)),"")</f>
        <v>0</v>
      </c>
      <c r="LG103" s="1288"/>
      <c r="LH103" s="1288"/>
      <c r="LI103" s="1289"/>
      <c r="LJ103" s="1288">
        <f ca="1">IFERROR(INDEX(Rezultatai!$H$40:$DC$113,MATCH($A103,Rezultatai!$B$40:$B$113,0),MATCH(LJ$7,Rezultatai!$H$40:$DC$40,0)),"")</f>
        <v>0</v>
      </c>
      <c r="LK103" s="1288"/>
      <c r="LL103" s="1288"/>
      <c r="LM103" s="1289"/>
    </row>
    <row r="104" spans="1:325">
      <c r="A104" s="145" t="str">
        <f>IF(OR(Data3!F9="Grand Total",Data3!F9=0),"",Data3!F9)</f>
        <v>Bendroji suma</v>
      </c>
      <c r="B104" s="176" t="s">
        <v>548</v>
      </c>
      <c r="C104" s="193" t="str">
        <f ca="1">IFERROR(VLOOKUP(A104,Rezultatai!$B$43:$F$113,2,FALSE),"")</f>
        <v/>
      </c>
      <c r="D104" s="341">
        <f ca="1">SUMIF($F$6:$LM$6,"&lt;="&amp;PAL,$F104:$LM104)</f>
        <v>0</v>
      </c>
      <c r="E104" s="342"/>
      <c r="F104" s="1288" t="str">
        <f ca="1">IFERROR(INDEX(Rezultatai!$H$40:$DC$113,MATCH($A104,Rezultatai!$B$40:$B$113,0),MATCH(F$7,Rezultatai!$H$40:$DC$40,0)),"")</f>
        <v/>
      </c>
      <c r="G104" s="1288"/>
      <c r="H104" s="1288"/>
      <c r="I104" s="1289"/>
      <c r="J104" s="1288" t="str">
        <f ca="1">IFERROR(INDEX(Rezultatai!$H$40:$DC$113,MATCH($A104,Rezultatai!$B$40:$B$113,0),MATCH(J$7,Rezultatai!$H$40:$DC$40,0)),"")</f>
        <v/>
      </c>
      <c r="K104" s="1288"/>
      <c r="L104" s="1288"/>
      <c r="M104" s="1289"/>
      <c r="N104" s="1288" t="str">
        <f ca="1">IFERROR(INDEX(Rezultatai!$H$40:$DC$113,MATCH($A104,Rezultatai!$B$40:$B$113,0),MATCH(N$7,Rezultatai!$H$40:$DC$40,0)),"")</f>
        <v/>
      </c>
      <c r="O104" s="1288"/>
      <c r="P104" s="1288"/>
      <c r="Q104" s="1289"/>
      <c r="R104" s="1288" t="str">
        <f ca="1">IFERROR(INDEX(Rezultatai!$H$40:$DC$113,MATCH($A104,Rezultatai!$B$40:$B$113,0),MATCH(R$7,Rezultatai!$H$40:$DC$40,0)),"")</f>
        <v/>
      </c>
      <c r="S104" s="1288"/>
      <c r="T104" s="1288"/>
      <c r="U104" s="1289"/>
      <c r="V104" s="1288" t="str">
        <f ca="1">IFERROR(INDEX(Rezultatai!$H$40:$DC$113,MATCH($A104,Rezultatai!$B$40:$B$113,0),MATCH(V$7,Rezultatai!$H$40:$DC$40,0)),"")</f>
        <v/>
      </c>
      <c r="W104" s="1288"/>
      <c r="X104" s="1288"/>
      <c r="Y104" s="1289"/>
      <c r="Z104" s="1288" t="str">
        <f ca="1">IFERROR(INDEX(Rezultatai!$H$40:$DC$113,MATCH($A104,Rezultatai!$B$40:$B$113,0),MATCH(Z$7,Rezultatai!$H$40:$DC$40,0)),"")</f>
        <v/>
      </c>
      <c r="AA104" s="1288"/>
      <c r="AB104" s="1288"/>
      <c r="AC104" s="1289"/>
      <c r="AD104" s="1288" t="str">
        <f ca="1">IFERROR(INDEX(Rezultatai!$H$40:$DC$113,MATCH($A104,Rezultatai!$B$40:$B$113,0),MATCH(AD$7,Rezultatai!$H$40:$DC$40,0)),"")</f>
        <v/>
      </c>
      <c r="AE104" s="1288"/>
      <c r="AF104" s="1288"/>
      <c r="AG104" s="1289"/>
      <c r="AH104" s="1288" t="str">
        <f ca="1">IFERROR(INDEX(Rezultatai!$H$40:$DC$113,MATCH($A104,Rezultatai!$B$40:$B$113,0),MATCH(AH$7,Rezultatai!$H$40:$DC$40,0)),"")</f>
        <v/>
      </c>
      <c r="AI104" s="1288"/>
      <c r="AJ104" s="1288"/>
      <c r="AK104" s="1289"/>
      <c r="AL104" s="1288" t="str">
        <f ca="1">IFERROR(INDEX(Rezultatai!$H$40:$DC$113,MATCH($A104,Rezultatai!$B$40:$B$113,0),MATCH(AL$7,Rezultatai!$H$40:$DC$40,0)),"")</f>
        <v/>
      </c>
      <c r="AM104" s="1288"/>
      <c r="AN104" s="1288"/>
      <c r="AO104" s="1289"/>
      <c r="AP104" s="1288" t="str">
        <f ca="1">IFERROR(INDEX(Rezultatai!$H$40:$DC$113,MATCH($A104,Rezultatai!$B$40:$B$113,0),MATCH(AP$7,Rezultatai!$H$40:$DC$40,0)),"")</f>
        <v/>
      </c>
      <c r="AQ104" s="1288"/>
      <c r="AR104" s="1288"/>
      <c r="AS104" s="1289"/>
      <c r="AT104" s="1288" t="str">
        <f ca="1">IFERROR(INDEX(Rezultatai!$H$40:$DC$113,MATCH($A104,Rezultatai!$B$40:$B$113,0),MATCH(AT$7,Rezultatai!$H$40:$DC$40,0)),"")</f>
        <v/>
      </c>
      <c r="AU104" s="1288"/>
      <c r="AV104" s="1288"/>
      <c r="AW104" s="1289"/>
      <c r="AX104" s="1288" t="str">
        <f ca="1">IFERROR(INDEX(Rezultatai!$H$40:$DC$113,MATCH($A104,Rezultatai!$B$40:$B$113,0),MATCH(AX$7,Rezultatai!$H$40:$DC$40,0)),"")</f>
        <v/>
      </c>
      <c r="AY104" s="1288"/>
      <c r="AZ104" s="1288"/>
      <c r="BA104" s="1289"/>
      <c r="BB104" s="1288" t="str">
        <f ca="1">IFERROR(INDEX(Rezultatai!$H$40:$DC$113,MATCH($A104,Rezultatai!$B$40:$B$113,0),MATCH(BB$7,Rezultatai!$H$40:$DC$40,0)),"")</f>
        <v/>
      </c>
      <c r="BC104" s="1288"/>
      <c r="BD104" s="1288"/>
      <c r="BE104" s="1289"/>
      <c r="BF104" s="1288" t="str">
        <f ca="1">IFERROR(INDEX(Rezultatai!$H$40:$DC$113,MATCH($A104,Rezultatai!$B$40:$B$113,0),MATCH(BF$7,Rezultatai!$H$40:$DC$40,0)),"")</f>
        <v/>
      </c>
      <c r="BG104" s="1288"/>
      <c r="BH104" s="1288"/>
      <c r="BI104" s="1289"/>
      <c r="BJ104" s="1288" t="str">
        <f ca="1">IFERROR(INDEX(Rezultatai!$H$40:$DC$113,MATCH($A104,Rezultatai!$B$40:$B$113,0),MATCH(BJ$7,Rezultatai!$H$40:$DC$40,0)),"")</f>
        <v/>
      </c>
      <c r="BK104" s="1288"/>
      <c r="BL104" s="1288"/>
      <c r="BM104" s="1289"/>
      <c r="BN104" s="1288" t="str">
        <f ca="1">IFERROR(INDEX(Rezultatai!$H$40:$DC$113,MATCH($A104,Rezultatai!$B$40:$B$113,0),MATCH(BN$7,Rezultatai!$H$40:$DC$40,0)),"")</f>
        <v/>
      </c>
      <c r="BO104" s="1288"/>
      <c r="BP104" s="1288"/>
      <c r="BQ104" s="1289"/>
      <c r="BR104" s="1288" t="str">
        <f ca="1">IFERROR(INDEX(Rezultatai!$H$40:$DC$113,MATCH($A104,Rezultatai!$B$40:$B$113,0),MATCH(BR$7,Rezultatai!$H$40:$DC$40,0)),"")</f>
        <v/>
      </c>
      <c r="BS104" s="1288"/>
      <c r="BT104" s="1288"/>
      <c r="BU104" s="1289"/>
      <c r="BV104" s="1288" t="str">
        <f ca="1">IFERROR(INDEX(Rezultatai!$H$40:$DC$113,MATCH($A104,Rezultatai!$B$40:$B$113,0),MATCH(BV$7,Rezultatai!$H$40:$DC$40,0)),"")</f>
        <v/>
      </c>
      <c r="BW104" s="1288"/>
      <c r="BX104" s="1288"/>
      <c r="BY104" s="1289"/>
      <c r="BZ104" s="1288" t="str">
        <f ca="1">IFERROR(INDEX(Rezultatai!$H$40:$DC$113,MATCH($A104,Rezultatai!$B$40:$B$113,0),MATCH(BZ$7,Rezultatai!$H$40:$DC$40,0)),"")</f>
        <v/>
      </c>
      <c r="CA104" s="1288"/>
      <c r="CB104" s="1288"/>
      <c r="CC104" s="1289"/>
      <c r="CD104" s="1288" t="str">
        <f ca="1">IFERROR(INDEX(Rezultatai!$H$40:$DC$113,MATCH($A104,Rezultatai!$B$40:$B$113,0),MATCH(CD$7,Rezultatai!$H$40:$DC$40,0)),"")</f>
        <v/>
      </c>
      <c r="CE104" s="1288"/>
      <c r="CF104" s="1288"/>
      <c r="CG104" s="1289"/>
      <c r="CH104" s="1288" t="str">
        <f ca="1">IFERROR(INDEX(Rezultatai!$H$40:$DC$113,MATCH($A104,Rezultatai!$B$40:$B$113,0),MATCH(CH$7,Rezultatai!$H$40:$DC$40,0)),"")</f>
        <v/>
      </c>
      <c r="CI104" s="1288"/>
      <c r="CJ104" s="1288"/>
      <c r="CK104" s="1289"/>
      <c r="CL104" s="1288" t="str">
        <f ca="1">IFERROR(INDEX(Rezultatai!$H$40:$DC$113,MATCH($A104,Rezultatai!$B$40:$B$113,0),MATCH(CL$7,Rezultatai!$H$40:$DC$40,0)),"")</f>
        <v/>
      </c>
      <c r="CM104" s="1288"/>
      <c r="CN104" s="1288"/>
      <c r="CO104" s="1289"/>
      <c r="CP104" s="1288" t="str">
        <f ca="1">IFERROR(INDEX(Rezultatai!$H$40:$DC$113,MATCH($A104,Rezultatai!$B$40:$B$113,0),MATCH(CP$7,Rezultatai!$H$40:$DC$40,0)),"")</f>
        <v/>
      </c>
      <c r="CQ104" s="1288"/>
      <c r="CR104" s="1288"/>
      <c r="CS104" s="1289"/>
      <c r="CT104" s="1288" t="str">
        <f ca="1">IFERROR(INDEX(Rezultatai!$H$40:$DC$113,MATCH($A104,Rezultatai!$B$40:$B$113,0),MATCH(CT$7,Rezultatai!$H$40:$DC$40,0)),"")</f>
        <v/>
      </c>
      <c r="CU104" s="1288"/>
      <c r="CV104" s="1288"/>
      <c r="CW104" s="1289"/>
      <c r="CX104" s="1288" t="str">
        <f ca="1">IFERROR(INDEX(Rezultatai!$H$40:$DC$113,MATCH($A104,Rezultatai!$B$40:$B$113,0),MATCH(CX$7,Rezultatai!$H$40:$DC$40,0)),"")</f>
        <v/>
      </c>
      <c r="CY104" s="1288"/>
      <c r="CZ104" s="1288"/>
      <c r="DA104" s="1289"/>
      <c r="DB104" s="1288" t="str">
        <f ca="1">IFERROR(INDEX(Rezultatai!$H$40:$DC$113,MATCH($A104,Rezultatai!$B$40:$B$113,0),MATCH(DB$7,Rezultatai!$H$40:$DC$40,0)),"")</f>
        <v/>
      </c>
      <c r="DC104" s="1288"/>
      <c r="DD104" s="1288"/>
      <c r="DE104" s="1289"/>
      <c r="DF104" s="1288" t="str">
        <f ca="1">IFERROR(INDEX(Rezultatai!$H$40:$DC$113,MATCH($A104,Rezultatai!$B$40:$B$113,0),MATCH(DF$7,Rezultatai!$H$40:$DC$40,0)),"")</f>
        <v/>
      </c>
      <c r="DG104" s="1288"/>
      <c r="DH104" s="1288"/>
      <c r="DI104" s="1289"/>
      <c r="DJ104" s="1288" t="str">
        <f ca="1">IFERROR(INDEX(Rezultatai!$H$40:$DC$113,MATCH($A104,Rezultatai!$B$40:$B$113,0),MATCH(DJ$7,Rezultatai!$H$40:$DC$40,0)),"")</f>
        <v/>
      </c>
      <c r="DK104" s="1288"/>
      <c r="DL104" s="1288"/>
      <c r="DM104" s="1289"/>
      <c r="DN104" s="1288" t="str">
        <f ca="1">IFERROR(INDEX(Rezultatai!$H$40:$DC$113,MATCH($A104,Rezultatai!$B$40:$B$113,0),MATCH(DN$7,Rezultatai!$H$40:$DC$40,0)),"")</f>
        <v/>
      </c>
      <c r="DO104" s="1288"/>
      <c r="DP104" s="1288"/>
      <c r="DQ104" s="1289"/>
      <c r="DR104" s="1288" t="str">
        <f ca="1">IFERROR(INDEX(Rezultatai!$H$40:$DC$113,MATCH($A104,Rezultatai!$B$40:$B$113,0),MATCH(DR$7,Rezultatai!$H$40:$DC$40,0)),"")</f>
        <v/>
      </c>
      <c r="DS104" s="1288"/>
      <c r="DT104" s="1288"/>
      <c r="DU104" s="1289"/>
      <c r="DV104" s="1288" t="str">
        <f ca="1">IFERROR(INDEX(Rezultatai!$H$40:$DC$113,MATCH($A104,Rezultatai!$B$40:$B$113,0),MATCH(DV$7,Rezultatai!$H$40:$DC$40,0)),"")</f>
        <v/>
      </c>
      <c r="DW104" s="1288"/>
      <c r="DX104" s="1288"/>
      <c r="DY104" s="1289"/>
      <c r="DZ104" s="1288" t="str">
        <f ca="1">IFERROR(INDEX(Rezultatai!$H$40:$DC$113,MATCH($A104,Rezultatai!$B$40:$B$113,0),MATCH(DZ$7,Rezultatai!$H$40:$DC$40,0)),"")</f>
        <v/>
      </c>
      <c r="EA104" s="1288"/>
      <c r="EB104" s="1288"/>
      <c r="EC104" s="1289"/>
      <c r="ED104" s="1288" t="str">
        <f ca="1">IFERROR(INDEX(Rezultatai!$H$40:$DC$113,MATCH($A104,Rezultatai!$B$40:$B$113,0),MATCH(ED$7,Rezultatai!$H$40:$DC$40,0)),"")</f>
        <v/>
      </c>
      <c r="EE104" s="1288"/>
      <c r="EF104" s="1288"/>
      <c r="EG104" s="1289"/>
      <c r="EH104" s="1288" t="str">
        <f ca="1">IFERROR(INDEX(Rezultatai!$H$40:$DC$113,MATCH($A104,Rezultatai!$B$40:$B$113,0),MATCH(EH$7,Rezultatai!$H$40:$DC$40,0)),"")</f>
        <v/>
      </c>
      <c r="EI104" s="1288"/>
      <c r="EJ104" s="1288"/>
      <c r="EK104" s="1289"/>
      <c r="EL104" s="1288" t="str">
        <f ca="1">IFERROR(INDEX(Rezultatai!$H$40:$DC$113,MATCH($A104,Rezultatai!$B$40:$B$113,0),MATCH(EL$7,Rezultatai!$H$40:$DC$40,0)),"")</f>
        <v/>
      </c>
      <c r="EM104" s="1288"/>
      <c r="EN104" s="1288"/>
      <c r="EO104" s="1289"/>
      <c r="EP104" s="1288" t="str">
        <f ca="1">IFERROR(INDEX(Rezultatai!$H$40:$DC$113,MATCH($A104,Rezultatai!$B$40:$B$113,0),MATCH(EP$7,Rezultatai!$H$40:$DC$40,0)),"")</f>
        <v/>
      </c>
      <c r="EQ104" s="1288"/>
      <c r="ER104" s="1288"/>
      <c r="ES104" s="1289"/>
      <c r="ET104" s="1288" t="str">
        <f ca="1">IFERROR(INDEX(Rezultatai!$H$40:$DC$113,MATCH($A104,Rezultatai!$B$40:$B$113,0),MATCH(ET$7,Rezultatai!$H$40:$DC$40,0)),"")</f>
        <v/>
      </c>
      <c r="EU104" s="1288"/>
      <c r="EV104" s="1288"/>
      <c r="EW104" s="1289"/>
      <c r="EX104" s="1288" t="str">
        <f ca="1">IFERROR(INDEX(Rezultatai!$H$40:$DC$113,MATCH($A104,Rezultatai!$B$40:$B$113,0),MATCH(EX$7,Rezultatai!$H$40:$DC$40,0)),"")</f>
        <v/>
      </c>
      <c r="EY104" s="1288"/>
      <c r="EZ104" s="1288"/>
      <c r="FA104" s="1289"/>
      <c r="FB104" s="1288" t="str">
        <f ca="1">IFERROR(INDEX(Rezultatai!$H$40:$DC$113,MATCH($A104,Rezultatai!$B$40:$B$113,0),MATCH(FB$7,Rezultatai!$H$40:$DC$40,0)),"")</f>
        <v/>
      </c>
      <c r="FC104" s="1288"/>
      <c r="FD104" s="1288"/>
      <c r="FE104" s="1289"/>
      <c r="FF104" s="1288" t="str">
        <f ca="1">IFERROR(INDEX(Rezultatai!$H$40:$DC$113,MATCH($A104,Rezultatai!$B$40:$B$113,0),MATCH(FF$7,Rezultatai!$H$40:$DC$40,0)),"")</f>
        <v/>
      </c>
      <c r="FG104" s="1288"/>
      <c r="FH104" s="1288"/>
      <c r="FI104" s="1289"/>
      <c r="FJ104" s="1288" t="str">
        <f ca="1">IFERROR(INDEX(Rezultatai!$H$40:$DC$113,MATCH($A104,Rezultatai!$B$40:$B$113,0),MATCH(FJ$7,Rezultatai!$H$40:$DC$40,0)),"")</f>
        <v/>
      </c>
      <c r="FK104" s="1288"/>
      <c r="FL104" s="1288"/>
      <c r="FM104" s="1289"/>
      <c r="FN104" s="1288" t="str">
        <f ca="1">IFERROR(INDEX(Rezultatai!$H$40:$DC$113,MATCH($A104,Rezultatai!$B$40:$B$113,0),MATCH(FN$7,Rezultatai!$H$40:$DC$40,0)),"")</f>
        <v/>
      </c>
      <c r="FO104" s="1288"/>
      <c r="FP104" s="1288"/>
      <c r="FQ104" s="1289"/>
      <c r="FR104" s="1288" t="str">
        <f ca="1">IFERROR(INDEX(Rezultatai!$H$40:$DC$113,MATCH($A104,Rezultatai!$B$40:$B$113,0),MATCH(FR$7,Rezultatai!$H$40:$DC$40,0)),"")</f>
        <v/>
      </c>
      <c r="FS104" s="1288"/>
      <c r="FT104" s="1288"/>
      <c r="FU104" s="1289"/>
      <c r="FV104" s="1288" t="str">
        <f ca="1">IFERROR(INDEX(Rezultatai!$H$40:$DC$113,MATCH($A104,Rezultatai!$B$40:$B$113,0),MATCH(FV$7,Rezultatai!$H$40:$DC$40,0)),"")</f>
        <v/>
      </c>
      <c r="FW104" s="1288"/>
      <c r="FX104" s="1288"/>
      <c r="FY104" s="1289"/>
      <c r="FZ104" s="1288" t="str">
        <f ca="1">IFERROR(INDEX(Rezultatai!$H$40:$DC$113,MATCH($A104,Rezultatai!$B$40:$B$113,0),MATCH(FZ$7,Rezultatai!$H$40:$DC$40,0)),"")</f>
        <v/>
      </c>
      <c r="GA104" s="1288"/>
      <c r="GB104" s="1288"/>
      <c r="GC104" s="1289"/>
      <c r="GD104" s="1288" t="str">
        <f ca="1">IFERROR(INDEX(Rezultatai!$H$40:$DC$113,MATCH($A104,Rezultatai!$B$40:$B$113,0),MATCH(GD$7,Rezultatai!$H$40:$DC$40,0)),"")</f>
        <v/>
      </c>
      <c r="GE104" s="1288"/>
      <c r="GF104" s="1288"/>
      <c r="GG104" s="1289"/>
      <c r="GH104" s="1288" t="str">
        <f ca="1">IFERROR(INDEX(Rezultatai!$H$40:$DC$113,MATCH($A104,Rezultatai!$B$40:$B$113,0),MATCH(GH$7,Rezultatai!$H$40:$DC$40,0)),"")</f>
        <v/>
      </c>
      <c r="GI104" s="1288"/>
      <c r="GJ104" s="1288"/>
      <c r="GK104" s="1289"/>
      <c r="GL104" s="1288" t="str">
        <f ca="1">IFERROR(INDEX(Rezultatai!$H$40:$DC$113,MATCH($A104,Rezultatai!$B$40:$B$113,0),MATCH(GL$7,Rezultatai!$H$40:$DC$40,0)),"")</f>
        <v/>
      </c>
      <c r="GM104" s="1288"/>
      <c r="GN104" s="1288"/>
      <c r="GO104" s="1289"/>
      <c r="GP104" s="1288" t="str">
        <f ca="1">IFERROR(INDEX(Rezultatai!$H$40:$DC$113,MATCH($A104,Rezultatai!$B$40:$B$113,0),MATCH(GP$7,Rezultatai!$H$40:$DC$40,0)),"")</f>
        <v/>
      </c>
      <c r="GQ104" s="1288"/>
      <c r="GR104" s="1288"/>
      <c r="GS104" s="1289"/>
      <c r="GT104" s="1288" t="str">
        <f ca="1">IFERROR(INDEX(Rezultatai!$H$40:$DC$113,MATCH($A104,Rezultatai!$B$40:$B$113,0),MATCH(GT$7,Rezultatai!$H$40:$DC$40,0)),"")</f>
        <v/>
      </c>
      <c r="GU104" s="1288"/>
      <c r="GV104" s="1288"/>
      <c r="GW104" s="1289"/>
      <c r="GX104" s="1288" t="str">
        <f ca="1">IFERROR(INDEX(Rezultatai!$H$40:$DC$113,MATCH($A104,Rezultatai!$B$40:$B$113,0),MATCH(GX$7,Rezultatai!$H$40:$DC$40,0)),"")</f>
        <v/>
      </c>
      <c r="GY104" s="1288"/>
      <c r="GZ104" s="1288"/>
      <c r="HA104" s="1289"/>
      <c r="HB104" s="1288" t="str">
        <f ca="1">IFERROR(INDEX(Rezultatai!$H$40:$DC$113,MATCH($A104,Rezultatai!$B$40:$B$113,0),MATCH(HB$7,Rezultatai!$H$40:$DC$40,0)),"")</f>
        <v/>
      </c>
      <c r="HC104" s="1288"/>
      <c r="HD104" s="1288"/>
      <c r="HE104" s="1289"/>
      <c r="HF104" s="1288" t="str">
        <f ca="1">IFERROR(INDEX(Rezultatai!$H$40:$DC$113,MATCH($A104,Rezultatai!$B$40:$B$113,0),MATCH(HF$7,Rezultatai!$H$40:$DC$40,0)),"")</f>
        <v/>
      </c>
      <c r="HG104" s="1288"/>
      <c r="HH104" s="1288"/>
      <c r="HI104" s="1289"/>
      <c r="HJ104" s="1288" t="str">
        <f ca="1">IFERROR(INDEX(Rezultatai!$H$40:$DC$113,MATCH($A104,Rezultatai!$B$40:$B$113,0),MATCH(HJ$7,Rezultatai!$H$40:$DC$40,0)),"")</f>
        <v/>
      </c>
      <c r="HK104" s="1288"/>
      <c r="HL104" s="1288"/>
      <c r="HM104" s="1289"/>
      <c r="HN104" s="1288" t="str">
        <f ca="1">IFERROR(INDEX(Rezultatai!$H$40:$DC$113,MATCH($A104,Rezultatai!$B$40:$B$113,0),MATCH(HN$7,Rezultatai!$H$40:$DC$40,0)),"")</f>
        <v/>
      </c>
      <c r="HO104" s="1288"/>
      <c r="HP104" s="1288"/>
      <c r="HQ104" s="1289"/>
      <c r="HR104" s="1288" t="str">
        <f ca="1">IFERROR(INDEX(Rezultatai!$H$40:$DC$113,MATCH($A104,Rezultatai!$B$40:$B$113,0),MATCH(HR$7,Rezultatai!$H$40:$DC$40,0)),"")</f>
        <v/>
      </c>
      <c r="HS104" s="1288"/>
      <c r="HT104" s="1288"/>
      <c r="HU104" s="1289"/>
      <c r="HV104" s="1288" t="str">
        <f ca="1">IFERROR(INDEX(Rezultatai!$H$40:$DC$113,MATCH($A104,Rezultatai!$B$40:$B$113,0),MATCH(HV$7,Rezultatai!$H$40:$DC$40,0)),"")</f>
        <v/>
      </c>
      <c r="HW104" s="1288"/>
      <c r="HX104" s="1288"/>
      <c r="HY104" s="1289"/>
      <c r="HZ104" s="1288" t="str">
        <f ca="1">IFERROR(INDEX(Rezultatai!$H$40:$DC$113,MATCH($A104,Rezultatai!$B$40:$B$113,0),MATCH(HZ$7,Rezultatai!$H$40:$DC$40,0)),"")</f>
        <v/>
      </c>
      <c r="IA104" s="1288"/>
      <c r="IB104" s="1288"/>
      <c r="IC104" s="1289"/>
      <c r="ID104" s="1288" t="str">
        <f ca="1">IFERROR(INDEX(Rezultatai!$H$40:$DC$113,MATCH($A104,Rezultatai!$B$40:$B$113,0),MATCH(ID$7,Rezultatai!$H$40:$DC$40,0)),"")</f>
        <v/>
      </c>
      <c r="IE104" s="1288"/>
      <c r="IF104" s="1288"/>
      <c r="IG104" s="1289"/>
      <c r="IH104" s="1288" t="str">
        <f ca="1">IFERROR(INDEX(Rezultatai!$H$40:$DC$113,MATCH($A104,Rezultatai!$B$40:$B$113,0),MATCH(IH$7,Rezultatai!$H$40:$DC$40,0)),"")</f>
        <v/>
      </c>
      <c r="II104" s="1288"/>
      <c r="IJ104" s="1288"/>
      <c r="IK104" s="1289"/>
      <c r="IL104" s="1288" t="str">
        <f ca="1">IFERROR(INDEX(Rezultatai!$H$40:$DC$113,MATCH($A104,Rezultatai!$B$40:$B$113,0),MATCH(IL$7,Rezultatai!$H$40:$DC$40,0)),"")</f>
        <v/>
      </c>
      <c r="IM104" s="1288"/>
      <c r="IN104" s="1288"/>
      <c r="IO104" s="1289"/>
      <c r="IP104" s="1288" t="str">
        <f ca="1">IFERROR(INDEX(Rezultatai!$H$40:$DC$113,MATCH($A104,Rezultatai!$B$40:$B$113,0),MATCH(IP$7,Rezultatai!$H$40:$DC$40,0)),"")</f>
        <v/>
      </c>
      <c r="IQ104" s="1288"/>
      <c r="IR104" s="1288"/>
      <c r="IS104" s="1289"/>
      <c r="IT104" s="1288" t="str">
        <f ca="1">IFERROR(INDEX(Rezultatai!$H$40:$DC$113,MATCH($A104,Rezultatai!$B$40:$B$113,0),MATCH(IT$7,Rezultatai!$H$40:$DC$40,0)),"")</f>
        <v/>
      </c>
      <c r="IU104" s="1288"/>
      <c r="IV104" s="1288"/>
      <c r="IW104" s="1289"/>
      <c r="IX104" s="1288" t="str">
        <f ca="1">IFERROR(INDEX(Rezultatai!$H$40:$DC$113,MATCH($A104,Rezultatai!$B$40:$B$113,0),MATCH(IX$7,Rezultatai!$H$40:$DC$40,0)),"")</f>
        <v/>
      </c>
      <c r="IY104" s="1288"/>
      <c r="IZ104" s="1288"/>
      <c r="JA104" s="1289"/>
      <c r="JB104" s="1288" t="str">
        <f ca="1">IFERROR(INDEX(Rezultatai!$H$40:$DC$113,MATCH($A104,Rezultatai!$B$40:$B$113,0),MATCH(JB$7,Rezultatai!$H$40:$DC$40,0)),"")</f>
        <v/>
      </c>
      <c r="JC104" s="1288"/>
      <c r="JD104" s="1288"/>
      <c r="JE104" s="1289"/>
      <c r="JF104" s="1288" t="str">
        <f ca="1">IFERROR(INDEX(Rezultatai!$H$40:$DC$113,MATCH($A104,Rezultatai!$B$40:$B$113,0),MATCH(JF$7,Rezultatai!$H$40:$DC$40,0)),"")</f>
        <v/>
      </c>
      <c r="JG104" s="1288"/>
      <c r="JH104" s="1288"/>
      <c r="JI104" s="1289"/>
      <c r="JJ104" s="1288" t="str">
        <f ca="1">IFERROR(INDEX(Rezultatai!$H$40:$DC$113,MATCH($A104,Rezultatai!$B$40:$B$113,0),MATCH(JJ$7,Rezultatai!$H$40:$DC$40,0)),"")</f>
        <v/>
      </c>
      <c r="JK104" s="1288"/>
      <c r="JL104" s="1288"/>
      <c r="JM104" s="1289"/>
      <c r="JN104" s="1288" t="str">
        <f ca="1">IFERROR(INDEX(Rezultatai!$H$40:$DC$113,MATCH($A104,Rezultatai!$B$40:$B$113,0),MATCH(JN$7,Rezultatai!$H$40:$DC$40,0)),"")</f>
        <v/>
      </c>
      <c r="JO104" s="1288"/>
      <c r="JP104" s="1288"/>
      <c r="JQ104" s="1289"/>
      <c r="JR104" s="1288" t="str">
        <f ca="1">IFERROR(INDEX(Rezultatai!$H$40:$DC$113,MATCH($A104,Rezultatai!$B$40:$B$113,0),MATCH(JR$7,Rezultatai!$H$40:$DC$40,0)),"")</f>
        <v/>
      </c>
      <c r="JS104" s="1288"/>
      <c r="JT104" s="1288"/>
      <c r="JU104" s="1289"/>
      <c r="JV104" s="1288" t="str">
        <f ca="1">IFERROR(INDEX(Rezultatai!$H$40:$DC$113,MATCH($A104,Rezultatai!$B$40:$B$113,0),MATCH(JV$7,Rezultatai!$H$40:$DC$40,0)),"")</f>
        <v/>
      </c>
      <c r="JW104" s="1288"/>
      <c r="JX104" s="1288"/>
      <c r="JY104" s="1289"/>
      <c r="JZ104" s="1288" t="str">
        <f ca="1">IFERROR(INDEX(Rezultatai!$H$40:$DC$113,MATCH($A104,Rezultatai!$B$40:$B$113,0),MATCH(JZ$7,Rezultatai!$H$40:$DC$40,0)),"")</f>
        <v/>
      </c>
      <c r="KA104" s="1288"/>
      <c r="KB104" s="1288"/>
      <c r="KC104" s="1289"/>
      <c r="KD104" s="1288" t="str">
        <f ca="1">IFERROR(INDEX(Rezultatai!$H$40:$DC$113,MATCH($A104,Rezultatai!$B$40:$B$113,0),MATCH(KD$7,Rezultatai!$H$40:$DC$40,0)),"")</f>
        <v/>
      </c>
      <c r="KE104" s="1288"/>
      <c r="KF104" s="1288"/>
      <c r="KG104" s="1289"/>
      <c r="KH104" s="1288" t="str">
        <f ca="1">IFERROR(INDEX(Rezultatai!$H$40:$DC$113,MATCH($A104,Rezultatai!$B$40:$B$113,0),MATCH(KH$7,Rezultatai!$H$40:$DC$40,0)),"")</f>
        <v/>
      </c>
      <c r="KI104" s="1288"/>
      <c r="KJ104" s="1288"/>
      <c r="KK104" s="1289"/>
      <c r="KL104" s="1288" t="str">
        <f ca="1">IFERROR(INDEX(Rezultatai!$H$40:$DC$113,MATCH($A104,Rezultatai!$B$40:$B$113,0),MATCH(KL$7,Rezultatai!$H$40:$DC$40,0)),"")</f>
        <v/>
      </c>
      <c r="KM104" s="1288"/>
      <c r="KN104" s="1288"/>
      <c r="KO104" s="1289"/>
      <c r="KP104" s="1288" t="str">
        <f ca="1">IFERROR(INDEX(Rezultatai!$H$40:$DC$113,MATCH($A104,Rezultatai!$B$40:$B$113,0),MATCH(KP$7,Rezultatai!$H$40:$DC$40,0)),"")</f>
        <v/>
      </c>
      <c r="KQ104" s="1288"/>
      <c r="KR104" s="1288"/>
      <c r="KS104" s="1289"/>
      <c r="KT104" s="1288" t="str">
        <f ca="1">IFERROR(INDEX(Rezultatai!$H$40:$DC$113,MATCH($A104,Rezultatai!$B$40:$B$113,0),MATCH(KT$7,Rezultatai!$H$40:$DC$40,0)),"")</f>
        <v/>
      </c>
      <c r="KU104" s="1288"/>
      <c r="KV104" s="1288"/>
      <c r="KW104" s="1289"/>
      <c r="KX104" s="1288" t="str">
        <f ca="1">IFERROR(INDEX(Rezultatai!$H$40:$DC$113,MATCH($A104,Rezultatai!$B$40:$B$113,0),MATCH(KX$7,Rezultatai!$H$40:$DC$40,0)),"")</f>
        <v/>
      </c>
      <c r="KY104" s="1288"/>
      <c r="KZ104" s="1288"/>
      <c r="LA104" s="1289"/>
      <c r="LB104" s="1288" t="str">
        <f ca="1">IFERROR(INDEX(Rezultatai!$H$40:$DC$113,MATCH($A104,Rezultatai!$B$40:$B$113,0),MATCH(LB$7,Rezultatai!$H$40:$DC$40,0)),"")</f>
        <v/>
      </c>
      <c r="LC104" s="1288"/>
      <c r="LD104" s="1288"/>
      <c r="LE104" s="1289"/>
      <c r="LF104" s="1288" t="str">
        <f ca="1">IFERROR(INDEX(Rezultatai!$H$40:$DC$113,MATCH($A104,Rezultatai!$B$40:$B$113,0),MATCH(LF$7,Rezultatai!$H$40:$DC$40,0)),"")</f>
        <v/>
      </c>
      <c r="LG104" s="1288"/>
      <c r="LH104" s="1288"/>
      <c r="LI104" s="1289"/>
      <c r="LJ104" s="1288" t="str">
        <f ca="1">IFERROR(INDEX(Rezultatai!$H$40:$DC$113,MATCH($A104,Rezultatai!$B$40:$B$113,0),MATCH(LJ$7,Rezultatai!$H$40:$DC$40,0)),"")</f>
        <v/>
      </c>
      <c r="LK104" s="1288"/>
      <c r="LL104" s="1288"/>
      <c r="LM104" s="1289"/>
    </row>
    <row r="105" spans="1:325" hidden="1">
      <c r="A105" s="145" t="str">
        <f>IF(OR(Data3!F10="Grand Total",Data3!F10=0),"",Data3!F10)</f>
        <v/>
      </c>
      <c r="B105" s="176" t="s">
        <v>549</v>
      </c>
      <c r="C105" s="193" t="str">
        <f ca="1">IFERROR(VLOOKUP(A105,Rezultatai!$B$43:$F$113,2,FALSE),"")</f>
        <v/>
      </c>
      <c r="D105" s="341">
        <f ca="1">SUMIF($F$6:$LM$6,"&lt;="&amp;PAL,$F105:$LM105)</f>
        <v>0</v>
      </c>
      <c r="E105" s="342"/>
      <c r="F105" s="1288" t="str">
        <f ca="1">IFERROR(INDEX(Rezultatai!$H$40:$DC$113,MATCH($A105,Rezultatai!$B$40:$B$113,0),MATCH(F$7,Rezultatai!$H$40:$DC$40,0)),"")</f>
        <v/>
      </c>
      <c r="G105" s="1288"/>
      <c r="H105" s="1288"/>
      <c r="I105" s="1289"/>
      <c r="J105" s="1288" t="str">
        <f ca="1">IFERROR(INDEX(Rezultatai!$H$40:$DC$113,MATCH($A105,Rezultatai!$B$40:$B$113,0),MATCH(J$7,Rezultatai!$H$40:$DC$40,0)),"")</f>
        <v/>
      </c>
      <c r="K105" s="1288"/>
      <c r="L105" s="1288"/>
      <c r="M105" s="1289"/>
      <c r="N105" s="1288" t="str">
        <f ca="1">IFERROR(INDEX(Rezultatai!$H$40:$DC$113,MATCH($A105,Rezultatai!$B$40:$B$113,0),MATCH(N$7,Rezultatai!$H$40:$DC$40,0)),"")</f>
        <v/>
      </c>
      <c r="O105" s="1288"/>
      <c r="P105" s="1288"/>
      <c r="Q105" s="1289"/>
      <c r="R105" s="1288" t="str">
        <f ca="1">IFERROR(INDEX(Rezultatai!$H$40:$DC$113,MATCH($A105,Rezultatai!$B$40:$B$113,0),MATCH(R$7,Rezultatai!$H$40:$DC$40,0)),"")</f>
        <v/>
      </c>
      <c r="S105" s="1288"/>
      <c r="T105" s="1288"/>
      <c r="U105" s="1289"/>
      <c r="V105" s="1288" t="str">
        <f ca="1">IFERROR(INDEX(Rezultatai!$H$40:$DC$113,MATCH($A105,Rezultatai!$B$40:$B$113,0),MATCH(V$7,Rezultatai!$H$40:$DC$40,0)),"")</f>
        <v/>
      </c>
      <c r="W105" s="1288"/>
      <c r="X105" s="1288"/>
      <c r="Y105" s="1289"/>
      <c r="Z105" s="1288" t="str">
        <f ca="1">IFERROR(INDEX(Rezultatai!$H$40:$DC$113,MATCH($A105,Rezultatai!$B$40:$B$113,0),MATCH(Z$7,Rezultatai!$H$40:$DC$40,0)),"")</f>
        <v/>
      </c>
      <c r="AA105" s="1288"/>
      <c r="AB105" s="1288"/>
      <c r="AC105" s="1289"/>
      <c r="AD105" s="1288" t="str">
        <f ca="1">IFERROR(INDEX(Rezultatai!$H$40:$DC$113,MATCH($A105,Rezultatai!$B$40:$B$113,0),MATCH(AD$7,Rezultatai!$H$40:$DC$40,0)),"")</f>
        <v/>
      </c>
      <c r="AE105" s="1288"/>
      <c r="AF105" s="1288"/>
      <c r="AG105" s="1289"/>
      <c r="AH105" s="1288" t="str">
        <f ca="1">IFERROR(INDEX(Rezultatai!$H$40:$DC$113,MATCH($A105,Rezultatai!$B$40:$B$113,0),MATCH(AH$7,Rezultatai!$H$40:$DC$40,0)),"")</f>
        <v/>
      </c>
      <c r="AI105" s="1288"/>
      <c r="AJ105" s="1288"/>
      <c r="AK105" s="1289"/>
      <c r="AL105" s="1288" t="str">
        <f ca="1">IFERROR(INDEX(Rezultatai!$H$40:$DC$113,MATCH($A105,Rezultatai!$B$40:$B$113,0),MATCH(AL$7,Rezultatai!$H$40:$DC$40,0)),"")</f>
        <v/>
      </c>
      <c r="AM105" s="1288"/>
      <c r="AN105" s="1288"/>
      <c r="AO105" s="1289"/>
      <c r="AP105" s="1288" t="str">
        <f ca="1">IFERROR(INDEX(Rezultatai!$H$40:$DC$113,MATCH($A105,Rezultatai!$B$40:$B$113,0),MATCH(AP$7,Rezultatai!$H$40:$DC$40,0)),"")</f>
        <v/>
      </c>
      <c r="AQ105" s="1288"/>
      <c r="AR105" s="1288"/>
      <c r="AS105" s="1289"/>
      <c r="AT105" s="1288" t="str">
        <f ca="1">IFERROR(INDEX(Rezultatai!$H$40:$DC$113,MATCH($A105,Rezultatai!$B$40:$B$113,0),MATCH(AT$7,Rezultatai!$H$40:$DC$40,0)),"")</f>
        <v/>
      </c>
      <c r="AU105" s="1288"/>
      <c r="AV105" s="1288"/>
      <c r="AW105" s="1289"/>
      <c r="AX105" s="1288" t="str">
        <f ca="1">IFERROR(INDEX(Rezultatai!$H$40:$DC$113,MATCH($A105,Rezultatai!$B$40:$B$113,0),MATCH(AX$7,Rezultatai!$H$40:$DC$40,0)),"")</f>
        <v/>
      </c>
      <c r="AY105" s="1288"/>
      <c r="AZ105" s="1288"/>
      <c r="BA105" s="1289"/>
      <c r="BB105" s="1288" t="str">
        <f ca="1">IFERROR(INDEX(Rezultatai!$H$40:$DC$113,MATCH($A105,Rezultatai!$B$40:$B$113,0),MATCH(BB$7,Rezultatai!$H$40:$DC$40,0)),"")</f>
        <v/>
      </c>
      <c r="BC105" s="1288"/>
      <c r="BD105" s="1288"/>
      <c r="BE105" s="1289"/>
      <c r="BF105" s="1288" t="str">
        <f ca="1">IFERROR(INDEX(Rezultatai!$H$40:$DC$113,MATCH($A105,Rezultatai!$B$40:$B$113,0),MATCH(BF$7,Rezultatai!$H$40:$DC$40,0)),"")</f>
        <v/>
      </c>
      <c r="BG105" s="1288"/>
      <c r="BH105" s="1288"/>
      <c r="BI105" s="1289"/>
      <c r="BJ105" s="1288" t="str">
        <f ca="1">IFERROR(INDEX(Rezultatai!$H$40:$DC$113,MATCH($A105,Rezultatai!$B$40:$B$113,0),MATCH(BJ$7,Rezultatai!$H$40:$DC$40,0)),"")</f>
        <v/>
      </c>
      <c r="BK105" s="1288"/>
      <c r="BL105" s="1288"/>
      <c r="BM105" s="1289"/>
      <c r="BN105" s="1288" t="str">
        <f ca="1">IFERROR(INDEX(Rezultatai!$H$40:$DC$113,MATCH($A105,Rezultatai!$B$40:$B$113,0),MATCH(BN$7,Rezultatai!$H$40:$DC$40,0)),"")</f>
        <v/>
      </c>
      <c r="BO105" s="1288"/>
      <c r="BP105" s="1288"/>
      <c r="BQ105" s="1289"/>
      <c r="BR105" s="1288" t="str">
        <f ca="1">IFERROR(INDEX(Rezultatai!$H$40:$DC$113,MATCH($A105,Rezultatai!$B$40:$B$113,0),MATCH(BR$7,Rezultatai!$H$40:$DC$40,0)),"")</f>
        <v/>
      </c>
      <c r="BS105" s="1288"/>
      <c r="BT105" s="1288"/>
      <c r="BU105" s="1289"/>
      <c r="BV105" s="1288" t="str">
        <f ca="1">IFERROR(INDEX(Rezultatai!$H$40:$DC$113,MATCH($A105,Rezultatai!$B$40:$B$113,0),MATCH(BV$7,Rezultatai!$H$40:$DC$40,0)),"")</f>
        <v/>
      </c>
      <c r="BW105" s="1288"/>
      <c r="BX105" s="1288"/>
      <c r="BY105" s="1289"/>
      <c r="BZ105" s="1288" t="str">
        <f ca="1">IFERROR(INDEX(Rezultatai!$H$40:$DC$113,MATCH($A105,Rezultatai!$B$40:$B$113,0),MATCH(BZ$7,Rezultatai!$H$40:$DC$40,0)),"")</f>
        <v/>
      </c>
      <c r="CA105" s="1288"/>
      <c r="CB105" s="1288"/>
      <c r="CC105" s="1289"/>
      <c r="CD105" s="1288" t="str">
        <f ca="1">IFERROR(INDEX(Rezultatai!$H$40:$DC$113,MATCH($A105,Rezultatai!$B$40:$B$113,0),MATCH(CD$7,Rezultatai!$H$40:$DC$40,0)),"")</f>
        <v/>
      </c>
      <c r="CE105" s="1288"/>
      <c r="CF105" s="1288"/>
      <c r="CG105" s="1289"/>
      <c r="CH105" s="1288" t="str">
        <f ca="1">IFERROR(INDEX(Rezultatai!$H$40:$DC$113,MATCH($A105,Rezultatai!$B$40:$B$113,0),MATCH(CH$7,Rezultatai!$H$40:$DC$40,0)),"")</f>
        <v/>
      </c>
      <c r="CI105" s="1288"/>
      <c r="CJ105" s="1288"/>
      <c r="CK105" s="1289"/>
      <c r="CL105" s="1288" t="str">
        <f ca="1">IFERROR(INDEX(Rezultatai!$H$40:$DC$113,MATCH($A105,Rezultatai!$B$40:$B$113,0),MATCH(CL$7,Rezultatai!$H$40:$DC$40,0)),"")</f>
        <v/>
      </c>
      <c r="CM105" s="1288"/>
      <c r="CN105" s="1288"/>
      <c r="CO105" s="1289"/>
      <c r="CP105" s="1288" t="str">
        <f ca="1">IFERROR(INDEX(Rezultatai!$H$40:$DC$113,MATCH($A105,Rezultatai!$B$40:$B$113,0),MATCH(CP$7,Rezultatai!$H$40:$DC$40,0)),"")</f>
        <v/>
      </c>
      <c r="CQ105" s="1288"/>
      <c r="CR105" s="1288"/>
      <c r="CS105" s="1289"/>
      <c r="CT105" s="1288" t="str">
        <f ca="1">IFERROR(INDEX(Rezultatai!$H$40:$DC$113,MATCH($A105,Rezultatai!$B$40:$B$113,0),MATCH(CT$7,Rezultatai!$H$40:$DC$40,0)),"")</f>
        <v/>
      </c>
      <c r="CU105" s="1288"/>
      <c r="CV105" s="1288"/>
      <c r="CW105" s="1289"/>
      <c r="CX105" s="1288" t="str">
        <f ca="1">IFERROR(INDEX(Rezultatai!$H$40:$DC$113,MATCH($A105,Rezultatai!$B$40:$B$113,0),MATCH(CX$7,Rezultatai!$H$40:$DC$40,0)),"")</f>
        <v/>
      </c>
      <c r="CY105" s="1288"/>
      <c r="CZ105" s="1288"/>
      <c r="DA105" s="1289"/>
      <c r="DB105" s="1288" t="str">
        <f ca="1">IFERROR(INDEX(Rezultatai!$H$40:$DC$113,MATCH($A105,Rezultatai!$B$40:$B$113,0),MATCH(DB$7,Rezultatai!$H$40:$DC$40,0)),"")</f>
        <v/>
      </c>
      <c r="DC105" s="1288"/>
      <c r="DD105" s="1288"/>
      <c r="DE105" s="1289"/>
      <c r="DF105" s="1288" t="str">
        <f ca="1">IFERROR(INDEX(Rezultatai!$H$40:$DC$113,MATCH($A105,Rezultatai!$B$40:$B$113,0),MATCH(DF$7,Rezultatai!$H$40:$DC$40,0)),"")</f>
        <v/>
      </c>
      <c r="DG105" s="1288"/>
      <c r="DH105" s="1288"/>
      <c r="DI105" s="1289"/>
      <c r="DJ105" s="1288" t="str">
        <f ca="1">IFERROR(INDEX(Rezultatai!$H$40:$DC$113,MATCH($A105,Rezultatai!$B$40:$B$113,0),MATCH(DJ$7,Rezultatai!$H$40:$DC$40,0)),"")</f>
        <v/>
      </c>
      <c r="DK105" s="1288"/>
      <c r="DL105" s="1288"/>
      <c r="DM105" s="1289"/>
      <c r="DN105" s="1288" t="str">
        <f ca="1">IFERROR(INDEX(Rezultatai!$H$40:$DC$113,MATCH($A105,Rezultatai!$B$40:$B$113,0),MATCH(DN$7,Rezultatai!$H$40:$DC$40,0)),"")</f>
        <v/>
      </c>
      <c r="DO105" s="1288"/>
      <c r="DP105" s="1288"/>
      <c r="DQ105" s="1289"/>
      <c r="DR105" s="1288" t="str">
        <f ca="1">IFERROR(INDEX(Rezultatai!$H$40:$DC$113,MATCH($A105,Rezultatai!$B$40:$B$113,0),MATCH(DR$7,Rezultatai!$H$40:$DC$40,0)),"")</f>
        <v/>
      </c>
      <c r="DS105" s="1288"/>
      <c r="DT105" s="1288"/>
      <c r="DU105" s="1289"/>
      <c r="DV105" s="1288" t="str">
        <f ca="1">IFERROR(INDEX(Rezultatai!$H$40:$DC$113,MATCH($A105,Rezultatai!$B$40:$B$113,0),MATCH(DV$7,Rezultatai!$H$40:$DC$40,0)),"")</f>
        <v/>
      </c>
      <c r="DW105" s="1288"/>
      <c r="DX105" s="1288"/>
      <c r="DY105" s="1289"/>
      <c r="DZ105" s="1288" t="str">
        <f ca="1">IFERROR(INDEX(Rezultatai!$H$40:$DC$113,MATCH($A105,Rezultatai!$B$40:$B$113,0),MATCH(DZ$7,Rezultatai!$H$40:$DC$40,0)),"")</f>
        <v/>
      </c>
      <c r="EA105" s="1288"/>
      <c r="EB105" s="1288"/>
      <c r="EC105" s="1289"/>
      <c r="ED105" s="1288" t="str">
        <f ca="1">IFERROR(INDEX(Rezultatai!$H$40:$DC$113,MATCH($A105,Rezultatai!$B$40:$B$113,0),MATCH(ED$7,Rezultatai!$H$40:$DC$40,0)),"")</f>
        <v/>
      </c>
      <c r="EE105" s="1288"/>
      <c r="EF105" s="1288"/>
      <c r="EG105" s="1289"/>
      <c r="EH105" s="1288" t="str">
        <f ca="1">IFERROR(INDEX(Rezultatai!$H$40:$DC$113,MATCH($A105,Rezultatai!$B$40:$B$113,0),MATCH(EH$7,Rezultatai!$H$40:$DC$40,0)),"")</f>
        <v/>
      </c>
      <c r="EI105" s="1288"/>
      <c r="EJ105" s="1288"/>
      <c r="EK105" s="1289"/>
      <c r="EL105" s="1288" t="str">
        <f ca="1">IFERROR(INDEX(Rezultatai!$H$40:$DC$113,MATCH($A105,Rezultatai!$B$40:$B$113,0),MATCH(EL$7,Rezultatai!$H$40:$DC$40,0)),"")</f>
        <v/>
      </c>
      <c r="EM105" s="1288"/>
      <c r="EN105" s="1288"/>
      <c r="EO105" s="1289"/>
      <c r="EP105" s="1288" t="str">
        <f ca="1">IFERROR(INDEX(Rezultatai!$H$40:$DC$113,MATCH($A105,Rezultatai!$B$40:$B$113,0),MATCH(EP$7,Rezultatai!$H$40:$DC$40,0)),"")</f>
        <v/>
      </c>
      <c r="EQ105" s="1288"/>
      <c r="ER105" s="1288"/>
      <c r="ES105" s="1289"/>
      <c r="ET105" s="1288" t="str">
        <f ca="1">IFERROR(INDEX(Rezultatai!$H$40:$DC$113,MATCH($A105,Rezultatai!$B$40:$B$113,0),MATCH(ET$7,Rezultatai!$H$40:$DC$40,0)),"")</f>
        <v/>
      </c>
      <c r="EU105" s="1288"/>
      <c r="EV105" s="1288"/>
      <c r="EW105" s="1289"/>
      <c r="EX105" s="1288" t="str">
        <f ca="1">IFERROR(INDEX(Rezultatai!$H$40:$DC$113,MATCH($A105,Rezultatai!$B$40:$B$113,0),MATCH(EX$7,Rezultatai!$H$40:$DC$40,0)),"")</f>
        <v/>
      </c>
      <c r="EY105" s="1288"/>
      <c r="EZ105" s="1288"/>
      <c r="FA105" s="1289"/>
      <c r="FB105" s="1288" t="str">
        <f ca="1">IFERROR(INDEX(Rezultatai!$H$40:$DC$113,MATCH($A105,Rezultatai!$B$40:$B$113,0),MATCH(FB$7,Rezultatai!$H$40:$DC$40,0)),"")</f>
        <v/>
      </c>
      <c r="FC105" s="1288"/>
      <c r="FD105" s="1288"/>
      <c r="FE105" s="1289"/>
      <c r="FF105" s="1288" t="str">
        <f ca="1">IFERROR(INDEX(Rezultatai!$H$40:$DC$113,MATCH($A105,Rezultatai!$B$40:$B$113,0),MATCH(FF$7,Rezultatai!$H$40:$DC$40,0)),"")</f>
        <v/>
      </c>
      <c r="FG105" s="1288"/>
      <c r="FH105" s="1288"/>
      <c r="FI105" s="1289"/>
      <c r="FJ105" s="1288" t="str">
        <f ca="1">IFERROR(INDEX(Rezultatai!$H$40:$DC$113,MATCH($A105,Rezultatai!$B$40:$B$113,0),MATCH(FJ$7,Rezultatai!$H$40:$DC$40,0)),"")</f>
        <v/>
      </c>
      <c r="FK105" s="1288"/>
      <c r="FL105" s="1288"/>
      <c r="FM105" s="1289"/>
      <c r="FN105" s="1288" t="str">
        <f ca="1">IFERROR(INDEX(Rezultatai!$H$40:$DC$113,MATCH($A105,Rezultatai!$B$40:$B$113,0),MATCH(FN$7,Rezultatai!$H$40:$DC$40,0)),"")</f>
        <v/>
      </c>
      <c r="FO105" s="1288"/>
      <c r="FP105" s="1288"/>
      <c r="FQ105" s="1289"/>
      <c r="FR105" s="1288" t="str">
        <f ca="1">IFERROR(INDEX(Rezultatai!$H$40:$DC$113,MATCH($A105,Rezultatai!$B$40:$B$113,0),MATCH(FR$7,Rezultatai!$H$40:$DC$40,0)),"")</f>
        <v/>
      </c>
      <c r="FS105" s="1288"/>
      <c r="FT105" s="1288"/>
      <c r="FU105" s="1289"/>
      <c r="FV105" s="1288" t="str">
        <f ca="1">IFERROR(INDEX(Rezultatai!$H$40:$DC$113,MATCH($A105,Rezultatai!$B$40:$B$113,0),MATCH(FV$7,Rezultatai!$H$40:$DC$40,0)),"")</f>
        <v/>
      </c>
      <c r="FW105" s="1288"/>
      <c r="FX105" s="1288"/>
      <c r="FY105" s="1289"/>
      <c r="FZ105" s="1288" t="str">
        <f ca="1">IFERROR(INDEX(Rezultatai!$H$40:$DC$113,MATCH($A105,Rezultatai!$B$40:$B$113,0),MATCH(FZ$7,Rezultatai!$H$40:$DC$40,0)),"")</f>
        <v/>
      </c>
      <c r="GA105" s="1288"/>
      <c r="GB105" s="1288"/>
      <c r="GC105" s="1289"/>
      <c r="GD105" s="1288" t="str">
        <f ca="1">IFERROR(INDEX(Rezultatai!$H$40:$DC$113,MATCH($A105,Rezultatai!$B$40:$B$113,0),MATCH(GD$7,Rezultatai!$H$40:$DC$40,0)),"")</f>
        <v/>
      </c>
      <c r="GE105" s="1288"/>
      <c r="GF105" s="1288"/>
      <c r="GG105" s="1289"/>
      <c r="GH105" s="1288" t="str">
        <f ca="1">IFERROR(INDEX(Rezultatai!$H$40:$DC$113,MATCH($A105,Rezultatai!$B$40:$B$113,0),MATCH(GH$7,Rezultatai!$H$40:$DC$40,0)),"")</f>
        <v/>
      </c>
      <c r="GI105" s="1288"/>
      <c r="GJ105" s="1288"/>
      <c r="GK105" s="1289"/>
      <c r="GL105" s="1288" t="str">
        <f ca="1">IFERROR(INDEX(Rezultatai!$H$40:$DC$113,MATCH($A105,Rezultatai!$B$40:$B$113,0),MATCH(GL$7,Rezultatai!$H$40:$DC$40,0)),"")</f>
        <v/>
      </c>
      <c r="GM105" s="1288"/>
      <c r="GN105" s="1288"/>
      <c r="GO105" s="1289"/>
      <c r="GP105" s="1288" t="str">
        <f ca="1">IFERROR(INDEX(Rezultatai!$H$40:$DC$113,MATCH($A105,Rezultatai!$B$40:$B$113,0),MATCH(GP$7,Rezultatai!$H$40:$DC$40,0)),"")</f>
        <v/>
      </c>
      <c r="GQ105" s="1288"/>
      <c r="GR105" s="1288"/>
      <c r="GS105" s="1289"/>
      <c r="GT105" s="1288" t="str">
        <f ca="1">IFERROR(INDEX(Rezultatai!$H$40:$DC$113,MATCH($A105,Rezultatai!$B$40:$B$113,0),MATCH(GT$7,Rezultatai!$H$40:$DC$40,0)),"")</f>
        <v/>
      </c>
      <c r="GU105" s="1288"/>
      <c r="GV105" s="1288"/>
      <c r="GW105" s="1289"/>
      <c r="GX105" s="1288" t="str">
        <f ca="1">IFERROR(INDEX(Rezultatai!$H$40:$DC$113,MATCH($A105,Rezultatai!$B$40:$B$113,0),MATCH(GX$7,Rezultatai!$H$40:$DC$40,0)),"")</f>
        <v/>
      </c>
      <c r="GY105" s="1288"/>
      <c r="GZ105" s="1288"/>
      <c r="HA105" s="1289"/>
      <c r="HB105" s="1288" t="str">
        <f ca="1">IFERROR(INDEX(Rezultatai!$H$40:$DC$113,MATCH($A105,Rezultatai!$B$40:$B$113,0),MATCH(HB$7,Rezultatai!$H$40:$DC$40,0)),"")</f>
        <v/>
      </c>
      <c r="HC105" s="1288"/>
      <c r="HD105" s="1288"/>
      <c r="HE105" s="1289"/>
      <c r="HF105" s="1288" t="str">
        <f ca="1">IFERROR(INDEX(Rezultatai!$H$40:$DC$113,MATCH($A105,Rezultatai!$B$40:$B$113,0),MATCH(HF$7,Rezultatai!$H$40:$DC$40,0)),"")</f>
        <v/>
      </c>
      <c r="HG105" s="1288"/>
      <c r="HH105" s="1288"/>
      <c r="HI105" s="1289"/>
      <c r="HJ105" s="1288" t="str">
        <f ca="1">IFERROR(INDEX(Rezultatai!$H$40:$DC$113,MATCH($A105,Rezultatai!$B$40:$B$113,0),MATCH(HJ$7,Rezultatai!$H$40:$DC$40,0)),"")</f>
        <v/>
      </c>
      <c r="HK105" s="1288"/>
      <c r="HL105" s="1288"/>
      <c r="HM105" s="1289"/>
      <c r="HN105" s="1288" t="str">
        <f ca="1">IFERROR(INDEX(Rezultatai!$H$40:$DC$113,MATCH($A105,Rezultatai!$B$40:$B$113,0),MATCH(HN$7,Rezultatai!$H$40:$DC$40,0)),"")</f>
        <v/>
      </c>
      <c r="HO105" s="1288"/>
      <c r="HP105" s="1288"/>
      <c r="HQ105" s="1289"/>
      <c r="HR105" s="1288" t="str">
        <f ca="1">IFERROR(INDEX(Rezultatai!$H$40:$DC$113,MATCH($A105,Rezultatai!$B$40:$B$113,0),MATCH(HR$7,Rezultatai!$H$40:$DC$40,0)),"")</f>
        <v/>
      </c>
      <c r="HS105" s="1288"/>
      <c r="HT105" s="1288"/>
      <c r="HU105" s="1289"/>
      <c r="HV105" s="1288" t="str">
        <f ca="1">IFERROR(INDEX(Rezultatai!$H$40:$DC$113,MATCH($A105,Rezultatai!$B$40:$B$113,0),MATCH(HV$7,Rezultatai!$H$40:$DC$40,0)),"")</f>
        <v/>
      </c>
      <c r="HW105" s="1288"/>
      <c r="HX105" s="1288"/>
      <c r="HY105" s="1289"/>
      <c r="HZ105" s="1288" t="str">
        <f ca="1">IFERROR(INDEX(Rezultatai!$H$40:$DC$113,MATCH($A105,Rezultatai!$B$40:$B$113,0),MATCH(HZ$7,Rezultatai!$H$40:$DC$40,0)),"")</f>
        <v/>
      </c>
      <c r="IA105" s="1288"/>
      <c r="IB105" s="1288"/>
      <c r="IC105" s="1289"/>
      <c r="ID105" s="1288" t="str">
        <f ca="1">IFERROR(INDEX(Rezultatai!$H$40:$DC$113,MATCH($A105,Rezultatai!$B$40:$B$113,0),MATCH(ID$7,Rezultatai!$H$40:$DC$40,0)),"")</f>
        <v/>
      </c>
      <c r="IE105" s="1288"/>
      <c r="IF105" s="1288"/>
      <c r="IG105" s="1289"/>
      <c r="IH105" s="1288" t="str">
        <f ca="1">IFERROR(INDEX(Rezultatai!$H$40:$DC$113,MATCH($A105,Rezultatai!$B$40:$B$113,0),MATCH(IH$7,Rezultatai!$H$40:$DC$40,0)),"")</f>
        <v/>
      </c>
      <c r="II105" s="1288"/>
      <c r="IJ105" s="1288"/>
      <c r="IK105" s="1289"/>
      <c r="IL105" s="1288" t="str">
        <f ca="1">IFERROR(INDEX(Rezultatai!$H$40:$DC$113,MATCH($A105,Rezultatai!$B$40:$B$113,0),MATCH(IL$7,Rezultatai!$H$40:$DC$40,0)),"")</f>
        <v/>
      </c>
      <c r="IM105" s="1288"/>
      <c r="IN105" s="1288"/>
      <c r="IO105" s="1289"/>
      <c r="IP105" s="1288" t="str">
        <f ca="1">IFERROR(INDEX(Rezultatai!$H$40:$DC$113,MATCH($A105,Rezultatai!$B$40:$B$113,0),MATCH(IP$7,Rezultatai!$H$40:$DC$40,0)),"")</f>
        <v/>
      </c>
      <c r="IQ105" s="1288"/>
      <c r="IR105" s="1288"/>
      <c r="IS105" s="1289"/>
      <c r="IT105" s="1288" t="str">
        <f ca="1">IFERROR(INDEX(Rezultatai!$H$40:$DC$113,MATCH($A105,Rezultatai!$B$40:$B$113,0),MATCH(IT$7,Rezultatai!$H$40:$DC$40,0)),"")</f>
        <v/>
      </c>
      <c r="IU105" s="1288"/>
      <c r="IV105" s="1288"/>
      <c r="IW105" s="1289"/>
      <c r="IX105" s="1288" t="str">
        <f ca="1">IFERROR(INDEX(Rezultatai!$H$40:$DC$113,MATCH($A105,Rezultatai!$B$40:$B$113,0),MATCH(IX$7,Rezultatai!$H$40:$DC$40,0)),"")</f>
        <v/>
      </c>
      <c r="IY105" s="1288"/>
      <c r="IZ105" s="1288"/>
      <c r="JA105" s="1289"/>
      <c r="JB105" s="1288" t="str">
        <f ca="1">IFERROR(INDEX(Rezultatai!$H$40:$DC$113,MATCH($A105,Rezultatai!$B$40:$B$113,0),MATCH(JB$7,Rezultatai!$H$40:$DC$40,0)),"")</f>
        <v/>
      </c>
      <c r="JC105" s="1288"/>
      <c r="JD105" s="1288"/>
      <c r="JE105" s="1289"/>
      <c r="JF105" s="1288" t="str">
        <f ca="1">IFERROR(INDEX(Rezultatai!$H$40:$DC$113,MATCH($A105,Rezultatai!$B$40:$B$113,0),MATCH(JF$7,Rezultatai!$H$40:$DC$40,0)),"")</f>
        <v/>
      </c>
      <c r="JG105" s="1288"/>
      <c r="JH105" s="1288"/>
      <c r="JI105" s="1289"/>
      <c r="JJ105" s="1288" t="str">
        <f ca="1">IFERROR(INDEX(Rezultatai!$H$40:$DC$113,MATCH($A105,Rezultatai!$B$40:$B$113,0),MATCH(JJ$7,Rezultatai!$H$40:$DC$40,0)),"")</f>
        <v/>
      </c>
      <c r="JK105" s="1288"/>
      <c r="JL105" s="1288"/>
      <c r="JM105" s="1289"/>
      <c r="JN105" s="1288" t="str">
        <f ca="1">IFERROR(INDEX(Rezultatai!$H$40:$DC$113,MATCH($A105,Rezultatai!$B$40:$B$113,0),MATCH(JN$7,Rezultatai!$H$40:$DC$40,0)),"")</f>
        <v/>
      </c>
      <c r="JO105" s="1288"/>
      <c r="JP105" s="1288"/>
      <c r="JQ105" s="1289"/>
      <c r="JR105" s="1288" t="str">
        <f ca="1">IFERROR(INDEX(Rezultatai!$H$40:$DC$113,MATCH($A105,Rezultatai!$B$40:$B$113,0),MATCH(JR$7,Rezultatai!$H$40:$DC$40,0)),"")</f>
        <v/>
      </c>
      <c r="JS105" s="1288"/>
      <c r="JT105" s="1288"/>
      <c r="JU105" s="1289"/>
      <c r="JV105" s="1288" t="str">
        <f ca="1">IFERROR(INDEX(Rezultatai!$H$40:$DC$113,MATCH($A105,Rezultatai!$B$40:$B$113,0),MATCH(JV$7,Rezultatai!$H$40:$DC$40,0)),"")</f>
        <v/>
      </c>
      <c r="JW105" s="1288"/>
      <c r="JX105" s="1288"/>
      <c r="JY105" s="1289"/>
      <c r="JZ105" s="1288" t="str">
        <f ca="1">IFERROR(INDEX(Rezultatai!$H$40:$DC$113,MATCH($A105,Rezultatai!$B$40:$B$113,0),MATCH(JZ$7,Rezultatai!$H$40:$DC$40,0)),"")</f>
        <v/>
      </c>
      <c r="KA105" s="1288"/>
      <c r="KB105" s="1288"/>
      <c r="KC105" s="1289"/>
      <c r="KD105" s="1288" t="str">
        <f ca="1">IFERROR(INDEX(Rezultatai!$H$40:$DC$113,MATCH($A105,Rezultatai!$B$40:$B$113,0),MATCH(KD$7,Rezultatai!$H$40:$DC$40,0)),"")</f>
        <v/>
      </c>
      <c r="KE105" s="1288"/>
      <c r="KF105" s="1288"/>
      <c r="KG105" s="1289"/>
      <c r="KH105" s="1288" t="str">
        <f ca="1">IFERROR(INDEX(Rezultatai!$H$40:$DC$113,MATCH($A105,Rezultatai!$B$40:$B$113,0),MATCH(KH$7,Rezultatai!$H$40:$DC$40,0)),"")</f>
        <v/>
      </c>
      <c r="KI105" s="1288"/>
      <c r="KJ105" s="1288"/>
      <c r="KK105" s="1289"/>
      <c r="KL105" s="1288" t="str">
        <f ca="1">IFERROR(INDEX(Rezultatai!$H$40:$DC$113,MATCH($A105,Rezultatai!$B$40:$B$113,0),MATCH(KL$7,Rezultatai!$H$40:$DC$40,0)),"")</f>
        <v/>
      </c>
      <c r="KM105" s="1288"/>
      <c r="KN105" s="1288"/>
      <c r="KO105" s="1289"/>
      <c r="KP105" s="1288" t="str">
        <f ca="1">IFERROR(INDEX(Rezultatai!$H$40:$DC$113,MATCH($A105,Rezultatai!$B$40:$B$113,0),MATCH(KP$7,Rezultatai!$H$40:$DC$40,0)),"")</f>
        <v/>
      </c>
      <c r="KQ105" s="1288"/>
      <c r="KR105" s="1288"/>
      <c r="KS105" s="1289"/>
      <c r="KT105" s="1288" t="str">
        <f ca="1">IFERROR(INDEX(Rezultatai!$H$40:$DC$113,MATCH($A105,Rezultatai!$B$40:$B$113,0),MATCH(KT$7,Rezultatai!$H$40:$DC$40,0)),"")</f>
        <v/>
      </c>
      <c r="KU105" s="1288"/>
      <c r="KV105" s="1288"/>
      <c r="KW105" s="1289"/>
      <c r="KX105" s="1288" t="str">
        <f ca="1">IFERROR(INDEX(Rezultatai!$H$40:$DC$113,MATCH($A105,Rezultatai!$B$40:$B$113,0),MATCH(KX$7,Rezultatai!$H$40:$DC$40,0)),"")</f>
        <v/>
      </c>
      <c r="KY105" s="1288"/>
      <c r="KZ105" s="1288"/>
      <c r="LA105" s="1289"/>
      <c r="LB105" s="1288" t="str">
        <f ca="1">IFERROR(INDEX(Rezultatai!$H$40:$DC$113,MATCH($A105,Rezultatai!$B$40:$B$113,0),MATCH(LB$7,Rezultatai!$H$40:$DC$40,0)),"")</f>
        <v/>
      </c>
      <c r="LC105" s="1288"/>
      <c r="LD105" s="1288"/>
      <c r="LE105" s="1289"/>
      <c r="LF105" s="1288" t="str">
        <f ca="1">IFERROR(INDEX(Rezultatai!$H$40:$DC$113,MATCH($A105,Rezultatai!$B$40:$B$113,0),MATCH(LF$7,Rezultatai!$H$40:$DC$40,0)),"")</f>
        <v/>
      </c>
      <c r="LG105" s="1288"/>
      <c r="LH105" s="1288"/>
      <c r="LI105" s="1289"/>
      <c r="LJ105" s="1288" t="str">
        <f ca="1">IFERROR(INDEX(Rezultatai!$H$40:$DC$113,MATCH($A105,Rezultatai!$B$40:$B$113,0),MATCH(LJ$7,Rezultatai!$H$40:$DC$40,0)),"")</f>
        <v/>
      </c>
      <c r="LK105" s="1288"/>
      <c r="LL105" s="1288"/>
      <c r="LM105" s="1289"/>
    </row>
    <row r="106" spans="1:325">
      <c r="A106" s="145"/>
      <c r="B106" s="221" t="s">
        <v>550</v>
      </c>
      <c r="C106" s="338" t="s">
        <v>551</v>
      </c>
      <c r="D106" s="340">
        <f ca="1">SUM(D107:D108)</f>
        <v>85323388</v>
      </c>
      <c r="E106" s="343"/>
      <c r="F106" s="1279">
        <f ca="1">SUM(F107:I108)</f>
        <v>0</v>
      </c>
      <c r="G106" s="1280"/>
      <c r="H106" s="1280"/>
      <c r="I106" s="1281"/>
      <c r="J106" s="1279">
        <f t="shared" ref="J106" ca="1" si="80">SUM(J107:M108)</f>
        <v>195316</v>
      </c>
      <c r="K106" s="1280"/>
      <c r="L106" s="1280"/>
      <c r="M106" s="1281"/>
      <c r="N106" s="1279">
        <f t="shared" ref="N106" ca="1" si="81">SUM(N107:Q108)</f>
        <v>476138</v>
      </c>
      <c r="O106" s="1280"/>
      <c r="P106" s="1280"/>
      <c r="Q106" s="1281"/>
      <c r="R106" s="1279">
        <f t="shared" ref="R106" ca="1" si="82">SUM(R107:U108)</f>
        <v>745391</v>
      </c>
      <c r="S106" s="1280"/>
      <c r="T106" s="1280"/>
      <c r="U106" s="1281"/>
      <c r="V106" s="1279">
        <f t="shared" ref="V106" ca="1" si="83">SUM(V107:Y108)</f>
        <v>1197466</v>
      </c>
      <c r="W106" s="1280"/>
      <c r="X106" s="1280"/>
      <c r="Y106" s="1281"/>
      <c r="Z106" s="1279">
        <f t="shared" ref="Z106" ca="1" si="84">SUM(Z107:AC108)</f>
        <v>1360918</v>
      </c>
      <c r="AA106" s="1280"/>
      <c r="AB106" s="1280"/>
      <c r="AC106" s="1281"/>
      <c r="AD106" s="1279">
        <f t="shared" ref="AD106" ca="1" si="85">SUM(AD107:AG108)</f>
        <v>1693605</v>
      </c>
      <c r="AE106" s="1280"/>
      <c r="AF106" s="1280"/>
      <c r="AG106" s="1281"/>
      <c r="AH106" s="1279">
        <f t="shared" ref="AH106" ca="1" si="86">SUM(AH107:AK108)</f>
        <v>1938392</v>
      </c>
      <c r="AI106" s="1280"/>
      <c r="AJ106" s="1280"/>
      <c r="AK106" s="1281"/>
      <c r="AL106" s="1279">
        <f t="shared" ref="AL106" ca="1" si="87">SUM(AL107:AO108)</f>
        <v>1996544</v>
      </c>
      <c r="AM106" s="1280"/>
      <c r="AN106" s="1280"/>
      <c r="AO106" s="1281"/>
      <c r="AP106" s="1279">
        <f t="shared" ref="AP106" ca="1" si="88">SUM(AP107:AS108)</f>
        <v>2056440</v>
      </c>
      <c r="AQ106" s="1280"/>
      <c r="AR106" s="1280"/>
      <c r="AS106" s="1281"/>
      <c r="AT106" s="1279">
        <f t="shared" ref="AT106" ca="1" si="89">SUM(AT107:AW108)</f>
        <v>2133669</v>
      </c>
      <c r="AU106" s="1280"/>
      <c r="AV106" s="1280"/>
      <c r="AW106" s="1281"/>
      <c r="AX106" s="1279">
        <f t="shared" ref="AX106" ca="1" si="90">SUM(AX107:BA108)</f>
        <v>2219548</v>
      </c>
      <c r="AY106" s="1280"/>
      <c r="AZ106" s="1280"/>
      <c r="BA106" s="1281"/>
      <c r="BB106" s="1279">
        <f t="shared" ref="BB106" ca="1" si="91">SUM(BB107:BE108)</f>
        <v>2306414</v>
      </c>
      <c r="BC106" s="1280"/>
      <c r="BD106" s="1280"/>
      <c r="BE106" s="1281"/>
      <c r="BF106" s="1279">
        <f t="shared" ref="BF106" ca="1" si="92">SUM(BF107:BI108)</f>
        <v>2409785</v>
      </c>
      <c r="BG106" s="1280"/>
      <c r="BH106" s="1280"/>
      <c r="BI106" s="1281"/>
      <c r="BJ106" s="1279">
        <f t="shared" ref="BJ106" ca="1" si="93">SUM(BJ107:BM108)</f>
        <v>2492222</v>
      </c>
      <c r="BK106" s="1280"/>
      <c r="BL106" s="1280"/>
      <c r="BM106" s="1281"/>
      <c r="BN106" s="1279">
        <f t="shared" ref="BN106" ca="1" si="94">SUM(BN107:BQ108)</f>
        <v>2590203</v>
      </c>
      <c r="BO106" s="1280"/>
      <c r="BP106" s="1280"/>
      <c r="BQ106" s="1281"/>
      <c r="BR106" s="1279">
        <f t="shared" ref="BR106" ca="1" si="95">SUM(BR107:BU108)</f>
        <v>2683337</v>
      </c>
      <c r="BS106" s="1280"/>
      <c r="BT106" s="1280"/>
      <c r="BU106" s="1281"/>
      <c r="BV106" s="1279">
        <f t="shared" ref="BV106" ca="1" si="96">SUM(BV107:BY108)</f>
        <v>2763837</v>
      </c>
      <c r="BW106" s="1280"/>
      <c r="BX106" s="1280"/>
      <c r="BY106" s="1281"/>
      <c r="BZ106" s="1279">
        <f t="shared" ref="BZ106" ca="1" si="97">SUM(BZ107:CC108)</f>
        <v>2846752</v>
      </c>
      <c r="CA106" s="1280"/>
      <c r="CB106" s="1280"/>
      <c r="CC106" s="1281"/>
      <c r="CD106" s="1279">
        <f t="shared" ref="CD106" ca="1" si="98">SUM(CD107:CG108)</f>
        <v>2932155</v>
      </c>
      <c r="CE106" s="1280"/>
      <c r="CF106" s="1280"/>
      <c r="CG106" s="1281"/>
      <c r="CH106" s="1279">
        <f t="shared" ref="CH106" ca="1" si="99">SUM(CH107:CK108)</f>
        <v>3020120</v>
      </c>
      <c r="CI106" s="1280"/>
      <c r="CJ106" s="1280"/>
      <c r="CK106" s="1281"/>
      <c r="CL106" s="1279">
        <f t="shared" ref="CL106" ca="1" si="100">SUM(CL107:CO108)</f>
        <v>31860608</v>
      </c>
      <c r="CM106" s="1280"/>
      <c r="CN106" s="1280"/>
      <c r="CO106" s="1281"/>
      <c r="CP106" s="1279">
        <f t="shared" ref="CP106" ca="1" si="101">SUM(CP107:CS108)</f>
        <v>3204045</v>
      </c>
      <c r="CQ106" s="1280"/>
      <c r="CR106" s="1280"/>
      <c r="CS106" s="1281"/>
      <c r="CT106" s="1279">
        <f t="shared" ref="CT106" ca="1" si="102">SUM(CT107:CW108)</f>
        <v>3300166</v>
      </c>
      <c r="CU106" s="1280"/>
      <c r="CV106" s="1280"/>
      <c r="CW106" s="1281"/>
      <c r="CX106" s="1279">
        <f t="shared" ref="CX106" ca="1" si="103">SUM(CX107:DA108)</f>
        <v>3399171</v>
      </c>
      <c r="CY106" s="1280"/>
      <c r="CZ106" s="1280"/>
      <c r="DA106" s="1281"/>
      <c r="DB106" s="1279">
        <f t="shared" ref="DB106" ca="1" si="104">SUM(DB107:DE108)</f>
        <v>3501146</v>
      </c>
      <c r="DC106" s="1280"/>
      <c r="DD106" s="1280"/>
      <c r="DE106" s="1281"/>
      <c r="DF106" s="1279">
        <f t="shared" ref="DF106" ca="1" si="105">SUM(DF107:DI108)</f>
        <v>0</v>
      </c>
      <c r="DG106" s="1280"/>
      <c r="DH106" s="1280"/>
      <c r="DI106" s="1281"/>
      <c r="DJ106" s="1279">
        <f t="shared" ref="DJ106" ca="1" si="106">SUM(DJ107:DM108)</f>
        <v>0</v>
      </c>
      <c r="DK106" s="1280"/>
      <c r="DL106" s="1280"/>
      <c r="DM106" s="1281"/>
      <c r="DN106" s="1279">
        <f t="shared" ref="DN106" ca="1" si="107">SUM(DN107:DQ108)</f>
        <v>0</v>
      </c>
      <c r="DO106" s="1280"/>
      <c r="DP106" s="1280"/>
      <c r="DQ106" s="1281"/>
      <c r="DR106" s="1279">
        <f t="shared" ref="DR106" ca="1" si="108">SUM(DR107:DU108)</f>
        <v>0</v>
      </c>
      <c r="DS106" s="1280"/>
      <c r="DT106" s="1280"/>
      <c r="DU106" s="1281"/>
      <c r="DV106" s="1279">
        <f t="shared" ref="DV106" ca="1" si="109">SUM(DV107:DY108)</f>
        <v>0</v>
      </c>
      <c r="DW106" s="1280"/>
      <c r="DX106" s="1280"/>
      <c r="DY106" s="1281"/>
      <c r="DZ106" s="1279">
        <f t="shared" ref="DZ106" ca="1" si="110">SUM(DZ107:EC108)</f>
        <v>0</v>
      </c>
      <c r="EA106" s="1280"/>
      <c r="EB106" s="1280"/>
      <c r="EC106" s="1281"/>
      <c r="ED106" s="1279">
        <f t="shared" ref="ED106" ca="1" si="111">SUM(ED107:EG108)</f>
        <v>0</v>
      </c>
      <c r="EE106" s="1280"/>
      <c r="EF106" s="1280"/>
      <c r="EG106" s="1281"/>
      <c r="EH106" s="1279">
        <f t="shared" ref="EH106" ca="1" si="112">SUM(EH107:EK108)</f>
        <v>0</v>
      </c>
      <c r="EI106" s="1280"/>
      <c r="EJ106" s="1280"/>
      <c r="EK106" s="1281"/>
      <c r="EL106" s="1279">
        <f t="shared" ref="EL106" ca="1" si="113">SUM(EL107:EO108)</f>
        <v>0</v>
      </c>
      <c r="EM106" s="1280"/>
      <c r="EN106" s="1280"/>
      <c r="EO106" s="1281"/>
      <c r="EP106" s="1279">
        <f t="shared" ref="EP106" ca="1" si="114">SUM(EP107:ES108)</f>
        <v>0</v>
      </c>
      <c r="EQ106" s="1280"/>
      <c r="ER106" s="1280"/>
      <c r="ES106" s="1281"/>
      <c r="ET106" s="1279">
        <f t="shared" ref="ET106" ca="1" si="115">SUM(ET107:EW108)</f>
        <v>0</v>
      </c>
      <c r="EU106" s="1280"/>
      <c r="EV106" s="1280"/>
      <c r="EW106" s="1281"/>
      <c r="EX106" s="1279">
        <f t="shared" ref="EX106" ca="1" si="116">SUM(EX107:FA108)</f>
        <v>0</v>
      </c>
      <c r="EY106" s="1280"/>
      <c r="EZ106" s="1280"/>
      <c r="FA106" s="1281"/>
      <c r="FB106" s="1279">
        <f t="shared" ref="FB106" ca="1" si="117">SUM(FB107:FE108)</f>
        <v>0</v>
      </c>
      <c r="FC106" s="1280"/>
      <c r="FD106" s="1280"/>
      <c r="FE106" s="1281"/>
      <c r="FF106" s="1279">
        <f t="shared" ref="FF106" ca="1" si="118">SUM(FF107:FI108)</f>
        <v>0</v>
      </c>
      <c r="FG106" s="1280"/>
      <c r="FH106" s="1280"/>
      <c r="FI106" s="1281"/>
      <c r="FJ106" s="1279">
        <f t="shared" ref="FJ106" ca="1" si="119">SUM(FJ107:FM108)</f>
        <v>0</v>
      </c>
      <c r="FK106" s="1280"/>
      <c r="FL106" s="1280"/>
      <c r="FM106" s="1281"/>
      <c r="FN106" s="1279">
        <f t="shared" ref="FN106" ca="1" si="120">SUM(FN107:FQ108)</f>
        <v>0</v>
      </c>
      <c r="FO106" s="1280"/>
      <c r="FP106" s="1280"/>
      <c r="FQ106" s="1281"/>
      <c r="FR106" s="1279">
        <f t="shared" ref="FR106" ca="1" si="121">SUM(FR107:FU108)</f>
        <v>0</v>
      </c>
      <c r="FS106" s="1280"/>
      <c r="FT106" s="1280"/>
      <c r="FU106" s="1281"/>
      <c r="FV106" s="1279">
        <f t="shared" ref="FV106" ca="1" si="122">SUM(FV107:FY108)</f>
        <v>0</v>
      </c>
      <c r="FW106" s="1280"/>
      <c r="FX106" s="1280"/>
      <c r="FY106" s="1281"/>
      <c r="FZ106" s="1279">
        <f t="shared" ref="FZ106" ca="1" si="123">SUM(FZ107:GC108)</f>
        <v>0</v>
      </c>
      <c r="GA106" s="1280"/>
      <c r="GB106" s="1280"/>
      <c r="GC106" s="1281"/>
      <c r="GD106" s="1279">
        <f t="shared" ref="GD106" ca="1" si="124">SUM(GD107:GG108)</f>
        <v>0</v>
      </c>
      <c r="GE106" s="1280"/>
      <c r="GF106" s="1280"/>
      <c r="GG106" s="1281"/>
      <c r="GH106" s="1279">
        <f t="shared" ref="GH106" ca="1" si="125">SUM(GH107:GK108)</f>
        <v>0</v>
      </c>
      <c r="GI106" s="1280"/>
      <c r="GJ106" s="1280"/>
      <c r="GK106" s="1281"/>
      <c r="GL106" s="1279">
        <f t="shared" ref="GL106" ca="1" si="126">SUM(GL107:GO108)</f>
        <v>0</v>
      </c>
      <c r="GM106" s="1280"/>
      <c r="GN106" s="1280"/>
      <c r="GO106" s="1281"/>
      <c r="GP106" s="1279">
        <f t="shared" ref="GP106" ca="1" si="127">SUM(GP107:GS108)</f>
        <v>0</v>
      </c>
      <c r="GQ106" s="1280"/>
      <c r="GR106" s="1280"/>
      <c r="GS106" s="1281"/>
      <c r="GT106" s="1279">
        <f t="shared" ref="GT106" ca="1" si="128">SUM(GT107:GW108)</f>
        <v>0</v>
      </c>
      <c r="GU106" s="1280"/>
      <c r="GV106" s="1280"/>
      <c r="GW106" s="1281"/>
      <c r="GX106" s="1279">
        <f t="shared" ref="GX106" ca="1" si="129">SUM(GX107:HA108)</f>
        <v>0</v>
      </c>
      <c r="GY106" s="1280"/>
      <c r="GZ106" s="1280"/>
      <c r="HA106" s="1281"/>
      <c r="HB106" s="1279">
        <f t="shared" ref="HB106" ca="1" si="130">SUM(HB107:HE108)</f>
        <v>0</v>
      </c>
      <c r="HC106" s="1280"/>
      <c r="HD106" s="1280"/>
      <c r="HE106" s="1281"/>
      <c r="HF106" s="1279">
        <f t="shared" ref="HF106" ca="1" si="131">SUM(HF107:HI108)</f>
        <v>0</v>
      </c>
      <c r="HG106" s="1280"/>
      <c r="HH106" s="1280"/>
      <c r="HI106" s="1281"/>
      <c r="HJ106" s="1279">
        <f t="shared" ref="HJ106" ca="1" si="132">SUM(HJ107:HM108)</f>
        <v>0</v>
      </c>
      <c r="HK106" s="1280"/>
      <c r="HL106" s="1280"/>
      <c r="HM106" s="1281"/>
      <c r="HN106" s="1279">
        <f t="shared" ref="HN106" ca="1" si="133">SUM(HN107:HQ108)</f>
        <v>0</v>
      </c>
      <c r="HO106" s="1280"/>
      <c r="HP106" s="1280"/>
      <c r="HQ106" s="1281"/>
      <c r="HR106" s="1279">
        <f t="shared" ref="HR106" ca="1" si="134">SUM(HR107:HU108)</f>
        <v>0</v>
      </c>
      <c r="HS106" s="1280"/>
      <c r="HT106" s="1280"/>
      <c r="HU106" s="1281"/>
      <c r="HV106" s="1279">
        <f t="shared" ref="HV106" ca="1" si="135">SUM(HV107:HY108)</f>
        <v>0</v>
      </c>
      <c r="HW106" s="1280"/>
      <c r="HX106" s="1280"/>
      <c r="HY106" s="1281"/>
      <c r="HZ106" s="1279">
        <f t="shared" ref="HZ106" ca="1" si="136">SUM(HZ107:IC108)</f>
        <v>0</v>
      </c>
      <c r="IA106" s="1280"/>
      <c r="IB106" s="1280"/>
      <c r="IC106" s="1281"/>
      <c r="ID106" s="1279">
        <f t="shared" ref="ID106" ca="1" si="137">SUM(ID107:IG108)</f>
        <v>0</v>
      </c>
      <c r="IE106" s="1280"/>
      <c r="IF106" s="1280"/>
      <c r="IG106" s="1281"/>
      <c r="IH106" s="1279">
        <f t="shared" ref="IH106" ca="1" si="138">SUM(IH107:IK108)</f>
        <v>0</v>
      </c>
      <c r="II106" s="1280"/>
      <c r="IJ106" s="1280"/>
      <c r="IK106" s="1281"/>
      <c r="IL106" s="1279">
        <f t="shared" ref="IL106" ca="1" si="139">SUM(IL107:IO108)</f>
        <v>0</v>
      </c>
      <c r="IM106" s="1280"/>
      <c r="IN106" s="1280"/>
      <c r="IO106" s="1281"/>
      <c r="IP106" s="1279">
        <f t="shared" ref="IP106" ca="1" si="140">SUM(IP107:IS108)</f>
        <v>0</v>
      </c>
      <c r="IQ106" s="1280"/>
      <c r="IR106" s="1280"/>
      <c r="IS106" s="1281"/>
      <c r="IT106" s="1279">
        <f t="shared" ref="IT106" ca="1" si="141">SUM(IT107:IW108)</f>
        <v>0</v>
      </c>
      <c r="IU106" s="1280"/>
      <c r="IV106" s="1280"/>
      <c r="IW106" s="1281"/>
      <c r="IX106" s="1279">
        <f t="shared" ref="IX106" ca="1" si="142">SUM(IX107:JA108)</f>
        <v>0</v>
      </c>
      <c r="IY106" s="1280"/>
      <c r="IZ106" s="1280"/>
      <c r="JA106" s="1281"/>
      <c r="JB106" s="1279">
        <f t="shared" ref="JB106" ca="1" si="143">SUM(JB107:JE108)</f>
        <v>0</v>
      </c>
      <c r="JC106" s="1280"/>
      <c r="JD106" s="1280"/>
      <c r="JE106" s="1281"/>
      <c r="JF106" s="1279">
        <f t="shared" ref="JF106" ca="1" si="144">SUM(JF107:JI108)</f>
        <v>0</v>
      </c>
      <c r="JG106" s="1280"/>
      <c r="JH106" s="1280"/>
      <c r="JI106" s="1281"/>
      <c r="JJ106" s="1279">
        <f t="shared" ref="JJ106" ca="1" si="145">SUM(JJ107:JM108)</f>
        <v>0</v>
      </c>
      <c r="JK106" s="1280"/>
      <c r="JL106" s="1280"/>
      <c r="JM106" s="1281"/>
      <c r="JN106" s="1279">
        <f t="shared" ref="JN106" ca="1" si="146">SUM(JN107:JQ108)</f>
        <v>0</v>
      </c>
      <c r="JO106" s="1280"/>
      <c r="JP106" s="1280"/>
      <c r="JQ106" s="1281"/>
      <c r="JR106" s="1279">
        <f t="shared" ref="JR106" ca="1" si="147">SUM(JR107:JU108)</f>
        <v>0</v>
      </c>
      <c r="JS106" s="1280"/>
      <c r="JT106" s="1280"/>
      <c r="JU106" s="1281"/>
      <c r="JV106" s="1279">
        <f t="shared" ref="JV106" ca="1" si="148">SUM(JV107:JY108)</f>
        <v>0</v>
      </c>
      <c r="JW106" s="1280"/>
      <c r="JX106" s="1280"/>
      <c r="JY106" s="1281"/>
      <c r="JZ106" s="1279">
        <f t="shared" ref="JZ106" ca="1" si="149">SUM(JZ107:KC108)</f>
        <v>0</v>
      </c>
      <c r="KA106" s="1280"/>
      <c r="KB106" s="1280"/>
      <c r="KC106" s="1281"/>
      <c r="KD106" s="1279">
        <f t="shared" ref="KD106" ca="1" si="150">SUM(KD107:KG108)</f>
        <v>0</v>
      </c>
      <c r="KE106" s="1280"/>
      <c r="KF106" s="1280"/>
      <c r="KG106" s="1281"/>
      <c r="KH106" s="1279">
        <f t="shared" ref="KH106" ca="1" si="151">SUM(KH107:KK108)</f>
        <v>0</v>
      </c>
      <c r="KI106" s="1280"/>
      <c r="KJ106" s="1280"/>
      <c r="KK106" s="1281"/>
      <c r="KL106" s="1279">
        <f t="shared" ref="KL106" ca="1" si="152">SUM(KL107:KO108)</f>
        <v>0</v>
      </c>
      <c r="KM106" s="1280"/>
      <c r="KN106" s="1280"/>
      <c r="KO106" s="1281"/>
      <c r="KP106" s="1279">
        <f t="shared" ref="KP106" ca="1" si="153">SUM(KP107:KS108)</f>
        <v>0</v>
      </c>
      <c r="KQ106" s="1280"/>
      <c r="KR106" s="1280"/>
      <c r="KS106" s="1281"/>
      <c r="KT106" s="1279">
        <f t="shared" ref="KT106" ca="1" si="154">SUM(KT107:KW108)</f>
        <v>0</v>
      </c>
      <c r="KU106" s="1280"/>
      <c r="KV106" s="1280"/>
      <c r="KW106" s="1281"/>
      <c r="KX106" s="1279">
        <f t="shared" ref="KX106" ca="1" si="155">SUM(KX107:LA108)</f>
        <v>0</v>
      </c>
      <c r="KY106" s="1280"/>
      <c r="KZ106" s="1280"/>
      <c r="LA106" s="1281"/>
      <c r="LB106" s="1279">
        <f t="shared" ref="LB106" ca="1" si="156">SUM(LB107:LE108)</f>
        <v>0</v>
      </c>
      <c r="LC106" s="1280"/>
      <c r="LD106" s="1280"/>
      <c r="LE106" s="1281"/>
      <c r="LF106" s="1279">
        <f t="shared" ref="LF106" ca="1" si="157">SUM(LF107:LI108)</f>
        <v>0</v>
      </c>
      <c r="LG106" s="1280"/>
      <c r="LH106" s="1280"/>
      <c r="LI106" s="1281"/>
      <c r="LJ106" s="1279">
        <f t="shared" ref="LJ106" ca="1" si="158">SUM(LJ107:LM108)</f>
        <v>0</v>
      </c>
      <c r="LK106" s="1280"/>
      <c r="LL106" s="1280"/>
      <c r="LM106" s="1281"/>
    </row>
    <row r="107" spans="1:325">
      <c r="A107" s="145"/>
      <c r="B107" s="176" t="s">
        <v>552</v>
      </c>
      <c r="C107" s="219" t="s">
        <v>553</v>
      </c>
      <c r="D107" s="344">
        <f ca="1">SUMIF($F$6:$LM$6,"&lt;="&amp;PAL,$F107:$LM107)</f>
        <v>85323388</v>
      </c>
      <c r="E107" s="341"/>
      <c r="F107" s="1292">
        <f ca="1">IFERROR(ROUND(HLOOKUP(F$7,Rezultatai!$H$40:$DC$117,78,FALSE),0),"")</f>
        <v>0</v>
      </c>
      <c r="G107" s="1288"/>
      <c r="H107" s="1288"/>
      <c r="I107" s="1289"/>
      <c r="J107" s="1292">
        <f ca="1">IFERROR(ROUND(HLOOKUP(J$7,Rezultatai!$H$40:$DC$117,78,FALSE),0),"")</f>
        <v>195316</v>
      </c>
      <c r="K107" s="1288"/>
      <c r="L107" s="1288"/>
      <c r="M107" s="1289"/>
      <c r="N107" s="1292">
        <f ca="1">IFERROR(ROUND(HLOOKUP(N$7,Rezultatai!$H$40:$DC$117,78,FALSE),0),"")</f>
        <v>476138</v>
      </c>
      <c r="O107" s="1288"/>
      <c r="P107" s="1288"/>
      <c r="Q107" s="1289"/>
      <c r="R107" s="1292">
        <f ca="1">IFERROR(ROUND(HLOOKUP(R$7,Rezultatai!$H$40:$DC$117,78,FALSE),0),"")</f>
        <v>745391</v>
      </c>
      <c r="S107" s="1288"/>
      <c r="T107" s="1288"/>
      <c r="U107" s="1289"/>
      <c r="V107" s="1292">
        <f ca="1">IFERROR(ROUND(HLOOKUP(V$7,Rezultatai!$H$40:$DC$117,78,FALSE),0),"")</f>
        <v>1197466</v>
      </c>
      <c r="W107" s="1288"/>
      <c r="X107" s="1288"/>
      <c r="Y107" s="1289"/>
      <c r="Z107" s="1292">
        <f ca="1">IFERROR(ROUND(HLOOKUP(Z$7,Rezultatai!$H$40:$DC$117,78,FALSE),0),"")</f>
        <v>1360918</v>
      </c>
      <c r="AA107" s="1288"/>
      <c r="AB107" s="1288"/>
      <c r="AC107" s="1289"/>
      <c r="AD107" s="1292">
        <f ca="1">IFERROR(ROUND(HLOOKUP(AD$7,Rezultatai!$H$40:$DC$117,78,FALSE),0),"")</f>
        <v>1693605</v>
      </c>
      <c r="AE107" s="1288"/>
      <c r="AF107" s="1288"/>
      <c r="AG107" s="1289"/>
      <c r="AH107" s="1292">
        <f ca="1">IFERROR(ROUND(HLOOKUP(AH$7,Rezultatai!$H$40:$DC$117,78,FALSE),0),"")</f>
        <v>1938392</v>
      </c>
      <c r="AI107" s="1288"/>
      <c r="AJ107" s="1288"/>
      <c r="AK107" s="1289"/>
      <c r="AL107" s="1292">
        <f ca="1">IFERROR(ROUND(HLOOKUP(AL$7,Rezultatai!$H$40:$DC$117,78,FALSE),0),"")</f>
        <v>1996544</v>
      </c>
      <c r="AM107" s="1288"/>
      <c r="AN107" s="1288"/>
      <c r="AO107" s="1289"/>
      <c r="AP107" s="1292">
        <f ca="1">IFERROR(ROUND(HLOOKUP(AP$7,Rezultatai!$H$40:$DC$117,78,FALSE),0),"")</f>
        <v>2056440</v>
      </c>
      <c r="AQ107" s="1288"/>
      <c r="AR107" s="1288"/>
      <c r="AS107" s="1289"/>
      <c r="AT107" s="1292">
        <f ca="1">IFERROR(ROUND(HLOOKUP(AT$7,Rezultatai!$H$40:$DC$117,78,FALSE),0),"")</f>
        <v>2133669</v>
      </c>
      <c r="AU107" s="1288"/>
      <c r="AV107" s="1288"/>
      <c r="AW107" s="1289"/>
      <c r="AX107" s="1292">
        <f ca="1">IFERROR(ROUND(HLOOKUP(AX$7,Rezultatai!$H$40:$DC$117,78,FALSE),0),"")</f>
        <v>2219548</v>
      </c>
      <c r="AY107" s="1288"/>
      <c r="AZ107" s="1288"/>
      <c r="BA107" s="1289"/>
      <c r="BB107" s="1292">
        <f ca="1">IFERROR(ROUND(HLOOKUP(BB$7,Rezultatai!$H$40:$DC$117,78,FALSE),0),"")</f>
        <v>2306414</v>
      </c>
      <c r="BC107" s="1288"/>
      <c r="BD107" s="1288"/>
      <c r="BE107" s="1289"/>
      <c r="BF107" s="1292">
        <f ca="1">IFERROR(ROUND(HLOOKUP(BF$7,Rezultatai!$H$40:$DC$117,78,FALSE),0),"")</f>
        <v>2409785</v>
      </c>
      <c r="BG107" s="1288"/>
      <c r="BH107" s="1288"/>
      <c r="BI107" s="1289"/>
      <c r="BJ107" s="1292">
        <f ca="1">IFERROR(ROUND(HLOOKUP(BJ$7,Rezultatai!$H$40:$DC$117,78,FALSE),0),"")</f>
        <v>2492222</v>
      </c>
      <c r="BK107" s="1288"/>
      <c r="BL107" s="1288"/>
      <c r="BM107" s="1289"/>
      <c r="BN107" s="1292">
        <f ca="1">IFERROR(ROUND(HLOOKUP(BN$7,Rezultatai!$H$40:$DC$117,78,FALSE),0),"")</f>
        <v>2590203</v>
      </c>
      <c r="BO107" s="1288"/>
      <c r="BP107" s="1288"/>
      <c r="BQ107" s="1289"/>
      <c r="BR107" s="1292">
        <f ca="1">IFERROR(ROUND(HLOOKUP(BR$7,Rezultatai!$H$40:$DC$117,78,FALSE),0),"")</f>
        <v>2683337</v>
      </c>
      <c r="BS107" s="1288"/>
      <c r="BT107" s="1288"/>
      <c r="BU107" s="1289"/>
      <c r="BV107" s="1292">
        <f ca="1">IFERROR(ROUND(HLOOKUP(BV$7,Rezultatai!$H$40:$DC$117,78,FALSE),0),"")</f>
        <v>2763837</v>
      </c>
      <c r="BW107" s="1288"/>
      <c r="BX107" s="1288"/>
      <c r="BY107" s="1289"/>
      <c r="BZ107" s="1292">
        <f ca="1">IFERROR(ROUND(HLOOKUP(BZ$7,Rezultatai!$H$40:$DC$117,78,FALSE),0),"")</f>
        <v>2846752</v>
      </c>
      <c r="CA107" s="1288"/>
      <c r="CB107" s="1288"/>
      <c r="CC107" s="1289"/>
      <c r="CD107" s="1292">
        <f ca="1">IFERROR(ROUND(HLOOKUP(CD$7,Rezultatai!$H$40:$DC$117,78,FALSE),0),"")</f>
        <v>2932155</v>
      </c>
      <c r="CE107" s="1288"/>
      <c r="CF107" s="1288"/>
      <c r="CG107" s="1289"/>
      <c r="CH107" s="1292">
        <f ca="1">IFERROR(ROUND(HLOOKUP(CH$7,Rezultatai!$H$40:$DC$117,78,FALSE),0),"")</f>
        <v>3020120</v>
      </c>
      <c r="CI107" s="1288"/>
      <c r="CJ107" s="1288"/>
      <c r="CK107" s="1289"/>
      <c r="CL107" s="1292">
        <f ca="1">IFERROR(ROUND(HLOOKUP(CL$7,Rezultatai!$H$40:$DC$117,78,FALSE),0),"")</f>
        <v>31860608</v>
      </c>
      <c r="CM107" s="1288"/>
      <c r="CN107" s="1288"/>
      <c r="CO107" s="1289"/>
      <c r="CP107" s="1292">
        <f ca="1">IFERROR(ROUND(HLOOKUP(CP$7,Rezultatai!$H$40:$DC$117,78,FALSE),0),"")</f>
        <v>3204045</v>
      </c>
      <c r="CQ107" s="1288"/>
      <c r="CR107" s="1288"/>
      <c r="CS107" s="1289"/>
      <c r="CT107" s="1292">
        <f ca="1">IFERROR(ROUND(HLOOKUP(CT$7,Rezultatai!$H$40:$DC$117,78,FALSE),0),"")</f>
        <v>3300166</v>
      </c>
      <c r="CU107" s="1288"/>
      <c r="CV107" s="1288"/>
      <c r="CW107" s="1289"/>
      <c r="CX107" s="1292">
        <f ca="1">IFERROR(ROUND(HLOOKUP(CX$7,Rezultatai!$H$40:$DC$117,78,FALSE),0),"")</f>
        <v>3399171</v>
      </c>
      <c r="CY107" s="1288"/>
      <c r="CZ107" s="1288"/>
      <c r="DA107" s="1289"/>
      <c r="DB107" s="1292">
        <f ca="1">IFERROR(ROUND(HLOOKUP(DB$7,Rezultatai!$H$40:$DC$117,78,FALSE),0),"")</f>
        <v>3501146</v>
      </c>
      <c r="DC107" s="1288"/>
      <c r="DD107" s="1288"/>
      <c r="DE107" s="1289"/>
      <c r="DF107" s="1292">
        <f ca="1">IFERROR(ROUND(HLOOKUP(DF$7,Rezultatai!$H$40:$DC$117,78,FALSE),0),"")</f>
        <v>0</v>
      </c>
      <c r="DG107" s="1288"/>
      <c r="DH107" s="1288"/>
      <c r="DI107" s="1289"/>
      <c r="DJ107" s="1292">
        <f ca="1">IFERROR(ROUND(HLOOKUP(DJ$7,Rezultatai!$H$40:$DC$117,78,FALSE),0),"")</f>
        <v>0</v>
      </c>
      <c r="DK107" s="1288"/>
      <c r="DL107" s="1288"/>
      <c r="DM107" s="1289"/>
      <c r="DN107" s="1292">
        <f ca="1">IFERROR(ROUND(HLOOKUP(DN$7,Rezultatai!$H$40:$DC$117,78,FALSE),0),"")</f>
        <v>0</v>
      </c>
      <c r="DO107" s="1288"/>
      <c r="DP107" s="1288"/>
      <c r="DQ107" s="1289"/>
      <c r="DR107" s="1292">
        <f ca="1">IFERROR(ROUND(HLOOKUP(DR$7,Rezultatai!$H$40:$DC$117,78,FALSE),0),"")</f>
        <v>0</v>
      </c>
      <c r="DS107" s="1288"/>
      <c r="DT107" s="1288"/>
      <c r="DU107" s="1289"/>
      <c r="DV107" s="1292">
        <f ca="1">IFERROR(ROUND(HLOOKUP(DV$7,Rezultatai!$H$40:$DC$117,78,FALSE),0),"")</f>
        <v>0</v>
      </c>
      <c r="DW107" s="1288"/>
      <c r="DX107" s="1288"/>
      <c r="DY107" s="1289"/>
      <c r="DZ107" s="1292">
        <f ca="1">IFERROR(ROUND(HLOOKUP(DZ$7,Rezultatai!$H$40:$DC$117,78,FALSE),0),"")</f>
        <v>0</v>
      </c>
      <c r="EA107" s="1288"/>
      <c r="EB107" s="1288"/>
      <c r="EC107" s="1289"/>
      <c r="ED107" s="1292">
        <f ca="1">IFERROR(ROUND(HLOOKUP(ED$7,Rezultatai!$H$40:$DC$117,78,FALSE),0),"")</f>
        <v>0</v>
      </c>
      <c r="EE107" s="1288"/>
      <c r="EF107" s="1288"/>
      <c r="EG107" s="1289"/>
      <c r="EH107" s="1292">
        <f ca="1">IFERROR(ROUND(HLOOKUP(EH$7,Rezultatai!$H$40:$DC$117,78,FALSE),0),"")</f>
        <v>0</v>
      </c>
      <c r="EI107" s="1288"/>
      <c r="EJ107" s="1288"/>
      <c r="EK107" s="1289"/>
      <c r="EL107" s="1292">
        <f ca="1">IFERROR(ROUND(HLOOKUP(EL$7,Rezultatai!$H$40:$DC$117,78,FALSE),0),"")</f>
        <v>0</v>
      </c>
      <c r="EM107" s="1288"/>
      <c r="EN107" s="1288"/>
      <c r="EO107" s="1289"/>
      <c r="EP107" s="1292">
        <f ca="1">IFERROR(ROUND(HLOOKUP(EP$7,Rezultatai!$H$40:$DC$117,78,FALSE),0),"")</f>
        <v>0</v>
      </c>
      <c r="EQ107" s="1288"/>
      <c r="ER107" s="1288"/>
      <c r="ES107" s="1289"/>
      <c r="ET107" s="1292">
        <f ca="1">IFERROR(ROUND(HLOOKUP(ET$7,Rezultatai!$H$40:$DC$117,78,FALSE),0),"")</f>
        <v>0</v>
      </c>
      <c r="EU107" s="1288"/>
      <c r="EV107" s="1288"/>
      <c r="EW107" s="1289"/>
      <c r="EX107" s="1292">
        <f ca="1">IFERROR(ROUND(HLOOKUP(EX$7,Rezultatai!$H$40:$DC$117,78,FALSE),0),"")</f>
        <v>0</v>
      </c>
      <c r="EY107" s="1288"/>
      <c r="EZ107" s="1288"/>
      <c r="FA107" s="1289"/>
      <c r="FB107" s="1292">
        <f ca="1">IFERROR(ROUND(HLOOKUP(FB$7,Rezultatai!$H$40:$DC$117,78,FALSE),0),"")</f>
        <v>0</v>
      </c>
      <c r="FC107" s="1288"/>
      <c r="FD107" s="1288"/>
      <c r="FE107" s="1289"/>
      <c r="FF107" s="1292">
        <f ca="1">IFERROR(ROUND(HLOOKUP(FF$7,Rezultatai!$H$40:$DC$117,78,FALSE),0),"")</f>
        <v>0</v>
      </c>
      <c r="FG107" s="1288"/>
      <c r="FH107" s="1288"/>
      <c r="FI107" s="1289"/>
      <c r="FJ107" s="1292">
        <f ca="1">IFERROR(ROUND(HLOOKUP(FJ$7,Rezultatai!$H$40:$DC$117,78,FALSE),0),"")</f>
        <v>0</v>
      </c>
      <c r="FK107" s="1288"/>
      <c r="FL107" s="1288"/>
      <c r="FM107" s="1289"/>
      <c r="FN107" s="1292">
        <f ca="1">IFERROR(ROUND(HLOOKUP(FN$7,Rezultatai!$H$40:$DC$117,78,FALSE),0),"")</f>
        <v>0</v>
      </c>
      <c r="FO107" s="1288"/>
      <c r="FP107" s="1288"/>
      <c r="FQ107" s="1289"/>
      <c r="FR107" s="1292">
        <f ca="1">IFERROR(ROUND(HLOOKUP(FR$7,Rezultatai!$H$40:$DC$117,78,FALSE),0),"")</f>
        <v>0</v>
      </c>
      <c r="FS107" s="1288"/>
      <c r="FT107" s="1288"/>
      <c r="FU107" s="1289"/>
      <c r="FV107" s="1292">
        <f ca="1">IFERROR(ROUND(HLOOKUP(FV$7,Rezultatai!$H$40:$DC$117,78,FALSE),0),"")</f>
        <v>0</v>
      </c>
      <c r="FW107" s="1288"/>
      <c r="FX107" s="1288"/>
      <c r="FY107" s="1289"/>
      <c r="FZ107" s="1292">
        <f ca="1">IFERROR(ROUND(HLOOKUP(FZ$7,Rezultatai!$H$40:$DC$117,78,FALSE),0),"")</f>
        <v>0</v>
      </c>
      <c r="GA107" s="1288"/>
      <c r="GB107" s="1288"/>
      <c r="GC107" s="1289"/>
      <c r="GD107" s="1292">
        <f ca="1">IFERROR(ROUND(HLOOKUP(GD$7,Rezultatai!$H$40:$DC$117,78,FALSE),0),"")</f>
        <v>0</v>
      </c>
      <c r="GE107" s="1288"/>
      <c r="GF107" s="1288"/>
      <c r="GG107" s="1289"/>
      <c r="GH107" s="1292">
        <f ca="1">IFERROR(ROUND(HLOOKUP(GH$7,Rezultatai!$H$40:$DC$117,78,FALSE),0),"")</f>
        <v>0</v>
      </c>
      <c r="GI107" s="1288"/>
      <c r="GJ107" s="1288"/>
      <c r="GK107" s="1289"/>
      <c r="GL107" s="1292">
        <f ca="1">IFERROR(ROUND(HLOOKUP(GL$7,Rezultatai!$H$40:$DC$117,78,FALSE),0),"")</f>
        <v>0</v>
      </c>
      <c r="GM107" s="1288"/>
      <c r="GN107" s="1288"/>
      <c r="GO107" s="1289"/>
      <c r="GP107" s="1292">
        <f ca="1">IFERROR(ROUND(HLOOKUP(GP$7,Rezultatai!$H$40:$DC$117,78,FALSE),0),"")</f>
        <v>0</v>
      </c>
      <c r="GQ107" s="1288"/>
      <c r="GR107" s="1288"/>
      <c r="GS107" s="1289"/>
      <c r="GT107" s="1292">
        <f ca="1">IFERROR(ROUND(HLOOKUP(GT$7,Rezultatai!$H$40:$DC$117,78,FALSE),0),"")</f>
        <v>0</v>
      </c>
      <c r="GU107" s="1288"/>
      <c r="GV107" s="1288"/>
      <c r="GW107" s="1289"/>
      <c r="GX107" s="1292">
        <f ca="1">IFERROR(ROUND(HLOOKUP(GX$7,Rezultatai!$H$40:$DC$117,78,FALSE),0),"")</f>
        <v>0</v>
      </c>
      <c r="GY107" s="1288"/>
      <c r="GZ107" s="1288"/>
      <c r="HA107" s="1289"/>
      <c r="HB107" s="1292">
        <f ca="1">IFERROR(ROUND(HLOOKUP(HB$7,Rezultatai!$H$40:$DC$117,78,FALSE),0),"")</f>
        <v>0</v>
      </c>
      <c r="HC107" s="1288"/>
      <c r="HD107" s="1288"/>
      <c r="HE107" s="1289"/>
      <c r="HF107" s="1292">
        <f ca="1">IFERROR(ROUND(HLOOKUP(HF$7,Rezultatai!$H$40:$DC$117,78,FALSE),0),"")</f>
        <v>0</v>
      </c>
      <c r="HG107" s="1288"/>
      <c r="HH107" s="1288"/>
      <c r="HI107" s="1289"/>
      <c r="HJ107" s="1292">
        <f ca="1">IFERROR(ROUND(HLOOKUP(HJ$7,Rezultatai!$H$40:$DC$117,78,FALSE),0),"")</f>
        <v>0</v>
      </c>
      <c r="HK107" s="1288"/>
      <c r="HL107" s="1288"/>
      <c r="HM107" s="1289"/>
      <c r="HN107" s="1292">
        <f ca="1">IFERROR(ROUND(HLOOKUP(HN$7,Rezultatai!$H$40:$DC$117,78,FALSE),0),"")</f>
        <v>0</v>
      </c>
      <c r="HO107" s="1288"/>
      <c r="HP107" s="1288"/>
      <c r="HQ107" s="1289"/>
      <c r="HR107" s="1292">
        <f ca="1">IFERROR(ROUND(HLOOKUP(HR$7,Rezultatai!$H$40:$DC$117,78,FALSE),0),"")</f>
        <v>0</v>
      </c>
      <c r="HS107" s="1288"/>
      <c r="HT107" s="1288"/>
      <c r="HU107" s="1289"/>
      <c r="HV107" s="1292">
        <f ca="1">IFERROR(ROUND(HLOOKUP(HV$7,Rezultatai!$H$40:$DC$117,78,FALSE),0),"")</f>
        <v>0</v>
      </c>
      <c r="HW107" s="1288"/>
      <c r="HX107" s="1288"/>
      <c r="HY107" s="1289"/>
      <c r="HZ107" s="1292">
        <f ca="1">IFERROR(ROUND(HLOOKUP(HZ$7,Rezultatai!$H$40:$DC$117,78,FALSE),0),"")</f>
        <v>0</v>
      </c>
      <c r="IA107" s="1288"/>
      <c r="IB107" s="1288"/>
      <c r="IC107" s="1289"/>
      <c r="ID107" s="1292">
        <f ca="1">IFERROR(ROUND(HLOOKUP(ID$7,Rezultatai!$H$40:$DC$117,78,FALSE),0),"")</f>
        <v>0</v>
      </c>
      <c r="IE107" s="1288"/>
      <c r="IF107" s="1288"/>
      <c r="IG107" s="1289"/>
      <c r="IH107" s="1292">
        <f ca="1">IFERROR(ROUND(HLOOKUP(IH$7,Rezultatai!$H$40:$DC$117,78,FALSE),0),"")</f>
        <v>0</v>
      </c>
      <c r="II107" s="1288"/>
      <c r="IJ107" s="1288"/>
      <c r="IK107" s="1289"/>
      <c r="IL107" s="1292">
        <f ca="1">IFERROR(ROUND(HLOOKUP(IL$7,Rezultatai!$H$40:$DC$117,78,FALSE),0),"")</f>
        <v>0</v>
      </c>
      <c r="IM107" s="1288"/>
      <c r="IN107" s="1288"/>
      <c r="IO107" s="1289"/>
      <c r="IP107" s="1292">
        <f ca="1">IFERROR(ROUND(HLOOKUP(IP$7,Rezultatai!$H$40:$DC$117,78,FALSE),0),"")</f>
        <v>0</v>
      </c>
      <c r="IQ107" s="1288"/>
      <c r="IR107" s="1288"/>
      <c r="IS107" s="1289"/>
      <c r="IT107" s="1292">
        <f ca="1">IFERROR(ROUND(HLOOKUP(IT$7,Rezultatai!$H$40:$DC$117,78,FALSE),0),"")</f>
        <v>0</v>
      </c>
      <c r="IU107" s="1288"/>
      <c r="IV107" s="1288"/>
      <c r="IW107" s="1289"/>
      <c r="IX107" s="1292">
        <f ca="1">IFERROR(ROUND(HLOOKUP(IX$7,Rezultatai!$H$40:$DC$117,78,FALSE),0),"")</f>
        <v>0</v>
      </c>
      <c r="IY107" s="1288"/>
      <c r="IZ107" s="1288"/>
      <c r="JA107" s="1289"/>
      <c r="JB107" s="1292">
        <f ca="1">IFERROR(ROUND(HLOOKUP(JB$7,Rezultatai!$H$40:$DC$117,78,FALSE),0),"")</f>
        <v>0</v>
      </c>
      <c r="JC107" s="1288"/>
      <c r="JD107" s="1288"/>
      <c r="JE107" s="1289"/>
      <c r="JF107" s="1292">
        <f ca="1">IFERROR(ROUND(HLOOKUP(JF$7,Rezultatai!$H$40:$DC$117,78,FALSE),0),"")</f>
        <v>0</v>
      </c>
      <c r="JG107" s="1288"/>
      <c r="JH107" s="1288"/>
      <c r="JI107" s="1289"/>
      <c r="JJ107" s="1292">
        <f ca="1">IFERROR(ROUND(HLOOKUP(JJ$7,Rezultatai!$H$40:$DC$117,78,FALSE),0),"")</f>
        <v>0</v>
      </c>
      <c r="JK107" s="1288"/>
      <c r="JL107" s="1288"/>
      <c r="JM107" s="1289"/>
      <c r="JN107" s="1292">
        <f ca="1">IFERROR(ROUND(HLOOKUP(JN$7,Rezultatai!$H$40:$DC$117,78,FALSE),0),"")</f>
        <v>0</v>
      </c>
      <c r="JO107" s="1288"/>
      <c r="JP107" s="1288"/>
      <c r="JQ107" s="1289"/>
      <c r="JR107" s="1292">
        <f ca="1">IFERROR(ROUND(HLOOKUP(JR$7,Rezultatai!$H$40:$DC$117,78,FALSE),0),"")</f>
        <v>0</v>
      </c>
      <c r="JS107" s="1288"/>
      <c r="JT107" s="1288"/>
      <c r="JU107" s="1289"/>
      <c r="JV107" s="1292">
        <f ca="1">IFERROR(ROUND(HLOOKUP(JV$7,Rezultatai!$H$40:$DC$117,78,FALSE),0),"")</f>
        <v>0</v>
      </c>
      <c r="JW107" s="1288"/>
      <c r="JX107" s="1288"/>
      <c r="JY107" s="1289"/>
      <c r="JZ107" s="1292">
        <f ca="1">IFERROR(ROUND(HLOOKUP(JZ$7,Rezultatai!$H$40:$DC$117,78,FALSE),0),"")</f>
        <v>0</v>
      </c>
      <c r="KA107" s="1288"/>
      <c r="KB107" s="1288"/>
      <c r="KC107" s="1289"/>
      <c r="KD107" s="1292">
        <f ca="1">IFERROR(ROUND(HLOOKUP(KD$7,Rezultatai!$H$40:$DC$117,78,FALSE),0),"")</f>
        <v>0</v>
      </c>
      <c r="KE107" s="1288"/>
      <c r="KF107" s="1288"/>
      <c r="KG107" s="1289"/>
      <c r="KH107" s="1292">
        <f ca="1">IFERROR(ROUND(HLOOKUP(KH$7,Rezultatai!$H$40:$DC$117,78,FALSE),0),"")</f>
        <v>0</v>
      </c>
      <c r="KI107" s="1288"/>
      <c r="KJ107" s="1288"/>
      <c r="KK107" s="1289"/>
      <c r="KL107" s="1292">
        <f ca="1">IFERROR(ROUND(HLOOKUP(KL$7,Rezultatai!$H$40:$DC$117,78,FALSE),0),"")</f>
        <v>0</v>
      </c>
      <c r="KM107" s="1288"/>
      <c r="KN107" s="1288"/>
      <c r="KO107" s="1289"/>
      <c r="KP107" s="1292">
        <f ca="1">IFERROR(ROUND(HLOOKUP(KP$7,Rezultatai!$H$40:$DC$117,78,FALSE),0),"")</f>
        <v>0</v>
      </c>
      <c r="KQ107" s="1288"/>
      <c r="KR107" s="1288"/>
      <c r="KS107" s="1289"/>
      <c r="KT107" s="1292">
        <f ca="1">IFERROR(ROUND(HLOOKUP(KT$7,Rezultatai!$H$40:$DC$117,78,FALSE),0),"")</f>
        <v>0</v>
      </c>
      <c r="KU107" s="1288"/>
      <c r="KV107" s="1288"/>
      <c r="KW107" s="1289"/>
      <c r="KX107" s="1292">
        <f ca="1">IFERROR(ROUND(HLOOKUP(KX$7,Rezultatai!$H$40:$DC$117,78,FALSE),0),"")</f>
        <v>0</v>
      </c>
      <c r="KY107" s="1288"/>
      <c r="KZ107" s="1288"/>
      <c r="LA107" s="1289"/>
      <c r="LB107" s="1292">
        <f ca="1">IFERROR(ROUND(HLOOKUP(LB$7,Rezultatai!$H$40:$DC$117,78,FALSE),0),"")</f>
        <v>0</v>
      </c>
      <c r="LC107" s="1288"/>
      <c r="LD107" s="1288"/>
      <c r="LE107" s="1289"/>
      <c r="LF107" s="1292">
        <f ca="1">IFERROR(ROUND(HLOOKUP(LF$7,Rezultatai!$H$40:$DC$117,78,FALSE),0),"")</f>
        <v>0</v>
      </c>
      <c r="LG107" s="1288"/>
      <c r="LH107" s="1288"/>
      <c r="LI107" s="1289"/>
      <c r="LJ107" s="1292">
        <f ca="1">IFERROR(ROUND(HLOOKUP(LJ$7,Rezultatai!$H$40:$DC$117,78,FALSE),0),"")</f>
        <v>0</v>
      </c>
      <c r="LK107" s="1288"/>
      <c r="LL107" s="1288"/>
      <c r="LM107" s="1289"/>
    </row>
    <row r="108" spans="1:325">
      <c r="A108" s="145"/>
      <c r="B108" s="176" t="s">
        <v>554</v>
      </c>
      <c r="C108" s="168" t="s">
        <v>555</v>
      </c>
      <c r="D108" s="344">
        <f ca="1">SUMIF($F$6:$LM$6,"&lt;="&amp;PAL,$F108:$LM108)</f>
        <v>0</v>
      </c>
      <c r="E108" s="169"/>
      <c r="F108" s="1292">
        <f ca="1">IFERROR(ROUND(HLOOKUP(F$7,Rezultatai!$H$40:$DC$117,77,FALSE),0),"")</f>
        <v>0</v>
      </c>
      <c r="G108" s="1288"/>
      <c r="H108" s="1288"/>
      <c r="I108" s="1289"/>
      <c r="J108" s="1292">
        <f ca="1">IFERROR(ROUND(HLOOKUP(J$7,Rezultatai!$H$40:$DC$117,77,FALSE),0),"")</f>
        <v>0</v>
      </c>
      <c r="K108" s="1288"/>
      <c r="L108" s="1288"/>
      <c r="M108" s="1289"/>
      <c r="N108" s="1292">
        <f ca="1">IFERROR(ROUND(HLOOKUP(N$7,Rezultatai!$H$40:$DC$117,77,FALSE),0),"")</f>
        <v>0</v>
      </c>
      <c r="O108" s="1288"/>
      <c r="P108" s="1288"/>
      <c r="Q108" s="1289"/>
      <c r="R108" s="1292">
        <f ca="1">IFERROR(ROUND(HLOOKUP(R$7,Rezultatai!$H$40:$DC$117,77,FALSE),0),"")</f>
        <v>0</v>
      </c>
      <c r="S108" s="1288"/>
      <c r="T108" s="1288"/>
      <c r="U108" s="1289"/>
      <c r="V108" s="1292">
        <f ca="1">IFERROR(ROUND(HLOOKUP(V$7,Rezultatai!$H$40:$DC$117,77,FALSE),0),"")</f>
        <v>0</v>
      </c>
      <c r="W108" s="1288"/>
      <c r="X108" s="1288"/>
      <c r="Y108" s="1289"/>
      <c r="Z108" s="1292">
        <f ca="1">IFERROR(ROUND(HLOOKUP(Z$7,Rezultatai!$H$40:$DC$117,77,FALSE),0),"")</f>
        <v>0</v>
      </c>
      <c r="AA108" s="1288"/>
      <c r="AB108" s="1288"/>
      <c r="AC108" s="1289"/>
      <c r="AD108" s="1292">
        <f ca="1">IFERROR(ROUND(HLOOKUP(AD$7,Rezultatai!$H$40:$DC$117,77,FALSE),0),"")</f>
        <v>0</v>
      </c>
      <c r="AE108" s="1288"/>
      <c r="AF108" s="1288"/>
      <c r="AG108" s="1289"/>
      <c r="AH108" s="1292">
        <f ca="1">IFERROR(ROUND(HLOOKUP(AH$7,Rezultatai!$H$40:$DC$117,77,FALSE),0),"")</f>
        <v>0</v>
      </c>
      <c r="AI108" s="1288"/>
      <c r="AJ108" s="1288"/>
      <c r="AK108" s="1289"/>
      <c r="AL108" s="1292">
        <f ca="1">IFERROR(ROUND(HLOOKUP(AL$7,Rezultatai!$H$40:$DC$117,77,FALSE),0),"")</f>
        <v>0</v>
      </c>
      <c r="AM108" s="1288"/>
      <c r="AN108" s="1288"/>
      <c r="AO108" s="1289"/>
      <c r="AP108" s="1292">
        <f ca="1">IFERROR(ROUND(HLOOKUP(AP$7,Rezultatai!$H$40:$DC$117,77,FALSE),0),"")</f>
        <v>0</v>
      </c>
      <c r="AQ108" s="1288"/>
      <c r="AR108" s="1288"/>
      <c r="AS108" s="1289"/>
      <c r="AT108" s="1292">
        <f ca="1">IFERROR(ROUND(HLOOKUP(AT$7,Rezultatai!$H$40:$DC$117,77,FALSE),0),"")</f>
        <v>0</v>
      </c>
      <c r="AU108" s="1288"/>
      <c r="AV108" s="1288"/>
      <c r="AW108" s="1289"/>
      <c r="AX108" s="1292">
        <f ca="1">IFERROR(ROUND(HLOOKUP(AX$7,Rezultatai!$H$40:$DC$117,77,FALSE),0),"")</f>
        <v>0</v>
      </c>
      <c r="AY108" s="1288"/>
      <c r="AZ108" s="1288"/>
      <c r="BA108" s="1289"/>
      <c r="BB108" s="1292">
        <f ca="1">IFERROR(ROUND(HLOOKUP(BB$7,Rezultatai!$H$40:$DC$117,77,FALSE),0),"")</f>
        <v>0</v>
      </c>
      <c r="BC108" s="1288"/>
      <c r="BD108" s="1288"/>
      <c r="BE108" s="1289"/>
      <c r="BF108" s="1292">
        <f ca="1">IFERROR(ROUND(HLOOKUP(BF$7,Rezultatai!$H$40:$DC$117,77,FALSE),0),"")</f>
        <v>0</v>
      </c>
      <c r="BG108" s="1288"/>
      <c r="BH108" s="1288"/>
      <c r="BI108" s="1289"/>
      <c r="BJ108" s="1292">
        <f ca="1">IFERROR(ROUND(HLOOKUP(BJ$7,Rezultatai!$H$40:$DC$117,77,FALSE),0),"")</f>
        <v>0</v>
      </c>
      <c r="BK108" s="1288"/>
      <c r="BL108" s="1288"/>
      <c r="BM108" s="1289"/>
      <c r="BN108" s="1292">
        <f ca="1">IFERROR(ROUND(HLOOKUP(BN$7,Rezultatai!$H$40:$DC$117,77,FALSE),0),"")</f>
        <v>0</v>
      </c>
      <c r="BO108" s="1288"/>
      <c r="BP108" s="1288"/>
      <c r="BQ108" s="1289"/>
      <c r="BR108" s="1292">
        <f ca="1">IFERROR(ROUND(HLOOKUP(BR$7,Rezultatai!$H$40:$DC$117,77,FALSE),0),"")</f>
        <v>0</v>
      </c>
      <c r="BS108" s="1288"/>
      <c r="BT108" s="1288"/>
      <c r="BU108" s="1289"/>
      <c r="BV108" s="1292">
        <f ca="1">IFERROR(ROUND(HLOOKUP(BV$7,Rezultatai!$H$40:$DC$117,77,FALSE),0),"")</f>
        <v>0</v>
      </c>
      <c r="BW108" s="1288"/>
      <c r="BX108" s="1288"/>
      <c r="BY108" s="1289"/>
      <c r="BZ108" s="1292">
        <f ca="1">IFERROR(ROUND(HLOOKUP(BZ$7,Rezultatai!$H$40:$DC$117,77,FALSE),0),"")</f>
        <v>0</v>
      </c>
      <c r="CA108" s="1288"/>
      <c r="CB108" s="1288"/>
      <c r="CC108" s="1289"/>
      <c r="CD108" s="1292">
        <f ca="1">IFERROR(ROUND(HLOOKUP(CD$7,Rezultatai!$H$40:$DC$117,77,FALSE),0),"")</f>
        <v>0</v>
      </c>
      <c r="CE108" s="1288"/>
      <c r="CF108" s="1288"/>
      <c r="CG108" s="1289"/>
      <c r="CH108" s="1292">
        <f ca="1">IFERROR(ROUND(HLOOKUP(CH$7,Rezultatai!$H$40:$DC$117,77,FALSE),0),"")</f>
        <v>0</v>
      </c>
      <c r="CI108" s="1288"/>
      <c r="CJ108" s="1288"/>
      <c r="CK108" s="1289"/>
      <c r="CL108" s="1292">
        <f ca="1">IFERROR(ROUND(HLOOKUP(CL$7,Rezultatai!$H$40:$DC$117,77,FALSE),0),"")</f>
        <v>0</v>
      </c>
      <c r="CM108" s="1288"/>
      <c r="CN108" s="1288"/>
      <c r="CO108" s="1289"/>
      <c r="CP108" s="1292">
        <f ca="1">IFERROR(ROUND(HLOOKUP(CP$7,Rezultatai!$H$40:$DC$117,77,FALSE),0),"")</f>
        <v>0</v>
      </c>
      <c r="CQ108" s="1288"/>
      <c r="CR108" s="1288"/>
      <c r="CS108" s="1289"/>
      <c r="CT108" s="1292">
        <f ca="1">IFERROR(ROUND(HLOOKUP(CT$7,Rezultatai!$H$40:$DC$117,77,FALSE),0),"")</f>
        <v>0</v>
      </c>
      <c r="CU108" s="1288"/>
      <c r="CV108" s="1288"/>
      <c r="CW108" s="1289"/>
      <c r="CX108" s="1292">
        <f ca="1">IFERROR(ROUND(HLOOKUP(CX$7,Rezultatai!$H$40:$DC$117,77,FALSE),0),"")</f>
        <v>0</v>
      </c>
      <c r="CY108" s="1288"/>
      <c r="CZ108" s="1288"/>
      <c r="DA108" s="1289"/>
      <c r="DB108" s="1292">
        <f ca="1">IFERROR(ROUND(HLOOKUP(DB$7,Rezultatai!$H$40:$DC$117,77,FALSE),0),"")</f>
        <v>0</v>
      </c>
      <c r="DC108" s="1288"/>
      <c r="DD108" s="1288"/>
      <c r="DE108" s="1289"/>
      <c r="DF108" s="1292">
        <f ca="1">IFERROR(ROUND(HLOOKUP(DF$7,Rezultatai!$H$40:$DC$117,77,FALSE),0),"")</f>
        <v>0</v>
      </c>
      <c r="DG108" s="1288"/>
      <c r="DH108" s="1288"/>
      <c r="DI108" s="1289"/>
      <c r="DJ108" s="1292">
        <f ca="1">IFERROR(ROUND(HLOOKUP(DJ$7,Rezultatai!$H$40:$DC$117,77,FALSE),0),"")</f>
        <v>0</v>
      </c>
      <c r="DK108" s="1288"/>
      <c r="DL108" s="1288"/>
      <c r="DM108" s="1289"/>
      <c r="DN108" s="1292">
        <f ca="1">IFERROR(ROUND(HLOOKUP(DN$7,Rezultatai!$H$40:$DC$117,77,FALSE),0),"")</f>
        <v>0</v>
      </c>
      <c r="DO108" s="1288"/>
      <c r="DP108" s="1288"/>
      <c r="DQ108" s="1289"/>
      <c r="DR108" s="1292">
        <f ca="1">IFERROR(ROUND(HLOOKUP(DR$7,Rezultatai!$H$40:$DC$117,77,FALSE),0),"")</f>
        <v>0</v>
      </c>
      <c r="DS108" s="1288"/>
      <c r="DT108" s="1288"/>
      <c r="DU108" s="1289"/>
      <c r="DV108" s="1292">
        <f ca="1">IFERROR(ROUND(HLOOKUP(DV$7,Rezultatai!$H$40:$DC$117,77,FALSE),0),"")</f>
        <v>0</v>
      </c>
      <c r="DW108" s="1288"/>
      <c r="DX108" s="1288"/>
      <c r="DY108" s="1289"/>
      <c r="DZ108" s="1292">
        <f ca="1">IFERROR(ROUND(HLOOKUP(DZ$7,Rezultatai!$H$40:$DC$117,77,FALSE),0),"")</f>
        <v>0</v>
      </c>
      <c r="EA108" s="1288"/>
      <c r="EB108" s="1288"/>
      <c r="EC108" s="1289"/>
      <c r="ED108" s="1292">
        <f ca="1">IFERROR(ROUND(HLOOKUP(ED$7,Rezultatai!$H$40:$DC$117,77,FALSE),0),"")</f>
        <v>0</v>
      </c>
      <c r="EE108" s="1288"/>
      <c r="EF108" s="1288"/>
      <c r="EG108" s="1289"/>
      <c r="EH108" s="1292">
        <f ca="1">IFERROR(ROUND(HLOOKUP(EH$7,Rezultatai!$H$40:$DC$117,77,FALSE),0),"")</f>
        <v>0</v>
      </c>
      <c r="EI108" s="1288"/>
      <c r="EJ108" s="1288"/>
      <c r="EK108" s="1289"/>
      <c r="EL108" s="1292">
        <f ca="1">IFERROR(ROUND(HLOOKUP(EL$7,Rezultatai!$H$40:$DC$117,77,FALSE),0),"")</f>
        <v>0</v>
      </c>
      <c r="EM108" s="1288"/>
      <c r="EN108" s="1288"/>
      <c r="EO108" s="1289"/>
      <c r="EP108" s="1292">
        <f ca="1">IFERROR(ROUND(HLOOKUP(EP$7,Rezultatai!$H$40:$DC$117,77,FALSE),0),"")</f>
        <v>0</v>
      </c>
      <c r="EQ108" s="1288"/>
      <c r="ER108" s="1288"/>
      <c r="ES108" s="1289"/>
      <c r="ET108" s="1292">
        <f ca="1">IFERROR(ROUND(HLOOKUP(ET$7,Rezultatai!$H$40:$DC$117,77,FALSE),0),"")</f>
        <v>0</v>
      </c>
      <c r="EU108" s="1288"/>
      <c r="EV108" s="1288"/>
      <c r="EW108" s="1289"/>
      <c r="EX108" s="1292">
        <f ca="1">IFERROR(ROUND(HLOOKUP(EX$7,Rezultatai!$H$40:$DC$117,77,FALSE),0),"")</f>
        <v>0</v>
      </c>
      <c r="EY108" s="1288"/>
      <c r="EZ108" s="1288"/>
      <c r="FA108" s="1289"/>
      <c r="FB108" s="1292">
        <f ca="1">IFERROR(ROUND(HLOOKUP(FB$7,Rezultatai!$H$40:$DC$117,77,FALSE),0),"")</f>
        <v>0</v>
      </c>
      <c r="FC108" s="1288"/>
      <c r="FD108" s="1288"/>
      <c r="FE108" s="1289"/>
      <c r="FF108" s="1292">
        <f ca="1">IFERROR(ROUND(HLOOKUP(FF$7,Rezultatai!$H$40:$DC$117,77,FALSE),0),"")</f>
        <v>0</v>
      </c>
      <c r="FG108" s="1288"/>
      <c r="FH108" s="1288"/>
      <c r="FI108" s="1289"/>
      <c r="FJ108" s="1292">
        <f ca="1">IFERROR(ROUND(HLOOKUP(FJ$7,Rezultatai!$H$40:$DC$117,77,FALSE),0),"")</f>
        <v>0</v>
      </c>
      <c r="FK108" s="1288"/>
      <c r="FL108" s="1288"/>
      <c r="FM108" s="1289"/>
      <c r="FN108" s="1292">
        <f ca="1">IFERROR(ROUND(HLOOKUP(FN$7,Rezultatai!$H$40:$DC$117,77,FALSE),0),"")</f>
        <v>0</v>
      </c>
      <c r="FO108" s="1288"/>
      <c r="FP108" s="1288"/>
      <c r="FQ108" s="1289"/>
      <c r="FR108" s="1292">
        <f ca="1">IFERROR(ROUND(HLOOKUP(FR$7,Rezultatai!$H$40:$DC$117,77,FALSE),0),"")</f>
        <v>0</v>
      </c>
      <c r="FS108" s="1288"/>
      <c r="FT108" s="1288"/>
      <c r="FU108" s="1289"/>
      <c r="FV108" s="1292">
        <f ca="1">IFERROR(ROUND(HLOOKUP(FV$7,Rezultatai!$H$40:$DC$117,77,FALSE),0),"")</f>
        <v>0</v>
      </c>
      <c r="FW108" s="1288"/>
      <c r="FX108" s="1288"/>
      <c r="FY108" s="1289"/>
      <c r="FZ108" s="1292">
        <f ca="1">IFERROR(ROUND(HLOOKUP(FZ$7,Rezultatai!$H$40:$DC$117,77,FALSE),0),"")</f>
        <v>0</v>
      </c>
      <c r="GA108" s="1288"/>
      <c r="GB108" s="1288"/>
      <c r="GC108" s="1289"/>
      <c r="GD108" s="1292">
        <f ca="1">IFERROR(ROUND(HLOOKUP(GD$7,Rezultatai!$H$40:$DC$117,77,FALSE),0),"")</f>
        <v>0</v>
      </c>
      <c r="GE108" s="1288"/>
      <c r="GF108" s="1288"/>
      <c r="GG108" s="1289"/>
      <c r="GH108" s="1292">
        <f ca="1">IFERROR(ROUND(HLOOKUP(GH$7,Rezultatai!$H$40:$DC$117,77,FALSE),0),"")</f>
        <v>0</v>
      </c>
      <c r="GI108" s="1288"/>
      <c r="GJ108" s="1288"/>
      <c r="GK108" s="1289"/>
      <c r="GL108" s="1292">
        <f ca="1">IFERROR(ROUND(HLOOKUP(GL$7,Rezultatai!$H$40:$DC$117,77,FALSE),0),"")</f>
        <v>0</v>
      </c>
      <c r="GM108" s="1288"/>
      <c r="GN108" s="1288"/>
      <c r="GO108" s="1289"/>
      <c r="GP108" s="1292">
        <f ca="1">IFERROR(ROUND(HLOOKUP(GP$7,Rezultatai!$H$40:$DC$117,77,FALSE),0),"")</f>
        <v>0</v>
      </c>
      <c r="GQ108" s="1288"/>
      <c r="GR108" s="1288"/>
      <c r="GS108" s="1289"/>
      <c r="GT108" s="1292">
        <f ca="1">IFERROR(ROUND(HLOOKUP(GT$7,Rezultatai!$H$40:$DC$117,77,FALSE),0),"")</f>
        <v>0</v>
      </c>
      <c r="GU108" s="1288"/>
      <c r="GV108" s="1288"/>
      <c r="GW108" s="1289"/>
      <c r="GX108" s="1292">
        <f ca="1">IFERROR(ROUND(HLOOKUP(GX$7,Rezultatai!$H$40:$DC$117,77,FALSE),0),"")</f>
        <v>0</v>
      </c>
      <c r="GY108" s="1288"/>
      <c r="GZ108" s="1288"/>
      <c r="HA108" s="1289"/>
      <c r="HB108" s="1292">
        <f ca="1">IFERROR(ROUND(HLOOKUP(HB$7,Rezultatai!$H$40:$DC$117,77,FALSE),0),"")</f>
        <v>0</v>
      </c>
      <c r="HC108" s="1288"/>
      <c r="HD108" s="1288"/>
      <c r="HE108" s="1289"/>
      <c r="HF108" s="1292">
        <f ca="1">IFERROR(ROUND(HLOOKUP(HF$7,Rezultatai!$H$40:$DC$117,77,FALSE),0),"")</f>
        <v>0</v>
      </c>
      <c r="HG108" s="1288"/>
      <c r="HH108" s="1288"/>
      <c r="HI108" s="1289"/>
      <c r="HJ108" s="1292">
        <f ca="1">IFERROR(ROUND(HLOOKUP(HJ$7,Rezultatai!$H$40:$DC$117,77,FALSE),0),"")</f>
        <v>0</v>
      </c>
      <c r="HK108" s="1288"/>
      <c r="HL108" s="1288"/>
      <c r="HM108" s="1289"/>
      <c r="HN108" s="1292">
        <f ca="1">IFERROR(ROUND(HLOOKUP(HN$7,Rezultatai!$H$40:$DC$117,77,FALSE),0),"")</f>
        <v>0</v>
      </c>
      <c r="HO108" s="1288"/>
      <c r="HP108" s="1288"/>
      <c r="HQ108" s="1289"/>
      <c r="HR108" s="1292">
        <f ca="1">IFERROR(ROUND(HLOOKUP(HR$7,Rezultatai!$H$40:$DC$117,77,FALSE),0),"")</f>
        <v>0</v>
      </c>
      <c r="HS108" s="1288"/>
      <c r="HT108" s="1288"/>
      <c r="HU108" s="1289"/>
      <c r="HV108" s="1292">
        <f ca="1">IFERROR(ROUND(HLOOKUP(HV$7,Rezultatai!$H$40:$DC$117,77,FALSE),0),"")</f>
        <v>0</v>
      </c>
      <c r="HW108" s="1288"/>
      <c r="HX108" s="1288"/>
      <c r="HY108" s="1289"/>
      <c r="HZ108" s="1292">
        <f ca="1">IFERROR(ROUND(HLOOKUP(HZ$7,Rezultatai!$H$40:$DC$117,77,FALSE),0),"")</f>
        <v>0</v>
      </c>
      <c r="IA108" s="1288"/>
      <c r="IB108" s="1288"/>
      <c r="IC108" s="1289"/>
      <c r="ID108" s="1292">
        <f ca="1">IFERROR(ROUND(HLOOKUP(ID$7,Rezultatai!$H$40:$DC$117,77,FALSE),0),"")</f>
        <v>0</v>
      </c>
      <c r="IE108" s="1288"/>
      <c r="IF108" s="1288"/>
      <c r="IG108" s="1289"/>
      <c r="IH108" s="1292">
        <f ca="1">IFERROR(ROUND(HLOOKUP(IH$7,Rezultatai!$H$40:$DC$117,77,FALSE),0),"")</f>
        <v>0</v>
      </c>
      <c r="II108" s="1288"/>
      <c r="IJ108" s="1288"/>
      <c r="IK108" s="1289"/>
      <c r="IL108" s="1292">
        <f ca="1">IFERROR(ROUND(HLOOKUP(IL$7,Rezultatai!$H$40:$DC$117,77,FALSE),0),"")</f>
        <v>0</v>
      </c>
      <c r="IM108" s="1288"/>
      <c r="IN108" s="1288"/>
      <c r="IO108" s="1289"/>
      <c r="IP108" s="1292">
        <f ca="1">IFERROR(ROUND(HLOOKUP(IP$7,Rezultatai!$H$40:$DC$117,77,FALSE),0),"")</f>
        <v>0</v>
      </c>
      <c r="IQ108" s="1288"/>
      <c r="IR108" s="1288"/>
      <c r="IS108" s="1289"/>
      <c r="IT108" s="1292">
        <f ca="1">IFERROR(ROUND(HLOOKUP(IT$7,Rezultatai!$H$40:$DC$117,77,FALSE),0),"")</f>
        <v>0</v>
      </c>
      <c r="IU108" s="1288"/>
      <c r="IV108" s="1288"/>
      <c r="IW108" s="1289"/>
      <c r="IX108" s="1292">
        <f ca="1">IFERROR(ROUND(HLOOKUP(IX$7,Rezultatai!$H$40:$DC$117,77,FALSE),0),"")</f>
        <v>0</v>
      </c>
      <c r="IY108" s="1288"/>
      <c r="IZ108" s="1288"/>
      <c r="JA108" s="1289"/>
      <c r="JB108" s="1292">
        <f ca="1">IFERROR(ROUND(HLOOKUP(JB$7,Rezultatai!$H$40:$DC$117,77,FALSE),0),"")</f>
        <v>0</v>
      </c>
      <c r="JC108" s="1288"/>
      <c r="JD108" s="1288"/>
      <c r="JE108" s="1289"/>
      <c r="JF108" s="1292">
        <f ca="1">IFERROR(ROUND(HLOOKUP(JF$7,Rezultatai!$H$40:$DC$117,77,FALSE),0),"")</f>
        <v>0</v>
      </c>
      <c r="JG108" s="1288"/>
      <c r="JH108" s="1288"/>
      <c r="JI108" s="1289"/>
      <c r="JJ108" s="1292">
        <f ca="1">IFERROR(ROUND(HLOOKUP(JJ$7,Rezultatai!$H$40:$DC$117,77,FALSE),0),"")</f>
        <v>0</v>
      </c>
      <c r="JK108" s="1288"/>
      <c r="JL108" s="1288"/>
      <c r="JM108" s="1289"/>
      <c r="JN108" s="1292">
        <f ca="1">IFERROR(ROUND(HLOOKUP(JN$7,Rezultatai!$H$40:$DC$117,77,FALSE),0),"")</f>
        <v>0</v>
      </c>
      <c r="JO108" s="1288"/>
      <c r="JP108" s="1288"/>
      <c r="JQ108" s="1289"/>
      <c r="JR108" s="1292">
        <f ca="1">IFERROR(ROUND(HLOOKUP(JR$7,Rezultatai!$H$40:$DC$117,77,FALSE),0),"")</f>
        <v>0</v>
      </c>
      <c r="JS108" s="1288"/>
      <c r="JT108" s="1288"/>
      <c r="JU108" s="1289"/>
      <c r="JV108" s="1292">
        <f ca="1">IFERROR(ROUND(HLOOKUP(JV$7,Rezultatai!$H$40:$DC$117,77,FALSE),0),"")</f>
        <v>0</v>
      </c>
      <c r="JW108" s="1288"/>
      <c r="JX108" s="1288"/>
      <c r="JY108" s="1289"/>
      <c r="JZ108" s="1292">
        <f ca="1">IFERROR(ROUND(HLOOKUP(JZ$7,Rezultatai!$H$40:$DC$117,77,FALSE),0),"")</f>
        <v>0</v>
      </c>
      <c r="KA108" s="1288"/>
      <c r="KB108" s="1288"/>
      <c r="KC108" s="1289"/>
      <c r="KD108" s="1292">
        <f ca="1">IFERROR(ROUND(HLOOKUP(KD$7,Rezultatai!$H$40:$DC$117,77,FALSE),0),"")</f>
        <v>0</v>
      </c>
      <c r="KE108" s="1288"/>
      <c r="KF108" s="1288"/>
      <c r="KG108" s="1289"/>
      <c r="KH108" s="1292">
        <f ca="1">IFERROR(ROUND(HLOOKUP(KH$7,Rezultatai!$H$40:$DC$117,77,FALSE),0),"")</f>
        <v>0</v>
      </c>
      <c r="KI108" s="1288"/>
      <c r="KJ108" s="1288"/>
      <c r="KK108" s="1289"/>
      <c r="KL108" s="1292">
        <f ca="1">IFERROR(ROUND(HLOOKUP(KL$7,Rezultatai!$H$40:$DC$117,77,FALSE),0),"")</f>
        <v>0</v>
      </c>
      <c r="KM108" s="1288"/>
      <c r="KN108" s="1288"/>
      <c r="KO108" s="1289"/>
      <c r="KP108" s="1292">
        <f ca="1">IFERROR(ROUND(HLOOKUP(KP$7,Rezultatai!$H$40:$DC$117,77,FALSE),0),"")</f>
        <v>0</v>
      </c>
      <c r="KQ108" s="1288"/>
      <c r="KR108" s="1288"/>
      <c r="KS108" s="1289"/>
      <c r="KT108" s="1292">
        <f ca="1">IFERROR(ROUND(HLOOKUP(KT$7,Rezultatai!$H$40:$DC$117,77,FALSE),0),"")</f>
        <v>0</v>
      </c>
      <c r="KU108" s="1288"/>
      <c r="KV108" s="1288"/>
      <c r="KW108" s="1289"/>
      <c r="KX108" s="1292">
        <f ca="1">IFERROR(ROUND(HLOOKUP(KX$7,Rezultatai!$H$40:$DC$117,77,FALSE),0),"")</f>
        <v>0</v>
      </c>
      <c r="KY108" s="1288"/>
      <c r="KZ108" s="1288"/>
      <c r="LA108" s="1289"/>
      <c r="LB108" s="1292">
        <f ca="1">IFERROR(ROUND(HLOOKUP(LB$7,Rezultatai!$H$40:$DC$117,77,FALSE),0),"")</f>
        <v>0</v>
      </c>
      <c r="LC108" s="1288"/>
      <c r="LD108" s="1288"/>
      <c r="LE108" s="1289"/>
      <c r="LF108" s="1292">
        <f ca="1">IFERROR(ROUND(HLOOKUP(LF$7,Rezultatai!$H$40:$DC$117,77,FALSE),0),"")</f>
        <v>0</v>
      </c>
      <c r="LG108" s="1288"/>
      <c r="LH108" s="1288"/>
      <c r="LI108" s="1289"/>
      <c r="LJ108" s="1292">
        <f ca="1">IFERROR(ROUND(HLOOKUP(LJ$7,Rezultatai!$H$40:$DC$117,77,FALSE),0),"")</f>
        <v>0</v>
      </c>
      <c r="LK108" s="1288"/>
      <c r="LL108" s="1288"/>
      <c r="LM108" s="1289"/>
    </row>
    <row r="109" spans="1:325">
      <c r="A109" s="145"/>
      <c r="B109" s="221" t="s">
        <v>556</v>
      </c>
      <c r="C109" s="338" t="s">
        <v>557</v>
      </c>
      <c r="D109" s="340" t="e">
        <f ca="1">SUM(D110:D110)</f>
        <v>#REF!</v>
      </c>
      <c r="E109" s="343"/>
      <c r="F109" s="1279">
        <f>SUM(F110:I110)</f>
        <v>0</v>
      </c>
      <c r="G109" s="1280"/>
      <c r="H109" s="1280"/>
      <c r="I109" s="1281"/>
      <c r="J109" s="1279" t="e">
        <f>SUM(J110:M110)</f>
        <v>#REF!</v>
      </c>
      <c r="K109" s="1280"/>
      <c r="L109" s="1280"/>
      <c r="M109" s="1281"/>
      <c r="N109" s="1279" t="e">
        <f>SUM(N110:Q110)</f>
        <v>#REF!</v>
      </c>
      <c r="O109" s="1280"/>
      <c r="P109" s="1280"/>
      <c r="Q109" s="1281"/>
      <c r="R109" s="1279" t="e">
        <f>SUM(R110:U110)</f>
        <v>#REF!</v>
      </c>
      <c r="S109" s="1280"/>
      <c r="T109" s="1280"/>
      <c r="U109" s="1281"/>
      <c r="V109" s="1279" t="e">
        <f>SUM(V110:Y110)</f>
        <v>#REF!</v>
      </c>
      <c r="W109" s="1280"/>
      <c r="X109" s="1280"/>
      <c r="Y109" s="1281"/>
      <c r="Z109" s="1279" t="e">
        <f>SUM(Z110:AC110)</f>
        <v>#REF!</v>
      </c>
      <c r="AA109" s="1280"/>
      <c r="AB109" s="1280"/>
      <c r="AC109" s="1281"/>
      <c r="AD109" s="1279" t="e">
        <f>SUM(AD110:AG110)</f>
        <v>#REF!</v>
      </c>
      <c r="AE109" s="1280"/>
      <c r="AF109" s="1280"/>
      <c r="AG109" s="1281"/>
      <c r="AH109" s="1279" t="e">
        <f>SUM(AH110:AK110)</f>
        <v>#REF!</v>
      </c>
      <c r="AI109" s="1280"/>
      <c r="AJ109" s="1280"/>
      <c r="AK109" s="1281"/>
      <c r="AL109" s="1279" t="e">
        <f>SUM(AL110:AO110)</f>
        <v>#REF!</v>
      </c>
      <c r="AM109" s="1280"/>
      <c r="AN109" s="1280"/>
      <c r="AO109" s="1281"/>
      <c r="AP109" s="1279" t="e">
        <f>SUM(AP110:AS110)</f>
        <v>#REF!</v>
      </c>
      <c r="AQ109" s="1280"/>
      <c r="AR109" s="1280"/>
      <c r="AS109" s="1281"/>
      <c r="AT109" s="1279" t="e">
        <f>SUM(AT110:AW110)</f>
        <v>#REF!</v>
      </c>
      <c r="AU109" s="1280"/>
      <c r="AV109" s="1280"/>
      <c r="AW109" s="1281"/>
      <c r="AX109" s="1279" t="e">
        <f>SUM(AX110:BA110)</f>
        <v>#REF!</v>
      </c>
      <c r="AY109" s="1280"/>
      <c r="AZ109" s="1280"/>
      <c r="BA109" s="1281"/>
      <c r="BB109" s="1279" t="e">
        <f>SUM(BB110:BE110)</f>
        <v>#REF!</v>
      </c>
      <c r="BC109" s="1280"/>
      <c r="BD109" s="1280"/>
      <c r="BE109" s="1281"/>
      <c r="BF109" s="1279" t="e">
        <f>SUM(BF110:BI110)</f>
        <v>#REF!</v>
      </c>
      <c r="BG109" s="1280"/>
      <c r="BH109" s="1280"/>
      <c r="BI109" s="1281"/>
      <c r="BJ109" s="1279" t="e">
        <f>SUM(BJ110:BM110)</f>
        <v>#REF!</v>
      </c>
      <c r="BK109" s="1280"/>
      <c r="BL109" s="1280"/>
      <c r="BM109" s="1281"/>
      <c r="BN109" s="1279" t="e">
        <f>SUM(BN110:BQ110)</f>
        <v>#REF!</v>
      </c>
      <c r="BO109" s="1280"/>
      <c r="BP109" s="1280"/>
      <c r="BQ109" s="1281"/>
      <c r="BR109" s="1279" t="e">
        <f>SUM(BR110:BU110)</f>
        <v>#REF!</v>
      </c>
      <c r="BS109" s="1280"/>
      <c r="BT109" s="1280"/>
      <c r="BU109" s="1281"/>
      <c r="BV109" s="1279" t="e">
        <f>SUM(BV110:BY110)</f>
        <v>#REF!</v>
      </c>
      <c r="BW109" s="1280"/>
      <c r="BX109" s="1280"/>
      <c r="BY109" s="1281"/>
      <c r="BZ109" s="1279" t="e">
        <f>SUM(BZ110:CC110)</f>
        <v>#REF!</v>
      </c>
      <c r="CA109" s="1280"/>
      <c r="CB109" s="1280"/>
      <c r="CC109" s="1281"/>
      <c r="CD109" s="1279" t="e">
        <f>SUM(CD110:CG110)</f>
        <v>#REF!</v>
      </c>
      <c r="CE109" s="1280"/>
      <c r="CF109" s="1280"/>
      <c r="CG109" s="1281"/>
      <c r="CH109" s="1279" t="e">
        <f>SUM(CH110:CK110)</f>
        <v>#REF!</v>
      </c>
      <c r="CI109" s="1280"/>
      <c r="CJ109" s="1280"/>
      <c r="CK109" s="1281"/>
      <c r="CL109" s="1279" t="e">
        <f>SUM(CL110:CO110)</f>
        <v>#REF!</v>
      </c>
      <c r="CM109" s="1280"/>
      <c r="CN109" s="1280"/>
      <c r="CO109" s="1281"/>
      <c r="CP109" s="1279" t="e">
        <f>SUM(CP110:CS110)</f>
        <v>#REF!</v>
      </c>
      <c r="CQ109" s="1280"/>
      <c r="CR109" s="1280"/>
      <c r="CS109" s="1281"/>
      <c r="CT109" s="1279" t="e">
        <f>SUM(CT110:CW110)</f>
        <v>#REF!</v>
      </c>
      <c r="CU109" s="1280"/>
      <c r="CV109" s="1280"/>
      <c r="CW109" s="1281"/>
      <c r="CX109" s="1279" t="e">
        <f>SUM(CX110:DA110)</f>
        <v>#REF!</v>
      </c>
      <c r="CY109" s="1280"/>
      <c r="CZ109" s="1280"/>
      <c r="DA109" s="1281"/>
      <c r="DB109" s="1279" t="e">
        <f>SUM(DB110:DE110)</f>
        <v>#REF!</v>
      </c>
      <c r="DC109" s="1280"/>
      <c r="DD109" s="1280"/>
      <c r="DE109" s="1281"/>
      <c r="DF109" s="1279">
        <f>SUM(DF110:DI110)</f>
        <v>0</v>
      </c>
      <c r="DG109" s="1280"/>
      <c r="DH109" s="1280"/>
      <c r="DI109" s="1281"/>
      <c r="DJ109" s="1279">
        <f>SUM(DJ110:DM110)</f>
        <v>0</v>
      </c>
      <c r="DK109" s="1280"/>
      <c r="DL109" s="1280"/>
      <c r="DM109" s="1281"/>
      <c r="DN109" s="1279">
        <f>SUM(DN110:DQ110)</f>
        <v>0</v>
      </c>
      <c r="DO109" s="1280"/>
      <c r="DP109" s="1280"/>
      <c r="DQ109" s="1281"/>
      <c r="DR109" s="1279">
        <f>SUM(DR110:DU110)</f>
        <v>0</v>
      </c>
      <c r="DS109" s="1280"/>
      <c r="DT109" s="1280"/>
      <c r="DU109" s="1281"/>
      <c r="DV109" s="1279">
        <f>SUM(DV110:DY110)</f>
        <v>0</v>
      </c>
      <c r="DW109" s="1280"/>
      <c r="DX109" s="1280"/>
      <c r="DY109" s="1281"/>
      <c r="DZ109" s="1279">
        <f>SUM(DZ110:EC110)</f>
        <v>0</v>
      </c>
      <c r="EA109" s="1280"/>
      <c r="EB109" s="1280"/>
      <c r="EC109" s="1281"/>
      <c r="ED109" s="1279">
        <f>SUM(ED110:EG110)</f>
        <v>0</v>
      </c>
      <c r="EE109" s="1280"/>
      <c r="EF109" s="1280"/>
      <c r="EG109" s="1281"/>
      <c r="EH109" s="1279">
        <f>SUM(EH110:EK110)</f>
        <v>0</v>
      </c>
      <c r="EI109" s="1280"/>
      <c r="EJ109" s="1280"/>
      <c r="EK109" s="1281"/>
      <c r="EL109" s="1279">
        <f>SUM(EL110:EO110)</f>
        <v>0</v>
      </c>
      <c r="EM109" s="1280"/>
      <c r="EN109" s="1280"/>
      <c r="EO109" s="1281"/>
      <c r="EP109" s="1279">
        <f>SUM(EP110:ES110)</f>
        <v>0</v>
      </c>
      <c r="EQ109" s="1280"/>
      <c r="ER109" s="1280"/>
      <c r="ES109" s="1281"/>
      <c r="ET109" s="1279">
        <f>SUM(ET110:EW110)</f>
        <v>0</v>
      </c>
      <c r="EU109" s="1280"/>
      <c r="EV109" s="1280"/>
      <c r="EW109" s="1281"/>
      <c r="EX109" s="1279">
        <f>SUM(EX110:FA110)</f>
        <v>0</v>
      </c>
      <c r="EY109" s="1280"/>
      <c r="EZ109" s="1280"/>
      <c r="FA109" s="1281"/>
      <c r="FB109" s="1279">
        <f>SUM(FB110:FE110)</f>
        <v>0</v>
      </c>
      <c r="FC109" s="1280"/>
      <c r="FD109" s="1280"/>
      <c r="FE109" s="1281"/>
      <c r="FF109" s="1279">
        <f>SUM(FF110:FI110)</f>
        <v>0</v>
      </c>
      <c r="FG109" s="1280"/>
      <c r="FH109" s="1280"/>
      <c r="FI109" s="1281"/>
      <c r="FJ109" s="1279">
        <f>SUM(FJ110:FM110)</f>
        <v>0</v>
      </c>
      <c r="FK109" s="1280"/>
      <c r="FL109" s="1280"/>
      <c r="FM109" s="1281"/>
      <c r="FN109" s="1279">
        <f>SUM(FN110:FQ110)</f>
        <v>0</v>
      </c>
      <c r="FO109" s="1280"/>
      <c r="FP109" s="1280"/>
      <c r="FQ109" s="1281"/>
      <c r="FR109" s="1279">
        <f>SUM(FR110:FU110)</f>
        <v>0</v>
      </c>
      <c r="FS109" s="1280"/>
      <c r="FT109" s="1280"/>
      <c r="FU109" s="1281"/>
      <c r="FV109" s="1279">
        <f>SUM(FV110:FY110)</f>
        <v>0</v>
      </c>
      <c r="FW109" s="1280"/>
      <c r="FX109" s="1280"/>
      <c r="FY109" s="1281"/>
      <c r="FZ109" s="1279">
        <f>SUM(FZ110:GC110)</f>
        <v>0</v>
      </c>
      <c r="GA109" s="1280"/>
      <c r="GB109" s="1280"/>
      <c r="GC109" s="1281"/>
      <c r="GD109" s="1279">
        <f>SUM(GD110:GG110)</f>
        <v>0</v>
      </c>
      <c r="GE109" s="1280"/>
      <c r="GF109" s="1280"/>
      <c r="GG109" s="1281"/>
      <c r="GH109" s="1279">
        <f>SUM(GH110:GK110)</f>
        <v>0</v>
      </c>
      <c r="GI109" s="1280"/>
      <c r="GJ109" s="1280"/>
      <c r="GK109" s="1281"/>
      <c r="GL109" s="1279">
        <f>SUM(GL110:GO110)</f>
        <v>0</v>
      </c>
      <c r="GM109" s="1280"/>
      <c r="GN109" s="1280"/>
      <c r="GO109" s="1281"/>
      <c r="GP109" s="1279">
        <f>SUM(GP110:GS110)</f>
        <v>0</v>
      </c>
      <c r="GQ109" s="1280"/>
      <c r="GR109" s="1280"/>
      <c r="GS109" s="1281"/>
      <c r="GT109" s="1279">
        <f>SUM(GT110:GW110)</f>
        <v>0</v>
      </c>
      <c r="GU109" s="1280"/>
      <c r="GV109" s="1280"/>
      <c r="GW109" s="1281"/>
      <c r="GX109" s="1279">
        <f>SUM(GX110:HA110)</f>
        <v>0</v>
      </c>
      <c r="GY109" s="1280"/>
      <c r="GZ109" s="1280"/>
      <c r="HA109" s="1281"/>
      <c r="HB109" s="1279">
        <f>SUM(HB110:HE110)</f>
        <v>0</v>
      </c>
      <c r="HC109" s="1280"/>
      <c r="HD109" s="1280"/>
      <c r="HE109" s="1281"/>
      <c r="HF109" s="1279">
        <f>SUM(HF110:HI110)</f>
        <v>0</v>
      </c>
      <c r="HG109" s="1280"/>
      <c r="HH109" s="1280"/>
      <c r="HI109" s="1281"/>
      <c r="HJ109" s="1279">
        <f>SUM(HJ110:HM110)</f>
        <v>0</v>
      </c>
      <c r="HK109" s="1280"/>
      <c r="HL109" s="1280"/>
      <c r="HM109" s="1281"/>
      <c r="HN109" s="1279">
        <f>SUM(HN110:HQ110)</f>
        <v>0</v>
      </c>
      <c r="HO109" s="1280"/>
      <c r="HP109" s="1280"/>
      <c r="HQ109" s="1281"/>
      <c r="HR109" s="1279">
        <f>SUM(HR110:HU110)</f>
        <v>0</v>
      </c>
      <c r="HS109" s="1280"/>
      <c r="HT109" s="1280"/>
      <c r="HU109" s="1281"/>
      <c r="HV109" s="1279">
        <f>SUM(HV110:HY110)</f>
        <v>0</v>
      </c>
      <c r="HW109" s="1280"/>
      <c r="HX109" s="1280"/>
      <c r="HY109" s="1281"/>
      <c r="HZ109" s="1279">
        <f>SUM(HZ110:IC110)</f>
        <v>0</v>
      </c>
      <c r="IA109" s="1280"/>
      <c r="IB109" s="1280"/>
      <c r="IC109" s="1281"/>
      <c r="ID109" s="1279">
        <f>SUM(ID110:IG110)</f>
        <v>0</v>
      </c>
      <c r="IE109" s="1280"/>
      <c r="IF109" s="1280"/>
      <c r="IG109" s="1281"/>
      <c r="IH109" s="1279">
        <f>SUM(IH110:IK110)</f>
        <v>0</v>
      </c>
      <c r="II109" s="1280"/>
      <c r="IJ109" s="1280"/>
      <c r="IK109" s="1281"/>
      <c r="IL109" s="1279">
        <f>SUM(IL110:IO110)</f>
        <v>0</v>
      </c>
      <c r="IM109" s="1280"/>
      <c r="IN109" s="1280"/>
      <c r="IO109" s="1281"/>
      <c r="IP109" s="1279">
        <f>SUM(IP110:IS110)</f>
        <v>0</v>
      </c>
      <c r="IQ109" s="1280"/>
      <c r="IR109" s="1280"/>
      <c r="IS109" s="1281"/>
      <c r="IT109" s="1279">
        <f>SUM(IT110:IW110)</f>
        <v>0</v>
      </c>
      <c r="IU109" s="1280"/>
      <c r="IV109" s="1280"/>
      <c r="IW109" s="1281"/>
      <c r="IX109" s="1279">
        <f>SUM(IX110:JA110)</f>
        <v>0</v>
      </c>
      <c r="IY109" s="1280"/>
      <c r="IZ109" s="1280"/>
      <c r="JA109" s="1281"/>
      <c r="JB109" s="1279">
        <f>SUM(JB110:JE110)</f>
        <v>0</v>
      </c>
      <c r="JC109" s="1280"/>
      <c r="JD109" s="1280"/>
      <c r="JE109" s="1281"/>
      <c r="JF109" s="1279">
        <f>SUM(JF110:JI110)</f>
        <v>0</v>
      </c>
      <c r="JG109" s="1280"/>
      <c r="JH109" s="1280"/>
      <c r="JI109" s="1281"/>
      <c r="JJ109" s="1279">
        <f>SUM(JJ110:JM110)</f>
        <v>0</v>
      </c>
      <c r="JK109" s="1280"/>
      <c r="JL109" s="1280"/>
      <c r="JM109" s="1281"/>
      <c r="JN109" s="1279">
        <f>SUM(JN110:JQ110)</f>
        <v>0</v>
      </c>
      <c r="JO109" s="1280"/>
      <c r="JP109" s="1280"/>
      <c r="JQ109" s="1281"/>
      <c r="JR109" s="1279">
        <f>SUM(JR110:JU110)</f>
        <v>0</v>
      </c>
      <c r="JS109" s="1280"/>
      <c r="JT109" s="1280"/>
      <c r="JU109" s="1281"/>
      <c r="JV109" s="1279">
        <f>SUM(JV110:JY110)</f>
        <v>0</v>
      </c>
      <c r="JW109" s="1280"/>
      <c r="JX109" s="1280"/>
      <c r="JY109" s="1281"/>
      <c r="JZ109" s="1279">
        <f>SUM(JZ110:KC110)</f>
        <v>0</v>
      </c>
      <c r="KA109" s="1280"/>
      <c r="KB109" s="1280"/>
      <c r="KC109" s="1281"/>
      <c r="KD109" s="1279">
        <f>SUM(KD110:KG110)</f>
        <v>0</v>
      </c>
      <c r="KE109" s="1280"/>
      <c r="KF109" s="1280"/>
      <c r="KG109" s="1281"/>
      <c r="KH109" s="1279">
        <f>SUM(KH110:KK110)</f>
        <v>0</v>
      </c>
      <c r="KI109" s="1280"/>
      <c r="KJ109" s="1280"/>
      <c r="KK109" s="1281"/>
      <c r="KL109" s="1279">
        <f>SUM(KL110:KO110)</f>
        <v>0</v>
      </c>
      <c r="KM109" s="1280"/>
      <c r="KN109" s="1280"/>
      <c r="KO109" s="1281"/>
      <c r="KP109" s="1279">
        <f>SUM(KP110:KS110)</f>
        <v>0</v>
      </c>
      <c r="KQ109" s="1280"/>
      <c r="KR109" s="1280"/>
      <c r="KS109" s="1281"/>
      <c r="KT109" s="1279">
        <f>SUM(KT110:KW110)</f>
        <v>0</v>
      </c>
      <c r="KU109" s="1280"/>
      <c r="KV109" s="1280"/>
      <c r="KW109" s="1281"/>
      <c r="KX109" s="1279">
        <f>SUM(KX110:LA110)</f>
        <v>0</v>
      </c>
      <c r="KY109" s="1280"/>
      <c r="KZ109" s="1280"/>
      <c r="LA109" s="1281"/>
      <c r="LB109" s="1279">
        <f>SUM(LB110:LE110)</f>
        <v>0</v>
      </c>
      <c r="LC109" s="1280"/>
      <c r="LD109" s="1280"/>
      <c r="LE109" s="1281"/>
      <c r="LF109" s="1279">
        <f>SUM(LF110:LI110)</f>
        <v>0</v>
      </c>
      <c r="LG109" s="1280"/>
      <c r="LH109" s="1280"/>
      <c r="LI109" s="1281"/>
      <c r="LJ109" s="1279">
        <f>SUM(LJ110:LM110)</f>
        <v>0</v>
      </c>
      <c r="LK109" s="1280"/>
      <c r="LL109" s="1280"/>
      <c r="LM109" s="1281"/>
    </row>
    <row r="110" spans="1:325">
      <c r="A110" s="145"/>
      <c r="B110" s="176" t="s">
        <v>558</v>
      </c>
      <c r="C110" s="170" t="s">
        <v>1074</v>
      </c>
      <c r="D110" s="345" t="e">
        <f ca="1">SUMIF($F$6:$LM$6,"&lt;="&amp;PAL,$F110:$LM110)</f>
        <v>#REF!</v>
      </c>
      <c r="E110" s="341"/>
      <c r="F110" s="1276">
        <f>'Prielaidos Via Lietuva'!F62</f>
        <v>0</v>
      </c>
      <c r="G110" s="1277"/>
      <c r="H110" s="1277"/>
      <c r="I110" s="1278"/>
      <c r="J110" s="1276" t="e">
        <f>'Prielaidos Via Lietuva'!#REF!</f>
        <v>#REF!</v>
      </c>
      <c r="K110" s="1277"/>
      <c r="L110" s="1277"/>
      <c r="M110" s="1278"/>
      <c r="N110" s="1276" t="e">
        <f>'Prielaidos Via Lietuva'!#REF!</f>
        <v>#REF!</v>
      </c>
      <c r="O110" s="1277"/>
      <c r="P110" s="1277"/>
      <c r="Q110" s="1278"/>
      <c r="R110" s="1276" t="e">
        <f>'Prielaidos Via Lietuva'!#REF!</f>
        <v>#REF!</v>
      </c>
      <c r="S110" s="1277"/>
      <c r="T110" s="1277"/>
      <c r="U110" s="1278"/>
      <c r="V110" s="1276" t="e">
        <f>'Prielaidos Via Lietuva'!#REF!</f>
        <v>#REF!</v>
      </c>
      <c r="W110" s="1277"/>
      <c r="X110" s="1277"/>
      <c r="Y110" s="1278"/>
      <c r="Z110" s="1276" t="e">
        <f>'Prielaidos Via Lietuva'!#REF!</f>
        <v>#REF!</v>
      </c>
      <c r="AA110" s="1277"/>
      <c r="AB110" s="1277"/>
      <c r="AC110" s="1278"/>
      <c r="AD110" s="1276" t="e">
        <f>'Prielaidos Via Lietuva'!#REF!</f>
        <v>#REF!</v>
      </c>
      <c r="AE110" s="1277"/>
      <c r="AF110" s="1277"/>
      <c r="AG110" s="1278"/>
      <c r="AH110" s="1276" t="e">
        <f>'Prielaidos Via Lietuva'!#REF!</f>
        <v>#REF!</v>
      </c>
      <c r="AI110" s="1277"/>
      <c r="AJ110" s="1277"/>
      <c r="AK110" s="1278"/>
      <c r="AL110" s="1276" t="e">
        <f>'Prielaidos Via Lietuva'!#REF!</f>
        <v>#REF!</v>
      </c>
      <c r="AM110" s="1277"/>
      <c r="AN110" s="1277"/>
      <c r="AO110" s="1278"/>
      <c r="AP110" s="1276" t="e">
        <f>'Prielaidos Via Lietuva'!#REF!</f>
        <v>#REF!</v>
      </c>
      <c r="AQ110" s="1277"/>
      <c r="AR110" s="1277"/>
      <c r="AS110" s="1278"/>
      <c r="AT110" s="1276" t="e">
        <f>'Prielaidos Via Lietuva'!#REF!</f>
        <v>#REF!</v>
      </c>
      <c r="AU110" s="1277"/>
      <c r="AV110" s="1277"/>
      <c r="AW110" s="1278"/>
      <c r="AX110" s="1276" t="e">
        <f>'Prielaidos Via Lietuva'!#REF!</f>
        <v>#REF!</v>
      </c>
      <c r="AY110" s="1277"/>
      <c r="AZ110" s="1277"/>
      <c r="BA110" s="1278"/>
      <c r="BB110" s="1276" t="e">
        <f>'Prielaidos Via Lietuva'!#REF!</f>
        <v>#REF!</v>
      </c>
      <c r="BC110" s="1277"/>
      <c r="BD110" s="1277"/>
      <c r="BE110" s="1278"/>
      <c r="BF110" s="1276" t="e">
        <f>'Prielaidos Via Lietuva'!#REF!</f>
        <v>#REF!</v>
      </c>
      <c r="BG110" s="1277"/>
      <c r="BH110" s="1277"/>
      <c r="BI110" s="1278"/>
      <c r="BJ110" s="1276" t="e">
        <f>'Prielaidos Via Lietuva'!#REF!</f>
        <v>#REF!</v>
      </c>
      <c r="BK110" s="1277"/>
      <c r="BL110" s="1277"/>
      <c r="BM110" s="1278"/>
      <c r="BN110" s="1276" t="e">
        <f>'Prielaidos Via Lietuva'!#REF!</f>
        <v>#REF!</v>
      </c>
      <c r="BO110" s="1277"/>
      <c r="BP110" s="1277"/>
      <c r="BQ110" s="1278"/>
      <c r="BR110" s="1276" t="e">
        <f>'Prielaidos Via Lietuva'!#REF!</f>
        <v>#REF!</v>
      </c>
      <c r="BS110" s="1277"/>
      <c r="BT110" s="1277"/>
      <c r="BU110" s="1278"/>
      <c r="BV110" s="1276" t="e">
        <f>'Prielaidos Via Lietuva'!#REF!</f>
        <v>#REF!</v>
      </c>
      <c r="BW110" s="1277"/>
      <c r="BX110" s="1277"/>
      <c r="BY110" s="1278"/>
      <c r="BZ110" s="1276" t="e">
        <f>'Prielaidos Via Lietuva'!#REF!</f>
        <v>#REF!</v>
      </c>
      <c r="CA110" s="1277"/>
      <c r="CB110" s="1277"/>
      <c r="CC110" s="1278"/>
      <c r="CD110" s="1276" t="e">
        <f>'Prielaidos Via Lietuva'!#REF!</f>
        <v>#REF!</v>
      </c>
      <c r="CE110" s="1277"/>
      <c r="CF110" s="1277"/>
      <c r="CG110" s="1278"/>
      <c r="CH110" s="1276" t="e">
        <f>'Prielaidos Via Lietuva'!#REF!</f>
        <v>#REF!</v>
      </c>
      <c r="CI110" s="1277"/>
      <c r="CJ110" s="1277"/>
      <c r="CK110" s="1278"/>
      <c r="CL110" s="1276" t="e">
        <f>'Prielaidos Via Lietuva'!#REF!</f>
        <v>#REF!</v>
      </c>
      <c r="CM110" s="1277"/>
      <c r="CN110" s="1277"/>
      <c r="CO110" s="1278"/>
      <c r="CP110" s="1276" t="e">
        <f>'Prielaidos Via Lietuva'!#REF!</f>
        <v>#REF!</v>
      </c>
      <c r="CQ110" s="1277"/>
      <c r="CR110" s="1277"/>
      <c r="CS110" s="1278"/>
      <c r="CT110" s="1276" t="e">
        <f>'Prielaidos Via Lietuva'!#REF!</f>
        <v>#REF!</v>
      </c>
      <c r="CU110" s="1277"/>
      <c r="CV110" s="1277"/>
      <c r="CW110" s="1278"/>
      <c r="CX110" s="1276" t="e">
        <f>'Prielaidos Via Lietuva'!#REF!</f>
        <v>#REF!</v>
      </c>
      <c r="CY110" s="1277"/>
      <c r="CZ110" s="1277"/>
      <c r="DA110" s="1278"/>
      <c r="DB110" s="1276" t="e">
        <f>'Prielaidos Via Lietuva'!#REF!</f>
        <v>#REF!</v>
      </c>
      <c r="DC110" s="1277"/>
      <c r="DD110" s="1277"/>
      <c r="DE110" s="1278"/>
      <c r="DF110" s="1276"/>
      <c r="DG110" s="1277"/>
      <c r="DH110" s="1277"/>
      <c r="DI110" s="1278"/>
      <c r="DJ110" s="1276"/>
      <c r="DK110" s="1277"/>
      <c r="DL110" s="1277"/>
      <c r="DM110" s="1278"/>
      <c r="DN110" s="1276"/>
      <c r="DO110" s="1277"/>
      <c r="DP110" s="1277"/>
      <c r="DQ110" s="1278"/>
      <c r="DR110" s="1276"/>
      <c r="DS110" s="1277"/>
      <c r="DT110" s="1277"/>
      <c r="DU110" s="1278"/>
      <c r="DV110" s="1276"/>
      <c r="DW110" s="1277"/>
      <c r="DX110" s="1277"/>
      <c r="DY110" s="1278"/>
      <c r="DZ110" s="1276"/>
      <c r="EA110" s="1277"/>
      <c r="EB110" s="1277"/>
      <c r="EC110" s="1278"/>
      <c r="ED110" s="1276"/>
      <c r="EE110" s="1277"/>
      <c r="EF110" s="1277"/>
      <c r="EG110" s="1278"/>
      <c r="EH110" s="1276"/>
      <c r="EI110" s="1277"/>
      <c r="EJ110" s="1277"/>
      <c r="EK110" s="1278"/>
      <c r="EL110" s="1276"/>
      <c r="EM110" s="1277"/>
      <c r="EN110" s="1277"/>
      <c r="EO110" s="1278"/>
      <c r="EP110" s="1276"/>
      <c r="EQ110" s="1277"/>
      <c r="ER110" s="1277"/>
      <c r="ES110" s="1278"/>
      <c r="ET110" s="1276"/>
      <c r="EU110" s="1277"/>
      <c r="EV110" s="1277"/>
      <c r="EW110" s="1278"/>
      <c r="EX110" s="1276"/>
      <c r="EY110" s="1277"/>
      <c r="EZ110" s="1277"/>
      <c r="FA110" s="1278"/>
      <c r="FB110" s="1276"/>
      <c r="FC110" s="1277"/>
      <c r="FD110" s="1277"/>
      <c r="FE110" s="1278"/>
      <c r="FF110" s="1276"/>
      <c r="FG110" s="1277"/>
      <c r="FH110" s="1277"/>
      <c r="FI110" s="1278"/>
      <c r="FJ110" s="1276"/>
      <c r="FK110" s="1277"/>
      <c r="FL110" s="1277"/>
      <c r="FM110" s="1278"/>
      <c r="FN110" s="1276"/>
      <c r="FO110" s="1277"/>
      <c r="FP110" s="1277"/>
      <c r="FQ110" s="1278"/>
      <c r="FR110" s="1276"/>
      <c r="FS110" s="1277"/>
      <c r="FT110" s="1277"/>
      <c r="FU110" s="1278"/>
      <c r="FV110" s="1276"/>
      <c r="FW110" s="1277"/>
      <c r="FX110" s="1277"/>
      <c r="FY110" s="1278"/>
      <c r="FZ110" s="1276"/>
      <c r="GA110" s="1277"/>
      <c r="GB110" s="1277"/>
      <c r="GC110" s="1278"/>
      <c r="GD110" s="1276"/>
      <c r="GE110" s="1277"/>
      <c r="GF110" s="1277"/>
      <c r="GG110" s="1278"/>
      <c r="GH110" s="1276"/>
      <c r="GI110" s="1277"/>
      <c r="GJ110" s="1277"/>
      <c r="GK110" s="1278"/>
      <c r="GL110" s="1276"/>
      <c r="GM110" s="1277"/>
      <c r="GN110" s="1277"/>
      <c r="GO110" s="1278"/>
      <c r="GP110" s="1276"/>
      <c r="GQ110" s="1277"/>
      <c r="GR110" s="1277"/>
      <c r="GS110" s="1278"/>
      <c r="GT110" s="1276"/>
      <c r="GU110" s="1277"/>
      <c r="GV110" s="1277"/>
      <c r="GW110" s="1278"/>
      <c r="GX110" s="1276"/>
      <c r="GY110" s="1277"/>
      <c r="GZ110" s="1277"/>
      <c r="HA110" s="1278"/>
      <c r="HB110" s="1276"/>
      <c r="HC110" s="1277"/>
      <c r="HD110" s="1277"/>
      <c r="HE110" s="1278"/>
      <c r="HF110" s="1276"/>
      <c r="HG110" s="1277"/>
      <c r="HH110" s="1277"/>
      <c r="HI110" s="1278"/>
      <c r="HJ110" s="1276"/>
      <c r="HK110" s="1277"/>
      <c r="HL110" s="1277"/>
      <c r="HM110" s="1278"/>
      <c r="HN110" s="1276"/>
      <c r="HO110" s="1277"/>
      <c r="HP110" s="1277"/>
      <c r="HQ110" s="1278"/>
      <c r="HR110" s="1276"/>
      <c r="HS110" s="1277"/>
      <c r="HT110" s="1277"/>
      <c r="HU110" s="1278"/>
      <c r="HV110" s="1276"/>
      <c r="HW110" s="1277"/>
      <c r="HX110" s="1277"/>
      <c r="HY110" s="1278"/>
      <c r="HZ110" s="1276"/>
      <c r="IA110" s="1277"/>
      <c r="IB110" s="1277"/>
      <c r="IC110" s="1278"/>
      <c r="ID110" s="1276"/>
      <c r="IE110" s="1277"/>
      <c r="IF110" s="1277"/>
      <c r="IG110" s="1278"/>
      <c r="IH110" s="1276"/>
      <c r="II110" s="1277"/>
      <c r="IJ110" s="1277"/>
      <c r="IK110" s="1278"/>
      <c r="IL110" s="1276"/>
      <c r="IM110" s="1277"/>
      <c r="IN110" s="1277"/>
      <c r="IO110" s="1278"/>
      <c r="IP110" s="1276"/>
      <c r="IQ110" s="1277"/>
      <c r="IR110" s="1277"/>
      <c r="IS110" s="1278"/>
      <c r="IT110" s="1276"/>
      <c r="IU110" s="1277"/>
      <c r="IV110" s="1277"/>
      <c r="IW110" s="1278"/>
      <c r="IX110" s="1276"/>
      <c r="IY110" s="1277"/>
      <c r="IZ110" s="1277"/>
      <c r="JA110" s="1278"/>
      <c r="JB110" s="1276"/>
      <c r="JC110" s="1277"/>
      <c r="JD110" s="1277"/>
      <c r="JE110" s="1278"/>
      <c r="JF110" s="1276"/>
      <c r="JG110" s="1277"/>
      <c r="JH110" s="1277"/>
      <c r="JI110" s="1278"/>
      <c r="JJ110" s="1276"/>
      <c r="JK110" s="1277"/>
      <c r="JL110" s="1277"/>
      <c r="JM110" s="1278"/>
      <c r="JN110" s="1276"/>
      <c r="JO110" s="1277"/>
      <c r="JP110" s="1277"/>
      <c r="JQ110" s="1278"/>
      <c r="JR110" s="1276"/>
      <c r="JS110" s="1277"/>
      <c r="JT110" s="1277"/>
      <c r="JU110" s="1278"/>
      <c r="JV110" s="1276"/>
      <c r="JW110" s="1277"/>
      <c r="JX110" s="1277"/>
      <c r="JY110" s="1278"/>
      <c r="JZ110" s="1276"/>
      <c r="KA110" s="1277"/>
      <c r="KB110" s="1277"/>
      <c r="KC110" s="1278"/>
      <c r="KD110" s="1276"/>
      <c r="KE110" s="1277"/>
      <c r="KF110" s="1277"/>
      <c r="KG110" s="1278"/>
      <c r="KH110" s="1276"/>
      <c r="KI110" s="1277"/>
      <c r="KJ110" s="1277"/>
      <c r="KK110" s="1278"/>
      <c r="KL110" s="1276"/>
      <c r="KM110" s="1277"/>
      <c r="KN110" s="1277"/>
      <c r="KO110" s="1278"/>
      <c r="KP110" s="1276"/>
      <c r="KQ110" s="1277"/>
      <c r="KR110" s="1277"/>
      <c r="KS110" s="1278"/>
      <c r="KT110" s="1276"/>
      <c r="KU110" s="1277"/>
      <c r="KV110" s="1277"/>
      <c r="KW110" s="1278"/>
      <c r="KX110" s="1276"/>
      <c r="KY110" s="1277"/>
      <c r="KZ110" s="1277"/>
      <c r="LA110" s="1278"/>
      <c r="LB110" s="1276"/>
      <c r="LC110" s="1277"/>
      <c r="LD110" s="1277"/>
      <c r="LE110" s="1278"/>
      <c r="LF110" s="1276"/>
      <c r="LG110" s="1277"/>
      <c r="LH110" s="1277"/>
      <c r="LI110" s="1278"/>
      <c r="LJ110" s="1276"/>
      <c r="LK110" s="1277"/>
      <c r="LL110" s="1277"/>
      <c r="LM110" s="1278"/>
    </row>
    <row r="111" spans="1:325" ht="29">
      <c r="A111" s="145"/>
      <c r="B111" s="221" t="s">
        <v>559</v>
      </c>
      <c r="C111" s="338" t="s">
        <v>560</v>
      </c>
      <c r="D111" s="346" t="s">
        <v>561</v>
      </c>
      <c r="E111" s="185" t="s">
        <v>296</v>
      </c>
      <c r="F111" s="1233"/>
      <c r="G111" s="1233"/>
      <c r="H111" s="1233"/>
      <c r="I111" s="1233"/>
      <c r="J111" s="1233"/>
      <c r="K111" s="1233"/>
      <c r="L111" s="1233"/>
      <c r="M111" s="1233"/>
      <c r="N111" s="1233"/>
      <c r="O111" s="1233"/>
      <c r="P111" s="1233"/>
      <c r="Q111" s="1233"/>
      <c r="R111" s="1233"/>
      <c r="S111" s="1233"/>
      <c r="T111" s="1233"/>
      <c r="U111" s="1233"/>
      <c r="V111" s="1233"/>
      <c r="W111" s="1233"/>
      <c r="X111" s="1233"/>
      <c r="Y111" s="1233"/>
      <c r="Z111" s="1233"/>
      <c r="AA111" s="1233"/>
      <c r="AB111" s="1233"/>
      <c r="AC111" s="1233"/>
      <c r="AD111" s="1233"/>
      <c r="AE111" s="1233"/>
      <c r="AF111" s="1233"/>
      <c r="AG111" s="1233"/>
      <c r="AH111" s="1233"/>
      <c r="AI111" s="1233"/>
      <c r="AJ111" s="1233"/>
      <c r="AK111" s="1233"/>
      <c r="AL111" s="1233"/>
      <c r="AM111" s="1233"/>
      <c r="AN111" s="1233"/>
      <c r="AO111" s="1233"/>
      <c r="AP111" s="1233"/>
      <c r="AQ111" s="1233"/>
      <c r="AR111" s="1233"/>
      <c r="AS111" s="1233"/>
      <c r="AT111" s="1233"/>
      <c r="AU111" s="1233"/>
      <c r="AV111" s="1233"/>
      <c r="AW111" s="1233"/>
      <c r="AX111" s="1233"/>
      <c r="AY111" s="1233"/>
      <c r="AZ111" s="1233"/>
      <c r="BA111" s="1233"/>
      <c r="BB111" s="1233"/>
      <c r="BC111" s="1233"/>
      <c r="BD111" s="1233"/>
      <c r="BE111" s="1233"/>
      <c r="BF111" s="1233"/>
      <c r="BG111" s="1233"/>
      <c r="BH111" s="1233"/>
      <c r="BI111" s="1233"/>
      <c r="BJ111" s="1233"/>
      <c r="BK111" s="1233"/>
      <c r="BL111" s="1233"/>
      <c r="BM111" s="1233"/>
      <c r="BN111" s="1233"/>
      <c r="BO111" s="1233"/>
      <c r="BP111" s="1233"/>
      <c r="BQ111" s="1233"/>
      <c r="BR111" s="1233"/>
      <c r="BS111" s="1233"/>
      <c r="BT111" s="1233"/>
      <c r="BU111" s="1233"/>
      <c r="BV111" s="1233"/>
      <c r="BW111" s="1233"/>
      <c r="BX111" s="1233"/>
      <c r="BY111" s="1233"/>
      <c r="BZ111" s="1233"/>
      <c r="CA111" s="1233"/>
      <c r="CB111" s="1233"/>
      <c r="CC111" s="1233"/>
      <c r="CD111" s="1233"/>
      <c r="CE111" s="1233"/>
      <c r="CF111" s="1233"/>
      <c r="CG111" s="1233"/>
      <c r="CH111" s="1233"/>
      <c r="CI111" s="1233"/>
      <c r="CJ111" s="1233"/>
      <c r="CK111" s="1233"/>
      <c r="CL111" s="1233"/>
      <c r="CM111" s="1233"/>
      <c r="CN111" s="1233"/>
      <c r="CO111" s="1233"/>
      <c r="CP111" s="1233"/>
      <c r="CQ111" s="1233"/>
      <c r="CR111" s="1233"/>
      <c r="CS111" s="1233"/>
      <c r="CT111" s="1233"/>
      <c r="CU111" s="1233"/>
      <c r="CV111" s="1233"/>
      <c r="CW111" s="1233"/>
      <c r="CX111" s="1233"/>
      <c r="CY111" s="1233"/>
      <c r="CZ111" s="1233"/>
      <c r="DA111" s="1233"/>
      <c r="DB111" s="1233"/>
      <c r="DC111" s="1233"/>
      <c r="DD111" s="1233"/>
      <c r="DE111" s="1233"/>
      <c r="DF111" s="1233"/>
      <c r="DG111" s="1233"/>
      <c r="DH111" s="1233"/>
      <c r="DI111" s="1233"/>
      <c r="DJ111" s="1233"/>
      <c r="DK111" s="1233"/>
      <c r="DL111" s="1233"/>
      <c r="DM111" s="1233"/>
      <c r="DN111" s="1233"/>
      <c r="DO111" s="1233"/>
      <c r="DP111" s="1233"/>
      <c r="DQ111" s="1233"/>
      <c r="DR111" s="1233"/>
      <c r="DS111" s="1233"/>
      <c r="DT111" s="1233"/>
      <c r="DU111" s="1233"/>
      <c r="DV111" s="1233"/>
      <c r="DW111" s="1233"/>
      <c r="DX111" s="1233"/>
      <c r="DY111" s="1233"/>
      <c r="DZ111" s="1233"/>
      <c r="EA111" s="1233"/>
      <c r="EB111" s="1233"/>
      <c r="EC111" s="1233"/>
      <c r="ED111" s="1233"/>
      <c r="EE111" s="1233"/>
      <c r="EF111" s="1233"/>
      <c r="EG111" s="1233"/>
      <c r="EH111" s="1233"/>
      <c r="EI111" s="1233"/>
      <c r="EJ111" s="1233"/>
      <c r="EK111" s="1233"/>
      <c r="EL111" s="1233"/>
      <c r="EM111" s="1233"/>
      <c r="EN111" s="1233"/>
      <c r="EO111" s="1233"/>
      <c r="EP111" s="1233"/>
      <c r="EQ111" s="1233"/>
      <c r="ER111" s="1233"/>
      <c r="ES111" s="1233"/>
      <c r="ET111" s="1233"/>
      <c r="EU111" s="1233"/>
      <c r="EV111" s="1233"/>
      <c r="EW111" s="1233"/>
      <c r="EX111" s="1233"/>
      <c r="EY111" s="1233"/>
      <c r="EZ111" s="1233"/>
      <c r="FA111" s="1233"/>
      <c r="FB111" s="1233"/>
      <c r="FC111" s="1233"/>
      <c r="FD111" s="1233"/>
      <c r="FE111" s="1233"/>
      <c r="FF111" s="1233"/>
      <c r="FG111" s="1233"/>
      <c r="FH111" s="1233"/>
      <c r="FI111" s="1233"/>
      <c r="FJ111" s="1233"/>
      <c r="FK111" s="1233"/>
      <c r="FL111" s="1233"/>
      <c r="FM111" s="1233"/>
      <c r="FN111" s="1233"/>
      <c r="FO111" s="1233"/>
      <c r="FP111" s="1233"/>
      <c r="FQ111" s="1233"/>
      <c r="FR111" s="1233"/>
      <c r="FS111" s="1233"/>
      <c r="FT111" s="1233"/>
      <c r="FU111" s="1233"/>
      <c r="FV111" s="1233"/>
      <c r="FW111" s="1233"/>
      <c r="FX111" s="1233"/>
      <c r="FY111" s="1233"/>
      <c r="FZ111" s="1233"/>
      <c r="GA111" s="1233"/>
      <c r="GB111" s="1233"/>
      <c r="GC111" s="1233"/>
      <c r="GD111" s="1233"/>
      <c r="GE111" s="1233"/>
      <c r="GF111" s="1233"/>
      <c r="GG111" s="1233"/>
      <c r="GH111" s="1233"/>
      <c r="GI111" s="1233"/>
      <c r="GJ111" s="1233"/>
      <c r="GK111" s="1233"/>
      <c r="GL111" s="1233"/>
      <c r="GM111" s="1233"/>
      <c r="GN111" s="1233"/>
      <c r="GO111" s="1233"/>
      <c r="GP111" s="1233"/>
      <c r="GQ111" s="1233"/>
      <c r="GR111" s="1233"/>
      <c r="GS111" s="1233"/>
      <c r="GT111" s="1233"/>
      <c r="GU111" s="1233"/>
      <c r="GV111" s="1233"/>
      <c r="GW111" s="1233"/>
      <c r="GX111" s="1233"/>
      <c r="GY111" s="1233"/>
      <c r="GZ111" s="1233"/>
      <c r="HA111" s="1233"/>
      <c r="HB111" s="1233"/>
      <c r="HC111" s="1233"/>
      <c r="HD111" s="1233"/>
      <c r="HE111" s="1233"/>
      <c r="HF111" s="1233"/>
      <c r="HG111" s="1233"/>
      <c r="HH111" s="1233"/>
      <c r="HI111" s="1233"/>
      <c r="HJ111" s="1233"/>
      <c r="HK111" s="1233"/>
      <c r="HL111" s="1233"/>
      <c r="HM111" s="1233"/>
      <c r="HN111" s="1233"/>
      <c r="HO111" s="1233"/>
      <c r="HP111" s="1233"/>
      <c r="HQ111" s="1233"/>
      <c r="HR111" s="1233"/>
      <c r="HS111" s="1233"/>
      <c r="HT111" s="1233"/>
      <c r="HU111" s="1233"/>
      <c r="HV111" s="1233"/>
      <c r="HW111" s="1233"/>
      <c r="HX111" s="1233"/>
      <c r="HY111" s="1233"/>
      <c r="HZ111" s="1233"/>
      <c r="IA111" s="1233"/>
      <c r="IB111" s="1233"/>
      <c r="IC111" s="1233"/>
      <c r="ID111" s="1233"/>
      <c r="IE111" s="1233"/>
      <c r="IF111" s="1233"/>
      <c r="IG111" s="1233"/>
      <c r="IH111" s="1233"/>
      <c r="II111" s="1233"/>
      <c r="IJ111" s="1233"/>
      <c r="IK111" s="1233"/>
      <c r="IL111" s="1233"/>
      <c r="IM111" s="1233"/>
      <c r="IN111" s="1233"/>
      <c r="IO111" s="1233"/>
      <c r="IP111" s="1233"/>
      <c r="IQ111" s="1233"/>
      <c r="IR111" s="1233"/>
      <c r="IS111" s="1233"/>
      <c r="IT111" s="1233"/>
      <c r="IU111" s="1233"/>
      <c r="IV111" s="1233"/>
      <c r="IW111" s="1233"/>
      <c r="IX111" s="1233"/>
      <c r="IY111" s="1233"/>
      <c r="IZ111" s="1233"/>
      <c r="JA111" s="1233"/>
      <c r="JB111" s="1233"/>
      <c r="JC111" s="1233"/>
      <c r="JD111" s="1233"/>
      <c r="JE111" s="1233"/>
      <c r="JF111" s="1233"/>
      <c r="JG111" s="1233"/>
      <c r="JH111" s="1233"/>
      <c r="JI111" s="1233"/>
      <c r="JJ111" s="1233"/>
      <c r="JK111" s="1233"/>
      <c r="JL111" s="1233"/>
      <c r="JM111" s="1233"/>
      <c r="JN111" s="1233"/>
      <c r="JO111" s="1233"/>
      <c r="JP111" s="1233"/>
      <c r="JQ111" s="1233"/>
      <c r="JR111" s="1233"/>
      <c r="JS111" s="1233"/>
      <c r="JT111" s="1233"/>
      <c r="JU111" s="1233"/>
      <c r="JV111" s="1233"/>
      <c r="JW111" s="1233"/>
      <c r="JX111" s="1233"/>
      <c r="JY111" s="1233"/>
      <c r="JZ111" s="1233"/>
      <c r="KA111" s="1233"/>
      <c r="KB111" s="1233"/>
      <c r="KC111" s="1233"/>
      <c r="KD111" s="1233"/>
      <c r="KE111" s="1233"/>
      <c r="KF111" s="1233"/>
      <c r="KG111" s="1233"/>
      <c r="KH111" s="1233"/>
      <c r="KI111" s="1233"/>
      <c r="KJ111" s="1233"/>
      <c r="KK111" s="1233"/>
      <c r="KL111" s="1233"/>
      <c r="KM111" s="1233"/>
      <c r="KN111" s="1233"/>
      <c r="KO111" s="1233"/>
      <c r="KP111" s="1233"/>
      <c r="KQ111" s="1233"/>
      <c r="KR111" s="1233"/>
      <c r="KS111" s="1233"/>
      <c r="KT111" s="1233"/>
      <c r="KU111" s="1233"/>
      <c r="KV111" s="1233"/>
      <c r="KW111" s="1233"/>
      <c r="KX111" s="1233"/>
      <c r="KY111" s="1233"/>
      <c r="KZ111" s="1233"/>
      <c r="LA111" s="1233"/>
      <c r="LB111" s="1233"/>
      <c r="LC111" s="1233"/>
      <c r="LD111" s="1233"/>
      <c r="LE111" s="1233"/>
      <c r="LF111" s="1233"/>
      <c r="LG111" s="1233"/>
      <c r="LH111" s="1233"/>
      <c r="LI111" s="1233"/>
      <c r="LJ111" s="1233"/>
      <c r="LK111" s="1233"/>
      <c r="LL111" s="1233"/>
      <c r="LM111" s="1224"/>
    </row>
    <row r="112" spans="1:325">
      <c r="A112" s="145"/>
      <c r="B112" s="190" t="s">
        <v>562</v>
      </c>
      <c r="C112" s="188" t="s">
        <v>563</v>
      </c>
      <c r="D112" s="347">
        <f ca="1">SUMIF($F$6:$LM$6,"&lt;="&amp;PAL,$F112:$LM112)</f>
        <v>184560640.59999999</v>
      </c>
      <c r="E112" s="348">
        <f ca="1">IFERROR(D113/D112,"")</f>
        <v>1</v>
      </c>
      <c r="F112" s="1288">
        <f ca="1">IFERROR(HLOOKUP(F$7,Rezultatai!$H$40:$DC$118,79,FALSE),0)</f>
        <v>28839240.600000001</v>
      </c>
      <c r="G112" s="1288"/>
      <c r="H112" s="1288"/>
      <c r="I112" s="1289"/>
      <c r="J112" s="1288">
        <f ca="1">IFERROR(HLOOKUP(J$7,Rezultatai!$H$40:$DC$118,79,FALSE),0)</f>
        <v>34361700</v>
      </c>
      <c r="K112" s="1288"/>
      <c r="L112" s="1288"/>
      <c r="M112" s="1289"/>
      <c r="N112" s="1288">
        <f ca="1">IFERROR(HLOOKUP(N$7,Rezultatai!$H$40:$DC$118,79,FALSE),0)</f>
        <v>28774075</v>
      </c>
      <c r="O112" s="1288"/>
      <c r="P112" s="1288"/>
      <c r="Q112" s="1289"/>
      <c r="R112" s="1288">
        <f ca="1">IFERROR(HLOOKUP(R$7,Rezultatai!$H$40:$DC$118,79,FALSE),0)</f>
        <v>27127275</v>
      </c>
      <c r="S112" s="1288"/>
      <c r="T112" s="1288"/>
      <c r="U112" s="1289"/>
      <c r="V112" s="1288">
        <f ca="1">IFERROR(HLOOKUP(V$7,Rezultatai!$H$40:$DC$118,79,FALSE),0)</f>
        <v>24380550</v>
      </c>
      <c r="W112" s="1288"/>
      <c r="X112" s="1288"/>
      <c r="Y112" s="1289"/>
      <c r="Z112" s="1288">
        <f ca="1">IFERROR(HLOOKUP(Z$7,Rezultatai!$H$40:$DC$118,79,FALSE),0)</f>
        <v>23679000</v>
      </c>
      <c r="AA112" s="1288"/>
      <c r="AB112" s="1288"/>
      <c r="AC112" s="1289"/>
      <c r="AD112" s="1288">
        <f ca="1">IFERROR(HLOOKUP(AD$7,Rezultatai!$H$40:$DC$118,79,FALSE),0)</f>
        <v>17398800</v>
      </c>
      <c r="AE112" s="1288"/>
      <c r="AF112" s="1288"/>
      <c r="AG112" s="1289"/>
      <c r="AH112" s="1288">
        <f ca="1">IFERROR(HLOOKUP(AH$7,Rezultatai!$H$40:$DC$118,79,FALSE),0)</f>
        <v>0</v>
      </c>
      <c r="AI112" s="1288"/>
      <c r="AJ112" s="1288"/>
      <c r="AK112" s="1289"/>
      <c r="AL112" s="1288">
        <f ca="1">IFERROR(HLOOKUP(AL$7,Rezultatai!$H$40:$DC$118,79,FALSE),0)</f>
        <v>0</v>
      </c>
      <c r="AM112" s="1288"/>
      <c r="AN112" s="1288"/>
      <c r="AO112" s="1289"/>
      <c r="AP112" s="1288">
        <f ca="1">IFERROR(HLOOKUP(AP$7,Rezultatai!$H$40:$DC$118,79,FALSE),0)</f>
        <v>0</v>
      </c>
      <c r="AQ112" s="1288"/>
      <c r="AR112" s="1288"/>
      <c r="AS112" s="1289"/>
      <c r="AT112" s="1288">
        <f ca="1">IFERROR(HLOOKUP(AT$7,Rezultatai!$H$40:$DC$118,79,FALSE),0)</f>
        <v>0</v>
      </c>
      <c r="AU112" s="1288"/>
      <c r="AV112" s="1288"/>
      <c r="AW112" s="1289"/>
      <c r="AX112" s="1288">
        <f ca="1">IFERROR(HLOOKUP(AX$7,Rezultatai!$H$40:$DC$118,79,FALSE),0)</f>
        <v>0</v>
      </c>
      <c r="AY112" s="1288"/>
      <c r="AZ112" s="1288"/>
      <c r="BA112" s="1289"/>
      <c r="BB112" s="1288">
        <f ca="1">IFERROR(HLOOKUP(BB$7,Rezultatai!$H$40:$DC$118,79,FALSE),0)</f>
        <v>0</v>
      </c>
      <c r="BC112" s="1288"/>
      <c r="BD112" s="1288"/>
      <c r="BE112" s="1289"/>
      <c r="BF112" s="1288">
        <f ca="1">IFERROR(HLOOKUP(BF$7,Rezultatai!$H$40:$DC$118,79,FALSE),0)</f>
        <v>0</v>
      </c>
      <c r="BG112" s="1288"/>
      <c r="BH112" s="1288"/>
      <c r="BI112" s="1289"/>
      <c r="BJ112" s="1288">
        <f ca="1">IFERROR(HLOOKUP(BJ$7,Rezultatai!$H$40:$DC$118,79,FALSE),0)</f>
        <v>0</v>
      </c>
      <c r="BK112" s="1288"/>
      <c r="BL112" s="1288"/>
      <c r="BM112" s="1289"/>
      <c r="BN112" s="1288">
        <f ca="1">IFERROR(HLOOKUP(BN$7,Rezultatai!$H$40:$DC$118,79,FALSE),0)</f>
        <v>0</v>
      </c>
      <c r="BO112" s="1288"/>
      <c r="BP112" s="1288"/>
      <c r="BQ112" s="1289"/>
      <c r="BR112" s="1288">
        <f ca="1">IFERROR(HLOOKUP(BR$7,Rezultatai!$H$40:$DC$118,79,FALSE),0)</f>
        <v>0</v>
      </c>
      <c r="BS112" s="1288"/>
      <c r="BT112" s="1288"/>
      <c r="BU112" s="1289"/>
      <c r="BV112" s="1288">
        <f ca="1">IFERROR(HLOOKUP(BV$7,Rezultatai!$H$40:$DC$118,79,FALSE),0)</f>
        <v>0</v>
      </c>
      <c r="BW112" s="1288"/>
      <c r="BX112" s="1288"/>
      <c r="BY112" s="1289"/>
      <c r="BZ112" s="1288">
        <f ca="1">IFERROR(HLOOKUP(BZ$7,Rezultatai!$H$40:$DC$118,79,FALSE),0)</f>
        <v>0</v>
      </c>
      <c r="CA112" s="1288"/>
      <c r="CB112" s="1288"/>
      <c r="CC112" s="1289"/>
      <c r="CD112" s="1288">
        <f ca="1">IFERROR(HLOOKUP(CD$7,Rezultatai!$H$40:$DC$118,79,FALSE),0)</f>
        <v>0</v>
      </c>
      <c r="CE112" s="1288"/>
      <c r="CF112" s="1288"/>
      <c r="CG112" s="1289"/>
      <c r="CH112" s="1288">
        <f ca="1">IFERROR(HLOOKUP(CH$7,Rezultatai!$H$40:$DC$118,79,FALSE),0)</f>
        <v>0</v>
      </c>
      <c r="CI112" s="1288"/>
      <c r="CJ112" s="1288"/>
      <c r="CK112" s="1289"/>
      <c r="CL112" s="1288">
        <f ca="1">IFERROR(HLOOKUP(CL$7,Rezultatai!$H$40:$DC$118,79,FALSE),0)</f>
        <v>0</v>
      </c>
      <c r="CM112" s="1288"/>
      <c r="CN112" s="1288"/>
      <c r="CO112" s="1289"/>
      <c r="CP112" s="1288">
        <f ca="1">IFERROR(HLOOKUP(CP$7,Rezultatai!$H$40:$DC$118,79,FALSE),0)</f>
        <v>0</v>
      </c>
      <c r="CQ112" s="1288"/>
      <c r="CR112" s="1288"/>
      <c r="CS112" s="1289"/>
      <c r="CT112" s="1288">
        <f ca="1">IFERROR(HLOOKUP(CT$7,Rezultatai!$H$40:$DC$118,79,FALSE),0)</f>
        <v>0</v>
      </c>
      <c r="CU112" s="1288"/>
      <c r="CV112" s="1288"/>
      <c r="CW112" s="1289"/>
      <c r="CX112" s="1288">
        <f ca="1">IFERROR(HLOOKUP(CX$7,Rezultatai!$H$40:$DC$118,79,FALSE),0)</f>
        <v>0</v>
      </c>
      <c r="CY112" s="1288"/>
      <c r="CZ112" s="1288"/>
      <c r="DA112" s="1289"/>
      <c r="DB112" s="1288">
        <f ca="1">IFERROR(HLOOKUP(DB$7,Rezultatai!$H$40:$DC$118,79,FALSE),0)</f>
        <v>0</v>
      </c>
      <c r="DC112" s="1288"/>
      <c r="DD112" s="1288"/>
      <c r="DE112" s="1289"/>
      <c r="DF112" s="1288">
        <f ca="1">IFERROR(HLOOKUP(DF$7,Rezultatai!$H$40:$DC$118,79,FALSE),0)</f>
        <v>0</v>
      </c>
      <c r="DG112" s="1288"/>
      <c r="DH112" s="1288"/>
      <c r="DI112" s="1289"/>
      <c r="DJ112" s="1288">
        <f ca="1">IFERROR(HLOOKUP(DJ$7,Rezultatai!$H$40:$DC$118,79,FALSE),0)</f>
        <v>0</v>
      </c>
      <c r="DK112" s="1288"/>
      <c r="DL112" s="1288"/>
      <c r="DM112" s="1289"/>
      <c r="DN112" s="1288">
        <f ca="1">IFERROR(HLOOKUP(DN$7,Rezultatai!$H$40:$DC$118,79,FALSE),0)</f>
        <v>0</v>
      </c>
      <c r="DO112" s="1288"/>
      <c r="DP112" s="1288"/>
      <c r="DQ112" s="1289"/>
      <c r="DR112" s="1288">
        <f ca="1">IFERROR(HLOOKUP(DR$7,Rezultatai!$H$40:$DC$118,79,FALSE),0)</f>
        <v>0</v>
      </c>
      <c r="DS112" s="1288"/>
      <c r="DT112" s="1288"/>
      <c r="DU112" s="1289"/>
      <c r="DV112" s="1288">
        <f ca="1">IFERROR(HLOOKUP(DV$7,Rezultatai!$H$40:$DC$118,79,FALSE),0)</f>
        <v>0</v>
      </c>
      <c r="DW112" s="1288"/>
      <c r="DX112" s="1288"/>
      <c r="DY112" s="1289"/>
      <c r="DZ112" s="1288">
        <f ca="1">IFERROR(HLOOKUP(DZ$7,Rezultatai!$H$40:$DC$118,79,FALSE),0)</f>
        <v>0</v>
      </c>
      <c r="EA112" s="1288"/>
      <c r="EB112" s="1288"/>
      <c r="EC112" s="1289"/>
      <c r="ED112" s="1288">
        <f ca="1">IFERROR(HLOOKUP(ED$7,Rezultatai!$H$40:$DC$118,79,FALSE),0)</f>
        <v>0</v>
      </c>
      <c r="EE112" s="1288"/>
      <c r="EF112" s="1288"/>
      <c r="EG112" s="1289"/>
      <c r="EH112" s="1288">
        <f ca="1">IFERROR(HLOOKUP(EH$7,Rezultatai!$H$40:$DC$118,79,FALSE),0)</f>
        <v>0</v>
      </c>
      <c r="EI112" s="1288"/>
      <c r="EJ112" s="1288"/>
      <c r="EK112" s="1289"/>
      <c r="EL112" s="1288">
        <f ca="1">IFERROR(HLOOKUP(EL$7,Rezultatai!$H$40:$DC$118,79,FALSE),0)</f>
        <v>0</v>
      </c>
      <c r="EM112" s="1288"/>
      <c r="EN112" s="1288"/>
      <c r="EO112" s="1289"/>
      <c r="EP112" s="1288">
        <f ca="1">IFERROR(HLOOKUP(EP$7,Rezultatai!$H$40:$DC$118,79,FALSE),0)</f>
        <v>0</v>
      </c>
      <c r="EQ112" s="1288"/>
      <c r="ER112" s="1288"/>
      <c r="ES112" s="1289"/>
      <c r="ET112" s="1288">
        <f ca="1">IFERROR(HLOOKUP(ET$7,Rezultatai!$H$40:$DC$118,79,FALSE),0)</f>
        <v>0</v>
      </c>
      <c r="EU112" s="1288"/>
      <c r="EV112" s="1288"/>
      <c r="EW112" s="1289"/>
      <c r="EX112" s="1288">
        <f ca="1">IFERROR(HLOOKUP(EX$7,Rezultatai!$H$40:$DC$118,79,FALSE),0)</f>
        <v>0</v>
      </c>
      <c r="EY112" s="1288"/>
      <c r="EZ112" s="1288"/>
      <c r="FA112" s="1289"/>
      <c r="FB112" s="1288">
        <f ca="1">IFERROR(HLOOKUP(FB$7,Rezultatai!$H$40:$DC$118,79,FALSE),0)</f>
        <v>0</v>
      </c>
      <c r="FC112" s="1288"/>
      <c r="FD112" s="1288"/>
      <c r="FE112" s="1289"/>
      <c r="FF112" s="1288">
        <f ca="1">IFERROR(HLOOKUP(FF$7,Rezultatai!$H$40:$DC$118,79,FALSE),0)</f>
        <v>0</v>
      </c>
      <c r="FG112" s="1288"/>
      <c r="FH112" s="1288"/>
      <c r="FI112" s="1289"/>
      <c r="FJ112" s="1288">
        <f ca="1">IFERROR(HLOOKUP(FJ$7,Rezultatai!$H$40:$DC$118,79,FALSE),0)</f>
        <v>0</v>
      </c>
      <c r="FK112" s="1288"/>
      <c r="FL112" s="1288"/>
      <c r="FM112" s="1289"/>
      <c r="FN112" s="1288">
        <f ca="1">IFERROR(HLOOKUP(FN$7,Rezultatai!$H$40:$DC$118,79,FALSE),0)</f>
        <v>0</v>
      </c>
      <c r="FO112" s="1288"/>
      <c r="FP112" s="1288"/>
      <c r="FQ112" s="1289"/>
      <c r="FR112" s="1288">
        <f ca="1">IFERROR(HLOOKUP(FR$7,Rezultatai!$H$40:$DC$118,79,FALSE),0)</f>
        <v>0</v>
      </c>
      <c r="FS112" s="1288"/>
      <c r="FT112" s="1288"/>
      <c r="FU112" s="1289"/>
      <c r="FV112" s="1288">
        <f ca="1">IFERROR(HLOOKUP(FV$7,Rezultatai!$H$40:$DC$118,79,FALSE),0)</f>
        <v>0</v>
      </c>
      <c r="FW112" s="1288"/>
      <c r="FX112" s="1288"/>
      <c r="FY112" s="1289"/>
      <c r="FZ112" s="1288">
        <f ca="1">IFERROR(HLOOKUP(FZ$7,Rezultatai!$H$40:$DC$118,79,FALSE),0)</f>
        <v>0</v>
      </c>
      <c r="GA112" s="1288"/>
      <c r="GB112" s="1288"/>
      <c r="GC112" s="1289"/>
      <c r="GD112" s="1288">
        <f ca="1">IFERROR(HLOOKUP(GD$7,Rezultatai!$H$40:$DC$118,79,FALSE),0)</f>
        <v>0</v>
      </c>
      <c r="GE112" s="1288"/>
      <c r="GF112" s="1288"/>
      <c r="GG112" s="1289"/>
      <c r="GH112" s="1288">
        <f ca="1">IFERROR(HLOOKUP(GH$7,Rezultatai!$H$40:$DC$118,79,FALSE),0)</f>
        <v>0</v>
      </c>
      <c r="GI112" s="1288"/>
      <c r="GJ112" s="1288"/>
      <c r="GK112" s="1289"/>
      <c r="GL112" s="1288">
        <f ca="1">IFERROR(HLOOKUP(GL$7,Rezultatai!$H$40:$DC$118,79,FALSE),0)</f>
        <v>0</v>
      </c>
      <c r="GM112" s="1288"/>
      <c r="GN112" s="1288"/>
      <c r="GO112" s="1289"/>
      <c r="GP112" s="1288">
        <f ca="1">IFERROR(HLOOKUP(GP$7,Rezultatai!$H$40:$DC$118,79,FALSE),0)</f>
        <v>0</v>
      </c>
      <c r="GQ112" s="1288"/>
      <c r="GR112" s="1288"/>
      <c r="GS112" s="1289"/>
      <c r="GT112" s="1288">
        <f ca="1">IFERROR(HLOOKUP(GT$7,Rezultatai!$H$40:$DC$118,79,FALSE),0)</f>
        <v>0</v>
      </c>
      <c r="GU112" s="1288"/>
      <c r="GV112" s="1288"/>
      <c r="GW112" s="1289"/>
      <c r="GX112" s="1288">
        <f ca="1">IFERROR(HLOOKUP(GX$7,Rezultatai!$H$40:$DC$118,79,FALSE),0)</f>
        <v>0</v>
      </c>
      <c r="GY112" s="1288"/>
      <c r="GZ112" s="1288"/>
      <c r="HA112" s="1289"/>
      <c r="HB112" s="1288">
        <f ca="1">IFERROR(HLOOKUP(HB$7,Rezultatai!$H$40:$DC$118,79,FALSE),0)</f>
        <v>0</v>
      </c>
      <c r="HC112" s="1288"/>
      <c r="HD112" s="1288"/>
      <c r="HE112" s="1289"/>
      <c r="HF112" s="1288">
        <f ca="1">IFERROR(HLOOKUP(HF$7,Rezultatai!$H$40:$DC$118,79,FALSE),0)</f>
        <v>0</v>
      </c>
      <c r="HG112" s="1288"/>
      <c r="HH112" s="1288"/>
      <c r="HI112" s="1289"/>
      <c r="HJ112" s="1288">
        <f ca="1">IFERROR(HLOOKUP(HJ$7,Rezultatai!$H$40:$DC$118,79,FALSE),0)</f>
        <v>0</v>
      </c>
      <c r="HK112" s="1288"/>
      <c r="HL112" s="1288"/>
      <c r="HM112" s="1289"/>
      <c r="HN112" s="1288">
        <f ca="1">IFERROR(HLOOKUP(HN$7,Rezultatai!$H$40:$DC$118,79,FALSE),0)</f>
        <v>0</v>
      </c>
      <c r="HO112" s="1288"/>
      <c r="HP112" s="1288"/>
      <c r="HQ112" s="1289"/>
      <c r="HR112" s="1288">
        <f ca="1">IFERROR(HLOOKUP(HR$7,Rezultatai!$H$40:$DC$118,79,FALSE),0)</f>
        <v>0</v>
      </c>
      <c r="HS112" s="1288"/>
      <c r="HT112" s="1288"/>
      <c r="HU112" s="1289"/>
      <c r="HV112" s="1288">
        <f ca="1">IFERROR(HLOOKUP(HV$7,Rezultatai!$H$40:$DC$118,79,FALSE),0)</f>
        <v>0</v>
      </c>
      <c r="HW112" s="1288"/>
      <c r="HX112" s="1288"/>
      <c r="HY112" s="1289"/>
      <c r="HZ112" s="1288">
        <f ca="1">IFERROR(HLOOKUP(HZ$7,Rezultatai!$H$40:$DC$118,79,FALSE),0)</f>
        <v>0</v>
      </c>
      <c r="IA112" s="1288"/>
      <c r="IB112" s="1288"/>
      <c r="IC112" s="1289"/>
      <c r="ID112" s="1288">
        <f ca="1">IFERROR(HLOOKUP(ID$7,Rezultatai!$H$40:$DC$118,79,FALSE),0)</f>
        <v>0</v>
      </c>
      <c r="IE112" s="1288"/>
      <c r="IF112" s="1288"/>
      <c r="IG112" s="1289"/>
      <c r="IH112" s="1288">
        <f ca="1">IFERROR(HLOOKUP(IH$7,Rezultatai!$H$40:$DC$118,79,FALSE),0)</f>
        <v>0</v>
      </c>
      <c r="II112" s="1288"/>
      <c r="IJ112" s="1288"/>
      <c r="IK112" s="1289"/>
      <c r="IL112" s="1288">
        <f ca="1">IFERROR(HLOOKUP(IL$7,Rezultatai!$H$40:$DC$118,79,FALSE),0)</f>
        <v>0</v>
      </c>
      <c r="IM112" s="1288"/>
      <c r="IN112" s="1288"/>
      <c r="IO112" s="1289"/>
      <c r="IP112" s="1288">
        <f ca="1">IFERROR(HLOOKUP(IP$7,Rezultatai!$H$40:$DC$118,79,FALSE),0)</f>
        <v>0</v>
      </c>
      <c r="IQ112" s="1288"/>
      <c r="IR112" s="1288"/>
      <c r="IS112" s="1289"/>
      <c r="IT112" s="1288">
        <f ca="1">IFERROR(HLOOKUP(IT$7,Rezultatai!$H$40:$DC$118,79,FALSE),0)</f>
        <v>0</v>
      </c>
      <c r="IU112" s="1288"/>
      <c r="IV112" s="1288"/>
      <c r="IW112" s="1289"/>
      <c r="IX112" s="1288">
        <f ca="1">IFERROR(HLOOKUP(IX$7,Rezultatai!$H$40:$DC$118,79,FALSE),0)</f>
        <v>0</v>
      </c>
      <c r="IY112" s="1288"/>
      <c r="IZ112" s="1288"/>
      <c r="JA112" s="1289"/>
      <c r="JB112" s="1288">
        <f ca="1">IFERROR(HLOOKUP(JB$7,Rezultatai!$H$40:$DC$118,79,FALSE),0)</f>
        <v>0</v>
      </c>
      <c r="JC112" s="1288"/>
      <c r="JD112" s="1288"/>
      <c r="JE112" s="1289"/>
      <c r="JF112" s="1288">
        <f ca="1">IFERROR(HLOOKUP(JF$7,Rezultatai!$H$40:$DC$118,79,FALSE),0)</f>
        <v>0</v>
      </c>
      <c r="JG112" s="1288"/>
      <c r="JH112" s="1288"/>
      <c r="JI112" s="1289"/>
      <c r="JJ112" s="1288">
        <f ca="1">IFERROR(HLOOKUP(JJ$7,Rezultatai!$H$40:$DC$118,79,FALSE),0)</f>
        <v>0</v>
      </c>
      <c r="JK112" s="1288"/>
      <c r="JL112" s="1288"/>
      <c r="JM112" s="1289"/>
      <c r="JN112" s="1288">
        <f ca="1">IFERROR(HLOOKUP(JN$7,Rezultatai!$H$40:$DC$118,79,FALSE),0)</f>
        <v>0</v>
      </c>
      <c r="JO112" s="1288"/>
      <c r="JP112" s="1288"/>
      <c r="JQ112" s="1289"/>
      <c r="JR112" s="1288">
        <f ca="1">IFERROR(HLOOKUP(JR$7,Rezultatai!$H$40:$DC$118,79,FALSE),0)</f>
        <v>0</v>
      </c>
      <c r="JS112" s="1288"/>
      <c r="JT112" s="1288"/>
      <c r="JU112" s="1289"/>
      <c r="JV112" s="1288">
        <f ca="1">IFERROR(HLOOKUP(JV$7,Rezultatai!$H$40:$DC$118,79,FALSE),0)</f>
        <v>0</v>
      </c>
      <c r="JW112" s="1288"/>
      <c r="JX112" s="1288"/>
      <c r="JY112" s="1289"/>
      <c r="JZ112" s="1288">
        <f ca="1">IFERROR(HLOOKUP(JZ$7,Rezultatai!$H$40:$DC$118,79,FALSE),0)</f>
        <v>0</v>
      </c>
      <c r="KA112" s="1288"/>
      <c r="KB112" s="1288"/>
      <c r="KC112" s="1289"/>
      <c r="KD112" s="1288">
        <f ca="1">IFERROR(HLOOKUP(KD$7,Rezultatai!$H$40:$DC$118,79,FALSE),0)</f>
        <v>0</v>
      </c>
      <c r="KE112" s="1288"/>
      <c r="KF112" s="1288"/>
      <c r="KG112" s="1289"/>
      <c r="KH112" s="1288">
        <f ca="1">IFERROR(HLOOKUP(KH$7,Rezultatai!$H$40:$DC$118,79,FALSE),0)</f>
        <v>0</v>
      </c>
      <c r="KI112" s="1288"/>
      <c r="KJ112" s="1288"/>
      <c r="KK112" s="1289"/>
      <c r="KL112" s="1288">
        <f ca="1">IFERROR(HLOOKUP(KL$7,Rezultatai!$H$40:$DC$118,79,FALSE),0)</f>
        <v>0</v>
      </c>
      <c r="KM112" s="1288"/>
      <c r="KN112" s="1288"/>
      <c r="KO112" s="1289"/>
      <c r="KP112" s="1288">
        <f ca="1">IFERROR(HLOOKUP(KP$7,Rezultatai!$H$40:$DC$118,79,FALSE),0)</f>
        <v>0</v>
      </c>
      <c r="KQ112" s="1288"/>
      <c r="KR112" s="1288"/>
      <c r="KS112" s="1289"/>
      <c r="KT112" s="1288">
        <f ca="1">IFERROR(HLOOKUP(KT$7,Rezultatai!$H$40:$DC$118,79,FALSE),0)</f>
        <v>0</v>
      </c>
      <c r="KU112" s="1288"/>
      <c r="KV112" s="1288"/>
      <c r="KW112" s="1289"/>
      <c r="KX112" s="1288">
        <f ca="1">IFERROR(HLOOKUP(KX$7,Rezultatai!$H$40:$DC$118,79,FALSE),0)</f>
        <v>0</v>
      </c>
      <c r="KY112" s="1288"/>
      <c r="KZ112" s="1288"/>
      <c r="LA112" s="1289"/>
      <c r="LB112" s="1288">
        <f ca="1">IFERROR(HLOOKUP(LB$7,Rezultatai!$H$40:$DC$118,79,FALSE),0)</f>
        <v>0</v>
      </c>
      <c r="LC112" s="1288"/>
      <c r="LD112" s="1288"/>
      <c r="LE112" s="1289"/>
      <c r="LF112" s="1288">
        <f ca="1">IFERROR(HLOOKUP(LF$7,Rezultatai!$H$40:$DC$118,79,FALSE),0)</f>
        <v>0</v>
      </c>
      <c r="LG112" s="1288"/>
      <c r="LH112" s="1288"/>
      <c r="LI112" s="1289"/>
      <c r="LJ112" s="1288">
        <f ca="1">IFERROR(HLOOKUP(LJ$7,Rezultatai!$H$40:$DC$118,79,FALSE),0)</f>
        <v>0</v>
      </c>
      <c r="LK112" s="1288"/>
      <c r="LL112" s="1288"/>
      <c r="LM112" s="1289"/>
    </row>
    <row r="113" spans="1:325">
      <c r="A113" s="145"/>
      <c r="B113" s="323" t="s">
        <v>564</v>
      </c>
      <c r="C113" s="324" t="s">
        <v>565</v>
      </c>
      <c r="D113" s="349">
        <f>SUM(F113:LM113)</f>
        <v>184560640.59999999</v>
      </c>
      <c r="E113" s="350">
        <f ca="1">SUM(E114,E117,E120,E123,E126)</f>
        <v>1</v>
      </c>
      <c r="F113" s="1290">
        <f>SUM(F114,F117,F120,F123,F126)</f>
        <v>28839240.599999998</v>
      </c>
      <c r="G113" s="1291"/>
      <c r="H113" s="1291"/>
      <c r="I113" s="1291"/>
      <c r="J113" s="1290">
        <f t="shared" ref="J113" si="159">SUM(J114,J117,J120,J123,J126)</f>
        <v>34361700</v>
      </c>
      <c r="K113" s="1291"/>
      <c r="L113" s="1291"/>
      <c r="M113" s="1291"/>
      <c r="N113" s="1290">
        <f t="shared" ref="N113" si="160">SUM(N114,N117,N120,N123,N126)</f>
        <v>28774075</v>
      </c>
      <c r="O113" s="1291"/>
      <c r="P113" s="1291"/>
      <c r="Q113" s="1291"/>
      <c r="R113" s="1290">
        <f t="shared" ref="R113" si="161">SUM(R114,R117,R120,R123,R126)</f>
        <v>27127275</v>
      </c>
      <c r="S113" s="1291"/>
      <c r="T113" s="1291"/>
      <c r="U113" s="1291"/>
      <c r="V113" s="1290">
        <f t="shared" ref="V113" si="162">SUM(V114,V117,V120,V123,V126)</f>
        <v>24380550</v>
      </c>
      <c r="W113" s="1291"/>
      <c r="X113" s="1291"/>
      <c r="Y113" s="1291"/>
      <c r="Z113" s="1290">
        <f t="shared" ref="Z113" si="163">SUM(Z114,Z117,Z120,Z123,Z126)</f>
        <v>23679000</v>
      </c>
      <c r="AA113" s="1291"/>
      <c r="AB113" s="1291"/>
      <c r="AC113" s="1291"/>
      <c r="AD113" s="1290">
        <f t="shared" ref="AD113" si="164">SUM(AD114,AD117,AD120,AD123,AD126)</f>
        <v>17398800</v>
      </c>
      <c r="AE113" s="1291"/>
      <c r="AF113" s="1291"/>
      <c r="AG113" s="1291"/>
      <c r="AH113" s="1290">
        <f t="shared" ref="AH113" si="165">SUM(AH114,AH117,AH120,AH123,AH126)</f>
        <v>0</v>
      </c>
      <c r="AI113" s="1291"/>
      <c r="AJ113" s="1291"/>
      <c r="AK113" s="1291"/>
      <c r="AL113" s="1290">
        <f t="shared" ref="AL113" si="166">SUM(AL114,AL117,AL120,AL123,AL126)</f>
        <v>0</v>
      </c>
      <c r="AM113" s="1291"/>
      <c r="AN113" s="1291"/>
      <c r="AO113" s="1291"/>
      <c r="AP113" s="1290">
        <f t="shared" ref="AP113" si="167">SUM(AP114,AP117,AP120,AP123,AP126)</f>
        <v>0</v>
      </c>
      <c r="AQ113" s="1291"/>
      <c r="AR113" s="1291"/>
      <c r="AS113" s="1291"/>
      <c r="AT113" s="1290">
        <f t="shared" ref="AT113" si="168">SUM(AT114,AT117,AT120,AT123,AT126)</f>
        <v>0</v>
      </c>
      <c r="AU113" s="1291"/>
      <c r="AV113" s="1291"/>
      <c r="AW113" s="1291"/>
      <c r="AX113" s="1290">
        <f t="shared" ref="AX113" si="169">SUM(AX114,AX117,AX120,AX123,AX126)</f>
        <v>0</v>
      </c>
      <c r="AY113" s="1291"/>
      <c r="AZ113" s="1291"/>
      <c r="BA113" s="1291"/>
      <c r="BB113" s="1290">
        <f t="shared" ref="BB113" si="170">SUM(BB114,BB117,BB120,BB123,BB126)</f>
        <v>0</v>
      </c>
      <c r="BC113" s="1291"/>
      <c r="BD113" s="1291"/>
      <c r="BE113" s="1291"/>
      <c r="BF113" s="1290">
        <f t="shared" ref="BF113" si="171">SUM(BF114,BF117,BF120,BF123,BF126)</f>
        <v>0</v>
      </c>
      <c r="BG113" s="1291"/>
      <c r="BH113" s="1291"/>
      <c r="BI113" s="1291"/>
      <c r="BJ113" s="1290">
        <f t="shared" ref="BJ113" si="172">SUM(BJ114,BJ117,BJ120,BJ123,BJ126)</f>
        <v>0</v>
      </c>
      <c r="BK113" s="1291"/>
      <c r="BL113" s="1291"/>
      <c r="BM113" s="1291"/>
      <c r="BN113" s="1290">
        <f t="shared" ref="BN113" si="173">SUM(BN114,BN117,BN120,BN123,BN126)</f>
        <v>0</v>
      </c>
      <c r="BO113" s="1291"/>
      <c r="BP113" s="1291"/>
      <c r="BQ113" s="1291"/>
      <c r="BR113" s="1290">
        <f t="shared" ref="BR113" si="174">SUM(BR114,BR117,BR120,BR123,BR126)</f>
        <v>0</v>
      </c>
      <c r="BS113" s="1291"/>
      <c r="BT113" s="1291"/>
      <c r="BU113" s="1291"/>
      <c r="BV113" s="1290">
        <f t="shared" ref="BV113" si="175">SUM(BV114,BV117,BV120,BV123,BV126)</f>
        <v>0</v>
      </c>
      <c r="BW113" s="1291"/>
      <c r="BX113" s="1291"/>
      <c r="BY113" s="1291"/>
      <c r="BZ113" s="1290">
        <f t="shared" ref="BZ113" si="176">SUM(BZ114,BZ117,BZ120,BZ123,BZ126)</f>
        <v>0</v>
      </c>
      <c r="CA113" s="1291"/>
      <c r="CB113" s="1291"/>
      <c r="CC113" s="1291"/>
      <c r="CD113" s="1290">
        <f t="shared" ref="CD113" si="177">SUM(CD114,CD117,CD120,CD123,CD126)</f>
        <v>0</v>
      </c>
      <c r="CE113" s="1291"/>
      <c r="CF113" s="1291"/>
      <c r="CG113" s="1291"/>
      <c r="CH113" s="1290">
        <f t="shared" ref="CH113" si="178">SUM(CH114,CH117,CH120,CH123,CH126)</f>
        <v>0</v>
      </c>
      <c r="CI113" s="1291"/>
      <c r="CJ113" s="1291"/>
      <c r="CK113" s="1291"/>
      <c r="CL113" s="1290">
        <f t="shared" ref="CL113" si="179">SUM(CL114,CL117,CL120,CL123,CL126)</f>
        <v>0</v>
      </c>
      <c r="CM113" s="1291"/>
      <c r="CN113" s="1291"/>
      <c r="CO113" s="1291"/>
      <c r="CP113" s="1290">
        <f t="shared" ref="CP113" si="180">SUM(CP114,CP117,CP120,CP123,CP126)</f>
        <v>0</v>
      </c>
      <c r="CQ113" s="1291"/>
      <c r="CR113" s="1291"/>
      <c r="CS113" s="1291"/>
      <c r="CT113" s="1290">
        <f t="shared" ref="CT113" si="181">SUM(CT114,CT117,CT120,CT123,CT126)</f>
        <v>0</v>
      </c>
      <c r="CU113" s="1291"/>
      <c r="CV113" s="1291"/>
      <c r="CW113" s="1291"/>
      <c r="CX113" s="1290">
        <f t="shared" ref="CX113" si="182">SUM(CX114,CX117,CX120,CX123,CX126)</f>
        <v>0</v>
      </c>
      <c r="CY113" s="1291"/>
      <c r="CZ113" s="1291"/>
      <c r="DA113" s="1291"/>
      <c r="DB113" s="1290">
        <f t="shared" ref="DB113" si="183">SUM(DB114,DB117,DB120,DB123,DB126)</f>
        <v>0</v>
      </c>
      <c r="DC113" s="1291"/>
      <c r="DD113" s="1291"/>
      <c r="DE113" s="1291"/>
      <c r="DF113" s="1290">
        <f t="shared" ref="DF113" si="184">SUM(DF114,DF117,DF120,DF123,DF126)</f>
        <v>0</v>
      </c>
      <c r="DG113" s="1291"/>
      <c r="DH113" s="1291"/>
      <c r="DI113" s="1291"/>
      <c r="DJ113" s="1290">
        <f t="shared" ref="DJ113" si="185">SUM(DJ114,DJ117,DJ120,DJ123,DJ126)</f>
        <v>0</v>
      </c>
      <c r="DK113" s="1291"/>
      <c r="DL113" s="1291"/>
      <c r="DM113" s="1291"/>
      <c r="DN113" s="1290">
        <f t="shared" ref="DN113" si="186">SUM(DN114,DN117,DN120,DN123,DN126)</f>
        <v>0</v>
      </c>
      <c r="DO113" s="1291"/>
      <c r="DP113" s="1291"/>
      <c r="DQ113" s="1291"/>
      <c r="DR113" s="1290">
        <f t="shared" ref="DR113" si="187">SUM(DR114,DR117,DR120,DR123,DR126)</f>
        <v>0</v>
      </c>
      <c r="DS113" s="1291"/>
      <c r="DT113" s="1291"/>
      <c r="DU113" s="1291"/>
      <c r="DV113" s="1290">
        <f t="shared" ref="DV113" si="188">SUM(DV114,DV117,DV120,DV123,DV126)</f>
        <v>0</v>
      </c>
      <c r="DW113" s="1291"/>
      <c r="DX113" s="1291"/>
      <c r="DY113" s="1291"/>
      <c r="DZ113" s="1290">
        <f t="shared" ref="DZ113" si="189">SUM(DZ114,DZ117,DZ120,DZ123,DZ126)</f>
        <v>0</v>
      </c>
      <c r="EA113" s="1291"/>
      <c r="EB113" s="1291"/>
      <c r="EC113" s="1291"/>
      <c r="ED113" s="1290">
        <f t="shared" ref="ED113" si="190">SUM(ED114,ED117,ED120,ED123,ED126)</f>
        <v>0</v>
      </c>
      <c r="EE113" s="1291"/>
      <c r="EF113" s="1291"/>
      <c r="EG113" s="1291"/>
      <c r="EH113" s="1290">
        <f t="shared" ref="EH113" si="191">SUM(EH114,EH117,EH120,EH123,EH126)</f>
        <v>0</v>
      </c>
      <c r="EI113" s="1291"/>
      <c r="EJ113" s="1291"/>
      <c r="EK113" s="1291"/>
      <c r="EL113" s="1290">
        <f t="shared" ref="EL113" si="192">SUM(EL114,EL117,EL120,EL123,EL126)</f>
        <v>0</v>
      </c>
      <c r="EM113" s="1291"/>
      <c r="EN113" s="1291"/>
      <c r="EO113" s="1291"/>
      <c r="EP113" s="1290">
        <f t="shared" ref="EP113" si="193">SUM(EP114,EP117,EP120,EP123,EP126)</f>
        <v>0</v>
      </c>
      <c r="EQ113" s="1291"/>
      <c r="ER113" s="1291"/>
      <c r="ES113" s="1291"/>
      <c r="ET113" s="1290">
        <f t="shared" ref="ET113" si="194">SUM(ET114,ET117,ET120,ET123,ET126)</f>
        <v>0</v>
      </c>
      <c r="EU113" s="1291"/>
      <c r="EV113" s="1291"/>
      <c r="EW113" s="1291"/>
      <c r="EX113" s="1290">
        <f t="shared" ref="EX113" si="195">SUM(EX114,EX117,EX120,EX123,EX126)</f>
        <v>0</v>
      </c>
      <c r="EY113" s="1291"/>
      <c r="EZ113" s="1291"/>
      <c r="FA113" s="1291"/>
      <c r="FB113" s="1290">
        <f t="shared" ref="FB113" si="196">SUM(FB114,FB117,FB120,FB123,FB126)</f>
        <v>0</v>
      </c>
      <c r="FC113" s="1291"/>
      <c r="FD113" s="1291"/>
      <c r="FE113" s="1291"/>
      <c r="FF113" s="1290">
        <f t="shared" ref="FF113" si="197">SUM(FF114,FF117,FF120,FF123,FF126)</f>
        <v>0</v>
      </c>
      <c r="FG113" s="1291"/>
      <c r="FH113" s="1291"/>
      <c r="FI113" s="1291"/>
      <c r="FJ113" s="1290">
        <f t="shared" ref="FJ113" si="198">SUM(FJ114,FJ117,FJ120,FJ123,FJ126)</f>
        <v>0</v>
      </c>
      <c r="FK113" s="1291"/>
      <c r="FL113" s="1291"/>
      <c r="FM113" s="1291"/>
      <c r="FN113" s="1290">
        <f t="shared" ref="FN113" si="199">SUM(FN114,FN117,FN120,FN123,FN126)</f>
        <v>0</v>
      </c>
      <c r="FO113" s="1291"/>
      <c r="FP113" s="1291"/>
      <c r="FQ113" s="1291"/>
      <c r="FR113" s="1290">
        <f t="shared" ref="FR113" si="200">SUM(FR114,FR117,FR120,FR123,FR126)</f>
        <v>0</v>
      </c>
      <c r="FS113" s="1291"/>
      <c r="FT113" s="1291"/>
      <c r="FU113" s="1291"/>
      <c r="FV113" s="1290">
        <f t="shared" ref="FV113" si="201">SUM(FV114,FV117,FV120,FV123,FV126)</f>
        <v>0</v>
      </c>
      <c r="FW113" s="1291"/>
      <c r="FX113" s="1291"/>
      <c r="FY113" s="1291"/>
      <c r="FZ113" s="1290">
        <f t="shared" ref="FZ113" si="202">SUM(FZ114,FZ117,FZ120,FZ123,FZ126)</f>
        <v>0</v>
      </c>
      <c r="GA113" s="1291"/>
      <c r="GB113" s="1291"/>
      <c r="GC113" s="1291"/>
      <c r="GD113" s="1290">
        <f t="shared" ref="GD113" si="203">SUM(GD114,GD117,GD120,GD123,GD126)</f>
        <v>0</v>
      </c>
      <c r="GE113" s="1291"/>
      <c r="GF113" s="1291"/>
      <c r="GG113" s="1291"/>
      <c r="GH113" s="1290">
        <f t="shared" ref="GH113" si="204">SUM(GH114,GH117,GH120,GH123,GH126)</f>
        <v>0</v>
      </c>
      <c r="GI113" s="1291"/>
      <c r="GJ113" s="1291"/>
      <c r="GK113" s="1291"/>
      <c r="GL113" s="1290">
        <f t="shared" ref="GL113" si="205">SUM(GL114,GL117,GL120,GL123,GL126)</f>
        <v>0</v>
      </c>
      <c r="GM113" s="1291"/>
      <c r="GN113" s="1291"/>
      <c r="GO113" s="1291"/>
      <c r="GP113" s="1290">
        <f t="shared" ref="GP113" si="206">SUM(GP114,GP117,GP120,GP123,GP126)</f>
        <v>0</v>
      </c>
      <c r="GQ113" s="1291"/>
      <c r="GR113" s="1291"/>
      <c r="GS113" s="1291"/>
      <c r="GT113" s="1290">
        <f t="shared" ref="GT113" si="207">SUM(GT114,GT117,GT120,GT123,GT126)</f>
        <v>0</v>
      </c>
      <c r="GU113" s="1291"/>
      <c r="GV113" s="1291"/>
      <c r="GW113" s="1291"/>
      <c r="GX113" s="1290">
        <f t="shared" ref="GX113" si="208">SUM(GX114,GX117,GX120,GX123,GX126)</f>
        <v>0</v>
      </c>
      <c r="GY113" s="1291"/>
      <c r="GZ113" s="1291"/>
      <c r="HA113" s="1291"/>
      <c r="HB113" s="1290">
        <f t="shared" ref="HB113" si="209">SUM(HB114,HB117,HB120,HB123,HB126)</f>
        <v>0</v>
      </c>
      <c r="HC113" s="1291"/>
      <c r="HD113" s="1291"/>
      <c r="HE113" s="1291"/>
      <c r="HF113" s="1290">
        <f t="shared" ref="HF113" si="210">SUM(HF114,HF117,HF120,HF123,HF126)</f>
        <v>0</v>
      </c>
      <c r="HG113" s="1291"/>
      <c r="HH113" s="1291"/>
      <c r="HI113" s="1291"/>
      <c r="HJ113" s="1290">
        <f t="shared" ref="HJ113" si="211">SUM(HJ114,HJ117,HJ120,HJ123,HJ126)</f>
        <v>0</v>
      </c>
      <c r="HK113" s="1291"/>
      <c r="HL113" s="1291"/>
      <c r="HM113" s="1291"/>
      <c r="HN113" s="1290">
        <f t="shared" ref="HN113" si="212">SUM(HN114,HN117,HN120,HN123,HN126)</f>
        <v>0</v>
      </c>
      <c r="HO113" s="1291"/>
      <c r="HP113" s="1291"/>
      <c r="HQ113" s="1291"/>
      <c r="HR113" s="1290">
        <f t="shared" ref="HR113" si="213">SUM(HR114,HR117,HR120,HR123,HR126)</f>
        <v>0</v>
      </c>
      <c r="HS113" s="1291"/>
      <c r="HT113" s="1291"/>
      <c r="HU113" s="1291"/>
      <c r="HV113" s="1290">
        <f t="shared" ref="HV113" si="214">SUM(HV114,HV117,HV120,HV123,HV126)</f>
        <v>0</v>
      </c>
      <c r="HW113" s="1291"/>
      <c r="HX113" s="1291"/>
      <c r="HY113" s="1291"/>
      <c r="HZ113" s="1290">
        <f t="shared" ref="HZ113" si="215">SUM(HZ114,HZ117,HZ120,HZ123,HZ126)</f>
        <v>0</v>
      </c>
      <c r="IA113" s="1291"/>
      <c r="IB113" s="1291"/>
      <c r="IC113" s="1291"/>
      <c r="ID113" s="1290">
        <f t="shared" ref="ID113" si="216">SUM(ID114,ID117,ID120,ID123,ID126)</f>
        <v>0</v>
      </c>
      <c r="IE113" s="1291"/>
      <c r="IF113" s="1291"/>
      <c r="IG113" s="1291"/>
      <c r="IH113" s="1290">
        <f t="shared" ref="IH113" si="217">SUM(IH114,IH117,IH120,IH123,IH126)</f>
        <v>0</v>
      </c>
      <c r="II113" s="1291"/>
      <c r="IJ113" s="1291"/>
      <c r="IK113" s="1291"/>
      <c r="IL113" s="1290">
        <f t="shared" ref="IL113" si="218">SUM(IL114,IL117,IL120,IL123,IL126)</f>
        <v>0</v>
      </c>
      <c r="IM113" s="1291"/>
      <c r="IN113" s="1291"/>
      <c r="IO113" s="1291"/>
      <c r="IP113" s="1290">
        <f t="shared" ref="IP113" si="219">SUM(IP114,IP117,IP120,IP123,IP126)</f>
        <v>0</v>
      </c>
      <c r="IQ113" s="1291"/>
      <c r="IR113" s="1291"/>
      <c r="IS113" s="1291"/>
      <c r="IT113" s="1290">
        <f t="shared" ref="IT113" si="220">SUM(IT114,IT117,IT120,IT123,IT126)</f>
        <v>0</v>
      </c>
      <c r="IU113" s="1291"/>
      <c r="IV113" s="1291"/>
      <c r="IW113" s="1291"/>
      <c r="IX113" s="1290">
        <f t="shared" ref="IX113" si="221">SUM(IX114,IX117,IX120,IX123,IX126)</f>
        <v>0</v>
      </c>
      <c r="IY113" s="1291"/>
      <c r="IZ113" s="1291"/>
      <c r="JA113" s="1291"/>
      <c r="JB113" s="1290">
        <f t="shared" ref="JB113" si="222">SUM(JB114,JB117,JB120,JB123,JB126)</f>
        <v>0</v>
      </c>
      <c r="JC113" s="1291"/>
      <c r="JD113" s="1291"/>
      <c r="JE113" s="1291"/>
      <c r="JF113" s="1290">
        <f t="shared" ref="JF113" si="223">SUM(JF114,JF117,JF120,JF123,JF126)</f>
        <v>0</v>
      </c>
      <c r="JG113" s="1291"/>
      <c r="JH113" s="1291"/>
      <c r="JI113" s="1291"/>
      <c r="JJ113" s="1290">
        <f t="shared" ref="JJ113" si="224">SUM(JJ114,JJ117,JJ120,JJ123,JJ126)</f>
        <v>0</v>
      </c>
      <c r="JK113" s="1291"/>
      <c r="JL113" s="1291"/>
      <c r="JM113" s="1291"/>
      <c r="JN113" s="1290">
        <f t="shared" ref="JN113" si="225">SUM(JN114,JN117,JN120,JN123,JN126)</f>
        <v>0</v>
      </c>
      <c r="JO113" s="1291"/>
      <c r="JP113" s="1291"/>
      <c r="JQ113" s="1291"/>
      <c r="JR113" s="1290">
        <f t="shared" ref="JR113" si="226">SUM(JR114,JR117,JR120,JR123,JR126)</f>
        <v>0</v>
      </c>
      <c r="JS113" s="1291"/>
      <c r="JT113" s="1291"/>
      <c r="JU113" s="1291"/>
      <c r="JV113" s="1290">
        <f t="shared" ref="JV113" si="227">SUM(JV114,JV117,JV120,JV123,JV126)</f>
        <v>0</v>
      </c>
      <c r="JW113" s="1291"/>
      <c r="JX113" s="1291"/>
      <c r="JY113" s="1291"/>
      <c r="JZ113" s="1290">
        <f t="shared" ref="JZ113" si="228">SUM(JZ114,JZ117,JZ120,JZ123,JZ126)</f>
        <v>0</v>
      </c>
      <c r="KA113" s="1291"/>
      <c r="KB113" s="1291"/>
      <c r="KC113" s="1291"/>
      <c r="KD113" s="1290">
        <f t="shared" ref="KD113" si="229">SUM(KD114,KD117,KD120,KD123,KD126)</f>
        <v>0</v>
      </c>
      <c r="KE113" s="1291"/>
      <c r="KF113" s="1291"/>
      <c r="KG113" s="1291"/>
      <c r="KH113" s="1290">
        <f t="shared" ref="KH113" si="230">SUM(KH114,KH117,KH120,KH123,KH126)</f>
        <v>0</v>
      </c>
      <c r="KI113" s="1291"/>
      <c r="KJ113" s="1291"/>
      <c r="KK113" s="1291"/>
      <c r="KL113" s="1290">
        <f t="shared" ref="KL113" si="231">SUM(KL114,KL117,KL120,KL123,KL126)</f>
        <v>0</v>
      </c>
      <c r="KM113" s="1291"/>
      <c r="KN113" s="1291"/>
      <c r="KO113" s="1291"/>
      <c r="KP113" s="1290">
        <f t="shared" ref="KP113" si="232">SUM(KP114,KP117,KP120,KP123,KP126)</f>
        <v>0</v>
      </c>
      <c r="KQ113" s="1291"/>
      <c r="KR113" s="1291"/>
      <c r="KS113" s="1291"/>
      <c r="KT113" s="1290">
        <f t="shared" ref="KT113" si="233">SUM(KT114,KT117,KT120,KT123,KT126)</f>
        <v>0</v>
      </c>
      <c r="KU113" s="1291"/>
      <c r="KV113" s="1291"/>
      <c r="KW113" s="1291"/>
      <c r="KX113" s="1290">
        <f t="shared" ref="KX113" si="234">SUM(KX114,KX117,KX120,KX123,KX126)</f>
        <v>0</v>
      </c>
      <c r="KY113" s="1291"/>
      <c r="KZ113" s="1291"/>
      <c r="LA113" s="1291"/>
      <c r="LB113" s="1290">
        <f t="shared" ref="LB113" si="235">SUM(LB114,LB117,LB120,LB123,LB126)</f>
        <v>0</v>
      </c>
      <c r="LC113" s="1291"/>
      <c r="LD113" s="1291"/>
      <c r="LE113" s="1291"/>
      <c r="LF113" s="1290">
        <f t="shared" ref="LF113" si="236">SUM(LF114,LF117,LF120,LF123,LF126)</f>
        <v>0</v>
      </c>
      <c r="LG113" s="1291"/>
      <c r="LH113" s="1291"/>
      <c r="LI113" s="1291"/>
      <c r="LJ113" s="1290">
        <f t="shared" ref="LJ113" si="237">SUM(LJ114,LJ117,LJ120,LJ123,LJ126)</f>
        <v>0</v>
      </c>
      <c r="LK113" s="1291"/>
      <c r="LL113" s="1291"/>
      <c r="LM113" s="1291"/>
    </row>
    <row r="114" spans="1:325">
      <c r="A114" s="145"/>
      <c r="B114" s="351" t="s">
        <v>566</v>
      </c>
      <c r="C114" s="352" t="s">
        <v>567</v>
      </c>
      <c r="D114" s="353">
        <f t="shared" ref="D114:D129" si="238">SUM(F114:LM114)</f>
        <v>158316750.28571552</v>
      </c>
      <c r="E114" s="354">
        <f ca="1">SUM(E115:E116)</f>
        <v>0.8578034285697832</v>
      </c>
      <c r="F114" s="1288">
        <f>SUM(F115:I116)</f>
        <v>21281684.841655295</v>
      </c>
      <c r="G114" s="1288"/>
      <c r="H114" s="1288"/>
      <c r="I114" s="1289"/>
      <c r="J114" s="1288">
        <f t="shared" ref="J114" si="239">SUM(J115:M116)</f>
        <v>20572117.054460213</v>
      </c>
      <c r="K114" s="1288"/>
      <c r="L114" s="1288"/>
      <c r="M114" s="1289"/>
      <c r="N114" s="1288">
        <f t="shared" ref="N114" si="240">SUM(N115:Q116)</f>
        <v>24507458.594799999</v>
      </c>
      <c r="O114" s="1288"/>
      <c r="P114" s="1288"/>
      <c r="Q114" s="1289"/>
      <c r="R114" s="1288">
        <f t="shared" ref="R114" si="241">SUM(R115:U116)</f>
        <v>26497139.794799998</v>
      </c>
      <c r="S114" s="1288"/>
      <c r="T114" s="1288"/>
      <c r="U114" s="1289"/>
      <c r="V114" s="1288">
        <f t="shared" ref="V114" si="242">SUM(V115:Y116)</f>
        <v>24380550</v>
      </c>
      <c r="W114" s="1288"/>
      <c r="X114" s="1288"/>
      <c r="Y114" s="1289"/>
      <c r="Z114" s="1288">
        <f t="shared" ref="Z114" si="243">SUM(Z115:AC116)</f>
        <v>23679000</v>
      </c>
      <c r="AA114" s="1288"/>
      <c r="AB114" s="1288"/>
      <c r="AC114" s="1289"/>
      <c r="AD114" s="1288">
        <f t="shared" ref="AD114" si="244">SUM(AD115:AG116)</f>
        <v>17398800</v>
      </c>
      <c r="AE114" s="1288"/>
      <c r="AF114" s="1288"/>
      <c r="AG114" s="1289"/>
      <c r="AH114" s="1288">
        <f t="shared" ref="AH114" si="245">SUM(AH115:AK116)</f>
        <v>0</v>
      </c>
      <c r="AI114" s="1288"/>
      <c r="AJ114" s="1288"/>
      <c r="AK114" s="1289"/>
      <c r="AL114" s="1288">
        <f t="shared" ref="AL114" si="246">SUM(AL115:AO116)</f>
        <v>0</v>
      </c>
      <c r="AM114" s="1288"/>
      <c r="AN114" s="1288"/>
      <c r="AO114" s="1289"/>
      <c r="AP114" s="1288">
        <f t="shared" ref="AP114" si="247">SUM(AP115:AS116)</f>
        <v>0</v>
      </c>
      <c r="AQ114" s="1288"/>
      <c r="AR114" s="1288"/>
      <c r="AS114" s="1289"/>
      <c r="AT114" s="1288">
        <f t="shared" ref="AT114" si="248">SUM(AT115:AW116)</f>
        <v>0</v>
      </c>
      <c r="AU114" s="1288"/>
      <c r="AV114" s="1288"/>
      <c r="AW114" s="1289"/>
      <c r="AX114" s="1288">
        <f t="shared" ref="AX114" si="249">SUM(AX115:BA116)</f>
        <v>0</v>
      </c>
      <c r="AY114" s="1288"/>
      <c r="AZ114" s="1288"/>
      <c r="BA114" s="1289"/>
      <c r="BB114" s="1288">
        <f t="shared" ref="BB114" si="250">SUM(BB115:BE116)</f>
        <v>0</v>
      </c>
      <c r="BC114" s="1288"/>
      <c r="BD114" s="1288"/>
      <c r="BE114" s="1289"/>
      <c r="BF114" s="1288">
        <f t="shared" ref="BF114" si="251">SUM(BF115:BI116)</f>
        <v>0</v>
      </c>
      <c r="BG114" s="1288"/>
      <c r="BH114" s="1288"/>
      <c r="BI114" s="1289"/>
      <c r="BJ114" s="1288">
        <f t="shared" ref="BJ114" si="252">SUM(BJ115:BM116)</f>
        <v>0</v>
      </c>
      <c r="BK114" s="1288"/>
      <c r="BL114" s="1288"/>
      <c r="BM114" s="1289"/>
      <c r="BN114" s="1288">
        <f t="shared" ref="BN114" si="253">SUM(BN115:BQ116)</f>
        <v>0</v>
      </c>
      <c r="BO114" s="1288"/>
      <c r="BP114" s="1288"/>
      <c r="BQ114" s="1289"/>
      <c r="BR114" s="1288">
        <f t="shared" ref="BR114" si="254">SUM(BR115:BU116)</f>
        <v>0</v>
      </c>
      <c r="BS114" s="1288"/>
      <c r="BT114" s="1288"/>
      <c r="BU114" s="1289"/>
      <c r="BV114" s="1288">
        <f t="shared" ref="BV114" si="255">SUM(BV115:BY116)</f>
        <v>0</v>
      </c>
      <c r="BW114" s="1288"/>
      <c r="BX114" s="1288"/>
      <c r="BY114" s="1289"/>
      <c r="BZ114" s="1288">
        <f t="shared" ref="BZ114" si="256">SUM(BZ115:CC116)</f>
        <v>0</v>
      </c>
      <c r="CA114" s="1288"/>
      <c r="CB114" s="1288"/>
      <c r="CC114" s="1289"/>
      <c r="CD114" s="1288">
        <f t="shared" ref="CD114" si="257">SUM(CD115:CG116)</f>
        <v>0</v>
      </c>
      <c r="CE114" s="1288"/>
      <c r="CF114" s="1288"/>
      <c r="CG114" s="1289"/>
      <c r="CH114" s="1288">
        <f t="shared" ref="CH114" si="258">SUM(CH115:CK116)</f>
        <v>0</v>
      </c>
      <c r="CI114" s="1288"/>
      <c r="CJ114" s="1288"/>
      <c r="CK114" s="1289"/>
      <c r="CL114" s="1288">
        <f t="shared" ref="CL114" si="259">SUM(CL115:CO116)</f>
        <v>0</v>
      </c>
      <c r="CM114" s="1288"/>
      <c r="CN114" s="1288"/>
      <c r="CO114" s="1289"/>
      <c r="CP114" s="1288">
        <f t="shared" ref="CP114" si="260">SUM(CP115:CS116)</f>
        <v>0</v>
      </c>
      <c r="CQ114" s="1288"/>
      <c r="CR114" s="1288"/>
      <c r="CS114" s="1289"/>
      <c r="CT114" s="1288">
        <f t="shared" ref="CT114" si="261">SUM(CT115:CW116)</f>
        <v>0</v>
      </c>
      <c r="CU114" s="1288"/>
      <c r="CV114" s="1288"/>
      <c r="CW114" s="1289"/>
      <c r="CX114" s="1288">
        <f t="shared" ref="CX114" si="262">SUM(CX115:DA116)</f>
        <v>0</v>
      </c>
      <c r="CY114" s="1288"/>
      <c r="CZ114" s="1288"/>
      <c r="DA114" s="1289"/>
      <c r="DB114" s="1288">
        <f t="shared" ref="DB114" si="263">SUM(DB115:DE116)</f>
        <v>0</v>
      </c>
      <c r="DC114" s="1288"/>
      <c r="DD114" s="1288"/>
      <c r="DE114" s="1289"/>
      <c r="DF114" s="1288">
        <f t="shared" ref="DF114" si="264">SUM(DF115:DI116)</f>
        <v>0</v>
      </c>
      <c r="DG114" s="1288"/>
      <c r="DH114" s="1288"/>
      <c r="DI114" s="1289"/>
      <c r="DJ114" s="1288">
        <f t="shared" ref="DJ114" si="265">SUM(DJ115:DM116)</f>
        <v>0</v>
      </c>
      <c r="DK114" s="1288"/>
      <c r="DL114" s="1288"/>
      <c r="DM114" s="1289"/>
      <c r="DN114" s="1288">
        <f t="shared" ref="DN114" si="266">SUM(DN115:DQ116)</f>
        <v>0</v>
      </c>
      <c r="DO114" s="1288"/>
      <c r="DP114" s="1288"/>
      <c r="DQ114" s="1289"/>
      <c r="DR114" s="1288">
        <f t="shared" ref="DR114" si="267">SUM(DR115:DU116)</f>
        <v>0</v>
      </c>
      <c r="DS114" s="1288"/>
      <c r="DT114" s="1288"/>
      <c r="DU114" s="1289"/>
      <c r="DV114" s="1288">
        <f t="shared" ref="DV114" si="268">SUM(DV115:DY116)</f>
        <v>0</v>
      </c>
      <c r="DW114" s="1288"/>
      <c r="DX114" s="1288"/>
      <c r="DY114" s="1289"/>
      <c r="DZ114" s="1288">
        <f t="shared" ref="DZ114" si="269">SUM(DZ115:EC116)</f>
        <v>0</v>
      </c>
      <c r="EA114" s="1288"/>
      <c r="EB114" s="1288"/>
      <c r="EC114" s="1289"/>
      <c r="ED114" s="1288">
        <f t="shared" ref="ED114" si="270">SUM(ED115:EG116)</f>
        <v>0</v>
      </c>
      <c r="EE114" s="1288"/>
      <c r="EF114" s="1288"/>
      <c r="EG114" s="1289"/>
      <c r="EH114" s="1288">
        <f t="shared" ref="EH114" si="271">SUM(EH115:EK116)</f>
        <v>0</v>
      </c>
      <c r="EI114" s="1288"/>
      <c r="EJ114" s="1288"/>
      <c r="EK114" s="1289"/>
      <c r="EL114" s="1288">
        <f t="shared" ref="EL114" si="272">SUM(EL115:EO116)</f>
        <v>0</v>
      </c>
      <c r="EM114" s="1288"/>
      <c r="EN114" s="1288"/>
      <c r="EO114" s="1289"/>
      <c r="EP114" s="1288">
        <f t="shared" ref="EP114" si="273">SUM(EP115:ES116)</f>
        <v>0</v>
      </c>
      <c r="EQ114" s="1288"/>
      <c r="ER114" s="1288"/>
      <c r="ES114" s="1289"/>
      <c r="ET114" s="1288">
        <f t="shared" ref="ET114" si="274">SUM(ET115:EW116)</f>
        <v>0</v>
      </c>
      <c r="EU114" s="1288"/>
      <c r="EV114" s="1288"/>
      <c r="EW114" s="1289"/>
      <c r="EX114" s="1288">
        <f t="shared" ref="EX114" si="275">SUM(EX115:FA116)</f>
        <v>0</v>
      </c>
      <c r="EY114" s="1288"/>
      <c r="EZ114" s="1288"/>
      <c r="FA114" s="1289"/>
      <c r="FB114" s="1288">
        <f t="shared" ref="FB114" si="276">SUM(FB115:FE116)</f>
        <v>0</v>
      </c>
      <c r="FC114" s="1288"/>
      <c r="FD114" s="1288"/>
      <c r="FE114" s="1289"/>
      <c r="FF114" s="1288">
        <f t="shared" ref="FF114" si="277">SUM(FF115:FI116)</f>
        <v>0</v>
      </c>
      <c r="FG114" s="1288"/>
      <c r="FH114" s="1288"/>
      <c r="FI114" s="1289"/>
      <c r="FJ114" s="1288">
        <f t="shared" ref="FJ114" si="278">SUM(FJ115:FM116)</f>
        <v>0</v>
      </c>
      <c r="FK114" s="1288"/>
      <c r="FL114" s="1288"/>
      <c r="FM114" s="1289"/>
      <c r="FN114" s="1288">
        <f t="shared" ref="FN114" si="279">SUM(FN115:FQ116)</f>
        <v>0</v>
      </c>
      <c r="FO114" s="1288"/>
      <c r="FP114" s="1288"/>
      <c r="FQ114" s="1289"/>
      <c r="FR114" s="1288">
        <f t="shared" ref="FR114" si="280">SUM(FR115:FU116)</f>
        <v>0</v>
      </c>
      <c r="FS114" s="1288"/>
      <c r="FT114" s="1288"/>
      <c r="FU114" s="1289"/>
      <c r="FV114" s="1288">
        <f t="shared" ref="FV114" si="281">SUM(FV115:FY116)</f>
        <v>0</v>
      </c>
      <c r="FW114" s="1288"/>
      <c r="FX114" s="1288"/>
      <c r="FY114" s="1289"/>
      <c r="FZ114" s="1288">
        <f t="shared" ref="FZ114" si="282">SUM(FZ115:GC116)</f>
        <v>0</v>
      </c>
      <c r="GA114" s="1288"/>
      <c r="GB114" s="1288"/>
      <c r="GC114" s="1289"/>
      <c r="GD114" s="1288">
        <f t="shared" ref="GD114" si="283">SUM(GD115:GG116)</f>
        <v>0</v>
      </c>
      <c r="GE114" s="1288"/>
      <c r="GF114" s="1288"/>
      <c r="GG114" s="1289"/>
      <c r="GH114" s="1288">
        <f t="shared" ref="GH114" si="284">SUM(GH115:GK116)</f>
        <v>0</v>
      </c>
      <c r="GI114" s="1288"/>
      <c r="GJ114" s="1288"/>
      <c r="GK114" s="1289"/>
      <c r="GL114" s="1288">
        <f t="shared" ref="GL114" si="285">SUM(GL115:GO116)</f>
        <v>0</v>
      </c>
      <c r="GM114" s="1288"/>
      <c r="GN114" s="1288"/>
      <c r="GO114" s="1289"/>
      <c r="GP114" s="1288">
        <f t="shared" ref="GP114" si="286">SUM(GP115:GS116)</f>
        <v>0</v>
      </c>
      <c r="GQ114" s="1288"/>
      <c r="GR114" s="1288"/>
      <c r="GS114" s="1289"/>
      <c r="GT114" s="1288">
        <f t="shared" ref="GT114" si="287">SUM(GT115:GW116)</f>
        <v>0</v>
      </c>
      <c r="GU114" s="1288"/>
      <c r="GV114" s="1288"/>
      <c r="GW114" s="1289"/>
      <c r="GX114" s="1288">
        <f t="shared" ref="GX114" si="288">SUM(GX115:HA116)</f>
        <v>0</v>
      </c>
      <c r="GY114" s="1288"/>
      <c r="GZ114" s="1288"/>
      <c r="HA114" s="1289"/>
      <c r="HB114" s="1288">
        <f t="shared" ref="HB114" si="289">SUM(HB115:HE116)</f>
        <v>0</v>
      </c>
      <c r="HC114" s="1288"/>
      <c r="HD114" s="1288"/>
      <c r="HE114" s="1289"/>
      <c r="HF114" s="1288">
        <f t="shared" ref="HF114" si="290">SUM(HF115:HI116)</f>
        <v>0</v>
      </c>
      <c r="HG114" s="1288"/>
      <c r="HH114" s="1288"/>
      <c r="HI114" s="1289"/>
      <c r="HJ114" s="1288">
        <f t="shared" ref="HJ114" si="291">SUM(HJ115:HM116)</f>
        <v>0</v>
      </c>
      <c r="HK114" s="1288"/>
      <c r="HL114" s="1288"/>
      <c r="HM114" s="1289"/>
      <c r="HN114" s="1288">
        <f t="shared" ref="HN114" si="292">SUM(HN115:HQ116)</f>
        <v>0</v>
      </c>
      <c r="HO114" s="1288"/>
      <c r="HP114" s="1288"/>
      <c r="HQ114" s="1289"/>
      <c r="HR114" s="1288">
        <f t="shared" ref="HR114" si="293">SUM(HR115:HU116)</f>
        <v>0</v>
      </c>
      <c r="HS114" s="1288"/>
      <c r="HT114" s="1288"/>
      <c r="HU114" s="1289"/>
      <c r="HV114" s="1288">
        <f t="shared" ref="HV114" si="294">SUM(HV115:HY116)</f>
        <v>0</v>
      </c>
      <c r="HW114" s="1288"/>
      <c r="HX114" s="1288"/>
      <c r="HY114" s="1289"/>
      <c r="HZ114" s="1288">
        <f t="shared" ref="HZ114" si="295">SUM(HZ115:IC116)</f>
        <v>0</v>
      </c>
      <c r="IA114" s="1288"/>
      <c r="IB114" s="1288"/>
      <c r="IC114" s="1289"/>
      <c r="ID114" s="1288">
        <f t="shared" ref="ID114" si="296">SUM(ID115:IG116)</f>
        <v>0</v>
      </c>
      <c r="IE114" s="1288"/>
      <c r="IF114" s="1288"/>
      <c r="IG114" s="1289"/>
      <c r="IH114" s="1288">
        <f t="shared" ref="IH114" si="297">SUM(IH115:IK116)</f>
        <v>0</v>
      </c>
      <c r="II114" s="1288"/>
      <c r="IJ114" s="1288"/>
      <c r="IK114" s="1289"/>
      <c r="IL114" s="1288">
        <f t="shared" ref="IL114" si="298">SUM(IL115:IO116)</f>
        <v>0</v>
      </c>
      <c r="IM114" s="1288"/>
      <c r="IN114" s="1288"/>
      <c r="IO114" s="1289"/>
      <c r="IP114" s="1288">
        <f t="shared" ref="IP114" si="299">SUM(IP115:IS116)</f>
        <v>0</v>
      </c>
      <c r="IQ114" s="1288"/>
      <c r="IR114" s="1288"/>
      <c r="IS114" s="1289"/>
      <c r="IT114" s="1288">
        <f t="shared" ref="IT114" si="300">SUM(IT115:IW116)</f>
        <v>0</v>
      </c>
      <c r="IU114" s="1288"/>
      <c r="IV114" s="1288"/>
      <c r="IW114" s="1289"/>
      <c r="IX114" s="1288">
        <f t="shared" ref="IX114" si="301">SUM(IX115:JA116)</f>
        <v>0</v>
      </c>
      <c r="IY114" s="1288"/>
      <c r="IZ114" s="1288"/>
      <c r="JA114" s="1289"/>
      <c r="JB114" s="1288">
        <f t="shared" ref="JB114" si="302">SUM(JB115:JE116)</f>
        <v>0</v>
      </c>
      <c r="JC114" s="1288"/>
      <c r="JD114" s="1288"/>
      <c r="JE114" s="1289"/>
      <c r="JF114" s="1288">
        <f t="shared" ref="JF114" si="303">SUM(JF115:JI116)</f>
        <v>0</v>
      </c>
      <c r="JG114" s="1288"/>
      <c r="JH114" s="1288"/>
      <c r="JI114" s="1289"/>
      <c r="JJ114" s="1288">
        <f t="shared" ref="JJ114" si="304">SUM(JJ115:JM116)</f>
        <v>0</v>
      </c>
      <c r="JK114" s="1288"/>
      <c r="JL114" s="1288"/>
      <c r="JM114" s="1289"/>
      <c r="JN114" s="1288">
        <f t="shared" ref="JN114" si="305">SUM(JN115:JQ116)</f>
        <v>0</v>
      </c>
      <c r="JO114" s="1288"/>
      <c r="JP114" s="1288"/>
      <c r="JQ114" s="1289"/>
      <c r="JR114" s="1288">
        <f t="shared" ref="JR114" si="306">SUM(JR115:JU116)</f>
        <v>0</v>
      </c>
      <c r="JS114" s="1288"/>
      <c r="JT114" s="1288"/>
      <c r="JU114" s="1289"/>
      <c r="JV114" s="1288">
        <f t="shared" ref="JV114" si="307">SUM(JV115:JY116)</f>
        <v>0</v>
      </c>
      <c r="JW114" s="1288"/>
      <c r="JX114" s="1288"/>
      <c r="JY114" s="1289"/>
      <c r="JZ114" s="1288">
        <f t="shared" ref="JZ114" si="308">SUM(JZ115:KC116)</f>
        <v>0</v>
      </c>
      <c r="KA114" s="1288"/>
      <c r="KB114" s="1288"/>
      <c r="KC114" s="1289"/>
      <c r="KD114" s="1288">
        <f t="shared" ref="KD114" si="309">SUM(KD115:KG116)</f>
        <v>0</v>
      </c>
      <c r="KE114" s="1288"/>
      <c r="KF114" s="1288"/>
      <c r="KG114" s="1289"/>
      <c r="KH114" s="1288">
        <f t="shared" ref="KH114" si="310">SUM(KH115:KK116)</f>
        <v>0</v>
      </c>
      <c r="KI114" s="1288"/>
      <c r="KJ114" s="1288"/>
      <c r="KK114" s="1289"/>
      <c r="KL114" s="1288">
        <f t="shared" ref="KL114" si="311">SUM(KL115:KO116)</f>
        <v>0</v>
      </c>
      <c r="KM114" s="1288"/>
      <c r="KN114" s="1288"/>
      <c r="KO114" s="1289"/>
      <c r="KP114" s="1288">
        <f t="shared" ref="KP114" si="312">SUM(KP115:KS116)</f>
        <v>0</v>
      </c>
      <c r="KQ114" s="1288"/>
      <c r="KR114" s="1288"/>
      <c r="KS114" s="1289"/>
      <c r="KT114" s="1288">
        <f t="shared" ref="KT114" si="313">SUM(KT115:KW116)</f>
        <v>0</v>
      </c>
      <c r="KU114" s="1288"/>
      <c r="KV114" s="1288"/>
      <c r="KW114" s="1289"/>
      <c r="KX114" s="1288">
        <f t="shared" ref="KX114" si="314">SUM(KX115:LA116)</f>
        <v>0</v>
      </c>
      <c r="KY114" s="1288"/>
      <c r="KZ114" s="1288"/>
      <c r="LA114" s="1289"/>
      <c r="LB114" s="1288">
        <f t="shared" ref="LB114" si="315">SUM(LB115:LE116)</f>
        <v>0</v>
      </c>
      <c r="LC114" s="1288"/>
      <c r="LD114" s="1288"/>
      <c r="LE114" s="1289"/>
      <c r="LF114" s="1288">
        <f t="shared" ref="LF114" si="316">SUM(LF115:LI116)</f>
        <v>0</v>
      </c>
      <c r="LG114" s="1288"/>
      <c r="LH114" s="1288"/>
      <c r="LI114" s="1289"/>
      <c r="LJ114" s="1288">
        <f t="shared" ref="LJ114" si="317">SUM(LJ115:LM116)</f>
        <v>0</v>
      </c>
      <c r="LK114" s="1288"/>
      <c r="LL114" s="1288"/>
      <c r="LM114" s="1289"/>
    </row>
    <row r="115" spans="1:325">
      <c r="A115" s="145"/>
      <c r="B115" s="355" t="s">
        <v>568</v>
      </c>
      <c r="C115" s="170" t="s">
        <v>1074</v>
      </c>
      <c r="D115" s="343">
        <f t="shared" si="238"/>
        <v>158316750.28571552</v>
      </c>
      <c r="E115" s="354">
        <f ca="1">IFERROR(D115/$D$112,"")</f>
        <v>0.8578034285697832</v>
      </c>
      <c r="F115" s="1277">
        <f>'Prielaidos Via Lietuva'!D27+'Objektų sąrašas'!J55+'Objektų sąrašas'!K55</f>
        <v>21281684.841655295</v>
      </c>
      <c r="G115" s="1277"/>
      <c r="H115" s="1277"/>
      <c r="I115" s="1278"/>
      <c r="J115" s="1277">
        <f>'Prielaidos Via Lietuva'!E27</f>
        <v>20572117.054460213</v>
      </c>
      <c r="K115" s="1277"/>
      <c r="L115" s="1277"/>
      <c r="M115" s="1278"/>
      <c r="N115" s="1277">
        <f>'Prielaidos Via Lietuva'!F27</f>
        <v>24507458.594799999</v>
      </c>
      <c r="O115" s="1277"/>
      <c r="P115" s="1277"/>
      <c r="Q115" s="1278"/>
      <c r="R115" s="1277">
        <f>'Prielaidos Via Lietuva'!G27</f>
        <v>26497139.794799998</v>
      </c>
      <c r="S115" s="1277"/>
      <c r="T115" s="1277"/>
      <c r="U115" s="1278"/>
      <c r="V115" s="1277">
        <f>'Prielaidos Via Lietuva'!H27</f>
        <v>24380550</v>
      </c>
      <c r="W115" s="1277"/>
      <c r="X115" s="1277"/>
      <c r="Y115" s="1278"/>
      <c r="Z115" s="1277">
        <f>'Prielaidos Via Lietuva'!I27</f>
        <v>23679000</v>
      </c>
      <c r="AA115" s="1277"/>
      <c r="AB115" s="1277"/>
      <c r="AC115" s="1278"/>
      <c r="AD115" s="1277">
        <f>'Prielaidos Via Lietuva'!J27</f>
        <v>17398800</v>
      </c>
      <c r="AE115" s="1277"/>
      <c r="AF115" s="1277"/>
      <c r="AG115" s="1278"/>
      <c r="AH115" s="1277"/>
      <c r="AI115" s="1277"/>
      <c r="AJ115" s="1277"/>
      <c r="AK115" s="1278"/>
      <c r="AL115" s="1277"/>
      <c r="AM115" s="1277"/>
      <c r="AN115" s="1277"/>
      <c r="AO115" s="1278"/>
      <c r="AP115" s="1277"/>
      <c r="AQ115" s="1277"/>
      <c r="AR115" s="1277"/>
      <c r="AS115" s="1278"/>
      <c r="AT115" s="1277"/>
      <c r="AU115" s="1277"/>
      <c r="AV115" s="1277"/>
      <c r="AW115" s="1278"/>
      <c r="AX115" s="1277"/>
      <c r="AY115" s="1277"/>
      <c r="AZ115" s="1277"/>
      <c r="BA115" s="1278"/>
      <c r="BB115" s="1277"/>
      <c r="BC115" s="1277"/>
      <c r="BD115" s="1277"/>
      <c r="BE115" s="1278"/>
      <c r="BF115" s="1277"/>
      <c r="BG115" s="1277"/>
      <c r="BH115" s="1277"/>
      <c r="BI115" s="1278"/>
      <c r="BJ115" s="1277"/>
      <c r="BK115" s="1277"/>
      <c r="BL115" s="1277"/>
      <c r="BM115" s="1278"/>
      <c r="BN115" s="1277"/>
      <c r="BO115" s="1277"/>
      <c r="BP115" s="1277"/>
      <c r="BQ115" s="1278"/>
      <c r="BR115" s="1277"/>
      <c r="BS115" s="1277"/>
      <c r="BT115" s="1277"/>
      <c r="BU115" s="1278"/>
      <c r="BV115" s="1277"/>
      <c r="BW115" s="1277"/>
      <c r="BX115" s="1277"/>
      <c r="BY115" s="1278"/>
      <c r="BZ115" s="1277"/>
      <c r="CA115" s="1277"/>
      <c r="CB115" s="1277"/>
      <c r="CC115" s="1278"/>
      <c r="CD115" s="1277"/>
      <c r="CE115" s="1277"/>
      <c r="CF115" s="1277"/>
      <c r="CG115" s="1278"/>
      <c r="CH115" s="1277"/>
      <c r="CI115" s="1277"/>
      <c r="CJ115" s="1277"/>
      <c r="CK115" s="1278"/>
      <c r="CL115" s="1277"/>
      <c r="CM115" s="1277"/>
      <c r="CN115" s="1277"/>
      <c r="CO115" s="1278"/>
      <c r="CP115" s="1277"/>
      <c r="CQ115" s="1277"/>
      <c r="CR115" s="1277"/>
      <c r="CS115" s="1278"/>
      <c r="CT115" s="1277"/>
      <c r="CU115" s="1277"/>
      <c r="CV115" s="1277"/>
      <c r="CW115" s="1278"/>
      <c r="CX115" s="1277"/>
      <c r="CY115" s="1277"/>
      <c r="CZ115" s="1277"/>
      <c r="DA115" s="1278"/>
      <c r="DB115" s="1277"/>
      <c r="DC115" s="1277"/>
      <c r="DD115" s="1277"/>
      <c r="DE115" s="1278"/>
      <c r="DF115" s="1277"/>
      <c r="DG115" s="1277"/>
      <c r="DH115" s="1277"/>
      <c r="DI115" s="1278"/>
      <c r="DJ115" s="1277"/>
      <c r="DK115" s="1277"/>
      <c r="DL115" s="1277"/>
      <c r="DM115" s="1278"/>
      <c r="DN115" s="1277"/>
      <c r="DO115" s="1277"/>
      <c r="DP115" s="1277"/>
      <c r="DQ115" s="1278"/>
      <c r="DR115" s="1277"/>
      <c r="DS115" s="1277"/>
      <c r="DT115" s="1277"/>
      <c r="DU115" s="1278"/>
      <c r="DV115" s="1277"/>
      <c r="DW115" s="1277"/>
      <c r="DX115" s="1277"/>
      <c r="DY115" s="1278"/>
      <c r="DZ115" s="1277"/>
      <c r="EA115" s="1277"/>
      <c r="EB115" s="1277"/>
      <c r="EC115" s="1278"/>
      <c r="ED115" s="1277"/>
      <c r="EE115" s="1277"/>
      <c r="EF115" s="1277"/>
      <c r="EG115" s="1278"/>
      <c r="EH115" s="1277"/>
      <c r="EI115" s="1277"/>
      <c r="EJ115" s="1277"/>
      <c r="EK115" s="1278"/>
      <c r="EL115" s="1277"/>
      <c r="EM115" s="1277"/>
      <c r="EN115" s="1277"/>
      <c r="EO115" s="1278"/>
      <c r="EP115" s="1277"/>
      <c r="EQ115" s="1277"/>
      <c r="ER115" s="1277"/>
      <c r="ES115" s="1278"/>
      <c r="ET115" s="1277"/>
      <c r="EU115" s="1277"/>
      <c r="EV115" s="1277"/>
      <c r="EW115" s="1278"/>
      <c r="EX115" s="1277"/>
      <c r="EY115" s="1277"/>
      <c r="EZ115" s="1277"/>
      <c r="FA115" s="1278"/>
      <c r="FB115" s="1277"/>
      <c r="FC115" s="1277"/>
      <c r="FD115" s="1277"/>
      <c r="FE115" s="1278"/>
      <c r="FF115" s="1277"/>
      <c r="FG115" s="1277"/>
      <c r="FH115" s="1277"/>
      <c r="FI115" s="1278"/>
      <c r="FJ115" s="1277"/>
      <c r="FK115" s="1277"/>
      <c r="FL115" s="1277"/>
      <c r="FM115" s="1278"/>
      <c r="FN115" s="1277"/>
      <c r="FO115" s="1277"/>
      <c r="FP115" s="1277"/>
      <c r="FQ115" s="1278"/>
      <c r="FR115" s="1277"/>
      <c r="FS115" s="1277"/>
      <c r="FT115" s="1277"/>
      <c r="FU115" s="1278"/>
      <c r="FV115" s="1277"/>
      <c r="FW115" s="1277"/>
      <c r="FX115" s="1277"/>
      <c r="FY115" s="1278"/>
      <c r="FZ115" s="1277"/>
      <c r="GA115" s="1277"/>
      <c r="GB115" s="1277"/>
      <c r="GC115" s="1278"/>
      <c r="GD115" s="1277"/>
      <c r="GE115" s="1277"/>
      <c r="GF115" s="1277"/>
      <c r="GG115" s="1278"/>
      <c r="GH115" s="1277"/>
      <c r="GI115" s="1277"/>
      <c r="GJ115" s="1277"/>
      <c r="GK115" s="1278"/>
      <c r="GL115" s="1277"/>
      <c r="GM115" s="1277"/>
      <c r="GN115" s="1277"/>
      <c r="GO115" s="1278"/>
      <c r="GP115" s="1277"/>
      <c r="GQ115" s="1277"/>
      <c r="GR115" s="1277"/>
      <c r="GS115" s="1278"/>
      <c r="GT115" s="1277"/>
      <c r="GU115" s="1277"/>
      <c r="GV115" s="1277"/>
      <c r="GW115" s="1278"/>
      <c r="GX115" s="1277"/>
      <c r="GY115" s="1277"/>
      <c r="GZ115" s="1277"/>
      <c r="HA115" s="1278"/>
      <c r="HB115" s="1277"/>
      <c r="HC115" s="1277"/>
      <c r="HD115" s="1277"/>
      <c r="HE115" s="1278"/>
      <c r="HF115" s="1277"/>
      <c r="HG115" s="1277"/>
      <c r="HH115" s="1277"/>
      <c r="HI115" s="1278"/>
      <c r="HJ115" s="1277"/>
      <c r="HK115" s="1277"/>
      <c r="HL115" s="1277"/>
      <c r="HM115" s="1278"/>
      <c r="HN115" s="1277"/>
      <c r="HO115" s="1277"/>
      <c r="HP115" s="1277"/>
      <c r="HQ115" s="1278"/>
      <c r="HR115" s="1277"/>
      <c r="HS115" s="1277"/>
      <c r="HT115" s="1277"/>
      <c r="HU115" s="1278"/>
      <c r="HV115" s="1277"/>
      <c r="HW115" s="1277"/>
      <c r="HX115" s="1277"/>
      <c r="HY115" s="1278"/>
      <c r="HZ115" s="1277"/>
      <c r="IA115" s="1277"/>
      <c r="IB115" s="1277"/>
      <c r="IC115" s="1278"/>
      <c r="ID115" s="1277"/>
      <c r="IE115" s="1277"/>
      <c r="IF115" s="1277"/>
      <c r="IG115" s="1278"/>
      <c r="IH115" s="1277"/>
      <c r="II115" s="1277"/>
      <c r="IJ115" s="1277"/>
      <c r="IK115" s="1278"/>
      <c r="IL115" s="1277"/>
      <c r="IM115" s="1277"/>
      <c r="IN115" s="1277"/>
      <c r="IO115" s="1278"/>
      <c r="IP115" s="1277"/>
      <c r="IQ115" s="1277"/>
      <c r="IR115" s="1277"/>
      <c r="IS115" s="1278"/>
      <c r="IT115" s="1277"/>
      <c r="IU115" s="1277"/>
      <c r="IV115" s="1277"/>
      <c r="IW115" s="1278"/>
      <c r="IX115" s="1277"/>
      <c r="IY115" s="1277"/>
      <c r="IZ115" s="1277"/>
      <c r="JA115" s="1278"/>
      <c r="JB115" s="1277"/>
      <c r="JC115" s="1277"/>
      <c r="JD115" s="1277"/>
      <c r="JE115" s="1278"/>
      <c r="JF115" s="1277"/>
      <c r="JG115" s="1277"/>
      <c r="JH115" s="1277"/>
      <c r="JI115" s="1278"/>
      <c r="JJ115" s="1277"/>
      <c r="JK115" s="1277"/>
      <c r="JL115" s="1277"/>
      <c r="JM115" s="1278"/>
      <c r="JN115" s="1277"/>
      <c r="JO115" s="1277"/>
      <c r="JP115" s="1277"/>
      <c r="JQ115" s="1278"/>
      <c r="JR115" s="1277"/>
      <c r="JS115" s="1277"/>
      <c r="JT115" s="1277"/>
      <c r="JU115" s="1278"/>
      <c r="JV115" s="1277"/>
      <c r="JW115" s="1277"/>
      <c r="JX115" s="1277"/>
      <c r="JY115" s="1278"/>
      <c r="JZ115" s="1277"/>
      <c r="KA115" s="1277"/>
      <c r="KB115" s="1277"/>
      <c r="KC115" s="1278"/>
      <c r="KD115" s="1277"/>
      <c r="KE115" s="1277"/>
      <c r="KF115" s="1277"/>
      <c r="KG115" s="1278"/>
      <c r="KH115" s="1277"/>
      <c r="KI115" s="1277"/>
      <c r="KJ115" s="1277"/>
      <c r="KK115" s="1278"/>
      <c r="KL115" s="1277"/>
      <c r="KM115" s="1277"/>
      <c r="KN115" s="1277"/>
      <c r="KO115" s="1278"/>
      <c r="KP115" s="1277"/>
      <c r="KQ115" s="1277"/>
      <c r="KR115" s="1277"/>
      <c r="KS115" s="1278"/>
      <c r="KT115" s="1277"/>
      <c r="KU115" s="1277"/>
      <c r="KV115" s="1277"/>
      <c r="KW115" s="1278"/>
      <c r="KX115" s="1277"/>
      <c r="KY115" s="1277"/>
      <c r="KZ115" s="1277"/>
      <c r="LA115" s="1278"/>
      <c r="LB115" s="1277"/>
      <c r="LC115" s="1277"/>
      <c r="LD115" s="1277"/>
      <c r="LE115" s="1278"/>
      <c r="LF115" s="1277"/>
      <c r="LG115" s="1277"/>
      <c r="LH115" s="1277"/>
      <c r="LI115" s="1278"/>
      <c r="LJ115" s="1277"/>
      <c r="LK115" s="1277"/>
      <c r="LL115" s="1277"/>
      <c r="LM115" s="1278"/>
    </row>
    <row r="116" spans="1:325">
      <c r="A116" s="145"/>
      <c r="B116" s="355" t="s">
        <v>570</v>
      </c>
      <c r="C116" s="170" t="s">
        <v>569</v>
      </c>
      <c r="D116" s="343">
        <f t="shared" si="238"/>
        <v>0</v>
      </c>
      <c r="E116" s="354">
        <f ca="1">IFERROR(D116/$D$112,"")</f>
        <v>0</v>
      </c>
      <c r="F116" s="1277"/>
      <c r="G116" s="1277"/>
      <c r="H116" s="1277"/>
      <c r="I116" s="1278"/>
      <c r="J116" s="1277"/>
      <c r="K116" s="1277"/>
      <c r="L116" s="1277"/>
      <c r="M116" s="1278"/>
      <c r="N116" s="1277"/>
      <c r="O116" s="1277"/>
      <c r="P116" s="1277"/>
      <c r="Q116" s="1278"/>
      <c r="R116" s="1277"/>
      <c r="S116" s="1277"/>
      <c r="T116" s="1277"/>
      <c r="U116" s="1278"/>
      <c r="V116" s="1277"/>
      <c r="W116" s="1277"/>
      <c r="X116" s="1277"/>
      <c r="Y116" s="1278"/>
      <c r="Z116" s="1277"/>
      <c r="AA116" s="1277"/>
      <c r="AB116" s="1277"/>
      <c r="AC116" s="1278"/>
      <c r="AD116" s="1277"/>
      <c r="AE116" s="1277"/>
      <c r="AF116" s="1277"/>
      <c r="AG116" s="1278"/>
      <c r="AH116" s="1277"/>
      <c r="AI116" s="1277"/>
      <c r="AJ116" s="1277"/>
      <c r="AK116" s="1278"/>
      <c r="AL116" s="1277"/>
      <c r="AM116" s="1277"/>
      <c r="AN116" s="1277"/>
      <c r="AO116" s="1278"/>
      <c r="AP116" s="1277"/>
      <c r="AQ116" s="1277"/>
      <c r="AR116" s="1277"/>
      <c r="AS116" s="1278"/>
      <c r="AT116" s="1277"/>
      <c r="AU116" s="1277"/>
      <c r="AV116" s="1277"/>
      <c r="AW116" s="1278"/>
      <c r="AX116" s="1277"/>
      <c r="AY116" s="1277"/>
      <c r="AZ116" s="1277"/>
      <c r="BA116" s="1278"/>
      <c r="BB116" s="1277"/>
      <c r="BC116" s="1277"/>
      <c r="BD116" s="1277"/>
      <c r="BE116" s="1278"/>
      <c r="BF116" s="1277"/>
      <c r="BG116" s="1277"/>
      <c r="BH116" s="1277"/>
      <c r="BI116" s="1278"/>
      <c r="BJ116" s="1277"/>
      <c r="BK116" s="1277"/>
      <c r="BL116" s="1277"/>
      <c r="BM116" s="1278"/>
      <c r="BN116" s="1277"/>
      <c r="BO116" s="1277"/>
      <c r="BP116" s="1277"/>
      <c r="BQ116" s="1278"/>
      <c r="BR116" s="1277"/>
      <c r="BS116" s="1277"/>
      <c r="BT116" s="1277"/>
      <c r="BU116" s="1278"/>
      <c r="BV116" s="1277"/>
      <c r="BW116" s="1277"/>
      <c r="BX116" s="1277"/>
      <c r="BY116" s="1278"/>
      <c r="BZ116" s="1277"/>
      <c r="CA116" s="1277"/>
      <c r="CB116" s="1277"/>
      <c r="CC116" s="1278"/>
      <c r="CD116" s="1277"/>
      <c r="CE116" s="1277"/>
      <c r="CF116" s="1277"/>
      <c r="CG116" s="1278"/>
      <c r="CH116" s="1277"/>
      <c r="CI116" s="1277"/>
      <c r="CJ116" s="1277"/>
      <c r="CK116" s="1278"/>
      <c r="CL116" s="1277"/>
      <c r="CM116" s="1277"/>
      <c r="CN116" s="1277"/>
      <c r="CO116" s="1278"/>
      <c r="CP116" s="1277"/>
      <c r="CQ116" s="1277"/>
      <c r="CR116" s="1277"/>
      <c r="CS116" s="1278"/>
      <c r="CT116" s="1277"/>
      <c r="CU116" s="1277"/>
      <c r="CV116" s="1277"/>
      <c r="CW116" s="1278"/>
      <c r="CX116" s="1277"/>
      <c r="CY116" s="1277"/>
      <c r="CZ116" s="1277"/>
      <c r="DA116" s="1278"/>
      <c r="DB116" s="1277"/>
      <c r="DC116" s="1277"/>
      <c r="DD116" s="1277"/>
      <c r="DE116" s="1278"/>
      <c r="DF116" s="1277"/>
      <c r="DG116" s="1277"/>
      <c r="DH116" s="1277"/>
      <c r="DI116" s="1278"/>
      <c r="DJ116" s="1277"/>
      <c r="DK116" s="1277"/>
      <c r="DL116" s="1277"/>
      <c r="DM116" s="1278"/>
      <c r="DN116" s="1277"/>
      <c r="DO116" s="1277"/>
      <c r="DP116" s="1277"/>
      <c r="DQ116" s="1278"/>
      <c r="DR116" s="1277"/>
      <c r="DS116" s="1277"/>
      <c r="DT116" s="1277"/>
      <c r="DU116" s="1278"/>
      <c r="DV116" s="1277"/>
      <c r="DW116" s="1277"/>
      <c r="DX116" s="1277"/>
      <c r="DY116" s="1278"/>
      <c r="DZ116" s="1277"/>
      <c r="EA116" s="1277"/>
      <c r="EB116" s="1277"/>
      <c r="EC116" s="1278"/>
      <c r="ED116" s="1277"/>
      <c r="EE116" s="1277"/>
      <c r="EF116" s="1277"/>
      <c r="EG116" s="1278"/>
      <c r="EH116" s="1277"/>
      <c r="EI116" s="1277"/>
      <c r="EJ116" s="1277"/>
      <c r="EK116" s="1278"/>
      <c r="EL116" s="1277"/>
      <c r="EM116" s="1277"/>
      <c r="EN116" s="1277"/>
      <c r="EO116" s="1278"/>
      <c r="EP116" s="1277"/>
      <c r="EQ116" s="1277"/>
      <c r="ER116" s="1277"/>
      <c r="ES116" s="1278"/>
      <c r="ET116" s="1277"/>
      <c r="EU116" s="1277"/>
      <c r="EV116" s="1277"/>
      <c r="EW116" s="1278"/>
      <c r="EX116" s="1277"/>
      <c r="EY116" s="1277"/>
      <c r="EZ116" s="1277"/>
      <c r="FA116" s="1278"/>
      <c r="FB116" s="1277"/>
      <c r="FC116" s="1277"/>
      <c r="FD116" s="1277"/>
      <c r="FE116" s="1278"/>
      <c r="FF116" s="1277"/>
      <c r="FG116" s="1277"/>
      <c r="FH116" s="1277"/>
      <c r="FI116" s="1278"/>
      <c r="FJ116" s="1277"/>
      <c r="FK116" s="1277"/>
      <c r="FL116" s="1277"/>
      <c r="FM116" s="1278"/>
      <c r="FN116" s="1277"/>
      <c r="FO116" s="1277"/>
      <c r="FP116" s="1277"/>
      <c r="FQ116" s="1278"/>
      <c r="FR116" s="1277"/>
      <c r="FS116" s="1277"/>
      <c r="FT116" s="1277"/>
      <c r="FU116" s="1278"/>
      <c r="FV116" s="1277"/>
      <c r="FW116" s="1277"/>
      <c r="FX116" s="1277"/>
      <c r="FY116" s="1278"/>
      <c r="FZ116" s="1277"/>
      <c r="GA116" s="1277"/>
      <c r="GB116" s="1277"/>
      <c r="GC116" s="1278"/>
      <c r="GD116" s="1277"/>
      <c r="GE116" s="1277"/>
      <c r="GF116" s="1277"/>
      <c r="GG116" s="1278"/>
      <c r="GH116" s="1277"/>
      <c r="GI116" s="1277"/>
      <c r="GJ116" s="1277"/>
      <c r="GK116" s="1278"/>
      <c r="GL116" s="1277"/>
      <c r="GM116" s="1277"/>
      <c r="GN116" s="1277"/>
      <c r="GO116" s="1278"/>
      <c r="GP116" s="1277"/>
      <c r="GQ116" s="1277"/>
      <c r="GR116" s="1277"/>
      <c r="GS116" s="1278"/>
      <c r="GT116" s="1277"/>
      <c r="GU116" s="1277"/>
      <c r="GV116" s="1277"/>
      <c r="GW116" s="1278"/>
      <c r="GX116" s="1277"/>
      <c r="GY116" s="1277"/>
      <c r="GZ116" s="1277"/>
      <c r="HA116" s="1278"/>
      <c r="HB116" s="1277"/>
      <c r="HC116" s="1277"/>
      <c r="HD116" s="1277"/>
      <c r="HE116" s="1278"/>
      <c r="HF116" s="1277"/>
      <c r="HG116" s="1277"/>
      <c r="HH116" s="1277"/>
      <c r="HI116" s="1278"/>
      <c r="HJ116" s="1277"/>
      <c r="HK116" s="1277"/>
      <c r="HL116" s="1277"/>
      <c r="HM116" s="1278"/>
      <c r="HN116" s="1277"/>
      <c r="HO116" s="1277"/>
      <c r="HP116" s="1277"/>
      <c r="HQ116" s="1278"/>
      <c r="HR116" s="1277"/>
      <c r="HS116" s="1277"/>
      <c r="HT116" s="1277"/>
      <c r="HU116" s="1278"/>
      <c r="HV116" s="1277"/>
      <c r="HW116" s="1277"/>
      <c r="HX116" s="1277"/>
      <c r="HY116" s="1278"/>
      <c r="HZ116" s="1277"/>
      <c r="IA116" s="1277"/>
      <c r="IB116" s="1277"/>
      <c r="IC116" s="1278"/>
      <c r="ID116" s="1277"/>
      <c r="IE116" s="1277"/>
      <c r="IF116" s="1277"/>
      <c r="IG116" s="1278"/>
      <c r="IH116" s="1277"/>
      <c r="II116" s="1277"/>
      <c r="IJ116" s="1277"/>
      <c r="IK116" s="1278"/>
      <c r="IL116" s="1277"/>
      <c r="IM116" s="1277"/>
      <c r="IN116" s="1277"/>
      <c r="IO116" s="1278"/>
      <c r="IP116" s="1277"/>
      <c r="IQ116" s="1277"/>
      <c r="IR116" s="1277"/>
      <c r="IS116" s="1278"/>
      <c r="IT116" s="1277"/>
      <c r="IU116" s="1277"/>
      <c r="IV116" s="1277"/>
      <c r="IW116" s="1278"/>
      <c r="IX116" s="1277"/>
      <c r="IY116" s="1277"/>
      <c r="IZ116" s="1277"/>
      <c r="JA116" s="1278"/>
      <c r="JB116" s="1277"/>
      <c r="JC116" s="1277"/>
      <c r="JD116" s="1277"/>
      <c r="JE116" s="1278"/>
      <c r="JF116" s="1277"/>
      <c r="JG116" s="1277"/>
      <c r="JH116" s="1277"/>
      <c r="JI116" s="1278"/>
      <c r="JJ116" s="1277"/>
      <c r="JK116" s="1277"/>
      <c r="JL116" s="1277"/>
      <c r="JM116" s="1278"/>
      <c r="JN116" s="1277"/>
      <c r="JO116" s="1277"/>
      <c r="JP116" s="1277"/>
      <c r="JQ116" s="1278"/>
      <c r="JR116" s="1277"/>
      <c r="JS116" s="1277"/>
      <c r="JT116" s="1277"/>
      <c r="JU116" s="1278"/>
      <c r="JV116" s="1277"/>
      <c r="JW116" s="1277"/>
      <c r="JX116" s="1277"/>
      <c r="JY116" s="1278"/>
      <c r="JZ116" s="1277"/>
      <c r="KA116" s="1277"/>
      <c r="KB116" s="1277"/>
      <c r="KC116" s="1278"/>
      <c r="KD116" s="1277"/>
      <c r="KE116" s="1277"/>
      <c r="KF116" s="1277"/>
      <c r="KG116" s="1278"/>
      <c r="KH116" s="1277"/>
      <c r="KI116" s="1277"/>
      <c r="KJ116" s="1277"/>
      <c r="KK116" s="1278"/>
      <c r="KL116" s="1277"/>
      <c r="KM116" s="1277"/>
      <c r="KN116" s="1277"/>
      <c r="KO116" s="1278"/>
      <c r="KP116" s="1277"/>
      <c r="KQ116" s="1277"/>
      <c r="KR116" s="1277"/>
      <c r="KS116" s="1278"/>
      <c r="KT116" s="1277"/>
      <c r="KU116" s="1277"/>
      <c r="KV116" s="1277"/>
      <c r="KW116" s="1278"/>
      <c r="KX116" s="1277"/>
      <c r="KY116" s="1277"/>
      <c r="KZ116" s="1277"/>
      <c r="LA116" s="1278"/>
      <c r="LB116" s="1277"/>
      <c r="LC116" s="1277"/>
      <c r="LD116" s="1277"/>
      <c r="LE116" s="1278"/>
      <c r="LF116" s="1277"/>
      <c r="LG116" s="1277"/>
      <c r="LH116" s="1277"/>
      <c r="LI116" s="1278"/>
      <c r="LJ116" s="1277"/>
      <c r="LK116" s="1277"/>
      <c r="LL116" s="1277"/>
      <c r="LM116" s="1278"/>
    </row>
    <row r="117" spans="1:325">
      <c r="A117" s="145"/>
      <c r="B117" s="351" t="s">
        <v>571</v>
      </c>
      <c r="C117" s="352" t="s">
        <v>572</v>
      </c>
      <c r="D117" s="353">
        <f t="shared" si="238"/>
        <v>0</v>
      </c>
      <c r="E117" s="354">
        <f ca="1">SUM(E118:E119)</f>
        <v>0</v>
      </c>
      <c r="F117" s="1288">
        <f>SUM(F118:I119)</f>
        <v>0</v>
      </c>
      <c r="G117" s="1288"/>
      <c r="H117" s="1288"/>
      <c r="I117" s="1289"/>
      <c r="J117" s="1288">
        <f t="shared" ref="J117" si="318">SUM(J118:M119)</f>
        <v>0</v>
      </c>
      <c r="K117" s="1288"/>
      <c r="L117" s="1288"/>
      <c r="M117" s="1289"/>
      <c r="N117" s="1288">
        <f t="shared" ref="N117" si="319">SUM(N118:Q119)</f>
        <v>0</v>
      </c>
      <c r="O117" s="1288"/>
      <c r="P117" s="1288"/>
      <c r="Q117" s="1289"/>
      <c r="R117" s="1288">
        <f t="shared" ref="R117" si="320">SUM(R118:U119)</f>
        <v>0</v>
      </c>
      <c r="S117" s="1288"/>
      <c r="T117" s="1288"/>
      <c r="U117" s="1289"/>
      <c r="V117" s="1288">
        <f t="shared" ref="V117" si="321">SUM(V118:Y119)</f>
        <v>0</v>
      </c>
      <c r="W117" s="1288"/>
      <c r="X117" s="1288"/>
      <c r="Y117" s="1289"/>
      <c r="Z117" s="1288">
        <f t="shared" ref="Z117" si="322">SUM(Z118:AC119)</f>
        <v>0</v>
      </c>
      <c r="AA117" s="1288"/>
      <c r="AB117" s="1288"/>
      <c r="AC117" s="1289"/>
      <c r="AD117" s="1288">
        <f t="shared" ref="AD117" si="323">SUM(AD118:AG119)</f>
        <v>0</v>
      </c>
      <c r="AE117" s="1288"/>
      <c r="AF117" s="1288"/>
      <c r="AG117" s="1289"/>
      <c r="AH117" s="1288">
        <f t="shared" ref="AH117" si="324">SUM(AH118:AK119)</f>
        <v>0</v>
      </c>
      <c r="AI117" s="1288"/>
      <c r="AJ117" s="1288"/>
      <c r="AK117" s="1289"/>
      <c r="AL117" s="1288">
        <f t="shared" ref="AL117" si="325">SUM(AL118:AO119)</f>
        <v>0</v>
      </c>
      <c r="AM117" s="1288"/>
      <c r="AN117" s="1288"/>
      <c r="AO117" s="1289"/>
      <c r="AP117" s="1288">
        <f t="shared" ref="AP117" si="326">SUM(AP118:AS119)</f>
        <v>0</v>
      </c>
      <c r="AQ117" s="1288"/>
      <c r="AR117" s="1288"/>
      <c r="AS117" s="1289"/>
      <c r="AT117" s="1288">
        <f t="shared" ref="AT117" si="327">SUM(AT118:AW119)</f>
        <v>0</v>
      </c>
      <c r="AU117" s="1288"/>
      <c r="AV117" s="1288"/>
      <c r="AW117" s="1289"/>
      <c r="AX117" s="1288">
        <f t="shared" ref="AX117" si="328">SUM(AX118:BA119)</f>
        <v>0</v>
      </c>
      <c r="AY117" s="1288"/>
      <c r="AZ117" s="1288"/>
      <c r="BA117" s="1289"/>
      <c r="BB117" s="1288">
        <f t="shared" ref="BB117" si="329">SUM(BB118:BE119)</f>
        <v>0</v>
      </c>
      <c r="BC117" s="1288"/>
      <c r="BD117" s="1288"/>
      <c r="BE117" s="1289"/>
      <c r="BF117" s="1288">
        <f t="shared" ref="BF117" si="330">SUM(BF118:BI119)</f>
        <v>0</v>
      </c>
      <c r="BG117" s="1288"/>
      <c r="BH117" s="1288"/>
      <c r="BI117" s="1289"/>
      <c r="BJ117" s="1288">
        <f t="shared" ref="BJ117" si="331">SUM(BJ118:BM119)</f>
        <v>0</v>
      </c>
      <c r="BK117" s="1288"/>
      <c r="BL117" s="1288"/>
      <c r="BM117" s="1289"/>
      <c r="BN117" s="1288">
        <f t="shared" ref="BN117" si="332">SUM(BN118:BQ119)</f>
        <v>0</v>
      </c>
      <c r="BO117" s="1288"/>
      <c r="BP117" s="1288"/>
      <c r="BQ117" s="1289"/>
      <c r="BR117" s="1288">
        <f t="shared" ref="BR117" si="333">SUM(BR118:BU119)</f>
        <v>0</v>
      </c>
      <c r="BS117" s="1288"/>
      <c r="BT117" s="1288"/>
      <c r="BU117" s="1289"/>
      <c r="BV117" s="1288">
        <f t="shared" ref="BV117" si="334">SUM(BV118:BY119)</f>
        <v>0</v>
      </c>
      <c r="BW117" s="1288"/>
      <c r="BX117" s="1288"/>
      <c r="BY117" s="1289"/>
      <c r="BZ117" s="1288">
        <f t="shared" ref="BZ117" si="335">SUM(BZ118:CC119)</f>
        <v>0</v>
      </c>
      <c r="CA117" s="1288"/>
      <c r="CB117" s="1288"/>
      <c r="CC117" s="1289"/>
      <c r="CD117" s="1288">
        <f t="shared" ref="CD117" si="336">SUM(CD118:CG119)</f>
        <v>0</v>
      </c>
      <c r="CE117" s="1288"/>
      <c r="CF117" s="1288"/>
      <c r="CG117" s="1289"/>
      <c r="CH117" s="1288">
        <f t="shared" ref="CH117" si="337">SUM(CH118:CK119)</f>
        <v>0</v>
      </c>
      <c r="CI117" s="1288"/>
      <c r="CJ117" s="1288"/>
      <c r="CK117" s="1289"/>
      <c r="CL117" s="1288">
        <f t="shared" ref="CL117" si="338">SUM(CL118:CO119)</f>
        <v>0</v>
      </c>
      <c r="CM117" s="1288"/>
      <c r="CN117" s="1288"/>
      <c r="CO117" s="1289"/>
      <c r="CP117" s="1288">
        <f t="shared" ref="CP117" si="339">SUM(CP118:CS119)</f>
        <v>0</v>
      </c>
      <c r="CQ117" s="1288"/>
      <c r="CR117" s="1288"/>
      <c r="CS117" s="1289"/>
      <c r="CT117" s="1288">
        <f t="shared" ref="CT117" si="340">SUM(CT118:CW119)</f>
        <v>0</v>
      </c>
      <c r="CU117" s="1288"/>
      <c r="CV117" s="1288"/>
      <c r="CW117" s="1289"/>
      <c r="CX117" s="1288">
        <f t="shared" ref="CX117" si="341">SUM(CX118:DA119)</f>
        <v>0</v>
      </c>
      <c r="CY117" s="1288"/>
      <c r="CZ117" s="1288"/>
      <c r="DA117" s="1289"/>
      <c r="DB117" s="1288">
        <f t="shared" ref="DB117" si="342">SUM(DB118:DE119)</f>
        <v>0</v>
      </c>
      <c r="DC117" s="1288"/>
      <c r="DD117" s="1288"/>
      <c r="DE117" s="1289"/>
      <c r="DF117" s="1288">
        <f t="shared" ref="DF117" si="343">SUM(DF118:DI119)</f>
        <v>0</v>
      </c>
      <c r="DG117" s="1288"/>
      <c r="DH117" s="1288"/>
      <c r="DI117" s="1289"/>
      <c r="DJ117" s="1288">
        <f t="shared" ref="DJ117" si="344">SUM(DJ118:DM119)</f>
        <v>0</v>
      </c>
      <c r="DK117" s="1288"/>
      <c r="DL117" s="1288"/>
      <c r="DM117" s="1289"/>
      <c r="DN117" s="1288">
        <f t="shared" ref="DN117" si="345">SUM(DN118:DQ119)</f>
        <v>0</v>
      </c>
      <c r="DO117" s="1288"/>
      <c r="DP117" s="1288"/>
      <c r="DQ117" s="1289"/>
      <c r="DR117" s="1288">
        <f t="shared" ref="DR117" si="346">SUM(DR118:DU119)</f>
        <v>0</v>
      </c>
      <c r="DS117" s="1288"/>
      <c r="DT117" s="1288"/>
      <c r="DU117" s="1289"/>
      <c r="DV117" s="1288">
        <f t="shared" ref="DV117" si="347">SUM(DV118:DY119)</f>
        <v>0</v>
      </c>
      <c r="DW117" s="1288"/>
      <c r="DX117" s="1288"/>
      <c r="DY117" s="1289"/>
      <c r="DZ117" s="1288">
        <f t="shared" ref="DZ117" si="348">SUM(DZ118:EC119)</f>
        <v>0</v>
      </c>
      <c r="EA117" s="1288"/>
      <c r="EB117" s="1288"/>
      <c r="EC117" s="1289"/>
      <c r="ED117" s="1288">
        <f t="shared" ref="ED117" si="349">SUM(ED118:EG119)</f>
        <v>0</v>
      </c>
      <c r="EE117" s="1288"/>
      <c r="EF117" s="1288"/>
      <c r="EG117" s="1289"/>
      <c r="EH117" s="1288">
        <f t="shared" ref="EH117" si="350">SUM(EH118:EK119)</f>
        <v>0</v>
      </c>
      <c r="EI117" s="1288"/>
      <c r="EJ117" s="1288"/>
      <c r="EK117" s="1289"/>
      <c r="EL117" s="1288">
        <f t="shared" ref="EL117" si="351">SUM(EL118:EO119)</f>
        <v>0</v>
      </c>
      <c r="EM117" s="1288"/>
      <c r="EN117" s="1288"/>
      <c r="EO117" s="1289"/>
      <c r="EP117" s="1288">
        <f t="shared" ref="EP117" si="352">SUM(EP118:ES119)</f>
        <v>0</v>
      </c>
      <c r="EQ117" s="1288"/>
      <c r="ER117" s="1288"/>
      <c r="ES117" s="1289"/>
      <c r="ET117" s="1288">
        <f t="shared" ref="ET117" si="353">SUM(ET118:EW119)</f>
        <v>0</v>
      </c>
      <c r="EU117" s="1288"/>
      <c r="EV117" s="1288"/>
      <c r="EW117" s="1289"/>
      <c r="EX117" s="1288">
        <f t="shared" ref="EX117" si="354">SUM(EX118:FA119)</f>
        <v>0</v>
      </c>
      <c r="EY117" s="1288"/>
      <c r="EZ117" s="1288"/>
      <c r="FA117" s="1289"/>
      <c r="FB117" s="1288">
        <f t="shared" ref="FB117" si="355">SUM(FB118:FE119)</f>
        <v>0</v>
      </c>
      <c r="FC117" s="1288"/>
      <c r="FD117" s="1288"/>
      <c r="FE117" s="1289"/>
      <c r="FF117" s="1288">
        <f t="shared" ref="FF117" si="356">SUM(FF118:FI119)</f>
        <v>0</v>
      </c>
      <c r="FG117" s="1288"/>
      <c r="FH117" s="1288"/>
      <c r="FI117" s="1289"/>
      <c r="FJ117" s="1288">
        <f t="shared" ref="FJ117" si="357">SUM(FJ118:FM119)</f>
        <v>0</v>
      </c>
      <c r="FK117" s="1288"/>
      <c r="FL117" s="1288"/>
      <c r="FM117" s="1289"/>
      <c r="FN117" s="1288">
        <f t="shared" ref="FN117" si="358">SUM(FN118:FQ119)</f>
        <v>0</v>
      </c>
      <c r="FO117" s="1288"/>
      <c r="FP117" s="1288"/>
      <c r="FQ117" s="1289"/>
      <c r="FR117" s="1288">
        <f t="shared" ref="FR117" si="359">SUM(FR118:FU119)</f>
        <v>0</v>
      </c>
      <c r="FS117" s="1288"/>
      <c r="FT117" s="1288"/>
      <c r="FU117" s="1289"/>
      <c r="FV117" s="1288">
        <f t="shared" ref="FV117" si="360">SUM(FV118:FY119)</f>
        <v>0</v>
      </c>
      <c r="FW117" s="1288"/>
      <c r="FX117" s="1288"/>
      <c r="FY117" s="1289"/>
      <c r="FZ117" s="1288">
        <f t="shared" ref="FZ117" si="361">SUM(FZ118:GC119)</f>
        <v>0</v>
      </c>
      <c r="GA117" s="1288"/>
      <c r="GB117" s="1288"/>
      <c r="GC117" s="1289"/>
      <c r="GD117" s="1288">
        <f t="shared" ref="GD117" si="362">SUM(GD118:GG119)</f>
        <v>0</v>
      </c>
      <c r="GE117" s="1288"/>
      <c r="GF117" s="1288"/>
      <c r="GG117" s="1289"/>
      <c r="GH117" s="1288">
        <f t="shared" ref="GH117" si="363">SUM(GH118:GK119)</f>
        <v>0</v>
      </c>
      <c r="GI117" s="1288"/>
      <c r="GJ117" s="1288"/>
      <c r="GK117" s="1289"/>
      <c r="GL117" s="1288">
        <f t="shared" ref="GL117" si="364">SUM(GL118:GO119)</f>
        <v>0</v>
      </c>
      <c r="GM117" s="1288"/>
      <c r="GN117" s="1288"/>
      <c r="GO117" s="1289"/>
      <c r="GP117" s="1288">
        <f t="shared" ref="GP117" si="365">SUM(GP118:GS119)</f>
        <v>0</v>
      </c>
      <c r="GQ117" s="1288"/>
      <c r="GR117" s="1288"/>
      <c r="GS117" s="1289"/>
      <c r="GT117" s="1288">
        <f t="shared" ref="GT117" si="366">SUM(GT118:GW119)</f>
        <v>0</v>
      </c>
      <c r="GU117" s="1288"/>
      <c r="GV117" s="1288"/>
      <c r="GW117" s="1289"/>
      <c r="GX117" s="1288">
        <f t="shared" ref="GX117" si="367">SUM(GX118:HA119)</f>
        <v>0</v>
      </c>
      <c r="GY117" s="1288"/>
      <c r="GZ117" s="1288"/>
      <c r="HA117" s="1289"/>
      <c r="HB117" s="1288">
        <f t="shared" ref="HB117" si="368">SUM(HB118:HE119)</f>
        <v>0</v>
      </c>
      <c r="HC117" s="1288"/>
      <c r="HD117" s="1288"/>
      <c r="HE117" s="1289"/>
      <c r="HF117" s="1288">
        <f t="shared" ref="HF117" si="369">SUM(HF118:HI119)</f>
        <v>0</v>
      </c>
      <c r="HG117" s="1288"/>
      <c r="HH117" s="1288"/>
      <c r="HI117" s="1289"/>
      <c r="HJ117" s="1288">
        <f t="shared" ref="HJ117" si="370">SUM(HJ118:HM119)</f>
        <v>0</v>
      </c>
      <c r="HK117" s="1288"/>
      <c r="HL117" s="1288"/>
      <c r="HM117" s="1289"/>
      <c r="HN117" s="1288">
        <f t="shared" ref="HN117" si="371">SUM(HN118:HQ119)</f>
        <v>0</v>
      </c>
      <c r="HO117" s="1288"/>
      <c r="HP117" s="1288"/>
      <c r="HQ117" s="1289"/>
      <c r="HR117" s="1288">
        <f t="shared" ref="HR117" si="372">SUM(HR118:HU119)</f>
        <v>0</v>
      </c>
      <c r="HS117" s="1288"/>
      <c r="HT117" s="1288"/>
      <c r="HU117" s="1289"/>
      <c r="HV117" s="1288">
        <f t="shared" ref="HV117" si="373">SUM(HV118:HY119)</f>
        <v>0</v>
      </c>
      <c r="HW117" s="1288"/>
      <c r="HX117" s="1288"/>
      <c r="HY117" s="1289"/>
      <c r="HZ117" s="1288">
        <f t="shared" ref="HZ117" si="374">SUM(HZ118:IC119)</f>
        <v>0</v>
      </c>
      <c r="IA117" s="1288"/>
      <c r="IB117" s="1288"/>
      <c r="IC117" s="1289"/>
      <c r="ID117" s="1288">
        <f t="shared" ref="ID117" si="375">SUM(ID118:IG119)</f>
        <v>0</v>
      </c>
      <c r="IE117" s="1288"/>
      <c r="IF117" s="1288"/>
      <c r="IG117" s="1289"/>
      <c r="IH117" s="1288">
        <f t="shared" ref="IH117" si="376">SUM(IH118:IK119)</f>
        <v>0</v>
      </c>
      <c r="II117" s="1288"/>
      <c r="IJ117" s="1288"/>
      <c r="IK117" s="1289"/>
      <c r="IL117" s="1288">
        <f t="shared" ref="IL117" si="377">SUM(IL118:IO119)</f>
        <v>0</v>
      </c>
      <c r="IM117" s="1288"/>
      <c r="IN117" s="1288"/>
      <c r="IO117" s="1289"/>
      <c r="IP117" s="1288">
        <f t="shared" ref="IP117" si="378">SUM(IP118:IS119)</f>
        <v>0</v>
      </c>
      <c r="IQ117" s="1288"/>
      <c r="IR117" s="1288"/>
      <c r="IS117" s="1289"/>
      <c r="IT117" s="1288">
        <f t="shared" ref="IT117" si="379">SUM(IT118:IW119)</f>
        <v>0</v>
      </c>
      <c r="IU117" s="1288"/>
      <c r="IV117" s="1288"/>
      <c r="IW117" s="1289"/>
      <c r="IX117" s="1288">
        <f t="shared" ref="IX117" si="380">SUM(IX118:JA119)</f>
        <v>0</v>
      </c>
      <c r="IY117" s="1288"/>
      <c r="IZ117" s="1288"/>
      <c r="JA117" s="1289"/>
      <c r="JB117" s="1288">
        <f t="shared" ref="JB117" si="381">SUM(JB118:JE119)</f>
        <v>0</v>
      </c>
      <c r="JC117" s="1288"/>
      <c r="JD117" s="1288"/>
      <c r="JE117" s="1289"/>
      <c r="JF117" s="1288">
        <f t="shared" ref="JF117" si="382">SUM(JF118:JI119)</f>
        <v>0</v>
      </c>
      <c r="JG117" s="1288"/>
      <c r="JH117" s="1288"/>
      <c r="JI117" s="1289"/>
      <c r="JJ117" s="1288">
        <f t="shared" ref="JJ117" si="383">SUM(JJ118:JM119)</f>
        <v>0</v>
      </c>
      <c r="JK117" s="1288"/>
      <c r="JL117" s="1288"/>
      <c r="JM117" s="1289"/>
      <c r="JN117" s="1288">
        <f t="shared" ref="JN117" si="384">SUM(JN118:JQ119)</f>
        <v>0</v>
      </c>
      <c r="JO117" s="1288"/>
      <c r="JP117" s="1288"/>
      <c r="JQ117" s="1289"/>
      <c r="JR117" s="1288">
        <f t="shared" ref="JR117" si="385">SUM(JR118:JU119)</f>
        <v>0</v>
      </c>
      <c r="JS117" s="1288"/>
      <c r="JT117" s="1288"/>
      <c r="JU117" s="1289"/>
      <c r="JV117" s="1288">
        <f t="shared" ref="JV117" si="386">SUM(JV118:JY119)</f>
        <v>0</v>
      </c>
      <c r="JW117" s="1288"/>
      <c r="JX117" s="1288"/>
      <c r="JY117" s="1289"/>
      <c r="JZ117" s="1288">
        <f t="shared" ref="JZ117" si="387">SUM(JZ118:KC119)</f>
        <v>0</v>
      </c>
      <c r="KA117" s="1288"/>
      <c r="KB117" s="1288"/>
      <c r="KC117" s="1289"/>
      <c r="KD117" s="1288">
        <f t="shared" ref="KD117" si="388">SUM(KD118:KG119)</f>
        <v>0</v>
      </c>
      <c r="KE117" s="1288"/>
      <c r="KF117" s="1288"/>
      <c r="KG117" s="1289"/>
      <c r="KH117" s="1288">
        <f t="shared" ref="KH117" si="389">SUM(KH118:KK119)</f>
        <v>0</v>
      </c>
      <c r="KI117" s="1288"/>
      <c r="KJ117" s="1288"/>
      <c r="KK117" s="1289"/>
      <c r="KL117" s="1288">
        <f t="shared" ref="KL117" si="390">SUM(KL118:KO119)</f>
        <v>0</v>
      </c>
      <c r="KM117" s="1288"/>
      <c r="KN117" s="1288"/>
      <c r="KO117" s="1289"/>
      <c r="KP117" s="1288">
        <f t="shared" ref="KP117" si="391">SUM(KP118:KS119)</f>
        <v>0</v>
      </c>
      <c r="KQ117" s="1288"/>
      <c r="KR117" s="1288"/>
      <c r="KS117" s="1289"/>
      <c r="KT117" s="1288">
        <f t="shared" ref="KT117" si="392">SUM(KT118:KW119)</f>
        <v>0</v>
      </c>
      <c r="KU117" s="1288"/>
      <c r="KV117" s="1288"/>
      <c r="KW117" s="1289"/>
      <c r="KX117" s="1288">
        <f t="shared" ref="KX117" si="393">SUM(KX118:LA119)</f>
        <v>0</v>
      </c>
      <c r="KY117" s="1288"/>
      <c r="KZ117" s="1288"/>
      <c r="LA117" s="1289"/>
      <c r="LB117" s="1288">
        <f t="shared" ref="LB117" si="394">SUM(LB118:LE119)</f>
        <v>0</v>
      </c>
      <c r="LC117" s="1288"/>
      <c r="LD117" s="1288"/>
      <c r="LE117" s="1289"/>
      <c r="LF117" s="1288">
        <f t="shared" ref="LF117" si="395">SUM(LF118:LI119)</f>
        <v>0</v>
      </c>
      <c r="LG117" s="1288"/>
      <c r="LH117" s="1288"/>
      <c r="LI117" s="1289"/>
      <c r="LJ117" s="1288">
        <f t="shared" ref="LJ117" si="396">SUM(LJ118:LM119)</f>
        <v>0</v>
      </c>
      <c r="LK117" s="1288"/>
      <c r="LL117" s="1288"/>
      <c r="LM117" s="1289"/>
    </row>
    <row r="118" spans="1:325">
      <c r="A118" s="145"/>
      <c r="B118" s="355" t="s">
        <v>573</v>
      </c>
      <c r="C118" s="170" t="s">
        <v>569</v>
      </c>
      <c r="D118" s="343">
        <f t="shared" si="238"/>
        <v>0</v>
      </c>
      <c r="E118" s="354">
        <f ca="1">IFERROR(D118/$D$112,"")</f>
        <v>0</v>
      </c>
      <c r="F118" s="1277"/>
      <c r="G118" s="1277"/>
      <c r="H118" s="1277"/>
      <c r="I118" s="1278"/>
      <c r="J118" s="1277"/>
      <c r="K118" s="1277"/>
      <c r="L118" s="1277"/>
      <c r="M118" s="1278"/>
      <c r="N118" s="1277"/>
      <c r="O118" s="1277"/>
      <c r="P118" s="1277"/>
      <c r="Q118" s="1278"/>
      <c r="R118" s="1277"/>
      <c r="S118" s="1277"/>
      <c r="T118" s="1277"/>
      <c r="U118" s="1278"/>
      <c r="V118" s="1277"/>
      <c r="W118" s="1277"/>
      <c r="X118" s="1277"/>
      <c r="Y118" s="1278"/>
      <c r="Z118" s="1277"/>
      <c r="AA118" s="1277"/>
      <c r="AB118" s="1277"/>
      <c r="AC118" s="1278"/>
      <c r="AD118" s="1277"/>
      <c r="AE118" s="1277"/>
      <c r="AF118" s="1277"/>
      <c r="AG118" s="1278"/>
      <c r="AH118" s="1277"/>
      <c r="AI118" s="1277"/>
      <c r="AJ118" s="1277"/>
      <c r="AK118" s="1278"/>
      <c r="AL118" s="1277"/>
      <c r="AM118" s="1277"/>
      <c r="AN118" s="1277"/>
      <c r="AO118" s="1278"/>
      <c r="AP118" s="1277"/>
      <c r="AQ118" s="1277"/>
      <c r="AR118" s="1277"/>
      <c r="AS118" s="1278"/>
      <c r="AT118" s="1277"/>
      <c r="AU118" s="1277"/>
      <c r="AV118" s="1277"/>
      <c r="AW118" s="1278"/>
      <c r="AX118" s="1277"/>
      <c r="AY118" s="1277"/>
      <c r="AZ118" s="1277"/>
      <c r="BA118" s="1278"/>
      <c r="BB118" s="1277"/>
      <c r="BC118" s="1277"/>
      <c r="BD118" s="1277"/>
      <c r="BE118" s="1278"/>
      <c r="BF118" s="1277"/>
      <c r="BG118" s="1277"/>
      <c r="BH118" s="1277"/>
      <c r="BI118" s="1278"/>
      <c r="BJ118" s="1277"/>
      <c r="BK118" s="1277"/>
      <c r="BL118" s="1277"/>
      <c r="BM118" s="1278"/>
      <c r="BN118" s="1277"/>
      <c r="BO118" s="1277"/>
      <c r="BP118" s="1277"/>
      <c r="BQ118" s="1278"/>
      <c r="BR118" s="1277"/>
      <c r="BS118" s="1277"/>
      <c r="BT118" s="1277"/>
      <c r="BU118" s="1278"/>
      <c r="BV118" s="1277"/>
      <c r="BW118" s="1277"/>
      <c r="BX118" s="1277"/>
      <c r="BY118" s="1278"/>
      <c r="BZ118" s="1277"/>
      <c r="CA118" s="1277"/>
      <c r="CB118" s="1277"/>
      <c r="CC118" s="1278"/>
      <c r="CD118" s="1277"/>
      <c r="CE118" s="1277"/>
      <c r="CF118" s="1277"/>
      <c r="CG118" s="1278"/>
      <c r="CH118" s="1277"/>
      <c r="CI118" s="1277"/>
      <c r="CJ118" s="1277"/>
      <c r="CK118" s="1278"/>
      <c r="CL118" s="1277"/>
      <c r="CM118" s="1277"/>
      <c r="CN118" s="1277"/>
      <c r="CO118" s="1278"/>
      <c r="CP118" s="1277"/>
      <c r="CQ118" s="1277"/>
      <c r="CR118" s="1277"/>
      <c r="CS118" s="1278"/>
      <c r="CT118" s="1277"/>
      <c r="CU118" s="1277"/>
      <c r="CV118" s="1277"/>
      <c r="CW118" s="1278"/>
      <c r="CX118" s="1277"/>
      <c r="CY118" s="1277"/>
      <c r="CZ118" s="1277"/>
      <c r="DA118" s="1278"/>
      <c r="DB118" s="1277"/>
      <c r="DC118" s="1277"/>
      <c r="DD118" s="1277"/>
      <c r="DE118" s="1278"/>
      <c r="DF118" s="1277"/>
      <c r="DG118" s="1277"/>
      <c r="DH118" s="1277"/>
      <c r="DI118" s="1278"/>
      <c r="DJ118" s="1277"/>
      <c r="DK118" s="1277"/>
      <c r="DL118" s="1277"/>
      <c r="DM118" s="1278"/>
      <c r="DN118" s="1277"/>
      <c r="DO118" s="1277"/>
      <c r="DP118" s="1277"/>
      <c r="DQ118" s="1278"/>
      <c r="DR118" s="1277"/>
      <c r="DS118" s="1277"/>
      <c r="DT118" s="1277"/>
      <c r="DU118" s="1278"/>
      <c r="DV118" s="1277"/>
      <c r="DW118" s="1277"/>
      <c r="DX118" s="1277"/>
      <c r="DY118" s="1278"/>
      <c r="DZ118" s="1277"/>
      <c r="EA118" s="1277"/>
      <c r="EB118" s="1277"/>
      <c r="EC118" s="1278"/>
      <c r="ED118" s="1277"/>
      <c r="EE118" s="1277"/>
      <c r="EF118" s="1277"/>
      <c r="EG118" s="1278"/>
      <c r="EH118" s="1277"/>
      <c r="EI118" s="1277"/>
      <c r="EJ118" s="1277"/>
      <c r="EK118" s="1278"/>
      <c r="EL118" s="1277"/>
      <c r="EM118" s="1277"/>
      <c r="EN118" s="1277"/>
      <c r="EO118" s="1278"/>
      <c r="EP118" s="1277"/>
      <c r="EQ118" s="1277"/>
      <c r="ER118" s="1277"/>
      <c r="ES118" s="1278"/>
      <c r="ET118" s="1277"/>
      <c r="EU118" s="1277"/>
      <c r="EV118" s="1277"/>
      <c r="EW118" s="1278"/>
      <c r="EX118" s="1277"/>
      <c r="EY118" s="1277"/>
      <c r="EZ118" s="1277"/>
      <c r="FA118" s="1278"/>
      <c r="FB118" s="1277"/>
      <c r="FC118" s="1277"/>
      <c r="FD118" s="1277"/>
      <c r="FE118" s="1278"/>
      <c r="FF118" s="1277"/>
      <c r="FG118" s="1277"/>
      <c r="FH118" s="1277"/>
      <c r="FI118" s="1278"/>
      <c r="FJ118" s="1277"/>
      <c r="FK118" s="1277"/>
      <c r="FL118" s="1277"/>
      <c r="FM118" s="1278"/>
      <c r="FN118" s="1277"/>
      <c r="FO118" s="1277"/>
      <c r="FP118" s="1277"/>
      <c r="FQ118" s="1278"/>
      <c r="FR118" s="1277"/>
      <c r="FS118" s="1277"/>
      <c r="FT118" s="1277"/>
      <c r="FU118" s="1278"/>
      <c r="FV118" s="1277"/>
      <c r="FW118" s="1277"/>
      <c r="FX118" s="1277"/>
      <c r="FY118" s="1278"/>
      <c r="FZ118" s="1277"/>
      <c r="GA118" s="1277"/>
      <c r="GB118" s="1277"/>
      <c r="GC118" s="1278"/>
      <c r="GD118" s="1277"/>
      <c r="GE118" s="1277"/>
      <c r="GF118" s="1277"/>
      <c r="GG118" s="1278"/>
      <c r="GH118" s="1277"/>
      <c r="GI118" s="1277"/>
      <c r="GJ118" s="1277"/>
      <c r="GK118" s="1278"/>
      <c r="GL118" s="1277"/>
      <c r="GM118" s="1277"/>
      <c r="GN118" s="1277"/>
      <c r="GO118" s="1278"/>
      <c r="GP118" s="1277"/>
      <c r="GQ118" s="1277"/>
      <c r="GR118" s="1277"/>
      <c r="GS118" s="1278"/>
      <c r="GT118" s="1277"/>
      <c r="GU118" s="1277"/>
      <c r="GV118" s="1277"/>
      <c r="GW118" s="1278"/>
      <c r="GX118" s="1277"/>
      <c r="GY118" s="1277"/>
      <c r="GZ118" s="1277"/>
      <c r="HA118" s="1278"/>
      <c r="HB118" s="1277"/>
      <c r="HC118" s="1277"/>
      <c r="HD118" s="1277"/>
      <c r="HE118" s="1278"/>
      <c r="HF118" s="1277"/>
      <c r="HG118" s="1277"/>
      <c r="HH118" s="1277"/>
      <c r="HI118" s="1278"/>
      <c r="HJ118" s="1277"/>
      <c r="HK118" s="1277"/>
      <c r="HL118" s="1277"/>
      <c r="HM118" s="1278"/>
      <c r="HN118" s="1277"/>
      <c r="HO118" s="1277"/>
      <c r="HP118" s="1277"/>
      <c r="HQ118" s="1278"/>
      <c r="HR118" s="1277"/>
      <c r="HS118" s="1277"/>
      <c r="HT118" s="1277"/>
      <c r="HU118" s="1278"/>
      <c r="HV118" s="1277"/>
      <c r="HW118" s="1277"/>
      <c r="HX118" s="1277"/>
      <c r="HY118" s="1278"/>
      <c r="HZ118" s="1277"/>
      <c r="IA118" s="1277"/>
      <c r="IB118" s="1277"/>
      <c r="IC118" s="1278"/>
      <c r="ID118" s="1277"/>
      <c r="IE118" s="1277"/>
      <c r="IF118" s="1277"/>
      <c r="IG118" s="1278"/>
      <c r="IH118" s="1277"/>
      <c r="II118" s="1277"/>
      <c r="IJ118" s="1277"/>
      <c r="IK118" s="1278"/>
      <c r="IL118" s="1277"/>
      <c r="IM118" s="1277"/>
      <c r="IN118" s="1277"/>
      <c r="IO118" s="1278"/>
      <c r="IP118" s="1277"/>
      <c r="IQ118" s="1277"/>
      <c r="IR118" s="1277"/>
      <c r="IS118" s="1278"/>
      <c r="IT118" s="1277"/>
      <c r="IU118" s="1277"/>
      <c r="IV118" s="1277"/>
      <c r="IW118" s="1278"/>
      <c r="IX118" s="1277"/>
      <c r="IY118" s="1277"/>
      <c r="IZ118" s="1277"/>
      <c r="JA118" s="1278"/>
      <c r="JB118" s="1277"/>
      <c r="JC118" s="1277"/>
      <c r="JD118" s="1277"/>
      <c r="JE118" s="1278"/>
      <c r="JF118" s="1277"/>
      <c r="JG118" s="1277"/>
      <c r="JH118" s="1277"/>
      <c r="JI118" s="1278"/>
      <c r="JJ118" s="1277"/>
      <c r="JK118" s="1277"/>
      <c r="JL118" s="1277"/>
      <c r="JM118" s="1278"/>
      <c r="JN118" s="1277"/>
      <c r="JO118" s="1277"/>
      <c r="JP118" s="1277"/>
      <c r="JQ118" s="1278"/>
      <c r="JR118" s="1277"/>
      <c r="JS118" s="1277"/>
      <c r="JT118" s="1277"/>
      <c r="JU118" s="1278"/>
      <c r="JV118" s="1277"/>
      <c r="JW118" s="1277"/>
      <c r="JX118" s="1277"/>
      <c r="JY118" s="1278"/>
      <c r="JZ118" s="1277"/>
      <c r="KA118" s="1277"/>
      <c r="KB118" s="1277"/>
      <c r="KC118" s="1278"/>
      <c r="KD118" s="1277"/>
      <c r="KE118" s="1277"/>
      <c r="KF118" s="1277"/>
      <c r="KG118" s="1278"/>
      <c r="KH118" s="1277"/>
      <c r="KI118" s="1277"/>
      <c r="KJ118" s="1277"/>
      <c r="KK118" s="1278"/>
      <c r="KL118" s="1277"/>
      <c r="KM118" s="1277"/>
      <c r="KN118" s="1277"/>
      <c r="KO118" s="1278"/>
      <c r="KP118" s="1277"/>
      <c r="KQ118" s="1277"/>
      <c r="KR118" s="1277"/>
      <c r="KS118" s="1278"/>
      <c r="KT118" s="1277"/>
      <c r="KU118" s="1277"/>
      <c r="KV118" s="1277"/>
      <c r="KW118" s="1278"/>
      <c r="KX118" s="1277"/>
      <c r="KY118" s="1277"/>
      <c r="KZ118" s="1277"/>
      <c r="LA118" s="1278"/>
      <c r="LB118" s="1277"/>
      <c r="LC118" s="1277"/>
      <c r="LD118" s="1277"/>
      <c r="LE118" s="1278"/>
      <c r="LF118" s="1277"/>
      <c r="LG118" s="1277"/>
      <c r="LH118" s="1277"/>
      <c r="LI118" s="1278"/>
      <c r="LJ118" s="1277"/>
      <c r="LK118" s="1277"/>
      <c r="LL118" s="1277"/>
      <c r="LM118" s="1278"/>
    </row>
    <row r="119" spans="1:325">
      <c r="A119" s="145"/>
      <c r="B119" s="355" t="s">
        <v>574</v>
      </c>
      <c r="C119" s="170" t="s">
        <v>569</v>
      </c>
      <c r="D119" s="343">
        <f t="shared" si="238"/>
        <v>0</v>
      </c>
      <c r="E119" s="354">
        <f ca="1">IFERROR(D119/$D$112,"")</f>
        <v>0</v>
      </c>
      <c r="F119" s="1277"/>
      <c r="G119" s="1277"/>
      <c r="H119" s="1277"/>
      <c r="I119" s="1278"/>
      <c r="J119" s="1277"/>
      <c r="K119" s="1277"/>
      <c r="L119" s="1277"/>
      <c r="M119" s="1278"/>
      <c r="N119" s="1277"/>
      <c r="O119" s="1277"/>
      <c r="P119" s="1277"/>
      <c r="Q119" s="1278"/>
      <c r="R119" s="1277"/>
      <c r="S119" s="1277"/>
      <c r="T119" s="1277"/>
      <c r="U119" s="1278"/>
      <c r="V119" s="1277"/>
      <c r="W119" s="1277"/>
      <c r="X119" s="1277"/>
      <c r="Y119" s="1278"/>
      <c r="Z119" s="1277"/>
      <c r="AA119" s="1277"/>
      <c r="AB119" s="1277"/>
      <c r="AC119" s="1278"/>
      <c r="AD119" s="1277"/>
      <c r="AE119" s="1277"/>
      <c r="AF119" s="1277"/>
      <c r="AG119" s="1278"/>
      <c r="AH119" s="1277"/>
      <c r="AI119" s="1277"/>
      <c r="AJ119" s="1277"/>
      <c r="AK119" s="1278"/>
      <c r="AL119" s="1277"/>
      <c r="AM119" s="1277"/>
      <c r="AN119" s="1277"/>
      <c r="AO119" s="1278"/>
      <c r="AP119" s="1277"/>
      <c r="AQ119" s="1277"/>
      <c r="AR119" s="1277"/>
      <c r="AS119" s="1278"/>
      <c r="AT119" s="1277"/>
      <c r="AU119" s="1277"/>
      <c r="AV119" s="1277"/>
      <c r="AW119" s="1278"/>
      <c r="AX119" s="1277"/>
      <c r="AY119" s="1277"/>
      <c r="AZ119" s="1277"/>
      <c r="BA119" s="1278"/>
      <c r="BB119" s="1277"/>
      <c r="BC119" s="1277"/>
      <c r="BD119" s="1277"/>
      <c r="BE119" s="1278"/>
      <c r="BF119" s="1277"/>
      <c r="BG119" s="1277"/>
      <c r="BH119" s="1277"/>
      <c r="BI119" s="1278"/>
      <c r="BJ119" s="1277"/>
      <c r="BK119" s="1277"/>
      <c r="BL119" s="1277"/>
      <c r="BM119" s="1278"/>
      <c r="BN119" s="1277"/>
      <c r="BO119" s="1277"/>
      <c r="BP119" s="1277"/>
      <c r="BQ119" s="1278"/>
      <c r="BR119" s="1277"/>
      <c r="BS119" s="1277"/>
      <c r="BT119" s="1277"/>
      <c r="BU119" s="1278"/>
      <c r="BV119" s="1277"/>
      <c r="BW119" s="1277"/>
      <c r="BX119" s="1277"/>
      <c r="BY119" s="1278"/>
      <c r="BZ119" s="1277"/>
      <c r="CA119" s="1277"/>
      <c r="CB119" s="1277"/>
      <c r="CC119" s="1278"/>
      <c r="CD119" s="1277"/>
      <c r="CE119" s="1277"/>
      <c r="CF119" s="1277"/>
      <c r="CG119" s="1278"/>
      <c r="CH119" s="1277"/>
      <c r="CI119" s="1277"/>
      <c r="CJ119" s="1277"/>
      <c r="CK119" s="1278"/>
      <c r="CL119" s="1277"/>
      <c r="CM119" s="1277"/>
      <c r="CN119" s="1277"/>
      <c r="CO119" s="1278"/>
      <c r="CP119" s="1277"/>
      <c r="CQ119" s="1277"/>
      <c r="CR119" s="1277"/>
      <c r="CS119" s="1278"/>
      <c r="CT119" s="1277"/>
      <c r="CU119" s="1277"/>
      <c r="CV119" s="1277"/>
      <c r="CW119" s="1278"/>
      <c r="CX119" s="1277"/>
      <c r="CY119" s="1277"/>
      <c r="CZ119" s="1277"/>
      <c r="DA119" s="1278"/>
      <c r="DB119" s="1277"/>
      <c r="DC119" s="1277"/>
      <c r="DD119" s="1277"/>
      <c r="DE119" s="1278"/>
      <c r="DF119" s="1277"/>
      <c r="DG119" s="1277"/>
      <c r="DH119" s="1277"/>
      <c r="DI119" s="1278"/>
      <c r="DJ119" s="1277"/>
      <c r="DK119" s="1277"/>
      <c r="DL119" s="1277"/>
      <c r="DM119" s="1278"/>
      <c r="DN119" s="1277"/>
      <c r="DO119" s="1277"/>
      <c r="DP119" s="1277"/>
      <c r="DQ119" s="1278"/>
      <c r="DR119" s="1277"/>
      <c r="DS119" s="1277"/>
      <c r="DT119" s="1277"/>
      <c r="DU119" s="1278"/>
      <c r="DV119" s="1277"/>
      <c r="DW119" s="1277"/>
      <c r="DX119" s="1277"/>
      <c r="DY119" s="1278"/>
      <c r="DZ119" s="1277"/>
      <c r="EA119" s="1277"/>
      <c r="EB119" s="1277"/>
      <c r="EC119" s="1278"/>
      <c r="ED119" s="1277"/>
      <c r="EE119" s="1277"/>
      <c r="EF119" s="1277"/>
      <c r="EG119" s="1278"/>
      <c r="EH119" s="1277"/>
      <c r="EI119" s="1277"/>
      <c r="EJ119" s="1277"/>
      <c r="EK119" s="1278"/>
      <c r="EL119" s="1277"/>
      <c r="EM119" s="1277"/>
      <c r="EN119" s="1277"/>
      <c r="EO119" s="1278"/>
      <c r="EP119" s="1277"/>
      <c r="EQ119" s="1277"/>
      <c r="ER119" s="1277"/>
      <c r="ES119" s="1278"/>
      <c r="ET119" s="1277"/>
      <c r="EU119" s="1277"/>
      <c r="EV119" s="1277"/>
      <c r="EW119" s="1278"/>
      <c r="EX119" s="1277"/>
      <c r="EY119" s="1277"/>
      <c r="EZ119" s="1277"/>
      <c r="FA119" s="1278"/>
      <c r="FB119" s="1277"/>
      <c r="FC119" s="1277"/>
      <c r="FD119" s="1277"/>
      <c r="FE119" s="1278"/>
      <c r="FF119" s="1277"/>
      <c r="FG119" s="1277"/>
      <c r="FH119" s="1277"/>
      <c r="FI119" s="1278"/>
      <c r="FJ119" s="1277"/>
      <c r="FK119" s="1277"/>
      <c r="FL119" s="1277"/>
      <c r="FM119" s="1278"/>
      <c r="FN119" s="1277"/>
      <c r="FO119" s="1277"/>
      <c r="FP119" s="1277"/>
      <c r="FQ119" s="1278"/>
      <c r="FR119" s="1277"/>
      <c r="FS119" s="1277"/>
      <c r="FT119" s="1277"/>
      <c r="FU119" s="1278"/>
      <c r="FV119" s="1277"/>
      <c r="FW119" s="1277"/>
      <c r="FX119" s="1277"/>
      <c r="FY119" s="1278"/>
      <c r="FZ119" s="1277"/>
      <c r="GA119" s="1277"/>
      <c r="GB119" s="1277"/>
      <c r="GC119" s="1278"/>
      <c r="GD119" s="1277"/>
      <c r="GE119" s="1277"/>
      <c r="GF119" s="1277"/>
      <c r="GG119" s="1278"/>
      <c r="GH119" s="1277"/>
      <c r="GI119" s="1277"/>
      <c r="GJ119" s="1277"/>
      <c r="GK119" s="1278"/>
      <c r="GL119" s="1277"/>
      <c r="GM119" s="1277"/>
      <c r="GN119" s="1277"/>
      <c r="GO119" s="1278"/>
      <c r="GP119" s="1277"/>
      <c r="GQ119" s="1277"/>
      <c r="GR119" s="1277"/>
      <c r="GS119" s="1278"/>
      <c r="GT119" s="1277"/>
      <c r="GU119" s="1277"/>
      <c r="GV119" s="1277"/>
      <c r="GW119" s="1278"/>
      <c r="GX119" s="1277"/>
      <c r="GY119" s="1277"/>
      <c r="GZ119" s="1277"/>
      <c r="HA119" s="1278"/>
      <c r="HB119" s="1277"/>
      <c r="HC119" s="1277"/>
      <c r="HD119" s="1277"/>
      <c r="HE119" s="1278"/>
      <c r="HF119" s="1277"/>
      <c r="HG119" s="1277"/>
      <c r="HH119" s="1277"/>
      <c r="HI119" s="1278"/>
      <c r="HJ119" s="1277"/>
      <c r="HK119" s="1277"/>
      <c r="HL119" s="1277"/>
      <c r="HM119" s="1278"/>
      <c r="HN119" s="1277"/>
      <c r="HO119" s="1277"/>
      <c r="HP119" s="1277"/>
      <c r="HQ119" s="1278"/>
      <c r="HR119" s="1277"/>
      <c r="HS119" s="1277"/>
      <c r="HT119" s="1277"/>
      <c r="HU119" s="1278"/>
      <c r="HV119" s="1277"/>
      <c r="HW119" s="1277"/>
      <c r="HX119" s="1277"/>
      <c r="HY119" s="1278"/>
      <c r="HZ119" s="1277"/>
      <c r="IA119" s="1277"/>
      <c r="IB119" s="1277"/>
      <c r="IC119" s="1278"/>
      <c r="ID119" s="1277"/>
      <c r="IE119" s="1277"/>
      <c r="IF119" s="1277"/>
      <c r="IG119" s="1278"/>
      <c r="IH119" s="1277"/>
      <c r="II119" s="1277"/>
      <c r="IJ119" s="1277"/>
      <c r="IK119" s="1278"/>
      <c r="IL119" s="1277"/>
      <c r="IM119" s="1277"/>
      <c r="IN119" s="1277"/>
      <c r="IO119" s="1278"/>
      <c r="IP119" s="1277"/>
      <c r="IQ119" s="1277"/>
      <c r="IR119" s="1277"/>
      <c r="IS119" s="1278"/>
      <c r="IT119" s="1277"/>
      <c r="IU119" s="1277"/>
      <c r="IV119" s="1277"/>
      <c r="IW119" s="1278"/>
      <c r="IX119" s="1277"/>
      <c r="IY119" s="1277"/>
      <c r="IZ119" s="1277"/>
      <c r="JA119" s="1278"/>
      <c r="JB119" s="1277"/>
      <c r="JC119" s="1277"/>
      <c r="JD119" s="1277"/>
      <c r="JE119" s="1278"/>
      <c r="JF119" s="1277"/>
      <c r="JG119" s="1277"/>
      <c r="JH119" s="1277"/>
      <c r="JI119" s="1278"/>
      <c r="JJ119" s="1277"/>
      <c r="JK119" s="1277"/>
      <c r="JL119" s="1277"/>
      <c r="JM119" s="1278"/>
      <c r="JN119" s="1277"/>
      <c r="JO119" s="1277"/>
      <c r="JP119" s="1277"/>
      <c r="JQ119" s="1278"/>
      <c r="JR119" s="1277"/>
      <c r="JS119" s="1277"/>
      <c r="JT119" s="1277"/>
      <c r="JU119" s="1278"/>
      <c r="JV119" s="1277"/>
      <c r="JW119" s="1277"/>
      <c r="JX119" s="1277"/>
      <c r="JY119" s="1278"/>
      <c r="JZ119" s="1277"/>
      <c r="KA119" s="1277"/>
      <c r="KB119" s="1277"/>
      <c r="KC119" s="1278"/>
      <c r="KD119" s="1277"/>
      <c r="KE119" s="1277"/>
      <c r="KF119" s="1277"/>
      <c r="KG119" s="1278"/>
      <c r="KH119" s="1277"/>
      <c r="KI119" s="1277"/>
      <c r="KJ119" s="1277"/>
      <c r="KK119" s="1278"/>
      <c r="KL119" s="1277"/>
      <c r="KM119" s="1277"/>
      <c r="KN119" s="1277"/>
      <c r="KO119" s="1278"/>
      <c r="KP119" s="1277"/>
      <c r="KQ119" s="1277"/>
      <c r="KR119" s="1277"/>
      <c r="KS119" s="1278"/>
      <c r="KT119" s="1277"/>
      <c r="KU119" s="1277"/>
      <c r="KV119" s="1277"/>
      <c r="KW119" s="1278"/>
      <c r="KX119" s="1277"/>
      <c r="KY119" s="1277"/>
      <c r="KZ119" s="1277"/>
      <c r="LA119" s="1278"/>
      <c r="LB119" s="1277"/>
      <c r="LC119" s="1277"/>
      <c r="LD119" s="1277"/>
      <c r="LE119" s="1278"/>
      <c r="LF119" s="1277"/>
      <c r="LG119" s="1277"/>
      <c r="LH119" s="1277"/>
      <c r="LI119" s="1278"/>
      <c r="LJ119" s="1277"/>
      <c r="LK119" s="1277"/>
      <c r="LL119" s="1277"/>
      <c r="LM119" s="1278"/>
    </row>
    <row r="120" spans="1:325">
      <c r="A120" s="145"/>
      <c r="B120" s="351" t="s">
        <v>575</v>
      </c>
      <c r="C120" s="352" t="s">
        <v>576</v>
      </c>
      <c r="D120" s="353">
        <f t="shared" si="238"/>
        <v>24999999.714285407</v>
      </c>
      <c r="E120" s="354">
        <f ca="1">SUM(E121:E122)</f>
        <v>0.13545683214476992</v>
      </c>
      <c r="F120" s="1288">
        <f>SUM(F121:I122)</f>
        <v>6865082.8417554051</v>
      </c>
      <c r="G120" s="1288"/>
      <c r="H120" s="1288"/>
      <c r="I120" s="1289"/>
      <c r="J120" s="1288">
        <f t="shared" ref="J120" si="397">SUM(J121:M122)</f>
        <v>13238165.26213</v>
      </c>
      <c r="K120" s="1288"/>
      <c r="L120" s="1288"/>
      <c r="M120" s="1289"/>
      <c r="N120" s="1288">
        <f t="shared" ref="N120" si="398">SUM(N121:Q122)</f>
        <v>4266616.4051999999</v>
      </c>
      <c r="O120" s="1288"/>
      <c r="P120" s="1288"/>
      <c r="Q120" s="1289"/>
      <c r="R120" s="1288">
        <f t="shared" ref="R120" si="399">SUM(R121:U122)</f>
        <v>630135.20520000008</v>
      </c>
      <c r="S120" s="1288"/>
      <c r="T120" s="1288"/>
      <c r="U120" s="1289"/>
      <c r="V120" s="1288">
        <f t="shared" ref="V120" si="400">SUM(V121:Y122)</f>
        <v>0</v>
      </c>
      <c r="W120" s="1288"/>
      <c r="X120" s="1288"/>
      <c r="Y120" s="1289"/>
      <c r="Z120" s="1288">
        <f t="shared" ref="Z120" si="401">SUM(Z121:AC122)</f>
        <v>0</v>
      </c>
      <c r="AA120" s="1288"/>
      <c r="AB120" s="1288"/>
      <c r="AC120" s="1289"/>
      <c r="AD120" s="1288">
        <f t="shared" ref="AD120" si="402">SUM(AD121:AG122)</f>
        <v>0</v>
      </c>
      <c r="AE120" s="1288"/>
      <c r="AF120" s="1288"/>
      <c r="AG120" s="1289"/>
      <c r="AH120" s="1288">
        <f t="shared" ref="AH120" si="403">SUM(AH121:AK122)</f>
        <v>0</v>
      </c>
      <c r="AI120" s="1288"/>
      <c r="AJ120" s="1288"/>
      <c r="AK120" s="1289"/>
      <c r="AL120" s="1288">
        <f t="shared" ref="AL120" si="404">SUM(AL121:AO122)</f>
        <v>0</v>
      </c>
      <c r="AM120" s="1288"/>
      <c r="AN120" s="1288"/>
      <c r="AO120" s="1289"/>
      <c r="AP120" s="1288">
        <f t="shared" ref="AP120" si="405">SUM(AP121:AS122)</f>
        <v>0</v>
      </c>
      <c r="AQ120" s="1288"/>
      <c r="AR120" s="1288"/>
      <c r="AS120" s="1289"/>
      <c r="AT120" s="1288">
        <f t="shared" ref="AT120" si="406">SUM(AT121:AW122)</f>
        <v>0</v>
      </c>
      <c r="AU120" s="1288"/>
      <c r="AV120" s="1288"/>
      <c r="AW120" s="1289"/>
      <c r="AX120" s="1288">
        <f t="shared" ref="AX120" si="407">SUM(AX121:BA122)</f>
        <v>0</v>
      </c>
      <c r="AY120" s="1288"/>
      <c r="AZ120" s="1288"/>
      <c r="BA120" s="1289"/>
      <c r="BB120" s="1288">
        <f t="shared" ref="BB120" si="408">SUM(BB121:BE122)</f>
        <v>0</v>
      </c>
      <c r="BC120" s="1288"/>
      <c r="BD120" s="1288"/>
      <c r="BE120" s="1289"/>
      <c r="BF120" s="1288">
        <f t="shared" ref="BF120" si="409">SUM(BF121:BI122)</f>
        <v>0</v>
      </c>
      <c r="BG120" s="1288"/>
      <c r="BH120" s="1288"/>
      <c r="BI120" s="1289"/>
      <c r="BJ120" s="1288">
        <f t="shared" ref="BJ120" si="410">SUM(BJ121:BM122)</f>
        <v>0</v>
      </c>
      <c r="BK120" s="1288"/>
      <c r="BL120" s="1288"/>
      <c r="BM120" s="1289"/>
      <c r="BN120" s="1288">
        <f t="shared" ref="BN120" si="411">SUM(BN121:BQ122)</f>
        <v>0</v>
      </c>
      <c r="BO120" s="1288"/>
      <c r="BP120" s="1288"/>
      <c r="BQ120" s="1289"/>
      <c r="BR120" s="1288">
        <f t="shared" ref="BR120" si="412">SUM(BR121:BU122)</f>
        <v>0</v>
      </c>
      <c r="BS120" s="1288"/>
      <c r="BT120" s="1288"/>
      <c r="BU120" s="1289"/>
      <c r="BV120" s="1288">
        <f t="shared" ref="BV120" si="413">SUM(BV121:BY122)</f>
        <v>0</v>
      </c>
      <c r="BW120" s="1288"/>
      <c r="BX120" s="1288"/>
      <c r="BY120" s="1289"/>
      <c r="BZ120" s="1288">
        <f t="shared" ref="BZ120" si="414">SUM(BZ121:CC122)</f>
        <v>0</v>
      </c>
      <c r="CA120" s="1288"/>
      <c r="CB120" s="1288"/>
      <c r="CC120" s="1289"/>
      <c r="CD120" s="1288">
        <f t="shared" ref="CD120" si="415">SUM(CD121:CG122)</f>
        <v>0</v>
      </c>
      <c r="CE120" s="1288"/>
      <c r="CF120" s="1288"/>
      <c r="CG120" s="1289"/>
      <c r="CH120" s="1288">
        <f t="shared" ref="CH120" si="416">SUM(CH121:CK122)</f>
        <v>0</v>
      </c>
      <c r="CI120" s="1288"/>
      <c r="CJ120" s="1288"/>
      <c r="CK120" s="1289"/>
      <c r="CL120" s="1288">
        <f t="shared" ref="CL120" si="417">SUM(CL121:CO122)</f>
        <v>0</v>
      </c>
      <c r="CM120" s="1288"/>
      <c r="CN120" s="1288"/>
      <c r="CO120" s="1289"/>
      <c r="CP120" s="1288">
        <f t="shared" ref="CP120" si="418">SUM(CP121:CS122)</f>
        <v>0</v>
      </c>
      <c r="CQ120" s="1288"/>
      <c r="CR120" s="1288"/>
      <c r="CS120" s="1289"/>
      <c r="CT120" s="1288">
        <f t="shared" ref="CT120" si="419">SUM(CT121:CW122)</f>
        <v>0</v>
      </c>
      <c r="CU120" s="1288"/>
      <c r="CV120" s="1288"/>
      <c r="CW120" s="1289"/>
      <c r="CX120" s="1288">
        <f t="shared" ref="CX120" si="420">SUM(CX121:DA122)</f>
        <v>0</v>
      </c>
      <c r="CY120" s="1288"/>
      <c r="CZ120" s="1288"/>
      <c r="DA120" s="1289"/>
      <c r="DB120" s="1288">
        <f t="shared" ref="DB120" si="421">SUM(DB121:DE122)</f>
        <v>0</v>
      </c>
      <c r="DC120" s="1288"/>
      <c r="DD120" s="1288"/>
      <c r="DE120" s="1289"/>
      <c r="DF120" s="1288">
        <f t="shared" ref="DF120" si="422">SUM(DF121:DI122)</f>
        <v>0</v>
      </c>
      <c r="DG120" s="1288"/>
      <c r="DH120" s="1288"/>
      <c r="DI120" s="1289"/>
      <c r="DJ120" s="1288">
        <f t="shared" ref="DJ120" si="423">SUM(DJ121:DM122)</f>
        <v>0</v>
      </c>
      <c r="DK120" s="1288"/>
      <c r="DL120" s="1288"/>
      <c r="DM120" s="1289"/>
      <c r="DN120" s="1288">
        <f t="shared" ref="DN120" si="424">SUM(DN121:DQ122)</f>
        <v>0</v>
      </c>
      <c r="DO120" s="1288"/>
      <c r="DP120" s="1288"/>
      <c r="DQ120" s="1289"/>
      <c r="DR120" s="1288">
        <f t="shared" ref="DR120" si="425">SUM(DR121:DU122)</f>
        <v>0</v>
      </c>
      <c r="DS120" s="1288"/>
      <c r="DT120" s="1288"/>
      <c r="DU120" s="1289"/>
      <c r="DV120" s="1288">
        <f t="shared" ref="DV120" si="426">SUM(DV121:DY122)</f>
        <v>0</v>
      </c>
      <c r="DW120" s="1288"/>
      <c r="DX120" s="1288"/>
      <c r="DY120" s="1289"/>
      <c r="DZ120" s="1288">
        <f t="shared" ref="DZ120" si="427">SUM(DZ121:EC122)</f>
        <v>0</v>
      </c>
      <c r="EA120" s="1288"/>
      <c r="EB120" s="1288"/>
      <c r="EC120" s="1289"/>
      <c r="ED120" s="1288">
        <f t="shared" ref="ED120" si="428">SUM(ED121:EG122)</f>
        <v>0</v>
      </c>
      <c r="EE120" s="1288"/>
      <c r="EF120" s="1288"/>
      <c r="EG120" s="1289"/>
      <c r="EH120" s="1288">
        <f t="shared" ref="EH120" si="429">SUM(EH121:EK122)</f>
        <v>0</v>
      </c>
      <c r="EI120" s="1288"/>
      <c r="EJ120" s="1288"/>
      <c r="EK120" s="1289"/>
      <c r="EL120" s="1288">
        <f t="shared" ref="EL120" si="430">SUM(EL121:EO122)</f>
        <v>0</v>
      </c>
      <c r="EM120" s="1288"/>
      <c r="EN120" s="1288"/>
      <c r="EO120" s="1289"/>
      <c r="EP120" s="1288">
        <f t="shared" ref="EP120" si="431">SUM(EP121:ES122)</f>
        <v>0</v>
      </c>
      <c r="EQ120" s="1288"/>
      <c r="ER120" s="1288"/>
      <c r="ES120" s="1289"/>
      <c r="ET120" s="1288">
        <f t="shared" ref="ET120" si="432">SUM(ET121:EW122)</f>
        <v>0</v>
      </c>
      <c r="EU120" s="1288"/>
      <c r="EV120" s="1288"/>
      <c r="EW120" s="1289"/>
      <c r="EX120" s="1288">
        <f t="shared" ref="EX120" si="433">SUM(EX121:FA122)</f>
        <v>0</v>
      </c>
      <c r="EY120" s="1288"/>
      <c r="EZ120" s="1288"/>
      <c r="FA120" s="1289"/>
      <c r="FB120" s="1288">
        <f t="shared" ref="FB120" si="434">SUM(FB121:FE122)</f>
        <v>0</v>
      </c>
      <c r="FC120" s="1288"/>
      <c r="FD120" s="1288"/>
      <c r="FE120" s="1289"/>
      <c r="FF120" s="1288">
        <f t="shared" ref="FF120" si="435">SUM(FF121:FI122)</f>
        <v>0</v>
      </c>
      <c r="FG120" s="1288"/>
      <c r="FH120" s="1288"/>
      <c r="FI120" s="1289"/>
      <c r="FJ120" s="1288">
        <f t="shared" ref="FJ120" si="436">SUM(FJ121:FM122)</f>
        <v>0</v>
      </c>
      <c r="FK120" s="1288"/>
      <c r="FL120" s="1288"/>
      <c r="FM120" s="1289"/>
      <c r="FN120" s="1288">
        <f t="shared" ref="FN120" si="437">SUM(FN121:FQ122)</f>
        <v>0</v>
      </c>
      <c r="FO120" s="1288"/>
      <c r="FP120" s="1288"/>
      <c r="FQ120" s="1289"/>
      <c r="FR120" s="1288">
        <f t="shared" ref="FR120" si="438">SUM(FR121:FU122)</f>
        <v>0</v>
      </c>
      <c r="FS120" s="1288"/>
      <c r="FT120" s="1288"/>
      <c r="FU120" s="1289"/>
      <c r="FV120" s="1288">
        <f t="shared" ref="FV120" si="439">SUM(FV121:FY122)</f>
        <v>0</v>
      </c>
      <c r="FW120" s="1288"/>
      <c r="FX120" s="1288"/>
      <c r="FY120" s="1289"/>
      <c r="FZ120" s="1288">
        <f t="shared" ref="FZ120" si="440">SUM(FZ121:GC122)</f>
        <v>0</v>
      </c>
      <c r="GA120" s="1288"/>
      <c r="GB120" s="1288"/>
      <c r="GC120" s="1289"/>
      <c r="GD120" s="1288">
        <f t="shared" ref="GD120" si="441">SUM(GD121:GG122)</f>
        <v>0</v>
      </c>
      <c r="GE120" s="1288"/>
      <c r="GF120" s="1288"/>
      <c r="GG120" s="1289"/>
      <c r="GH120" s="1288">
        <f t="shared" ref="GH120" si="442">SUM(GH121:GK122)</f>
        <v>0</v>
      </c>
      <c r="GI120" s="1288"/>
      <c r="GJ120" s="1288"/>
      <c r="GK120" s="1289"/>
      <c r="GL120" s="1288">
        <f t="shared" ref="GL120" si="443">SUM(GL121:GO122)</f>
        <v>0</v>
      </c>
      <c r="GM120" s="1288"/>
      <c r="GN120" s="1288"/>
      <c r="GO120" s="1289"/>
      <c r="GP120" s="1288">
        <f t="shared" ref="GP120" si="444">SUM(GP121:GS122)</f>
        <v>0</v>
      </c>
      <c r="GQ120" s="1288"/>
      <c r="GR120" s="1288"/>
      <c r="GS120" s="1289"/>
      <c r="GT120" s="1288">
        <f t="shared" ref="GT120" si="445">SUM(GT121:GW122)</f>
        <v>0</v>
      </c>
      <c r="GU120" s="1288"/>
      <c r="GV120" s="1288"/>
      <c r="GW120" s="1289"/>
      <c r="GX120" s="1288">
        <f t="shared" ref="GX120" si="446">SUM(GX121:HA122)</f>
        <v>0</v>
      </c>
      <c r="GY120" s="1288"/>
      <c r="GZ120" s="1288"/>
      <c r="HA120" s="1289"/>
      <c r="HB120" s="1288">
        <f t="shared" ref="HB120" si="447">SUM(HB121:HE122)</f>
        <v>0</v>
      </c>
      <c r="HC120" s="1288"/>
      <c r="HD120" s="1288"/>
      <c r="HE120" s="1289"/>
      <c r="HF120" s="1288">
        <f t="shared" ref="HF120" si="448">SUM(HF121:HI122)</f>
        <v>0</v>
      </c>
      <c r="HG120" s="1288"/>
      <c r="HH120" s="1288"/>
      <c r="HI120" s="1289"/>
      <c r="HJ120" s="1288">
        <f t="shared" ref="HJ120" si="449">SUM(HJ121:HM122)</f>
        <v>0</v>
      </c>
      <c r="HK120" s="1288"/>
      <c r="HL120" s="1288"/>
      <c r="HM120" s="1289"/>
      <c r="HN120" s="1288">
        <f t="shared" ref="HN120" si="450">SUM(HN121:HQ122)</f>
        <v>0</v>
      </c>
      <c r="HO120" s="1288"/>
      <c r="HP120" s="1288"/>
      <c r="HQ120" s="1289"/>
      <c r="HR120" s="1288">
        <f t="shared" ref="HR120" si="451">SUM(HR121:HU122)</f>
        <v>0</v>
      </c>
      <c r="HS120" s="1288"/>
      <c r="HT120" s="1288"/>
      <c r="HU120" s="1289"/>
      <c r="HV120" s="1288">
        <f t="shared" ref="HV120" si="452">SUM(HV121:HY122)</f>
        <v>0</v>
      </c>
      <c r="HW120" s="1288"/>
      <c r="HX120" s="1288"/>
      <c r="HY120" s="1289"/>
      <c r="HZ120" s="1288">
        <f t="shared" ref="HZ120" si="453">SUM(HZ121:IC122)</f>
        <v>0</v>
      </c>
      <c r="IA120" s="1288"/>
      <c r="IB120" s="1288"/>
      <c r="IC120" s="1289"/>
      <c r="ID120" s="1288">
        <f t="shared" ref="ID120" si="454">SUM(ID121:IG122)</f>
        <v>0</v>
      </c>
      <c r="IE120" s="1288"/>
      <c r="IF120" s="1288"/>
      <c r="IG120" s="1289"/>
      <c r="IH120" s="1288">
        <f t="shared" ref="IH120" si="455">SUM(IH121:IK122)</f>
        <v>0</v>
      </c>
      <c r="II120" s="1288"/>
      <c r="IJ120" s="1288"/>
      <c r="IK120" s="1289"/>
      <c r="IL120" s="1288">
        <f t="shared" ref="IL120" si="456">SUM(IL121:IO122)</f>
        <v>0</v>
      </c>
      <c r="IM120" s="1288"/>
      <c r="IN120" s="1288"/>
      <c r="IO120" s="1289"/>
      <c r="IP120" s="1288">
        <f t="shared" ref="IP120" si="457">SUM(IP121:IS122)</f>
        <v>0</v>
      </c>
      <c r="IQ120" s="1288"/>
      <c r="IR120" s="1288"/>
      <c r="IS120" s="1289"/>
      <c r="IT120" s="1288">
        <f t="shared" ref="IT120" si="458">SUM(IT121:IW122)</f>
        <v>0</v>
      </c>
      <c r="IU120" s="1288"/>
      <c r="IV120" s="1288"/>
      <c r="IW120" s="1289"/>
      <c r="IX120" s="1288">
        <f t="shared" ref="IX120" si="459">SUM(IX121:JA122)</f>
        <v>0</v>
      </c>
      <c r="IY120" s="1288"/>
      <c r="IZ120" s="1288"/>
      <c r="JA120" s="1289"/>
      <c r="JB120" s="1288">
        <f t="shared" ref="JB120" si="460">SUM(JB121:JE122)</f>
        <v>0</v>
      </c>
      <c r="JC120" s="1288"/>
      <c r="JD120" s="1288"/>
      <c r="JE120" s="1289"/>
      <c r="JF120" s="1288">
        <f t="shared" ref="JF120" si="461">SUM(JF121:JI122)</f>
        <v>0</v>
      </c>
      <c r="JG120" s="1288"/>
      <c r="JH120" s="1288"/>
      <c r="JI120" s="1289"/>
      <c r="JJ120" s="1288">
        <f t="shared" ref="JJ120" si="462">SUM(JJ121:JM122)</f>
        <v>0</v>
      </c>
      <c r="JK120" s="1288"/>
      <c r="JL120" s="1288"/>
      <c r="JM120" s="1289"/>
      <c r="JN120" s="1288">
        <f t="shared" ref="JN120" si="463">SUM(JN121:JQ122)</f>
        <v>0</v>
      </c>
      <c r="JO120" s="1288"/>
      <c r="JP120" s="1288"/>
      <c r="JQ120" s="1289"/>
      <c r="JR120" s="1288">
        <f t="shared" ref="JR120" si="464">SUM(JR121:JU122)</f>
        <v>0</v>
      </c>
      <c r="JS120" s="1288"/>
      <c r="JT120" s="1288"/>
      <c r="JU120" s="1289"/>
      <c r="JV120" s="1288">
        <f t="shared" ref="JV120" si="465">SUM(JV121:JY122)</f>
        <v>0</v>
      </c>
      <c r="JW120" s="1288"/>
      <c r="JX120" s="1288"/>
      <c r="JY120" s="1289"/>
      <c r="JZ120" s="1288">
        <f t="shared" ref="JZ120" si="466">SUM(JZ121:KC122)</f>
        <v>0</v>
      </c>
      <c r="KA120" s="1288"/>
      <c r="KB120" s="1288"/>
      <c r="KC120" s="1289"/>
      <c r="KD120" s="1288">
        <f t="shared" ref="KD120" si="467">SUM(KD121:KG122)</f>
        <v>0</v>
      </c>
      <c r="KE120" s="1288"/>
      <c r="KF120" s="1288"/>
      <c r="KG120" s="1289"/>
      <c r="KH120" s="1288">
        <f t="shared" ref="KH120" si="468">SUM(KH121:KK122)</f>
        <v>0</v>
      </c>
      <c r="KI120" s="1288"/>
      <c r="KJ120" s="1288"/>
      <c r="KK120" s="1289"/>
      <c r="KL120" s="1288">
        <f t="shared" ref="KL120" si="469">SUM(KL121:KO122)</f>
        <v>0</v>
      </c>
      <c r="KM120" s="1288"/>
      <c r="KN120" s="1288"/>
      <c r="KO120" s="1289"/>
      <c r="KP120" s="1288">
        <f t="shared" ref="KP120" si="470">SUM(KP121:KS122)</f>
        <v>0</v>
      </c>
      <c r="KQ120" s="1288"/>
      <c r="KR120" s="1288"/>
      <c r="KS120" s="1289"/>
      <c r="KT120" s="1288">
        <f t="shared" ref="KT120" si="471">SUM(KT121:KW122)</f>
        <v>0</v>
      </c>
      <c r="KU120" s="1288"/>
      <c r="KV120" s="1288"/>
      <c r="KW120" s="1289"/>
      <c r="KX120" s="1288">
        <f t="shared" ref="KX120" si="472">SUM(KX121:LA122)</f>
        <v>0</v>
      </c>
      <c r="KY120" s="1288"/>
      <c r="KZ120" s="1288"/>
      <c r="LA120" s="1289"/>
      <c r="LB120" s="1288">
        <f t="shared" ref="LB120" si="473">SUM(LB121:LE122)</f>
        <v>0</v>
      </c>
      <c r="LC120" s="1288"/>
      <c r="LD120" s="1288"/>
      <c r="LE120" s="1289"/>
      <c r="LF120" s="1288">
        <f t="shared" ref="LF120" si="474">SUM(LF121:LI122)</f>
        <v>0</v>
      </c>
      <c r="LG120" s="1288"/>
      <c r="LH120" s="1288"/>
      <c r="LI120" s="1289"/>
      <c r="LJ120" s="1288">
        <f t="shared" ref="LJ120" si="475">SUM(LJ121:LM122)</f>
        <v>0</v>
      </c>
      <c r="LK120" s="1288"/>
      <c r="LL120" s="1288"/>
      <c r="LM120" s="1289"/>
    </row>
    <row r="121" spans="1:325">
      <c r="A121" s="145"/>
      <c r="B121" s="355" t="s">
        <v>577</v>
      </c>
      <c r="C121" s="170" t="s">
        <v>1066</v>
      </c>
      <c r="D121" s="343">
        <f t="shared" si="238"/>
        <v>24999999.714285407</v>
      </c>
      <c r="E121" s="354">
        <f ca="1">IFERROR(D121/$D$112,"")</f>
        <v>0.13545683214476992</v>
      </c>
      <c r="F121" s="1277">
        <f>'Prielaidos Via Lietuva'!D26</f>
        <v>6865082.8417554051</v>
      </c>
      <c r="G121" s="1277"/>
      <c r="H121" s="1277"/>
      <c r="I121" s="1278"/>
      <c r="J121" s="1277">
        <f>'Prielaidos Via Lietuva'!E26</f>
        <v>13238165.26213</v>
      </c>
      <c r="K121" s="1277"/>
      <c r="L121" s="1277"/>
      <c r="M121" s="1278"/>
      <c r="N121" s="1277">
        <f>'Prielaidos Via Lietuva'!F26</f>
        <v>4266616.4051999999</v>
      </c>
      <c r="O121" s="1277"/>
      <c r="P121" s="1277"/>
      <c r="Q121" s="1278"/>
      <c r="R121" s="1277">
        <f>'Prielaidos Via Lietuva'!G26</f>
        <v>630135.20520000008</v>
      </c>
      <c r="S121" s="1277"/>
      <c r="T121" s="1277"/>
      <c r="U121" s="1278"/>
      <c r="V121" s="1277"/>
      <c r="W121" s="1277"/>
      <c r="X121" s="1277"/>
      <c r="Y121" s="1278"/>
      <c r="Z121" s="1277"/>
      <c r="AA121" s="1277"/>
      <c r="AB121" s="1277"/>
      <c r="AC121" s="1278"/>
      <c r="AD121" s="1277"/>
      <c r="AE121" s="1277"/>
      <c r="AF121" s="1277"/>
      <c r="AG121" s="1278"/>
      <c r="AH121" s="1277"/>
      <c r="AI121" s="1277"/>
      <c r="AJ121" s="1277"/>
      <c r="AK121" s="1278"/>
      <c r="AL121" s="1277"/>
      <c r="AM121" s="1277"/>
      <c r="AN121" s="1277"/>
      <c r="AO121" s="1278"/>
      <c r="AP121" s="1277"/>
      <c r="AQ121" s="1277"/>
      <c r="AR121" s="1277"/>
      <c r="AS121" s="1278"/>
      <c r="AT121" s="1277"/>
      <c r="AU121" s="1277"/>
      <c r="AV121" s="1277"/>
      <c r="AW121" s="1278"/>
      <c r="AX121" s="1277"/>
      <c r="AY121" s="1277"/>
      <c r="AZ121" s="1277"/>
      <c r="BA121" s="1278"/>
      <c r="BB121" s="1277"/>
      <c r="BC121" s="1277"/>
      <c r="BD121" s="1277"/>
      <c r="BE121" s="1278"/>
      <c r="BF121" s="1277"/>
      <c r="BG121" s="1277"/>
      <c r="BH121" s="1277"/>
      <c r="BI121" s="1278"/>
      <c r="BJ121" s="1277"/>
      <c r="BK121" s="1277"/>
      <c r="BL121" s="1277"/>
      <c r="BM121" s="1278"/>
      <c r="BN121" s="1277"/>
      <c r="BO121" s="1277"/>
      <c r="BP121" s="1277"/>
      <c r="BQ121" s="1278"/>
      <c r="BR121" s="1277"/>
      <c r="BS121" s="1277"/>
      <c r="BT121" s="1277"/>
      <c r="BU121" s="1278"/>
      <c r="BV121" s="1277"/>
      <c r="BW121" s="1277"/>
      <c r="BX121" s="1277"/>
      <c r="BY121" s="1278"/>
      <c r="BZ121" s="1277"/>
      <c r="CA121" s="1277"/>
      <c r="CB121" s="1277"/>
      <c r="CC121" s="1278"/>
      <c r="CD121" s="1277"/>
      <c r="CE121" s="1277"/>
      <c r="CF121" s="1277"/>
      <c r="CG121" s="1278"/>
      <c r="CH121" s="1277"/>
      <c r="CI121" s="1277"/>
      <c r="CJ121" s="1277"/>
      <c r="CK121" s="1278"/>
      <c r="CL121" s="1277"/>
      <c r="CM121" s="1277"/>
      <c r="CN121" s="1277"/>
      <c r="CO121" s="1278"/>
      <c r="CP121" s="1277"/>
      <c r="CQ121" s="1277"/>
      <c r="CR121" s="1277"/>
      <c r="CS121" s="1278"/>
      <c r="CT121" s="1277"/>
      <c r="CU121" s="1277"/>
      <c r="CV121" s="1277"/>
      <c r="CW121" s="1278"/>
      <c r="CX121" s="1277"/>
      <c r="CY121" s="1277"/>
      <c r="CZ121" s="1277"/>
      <c r="DA121" s="1278"/>
      <c r="DB121" s="1277"/>
      <c r="DC121" s="1277"/>
      <c r="DD121" s="1277"/>
      <c r="DE121" s="1278"/>
      <c r="DF121" s="1277"/>
      <c r="DG121" s="1277"/>
      <c r="DH121" s="1277"/>
      <c r="DI121" s="1278"/>
      <c r="DJ121" s="1277"/>
      <c r="DK121" s="1277"/>
      <c r="DL121" s="1277"/>
      <c r="DM121" s="1278"/>
      <c r="DN121" s="1277"/>
      <c r="DO121" s="1277"/>
      <c r="DP121" s="1277"/>
      <c r="DQ121" s="1278"/>
      <c r="DR121" s="1277"/>
      <c r="DS121" s="1277"/>
      <c r="DT121" s="1277"/>
      <c r="DU121" s="1278"/>
      <c r="DV121" s="1277"/>
      <c r="DW121" s="1277"/>
      <c r="DX121" s="1277"/>
      <c r="DY121" s="1278"/>
      <c r="DZ121" s="1277"/>
      <c r="EA121" s="1277"/>
      <c r="EB121" s="1277"/>
      <c r="EC121" s="1278"/>
      <c r="ED121" s="1277"/>
      <c r="EE121" s="1277"/>
      <c r="EF121" s="1277"/>
      <c r="EG121" s="1278"/>
      <c r="EH121" s="1277"/>
      <c r="EI121" s="1277"/>
      <c r="EJ121" s="1277"/>
      <c r="EK121" s="1278"/>
      <c r="EL121" s="1277"/>
      <c r="EM121" s="1277"/>
      <c r="EN121" s="1277"/>
      <c r="EO121" s="1278"/>
      <c r="EP121" s="1277"/>
      <c r="EQ121" s="1277"/>
      <c r="ER121" s="1277"/>
      <c r="ES121" s="1278"/>
      <c r="ET121" s="1277"/>
      <c r="EU121" s="1277"/>
      <c r="EV121" s="1277"/>
      <c r="EW121" s="1278"/>
      <c r="EX121" s="1277"/>
      <c r="EY121" s="1277"/>
      <c r="EZ121" s="1277"/>
      <c r="FA121" s="1278"/>
      <c r="FB121" s="1277"/>
      <c r="FC121" s="1277"/>
      <c r="FD121" s="1277"/>
      <c r="FE121" s="1278"/>
      <c r="FF121" s="1277"/>
      <c r="FG121" s="1277"/>
      <c r="FH121" s="1277"/>
      <c r="FI121" s="1278"/>
      <c r="FJ121" s="1277"/>
      <c r="FK121" s="1277"/>
      <c r="FL121" s="1277"/>
      <c r="FM121" s="1278"/>
      <c r="FN121" s="1277"/>
      <c r="FO121" s="1277"/>
      <c r="FP121" s="1277"/>
      <c r="FQ121" s="1278"/>
      <c r="FR121" s="1277"/>
      <c r="FS121" s="1277"/>
      <c r="FT121" s="1277"/>
      <c r="FU121" s="1278"/>
      <c r="FV121" s="1277"/>
      <c r="FW121" s="1277"/>
      <c r="FX121" s="1277"/>
      <c r="FY121" s="1278"/>
      <c r="FZ121" s="1277"/>
      <c r="GA121" s="1277"/>
      <c r="GB121" s="1277"/>
      <c r="GC121" s="1278"/>
      <c r="GD121" s="1277"/>
      <c r="GE121" s="1277"/>
      <c r="GF121" s="1277"/>
      <c r="GG121" s="1278"/>
      <c r="GH121" s="1277"/>
      <c r="GI121" s="1277"/>
      <c r="GJ121" s="1277"/>
      <c r="GK121" s="1278"/>
      <c r="GL121" s="1277"/>
      <c r="GM121" s="1277"/>
      <c r="GN121" s="1277"/>
      <c r="GO121" s="1278"/>
      <c r="GP121" s="1277"/>
      <c r="GQ121" s="1277"/>
      <c r="GR121" s="1277"/>
      <c r="GS121" s="1278"/>
      <c r="GT121" s="1277"/>
      <c r="GU121" s="1277"/>
      <c r="GV121" s="1277"/>
      <c r="GW121" s="1278"/>
      <c r="GX121" s="1277"/>
      <c r="GY121" s="1277"/>
      <c r="GZ121" s="1277"/>
      <c r="HA121" s="1278"/>
      <c r="HB121" s="1277"/>
      <c r="HC121" s="1277"/>
      <c r="HD121" s="1277"/>
      <c r="HE121" s="1278"/>
      <c r="HF121" s="1277"/>
      <c r="HG121" s="1277"/>
      <c r="HH121" s="1277"/>
      <c r="HI121" s="1278"/>
      <c r="HJ121" s="1277"/>
      <c r="HK121" s="1277"/>
      <c r="HL121" s="1277"/>
      <c r="HM121" s="1278"/>
      <c r="HN121" s="1277"/>
      <c r="HO121" s="1277"/>
      <c r="HP121" s="1277"/>
      <c r="HQ121" s="1278"/>
      <c r="HR121" s="1277"/>
      <c r="HS121" s="1277"/>
      <c r="HT121" s="1277"/>
      <c r="HU121" s="1278"/>
      <c r="HV121" s="1277"/>
      <c r="HW121" s="1277"/>
      <c r="HX121" s="1277"/>
      <c r="HY121" s="1278"/>
      <c r="HZ121" s="1277"/>
      <c r="IA121" s="1277"/>
      <c r="IB121" s="1277"/>
      <c r="IC121" s="1278"/>
      <c r="ID121" s="1277"/>
      <c r="IE121" s="1277"/>
      <c r="IF121" s="1277"/>
      <c r="IG121" s="1278"/>
      <c r="IH121" s="1277"/>
      <c r="II121" s="1277"/>
      <c r="IJ121" s="1277"/>
      <c r="IK121" s="1278"/>
      <c r="IL121" s="1277"/>
      <c r="IM121" s="1277"/>
      <c r="IN121" s="1277"/>
      <c r="IO121" s="1278"/>
      <c r="IP121" s="1277"/>
      <c r="IQ121" s="1277"/>
      <c r="IR121" s="1277"/>
      <c r="IS121" s="1278"/>
      <c r="IT121" s="1277"/>
      <c r="IU121" s="1277"/>
      <c r="IV121" s="1277"/>
      <c r="IW121" s="1278"/>
      <c r="IX121" s="1277"/>
      <c r="IY121" s="1277"/>
      <c r="IZ121" s="1277"/>
      <c r="JA121" s="1278"/>
      <c r="JB121" s="1277"/>
      <c r="JC121" s="1277"/>
      <c r="JD121" s="1277"/>
      <c r="JE121" s="1278"/>
      <c r="JF121" s="1277"/>
      <c r="JG121" s="1277"/>
      <c r="JH121" s="1277"/>
      <c r="JI121" s="1278"/>
      <c r="JJ121" s="1277"/>
      <c r="JK121" s="1277"/>
      <c r="JL121" s="1277"/>
      <c r="JM121" s="1278"/>
      <c r="JN121" s="1277"/>
      <c r="JO121" s="1277"/>
      <c r="JP121" s="1277"/>
      <c r="JQ121" s="1278"/>
      <c r="JR121" s="1277"/>
      <c r="JS121" s="1277"/>
      <c r="JT121" s="1277"/>
      <c r="JU121" s="1278"/>
      <c r="JV121" s="1277"/>
      <c r="JW121" s="1277"/>
      <c r="JX121" s="1277"/>
      <c r="JY121" s="1278"/>
      <c r="JZ121" s="1277"/>
      <c r="KA121" s="1277"/>
      <c r="KB121" s="1277"/>
      <c r="KC121" s="1278"/>
      <c r="KD121" s="1277"/>
      <c r="KE121" s="1277"/>
      <c r="KF121" s="1277"/>
      <c r="KG121" s="1278"/>
      <c r="KH121" s="1277"/>
      <c r="KI121" s="1277"/>
      <c r="KJ121" s="1277"/>
      <c r="KK121" s="1278"/>
      <c r="KL121" s="1277"/>
      <c r="KM121" s="1277"/>
      <c r="KN121" s="1277"/>
      <c r="KO121" s="1278"/>
      <c r="KP121" s="1277"/>
      <c r="KQ121" s="1277"/>
      <c r="KR121" s="1277"/>
      <c r="KS121" s="1278"/>
      <c r="KT121" s="1277"/>
      <c r="KU121" s="1277"/>
      <c r="KV121" s="1277"/>
      <c r="KW121" s="1278"/>
      <c r="KX121" s="1277"/>
      <c r="KY121" s="1277"/>
      <c r="KZ121" s="1277"/>
      <c r="LA121" s="1278"/>
      <c r="LB121" s="1277"/>
      <c r="LC121" s="1277"/>
      <c r="LD121" s="1277"/>
      <c r="LE121" s="1278"/>
      <c r="LF121" s="1277"/>
      <c r="LG121" s="1277"/>
      <c r="LH121" s="1277"/>
      <c r="LI121" s="1278"/>
      <c r="LJ121" s="1277"/>
      <c r="LK121" s="1277"/>
      <c r="LL121" s="1277"/>
      <c r="LM121" s="1278"/>
    </row>
    <row r="122" spans="1:325">
      <c r="A122" s="145"/>
      <c r="B122" s="355" t="s">
        <v>578</v>
      </c>
      <c r="C122" s="170" t="s">
        <v>569</v>
      </c>
      <c r="D122" s="343">
        <f t="shared" si="238"/>
        <v>0</v>
      </c>
      <c r="E122" s="354">
        <f ca="1">IFERROR(D122/$D$112,"")</f>
        <v>0</v>
      </c>
      <c r="F122" s="1277"/>
      <c r="G122" s="1277"/>
      <c r="H122" s="1277"/>
      <c r="I122" s="1278"/>
      <c r="J122" s="1277"/>
      <c r="K122" s="1277"/>
      <c r="L122" s="1277"/>
      <c r="M122" s="1278"/>
      <c r="N122" s="1277"/>
      <c r="O122" s="1277"/>
      <c r="P122" s="1277"/>
      <c r="Q122" s="1278"/>
      <c r="R122" s="1277"/>
      <c r="S122" s="1277"/>
      <c r="T122" s="1277"/>
      <c r="U122" s="1278"/>
      <c r="V122" s="1277"/>
      <c r="W122" s="1277"/>
      <c r="X122" s="1277"/>
      <c r="Y122" s="1278"/>
      <c r="Z122" s="1277"/>
      <c r="AA122" s="1277"/>
      <c r="AB122" s="1277"/>
      <c r="AC122" s="1278"/>
      <c r="AD122" s="1277"/>
      <c r="AE122" s="1277"/>
      <c r="AF122" s="1277"/>
      <c r="AG122" s="1278"/>
      <c r="AH122" s="1277"/>
      <c r="AI122" s="1277"/>
      <c r="AJ122" s="1277"/>
      <c r="AK122" s="1278"/>
      <c r="AL122" s="1277"/>
      <c r="AM122" s="1277"/>
      <c r="AN122" s="1277"/>
      <c r="AO122" s="1278"/>
      <c r="AP122" s="1277"/>
      <c r="AQ122" s="1277"/>
      <c r="AR122" s="1277"/>
      <c r="AS122" s="1278"/>
      <c r="AT122" s="1277"/>
      <c r="AU122" s="1277"/>
      <c r="AV122" s="1277"/>
      <c r="AW122" s="1278"/>
      <c r="AX122" s="1277"/>
      <c r="AY122" s="1277"/>
      <c r="AZ122" s="1277"/>
      <c r="BA122" s="1278"/>
      <c r="BB122" s="1277"/>
      <c r="BC122" s="1277"/>
      <c r="BD122" s="1277"/>
      <c r="BE122" s="1278"/>
      <c r="BF122" s="1277"/>
      <c r="BG122" s="1277"/>
      <c r="BH122" s="1277"/>
      <c r="BI122" s="1278"/>
      <c r="BJ122" s="1277"/>
      <c r="BK122" s="1277"/>
      <c r="BL122" s="1277"/>
      <c r="BM122" s="1278"/>
      <c r="BN122" s="1277"/>
      <c r="BO122" s="1277"/>
      <c r="BP122" s="1277"/>
      <c r="BQ122" s="1278"/>
      <c r="BR122" s="1277"/>
      <c r="BS122" s="1277"/>
      <c r="BT122" s="1277"/>
      <c r="BU122" s="1278"/>
      <c r="BV122" s="1277"/>
      <c r="BW122" s="1277"/>
      <c r="BX122" s="1277"/>
      <c r="BY122" s="1278"/>
      <c r="BZ122" s="1277"/>
      <c r="CA122" s="1277"/>
      <c r="CB122" s="1277"/>
      <c r="CC122" s="1278"/>
      <c r="CD122" s="1277"/>
      <c r="CE122" s="1277"/>
      <c r="CF122" s="1277"/>
      <c r="CG122" s="1278"/>
      <c r="CH122" s="1277"/>
      <c r="CI122" s="1277"/>
      <c r="CJ122" s="1277"/>
      <c r="CK122" s="1278"/>
      <c r="CL122" s="1277"/>
      <c r="CM122" s="1277"/>
      <c r="CN122" s="1277"/>
      <c r="CO122" s="1278"/>
      <c r="CP122" s="1277"/>
      <c r="CQ122" s="1277"/>
      <c r="CR122" s="1277"/>
      <c r="CS122" s="1278"/>
      <c r="CT122" s="1277"/>
      <c r="CU122" s="1277"/>
      <c r="CV122" s="1277"/>
      <c r="CW122" s="1278"/>
      <c r="CX122" s="1277"/>
      <c r="CY122" s="1277"/>
      <c r="CZ122" s="1277"/>
      <c r="DA122" s="1278"/>
      <c r="DB122" s="1277"/>
      <c r="DC122" s="1277"/>
      <c r="DD122" s="1277"/>
      <c r="DE122" s="1278"/>
      <c r="DF122" s="1277"/>
      <c r="DG122" s="1277"/>
      <c r="DH122" s="1277"/>
      <c r="DI122" s="1278"/>
      <c r="DJ122" s="1277"/>
      <c r="DK122" s="1277"/>
      <c r="DL122" s="1277"/>
      <c r="DM122" s="1278"/>
      <c r="DN122" s="1277"/>
      <c r="DO122" s="1277"/>
      <c r="DP122" s="1277"/>
      <c r="DQ122" s="1278"/>
      <c r="DR122" s="1277"/>
      <c r="DS122" s="1277"/>
      <c r="DT122" s="1277"/>
      <c r="DU122" s="1278"/>
      <c r="DV122" s="1277"/>
      <c r="DW122" s="1277"/>
      <c r="DX122" s="1277"/>
      <c r="DY122" s="1278"/>
      <c r="DZ122" s="1277"/>
      <c r="EA122" s="1277"/>
      <c r="EB122" s="1277"/>
      <c r="EC122" s="1278"/>
      <c r="ED122" s="1277"/>
      <c r="EE122" s="1277"/>
      <c r="EF122" s="1277"/>
      <c r="EG122" s="1278"/>
      <c r="EH122" s="1277"/>
      <c r="EI122" s="1277"/>
      <c r="EJ122" s="1277"/>
      <c r="EK122" s="1278"/>
      <c r="EL122" s="1277"/>
      <c r="EM122" s="1277"/>
      <c r="EN122" s="1277"/>
      <c r="EO122" s="1278"/>
      <c r="EP122" s="1277"/>
      <c r="EQ122" s="1277"/>
      <c r="ER122" s="1277"/>
      <c r="ES122" s="1278"/>
      <c r="ET122" s="1277"/>
      <c r="EU122" s="1277"/>
      <c r="EV122" s="1277"/>
      <c r="EW122" s="1278"/>
      <c r="EX122" s="1277"/>
      <c r="EY122" s="1277"/>
      <c r="EZ122" s="1277"/>
      <c r="FA122" s="1278"/>
      <c r="FB122" s="1277"/>
      <c r="FC122" s="1277"/>
      <c r="FD122" s="1277"/>
      <c r="FE122" s="1278"/>
      <c r="FF122" s="1277"/>
      <c r="FG122" s="1277"/>
      <c r="FH122" s="1277"/>
      <c r="FI122" s="1278"/>
      <c r="FJ122" s="1277"/>
      <c r="FK122" s="1277"/>
      <c r="FL122" s="1277"/>
      <c r="FM122" s="1278"/>
      <c r="FN122" s="1277"/>
      <c r="FO122" s="1277"/>
      <c r="FP122" s="1277"/>
      <c r="FQ122" s="1278"/>
      <c r="FR122" s="1277"/>
      <c r="FS122" s="1277"/>
      <c r="FT122" s="1277"/>
      <c r="FU122" s="1278"/>
      <c r="FV122" s="1277"/>
      <c r="FW122" s="1277"/>
      <c r="FX122" s="1277"/>
      <c r="FY122" s="1278"/>
      <c r="FZ122" s="1277"/>
      <c r="GA122" s="1277"/>
      <c r="GB122" s="1277"/>
      <c r="GC122" s="1278"/>
      <c r="GD122" s="1277"/>
      <c r="GE122" s="1277"/>
      <c r="GF122" s="1277"/>
      <c r="GG122" s="1278"/>
      <c r="GH122" s="1277"/>
      <c r="GI122" s="1277"/>
      <c r="GJ122" s="1277"/>
      <c r="GK122" s="1278"/>
      <c r="GL122" s="1277"/>
      <c r="GM122" s="1277"/>
      <c r="GN122" s="1277"/>
      <c r="GO122" s="1278"/>
      <c r="GP122" s="1277"/>
      <c r="GQ122" s="1277"/>
      <c r="GR122" s="1277"/>
      <c r="GS122" s="1278"/>
      <c r="GT122" s="1277"/>
      <c r="GU122" s="1277"/>
      <c r="GV122" s="1277"/>
      <c r="GW122" s="1278"/>
      <c r="GX122" s="1277"/>
      <c r="GY122" s="1277"/>
      <c r="GZ122" s="1277"/>
      <c r="HA122" s="1278"/>
      <c r="HB122" s="1277"/>
      <c r="HC122" s="1277"/>
      <c r="HD122" s="1277"/>
      <c r="HE122" s="1278"/>
      <c r="HF122" s="1277"/>
      <c r="HG122" s="1277"/>
      <c r="HH122" s="1277"/>
      <c r="HI122" s="1278"/>
      <c r="HJ122" s="1277"/>
      <c r="HK122" s="1277"/>
      <c r="HL122" s="1277"/>
      <c r="HM122" s="1278"/>
      <c r="HN122" s="1277"/>
      <c r="HO122" s="1277"/>
      <c r="HP122" s="1277"/>
      <c r="HQ122" s="1278"/>
      <c r="HR122" s="1277"/>
      <c r="HS122" s="1277"/>
      <c r="HT122" s="1277"/>
      <c r="HU122" s="1278"/>
      <c r="HV122" s="1277"/>
      <c r="HW122" s="1277"/>
      <c r="HX122" s="1277"/>
      <c r="HY122" s="1278"/>
      <c r="HZ122" s="1277"/>
      <c r="IA122" s="1277"/>
      <c r="IB122" s="1277"/>
      <c r="IC122" s="1278"/>
      <c r="ID122" s="1277"/>
      <c r="IE122" s="1277"/>
      <c r="IF122" s="1277"/>
      <c r="IG122" s="1278"/>
      <c r="IH122" s="1277"/>
      <c r="II122" s="1277"/>
      <c r="IJ122" s="1277"/>
      <c r="IK122" s="1278"/>
      <c r="IL122" s="1277"/>
      <c r="IM122" s="1277"/>
      <c r="IN122" s="1277"/>
      <c r="IO122" s="1278"/>
      <c r="IP122" s="1277"/>
      <c r="IQ122" s="1277"/>
      <c r="IR122" s="1277"/>
      <c r="IS122" s="1278"/>
      <c r="IT122" s="1277"/>
      <c r="IU122" s="1277"/>
      <c r="IV122" s="1277"/>
      <c r="IW122" s="1278"/>
      <c r="IX122" s="1277"/>
      <c r="IY122" s="1277"/>
      <c r="IZ122" s="1277"/>
      <c r="JA122" s="1278"/>
      <c r="JB122" s="1277"/>
      <c r="JC122" s="1277"/>
      <c r="JD122" s="1277"/>
      <c r="JE122" s="1278"/>
      <c r="JF122" s="1277"/>
      <c r="JG122" s="1277"/>
      <c r="JH122" s="1277"/>
      <c r="JI122" s="1278"/>
      <c r="JJ122" s="1277"/>
      <c r="JK122" s="1277"/>
      <c r="JL122" s="1277"/>
      <c r="JM122" s="1278"/>
      <c r="JN122" s="1277"/>
      <c r="JO122" s="1277"/>
      <c r="JP122" s="1277"/>
      <c r="JQ122" s="1278"/>
      <c r="JR122" s="1277"/>
      <c r="JS122" s="1277"/>
      <c r="JT122" s="1277"/>
      <c r="JU122" s="1278"/>
      <c r="JV122" s="1277"/>
      <c r="JW122" s="1277"/>
      <c r="JX122" s="1277"/>
      <c r="JY122" s="1278"/>
      <c r="JZ122" s="1277"/>
      <c r="KA122" s="1277"/>
      <c r="KB122" s="1277"/>
      <c r="KC122" s="1278"/>
      <c r="KD122" s="1277"/>
      <c r="KE122" s="1277"/>
      <c r="KF122" s="1277"/>
      <c r="KG122" s="1278"/>
      <c r="KH122" s="1277"/>
      <c r="KI122" s="1277"/>
      <c r="KJ122" s="1277"/>
      <c r="KK122" s="1278"/>
      <c r="KL122" s="1277"/>
      <c r="KM122" s="1277"/>
      <c r="KN122" s="1277"/>
      <c r="KO122" s="1278"/>
      <c r="KP122" s="1277"/>
      <c r="KQ122" s="1277"/>
      <c r="KR122" s="1277"/>
      <c r="KS122" s="1278"/>
      <c r="KT122" s="1277"/>
      <c r="KU122" s="1277"/>
      <c r="KV122" s="1277"/>
      <c r="KW122" s="1278"/>
      <c r="KX122" s="1277"/>
      <c r="KY122" s="1277"/>
      <c r="KZ122" s="1277"/>
      <c r="LA122" s="1278"/>
      <c r="LB122" s="1277"/>
      <c r="LC122" s="1277"/>
      <c r="LD122" s="1277"/>
      <c r="LE122" s="1278"/>
      <c r="LF122" s="1277"/>
      <c r="LG122" s="1277"/>
      <c r="LH122" s="1277"/>
      <c r="LI122" s="1278"/>
      <c r="LJ122" s="1277"/>
      <c r="LK122" s="1277"/>
      <c r="LL122" s="1277"/>
      <c r="LM122" s="1278"/>
    </row>
    <row r="123" spans="1:325">
      <c r="A123" s="145"/>
      <c r="B123" s="351" t="s">
        <v>579</v>
      </c>
      <c r="C123" s="352" t="s">
        <v>580</v>
      </c>
      <c r="D123" s="353">
        <f t="shared" si="238"/>
        <v>0</v>
      </c>
      <c r="E123" s="354">
        <f ca="1">SUM(E124:E125)</f>
        <v>0</v>
      </c>
      <c r="F123" s="1288">
        <f>SUM(F124:I125)</f>
        <v>0</v>
      </c>
      <c r="G123" s="1288"/>
      <c r="H123" s="1288"/>
      <c r="I123" s="1289"/>
      <c r="J123" s="1288">
        <f t="shared" ref="J123" si="476">SUM(J124:M125)</f>
        <v>0</v>
      </c>
      <c r="K123" s="1288"/>
      <c r="L123" s="1288"/>
      <c r="M123" s="1289"/>
      <c r="N123" s="1288">
        <f t="shared" ref="N123" si="477">SUM(N124:Q125)</f>
        <v>0</v>
      </c>
      <c r="O123" s="1288"/>
      <c r="P123" s="1288"/>
      <c r="Q123" s="1289"/>
      <c r="R123" s="1288">
        <f t="shared" ref="R123" si="478">SUM(R124:U125)</f>
        <v>0</v>
      </c>
      <c r="S123" s="1288"/>
      <c r="T123" s="1288"/>
      <c r="U123" s="1289"/>
      <c r="V123" s="1288">
        <f t="shared" ref="V123" si="479">SUM(V124:Y125)</f>
        <v>0</v>
      </c>
      <c r="W123" s="1288"/>
      <c r="X123" s="1288"/>
      <c r="Y123" s="1289"/>
      <c r="Z123" s="1288">
        <f t="shared" ref="Z123" si="480">SUM(Z124:AC125)</f>
        <v>0</v>
      </c>
      <c r="AA123" s="1288"/>
      <c r="AB123" s="1288"/>
      <c r="AC123" s="1289"/>
      <c r="AD123" s="1288">
        <f t="shared" ref="AD123" si="481">SUM(AD124:AG125)</f>
        <v>0</v>
      </c>
      <c r="AE123" s="1288"/>
      <c r="AF123" s="1288"/>
      <c r="AG123" s="1289"/>
      <c r="AH123" s="1288">
        <f t="shared" ref="AH123" si="482">SUM(AH124:AK125)</f>
        <v>0</v>
      </c>
      <c r="AI123" s="1288"/>
      <c r="AJ123" s="1288"/>
      <c r="AK123" s="1289"/>
      <c r="AL123" s="1288">
        <f t="shared" ref="AL123" si="483">SUM(AL124:AO125)</f>
        <v>0</v>
      </c>
      <c r="AM123" s="1288"/>
      <c r="AN123" s="1288"/>
      <c r="AO123" s="1289"/>
      <c r="AP123" s="1288">
        <f t="shared" ref="AP123" si="484">SUM(AP124:AS125)</f>
        <v>0</v>
      </c>
      <c r="AQ123" s="1288"/>
      <c r="AR123" s="1288"/>
      <c r="AS123" s="1289"/>
      <c r="AT123" s="1288">
        <f t="shared" ref="AT123" si="485">SUM(AT124:AW125)</f>
        <v>0</v>
      </c>
      <c r="AU123" s="1288"/>
      <c r="AV123" s="1288"/>
      <c r="AW123" s="1289"/>
      <c r="AX123" s="1288">
        <f t="shared" ref="AX123" si="486">SUM(AX124:BA125)</f>
        <v>0</v>
      </c>
      <c r="AY123" s="1288"/>
      <c r="AZ123" s="1288"/>
      <c r="BA123" s="1289"/>
      <c r="BB123" s="1288">
        <f t="shared" ref="BB123" si="487">SUM(BB124:BE125)</f>
        <v>0</v>
      </c>
      <c r="BC123" s="1288"/>
      <c r="BD123" s="1288"/>
      <c r="BE123" s="1289"/>
      <c r="BF123" s="1288">
        <f t="shared" ref="BF123" si="488">SUM(BF124:BI125)</f>
        <v>0</v>
      </c>
      <c r="BG123" s="1288"/>
      <c r="BH123" s="1288"/>
      <c r="BI123" s="1289"/>
      <c r="BJ123" s="1288">
        <f t="shared" ref="BJ123" si="489">SUM(BJ124:BM125)</f>
        <v>0</v>
      </c>
      <c r="BK123" s="1288"/>
      <c r="BL123" s="1288"/>
      <c r="BM123" s="1289"/>
      <c r="BN123" s="1288">
        <f t="shared" ref="BN123" si="490">SUM(BN124:BQ125)</f>
        <v>0</v>
      </c>
      <c r="BO123" s="1288"/>
      <c r="BP123" s="1288"/>
      <c r="BQ123" s="1289"/>
      <c r="BR123" s="1288">
        <f t="shared" ref="BR123" si="491">SUM(BR124:BU125)</f>
        <v>0</v>
      </c>
      <c r="BS123" s="1288"/>
      <c r="BT123" s="1288"/>
      <c r="BU123" s="1289"/>
      <c r="BV123" s="1288">
        <f t="shared" ref="BV123" si="492">SUM(BV124:BY125)</f>
        <v>0</v>
      </c>
      <c r="BW123" s="1288"/>
      <c r="BX123" s="1288"/>
      <c r="BY123" s="1289"/>
      <c r="BZ123" s="1288">
        <f t="shared" ref="BZ123" si="493">SUM(BZ124:CC125)</f>
        <v>0</v>
      </c>
      <c r="CA123" s="1288"/>
      <c r="CB123" s="1288"/>
      <c r="CC123" s="1289"/>
      <c r="CD123" s="1288">
        <f t="shared" ref="CD123" si="494">SUM(CD124:CG125)</f>
        <v>0</v>
      </c>
      <c r="CE123" s="1288"/>
      <c r="CF123" s="1288"/>
      <c r="CG123" s="1289"/>
      <c r="CH123" s="1288">
        <f t="shared" ref="CH123" si="495">SUM(CH124:CK125)</f>
        <v>0</v>
      </c>
      <c r="CI123" s="1288"/>
      <c r="CJ123" s="1288"/>
      <c r="CK123" s="1289"/>
      <c r="CL123" s="1288">
        <f t="shared" ref="CL123" si="496">SUM(CL124:CO125)</f>
        <v>0</v>
      </c>
      <c r="CM123" s="1288"/>
      <c r="CN123" s="1288"/>
      <c r="CO123" s="1289"/>
      <c r="CP123" s="1288">
        <f t="shared" ref="CP123" si="497">SUM(CP124:CS125)</f>
        <v>0</v>
      </c>
      <c r="CQ123" s="1288"/>
      <c r="CR123" s="1288"/>
      <c r="CS123" s="1289"/>
      <c r="CT123" s="1288">
        <f t="shared" ref="CT123" si="498">SUM(CT124:CW125)</f>
        <v>0</v>
      </c>
      <c r="CU123" s="1288"/>
      <c r="CV123" s="1288"/>
      <c r="CW123" s="1289"/>
      <c r="CX123" s="1288">
        <f t="shared" ref="CX123" si="499">SUM(CX124:DA125)</f>
        <v>0</v>
      </c>
      <c r="CY123" s="1288"/>
      <c r="CZ123" s="1288"/>
      <c r="DA123" s="1289"/>
      <c r="DB123" s="1288">
        <f t="shared" ref="DB123" si="500">SUM(DB124:DE125)</f>
        <v>0</v>
      </c>
      <c r="DC123" s="1288"/>
      <c r="DD123" s="1288"/>
      <c r="DE123" s="1289"/>
      <c r="DF123" s="1288">
        <f t="shared" ref="DF123" si="501">SUM(DF124:DI125)</f>
        <v>0</v>
      </c>
      <c r="DG123" s="1288"/>
      <c r="DH123" s="1288"/>
      <c r="DI123" s="1289"/>
      <c r="DJ123" s="1288">
        <f t="shared" ref="DJ123" si="502">SUM(DJ124:DM125)</f>
        <v>0</v>
      </c>
      <c r="DK123" s="1288"/>
      <c r="DL123" s="1288"/>
      <c r="DM123" s="1289"/>
      <c r="DN123" s="1288">
        <f t="shared" ref="DN123" si="503">SUM(DN124:DQ125)</f>
        <v>0</v>
      </c>
      <c r="DO123" s="1288"/>
      <c r="DP123" s="1288"/>
      <c r="DQ123" s="1289"/>
      <c r="DR123" s="1288">
        <f t="shared" ref="DR123" si="504">SUM(DR124:DU125)</f>
        <v>0</v>
      </c>
      <c r="DS123" s="1288"/>
      <c r="DT123" s="1288"/>
      <c r="DU123" s="1289"/>
      <c r="DV123" s="1288">
        <f t="shared" ref="DV123" si="505">SUM(DV124:DY125)</f>
        <v>0</v>
      </c>
      <c r="DW123" s="1288"/>
      <c r="DX123" s="1288"/>
      <c r="DY123" s="1289"/>
      <c r="DZ123" s="1288">
        <f t="shared" ref="DZ123" si="506">SUM(DZ124:EC125)</f>
        <v>0</v>
      </c>
      <c r="EA123" s="1288"/>
      <c r="EB123" s="1288"/>
      <c r="EC123" s="1289"/>
      <c r="ED123" s="1288">
        <f t="shared" ref="ED123" si="507">SUM(ED124:EG125)</f>
        <v>0</v>
      </c>
      <c r="EE123" s="1288"/>
      <c r="EF123" s="1288"/>
      <c r="EG123" s="1289"/>
      <c r="EH123" s="1288">
        <f t="shared" ref="EH123" si="508">SUM(EH124:EK125)</f>
        <v>0</v>
      </c>
      <c r="EI123" s="1288"/>
      <c r="EJ123" s="1288"/>
      <c r="EK123" s="1289"/>
      <c r="EL123" s="1288">
        <f t="shared" ref="EL123" si="509">SUM(EL124:EO125)</f>
        <v>0</v>
      </c>
      <c r="EM123" s="1288"/>
      <c r="EN123" s="1288"/>
      <c r="EO123" s="1289"/>
      <c r="EP123" s="1288">
        <f t="shared" ref="EP123" si="510">SUM(EP124:ES125)</f>
        <v>0</v>
      </c>
      <c r="EQ123" s="1288"/>
      <c r="ER123" s="1288"/>
      <c r="ES123" s="1289"/>
      <c r="ET123" s="1288">
        <f t="shared" ref="ET123" si="511">SUM(ET124:EW125)</f>
        <v>0</v>
      </c>
      <c r="EU123" s="1288"/>
      <c r="EV123" s="1288"/>
      <c r="EW123" s="1289"/>
      <c r="EX123" s="1288">
        <f t="shared" ref="EX123" si="512">SUM(EX124:FA125)</f>
        <v>0</v>
      </c>
      <c r="EY123" s="1288"/>
      <c r="EZ123" s="1288"/>
      <c r="FA123" s="1289"/>
      <c r="FB123" s="1288">
        <f t="shared" ref="FB123" si="513">SUM(FB124:FE125)</f>
        <v>0</v>
      </c>
      <c r="FC123" s="1288"/>
      <c r="FD123" s="1288"/>
      <c r="FE123" s="1289"/>
      <c r="FF123" s="1288">
        <f t="shared" ref="FF123" si="514">SUM(FF124:FI125)</f>
        <v>0</v>
      </c>
      <c r="FG123" s="1288"/>
      <c r="FH123" s="1288"/>
      <c r="FI123" s="1289"/>
      <c r="FJ123" s="1288">
        <f t="shared" ref="FJ123" si="515">SUM(FJ124:FM125)</f>
        <v>0</v>
      </c>
      <c r="FK123" s="1288"/>
      <c r="FL123" s="1288"/>
      <c r="FM123" s="1289"/>
      <c r="FN123" s="1288">
        <f t="shared" ref="FN123" si="516">SUM(FN124:FQ125)</f>
        <v>0</v>
      </c>
      <c r="FO123" s="1288"/>
      <c r="FP123" s="1288"/>
      <c r="FQ123" s="1289"/>
      <c r="FR123" s="1288">
        <f t="shared" ref="FR123" si="517">SUM(FR124:FU125)</f>
        <v>0</v>
      </c>
      <c r="FS123" s="1288"/>
      <c r="FT123" s="1288"/>
      <c r="FU123" s="1289"/>
      <c r="FV123" s="1288">
        <f t="shared" ref="FV123" si="518">SUM(FV124:FY125)</f>
        <v>0</v>
      </c>
      <c r="FW123" s="1288"/>
      <c r="FX123" s="1288"/>
      <c r="FY123" s="1289"/>
      <c r="FZ123" s="1288">
        <f t="shared" ref="FZ123" si="519">SUM(FZ124:GC125)</f>
        <v>0</v>
      </c>
      <c r="GA123" s="1288"/>
      <c r="GB123" s="1288"/>
      <c r="GC123" s="1289"/>
      <c r="GD123" s="1288">
        <f t="shared" ref="GD123" si="520">SUM(GD124:GG125)</f>
        <v>0</v>
      </c>
      <c r="GE123" s="1288"/>
      <c r="GF123" s="1288"/>
      <c r="GG123" s="1289"/>
      <c r="GH123" s="1288">
        <f t="shared" ref="GH123" si="521">SUM(GH124:GK125)</f>
        <v>0</v>
      </c>
      <c r="GI123" s="1288"/>
      <c r="GJ123" s="1288"/>
      <c r="GK123" s="1289"/>
      <c r="GL123" s="1288">
        <f t="shared" ref="GL123" si="522">SUM(GL124:GO125)</f>
        <v>0</v>
      </c>
      <c r="GM123" s="1288"/>
      <c r="GN123" s="1288"/>
      <c r="GO123" s="1289"/>
      <c r="GP123" s="1288">
        <f t="shared" ref="GP123" si="523">SUM(GP124:GS125)</f>
        <v>0</v>
      </c>
      <c r="GQ123" s="1288"/>
      <c r="GR123" s="1288"/>
      <c r="GS123" s="1289"/>
      <c r="GT123" s="1288">
        <f t="shared" ref="GT123" si="524">SUM(GT124:GW125)</f>
        <v>0</v>
      </c>
      <c r="GU123" s="1288"/>
      <c r="GV123" s="1288"/>
      <c r="GW123" s="1289"/>
      <c r="GX123" s="1288">
        <f t="shared" ref="GX123" si="525">SUM(GX124:HA125)</f>
        <v>0</v>
      </c>
      <c r="GY123" s="1288"/>
      <c r="GZ123" s="1288"/>
      <c r="HA123" s="1289"/>
      <c r="HB123" s="1288">
        <f t="shared" ref="HB123" si="526">SUM(HB124:HE125)</f>
        <v>0</v>
      </c>
      <c r="HC123" s="1288"/>
      <c r="HD123" s="1288"/>
      <c r="HE123" s="1289"/>
      <c r="HF123" s="1288">
        <f t="shared" ref="HF123" si="527">SUM(HF124:HI125)</f>
        <v>0</v>
      </c>
      <c r="HG123" s="1288"/>
      <c r="HH123" s="1288"/>
      <c r="HI123" s="1289"/>
      <c r="HJ123" s="1288">
        <f t="shared" ref="HJ123" si="528">SUM(HJ124:HM125)</f>
        <v>0</v>
      </c>
      <c r="HK123" s="1288"/>
      <c r="HL123" s="1288"/>
      <c r="HM123" s="1289"/>
      <c r="HN123" s="1288">
        <f t="shared" ref="HN123" si="529">SUM(HN124:HQ125)</f>
        <v>0</v>
      </c>
      <c r="HO123" s="1288"/>
      <c r="HP123" s="1288"/>
      <c r="HQ123" s="1289"/>
      <c r="HR123" s="1288">
        <f t="shared" ref="HR123" si="530">SUM(HR124:HU125)</f>
        <v>0</v>
      </c>
      <c r="HS123" s="1288"/>
      <c r="HT123" s="1288"/>
      <c r="HU123" s="1289"/>
      <c r="HV123" s="1288">
        <f t="shared" ref="HV123" si="531">SUM(HV124:HY125)</f>
        <v>0</v>
      </c>
      <c r="HW123" s="1288"/>
      <c r="HX123" s="1288"/>
      <c r="HY123" s="1289"/>
      <c r="HZ123" s="1288">
        <f t="shared" ref="HZ123" si="532">SUM(HZ124:IC125)</f>
        <v>0</v>
      </c>
      <c r="IA123" s="1288"/>
      <c r="IB123" s="1288"/>
      <c r="IC123" s="1289"/>
      <c r="ID123" s="1288">
        <f t="shared" ref="ID123" si="533">SUM(ID124:IG125)</f>
        <v>0</v>
      </c>
      <c r="IE123" s="1288"/>
      <c r="IF123" s="1288"/>
      <c r="IG123" s="1289"/>
      <c r="IH123" s="1288">
        <f t="shared" ref="IH123" si="534">SUM(IH124:IK125)</f>
        <v>0</v>
      </c>
      <c r="II123" s="1288"/>
      <c r="IJ123" s="1288"/>
      <c r="IK123" s="1289"/>
      <c r="IL123" s="1288">
        <f t="shared" ref="IL123" si="535">SUM(IL124:IO125)</f>
        <v>0</v>
      </c>
      <c r="IM123" s="1288"/>
      <c r="IN123" s="1288"/>
      <c r="IO123" s="1289"/>
      <c r="IP123" s="1288">
        <f t="shared" ref="IP123" si="536">SUM(IP124:IS125)</f>
        <v>0</v>
      </c>
      <c r="IQ123" s="1288"/>
      <c r="IR123" s="1288"/>
      <c r="IS123" s="1289"/>
      <c r="IT123" s="1288">
        <f t="shared" ref="IT123" si="537">SUM(IT124:IW125)</f>
        <v>0</v>
      </c>
      <c r="IU123" s="1288"/>
      <c r="IV123" s="1288"/>
      <c r="IW123" s="1289"/>
      <c r="IX123" s="1288">
        <f t="shared" ref="IX123" si="538">SUM(IX124:JA125)</f>
        <v>0</v>
      </c>
      <c r="IY123" s="1288"/>
      <c r="IZ123" s="1288"/>
      <c r="JA123" s="1289"/>
      <c r="JB123" s="1288">
        <f t="shared" ref="JB123" si="539">SUM(JB124:JE125)</f>
        <v>0</v>
      </c>
      <c r="JC123" s="1288"/>
      <c r="JD123" s="1288"/>
      <c r="JE123" s="1289"/>
      <c r="JF123" s="1288">
        <f t="shared" ref="JF123" si="540">SUM(JF124:JI125)</f>
        <v>0</v>
      </c>
      <c r="JG123" s="1288"/>
      <c r="JH123" s="1288"/>
      <c r="JI123" s="1289"/>
      <c r="JJ123" s="1288">
        <f t="shared" ref="JJ123" si="541">SUM(JJ124:JM125)</f>
        <v>0</v>
      </c>
      <c r="JK123" s="1288"/>
      <c r="JL123" s="1288"/>
      <c r="JM123" s="1289"/>
      <c r="JN123" s="1288">
        <f t="shared" ref="JN123" si="542">SUM(JN124:JQ125)</f>
        <v>0</v>
      </c>
      <c r="JO123" s="1288"/>
      <c r="JP123" s="1288"/>
      <c r="JQ123" s="1289"/>
      <c r="JR123" s="1288">
        <f t="shared" ref="JR123" si="543">SUM(JR124:JU125)</f>
        <v>0</v>
      </c>
      <c r="JS123" s="1288"/>
      <c r="JT123" s="1288"/>
      <c r="JU123" s="1289"/>
      <c r="JV123" s="1288">
        <f t="shared" ref="JV123" si="544">SUM(JV124:JY125)</f>
        <v>0</v>
      </c>
      <c r="JW123" s="1288"/>
      <c r="JX123" s="1288"/>
      <c r="JY123" s="1289"/>
      <c r="JZ123" s="1288">
        <f t="shared" ref="JZ123" si="545">SUM(JZ124:KC125)</f>
        <v>0</v>
      </c>
      <c r="KA123" s="1288"/>
      <c r="KB123" s="1288"/>
      <c r="KC123" s="1289"/>
      <c r="KD123" s="1288">
        <f t="shared" ref="KD123" si="546">SUM(KD124:KG125)</f>
        <v>0</v>
      </c>
      <c r="KE123" s="1288"/>
      <c r="KF123" s="1288"/>
      <c r="KG123" s="1289"/>
      <c r="KH123" s="1288">
        <f t="shared" ref="KH123" si="547">SUM(KH124:KK125)</f>
        <v>0</v>
      </c>
      <c r="KI123" s="1288"/>
      <c r="KJ123" s="1288"/>
      <c r="KK123" s="1289"/>
      <c r="KL123" s="1288">
        <f t="shared" ref="KL123" si="548">SUM(KL124:KO125)</f>
        <v>0</v>
      </c>
      <c r="KM123" s="1288"/>
      <c r="KN123" s="1288"/>
      <c r="KO123" s="1289"/>
      <c r="KP123" s="1288">
        <f t="shared" ref="KP123" si="549">SUM(KP124:KS125)</f>
        <v>0</v>
      </c>
      <c r="KQ123" s="1288"/>
      <c r="KR123" s="1288"/>
      <c r="KS123" s="1289"/>
      <c r="KT123" s="1288">
        <f t="shared" ref="KT123" si="550">SUM(KT124:KW125)</f>
        <v>0</v>
      </c>
      <c r="KU123" s="1288"/>
      <c r="KV123" s="1288"/>
      <c r="KW123" s="1289"/>
      <c r="KX123" s="1288">
        <f t="shared" ref="KX123" si="551">SUM(KX124:LA125)</f>
        <v>0</v>
      </c>
      <c r="KY123" s="1288"/>
      <c r="KZ123" s="1288"/>
      <c r="LA123" s="1289"/>
      <c r="LB123" s="1288">
        <f t="shared" ref="LB123" si="552">SUM(LB124:LE125)</f>
        <v>0</v>
      </c>
      <c r="LC123" s="1288"/>
      <c r="LD123" s="1288"/>
      <c r="LE123" s="1289"/>
      <c r="LF123" s="1288">
        <f t="shared" ref="LF123" si="553">SUM(LF124:LI125)</f>
        <v>0</v>
      </c>
      <c r="LG123" s="1288"/>
      <c r="LH123" s="1288"/>
      <c r="LI123" s="1289"/>
      <c r="LJ123" s="1288">
        <f t="shared" ref="LJ123" si="554">SUM(LJ124:LM125)</f>
        <v>0</v>
      </c>
      <c r="LK123" s="1288"/>
      <c r="LL123" s="1288"/>
      <c r="LM123" s="1289"/>
    </row>
    <row r="124" spans="1:325">
      <c r="A124" s="145"/>
      <c r="B124" s="355" t="s">
        <v>581</v>
      </c>
      <c r="C124" s="170" t="s">
        <v>569</v>
      </c>
      <c r="D124" s="343">
        <f t="shared" si="238"/>
        <v>0</v>
      </c>
      <c r="E124" s="354">
        <f ca="1">IFERROR(D124/$D$112,"")</f>
        <v>0</v>
      </c>
      <c r="F124" s="1277"/>
      <c r="G124" s="1277"/>
      <c r="H124" s="1277"/>
      <c r="I124" s="1278"/>
      <c r="J124" s="1277"/>
      <c r="K124" s="1277"/>
      <c r="L124" s="1277"/>
      <c r="M124" s="1278"/>
      <c r="N124" s="1277"/>
      <c r="O124" s="1277"/>
      <c r="P124" s="1277"/>
      <c r="Q124" s="1278"/>
      <c r="R124" s="1277"/>
      <c r="S124" s="1277"/>
      <c r="T124" s="1277"/>
      <c r="U124" s="1278"/>
      <c r="V124" s="1277"/>
      <c r="W124" s="1277"/>
      <c r="X124" s="1277"/>
      <c r="Y124" s="1278"/>
      <c r="Z124" s="1277"/>
      <c r="AA124" s="1277"/>
      <c r="AB124" s="1277"/>
      <c r="AC124" s="1278"/>
      <c r="AD124" s="1277"/>
      <c r="AE124" s="1277"/>
      <c r="AF124" s="1277"/>
      <c r="AG124" s="1278"/>
      <c r="AH124" s="1277"/>
      <c r="AI124" s="1277"/>
      <c r="AJ124" s="1277"/>
      <c r="AK124" s="1278"/>
      <c r="AL124" s="1277"/>
      <c r="AM124" s="1277"/>
      <c r="AN124" s="1277"/>
      <c r="AO124" s="1278"/>
      <c r="AP124" s="1277"/>
      <c r="AQ124" s="1277"/>
      <c r="AR124" s="1277"/>
      <c r="AS124" s="1278"/>
      <c r="AT124" s="1277"/>
      <c r="AU124" s="1277"/>
      <c r="AV124" s="1277"/>
      <c r="AW124" s="1278"/>
      <c r="AX124" s="1277"/>
      <c r="AY124" s="1277"/>
      <c r="AZ124" s="1277"/>
      <c r="BA124" s="1278"/>
      <c r="BB124" s="1277"/>
      <c r="BC124" s="1277"/>
      <c r="BD124" s="1277"/>
      <c r="BE124" s="1278"/>
      <c r="BF124" s="1277"/>
      <c r="BG124" s="1277"/>
      <c r="BH124" s="1277"/>
      <c r="BI124" s="1278"/>
      <c r="BJ124" s="1277"/>
      <c r="BK124" s="1277"/>
      <c r="BL124" s="1277"/>
      <c r="BM124" s="1278"/>
      <c r="BN124" s="1277"/>
      <c r="BO124" s="1277"/>
      <c r="BP124" s="1277"/>
      <c r="BQ124" s="1278"/>
      <c r="BR124" s="1277"/>
      <c r="BS124" s="1277"/>
      <c r="BT124" s="1277"/>
      <c r="BU124" s="1278"/>
      <c r="BV124" s="1277"/>
      <c r="BW124" s="1277"/>
      <c r="BX124" s="1277"/>
      <c r="BY124" s="1278"/>
      <c r="BZ124" s="1277"/>
      <c r="CA124" s="1277"/>
      <c r="CB124" s="1277"/>
      <c r="CC124" s="1278"/>
      <c r="CD124" s="1277"/>
      <c r="CE124" s="1277"/>
      <c r="CF124" s="1277"/>
      <c r="CG124" s="1278"/>
      <c r="CH124" s="1277"/>
      <c r="CI124" s="1277"/>
      <c r="CJ124" s="1277"/>
      <c r="CK124" s="1278"/>
      <c r="CL124" s="1277"/>
      <c r="CM124" s="1277"/>
      <c r="CN124" s="1277"/>
      <c r="CO124" s="1278"/>
      <c r="CP124" s="1277"/>
      <c r="CQ124" s="1277"/>
      <c r="CR124" s="1277"/>
      <c r="CS124" s="1278"/>
      <c r="CT124" s="1277"/>
      <c r="CU124" s="1277"/>
      <c r="CV124" s="1277"/>
      <c r="CW124" s="1278"/>
      <c r="CX124" s="1277"/>
      <c r="CY124" s="1277"/>
      <c r="CZ124" s="1277"/>
      <c r="DA124" s="1278"/>
      <c r="DB124" s="1277"/>
      <c r="DC124" s="1277"/>
      <c r="DD124" s="1277"/>
      <c r="DE124" s="1278"/>
      <c r="DF124" s="1277"/>
      <c r="DG124" s="1277"/>
      <c r="DH124" s="1277"/>
      <c r="DI124" s="1278"/>
      <c r="DJ124" s="1277"/>
      <c r="DK124" s="1277"/>
      <c r="DL124" s="1277"/>
      <c r="DM124" s="1278"/>
      <c r="DN124" s="1277"/>
      <c r="DO124" s="1277"/>
      <c r="DP124" s="1277"/>
      <c r="DQ124" s="1278"/>
      <c r="DR124" s="1277"/>
      <c r="DS124" s="1277"/>
      <c r="DT124" s="1277"/>
      <c r="DU124" s="1278"/>
      <c r="DV124" s="1277"/>
      <c r="DW124" s="1277"/>
      <c r="DX124" s="1277"/>
      <c r="DY124" s="1278"/>
      <c r="DZ124" s="1277"/>
      <c r="EA124" s="1277"/>
      <c r="EB124" s="1277"/>
      <c r="EC124" s="1278"/>
      <c r="ED124" s="1277"/>
      <c r="EE124" s="1277"/>
      <c r="EF124" s="1277"/>
      <c r="EG124" s="1278"/>
      <c r="EH124" s="1277"/>
      <c r="EI124" s="1277"/>
      <c r="EJ124" s="1277"/>
      <c r="EK124" s="1278"/>
      <c r="EL124" s="1277"/>
      <c r="EM124" s="1277"/>
      <c r="EN124" s="1277"/>
      <c r="EO124" s="1278"/>
      <c r="EP124" s="1277"/>
      <c r="EQ124" s="1277"/>
      <c r="ER124" s="1277"/>
      <c r="ES124" s="1278"/>
      <c r="ET124" s="1277"/>
      <c r="EU124" s="1277"/>
      <c r="EV124" s="1277"/>
      <c r="EW124" s="1278"/>
      <c r="EX124" s="1277"/>
      <c r="EY124" s="1277"/>
      <c r="EZ124" s="1277"/>
      <c r="FA124" s="1278"/>
      <c r="FB124" s="1277"/>
      <c r="FC124" s="1277"/>
      <c r="FD124" s="1277"/>
      <c r="FE124" s="1278"/>
      <c r="FF124" s="1277"/>
      <c r="FG124" s="1277"/>
      <c r="FH124" s="1277"/>
      <c r="FI124" s="1278"/>
      <c r="FJ124" s="1277"/>
      <c r="FK124" s="1277"/>
      <c r="FL124" s="1277"/>
      <c r="FM124" s="1278"/>
      <c r="FN124" s="1277"/>
      <c r="FO124" s="1277"/>
      <c r="FP124" s="1277"/>
      <c r="FQ124" s="1278"/>
      <c r="FR124" s="1277"/>
      <c r="FS124" s="1277"/>
      <c r="FT124" s="1277"/>
      <c r="FU124" s="1278"/>
      <c r="FV124" s="1277"/>
      <c r="FW124" s="1277"/>
      <c r="FX124" s="1277"/>
      <c r="FY124" s="1278"/>
      <c r="FZ124" s="1277"/>
      <c r="GA124" s="1277"/>
      <c r="GB124" s="1277"/>
      <c r="GC124" s="1278"/>
      <c r="GD124" s="1277"/>
      <c r="GE124" s="1277"/>
      <c r="GF124" s="1277"/>
      <c r="GG124" s="1278"/>
      <c r="GH124" s="1277"/>
      <c r="GI124" s="1277"/>
      <c r="GJ124" s="1277"/>
      <c r="GK124" s="1278"/>
      <c r="GL124" s="1277"/>
      <c r="GM124" s="1277"/>
      <c r="GN124" s="1277"/>
      <c r="GO124" s="1278"/>
      <c r="GP124" s="1277"/>
      <c r="GQ124" s="1277"/>
      <c r="GR124" s="1277"/>
      <c r="GS124" s="1278"/>
      <c r="GT124" s="1277"/>
      <c r="GU124" s="1277"/>
      <c r="GV124" s="1277"/>
      <c r="GW124" s="1278"/>
      <c r="GX124" s="1277"/>
      <c r="GY124" s="1277"/>
      <c r="GZ124" s="1277"/>
      <c r="HA124" s="1278"/>
      <c r="HB124" s="1277"/>
      <c r="HC124" s="1277"/>
      <c r="HD124" s="1277"/>
      <c r="HE124" s="1278"/>
      <c r="HF124" s="1277"/>
      <c r="HG124" s="1277"/>
      <c r="HH124" s="1277"/>
      <c r="HI124" s="1278"/>
      <c r="HJ124" s="1277"/>
      <c r="HK124" s="1277"/>
      <c r="HL124" s="1277"/>
      <c r="HM124" s="1278"/>
      <c r="HN124" s="1277"/>
      <c r="HO124" s="1277"/>
      <c r="HP124" s="1277"/>
      <c r="HQ124" s="1278"/>
      <c r="HR124" s="1277"/>
      <c r="HS124" s="1277"/>
      <c r="HT124" s="1277"/>
      <c r="HU124" s="1278"/>
      <c r="HV124" s="1277"/>
      <c r="HW124" s="1277"/>
      <c r="HX124" s="1277"/>
      <c r="HY124" s="1278"/>
      <c r="HZ124" s="1277"/>
      <c r="IA124" s="1277"/>
      <c r="IB124" s="1277"/>
      <c r="IC124" s="1278"/>
      <c r="ID124" s="1277"/>
      <c r="IE124" s="1277"/>
      <c r="IF124" s="1277"/>
      <c r="IG124" s="1278"/>
      <c r="IH124" s="1277"/>
      <c r="II124" s="1277"/>
      <c r="IJ124" s="1277"/>
      <c r="IK124" s="1278"/>
      <c r="IL124" s="1277"/>
      <c r="IM124" s="1277"/>
      <c r="IN124" s="1277"/>
      <c r="IO124" s="1278"/>
      <c r="IP124" s="1277"/>
      <c r="IQ124" s="1277"/>
      <c r="IR124" s="1277"/>
      <c r="IS124" s="1278"/>
      <c r="IT124" s="1277"/>
      <c r="IU124" s="1277"/>
      <c r="IV124" s="1277"/>
      <c r="IW124" s="1278"/>
      <c r="IX124" s="1277"/>
      <c r="IY124" s="1277"/>
      <c r="IZ124" s="1277"/>
      <c r="JA124" s="1278"/>
      <c r="JB124" s="1277"/>
      <c r="JC124" s="1277"/>
      <c r="JD124" s="1277"/>
      <c r="JE124" s="1278"/>
      <c r="JF124" s="1277"/>
      <c r="JG124" s="1277"/>
      <c r="JH124" s="1277"/>
      <c r="JI124" s="1278"/>
      <c r="JJ124" s="1277"/>
      <c r="JK124" s="1277"/>
      <c r="JL124" s="1277"/>
      <c r="JM124" s="1278"/>
      <c r="JN124" s="1277"/>
      <c r="JO124" s="1277"/>
      <c r="JP124" s="1277"/>
      <c r="JQ124" s="1278"/>
      <c r="JR124" s="1277"/>
      <c r="JS124" s="1277"/>
      <c r="JT124" s="1277"/>
      <c r="JU124" s="1278"/>
      <c r="JV124" s="1277"/>
      <c r="JW124" s="1277"/>
      <c r="JX124" s="1277"/>
      <c r="JY124" s="1278"/>
      <c r="JZ124" s="1277"/>
      <c r="KA124" s="1277"/>
      <c r="KB124" s="1277"/>
      <c r="KC124" s="1278"/>
      <c r="KD124" s="1277"/>
      <c r="KE124" s="1277"/>
      <c r="KF124" s="1277"/>
      <c r="KG124" s="1278"/>
      <c r="KH124" s="1277"/>
      <c r="KI124" s="1277"/>
      <c r="KJ124" s="1277"/>
      <c r="KK124" s="1278"/>
      <c r="KL124" s="1277"/>
      <c r="KM124" s="1277"/>
      <c r="KN124" s="1277"/>
      <c r="KO124" s="1278"/>
      <c r="KP124" s="1277"/>
      <c r="KQ124" s="1277"/>
      <c r="KR124" s="1277"/>
      <c r="KS124" s="1278"/>
      <c r="KT124" s="1277"/>
      <c r="KU124" s="1277"/>
      <c r="KV124" s="1277"/>
      <c r="KW124" s="1278"/>
      <c r="KX124" s="1277"/>
      <c r="KY124" s="1277"/>
      <c r="KZ124" s="1277"/>
      <c r="LA124" s="1278"/>
      <c r="LB124" s="1277"/>
      <c r="LC124" s="1277"/>
      <c r="LD124" s="1277"/>
      <c r="LE124" s="1278"/>
      <c r="LF124" s="1277"/>
      <c r="LG124" s="1277"/>
      <c r="LH124" s="1277"/>
      <c r="LI124" s="1278"/>
      <c r="LJ124" s="1277"/>
      <c r="LK124" s="1277"/>
      <c r="LL124" s="1277"/>
      <c r="LM124" s="1278"/>
    </row>
    <row r="125" spans="1:325">
      <c r="A125" s="145"/>
      <c r="B125" s="355" t="s">
        <v>582</v>
      </c>
      <c r="C125" s="170" t="s">
        <v>569</v>
      </c>
      <c r="D125" s="343">
        <f t="shared" si="238"/>
        <v>0</v>
      </c>
      <c r="E125" s="354">
        <f ca="1">IFERROR(D125/$D$112,"")</f>
        <v>0</v>
      </c>
      <c r="F125" s="1277"/>
      <c r="G125" s="1277"/>
      <c r="H125" s="1277"/>
      <c r="I125" s="1278"/>
      <c r="J125" s="1277"/>
      <c r="K125" s="1277"/>
      <c r="L125" s="1277"/>
      <c r="M125" s="1278"/>
      <c r="N125" s="1277"/>
      <c r="O125" s="1277"/>
      <c r="P125" s="1277"/>
      <c r="Q125" s="1278"/>
      <c r="R125" s="1277"/>
      <c r="S125" s="1277"/>
      <c r="T125" s="1277"/>
      <c r="U125" s="1278"/>
      <c r="V125" s="1277"/>
      <c r="W125" s="1277"/>
      <c r="X125" s="1277"/>
      <c r="Y125" s="1278"/>
      <c r="Z125" s="1277"/>
      <c r="AA125" s="1277"/>
      <c r="AB125" s="1277"/>
      <c r="AC125" s="1278"/>
      <c r="AD125" s="1277"/>
      <c r="AE125" s="1277"/>
      <c r="AF125" s="1277"/>
      <c r="AG125" s="1278"/>
      <c r="AH125" s="1277"/>
      <c r="AI125" s="1277"/>
      <c r="AJ125" s="1277"/>
      <c r="AK125" s="1278"/>
      <c r="AL125" s="1277"/>
      <c r="AM125" s="1277"/>
      <c r="AN125" s="1277"/>
      <c r="AO125" s="1278"/>
      <c r="AP125" s="1277"/>
      <c r="AQ125" s="1277"/>
      <c r="AR125" s="1277"/>
      <c r="AS125" s="1278"/>
      <c r="AT125" s="1277"/>
      <c r="AU125" s="1277"/>
      <c r="AV125" s="1277"/>
      <c r="AW125" s="1278"/>
      <c r="AX125" s="1277"/>
      <c r="AY125" s="1277"/>
      <c r="AZ125" s="1277"/>
      <c r="BA125" s="1278"/>
      <c r="BB125" s="1277"/>
      <c r="BC125" s="1277"/>
      <c r="BD125" s="1277"/>
      <c r="BE125" s="1278"/>
      <c r="BF125" s="1277"/>
      <c r="BG125" s="1277"/>
      <c r="BH125" s="1277"/>
      <c r="BI125" s="1278"/>
      <c r="BJ125" s="1277"/>
      <c r="BK125" s="1277"/>
      <c r="BL125" s="1277"/>
      <c r="BM125" s="1278"/>
      <c r="BN125" s="1277"/>
      <c r="BO125" s="1277"/>
      <c r="BP125" s="1277"/>
      <c r="BQ125" s="1278"/>
      <c r="BR125" s="1277"/>
      <c r="BS125" s="1277"/>
      <c r="BT125" s="1277"/>
      <c r="BU125" s="1278"/>
      <c r="BV125" s="1277"/>
      <c r="BW125" s="1277"/>
      <c r="BX125" s="1277"/>
      <c r="BY125" s="1278"/>
      <c r="BZ125" s="1277"/>
      <c r="CA125" s="1277"/>
      <c r="CB125" s="1277"/>
      <c r="CC125" s="1278"/>
      <c r="CD125" s="1277"/>
      <c r="CE125" s="1277"/>
      <c r="CF125" s="1277"/>
      <c r="CG125" s="1278"/>
      <c r="CH125" s="1277"/>
      <c r="CI125" s="1277"/>
      <c r="CJ125" s="1277"/>
      <c r="CK125" s="1278"/>
      <c r="CL125" s="1277"/>
      <c r="CM125" s="1277"/>
      <c r="CN125" s="1277"/>
      <c r="CO125" s="1278"/>
      <c r="CP125" s="1277"/>
      <c r="CQ125" s="1277"/>
      <c r="CR125" s="1277"/>
      <c r="CS125" s="1278"/>
      <c r="CT125" s="1277"/>
      <c r="CU125" s="1277"/>
      <c r="CV125" s="1277"/>
      <c r="CW125" s="1278"/>
      <c r="CX125" s="1277"/>
      <c r="CY125" s="1277"/>
      <c r="CZ125" s="1277"/>
      <c r="DA125" s="1278"/>
      <c r="DB125" s="1277"/>
      <c r="DC125" s="1277"/>
      <c r="DD125" s="1277"/>
      <c r="DE125" s="1278"/>
      <c r="DF125" s="1277"/>
      <c r="DG125" s="1277"/>
      <c r="DH125" s="1277"/>
      <c r="DI125" s="1278"/>
      <c r="DJ125" s="1277"/>
      <c r="DK125" s="1277"/>
      <c r="DL125" s="1277"/>
      <c r="DM125" s="1278"/>
      <c r="DN125" s="1277"/>
      <c r="DO125" s="1277"/>
      <c r="DP125" s="1277"/>
      <c r="DQ125" s="1278"/>
      <c r="DR125" s="1277"/>
      <c r="DS125" s="1277"/>
      <c r="DT125" s="1277"/>
      <c r="DU125" s="1278"/>
      <c r="DV125" s="1277"/>
      <c r="DW125" s="1277"/>
      <c r="DX125" s="1277"/>
      <c r="DY125" s="1278"/>
      <c r="DZ125" s="1277"/>
      <c r="EA125" s="1277"/>
      <c r="EB125" s="1277"/>
      <c r="EC125" s="1278"/>
      <c r="ED125" s="1277"/>
      <c r="EE125" s="1277"/>
      <c r="EF125" s="1277"/>
      <c r="EG125" s="1278"/>
      <c r="EH125" s="1277"/>
      <c r="EI125" s="1277"/>
      <c r="EJ125" s="1277"/>
      <c r="EK125" s="1278"/>
      <c r="EL125" s="1277"/>
      <c r="EM125" s="1277"/>
      <c r="EN125" s="1277"/>
      <c r="EO125" s="1278"/>
      <c r="EP125" s="1277"/>
      <c r="EQ125" s="1277"/>
      <c r="ER125" s="1277"/>
      <c r="ES125" s="1278"/>
      <c r="ET125" s="1277"/>
      <c r="EU125" s="1277"/>
      <c r="EV125" s="1277"/>
      <c r="EW125" s="1278"/>
      <c r="EX125" s="1277"/>
      <c r="EY125" s="1277"/>
      <c r="EZ125" s="1277"/>
      <c r="FA125" s="1278"/>
      <c r="FB125" s="1277"/>
      <c r="FC125" s="1277"/>
      <c r="FD125" s="1277"/>
      <c r="FE125" s="1278"/>
      <c r="FF125" s="1277"/>
      <c r="FG125" s="1277"/>
      <c r="FH125" s="1277"/>
      <c r="FI125" s="1278"/>
      <c r="FJ125" s="1277"/>
      <c r="FK125" s="1277"/>
      <c r="FL125" s="1277"/>
      <c r="FM125" s="1278"/>
      <c r="FN125" s="1277"/>
      <c r="FO125" s="1277"/>
      <c r="FP125" s="1277"/>
      <c r="FQ125" s="1278"/>
      <c r="FR125" s="1277"/>
      <c r="FS125" s="1277"/>
      <c r="FT125" s="1277"/>
      <c r="FU125" s="1278"/>
      <c r="FV125" s="1277"/>
      <c r="FW125" s="1277"/>
      <c r="FX125" s="1277"/>
      <c r="FY125" s="1278"/>
      <c r="FZ125" s="1277"/>
      <c r="GA125" s="1277"/>
      <c r="GB125" s="1277"/>
      <c r="GC125" s="1278"/>
      <c r="GD125" s="1277"/>
      <c r="GE125" s="1277"/>
      <c r="GF125" s="1277"/>
      <c r="GG125" s="1278"/>
      <c r="GH125" s="1277"/>
      <c r="GI125" s="1277"/>
      <c r="GJ125" s="1277"/>
      <c r="GK125" s="1278"/>
      <c r="GL125" s="1277"/>
      <c r="GM125" s="1277"/>
      <c r="GN125" s="1277"/>
      <c r="GO125" s="1278"/>
      <c r="GP125" s="1277"/>
      <c r="GQ125" s="1277"/>
      <c r="GR125" s="1277"/>
      <c r="GS125" s="1278"/>
      <c r="GT125" s="1277"/>
      <c r="GU125" s="1277"/>
      <c r="GV125" s="1277"/>
      <c r="GW125" s="1278"/>
      <c r="GX125" s="1277"/>
      <c r="GY125" s="1277"/>
      <c r="GZ125" s="1277"/>
      <c r="HA125" s="1278"/>
      <c r="HB125" s="1277"/>
      <c r="HC125" s="1277"/>
      <c r="HD125" s="1277"/>
      <c r="HE125" s="1278"/>
      <c r="HF125" s="1277"/>
      <c r="HG125" s="1277"/>
      <c r="HH125" s="1277"/>
      <c r="HI125" s="1278"/>
      <c r="HJ125" s="1277"/>
      <c r="HK125" s="1277"/>
      <c r="HL125" s="1277"/>
      <c r="HM125" s="1278"/>
      <c r="HN125" s="1277"/>
      <c r="HO125" s="1277"/>
      <c r="HP125" s="1277"/>
      <c r="HQ125" s="1278"/>
      <c r="HR125" s="1277"/>
      <c r="HS125" s="1277"/>
      <c r="HT125" s="1277"/>
      <c r="HU125" s="1278"/>
      <c r="HV125" s="1277"/>
      <c r="HW125" s="1277"/>
      <c r="HX125" s="1277"/>
      <c r="HY125" s="1278"/>
      <c r="HZ125" s="1277"/>
      <c r="IA125" s="1277"/>
      <c r="IB125" s="1277"/>
      <c r="IC125" s="1278"/>
      <c r="ID125" s="1277"/>
      <c r="IE125" s="1277"/>
      <c r="IF125" s="1277"/>
      <c r="IG125" s="1278"/>
      <c r="IH125" s="1277"/>
      <c r="II125" s="1277"/>
      <c r="IJ125" s="1277"/>
      <c r="IK125" s="1278"/>
      <c r="IL125" s="1277"/>
      <c r="IM125" s="1277"/>
      <c r="IN125" s="1277"/>
      <c r="IO125" s="1278"/>
      <c r="IP125" s="1277"/>
      <c r="IQ125" s="1277"/>
      <c r="IR125" s="1277"/>
      <c r="IS125" s="1278"/>
      <c r="IT125" s="1277"/>
      <c r="IU125" s="1277"/>
      <c r="IV125" s="1277"/>
      <c r="IW125" s="1278"/>
      <c r="IX125" s="1277"/>
      <c r="IY125" s="1277"/>
      <c r="IZ125" s="1277"/>
      <c r="JA125" s="1278"/>
      <c r="JB125" s="1277"/>
      <c r="JC125" s="1277"/>
      <c r="JD125" s="1277"/>
      <c r="JE125" s="1278"/>
      <c r="JF125" s="1277"/>
      <c r="JG125" s="1277"/>
      <c r="JH125" s="1277"/>
      <c r="JI125" s="1278"/>
      <c r="JJ125" s="1277"/>
      <c r="JK125" s="1277"/>
      <c r="JL125" s="1277"/>
      <c r="JM125" s="1278"/>
      <c r="JN125" s="1277"/>
      <c r="JO125" s="1277"/>
      <c r="JP125" s="1277"/>
      <c r="JQ125" s="1278"/>
      <c r="JR125" s="1277"/>
      <c r="JS125" s="1277"/>
      <c r="JT125" s="1277"/>
      <c r="JU125" s="1278"/>
      <c r="JV125" s="1277"/>
      <c r="JW125" s="1277"/>
      <c r="JX125" s="1277"/>
      <c r="JY125" s="1278"/>
      <c r="JZ125" s="1277"/>
      <c r="KA125" s="1277"/>
      <c r="KB125" s="1277"/>
      <c r="KC125" s="1278"/>
      <c r="KD125" s="1277"/>
      <c r="KE125" s="1277"/>
      <c r="KF125" s="1277"/>
      <c r="KG125" s="1278"/>
      <c r="KH125" s="1277"/>
      <c r="KI125" s="1277"/>
      <c r="KJ125" s="1277"/>
      <c r="KK125" s="1278"/>
      <c r="KL125" s="1277"/>
      <c r="KM125" s="1277"/>
      <c r="KN125" s="1277"/>
      <c r="KO125" s="1278"/>
      <c r="KP125" s="1277"/>
      <c r="KQ125" s="1277"/>
      <c r="KR125" s="1277"/>
      <c r="KS125" s="1278"/>
      <c r="KT125" s="1277"/>
      <c r="KU125" s="1277"/>
      <c r="KV125" s="1277"/>
      <c r="KW125" s="1278"/>
      <c r="KX125" s="1277"/>
      <c r="KY125" s="1277"/>
      <c r="KZ125" s="1277"/>
      <c r="LA125" s="1278"/>
      <c r="LB125" s="1277"/>
      <c r="LC125" s="1277"/>
      <c r="LD125" s="1277"/>
      <c r="LE125" s="1278"/>
      <c r="LF125" s="1277"/>
      <c r="LG125" s="1277"/>
      <c r="LH125" s="1277"/>
      <c r="LI125" s="1278"/>
      <c r="LJ125" s="1277"/>
      <c r="LK125" s="1277"/>
      <c r="LL125" s="1277"/>
      <c r="LM125" s="1278"/>
    </row>
    <row r="126" spans="1:325">
      <c r="A126" s="145"/>
      <c r="B126" s="351" t="s">
        <v>583</v>
      </c>
      <c r="C126" s="356" t="s">
        <v>584</v>
      </c>
      <c r="D126" s="353">
        <f t="shared" si="238"/>
        <v>1243890.5999990846</v>
      </c>
      <c r="E126" s="354">
        <f ca="1">SUM(E127:E128)</f>
        <v>6.739739285447E-3</v>
      </c>
      <c r="F126" s="1288">
        <f>SUM(F127:I129)</f>
        <v>692472.91658929817</v>
      </c>
      <c r="G126" s="1288"/>
      <c r="H126" s="1288"/>
      <c r="I126" s="1289"/>
      <c r="J126" s="1288">
        <f>SUM(J127:M129)</f>
        <v>551417.68340978643</v>
      </c>
      <c r="K126" s="1288"/>
      <c r="L126" s="1288"/>
      <c r="M126" s="1289"/>
      <c r="N126" s="1288">
        <f t="shared" ref="N126" si="555">SUM(N127:Q129)</f>
        <v>0</v>
      </c>
      <c r="O126" s="1288"/>
      <c r="P126" s="1288"/>
      <c r="Q126" s="1289"/>
      <c r="R126" s="1288">
        <f t="shared" ref="R126" si="556">SUM(R127:U129)</f>
        <v>0</v>
      </c>
      <c r="S126" s="1288"/>
      <c r="T126" s="1288"/>
      <c r="U126" s="1289"/>
      <c r="V126" s="1288">
        <f t="shared" ref="V126" si="557">SUM(V127:Y129)</f>
        <v>0</v>
      </c>
      <c r="W126" s="1288"/>
      <c r="X126" s="1288"/>
      <c r="Y126" s="1289"/>
      <c r="Z126" s="1288">
        <f t="shared" ref="Z126" si="558">SUM(Z127:AC129)</f>
        <v>0</v>
      </c>
      <c r="AA126" s="1288"/>
      <c r="AB126" s="1288"/>
      <c r="AC126" s="1289"/>
      <c r="AD126" s="1288">
        <f t="shared" ref="AD126" si="559">SUM(AD127:AG129)</f>
        <v>0</v>
      </c>
      <c r="AE126" s="1288"/>
      <c r="AF126" s="1288"/>
      <c r="AG126" s="1289"/>
      <c r="AH126" s="1288">
        <f t="shared" ref="AH126" si="560">SUM(AH127:AK129)</f>
        <v>0</v>
      </c>
      <c r="AI126" s="1288"/>
      <c r="AJ126" s="1288"/>
      <c r="AK126" s="1289"/>
      <c r="AL126" s="1288">
        <f t="shared" ref="AL126" si="561">SUM(AL127:AO129)</f>
        <v>0</v>
      </c>
      <c r="AM126" s="1288"/>
      <c r="AN126" s="1288"/>
      <c r="AO126" s="1289"/>
      <c r="AP126" s="1288">
        <f t="shared" ref="AP126" si="562">SUM(AP127:AS129)</f>
        <v>0</v>
      </c>
      <c r="AQ126" s="1288"/>
      <c r="AR126" s="1288"/>
      <c r="AS126" s="1289"/>
      <c r="AT126" s="1288">
        <f t="shared" ref="AT126" si="563">SUM(AT127:AW129)</f>
        <v>0</v>
      </c>
      <c r="AU126" s="1288"/>
      <c r="AV126" s="1288"/>
      <c r="AW126" s="1289"/>
      <c r="AX126" s="1288">
        <f t="shared" ref="AX126" si="564">SUM(AX127:BA129)</f>
        <v>0</v>
      </c>
      <c r="AY126" s="1288"/>
      <c r="AZ126" s="1288"/>
      <c r="BA126" s="1289"/>
      <c r="BB126" s="1288">
        <f t="shared" ref="BB126" si="565">SUM(BB127:BE129)</f>
        <v>0</v>
      </c>
      <c r="BC126" s="1288"/>
      <c r="BD126" s="1288"/>
      <c r="BE126" s="1289"/>
      <c r="BF126" s="1288">
        <f t="shared" ref="BF126" si="566">SUM(BF127:BI129)</f>
        <v>0</v>
      </c>
      <c r="BG126" s="1288"/>
      <c r="BH126" s="1288"/>
      <c r="BI126" s="1289"/>
      <c r="BJ126" s="1288">
        <f t="shared" ref="BJ126" si="567">SUM(BJ127:BM129)</f>
        <v>0</v>
      </c>
      <c r="BK126" s="1288"/>
      <c r="BL126" s="1288"/>
      <c r="BM126" s="1289"/>
      <c r="BN126" s="1288">
        <f t="shared" ref="BN126" si="568">SUM(BN127:BQ129)</f>
        <v>0</v>
      </c>
      <c r="BO126" s="1288"/>
      <c r="BP126" s="1288"/>
      <c r="BQ126" s="1289"/>
      <c r="BR126" s="1288">
        <f t="shared" ref="BR126" si="569">SUM(BR127:BU129)</f>
        <v>0</v>
      </c>
      <c r="BS126" s="1288"/>
      <c r="BT126" s="1288"/>
      <c r="BU126" s="1289"/>
      <c r="BV126" s="1288">
        <f t="shared" ref="BV126" si="570">SUM(BV127:BY129)</f>
        <v>0</v>
      </c>
      <c r="BW126" s="1288"/>
      <c r="BX126" s="1288"/>
      <c r="BY126" s="1289"/>
      <c r="BZ126" s="1288">
        <f t="shared" ref="BZ126" si="571">SUM(BZ127:CC129)</f>
        <v>0</v>
      </c>
      <c r="CA126" s="1288"/>
      <c r="CB126" s="1288"/>
      <c r="CC126" s="1289"/>
      <c r="CD126" s="1288">
        <f t="shared" ref="CD126" si="572">SUM(CD127:CG129)</f>
        <v>0</v>
      </c>
      <c r="CE126" s="1288"/>
      <c r="CF126" s="1288"/>
      <c r="CG126" s="1289"/>
      <c r="CH126" s="1288">
        <f t="shared" ref="CH126" si="573">SUM(CH127:CK129)</f>
        <v>0</v>
      </c>
      <c r="CI126" s="1288"/>
      <c r="CJ126" s="1288"/>
      <c r="CK126" s="1289"/>
      <c r="CL126" s="1288">
        <f t="shared" ref="CL126" si="574">SUM(CL127:CO129)</f>
        <v>0</v>
      </c>
      <c r="CM126" s="1288"/>
      <c r="CN126" s="1288"/>
      <c r="CO126" s="1289"/>
      <c r="CP126" s="1288">
        <f t="shared" ref="CP126" si="575">SUM(CP127:CS129)</f>
        <v>0</v>
      </c>
      <c r="CQ126" s="1288"/>
      <c r="CR126" s="1288"/>
      <c r="CS126" s="1289"/>
      <c r="CT126" s="1288">
        <f t="shared" ref="CT126" si="576">SUM(CT127:CW129)</f>
        <v>0</v>
      </c>
      <c r="CU126" s="1288"/>
      <c r="CV126" s="1288"/>
      <c r="CW126" s="1289"/>
      <c r="CX126" s="1288">
        <f t="shared" ref="CX126" si="577">SUM(CX127:DA129)</f>
        <v>0</v>
      </c>
      <c r="CY126" s="1288"/>
      <c r="CZ126" s="1288"/>
      <c r="DA126" s="1289"/>
      <c r="DB126" s="1288">
        <f t="shared" ref="DB126" si="578">SUM(DB127:DE129)</f>
        <v>0</v>
      </c>
      <c r="DC126" s="1288"/>
      <c r="DD126" s="1288"/>
      <c r="DE126" s="1289"/>
      <c r="DF126" s="1288">
        <f t="shared" ref="DF126" si="579">SUM(DF127:DI129)</f>
        <v>0</v>
      </c>
      <c r="DG126" s="1288"/>
      <c r="DH126" s="1288"/>
      <c r="DI126" s="1289"/>
      <c r="DJ126" s="1288">
        <f t="shared" ref="DJ126" si="580">SUM(DJ127:DM129)</f>
        <v>0</v>
      </c>
      <c r="DK126" s="1288"/>
      <c r="DL126" s="1288"/>
      <c r="DM126" s="1289"/>
      <c r="DN126" s="1288">
        <f t="shared" ref="DN126" si="581">SUM(DN127:DQ129)</f>
        <v>0</v>
      </c>
      <c r="DO126" s="1288"/>
      <c r="DP126" s="1288"/>
      <c r="DQ126" s="1289"/>
      <c r="DR126" s="1288">
        <f t="shared" ref="DR126" si="582">SUM(DR127:DU129)</f>
        <v>0</v>
      </c>
      <c r="DS126" s="1288"/>
      <c r="DT126" s="1288"/>
      <c r="DU126" s="1289"/>
      <c r="DV126" s="1288">
        <f t="shared" ref="DV126" si="583">SUM(DV127:DY129)</f>
        <v>0</v>
      </c>
      <c r="DW126" s="1288"/>
      <c r="DX126" s="1288"/>
      <c r="DY126" s="1289"/>
      <c r="DZ126" s="1288">
        <f t="shared" ref="DZ126" si="584">SUM(DZ127:EC129)</f>
        <v>0</v>
      </c>
      <c r="EA126" s="1288"/>
      <c r="EB126" s="1288"/>
      <c r="EC126" s="1289"/>
      <c r="ED126" s="1288">
        <f t="shared" ref="ED126" si="585">SUM(ED127:EG129)</f>
        <v>0</v>
      </c>
      <c r="EE126" s="1288"/>
      <c r="EF126" s="1288"/>
      <c r="EG126" s="1289"/>
      <c r="EH126" s="1288">
        <f t="shared" ref="EH126" si="586">SUM(EH127:EK129)</f>
        <v>0</v>
      </c>
      <c r="EI126" s="1288"/>
      <c r="EJ126" s="1288"/>
      <c r="EK126" s="1289"/>
      <c r="EL126" s="1288">
        <f t="shared" ref="EL126" si="587">SUM(EL127:EO129)</f>
        <v>0</v>
      </c>
      <c r="EM126" s="1288"/>
      <c r="EN126" s="1288"/>
      <c r="EO126" s="1289"/>
      <c r="EP126" s="1288">
        <f t="shared" ref="EP126" si="588">SUM(EP127:ES129)</f>
        <v>0</v>
      </c>
      <c r="EQ126" s="1288"/>
      <c r="ER126" s="1288"/>
      <c r="ES126" s="1289"/>
      <c r="ET126" s="1288">
        <f t="shared" ref="ET126" si="589">SUM(ET127:EW129)</f>
        <v>0</v>
      </c>
      <c r="EU126" s="1288"/>
      <c r="EV126" s="1288"/>
      <c r="EW126" s="1289"/>
      <c r="EX126" s="1288">
        <f t="shared" ref="EX126" si="590">SUM(EX127:FA129)</f>
        <v>0</v>
      </c>
      <c r="EY126" s="1288"/>
      <c r="EZ126" s="1288"/>
      <c r="FA126" s="1289"/>
      <c r="FB126" s="1288">
        <f t="shared" ref="FB126" si="591">SUM(FB127:FE129)</f>
        <v>0</v>
      </c>
      <c r="FC126" s="1288"/>
      <c r="FD126" s="1288"/>
      <c r="FE126" s="1289"/>
      <c r="FF126" s="1288">
        <f t="shared" ref="FF126" si="592">SUM(FF127:FI129)</f>
        <v>0</v>
      </c>
      <c r="FG126" s="1288"/>
      <c r="FH126" s="1288"/>
      <c r="FI126" s="1289"/>
      <c r="FJ126" s="1288">
        <f t="shared" ref="FJ126" si="593">SUM(FJ127:FM129)</f>
        <v>0</v>
      </c>
      <c r="FK126" s="1288"/>
      <c r="FL126" s="1288"/>
      <c r="FM126" s="1289"/>
      <c r="FN126" s="1288">
        <f t="shared" ref="FN126" si="594">SUM(FN127:FQ129)</f>
        <v>0</v>
      </c>
      <c r="FO126" s="1288"/>
      <c r="FP126" s="1288"/>
      <c r="FQ126" s="1289"/>
      <c r="FR126" s="1288">
        <f t="shared" ref="FR126" si="595">SUM(FR127:FU129)</f>
        <v>0</v>
      </c>
      <c r="FS126" s="1288"/>
      <c r="FT126" s="1288"/>
      <c r="FU126" s="1289"/>
      <c r="FV126" s="1288">
        <f t="shared" ref="FV126" si="596">SUM(FV127:FY129)</f>
        <v>0</v>
      </c>
      <c r="FW126" s="1288"/>
      <c r="FX126" s="1288"/>
      <c r="FY126" s="1289"/>
      <c r="FZ126" s="1288">
        <f t="shared" ref="FZ126" si="597">SUM(FZ127:GC129)</f>
        <v>0</v>
      </c>
      <c r="GA126" s="1288"/>
      <c r="GB126" s="1288"/>
      <c r="GC126" s="1289"/>
      <c r="GD126" s="1288">
        <f t="shared" ref="GD126" si="598">SUM(GD127:GG129)</f>
        <v>0</v>
      </c>
      <c r="GE126" s="1288"/>
      <c r="GF126" s="1288"/>
      <c r="GG126" s="1289"/>
      <c r="GH126" s="1288">
        <f t="shared" ref="GH126" si="599">SUM(GH127:GK129)</f>
        <v>0</v>
      </c>
      <c r="GI126" s="1288"/>
      <c r="GJ126" s="1288"/>
      <c r="GK126" s="1289"/>
      <c r="GL126" s="1288">
        <f t="shared" ref="GL126" si="600">SUM(GL127:GO129)</f>
        <v>0</v>
      </c>
      <c r="GM126" s="1288"/>
      <c r="GN126" s="1288"/>
      <c r="GO126" s="1289"/>
      <c r="GP126" s="1288">
        <f t="shared" ref="GP126" si="601">SUM(GP127:GS129)</f>
        <v>0</v>
      </c>
      <c r="GQ126" s="1288"/>
      <c r="GR126" s="1288"/>
      <c r="GS126" s="1289"/>
      <c r="GT126" s="1288">
        <f t="shared" ref="GT126" si="602">SUM(GT127:GW129)</f>
        <v>0</v>
      </c>
      <c r="GU126" s="1288"/>
      <c r="GV126" s="1288"/>
      <c r="GW126" s="1289"/>
      <c r="GX126" s="1288">
        <f t="shared" ref="GX126" si="603">SUM(GX127:HA129)</f>
        <v>0</v>
      </c>
      <c r="GY126" s="1288"/>
      <c r="GZ126" s="1288"/>
      <c r="HA126" s="1289"/>
      <c r="HB126" s="1288">
        <f t="shared" ref="HB126" si="604">SUM(HB127:HE129)</f>
        <v>0</v>
      </c>
      <c r="HC126" s="1288"/>
      <c r="HD126" s="1288"/>
      <c r="HE126" s="1289"/>
      <c r="HF126" s="1288">
        <f t="shared" ref="HF126" si="605">SUM(HF127:HI129)</f>
        <v>0</v>
      </c>
      <c r="HG126" s="1288"/>
      <c r="HH126" s="1288"/>
      <c r="HI126" s="1289"/>
      <c r="HJ126" s="1288">
        <f t="shared" ref="HJ126" si="606">SUM(HJ127:HM129)</f>
        <v>0</v>
      </c>
      <c r="HK126" s="1288"/>
      <c r="HL126" s="1288"/>
      <c r="HM126" s="1289"/>
      <c r="HN126" s="1288">
        <f t="shared" ref="HN126" si="607">SUM(HN127:HQ129)</f>
        <v>0</v>
      </c>
      <c r="HO126" s="1288"/>
      <c r="HP126" s="1288"/>
      <c r="HQ126" s="1289"/>
      <c r="HR126" s="1288">
        <f t="shared" ref="HR126" si="608">SUM(HR127:HU129)</f>
        <v>0</v>
      </c>
      <c r="HS126" s="1288"/>
      <c r="HT126" s="1288"/>
      <c r="HU126" s="1289"/>
      <c r="HV126" s="1288">
        <f t="shared" ref="HV126" si="609">SUM(HV127:HY129)</f>
        <v>0</v>
      </c>
      <c r="HW126" s="1288"/>
      <c r="HX126" s="1288"/>
      <c r="HY126" s="1289"/>
      <c r="HZ126" s="1288">
        <f t="shared" ref="HZ126" si="610">SUM(HZ127:IC129)</f>
        <v>0</v>
      </c>
      <c r="IA126" s="1288"/>
      <c r="IB126" s="1288"/>
      <c r="IC126" s="1289"/>
      <c r="ID126" s="1288">
        <f t="shared" ref="ID126" si="611">SUM(ID127:IG129)</f>
        <v>0</v>
      </c>
      <c r="IE126" s="1288"/>
      <c r="IF126" s="1288"/>
      <c r="IG126" s="1289"/>
      <c r="IH126" s="1288">
        <f t="shared" ref="IH126" si="612">SUM(IH127:IK129)</f>
        <v>0</v>
      </c>
      <c r="II126" s="1288"/>
      <c r="IJ126" s="1288"/>
      <c r="IK126" s="1289"/>
      <c r="IL126" s="1288">
        <f t="shared" ref="IL126" si="613">SUM(IL127:IO129)</f>
        <v>0</v>
      </c>
      <c r="IM126" s="1288"/>
      <c r="IN126" s="1288"/>
      <c r="IO126" s="1289"/>
      <c r="IP126" s="1288">
        <f t="shared" ref="IP126" si="614">SUM(IP127:IS129)</f>
        <v>0</v>
      </c>
      <c r="IQ126" s="1288"/>
      <c r="IR126" s="1288"/>
      <c r="IS126" s="1289"/>
      <c r="IT126" s="1288">
        <f t="shared" ref="IT126" si="615">SUM(IT127:IW129)</f>
        <v>0</v>
      </c>
      <c r="IU126" s="1288"/>
      <c r="IV126" s="1288"/>
      <c r="IW126" s="1289"/>
      <c r="IX126" s="1288">
        <f t="shared" ref="IX126" si="616">SUM(IX127:JA129)</f>
        <v>0</v>
      </c>
      <c r="IY126" s="1288"/>
      <c r="IZ126" s="1288"/>
      <c r="JA126" s="1289"/>
      <c r="JB126" s="1288">
        <f t="shared" ref="JB126" si="617">SUM(JB127:JE129)</f>
        <v>0</v>
      </c>
      <c r="JC126" s="1288"/>
      <c r="JD126" s="1288"/>
      <c r="JE126" s="1289"/>
      <c r="JF126" s="1288">
        <f t="shared" ref="JF126" si="618">SUM(JF127:JI129)</f>
        <v>0</v>
      </c>
      <c r="JG126" s="1288"/>
      <c r="JH126" s="1288"/>
      <c r="JI126" s="1289"/>
      <c r="JJ126" s="1288">
        <f t="shared" ref="JJ126" si="619">SUM(JJ127:JM129)</f>
        <v>0</v>
      </c>
      <c r="JK126" s="1288"/>
      <c r="JL126" s="1288"/>
      <c r="JM126" s="1289"/>
      <c r="JN126" s="1288">
        <f t="shared" ref="JN126" si="620">SUM(JN127:JQ129)</f>
        <v>0</v>
      </c>
      <c r="JO126" s="1288"/>
      <c r="JP126" s="1288"/>
      <c r="JQ126" s="1289"/>
      <c r="JR126" s="1288">
        <f t="shared" ref="JR126" si="621">SUM(JR127:JU129)</f>
        <v>0</v>
      </c>
      <c r="JS126" s="1288"/>
      <c r="JT126" s="1288"/>
      <c r="JU126" s="1289"/>
      <c r="JV126" s="1288">
        <f t="shared" ref="JV126" si="622">SUM(JV127:JY129)</f>
        <v>0</v>
      </c>
      <c r="JW126" s="1288"/>
      <c r="JX126" s="1288"/>
      <c r="JY126" s="1289"/>
      <c r="JZ126" s="1288">
        <f t="shared" ref="JZ126" si="623">SUM(JZ127:KC129)</f>
        <v>0</v>
      </c>
      <c r="KA126" s="1288"/>
      <c r="KB126" s="1288"/>
      <c r="KC126" s="1289"/>
      <c r="KD126" s="1288">
        <f t="shared" ref="KD126" si="624">SUM(KD127:KG129)</f>
        <v>0</v>
      </c>
      <c r="KE126" s="1288"/>
      <c r="KF126" s="1288"/>
      <c r="KG126" s="1289"/>
      <c r="KH126" s="1288">
        <f t="shared" ref="KH126" si="625">SUM(KH127:KK129)</f>
        <v>0</v>
      </c>
      <c r="KI126" s="1288"/>
      <c r="KJ126" s="1288"/>
      <c r="KK126" s="1289"/>
      <c r="KL126" s="1288">
        <f t="shared" ref="KL126" si="626">SUM(KL127:KO129)</f>
        <v>0</v>
      </c>
      <c r="KM126" s="1288"/>
      <c r="KN126" s="1288"/>
      <c r="KO126" s="1289"/>
      <c r="KP126" s="1288">
        <f t="shared" ref="KP126" si="627">SUM(KP127:KS129)</f>
        <v>0</v>
      </c>
      <c r="KQ126" s="1288"/>
      <c r="KR126" s="1288"/>
      <c r="KS126" s="1289"/>
      <c r="KT126" s="1288">
        <f t="shared" ref="KT126" si="628">SUM(KT127:KW129)</f>
        <v>0</v>
      </c>
      <c r="KU126" s="1288"/>
      <c r="KV126" s="1288"/>
      <c r="KW126" s="1289"/>
      <c r="KX126" s="1288">
        <f t="shared" ref="KX126" si="629">SUM(KX127:LA129)</f>
        <v>0</v>
      </c>
      <c r="KY126" s="1288"/>
      <c r="KZ126" s="1288"/>
      <c r="LA126" s="1289"/>
      <c r="LB126" s="1288">
        <f t="shared" ref="LB126" si="630">SUM(LB127:LE129)</f>
        <v>0</v>
      </c>
      <c r="LC126" s="1288"/>
      <c r="LD126" s="1288"/>
      <c r="LE126" s="1289"/>
      <c r="LF126" s="1288">
        <f t="shared" ref="LF126" si="631">SUM(LF127:LI129)</f>
        <v>0</v>
      </c>
      <c r="LG126" s="1288"/>
      <c r="LH126" s="1288"/>
      <c r="LI126" s="1289"/>
      <c r="LJ126" s="1288">
        <f t="shared" ref="LJ126" si="632">SUM(LJ127:LM129)</f>
        <v>0</v>
      </c>
      <c r="LK126" s="1288"/>
      <c r="LL126" s="1288"/>
      <c r="LM126" s="1289"/>
    </row>
    <row r="127" spans="1:325">
      <c r="A127" s="145"/>
      <c r="B127" s="355" t="s">
        <v>585</v>
      </c>
      <c r="C127" s="357" t="s">
        <v>586</v>
      </c>
      <c r="D127" s="343">
        <f t="shared" si="238"/>
        <v>1243890.5999990846</v>
      </c>
      <c r="E127" s="354">
        <f ca="1">IFERROR(D127/$D$112,"")</f>
        <v>6.739739285447E-3</v>
      </c>
      <c r="F127" s="1277">
        <f>'Prielaidos Via Lietuva'!D28</f>
        <v>692472.91658929817</v>
      </c>
      <c r="G127" s="1277"/>
      <c r="H127" s="1277"/>
      <c r="I127" s="1278"/>
      <c r="J127" s="1277">
        <f>'Prielaidos Via Lietuva'!E28</f>
        <v>551417.68340978643</v>
      </c>
      <c r="K127" s="1277"/>
      <c r="L127" s="1277"/>
      <c r="M127" s="1278"/>
      <c r="N127" s="1277"/>
      <c r="O127" s="1277"/>
      <c r="P127" s="1277"/>
      <c r="Q127" s="1278"/>
      <c r="R127" s="1277"/>
      <c r="S127" s="1277"/>
      <c r="T127" s="1277"/>
      <c r="U127" s="1278"/>
      <c r="V127" s="1277"/>
      <c r="W127" s="1277"/>
      <c r="X127" s="1277"/>
      <c r="Y127" s="1278"/>
      <c r="Z127" s="1277"/>
      <c r="AA127" s="1277"/>
      <c r="AB127" s="1277"/>
      <c r="AC127" s="1278"/>
      <c r="AD127" s="1277"/>
      <c r="AE127" s="1277"/>
      <c r="AF127" s="1277"/>
      <c r="AG127" s="1278"/>
      <c r="AH127" s="1277"/>
      <c r="AI127" s="1277"/>
      <c r="AJ127" s="1277"/>
      <c r="AK127" s="1278"/>
      <c r="AL127" s="1277"/>
      <c r="AM127" s="1277"/>
      <c r="AN127" s="1277"/>
      <c r="AO127" s="1278"/>
      <c r="AP127" s="1277"/>
      <c r="AQ127" s="1277"/>
      <c r="AR127" s="1277"/>
      <c r="AS127" s="1278"/>
      <c r="AT127" s="1277"/>
      <c r="AU127" s="1277"/>
      <c r="AV127" s="1277"/>
      <c r="AW127" s="1278"/>
      <c r="AX127" s="1277"/>
      <c r="AY127" s="1277"/>
      <c r="AZ127" s="1277"/>
      <c r="BA127" s="1278"/>
      <c r="BB127" s="1277"/>
      <c r="BC127" s="1277"/>
      <c r="BD127" s="1277"/>
      <c r="BE127" s="1278"/>
      <c r="BF127" s="1277"/>
      <c r="BG127" s="1277"/>
      <c r="BH127" s="1277"/>
      <c r="BI127" s="1278"/>
      <c r="BJ127" s="1277"/>
      <c r="BK127" s="1277"/>
      <c r="BL127" s="1277"/>
      <c r="BM127" s="1278"/>
      <c r="BN127" s="1277"/>
      <c r="BO127" s="1277"/>
      <c r="BP127" s="1277"/>
      <c r="BQ127" s="1278"/>
      <c r="BR127" s="1277"/>
      <c r="BS127" s="1277"/>
      <c r="BT127" s="1277"/>
      <c r="BU127" s="1278"/>
      <c r="BV127" s="1277"/>
      <c r="BW127" s="1277"/>
      <c r="BX127" s="1277"/>
      <c r="BY127" s="1278"/>
      <c r="BZ127" s="1277"/>
      <c r="CA127" s="1277"/>
      <c r="CB127" s="1277"/>
      <c r="CC127" s="1278"/>
      <c r="CD127" s="1277"/>
      <c r="CE127" s="1277"/>
      <c r="CF127" s="1277"/>
      <c r="CG127" s="1278"/>
      <c r="CH127" s="1277"/>
      <c r="CI127" s="1277"/>
      <c r="CJ127" s="1277"/>
      <c r="CK127" s="1278"/>
      <c r="CL127" s="1277"/>
      <c r="CM127" s="1277"/>
      <c r="CN127" s="1277"/>
      <c r="CO127" s="1278"/>
      <c r="CP127" s="1277"/>
      <c r="CQ127" s="1277"/>
      <c r="CR127" s="1277"/>
      <c r="CS127" s="1278"/>
      <c r="CT127" s="1277"/>
      <c r="CU127" s="1277"/>
      <c r="CV127" s="1277"/>
      <c r="CW127" s="1278"/>
      <c r="CX127" s="1277"/>
      <c r="CY127" s="1277"/>
      <c r="CZ127" s="1277"/>
      <c r="DA127" s="1278"/>
      <c r="DB127" s="1277"/>
      <c r="DC127" s="1277"/>
      <c r="DD127" s="1277"/>
      <c r="DE127" s="1278"/>
      <c r="DF127" s="1277"/>
      <c r="DG127" s="1277"/>
      <c r="DH127" s="1277"/>
      <c r="DI127" s="1278"/>
      <c r="DJ127" s="1277"/>
      <c r="DK127" s="1277"/>
      <c r="DL127" s="1277"/>
      <c r="DM127" s="1278"/>
      <c r="DN127" s="1277"/>
      <c r="DO127" s="1277"/>
      <c r="DP127" s="1277"/>
      <c r="DQ127" s="1278"/>
      <c r="DR127" s="1277"/>
      <c r="DS127" s="1277"/>
      <c r="DT127" s="1277"/>
      <c r="DU127" s="1278"/>
      <c r="DV127" s="1277"/>
      <c r="DW127" s="1277"/>
      <c r="DX127" s="1277"/>
      <c r="DY127" s="1278"/>
      <c r="DZ127" s="1277"/>
      <c r="EA127" s="1277"/>
      <c r="EB127" s="1277"/>
      <c r="EC127" s="1278"/>
      <c r="ED127" s="1277"/>
      <c r="EE127" s="1277"/>
      <c r="EF127" s="1277"/>
      <c r="EG127" s="1278"/>
      <c r="EH127" s="1277"/>
      <c r="EI127" s="1277"/>
      <c r="EJ127" s="1277"/>
      <c r="EK127" s="1278"/>
      <c r="EL127" s="1277"/>
      <c r="EM127" s="1277"/>
      <c r="EN127" s="1277"/>
      <c r="EO127" s="1278"/>
      <c r="EP127" s="1277"/>
      <c r="EQ127" s="1277"/>
      <c r="ER127" s="1277"/>
      <c r="ES127" s="1278"/>
      <c r="ET127" s="1277"/>
      <c r="EU127" s="1277"/>
      <c r="EV127" s="1277"/>
      <c r="EW127" s="1278"/>
      <c r="EX127" s="1277"/>
      <c r="EY127" s="1277"/>
      <c r="EZ127" s="1277"/>
      <c r="FA127" s="1278"/>
      <c r="FB127" s="1277"/>
      <c r="FC127" s="1277"/>
      <c r="FD127" s="1277"/>
      <c r="FE127" s="1278"/>
      <c r="FF127" s="1277"/>
      <c r="FG127" s="1277"/>
      <c r="FH127" s="1277"/>
      <c r="FI127" s="1278"/>
      <c r="FJ127" s="1277"/>
      <c r="FK127" s="1277"/>
      <c r="FL127" s="1277"/>
      <c r="FM127" s="1278"/>
      <c r="FN127" s="1277"/>
      <c r="FO127" s="1277"/>
      <c r="FP127" s="1277"/>
      <c r="FQ127" s="1278"/>
      <c r="FR127" s="1277"/>
      <c r="FS127" s="1277"/>
      <c r="FT127" s="1277"/>
      <c r="FU127" s="1278"/>
      <c r="FV127" s="1277"/>
      <c r="FW127" s="1277"/>
      <c r="FX127" s="1277"/>
      <c r="FY127" s="1278"/>
      <c r="FZ127" s="1277"/>
      <c r="GA127" s="1277"/>
      <c r="GB127" s="1277"/>
      <c r="GC127" s="1278"/>
      <c r="GD127" s="1277"/>
      <c r="GE127" s="1277"/>
      <c r="GF127" s="1277"/>
      <c r="GG127" s="1278"/>
      <c r="GH127" s="1277"/>
      <c r="GI127" s="1277"/>
      <c r="GJ127" s="1277"/>
      <c r="GK127" s="1278"/>
      <c r="GL127" s="1277"/>
      <c r="GM127" s="1277"/>
      <c r="GN127" s="1277"/>
      <c r="GO127" s="1278"/>
      <c r="GP127" s="1277"/>
      <c r="GQ127" s="1277"/>
      <c r="GR127" s="1277"/>
      <c r="GS127" s="1278"/>
      <c r="GT127" s="1277"/>
      <c r="GU127" s="1277"/>
      <c r="GV127" s="1277"/>
      <c r="GW127" s="1278"/>
      <c r="GX127" s="1277"/>
      <c r="GY127" s="1277"/>
      <c r="GZ127" s="1277"/>
      <c r="HA127" s="1278"/>
      <c r="HB127" s="1277"/>
      <c r="HC127" s="1277"/>
      <c r="HD127" s="1277"/>
      <c r="HE127" s="1278"/>
      <c r="HF127" s="1277"/>
      <c r="HG127" s="1277"/>
      <c r="HH127" s="1277"/>
      <c r="HI127" s="1278"/>
      <c r="HJ127" s="1277"/>
      <c r="HK127" s="1277"/>
      <c r="HL127" s="1277"/>
      <c r="HM127" s="1278"/>
      <c r="HN127" s="1277"/>
      <c r="HO127" s="1277"/>
      <c r="HP127" s="1277"/>
      <c r="HQ127" s="1278"/>
      <c r="HR127" s="1277"/>
      <c r="HS127" s="1277"/>
      <c r="HT127" s="1277"/>
      <c r="HU127" s="1278"/>
      <c r="HV127" s="1277"/>
      <c r="HW127" s="1277"/>
      <c r="HX127" s="1277"/>
      <c r="HY127" s="1278"/>
      <c r="HZ127" s="1277"/>
      <c r="IA127" s="1277"/>
      <c r="IB127" s="1277"/>
      <c r="IC127" s="1278"/>
      <c r="ID127" s="1277"/>
      <c r="IE127" s="1277"/>
      <c r="IF127" s="1277"/>
      <c r="IG127" s="1278"/>
      <c r="IH127" s="1277"/>
      <c r="II127" s="1277"/>
      <c r="IJ127" s="1277"/>
      <c r="IK127" s="1278"/>
      <c r="IL127" s="1277"/>
      <c r="IM127" s="1277"/>
      <c r="IN127" s="1277"/>
      <c r="IO127" s="1278"/>
      <c r="IP127" s="1277"/>
      <c r="IQ127" s="1277"/>
      <c r="IR127" s="1277"/>
      <c r="IS127" s="1278"/>
      <c r="IT127" s="1277"/>
      <c r="IU127" s="1277"/>
      <c r="IV127" s="1277"/>
      <c r="IW127" s="1278"/>
      <c r="IX127" s="1277"/>
      <c r="IY127" s="1277"/>
      <c r="IZ127" s="1277"/>
      <c r="JA127" s="1278"/>
      <c r="JB127" s="1277"/>
      <c r="JC127" s="1277"/>
      <c r="JD127" s="1277"/>
      <c r="JE127" s="1278"/>
      <c r="JF127" s="1277"/>
      <c r="JG127" s="1277"/>
      <c r="JH127" s="1277"/>
      <c r="JI127" s="1278"/>
      <c r="JJ127" s="1277"/>
      <c r="JK127" s="1277"/>
      <c r="JL127" s="1277"/>
      <c r="JM127" s="1278"/>
      <c r="JN127" s="1277"/>
      <c r="JO127" s="1277"/>
      <c r="JP127" s="1277"/>
      <c r="JQ127" s="1278"/>
      <c r="JR127" s="1277"/>
      <c r="JS127" s="1277"/>
      <c r="JT127" s="1277"/>
      <c r="JU127" s="1278"/>
      <c r="JV127" s="1277"/>
      <c r="JW127" s="1277"/>
      <c r="JX127" s="1277"/>
      <c r="JY127" s="1278"/>
      <c r="JZ127" s="1277"/>
      <c r="KA127" s="1277"/>
      <c r="KB127" s="1277"/>
      <c r="KC127" s="1278"/>
      <c r="KD127" s="1277"/>
      <c r="KE127" s="1277"/>
      <c r="KF127" s="1277"/>
      <c r="KG127" s="1278"/>
      <c r="KH127" s="1277"/>
      <c r="KI127" s="1277"/>
      <c r="KJ127" s="1277"/>
      <c r="KK127" s="1278"/>
      <c r="KL127" s="1277"/>
      <c r="KM127" s="1277"/>
      <c r="KN127" s="1277"/>
      <c r="KO127" s="1278"/>
      <c r="KP127" s="1277"/>
      <c r="KQ127" s="1277"/>
      <c r="KR127" s="1277"/>
      <c r="KS127" s="1278"/>
      <c r="KT127" s="1277"/>
      <c r="KU127" s="1277"/>
      <c r="KV127" s="1277"/>
      <c r="KW127" s="1278"/>
      <c r="KX127" s="1277"/>
      <c r="KY127" s="1277"/>
      <c r="KZ127" s="1277"/>
      <c r="LA127" s="1278"/>
      <c r="LB127" s="1277"/>
      <c r="LC127" s="1277"/>
      <c r="LD127" s="1277"/>
      <c r="LE127" s="1278"/>
      <c r="LF127" s="1277"/>
      <c r="LG127" s="1277"/>
      <c r="LH127" s="1277"/>
      <c r="LI127" s="1278"/>
      <c r="LJ127" s="1277"/>
      <c r="LK127" s="1277"/>
      <c r="LL127" s="1277"/>
      <c r="LM127" s="1278"/>
    </row>
    <row r="128" spans="1:325">
      <c r="A128" s="145"/>
      <c r="B128" s="355" t="s">
        <v>587</v>
      </c>
      <c r="C128" s="357" t="s">
        <v>588</v>
      </c>
      <c r="D128" s="343">
        <f t="shared" si="238"/>
        <v>0</v>
      </c>
      <c r="E128" s="354">
        <f ca="1">IFERROR(D128/$D$112,"")</f>
        <v>0</v>
      </c>
      <c r="F128" s="1277"/>
      <c r="G128" s="1277"/>
      <c r="H128" s="1277"/>
      <c r="I128" s="1278"/>
      <c r="J128" s="1277"/>
      <c r="K128" s="1277"/>
      <c r="L128" s="1277"/>
      <c r="M128" s="1278"/>
      <c r="N128" s="1277"/>
      <c r="O128" s="1277"/>
      <c r="P128" s="1277"/>
      <c r="Q128" s="1278"/>
      <c r="R128" s="1277"/>
      <c r="S128" s="1277"/>
      <c r="T128" s="1277"/>
      <c r="U128" s="1278"/>
      <c r="V128" s="1277"/>
      <c r="W128" s="1277"/>
      <c r="X128" s="1277"/>
      <c r="Y128" s="1278"/>
      <c r="Z128" s="1277"/>
      <c r="AA128" s="1277"/>
      <c r="AB128" s="1277"/>
      <c r="AC128" s="1278"/>
      <c r="AD128" s="1277"/>
      <c r="AE128" s="1277"/>
      <c r="AF128" s="1277"/>
      <c r="AG128" s="1278"/>
      <c r="AH128" s="1277"/>
      <c r="AI128" s="1277"/>
      <c r="AJ128" s="1277"/>
      <c r="AK128" s="1278"/>
      <c r="AL128" s="1277"/>
      <c r="AM128" s="1277"/>
      <c r="AN128" s="1277"/>
      <c r="AO128" s="1278"/>
      <c r="AP128" s="1277"/>
      <c r="AQ128" s="1277"/>
      <c r="AR128" s="1277"/>
      <c r="AS128" s="1278"/>
      <c r="AT128" s="1277"/>
      <c r="AU128" s="1277"/>
      <c r="AV128" s="1277"/>
      <c r="AW128" s="1278"/>
      <c r="AX128" s="1277"/>
      <c r="AY128" s="1277"/>
      <c r="AZ128" s="1277"/>
      <c r="BA128" s="1278"/>
      <c r="BB128" s="1277"/>
      <c r="BC128" s="1277"/>
      <c r="BD128" s="1277"/>
      <c r="BE128" s="1278"/>
      <c r="BF128" s="1277"/>
      <c r="BG128" s="1277"/>
      <c r="BH128" s="1277"/>
      <c r="BI128" s="1278"/>
      <c r="BJ128" s="1277"/>
      <c r="BK128" s="1277"/>
      <c r="BL128" s="1277"/>
      <c r="BM128" s="1278"/>
      <c r="BN128" s="1277"/>
      <c r="BO128" s="1277"/>
      <c r="BP128" s="1277"/>
      <c r="BQ128" s="1278"/>
      <c r="BR128" s="1277"/>
      <c r="BS128" s="1277"/>
      <c r="BT128" s="1277"/>
      <c r="BU128" s="1278"/>
      <c r="BV128" s="1277"/>
      <c r="BW128" s="1277"/>
      <c r="BX128" s="1277"/>
      <c r="BY128" s="1278"/>
      <c r="BZ128" s="1277"/>
      <c r="CA128" s="1277"/>
      <c r="CB128" s="1277"/>
      <c r="CC128" s="1278"/>
      <c r="CD128" s="1277"/>
      <c r="CE128" s="1277"/>
      <c r="CF128" s="1277"/>
      <c r="CG128" s="1278"/>
      <c r="CH128" s="1277"/>
      <c r="CI128" s="1277"/>
      <c r="CJ128" s="1277"/>
      <c r="CK128" s="1278"/>
      <c r="CL128" s="1277"/>
      <c r="CM128" s="1277"/>
      <c r="CN128" s="1277"/>
      <c r="CO128" s="1278"/>
      <c r="CP128" s="1277"/>
      <c r="CQ128" s="1277"/>
      <c r="CR128" s="1277"/>
      <c r="CS128" s="1278"/>
      <c r="CT128" s="1277"/>
      <c r="CU128" s="1277"/>
      <c r="CV128" s="1277"/>
      <c r="CW128" s="1278"/>
      <c r="CX128" s="1277"/>
      <c r="CY128" s="1277"/>
      <c r="CZ128" s="1277"/>
      <c r="DA128" s="1278"/>
      <c r="DB128" s="1277"/>
      <c r="DC128" s="1277"/>
      <c r="DD128" s="1277"/>
      <c r="DE128" s="1278"/>
      <c r="DF128" s="1277"/>
      <c r="DG128" s="1277"/>
      <c r="DH128" s="1277"/>
      <c r="DI128" s="1278"/>
      <c r="DJ128" s="1277"/>
      <c r="DK128" s="1277"/>
      <c r="DL128" s="1277"/>
      <c r="DM128" s="1278"/>
      <c r="DN128" s="1277"/>
      <c r="DO128" s="1277"/>
      <c r="DP128" s="1277"/>
      <c r="DQ128" s="1278"/>
      <c r="DR128" s="1277"/>
      <c r="DS128" s="1277"/>
      <c r="DT128" s="1277"/>
      <c r="DU128" s="1278"/>
      <c r="DV128" s="1277"/>
      <c r="DW128" s="1277"/>
      <c r="DX128" s="1277"/>
      <c r="DY128" s="1278"/>
      <c r="DZ128" s="1277"/>
      <c r="EA128" s="1277"/>
      <c r="EB128" s="1277"/>
      <c r="EC128" s="1278"/>
      <c r="ED128" s="1277"/>
      <c r="EE128" s="1277"/>
      <c r="EF128" s="1277"/>
      <c r="EG128" s="1278"/>
      <c r="EH128" s="1277"/>
      <c r="EI128" s="1277"/>
      <c r="EJ128" s="1277"/>
      <c r="EK128" s="1278"/>
      <c r="EL128" s="1277"/>
      <c r="EM128" s="1277"/>
      <c r="EN128" s="1277"/>
      <c r="EO128" s="1278"/>
      <c r="EP128" s="1277"/>
      <c r="EQ128" s="1277"/>
      <c r="ER128" s="1277"/>
      <c r="ES128" s="1278"/>
      <c r="ET128" s="1277"/>
      <c r="EU128" s="1277"/>
      <c r="EV128" s="1277"/>
      <c r="EW128" s="1278"/>
      <c r="EX128" s="1277"/>
      <c r="EY128" s="1277"/>
      <c r="EZ128" s="1277"/>
      <c r="FA128" s="1278"/>
      <c r="FB128" s="1277"/>
      <c r="FC128" s="1277"/>
      <c r="FD128" s="1277"/>
      <c r="FE128" s="1278"/>
      <c r="FF128" s="1277"/>
      <c r="FG128" s="1277"/>
      <c r="FH128" s="1277"/>
      <c r="FI128" s="1278"/>
      <c r="FJ128" s="1277"/>
      <c r="FK128" s="1277"/>
      <c r="FL128" s="1277"/>
      <c r="FM128" s="1278"/>
      <c r="FN128" s="1277"/>
      <c r="FO128" s="1277"/>
      <c r="FP128" s="1277"/>
      <c r="FQ128" s="1278"/>
      <c r="FR128" s="1277"/>
      <c r="FS128" s="1277"/>
      <c r="FT128" s="1277"/>
      <c r="FU128" s="1278"/>
      <c r="FV128" s="1277"/>
      <c r="FW128" s="1277"/>
      <c r="FX128" s="1277"/>
      <c r="FY128" s="1278"/>
      <c r="FZ128" s="1277"/>
      <c r="GA128" s="1277"/>
      <c r="GB128" s="1277"/>
      <c r="GC128" s="1278"/>
      <c r="GD128" s="1277"/>
      <c r="GE128" s="1277"/>
      <c r="GF128" s="1277"/>
      <c r="GG128" s="1278"/>
      <c r="GH128" s="1277"/>
      <c r="GI128" s="1277"/>
      <c r="GJ128" s="1277"/>
      <c r="GK128" s="1278"/>
      <c r="GL128" s="1277"/>
      <c r="GM128" s="1277"/>
      <c r="GN128" s="1277"/>
      <c r="GO128" s="1278"/>
      <c r="GP128" s="1277"/>
      <c r="GQ128" s="1277"/>
      <c r="GR128" s="1277"/>
      <c r="GS128" s="1278"/>
      <c r="GT128" s="1277"/>
      <c r="GU128" s="1277"/>
      <c r="GV128" s="1277"/>
      <c r="GW128" s="1278"/>
      <c r="GX128" s="1277"/>
      <c r="GY128" s="1277"/>
      <c r="GZ128" s="1277"/>
      <c r="HA128" s="1278"/>
      <c r="HB128" s="1277"/>
      <c r="HC128" s="1277"/>
      <c r="HD128" s="1277"/>
      <c r="HE128" s="1278"/>
      <c r="HF128" s="1277"/>
      <c r="HG128" s="1277"/>
      <c r="HH128" s="1277"/>
      <c r="HI128" s="1278"/>
      <c r="HJ128" s="1277"/>
      <c r="HK128" s="1277"/>
      <c r="HL128" s="1277"/>
      <c r="HM128" s="1278"/>
      <c r="HN128" s="1277"/>
      <c r="HO128" s="1277"/>
      <c r="HP128" s="1277"/>
      <c r="HQ128" s="1278"/>
      <c r="HR128" s="1277"/>
      <c r="HS128" s="1277"/>
      <c r="HT128" s="1277"/>
      <c r="HU128" s="1278"/>
      <c r="HV128" s="1277"/>
      <c r="HW128" s="1277"/>
      <c r="HX128" s="1277"/>
      <c r="HY128" s="1278"/>
      <c r="HZ128" s="1277"/>
      <c r="IA128" s="1277"/>
      <c r="IB128" s="1277"/>
      <c r="IC128" s="1278"/>
      <c r="ID128" s="1277"/>
      <c r="IE128" s="1277"/>
      <c r="IF128" s="1277"/>
      <c r="IG128" s="1278"/>
      <c r="IH128" s="1277"/>
      <c r="II128" s="1277"/>
      <c r="IJ128" s="1277"/>
      <c r="IK128" s="1278"/>
      <c r="IL128" s="1277"/>
      <c r="IM128" s="1277"/>
      <c r="IN128" s="1277"/>
      <c r="IO128" s="1278"/>
      <c r="IP128" s="1277"/>
      <c r="IQ128" s="1277"/>
      <c r="IR128" s="1277"/>
      <c r="IS128" s="1278"/>
      <c r="IT128" s="1277"/>
      <c r="IU128" s="1277"/>
      <c r="IV128" s="1277"/>
      <c r="IW128" s="1278"/>
      <c r="IX128" s="1277"/>
      <c r="IY128" s="1277"/>
      <c r="IZ128" s="1277"/>
      <c r="JA128" s="1278"/>
      <c r="JB128" s="1277"/>
      <c r="JC128" s="1277"/>
      <c r="JD128" s="1277"/>
      <c r="JE128" s="1278"/>
      <c r="JF128" s="1277"/>
      <c r="JG128" s="1277"/>
      <c r="JH128" s="1277"/>
      <c r="JI128" s="1278"/>
      <c r="JJ128" s="1277"/>
      <c r="JK128" s="1277"/>
      <c r="JL128" s="1277"/>
      <c r="JM128" s="1278"/>
      <c r="JN128" s="1277"/>
      <c r="JO128" s="1277"/>
      <c r="JP128" s="1277"/>
      <c r="JQ128" s="1278"/>
      <c r="JR128" s="1277"/>
      <c r="JS128" s="1277"/>
      <c r="JT128" s="1277"/>
      <c r="JU128" s="1278"/>
      <c r="JV128" s="1277"/>
      <c r="JW128" s="1277"/>
      <c r="JX128" s="1277"/>
      <c r="JY128" s="1278"/>
      <c r="JZ128" s="1277"/>
      <c r="KA128" s="1277"/>
      <c r="KB128" s="1277"/>
      <c r="KC128" s="1278"/>
      <c r="KD128" s="1277"/>
      <c r="KE128" s="1277"/>
      <c r="KF128" s="1277"/>
      <c r="KG128" s="1278"/>
      <c r="KH128" s="1277"/>
      <c r="KI128" s="1277"/>
      <c r="KJ128" s="1277"/>
      <c r="KK128" s="1278"/>
      <c r="KL128" s="1277"/>
      <c r="KM128" s="1277"/>
      <c r="KN128" s="1277"/>
      <c r="KO128" s="1278"/>
      <c r="KP128" s="1277"/>
      <c r="KQ128" s="1277"/>
      <c r="KR128" s="1277"/>
      <c r="KS128" s="1278"/>
      <c r="KT128" s="1277"/>
      <c r="KU128" s="1277"/>
      <c r="KV128" s="1277"/>
      <c r="KW128" s="1278"/>
      <c r="KX128" s="1277"/>
      <c r="KY128" s="1277"/>
      <c r="KZ128" s="1277"/>
      <c r="LA128" s="1278"/>
      <c r="LB128" s="1277"/>
      <c r="LC128" s="1277"/>
      <c r="LD128" s="1277"/>
      <c r="LE128" s="1278"/>
      <c r="LF128" s="1277"/>
      <c r="LG128" s="1277"/>
      <c r="LH128" s="1277"/>
      <c r="LI128" s="1278"/>
      <c r="LJ128" s="1277"/>
      <c r="LK128" s="1277"/>
      <c r="LL128" s="1277"/>
      <c r="LM128" s="1278"/>
    </row>
    <row r="129" spans="1:325">
      <c r="A129" s="145"/>
      <c r="B129" s="355" t="s">
        <v>589</v>
      </c>
      <c r="C129" s="357" t="s">
        <v>590</v>
      </c>
      <c r="D129" s="343">
        <f t="shared" si="238"/>
        <v>0</v>
      </c>
      <c r="E129" s="354">
        <f ca="1">IFERROR(D129/$D$112,"")</f>
        <v>0</v>
      </c>
      <c r="F129" s="1277"/>
      <c r="G129" s="1277"/>
      <c r="H129" s="1277"/>
      <c r="I129" s="1278"/>
      <c r="J129" s="1277"/>
      <c r="K129" s="1277"/>
      <c r="L129" s="1277"/>
      <c r="M129" s="1278"/>
      <c r="N129" s="1277"/>
      <c r="O129" s="1277"/>
      <c r="P129" s="1277"/>
      <c r="Q129" s="1278"/>
      <c r="R129" s="1277"/>
      <c r="S129" s="1277"/>
      <c r="T129" s="1277"/>
      <c r="U129" s="1278"/>
      <c r="V129" s="1277"/>
      <c r="W129" s="1277"/>
      <c r="X129" s="1277"/>
      <c r="Y129" s="1278"/>
      <c r="Z129" s="1277"/>
      <c r="AA129" s="1277"/>
      <c r="AB129" s="1277"/>
      <c r="AC129" s="1278"/>
      <c r="AD129" s="1277"/>
      <c r="AE129" s="1277"/>
      <c r="AF129" s="1277"/>
      <c r="AG129" s="1278"/>
      <c r="AH129" s="1277"/>
      <c r="AI129" s="1277"/>
      <c r="AJ129" s="1277"/>
      <c r="AK129" s="1278"/>
      <c r="AL129" s="1277"/>
      <c r="AM129" s="1277"/>
      <c r="AN129" s="1277"/>
      <c r="AO129" s="1278"/>
      <c r="AP129" s="1277"/>
      <c r="AQ129" s="1277"/>
      <c r="AR129" s="1277"/>
      <c r="AS129" s="1278"/>
      <c r="AT129" s="1277"/>
      <c r="AU129" s="1277"/>
      <c r="AV129" s="1277"/>
      <c r="AW129" s="1278"/>
      <c r="AX129" s="1277"/>
      <c r="AY129" s="1277"/>
      <c r="AZ129" s="1277"/>
      <c r="BA129" s="1278"/>
      <c r="BB129" s="1277"/>
      <c r="BC129" s="1277"/>
      <c r="BD129" s="1277"/>
      <c r="BE129" s="1278"/>
      <c r="BF129" s="1277"/>
      <c r="BG129" s="1277"/>
      <c r="BH129" s="1277"/>
      <c r="BI129" s="1278"/>
      <c r="BJ129" s="1277"/>
      <c r="BK129" s="1277"/>
      <c r="BL129" s="1277"/>
      <c r="BM129" s="1278"/>
      <c r="BN129" s="1277"/>
      <c r="BO129" s="1277"/>
      <c r="BP129" s="1277"/>
      <c r="BQ129" s="1278"/>
      <c r="BR129" s="1277"/>
      <c r="BS129" s="1277"/>
      <c r="BT129" s="1277"/>
      <c r="BU129" s="1278"/>
      <c r="BV129" s="1277"/>
      <c r="BW129" s="1277"/>
      <c r="BX129" s="1277"/>
      <c r="BY129" s="1278"/>
      <c r="BZ129" s="1277"/>
      <c r="CA129" s="1277"/>
      <c r="CB129" s="1277"/>
      <c r="CC129" s="1278"/>
      <c r="CD129" s="1277"/>
      <c r="CE129" s="1277"/>
      <c r="CF129" s="1277"/>
      <c r="CG129" s="1278"/>
      <c r="CH129" s="1277"/>
      <c r="CI129" s="1277"/>
      <c r="CJ129" s="1277"/>
      <c r="CK129" s="1278"/>
      <c r="CL129" s="1277"/>
      <c r="CM129" s="1277"/>
      <c r="CN129" s="1277"/>
      <c r="CO129" s="1278"/>
      <c r="CP129" s="1277"/>
      <c r="CQ129" s="1277"/>
      <c r="CR129" s="1277"/>
      <c r="CS129" s="1278"/>
      <c r="CT129" s="1277"/>
      <c r="CU129" s="1277"/>
      <c r="CV129" s="1277"/>
      <c r="CW129" s="1278"/>
      <c r="CX129" s="1277"/>
      <c r="CY129" s="1277"/>
      <c r="CZ129" s="1277"/>
      <c r="DA129" s="1278"/>
      <c r="DB129" s="1277"/>
      <c r="DC129" s="1277"/>
      <c r="DD129" s="1277"/>
      <c r="DE129" s="1278"/>
      <c r="DF129" s="1277"/>
      <c r="DG129" s="1277"/>
      <c r="DH129" s="1277"/>
      <c r="DI129" s="1278"/>
      <c r="DJ129" s="1277"/>
      <c r="DK129" s="1277"/>
      <c r="DL129" s="1277"/>
      <c r="DM129" s="1278"/>
      <c r="DN129" s="1277"/>
      <c r="DO129" s="1277"/>
      <c r="DP129" s="1277"/>
      <c r="DQ129" s="1278"/>
      <c r="DR129" s="1277"/>
      <c r="DS129" s="1277"/>
      <c r="DT129" s="1277"/>
      <c r="DU129" s="1278"/>
      <c r="DV129" s="1277"/>
      <c r="DW129" s="1277"/>
      <c r="DX129" s="1277"/>
      <c r="DY129" s="1278"/>
      <c r="DZ129" s="1277"/>
      <c r="EA129" s="1277"/>
      <c r="EB129" s="1277"/>
      <c r="EC129" s="1278"/>
      <c r="ED129" s="1277"/>
      <c r="EE129" s="1277"/>
      <c r="EF129" s="1277"/>
      <c r="EG129" s="1278"/>
      <c r="EH129" s="1277"/>
      <c r="EI129" s="1277"/>
      <c r="EJ129" s="1277"/>
      <c r="EK129" s="1278"/>
      <c r="EL129" s="1277"/>
      <c r="EM129" s="1277"/>
      <c r="EN129" s="1277"/>
      <c r="EO129" s="1278"/>
      <c r="EP129" s="1277"/>
      <c r="EQ129" s="1277"/>
      <c r="ER129" s="1277"/>
      <c r="ES129" s="1278"/>
      <c r="ET129" s="1277"/>
      <c r="EU129" s="1277"/>
      <c r="EV129" s="1277"/>
      <c r="EW129" s="1278"/>
      <c r="EX129" s="1277"/>
      <c r="EY129" s="1277"/>
      <c r="EZ129" s="1277"/>
      <c r="FA129" s="1278"/>
      <c r="FB129" s="1277"/>
      <c r="FC129" s="1277"/>
      <c r="FD129" s="1277"/>
      <c r="FE129" s="1278"/>
      <c r="FF129" s="1277"/>
      <c r="FG129" s="1277"/>
      <c r="FH129" s="1277"/>
      <c r="FI129" s="1278"/>
      <c r="FJ129" s="1277"/>
      <c r="FK129" s="1277"/>
      <c r="FL129" s="1277"/>
      <c r="FM129" s="1278"/>
      <c r="FN129" s="1277"/>
      <c r="FO129" s="1277"/>
      <c r="FP129" s="1277"/>
      <c r="FQ129" s="1278"/>
      <c r="FR129" s="1277"/>
      <c r="FS129" s="1277"/>
      <c r="FT129" s="1277"/>
      <c r="FU129" s="1278"/>
      <c r="FV129" s="1277"/>
      <c r="FW129" s="1277"/>
      <c r="FX129" s="1277"/>
      <c r="FY129" s="1278"/>
      <c r="FZ129" s="1277"/>
      <c r="GA129" s="1277"/>
      <c r="GB129" s="1277"/>
      <c r="GC129" s="1278"/>
      <c r="GD129" s="1277"/>
      <c r="GE129" s="1277"/>
      <c r="GF129" s="1277"/>
      <c r="GG129" s="1278"/>
      <c r="GH129" s="1277"/>
      <c r="GI129" s="1277"/>
      <c r="GJ129" s="1277"/>
      <c r="GK129" s="1278"/>
      <c r="GL129" s="1277"/>
      <c r="GM129" s="1277"/>
      <c r="GN129" s="1277"/>
      <c r="GO129" s="1278"/>
      <c r="GP129" s="1277"/>
      <c r="GQ129" s="1277"/>
      <c r="GR129" s="1277"/>
      <c r="GS129" s="1278"/>
      <c r="GT129" s="1277"/>
      <c r="GU129" s="1277"/>
      <c r="GV129" s="1277"/>
      <c r="GW129" s="1278"/>
      <c r="GX129" s="1277"/>
      <c r="GY129" s="1277"/>
      <c r="GZ129" s="1277"/>
      <c r="HA129" s="1278"/>
      <c r="HB129" s="1277"/>
      <c r="HC129" s="1277"/>
      <c r="HD129" s="1277"/>
      <c r="HE129" s="1278"/>
      <c r="HF129" s="1277"/>
      <c r="HG129" s="1277"/>
      <c r="HH129" s="1277"/>
      <c r="HI129" s="1278"/>
      <c r="HJ129" s="1277"/>
      <c r="HK129" s="1277"/>
      <c r="HL129" s="1277"/>
      <c r="HM129" s="1278"/>
      <c r="HN129" s="1277"/>
      <c r="HO129" s="1277"/>
      <c r="HP129" s="1277"/>
      <c r="HQ129" s="1278"/>
      <c r="HR129" s="1277"/>
      <c r="HS129" s="1277"/>
      <c r="HT129" s="1277"/>
      <c r="HU129" s="1278"/>
      <c r="HV129" s="1277"/>
      <c r="HW129" s="1277"/>
      <c r="HX129" s="1277"/>
      <c r="HY129" s="1278"/>
      <c r="HZ129" s="1277"/>
      <c r="IA129" s="1277"/>
      <c r="IB129" s="1277"/>
      <c r="IC129" s="1278"/>
      <c r="ID129" s="1277"/>
      <c r="IE129" s="1277"/>
      <c r="IF129" s="1277"/>
      <c r="IG129" s="1278"/>
      <c r="IH129" s="1277"/>
      <c r="II129" s="1277"/>
      <c r="IJ129" s="1277"/>
      <c r="IK129" s="1278"/>
      <c r="IL129" s="1277"/>
      <c r="IM129" s="1277"/>
      <c r="IN129" s="1277"/>
      <c r="IO129" s="1278"/>
      <c r="IP129" s="1277"/>
      <c r="IQ129" s="1277"/>
      <c r="IR129" s="1277"/>
      <c r="IS129" s="1278"/>
      <c r="IT129" s="1277"/>
      <c r="IU129" s="1277"/>
      <c r="IV129" s="1277"/>
      <c r="IW129" s="1278"/>
      <c r="IX129" s="1277"/>
      <c r="IY129" s="1277"/>
      <c r="IZ129" s="1277"/>
      <c r="JA129" s="1278"/>
      <c r="JB129" s="1277"/>
      <c r="JC129" s="1277"/>
      <c r="JD129" s="1277"/>
      <c r="JE129" s="1278"/>
      <c r="JF129" s="1277"/>
      <c r="JG129" s="1277"/>
      <c r="JH129" s="1277"/>
      <c r="JI129" s="1278"/>
      <c r="JJ129" s="1277"/>
      <c r="JK129" s="1277"/>
      <c r="JL129" s="1277"/>
      <c r="JM129" s="1278"/>
      <c r="JN129" s="1277"/>
      <c r="JO129" s="1277"/>
      <c r="JP129" s="1277"/>
      <c r="JQ129" s="1278"/>
      <c r="JR129" s="1277"/>
      <c r="JS129" s="1277"/>
      <c r="JT129" s="1277"/>
      <c r="JU129" s="1278"/>
      <c r="JV129" s="1277"/>
      <c r="JW129" s="1277"/>
      <c r="JX129" s="1277"/>
      <c r="JY129" s="1278"/>
      <c r="JZ129" s="1277"/>
      <c r="KA129" s="1277"/>
      <c r="KB129" s="1277"/>
      <c r="KC129" s="1278"/>
      <c r="KD129" s="1277"/>
      <c r="KE129" s="1277"/>
      <c r="KF129" s="1277"/>
      <c r="KG129" s="1278"/>
      <c r="KH129" s="1277"/>
      <c r="KI129" s="1277"/>
      <c r="KJ129" s="1277"/>
      <c r="KK129" s="1278"/>
      <c r="KL129" s="1277"/>
      <c r="KM129" s="1277"/>
      <c r="KN129" s="1277"/>
      <c r="KO129" s="1278"/>
      <c r="KP129" s="1277"/>
      <c r="KQ129" s="1277"/>
      <c r="KR129" s="1277"/>
      <c r="KS129" s="1278"/>
      <c r="KT129" s="1277"/>
      <c r="KU129" s="1277"/>
      <c r="KV129" s="1277"/>
      <c r="KW129" s="1278"/>
      <c r="KX129" s="1277"/>
      <c r="KY129" s="1277"/>
      <c r="KZ129" s="1277"/>
      <c r="LA129" s="1278"/>
      <c r="LB129" s="1277"/>
      <c r="LC129" s="1277"/>
      <c r="LD129" s="1277"/>
      <c r="LE129" s="1278"/>
      <c r="LF129" s="1277"/>
      <c r="LG129" s="1277"/>
      <c r="LH129" s="1277"/>
      <c r="LI129" s="1278"/>
      <c r="LJ129" s="1277"/>
      <c r="LK129" s="1277"/>
      <c r="LL129" s="1277"/>
      <c r="LM129" s="1278"/>
    </row>
  </sheetData>
  <mergeCells count="2731">
    <mergeCell ref="DB7:DE7"/>
    <mergeCell ref="DF7:DI7"/>
    <mergeCell ref="DJ7:DM7"/>
    <mergeCell ref="DN7:DQ7"/>
    <mergeCell ref="J7:M7"/>
    <mergeCell ref="N7:Q7"/>
    <mergeCell ref="R7:U7"/>
    <mergeCell ref="V7:Y7"/>
    <mergeCell ref="Z7:AC7"/>
    <mergeCell ref="AD7:AG7"/>
    <mergeCell ref="C2:E2"/>
    <mergeCell ref="B7:B8"/>
    <mergeCell ref="C7:C8"/>
    <mergeCell ref="D7:D8"/>
    <mergeCell ref="E7:E8"/>
    <mergeCell ref="F7:I7"/>
    <mergeCell ref="CD7:CG7"/>
    <mergeCell ref="CH7:CK7"/>
    <mergeCell ref="CL7:CO7"/>
    <mergeCell ref="CP7:CS7"/>
    <mergeCell ref="CT7:CW7"/>
    <mergeCell ref="F6:I6"/>
    <mergeCell ref="J6:M6"/>
    <mergeCell ref="N6:Q6"/>
    <mergeCell ref="R6:U6"/>
    <mergeCell ref="V6:Y6"/>
    <mergeCell ref="Z6:AC6"/>
    <mergeCell ref="AD6:AG6"/>
    <mergeCell ref="AH6:AK6"/>
    <mergeCell ref="AL6:AO6"/>
    <mergeCell ref="AP6:AS6"/>
    <mergeCell ref="AT6:AW6"/>
    <mergeCell ref="FZ7:GC7"/>
    <mergeCell ref="GD7:GG7"/>
    <mergeCell ref="GH7:GK7"/>
    <mergeCell ref="IX7:JA7"/>
    <mergeCell ref="JB7:JE7"/>
    <mergeCell ref="GL7:GO7"/>
    <mergeCell ref="GP7:GS7"/>
    <mergeCell ref="CX7:DA7"/>
    <mergeCell ref="BF7:BI7"/>
    <mergeCell ref="BJ7:BM7"/>
    <mergeCell ref="BN7:BQ7"/>
    <mergeCell ref="BR7:BU7"/>
    <mergeCell ref="BV7:BY7"/>
    <mergeCell ref="BZ7:CC7"/>
    <mergeCell ref="AH7:AK7"/>
    <mergeCell ref="AL7:AO7"/>
    <mergeCell ref="AP7:AS7"/>
    <mergeCell ref="AT7:AW7"/>
    <mergeCell ref="AX7:BA7"/>
    <mergeCell ref="BB7:BE7"/>
    <mergeCell ref="EX7:FA7"/>
    <mergeCell ref="FB7:FE7"/>
    <mergeCell ref="FF7:FI7"/>
    <mergeCell ref="FJ7:FM7"/>
    <mergeCell ref="DR7:DU7"/>
    <mergeCell ref="DV7:DY7"/>
    <mergeCell ref="DZ7:EC7"/>
    <mergeCell ref="ED7:EG7"/>
    <mergeCell ref="EH7:EK7"/>
    <mergeCell ref="EL7:EO7"/>
    <mergeCell ref="EP7:ES7"/>
    <mergeCell ref="ET7:EW7"/>
    <mergeCell ref="LJ7:LM7"/>
    <mergeCell ref="KL7:KO7"/>
    <mergeCell ref="KP7:KS7"/>
    <mergeCell ref="KT7:KW7"/>
    <mergeCell ref="KX7:LA7"/>
    <mergeCell ref="LB7:LE7"/>
    <mergeCell ref="LF7:LI7"/>
    <mergeCell ref="JN7:JQ7"/>
    <mergeCell ref="JR7:JU7"/>
    <mergeCell ref="JV7:JY7"/>
    <mergeCell ref="JZ7:KC7"/>
    <mergeCell ref="KD7:KG7"/>
    <mergeCell ref="KH7:KK7"/>
    <mergeCell ref="IP7:IS7"/>
    <mergeCell ref="IT7:IW7"/>
    <mergeCell ref="FN7:FQ7"/>
    <mergeCell ref="FR7:FU7"/>
    <mergeCell ref="JF7:JI7"/>
    <mergeCell ref="JJ7:JM7"/>
    <mergeCell ref="HR7:HU7"/>
    <mergeCell ref="HV7:HY7"/>
    <mergeCell ref="HZ7:IC7"/>
    <mergeCell ref="ID7:IG7"/>
    <mergeCell ref="IH7:IK7"/>
    <mergeCell ref="IL7:IO7"/>
    <mergeCell ref="GT7:GW7"/>
    <mergeCell ref="GX7:HA7"/>
    <mergeCell ref="HB7:HE7"/>
    <mergeCell ref="HF7:HI7"/>
    <mergeCell ref="HJ7:HM7"/>
    <mergeCell ref="HN7:HQ7"/>
    <mergeCell ref="FV7:FY7"/>
    <mergeCell ref="AX97:BA97"/>
    <mergeCell ref="BB97:BE97"/>
    <mergeCell ref="BF97:BI97"/>
    <mergeCell ref="BJ97:BM97"/>
    <mergeCell ref="BN97:BQ97"/>
    <mergeCell ref="BR97:BU97"/>
    <mergeCell ref="Z97:AC97"/>
    <mergeCell ref="AD97:AG97"/>
    <mergeCell ref="AH97:AK97"/>
    <mergeCell ref="AL97:AO97"/>
    <mergeCell ref="AP97:AS97"/>
    <mergeCell ref="AT97:AW97"/>
    <mergeCell ref="F97:I97"/>
    <mergeCell ref="J97:M97"/>
    <mergeCell ref="N97:Q97"/>
    <mergeCell ref="R97:U97"/>
    <mergeCell ref="V97:Y97"/>
    <mergeCell ref="DR97:DU97"/>
    <mergeCell ref="DV97:DY97"/>
    <mergeCell ref="DZ97:EC97"/>
    <mergeCell ref="ED97:EG97"/>
    <mergeCell ref="EH97:EK97"/>
    <mergeCell ref="EL97:EO97"/>
    <mergeCell ref="CT97:CW97"/>
    <mergeCell ref="CX97:DA97"/>
    <mergeCell ref="DB97:DE97"/>
    <mergeCell ref="DF97:DI97"/>
    <mergeCell ref="DJ97:DM97"/>
    <mergeCell ref="DN97:DQ97"/>
    <mergeCell ref="BV97:BY97"/>
    <mergeCell ref="BZ97:CC97"/>
    <mergeCell ref="CD97:CG97"/>
    <mergeCell ref="CH97:CK97"/>
    <mergeCell ref="CL97:CO97"/>
    <mergeCell ref="CP97:CS97"/>
    <mergeCell ref="HZ97:IC97"/>
    <mergeCell ref="ID97:IG97"/>
    <mergeCell ref="GL97:GO97"/>
    <mergeCell ref="GP97:GS97"/>
    <mergeCell ref="GT97:GW97"/>
    <mergeCell ref="GX97:HA97"/>
    <mergeCell ref="HB97:HE97"/>
    <mergeCell ref="HF97:HI97"/>
    <mergeCell ref="FN97:FQ97"/>
    <mergeCell ref="FR97:FU97"/>
    <mergeCell ref="FV97:FY97"/>
    <mergeCell ref="FZ97:GC97"/>
    <mergeCell ref="GD97:GG97"/>
    <mergeCell ref="GH97:GK97"/>
    <mergeCell ref="EP97:ES97"/>
    <mergeCell ref="ET97:EW97"/>
    <mergeCell ref="EX97:FA97"/>
    <mergeCell ref="FB97:FE97"/>
    <mergeCell ref="FF97:FI97"/>
    <mergeCell ref="FJ97:FM97"/>
    <mergeCell ref="LB97:LE97"/>
    <mergeCell ref="LF97:LI97"/>
    <mergeCell ref="LJ97:LM97"/>
    <mergeCell ref="F98:I98"/>
    <mergeCell ref="J98:M98"/>
    <mergeCell ref="N98:Q98"/>
    <mergeCell ref="R98:U98"/>
    <mergeCell ref="V98:Y98"/>
    <mergeCell ref="Z98:AC98"/>
    <mergeCell ref="AD98:AG98"/>
    <mergeCell ref="KD97:KG97"/>
    <mergeCell ref="KH97:KK97"/>
    <mergeCell ref="KL97:KO97"/>
    <mergeCell ref="KP97:KS97"/>
    <mergeCell ref="KT97:KW97"/>
    <mergeCell ref="KX97:LA97"/>
    <mergeCell ref="JF97:JI97"/>
    <mergeCell ref="JJ97:JM97"/>
    <mergeCell ref="JN97:JQ97"/>
    <mergeCell ref="JR97:JU97"/>
    <mergeCell ref="JV97:JY97"/>
    <mergeCell ref="JZ97:KC97"/>
    <mergeCell ref="IH97:IK97"/>
    <mergeCell ref="IL97:IO97"/>
    <mergeCell ref="IP97:IS97"/>
    <mergeCell ref="IT97:IW97"/>
    <mergeCell ref="IX97:JA97"/>
    <mergeCell ref="JB97:JE97"/>
    <mergeCell ref="HJ97:HM97"/>
    <mergeCell ref="HN97:HQ97"/>
    <mergeCell ref="HR97:HU97"/>
    <mergeCell ref="HV97:HY97"/>
    <mergeCell ref="CD98:CG98"/>
    <mergeCell ref="CH98:CK98"/>
    <mergeCell ref="CL98:CO98"/>
    <mergeCell ref="CP98:CS98"/>
    <mergeCell ref="CT98:CW98"/>
    <mergeCell ref="CX98:DA98"/>
    <mergeCell ref="BF98:BI98"/>
    <mergeCell ref="BJ98:BM98"/>
    <mergeCell ref="BN98:BQ98"/>
    <mergeCell ref="BR98:BU98"/>
    <mergeCell ref="BV98:BY98"/>
    <mergeCell ref="BZ98:CC98"/>
    <mergeCell ref="AH98:AK98"/>
    <mergeCell ref="AL98:AO98"/>
    <mergeCell ref="AP98:AS98"/>
    <mergeCell ref="AT98:AW98"/>
    <mergeCell ref="AX98:BA98"/>
    <mergeCell ref="BB98:BE98"/>
    <mergeCell ref="EX98:FA98"/>
    <mergeCell ref="FB98:FE98"/>
    <mergeCell ref="FF98:FI98"/>
    <mergeCell ref="FJ98:FM98"/>
    <mergeCell ref="FN98:FQ98"/>
    <mergeCell ref="FR98:FU98"/>
    <mergeCell ref="DZ98:EC98"/>
    <mergeCell ref="ED98:EG98"/>
    <mergeCell ref="EH98:EK98"/>
    <mergeCell ref="EL98:EO98"/>
    <mergeCell ref="EP98:ES98"/>
    <mergeCell ref="ET98:EW98"/>
    <mergeCell ref="DB98:DE98"/>
    <mergeCell ref="DF98:DI98"/>
    <mergeCell ref="DJ98:DM98"/>
    <mergeCell ref="DN98:DQ98"/>
    <mergeCell ref="DR98:DU98"/>
    <mergeCell ref="DV98:DY98"/>
    <mergeCell ref="JF98:JI98"/>
    <mergeCell ref="JJ98:JM98"/>
    <mergeCell ref="HR98:HU98"/>
    <mergeCell ref="HV98:HY98"/>
    <mergeCell ref="HZ98:IC98"/>
    <mergeCell ref="ID98:IG98"/>
    <mergeCell ref="IH98:IK98"/>
    <mergeCell ref="IL98:IO98"/>
    <mergeCell ref="GT98:GW98"/>
    <mergeCell ref="GX98:HA98"/>
    <mergeCell ref="HB98:HE98"/>
    <mergeCell ref="HF98:HI98"/>
    <mergeCell ref="HJ98:HM98"/>
    <mergeCell ref="HN98:HQ98"/>
    <mergeCell ref="FV98:FY98"/>
    <mergeCell ref="FZ98:GC98"/>
    <mergeCell ref="GD98:GG98"/>
    <mergeCell ref="GH98:GK98"/>
    <mergeCell ref="GL98:GO98"/>
    <mergeCell ref="GP98:GS98"/>
    <mergeCell ref="AP99:AS99"/>
    <mergeCell ref="AT99:AW99"/>
    <mergeCell ref="AX99:BA99"/>
    <mergeCell ref="BB99:BE99"/>
    <mergeCell ref="BF99:BI99"/>
    <mergeCell ref="BJ99:BM99"/>
    <mergeCell ref="LJ98:LM98"/>
    <mergeCell ref="F99:I99"/>
    <mergeCell ref="J99:M99"/>
    <mergeCell ref="N99:Q99"/>
    <mergeCell ref="R99:U99"/>
    <mergeCell ref="V99:Y99"/>
    <mergeCell ref="Z99:AC99"/>
    <mergeCell ref="AD99:AG99"/>
    <mergeCell ref="AH99:AK99"/>
    <mergeCell ref="AL99:AO99"/>
    <mergeCell ref="KL98:KO98"/>
    <mergeCell ref="KP98:KS98"/>
    <mergeCell ref="KT98:KW98"/>
    <mergeCell ref="KX98:LA98"/>
    <mergeCell ref="LB98:LE98"/>
    <mergeCell ref="LF98:LI98"/>
    <mergeCell ref="JN98:JQ98"/>
    <mergeCell ref="JR98:JU98"/>
    <mergeCell ref="JV98:JY98"/>
    <mergeCell ref="JZ98:KC98"/>
    <mergeCell ref="KD98:KG98"/>
    <mergeCell ref="KH98:KK98"/>
    <mergeCell ref="IP98:IS98"/>
    <mergeCell ref="IT98:IW98"/>
    <mergeCell ref="IX98:JA98"/>
    <mergeCell ref="JB98:JE98"/>
    <mergeCell ref="DJ99:DM99"/>
    <mergeCell ref="DN99:DQ99"/>
    <mergeCell ref="DR99:DU99"/>
    <mergeCell ref="DV99:DY99"/>
    <mergeCell ref="DZ99:EC99"/>
    <mergeCell ref="ED99:EG99"/>
    <mergeCell ref="CL99:CO99"/>
    <mergeCell ref="CP99:CS99"/>
    <mergeCell ref="CT99:CW99"/>
    <mergeCell ref="CX99:DA99"/>
    <mergeCell ref="DB99:DE99"/>
    <mergeCell ref="DF99:DI99"/>
    <mergeCell ref="BN99:BQ99"/>
    <mergeCell ref="BR99:BU99"/>
    <mergeCell ref="BV99:BY99"/>
    <mergeCell ref="BZ99:CC99"/>
    <mergeCell ref="CD99:CG99"/>
    <mergeCell ref="CH99:CK99"/>
    <mergeCell ref="F100:I100"/>
    <mergeCell ref="J100:M100"/>
    <mergeCell ref="N100:Q100"/>
    <mergeCell ref="R100:U100"/>
    <mergeCell ref="V100:Y100"/>
    <mergeCell ref="JV99:JY99"/>
    <mergeCell ref="JZ99:KC99"/>
    <mergeCell ref="KD99:KG99"/>
    <mergeCell ref="KH99:KK99"/>
    <mergeCell ref="KL99:KO99"/>
    <mergeCell ref="KP99:KS99"/>
    <mergeCell ref="IX99:JA99"/>
    <mergeCell ref="JB99:JE99"/>
    <mergeCell ref="JF99:JI99"/>
    <mergeCell ref="JJ99:JM99"/>
    <mergeCell ref="JN99:JQ99"/>
    <mergeCell ref="JR99:JU99"/>
    <mergeCell ref="HZ99:IC99"/>
    <mergeCell ref="ID99:IG99"/>
    <mergeCell ref="IH99:IK99"/>
    <mergeCell ref="IL99:IO99"/>
    <mergeCell ref="IP99:IS99"/>
    <mergeCell ref="IT99:IW99"/>
    <mergeCell ref="HB99:HE99"/>
    <mergeCell ref="HF99:HI99"/>
    <mergeCell ref="HJ99:HM99"/>
    <mergeCell ref="HN99:HQ99"/>
    <mergeCell ref="HR99:HU99"/>
    <mergeCell ref="HV99:HY99"/>
    <mergeCell ref="GD99:GG99"/>
    <mergeCell ref="GH99:GK99"/>
    <mergeCell ref="GL99:GO99"/>
    <mergeCell ref="AX100:BA100"/>
    <mergeCell ref="BB100:BE100"/>
    <mergeCell ref="BF100:BI100"/>
    <mergeCell ref="BJ100:BM100"/>
    <mergeCell ref="BN100:BQ100"/>
    <mergeCell ref="BR100:BU100"/>
    <mergeCell ref="Z100:AC100"/>
    <mergeCell ref="AD100:AG100"/>
    <mergeCell ref="AH100:AK100"/>
    <mergeCell ref="AL100:AO100"/>
    <mergeCell ref="AP100:AS100"/>
    <mergeCell ref="AT100:AW100"/>
    <mergeCell ref="KT99:KW99"/>
    <mergeCell ref="KX99:LA99"/>
    <mergeCell ref="LB99:LE99"/>
    <mergeCell ref="LF99:LI99"/>
    <mergeCell ref="LJ99:LM99"/>
    <mergeCell ref="GP99:GS99"/>
    <mergeCell ref="GT99:GW99"/>
    <mergeCell ref="GX99:HA99"/>
    <mergeCell ref="FF99:FI99"/>
    <mergeCell ref="FJ99:FM99"/>
    <mergeCell ref="FN99:FQ99"/>
    <mergeCell ref="FR99:FU99"/>
    <mergeCell ref="FV99:FY99"/>
    <mergeCell ref="FZ99:GC99"/>
    <mergeCell ref="EH99:EK99"/>
    <mergeCell ref="EL99:EO99"/>
    <mergeCell ref="EP99:ES99"/>
    <mergeCell ref="ET99:EW99"/>
    <mergeCell ref="EX99:FA99"/>
    <mergeCell ref="FB99:FE99"/>
    <mergeCell ref="DR100:DU100"/>
    <mergeCell ref="DV100:DY100"/>
    <mergeCell ref="DZ100:EC100"/>
    <mergeCell ref="ED100:EG100"/>
    <mergeCell ref="EH100:EK100"/>
    <mergeCell ref="EL100:EO100"/>
    <mergeCell ref="CT100:CW100"/>
    <mergeCell ref="CX100:DA100"/>
    <mergeCell ref="DB100:DE100"/>
    <mergeCell ref="DF100:DI100"/>
    <mergeCell ref="DJ100:DM100"/>
    <mergeCell ref="DN100:DQ100"/>
    <mergeCell ref="BV100:BY100"/>
    <mergeCell ref="BZ100:CC100"/>
    <mergeCell ref="CD100:CG100"/>
    <mergeCell ref="CH100:CK100"/>
    <mergeCell ref="CL100:CO100"/>
    <mergeCell ref="CP100:CS100"/>
    <mergeCell ref="HZ100:IC100"/>
    <mergeCell ref="ID100:IG100"/>
    <mergeCell ref="GL100:GO100"/>
    <mergeCell ref="GP100:GS100"/>
    <mergeCell ref="GT100:GW100"/>
    <mergeCell ref="GX100:HA100"/>
    <mergeCell ref="HB100:HE100"/>
    <mergeCell ref="HF100:HI100"/>
    <mergeCell ref="FN100:FQ100"/>
    <mergeCell ref="FR100:FU100"/>
    <mergeCell ref="FV100:FY100"/>
    <mergeCell ref="FZ100:GC100"/>
    <mergeCell ref="GD100:GG100"/>
    <mergeCell ref="GH100:GK100"/>
    <mergeCell ref="EP100:ES100"/>
    <mergeCell ref="ET100:EW100"/>
    <mergeCell ref="EX100:FA100"/>
    <mergeCell ref="FB100:FE100"/>
    <mergeCell ref="FF100:FI100"/>
    <mergeCell ref="FJ100:FM100"/>
    <mergeCell ref="LB100:LE100"/>
    <mergeCell ref="LF100:LI100"/>
    <mergeCell ref="LJ100:LM100"/>
    <mergeCell ref="F101:I101"/>
    <mergeCell ref="J101:M101"/>
    <mergeCell ref="N101:Q101"/>
    <mergeCell ref="R101:U101"/>
    <mergeCell ref="V101:Y101"/>
    <mergeCell ref="Z101:AC101"/>
    <mergeCell ref="AD101:AG101"/>
    <mergeCell ref="KD100:KG100"/>
    <mergeCell ref="KH100:KK100"/>
    <mergeCell ref="KL100:KO100"/>
    <mergeCell ref="KP100:KS100"/>
    <mergeCell ref="KT100:KW100"/>
    <mergeCell ref="KX100:LA100"/>
    <mergeCell ref="JF100:JI100"/>
    <mergeCell ref="JJ100:JM100"/>
    <mergeCell ref="JN100:JQ100"/>
    <mergeCell ref="JR100:JU100"/>
    <mergeCell ref="JV100:JY100"/>
    <mergeCell ref="JZ100:KC100"/>
    <mergeCell ref="IH100:IK100"/>
    <mergeCell ref="IL100:IO100"/>
    <mergeCell ref="IP100:IS100"/>
    <mergeCell ref="IT100:IW100"/>
    <mergeCell ref="IX100:JA100"/>
    <mergeCell ref="JB100:JE100"/>
    <mergeCell ref="HJ100:HM100"/>
    <mergeCell ref="HN100:HQ100"/>
    <mergeCell ref="HR100:HU100"/>
    <mergeCell ref="HV100:HY100"/>
    <mergeCell ref="CD101:CG101"/>
    <mergeCell ref="CH101:CK101"/>
    <mergeCell ref="CL101:CO101"/>
    <mergeCell ref="CP101:CS101"/>
    <mergeCell ref="CT101:CW101"/>
    <mergeCell ref="CX101:DA101"/>
    <mergeCell ref="BF101:BI101"/>
    <mergeCell ref="BJ101:BM101"/>
    <mergeCell ref="BN101:BQ101"/>
    <mergeCell ref="BR101:BU101"/>
    <mergeCell ref="BV101:BY101"/>
    <mergeCell ref="BZ101:CC101"/>
    <mergeCell ref="AH101:AK101"/>
    <mergeCell ref="AL101:AO101"/>
    <mergeCell ref="AP101:AS101"/>
    <mergeCell ref="AT101:AW101"/>
    <mergeCell ref="AX101:BA101"/>
    <mergeCell ref="BB101:BE101"/>
    <mergeCell ref="EX101:FA101"/>
    <mergeCell ref="FB101:FE101"/>
    <mergeCell ref="FF101:FI101"/>
    <mergeCell ref="FJ101:FM101"/>
    <mergeCell ref="FN101:FQ101"/>
    <mergeCell ref="FR101:FU101"/>
    <mergeCell ref="DZ101:EC101"/>
    <mergeCell ref="ED101:EG101"/>
    <mergeCell ref="EH101:EK101"/>
    <mergeCell ref="EL101:EO101"/>
    <mergeCell ref="EP101:ES101"/>
    <mergeCell ref="ET101:EW101"/>
    <mergeCell ref="DB101:DE101"/>
    <mergeCell ref="DF101:DI101"/>
    <mergeCell ref="DJ101:DM101"/>
    <mergeCell ref="DN101:DQ101"/>
    <mergeCell ref="DR101:DU101"/>
    <mergeCell ref="DV101:DY101"/>
    <mergeCell ref="JF101:JI101"/>
    <mergeCell ref="JJ101:JM101"/>
    <mergeCell ref="HR101:HU101"/>
    <mergeCell ref="HV101:HY101"/>
    <mergeCell ref="HZ101:IC101"/>
    <mergeCell ref="ID101:IG101"/>
    <mergeCell ref="IH101:IK101"/>
    <mergeCell ref="IL101:IO101"/>
    <mergeCell ref="GT101:GW101"/>
    <mergeCell ref="GX101:HA101"/>
    <mergeCell ref="HB101:HE101"/>
    <mergeCell ref="HF101:HI101"/>
    <mergeCell ref="HJ101:HM101"/>
    <mergeCell ref="HN101:HQ101"/>
    <mergeCell ref="FV101:FY101"/>
    <mergeCell ref="FZ101:GC101"/>
    <mergeCell ref="GD101:GG101"/>
    <mergeCell ref="GH101:GK101"/>
    <mergeCell ref="GL101:GO101"/>
    <mergeCell ref="GP101:GS101"/>
    <mergeCell ref="AP102:AS102"/>
    <mergeCell ref="AT102:AW102"/>
    <mergeCell ref="AX102:BA102"/>
    <mergeCell ref="BB102:BE102"/>
    <mergeCell ref="BF102:BI102"/>
    <mergeCell ref="BJ102:BM102"/>
    <mergeCell ref="LJ101:LM101"/>
    <mergeCell ref="F102:I102"/>
    <mergeCell ref="J102:M102"/>
    <mergeCell ref="N102:Q102"/>
    <mergeCell ref="R102:U102"/>
    <mergeCell ref="V102:Y102"/>
    <mergeCell ref="Z102:AC102"/>
    <mergeCell ref="AD102:AG102"/>
    <mergeCell ref="AH102:AK102"/>
    <mergeCell ref="AL102:AO102"/>
    <mergeCell ref="KL101:KO101"/>
    <mergeCell ref="KP101:KS101"/>
    <mergeCell ref="KT101:KW101"/>
    <mergeCell ref="KX101:LA101"/>
    <mergeCell ref="LB101:LE101"/>
    <mergeCell ref="LF101:LI101"/>
    <mergeCell ref="JN101:JQ101"/>
    <mergeCell ref="JR101:JU101"/>
    <mergeCell ref="JV101:JY101"/>
    <mergeCell ref="JZ101:KC101"/>
    <mergeCell ref="KD101:KG101"/>
    <mergeCell ref="KH101:KK101"/>
    <mergeCell ref="IP101:IS101"/>
    <mergeCell ref="IT101:IW101"/>
    <mergeCell ref="IX101:JA101"/>
    <mergeCell ref="JB101:JE101"/>
    <mergeCell ref="DJ102:DM102"/>
    <mergeCell ref="DN102:DQ102"/>
    <mergeCell ref="DR102:DU102"/>
    <mergeCell ref="DV102:DY102"/>
    <mergeCell ref="DZ102:EC102"/>
    <mergeCell ref="ED102:EG102"/>
    <mergeCell ref="CL102:CO102"/>
    <mergeCell ref="CP102:CS102"/>
    <mergeCell ref="CT102:CW102"/>
    <mergeCell ref="CX102:DA102"/>
    <mergeCell ref="DB102:DE102"/>
    <mergeCell ref="DF102:DI102"/>
    <mergeCell ref="BN102:BQ102"/>
    <mergeCell ref="BR102:BU102"/>
    <mergeCell ref="BV102:BY102"/>
    <mergeCell ref="BZ102:CC102"/>
    <mergeCell ref="CD102:CG102"/>
    <mergeCell ref="CH102:CK102"/>
    <mergeCell ref="F103:I103"/>
    <mergeCell ref="J103:M103"/>
    <mergeCell ref="N103:Q103"/>
    <mergeCell ref="R103:U103"/>
    <mergeCell ref="V103:Y103"/>
    <mergeCell ref="JV102:JY102"/>
    <mergeCell ref="JZ102:KC102"/>
    <mergeCell ref="KD102:KG102"/>
    <mergeCell ref="KH102:KK102"/>
    <mergeCell ref="KL102:KO102"/>
    <mergeCell ref="KP102:KS102"/>
    <mergeCell ref="IX102:JA102"/>
    <mergeCell ref="JB102:JE102"/>
    <mergeCell ref="JF102:JI102"/>
    <mergeCell ref="JJ102:JM102"/>
    <mergeCell ref="JN102:JQ102"/>
    <mergeCell ref="JR102:JU102"/>
    <mergeCell ref="HZ102:IC102"/>
    <mergeCell ref="ID102:IG102"/>
    <mergeCell ref="IH102:IK102"/>
    <mergeCell ref="IL102:IO102"/>
    <mergeCell ref="IP102:IS102"/>
    <mergeCell ref="IT102:IW102"/>
    <mergeCell ref="HB102:HE102"/>
    <mergeCell ref="HF102:HI102"/>
    <mergeCell ref="HJ102:HM102"/>
    <mergeCell ref="HN102:HQ102"/>
    <mergeCell ref="HR102:HU102"/>
    <mergeCell ref="HV102:HY102"/>
    <mergeCell ref="GD102:GG102"/>
    <mergeCell ref="GH102:GK102"/>
    <mergeCell ref="GL102:GO102"/>
    <mergeCell ref="AX103:BA103"/>
    <mergeCell ref="BB103:BE103"/>
    <mergeCell ref="BF103:BI103"/>
    <mergeCell ref="BJ103:BM103"/>
    <mergeCell ref="BN103:BQ103"/>
    <mergeCell ref="BR103:BU103"/>
    <mergeCell ref="Z103:AC103"/>
    <mergeCell ref="AD103:AG103"/>
    <mergeCell ref="AH103:AK103"/>
    <mergeCell ref="AL103:AO103"/>
    <mergeCell ref="AP103:AS103"/>
    <mergeCell ref="AT103:AW103"/>
    <mergeCell ref="KT102:KW102"/>
    <mergeCell ref="KX102:LA102"/>
    <mergeCell ref="LB102:LE102"/>
    <mergeCell ref="LF102:LI102"/>
    <mergeCell ref="LJ102:LM102"/>
    <mergeCell ref="GP102:GS102"/>
    <mergeCell ref="GT102:GW102"/>
    <mergeCell ref="GX102:HA102"/>
    <mergeCell ref="FF102:FI102"/>
    <mergeCell ref="FJ102:FM102"/>
    <mergeCell ref="FN102:FQ102"/>
    <mergeCell ref="FR102:FU102"/>
    <mergeCell ref="FV102:FY102"/>
    <mergeCell ref="FZ102:GC102"/>
    <mergeCell ref="EH102:EK102"/>
    <mergeCell ref="EL102:EO102"/>
    <mergeCell ref="EP102:ES102"/>
    <mergeCell ref="ET102:EW102"/>
    <mergeCell ref="EX102:FA102"/>
    <mergeCell ref="FB102:FE102"/>
    <mergeCell ref="DR103:DU103"/>
    <mergeCell ref="DV103:DY103"/>
    <mergeCell ref="DZ103:EC103"/>
    <mergeCell ref="ED103:EG103"/>
    <mergeCell ref="EH103:EK103"/>
    <mergeCell ref="EL103:EO103"/>
    <mergeCell ref="CT103:CW103"/>
    <mergeCell ref="CX103:DA103"/>
    <mergeCell ref="DB103:DE103"/>
    <mergeCell ref="DF103:DI103"/>
    <mergeCell ref="DJ103:DM103"/>
    <mergeCell ref="DN103:DQ103"/>
    <mergeCell ref="BV103:BY103"/>
    <mergeCell ref="BZ103:CC103"/>
    <mergeCell ref="CD103:CG103"/>
    <mergeCell ref="CH103:CK103"/>
    <mergeCell ref="CL103:CO103"/>
    <mergeCell ref="CP103:CS103"/>
    <mergeCell ref="HZ103:IC103"/>
    <mergeCell ref="ID103:IG103"/>
    <mergeCell ref="GL103:GO103"/>
    <mergeCell ref="GP103:GS103"/>
    <mergeCell ref="GT103:GW103"/>
    <mergeCell ref="GX103:HA103"/>
    <mergeCell ref="HB103:HE103"/>
    <mergeCell ref="HF103:HI103"/>
    <mergeCell ref="FN103:FQ103"/>
    <mergeCell ref="FR103:FU103"/>
    <mergeCell ref="FV103:FY103"/>
    <mergeCell ref="FZ103:GC103"/>
    <mergeCell ref="GD103:GG103"/>
    <mergeCell ref="GH103:GK103"/>
    <mergeCell ref="EP103:ES103"/>
    <mergeCell ref="ET103:EW103"/>
    <mergeCell ref="EX103:FA103"/>
    <mergeCell ref="FB103:FE103"/>
    <mergeCell ref="FF103:FI103"/>
    <mergeCell ref="FJ103:FM103"/>
    <mergeCell ref="LB103:LE103"/>
    <mergeCell ref="LF103:LI103"/>
    <mergeCell ref="LJ103:LM103"/>
    <mergeCell ref="F104:I104"/>
    <mergeCell ref="J104:M104"/>
    <mergeCell ref="N104:Q104"/>
    <mergeCell ref="R104:U104"/>
    <mergeCell ref="V104:Y104"/>
    <mergeCell ref="Z104:AC104"/>
    <mergeCell ref="AD104:AG104"/>
    <mergeCell ref="KD103:KG103"/>
    <mergeCell ref="KH103:KK103"/>
    <mergeCell ref="KL103:KO103"/>
    <mergeCell ref="KP103:KS103"/>
    <mergeCell ref="KT103:KW103"/>
    <mergeCell ref="KX103:LA103"/>
    <mergeCell ref="JF103:JI103"/>
    <mergeCell ref="JJ103:JM103"/>
    <mergeCell ref="JN103:JQ103"/>
    <mergeCell ref="JR103:JU103"/>
    <mergeCell ref="JV103:JY103"/>
    <mergeCell ref="JZ103:KC103"/>
    <mergeCell ref="IH103:IK103"/>
    <mergeCell ref="IL103:IO103"/>
    <mergeCell ref="IP103:IS103"/>
    <mergeCell ref="IT103:IW103"/>
    <mergeCell ref="IX103:JA103"/>
    <mergeCell ref="JB103:JE103"/>
    <mergeCell ref="HJ103:HM103"/>
    <mergeCell ref="HN103:HQ103"/>
    <mergeCell ref="HR103:HU103"/>
    <mergeCell ref="HV103:HY103"/>
    <mergeCell ref="CD104:CG104"/>
    <mergeCell ref="CH104:CK104"/>
    <mergeCell ref="CL104:CO104"/>
    <mergeCell ref="CP104:CS104"/>
    <mergeCell ref="CT104:CW104"/>
    <mergeCell ref="CX104:DA104"/>
    <mergeCell ref="BF104:BI104"/>
    <mergeCell ref="BJ104:BM104"/>
    <mergeCell ref="BN104:BQ104"/>
    <mergeCell ref="BR104:BU104"/>
    <mergeCell ref="BV104:BY104"/>
    <mergeCell ref="BZ104:CC104"/>
    <mergeCell ref="AH104:AK104"/>
    <mergeCell ref="AL104:AO104"/>
    <mergeCell ref="AP104:AS104"/>
    <mergeCell ref="AT104:AW104"/>
    <mergeCell ref="AX104:BA104"/>
    <mergeCell ref="BB104:BE104"/>
    <mergeCell ref="EX104:FA104"/>
    <mergeCell ref="FB104:FE104"/>
    <mergeCell ref="FF104:FI104"/>
    <mergeCell ref="FJ104:FM104"/>
    <mergeCell ref="FN104:FQ104"/>
    <mergeCell ref="FR104:FU104"/>
    <mergeCell ref="DZ104:EC104"/>
    <mergeCell ref="ED104:EG104"/>
    <mergeCell ref="EH104:EK104"/>
    <mergeCell ref="EL104:EO104"/>
    <mergeCell ref="EP104:ES104"/>
    <mergeCell ref="ET104:EW104"/>
    <mergeCell ref="DB104:DE104"/>
    <mergeCell ref="DF104:DI104"/>
    <mergeCell ref="DJ104:DM104"/>
    <mergeCell ref="DN104:DQ104"/>
    <mergeCell ref="DR104:DU104"/>
    <mergeCell ref="DV104:DY104"/>
    <mergeCell ref="JF104:JI104"/>
    <mergeCell ref="JJ104:JM104"/>
    <mergeCell ref="HR104:HU104"/>
    <mergeCell ref="HV104:HY104"/>
    <mergeCell ref="HZ104:IC104"/>
    <mergeCell ref="ID104:IG104"/>
    <mergeCell ref="IH104:IK104"/>
    <mergeCell ref="IL104:IO104"/>
    <mergeCell ref="GT104:GW104"/>
    <mergeCell ref="GX104:HA104"/>
    <mergeCell ref="HB104:HE104"/>
    <mergeCell ref="HF104:HI104"/>
    <mergeCell ref="HJ104:HM104"/>
    <mergeCell ref="HN104:HQ104"/>
    <mergeCell ref="FV104:FY104"/>
    <mergeCell ref="FZ104:GC104"/>
    <mergeCell ref="GD104:GG104"/>
    <mergeCell ref="GH104:GK104"/>
    <mergeCell ref="GL104:GO104"/>
    <mergeCell ref="GP104:GS104"/>
    <mergeCell ref="AP105:AS105"/>
    <mergeCell ref="AT105:AW105"/>
    <mergeCell ref="AX105:BA105"/>
    <mergeCell ref="BB105:BE105"/>
    <mergeCell ref="BF105:BI105"/>
    <mergeCell ref="BJ105:BM105"/>
    <mergeCell ref="LJ104:LM104"/>
    <mergeCell ref="F105:I105"/>
    <mergeCell ref="J105:M105"/>
    <mergeCell ref="N105:Q105"/>
    <mergeCell ref="R105:U105"/>
    <mergeCell ref="V105:Y105"/>
    <mergeCell ref="Z105:AC105"/>
    <mergeCell ref="AD105:AG105"/>
    <mergeCell ref="AH105:AK105"/>
    <mergeCell ref="AL105:AO105"/>
    <mergeCell ref="KL104:KO104"/>
    <mergeCell ref="KP104:KS104"/>
    <mergeCell ref="KT104:KW104"/>
    <mergeCell ref="KX104:LA104"/>
    <mergeCell ref="LB104:LE104"/>
    <mergeCell ref="LF104:LI104"/>
    <mergeCell ref="JN104:JQ104"/>
    <mergeCell ref="JR104:JU104"/>
    <mergeCell ref="JV104:JY104"/>
    <mergeCell ref="JZ104:KC104"/>
    <mergeCell ref="KD104:KG104"/>
    <mergeCell ref="KH104:KK104"/>
    <mergeCell ref="IP104:IS104"/>
    <mergeCell ref="IT104:IW104"/>
    <mergeCell ref="IX104:JA104"/>
    <mergeCell ref="JB104:JE104"/>
    <mergeCell ref="DJ105:DM105"/>
    <mergeCell ref="DN105:DQ105"/>
    <mergeCell ref="DR105:DU105"/>
    <mergeCell ref="DV105:DY105"/>
    <mergeCell ref="DZ105:EC105"/>
    <mergeCell ref="ED105:EG105"/>
    <mergeCell ref="CL105:CO105"/>
    <mergeCell ref="CP105:CS105"/>
    <mergeCell ref="CT105:CW105"/>
    <mergeCell ref="CX105:DA105"/>
    <mergeCell ref="DB105:DE105"/>
    <mergeCell ref="DF105:DI105"/>
    <mergeCell ref="BN105:BQ105"/>
    <mergeCell ref="BR105:BU105"/>
    <mergeCell ref="BV105:BY105"/>
    <mergeCell ref="BZ105:CC105"/>
    <mergeCell ref="CD105:CG105"/>
    <mergeCell ref="CH105:CK105"/>
    <mergeCell ref="F106:I106"/>
    <mergeCell ref="J106:M106"/>
    <mergeCell ref="N106:Q106"/>
    <mergeCell ref="R106:U106"/>
    <mergeCell ref="V106:Y106"/>
    <mergeCell ref="JV105:JY105"/>
    <mergeCell ref="JZ105:KC105"/>
    <mergeCell ref="KD105:KG105"/>
    <mergeCell ref="KH105:KK105"/>
    <mergeCell ref="KL105:KO105"/>
    <mergeCell ref="KP105:KS105"/>
    <mergeCell ref="IX105:JA105"/>
    <mergeCell ref="JB105:JE105"/>
    <mergeCell ref="JF105:JI105"/>
    <mergeCell ref="JJ105:JM105"/>
    <mergeCell ref="JN105:JQ105"/>
    <mergeCell ref="JR105:JU105"/>
    <mergeCell ref="HZ105:IC105"/>
    <mergeCell ref="ID105:IG105"/>
    <mergeCell ref="IH105:IK105"/>
    <mergeCell ref="IL105:IO105"/>
    <mergeCell ref="IP105:IS105"/>
    <mergeCell ref="IT105:IW105"/>
    <mergeCell ref="HB105:HE105"/>
    <mergeCell ref="HF105:HI105"/>
    <mergeCell ref="HJ105:HM105"/>
    <mergeCell ref="HN105:HQ105"/>
    <mergeCell ref="HR105:HU105"/>
    <mergeCell ref="HV105:HY105"/>
    <mergeCell ref="GD105:GG105"/>
    <mergeCell ref="GH105:GK105"/>
    <mergeCell ref="GL105:GO105"/>
    <mergeCell ref="AX106:BA106"/>
    <mergeCell ref="BB106:BE106"/>
    <mergeCell ref="BF106:BI106"/>
    <mergeCell ref="BJ106:BM106"/>
    <mergeCell ref="BN106:BQ106"/>
    <mergeCell ref="BR106:BU106"/>
    <mergeCell ref="Z106:AC106"/>
    <mergeCell ref="AD106:AG106"/>
    <mergeCell ref="AH106:AK106"/>
    <mergeCell ref="AL106:AO106"/>
    <mergeCell ref="AP106:AS106"/>
    <mergeCell ref="AT106:AW106"/>
    <mergeCell ref="KT105:KW105"/>
    <mergeCell ref="KX105:LA105"/>
    <mergeCell ref="LB105:LE105"/>
    <mergeCell ref="LF105:LI105"/>
    <mergeCell ref="LJ105:LM105"/>
    <mergeCell ref="GP105:GS105"/>
    <mergeCell ref="GT105:GW105"/>
    <mergeCell ref="GX105:HA105"/>
    <mergeCell ref="FF105:FI105"/>
    <mergeCell ref="FJ105:FM105"/>
    <mergeCell ref="FN105:FQ105"/>
    <mergeCell ref="FR105:FU105"/>
    <mergeCell ref="FV105:FY105"/>
    <mergeCell ref="FZ105:GC105"/>
    <mergeCell ref="EH105:EK105"/>
    <mergeCell ref="EL105:EO105"/>
    <mergeCell ref="EP105:ES105"/>
    <mergeCell ref="ET105:EW105"/>
    <mergeCell ref="EX105:FA105"/>
    <mergeCell ref="FB105:FE105"/>
    <mergeCell ref="DR106:DU106"/>
    <mergeCell ref="DV106:DY106"/>
    <mergeCell ref="DZ106:EC106"/>
    <mergeCell ref="ED106:EG106"/>
    <mergeCell ref="EH106:EK106"/>
    <mergeCell ref="EL106:EO106"/>
    <mergeCell ref="CT106:CW106"/>
    <mergeCell ref="CX106:DA106"/>
    <mergeCell ref="DB106:DE106"/>
    <mergeCell ref="DF106:DI106"/>
    <mergeCell ref="DJ106:DM106"/>
    <mergeCell ref="DN106:DQ106"/>
    <mergeCell ref="BV106:BY106"/>
    <mergeCell ref="BZ106:CC106"/>
    <mergeCell ref="CD106:CG106"/>
    <mergeCell ref="CH106:CK106"/>
    <mergeCell ref="CL106:CO106"/>
    <mergeCell ref="CP106:CS106"/>
    <mergeCell ref="HZ106:IC106"/>
    <mergeCell ref="ID106:IG106"/>
    <mergeCell ref="GL106:GO106"/>
    <mergeCell ref="GP106:GS106"/>
    <mergeCell ref="GT106:GW106"/>
    <mergeCell ref="GX106:HA106"/>
    <mergeCell ref="HB106:HE106"/>
    <mergeCell ref="HF106:HI106"/>
    <mergeCell ref="FN106:FQ106"/>
    <mergeCell ref="FR106:FU106"/>
    <mergeCell ref="FV106:FY106"/>
    <mergeCell ref="FZ106:GC106"/>
    <mergeCell ref="GD106:GG106"/>
    <mergeCell ref="GH106:GK106"/>
    <mergeCell ref="EP106:ES106"/>
    <mergeCell ref="ET106:EW106"/>
    <mergeCell ref="EX106:FA106"/>
    <mergeCell ref="FB106:FE106"/>
    <mergeCell ref="FF106:FI106"/>
    <mergeCell ref="FJ106:FM106"/>
    <mergeCell ref="LB106:LE106"/>
    <mergeCell ref="LF106:LI106"/>
    <mergeCell ref="LJ106:LM106"/>
    <mergeCell ref="F107:I107"/>
    <mergeCell ref="J107:M107"/>
    <mergeCell ref="N107:Q107"/>
    <mergeCell ref="R107:U107"/>
    <mergeCell ref="V107:Y107"/>
    <mergeCell ref="Z107:AC107"/>
    <mergeCell ref="AD107:AG107"/>
    <mergeCell ref="KD106:KG106"/>
    <mergeCell ref="KH106:KK106"/>
    <mergeCell ref="KL106:KO106"/>
    <mergeCell ref="KP106:KS106"/>
    <mergeCell ref="KT106:KW106"/>
    <mergeCell ref="KX106:LA106"/>
    <mergeCell ref="JF106:JI106"/>
    <mergeCell ref="JJ106:JM106"/>
    <mergeCell ref="JN106:JQ106"/>
    <mergeCell ref="JR106:JU106"/>
    <mergeCell ref="JV106:JY106"/>
    <mergeCell ref="JZ106:KC106"/>
    <mergeCell ref="IH106:IK106"/>
    <mergeCell ref="IL106:IO106"/>
    <mergeCell ref="IP106:IS106"/>
    <mergeCell ref="IT106:IW106"/>
    <mergeCell ref="IX106:JA106"/>
    <mergeCell ref="JB106:JE106"/>
    <mergeCell ref="HJ106:HM106"/>
    <mergeCell ref="HN106:HQ106"/>
    <mergeCell ref="HR106:HU106"/>
    <mergeCell ref="HV106:HY106"/>
    <mergeCell ref="CD107:CG107"/>
    <mergeCell ref="CH107:CK107"/>
    <mergeCell ref="CL107:CO107"/>
    <mergeCell ref="CP107:CS107"/>
    <mergeCell ref="CT107:CW107"/>
    <mergeCell ref="CX107:DA107"/>
    <mergeCell ref="BF107:BI107"/>
    <mergeCell ref="BJ107:BM107"/>
    <mergeCell ref="BN107:BQ107"/>
    <mergeCell ref="BR107:BU107"/>
    <mergeCell ref="BV107:BY107"/>
    <mergeCell ref="BZ107:CC107"/>
    <mergeCell ref="AH107:AK107"/>
    <mergeCell ref="AL107:AO107"/>
    <mergeCell ref="AP107:AS107"/>
    <mergeCell ref="AT107:AW107"/>
    <mergeCell ref="AX107:BA107"/>
    <mergeCell ref="BB107:BE107"/>
    <mergeCell ref="EX107:FA107"/>
    <mergeCell ref="FB107:FE107"/>
    <mergeCell ref="FF107:FI107"/>
    <mergeCell ref="FJ107:FM107"/>
    <mergeCell ref="FN107:FQ107"/>
    <mergeCell ref="FR107:FU107"/>
    <mergeCell ref="DZ107:EC107"/>
    <mergeCell ref="ED107:EG107"/>
    <mergeCell ref="EH107:EK107"/>
    <mergeCell ref="EL107:EO107"/>
    <mergeCell ref="EP107:ES107"/>
    <mergeCell ref="ET107:EW107"/>
    <mergeCell ref="DB107:DE107"/>
    <mergeCell ref="DF107:DI107"/>
    <mergeCell ref="DJ107:DM107"/>
    <mergeCell ref="DN107:DQ107"/>
    <mergeCell ref="DR107:DU107"/>
    <mergeCell ref="DV107:DY107"/>
    <mergeCell ref="JF107:JI107"/>
    <mergeCell ref="JJ107:JM107"/>
    <mergeCell ref="HR107:HU107"/>
    <mergeCell ref="HV107:HY107"/>
    <mergeCell ref="HZ107:IC107"/>
    <mergeCell ref="ID107:IG107"/>
    <mergeCell ref="IH107:IK107"/>
    <mergeCell ref="IL107:IO107"/>
    <mergeCell ref="GT107:GW107"/>
    <mergeCell ref="GX107:HA107"/>
    <mergeCell ref="HB107:HE107"/>
    <mergeCell ref="HF107:HI107"/>
    <mergeCell ref="HJ107:HM107"/>
    <mergeCell ref="HN107:HQ107"/>
    <mergeCell ref="FV107:FY107"/>
    <mergeCell ref="FZ107:GC107"/>
    <mergeCell ref="GD107:GG107"/>
    <mergeCell ref="GH107:GK107"/>
    <mergeCell ref="GL107:GO107"/>
    <mergeCell ref="GP107:GS107"/>
    <mergeCell ref="AP108:AS108"/>
    <mergeCell ref="AT108:AW108"/>
    <mergeCell ref="AX108:BA108"/>
    <mergeCell ref="BB108:BE108"/>
    <mergeCell ref="BF108:BI108"/>
    <mergeCell ref="BJ108:BM108"/>
    <mergeCell ref="LJ107:LM107"/>
    <mergeCell ref="F108:I108"/>
    <mergeCell ref="J108:M108"/>
    <mergeCell ref="N108:Q108"/>
    <mergeCell ref="R108:U108"/>
    <mergeCell ref="V108:Y108"/>
    <mergeCell ref="Z108:AC108"/>
    <mergeCell ref="AD108:AG108"/>
    <mergeCell ref="AH108:AK108"/>
    <mergeCell ref="AL108:AO108"/>
    <mergeCell ref="KL107:KO107"/>
    <mergeCell ref="KP107:KS107"/>
    <mergeCell ref="KT107:KW107"/>
    <mergeCell ref="KX107:LA107"/>
    <mergeCell ref="LB107:LE107"/>
    <mergeCell ref="LF107:LI107"/>
    <mergeCell ref="JN107:JQ107"/>
    <mergeCell ref="JR107:JU107"/>
    <mergeCell ref="JV107:JY107"/>
    <mergeCell ref="JZ107:KC107"/>
    <mergeCell ref="KD107:KG107"/>
    <mergeCell ref="KH107:KK107"/>
    <mergeCell ref="IP107:IS107"/>
    <mergeCell ref="IT107:IW107"/>
    <mergeCell ref="IX107:JA107"/>
    <mergeCell ref="JB107:JE107"/>
    <mergeCell ref="GD108:GG108"/>
    <mergeCell ref="GH108:GK108"/>
    <mergeCell ref="GL108:GO108"/>
    <mergeCell ref="DJ108:DM108"/>
    <mergeCell ref="DN108:DQ108"/>
    <mergeCell ref="DR108:DU108"/>
    <mergeCell ref="DV108:DY108"/>
    <mergeCell ref="DZ108:EC108"/>
    <mergeCell ref="ED108:EG108"/>
    <mergeCell ref="CL108:CO108"/>
    <mergeCell ref="CP108:CS108"/>
    <mergeCell ref="CT108:CW108"/>
    <mergeCell ref="CX108:DA108"/>
    <mergeCell ref="DB108:DE108"/>
    <mergeCell ref="DF108:DI108"/>
    <mergeCell ref="BN108:BQ108"/>
    <mergeCell ref="BR108:BU108"/>
    <mergeCell ref="BV108:BY108"/>
    <mergeCell ref="BZ108:CC108"/>
    <mergeCell ref="CD108:CG108"/>
    <mergeCell ref="CH108:CK108"/>
    <mergeCell ref="KL108:KO108"/>
    <mergeCell ref="KP108:KS108"/>
    <mergeCell ref="IX108:JA108"/>
    <mergeCell ref="JB108:JE108"/>
    <mergeCell ref="JF108:JI108"/>
    <mergeCell ref="JJ108:JM108"/>
    <mergeCell ref="JN108:JQ108"/>
    <mergeCell ref="JR108:JU108"/>
    <mergeCell ref="HZ108:IC108"/>
    <mergeCell ref="ID108:IG108"/>
    <mergeCell ref="IH108:IK108"/>
    <mergeCell ref="IL108:IO108"/>
    <mergeCell ref="IP108:IS108"/>
    <mergeCell ref="IT108:IW108"/>
    <mergeCell ref="HB108:HE108"/>
    <mergeCell ref="HF108:HI108"/>
    <mergeCell ref="HJ108:HM108"/>
    <mergeCell ref="HN108:HQ108"/>
    <mergeCell ref="HR108:HU108"/>
    <mergeCell ref="HV108:HY108"/>
    <mergeCell ref="F112:I112"/>
    <mergeCell ref="J112:M112"/>
    <mergeCell ref="N112:Q112"/>
    <mergeCell ref="R112:U112"/>
    <mergeCell ref="V112:Y112"/>
    <mergeCell ref="Z112:AC112"/>
    <mergeCell ref="AD112:AG112"/>
    <mergeCell ref="F111:LM111"/>
    <mergeCell ref="KT108:KW108"/>
    <mergeCell ref="KX108:LA108"/>
    <mergeCell ref="LB108:LE108"/>
    <mergeCell ref="LF108:LI108"/>
    <mergeCell ref="LJ108:LM108"/>
    <mergeCell ref="GP108:GS108"/>
    <mergeCell ref="GT108:GW108"/>
    <mergeCell ref="GX108:HA108"/>
    <mergeCell ref="FF108:FI108"/>
    <mergeCell ref="FJ108:FM108"/>
    <mergeCell ref="FN108:FQ108"/>
    <mergeCell ref="FR108:FU108"/>
    <mergeCell ref="FV108:FY108"/>
    <mergeCell ref="FZ108:GC108"/>
    <mergeCell ref="EH108:EK108"/>
    <mergeCell ref="EL108:EO108"/>
    <mergeCell ref="EP108:ES108"/>
    <mergeCell ref="ET108:EW108"/>
    <mergeCell ref="EX108:FA108"/>
    <mergeCell ref="FB108:FE108"/>
    <mergeCell ref="JV108:JY108"/>
    <mergeCell ref="JZ108:KC108"/>
    <mergeCell ref="KD108:KG108"/>
    <mergeCell ref="KH108:KK108"/>
    <mergeCell ref="CD112:CG112"/>
    <mergeCell ref="CH112:CK112"/>
    <mergeCell ref="CL112:CO112"/>
    <mergeCell ref="CP112:CS112"/>
    <mergeCell ref="CT112:CW112"/>
    <mergeCell ref="CX112:DA112"/>
    <mergeCell ref="BF112:BI112"/>
    <mergeCell ref="BJ112:BM112"/>
    <mergeCell ref="BN112:BQ112"/>
    <mergeCell ref="BR112:BU112"/>
    <mergeCell ref="BV112:BY112"/>
    <mergeCell ref="BZ112:CC112"/>
    <mergeCell ref="AH112:AK112"/>
    <mergeCell ref="AL112:AO112"/>
    <mergeCell ref="AP112:AS112"/>
    <mergeCell ref="AT112:AW112"/>
    <mergeCell ref="AX112:BA112"/>
    <mergeCell ref="BB112:BE112"/>
    <mergeCell ref="EX112:FA112"/>
    <mergeCell ref="FB112:FE112"/>
    <mergeCell ref="FF112:FI112"/>
    <mergeCell ref="FJ112:FM112"/>
    <mergeCell ref="FN112:FQ112"/>
    <mergeCell ref="FR112:FU112"/>
    <mergeCell ref="DZ112:EC112"/>
    <mergeCell ref="ED112:EG112"/>
    <mergeCell ref="EH112:EK112"/>
    <mergeCell ref="EL112:EO112"/>
    <mergeCell ref="EP112:ES112"/>
    <mergeCell ref="ET112:EW112"/>
    <mergeCell ref="DB112:DE112"/>
    <mergeCell ref="DF112:DI112"/>
    <mergeCell ref="DJ112:DM112"/>
    <mergeCell ref="DN112:DQ112"/>
    <mergeCell ref="DR112:DU112"/>
    <mergeCell ref="DV112:DY112"/>
    <mergeCell ref="JF112:JI112"/>
    <mergeCell ref="JJ112:JM112"/>
    <mergeCell ref="HR112:HU112"/>
    <mergeCell ref="HV112:HY112"/>
    <mergeCell ref="HZ112:IC112"/>
    <mergeCell ref="ID112:IG112"/>
    <mergeCell ref="IH112:IK112"/>
    <mergeCell ref="IL112:IO112"/>
    <mergeCell ref="GT112:GW112"/>
    <mergeCell ref="GX112:HA112"/>
    <mergeCell ref="HB112:HE112"/>
    <mergeCell ref="HF112:HI112"/>
    <mergeCell ref="HJ112:HM112"/>
    <mergeCell ref="HN112:HQ112"/>
    <mergeCell ref="FV112:FY112"/>
    <mergeCell ref="FZ112:GC112"/>
    <mergeCell ref="GD112:GG112"/>
    <mergeCell ref="GH112:GK112"/>
    <mergeCell ref="GL112:GO112"/>
    <mergeCell ref="GP112:GS112"/>
    <mergeCell ref="AP113:AS113"/>
    <mergeCell ref="AT113:AW113"/>
    <mergeCell ref="AX113:BA113"/>
    <mergeCell ref="BB113:BE113"/>
    <mergeCell ref="BF113:BI113"/>
    <mergeCell ref="BJ113:BM113"/>
    <mergeCell ref="LJ112:LM112"/>
    <mergeCell ref="F113:I113"/>
    <mergeCell ref="J113:M113"/>
    <mergeCell ref="N113:Q113"/>
    <mergeCell ref="R113:U113"/>
    <mergeCell ref="V113:Y113"/>
    <mergeCell ref="Z113:AC113"/>
    <mergeCell ref="AD113:AG113"/>
    <mergeCell ref="AH113:AK113"/>
    <mergeCell ref="AL113:AO113"/>
    <mergeCell ref="KL112:KO112"/>
    <mergeCell ref="KP112:KS112"/>
    <mergeCell ref="KT112:KW112"/>
    <mergeCell ref="KX112:LA112"/>
    <mergeCell ref="LB112:LE112"/>
    <mergeCell ref="LF112:LI112"/>
    <mergeCell ref="JN112:JQ112"/>
    <mergeCell ref="JR112:JU112"/>
    <mergeCell ref="JV112:JY112"/>
    <mergeCell ref="JZ112:KC112"/>
    <mergeCell ref="KD112:KG112"/>
    <mergeCell ref="KH112:KK112"/>
    <mergeCell ref="IP112:IS112"/>
    <mergeCell ref="IT112:IW112"/>
    <mergeCell ref="IX112:JA112"/>
    <mergeCell ref="JB112:JE112"/>
    <mergeCell ref="DJ113:DM113"/>
    <mergeCell ref="DN113:DQ113"/>
    <mergeCell ref="DR113:DU113"/>
    <mergeCell ref="DV113:DY113"/>
    <mergeCell ref="DZ113:EC113"/>
    <mergeCell ref="ED113:EG113"/>
    <mergeCell ref="CL113:CO113"/>
    <mergeCell ref="CP113:CS113"/>
    <mergeCell ref="CT113:CW113"/>
    <mergeCell ref="CX113:DA113"/>
    <mergeCell ref="DB113:DE113"/>
    <mergeCell ref="DF113:DI113"/>
    <mergeCell ref="BN113:BQ113"/>
    <mergeCell ref="BR113:BU113"/>
    <mergeCell ref="BV113:BY113"/>
    <mergeCell ref="BZ113:CC113"/>
    <mergeCell ref="CD113:CG113"/>
    <mergeCell ref="CH113:CK113"/>
    <mergeCell ref="F114:I114"/>
    <mergeCell ref="J114:M114"/>
    <mergeCell ref="N114:Q114"/>
    <mergeCell ref="R114:U114"/>
    <mergeCell ref="V114:Y114"/>
    <mergeCell ref="JV113:JY113"/>
    <mergeCell ref="JZ113:KC113"/>
    <mergeCell ref="KD113:KG113"/>
    <mergeCell ref="KH113:KK113"/>
    <mergeCell ref="KL113:KO113"/>
    <mergeCell ref="KP113:KS113"/>
    <mergeCell ref="IX113:JA113"/>
    <mergeCell ref="JB113:JE113"/>
    <mergeCell ref="JF113:JI113"/>
    <mergeCell ref="JJ113:JM113"/>
    <mergeCell ref="JN113:JQ113"/>
    <mergeCell ref="JR113:JU113"/>
    <mergeCell ref="HZ113:IC113"/>
    <mergeCell ref="ID113:IG113"/>
    <mergeCell ref="IH113:IK113"/>
    <mergeCell ref="IL113:IO113"/>
    <mergeCell ref="IP113:IS113"/>
    <mergeCell ref="IT113:IW113"/>
    <mergeCell ref="HB113:HE113"/>
    <mergeCell ref="HF113:HI113"/>
    <mergeCell ref="HJ113:HM113"/>
    <mergeCell ref="HN113:HQ113"/>
    <mergeCell ref="HR113:HU113"/>
    <mergeCell ref="HV113:HY113"/>
    <mergeCell ref="GD113:GG113"/>
    <mergeCell ref="GH113:GK113"/>
    <mergeCell ref="GL113:GO113"/>
    <mergeCell ref="AX114:BA114"/>
    <mergeCell ref="BB114:BE114"/>
    <mergeCell ref="BF114:BI114"/>
    <mergeCell ref="BJ114:BM114"/>
    <mergeCell ref="BN114:BQ114"/>
    <mergeCell ref="BR114:BU114"/>
    <mergeCell ref="Z114:AC114"/>
    <mergeCell ref="AD114:AG114"/>
    <mergeCell ref="AH114:AK114"/>
    <mergeCell ref="AL114:AO114"/>
    <mergeCell ref="AP114:AS114"/>
    <mergeCell ref="AT114:AW114"/>
    <mergeCell ref="KT113:KW113"/>
    <mergeCell ref="KX113:LA113"/>
    <mergeCell ref="LB113:LE113"/>
    <mergeCell ref="LF113:LI113"/>
    <mergeCell ref="LJ113:LM113"/>
    <mergeCell ref="GP113:GS113"/>
    <mergeCell ref="GT113:GW113"/>
    <mergeCell ref="GX113:HA113"/>
    <mergeCell ref="FF113:FI113"/>
    <mergeCell ref="FJ113:FM113"/>
    <mergeCell ref="FN113:FQ113"/>
    <mergeCell ref="FR113:FU113"/>
    <mergeCell ref="FV113:FY113"/>
    <mergeCell ref="FZ113:GC113"/>
    <mergeCell ref="EH113:EK113"/>
    <mergeCell ref="EL113:EO113"/>
    <mergeCell ref="EP113:ES113"/>
    <mergeCell ref="ET113:EW113"/>
    <mergeCell ref="EX113:FA113"/>
    <mergeCell ref="FB113:FE113"/>
    <mergeCell ref="DR114:DU114"/>
    <mergeCell ref="DV114:DY114"/>
    <mergeCell ref="DZ114:EC114"/>
    <mergeCell ref="ED114:EG114"/>
    <mergeCell ref="EH114:EK114"/>
    <mergeCell ref="EL114:EO114"/>
    <mergeCell ref="CT114:CW114"/>
    <mergeCell ref="CX114:DA114"/>
    <mergeCell ref="DB114:DE114"/>
    <mergeCell ref="DF114:DI114"/>
    <mergeCell ref="DJ114:DM114"/>
    <mergeCell ref="DN114:DQ114"/>
    <mergeCell ref="BV114:BY114"/>
    <mergeCell ref="BZ114:CC114"/>
    <mergeCell ref="CD114:CG114"/>
    <mergeCell ref="CH114:CK114"/>
    <mergeCell ref="CL114:CO114"/>
    <mergeCell ref="CP114:CS114"/>
    <mergeCell ref="HZ114:IC114"/>
    <mergeCell ref="ID114:IG114"/>
    <mergeCell ref="GL114:GO114"/>
    <mergeCell ref="GP114:GS114"/>
    <mergeCell ref="GT114:GW114"/>
    <mergeCell ref="GX114:HA114"/>
    <mergeCell ref="HB114:HE114"/>
    <mergeCell ref="HF114:HI114"/>
    <mergeCell ref="FN114:FQ114"/>
    <mergeCell ref="FR114:FU114"/>
    <mergeCell ref="FV114:FY114"/>
    <mergeCell ref="FZ114:GC114"/>
    <mergeCell ref="GD114:GG114"/>
    <mergeCell ref="GH114:GK114"/>
    <mergeCell ref="EP114:ES114"/>
    <mergeCell ref="ET114:EW114"/>
    <mergeCell ref="EX114:FA114"/>
    <mergeCell ref="FB114:FE114"/>
    <mergeCell ref="FF114:FI114"/>
    <mergeCell ref="FJ114:FM114"/>
    <mergeCell ref="LB114:LE114"/>
    <mergeCell ref="LF114:LI114"/>
    <mergeCell ref="LJ114:LM114"/>
    <mergeCell ref="F115:I115"/>
    <mergeCell ref="J115:M115"/>
    <mergeCell ref="N115:Q115"/>
    <mergeCell ref="R115:U115"/>
    <mergeCell ref="V115:Y115"/>
    <mergeCell ref="Z115:AC115"/>
    <mergeCell ref="AD115:AG115"/>
    <mergeCell ref="KD114:KG114"/>
    <mergeCell ref="KH114:KK114"/>
    <mergeCell ref="KL114:KO114"/>
    <mergeCell ref="KP114:KS114"/>
    <mergeCell ref="KT114:KW114"/>
    <mergeCell ref="KX114:LA114"/>
    <mergeCell ref="JF114:JI114"/>
    <mergeCell ref="JJ114:JM114"/>
    <mergeCell ref="JN114:JQ114"/>
    <mergeCell ref="JR114:JU114"/>
    <mergeCell ref="JV114:JY114"/>
    <mergeCell ref="JZ114:KC114"/>
    <mergeCell ref="IH114:IK114"/>
    <mergeCell ref="IL114:IO114"/>
    <mergeCell ref="IP114:IS114"/>
    <mergeCell ref="IT114:IW114"/>
    <mergeCell ref="IX114:JA114"/>
    <mergeCell ref="JB114:JE114"/>
    <mergeCell ref="HJ114:HM114"/>
    <mergeCell ref="HN114:HQ114"/>
    <mergeCell ref="HR114:HU114"/>
    <mergeCell ref="HV114:HY114"/>
    <mergeCell ref="CD115:CG115"/>
    <mergeCell ref="CH115:CK115"/>
    <mergeCell ref="CL115:CO115"/>
    <mergeCell ref="CP115:CS115"/>
    <mergeCell ref="CT115:CW115"/>
    <mergeCell ref="CX115:DA115"/>
    <mergeCell ref="BF115:BI115"/>
    <mergeCell ref="BJ115:BM115"/>
    <mergeCell ref="BN115:BQ115"/>
    <mergeCell ref="BR115:BU115"/>
    <mergeCell ref="BV115:BY115"/>
    <mergeCell ref="BZ115:CC115"/>
    <mergeCell ref="AH115:AK115"/>
    <mergeCell ref="AL115:AO115"/>
    <mergeCell ref="AP115:AS115"/>
    <mergeCell ref="AT115:AW115"/>
    <mergeCell ref="AX115:BA115"/>
    <mergeCell ref="BB115:BE115"/>
    <mergeCell ref="EX115:FA115"/>
    <mergeCell ref="FB115:FE115"/>
    <mergeCell ref="FF115:FI115"/>
    <mergeCell ref="FJ115:FM115"/>
    <mergeCell ref="FN115:FQ115"/>
    <mergeCell ref="FR115:FU115"/>
    <mergeCell ref="DZ115:EC115"/>
    <mergeCell ref="ED115:EG115"/>
    <mergeCell ref="EH115:EK115"/>
    <mergeCell ref="EL115:EO115"/>
    <mergeCell ref="EP115:ES115"/>
    <mergeCell ref="ET115:EW115"/>
    <mergeCell ref="DB115:DE115"/>
    <mergeCell ref="DF115:DI115"/>
    <mergeCell ref="DJ115:DM115"/>
    <mergeCell ref="DN115:DQ115"/>
    <mergeCell ref="DR115:DU115"/>
    <mergeCell ref="DV115:DY115"/>
    <mergeCell ref="JF115:JI115"/>
    <mergeCell ref="JJ115:JM115"/>
    <mergeCell ref="HR115:HU115"/>
    <mergeCell ref="HV115:HY115"/>
    <mergeCell ref="HZ115:IC115"/>
    <mergeCell ref="ID115:IG115"/>
    <mergeCell ref="IH115:IK115"/>
    <mergeCell ref="IL115:IO115"/>
    <mergeCell ref="GT115:GW115"/>
    <mergeCell ref="GX115:HA115"/>
    <mergeCell ref="HB115:HE115"/>
    <mergeCell ref="HF115:HI115"/>
    <mergeCell ref="HJ115:HM115"/>
    <mergeCell ref="HN115:HQ115"/>
    <mergeCell ref="FV115:FY115"/>
    <mergeCell ref="FZ115:GC115"/>
    <mergeCell ref="GD115:GG115"/>
    <mergeCell ref="GH115:GK115"/>
    <mergeCell ref="GL115:GO115"/>
    <mergeCell ref="GP115:GS115"/>
    <mergeCell ref="AP116:AS116"/>
    <mergeCell ref="AT116:AW116"/>
    <mergeCell ref="AX116:BA116"/>
    <mergeCell ref="BB116:BE116"/>
    <mergeCell ref="BF116:BI116"/>
    <mergeCell ref="BJ116:BM116"/>
    <mergeCell ref="LJ115:LM115"/>
    <mergeCell ref="F116:I116"/>
    <mergeCell ref="J116:M116"/>
    <mergeCell ref="N116:Q116"/>
    <mergeCell ref="R116:U116"/>
    <mergeCell ref="V116:Y116"/>
    <mergeCell ref="Z116:AC116"/>
    <mergeCell ref="AD116:AG116"/>
    <mergeCell ref="AH116:AK116"/>
    <mergeCell ref="AL116:AO116"/>
    <mergeCell ref="KL115:KO115"/>
    <mergeCell ref="KP115:KS115"/>
    <mergeCell ref="KT115:KW115"/>
    <mergeCell ref="KX115:LA115"/>
    <mergeCell ref="LB115:LE115"/>
    <mergeCell ref="LF115:LI115"/>
    <mergeCell ref="JN115:JQ115"/>
    <mergeCell ref="JR115:JU115"/>
    <mergeCell ref="JV115:JY115"/>
    <mergeCell ref="JZ115:KC115"/>
    <mergeCell ref="KD115:KG115"/>
    <mergeCell ref="KH115:KK115"/>
    <mergeCell ref="IP115:IS115"/>
    <mergeCell ref="IT115:IW115"/>
    <mergeCell ref="IX115:JA115"/>
    <mergeCell ref="JB115:JE115"/>
    <mergeCell ref="DJ116:DM116"/>
    <mergeCell ref="DN116:DQ116"/>
    <mergeCell ref="DR116:DU116"/>
    <mergeCell ref="DV116:DY116"/>
    <mergeCell ref="DZ116:EC116"/>
    <mergeCell ref="ED116:EG116"/>
    <mergeCell ref="CL116:CO116"/>
    <mergeCell ref="CP116:CS116"/>
    <mergeCell ref="CT116:CW116"/>
    <mergeCell ref="CX116:DA116"/>
    <mergeCell ref="DB116:DE116"/>
    <mergeCell ref="DF116:DI116"/>
    <mergeCell ref="BN116:BQ116"/>
    <mergeCell ref="BR116:BU116"/>
    <mergeCell ref="BV116:BY116"/>
    <mergeCell ref="BZ116:CC116"/>
    <mergeCell ref="CD116:CG116"/>
    <mergeCell ref="CH116:CK116"/>
    <mergeCell ref="F117:I117"/>
    <mergeCell ref="J117:M117"/>
    <mergeCell ref="N117:Q117"/>
    <mergeCell ref="R117:U117"/>
    <mergeCell ref="V117:Y117"/>
    <mergeCell ref="JV116:JY116"/>
    <mergeCell ref="JZ116:KC116"/>
    <mergeCell ref="KD116:KG116"/>
    <mergeCell ref="KH116:KK116"/>
    <mergeCell ref="KL116:KO116"/>
    <mergeCell ref="KP116:KS116"/>
    <mergeCell ref="IX116:JA116"/>
    <mergeCell ref="JB116:JE116"/>
    <mergeCell ref="JF116:JI116"/>
    <mergeCell ref="JJ116:JM116"/>
    <mergeCell ref="JN116:JQ116"/>
    <mergeCell ref="JR116:JU116"/>
    <mergeCell ref="HZ116:IC116"/>
    <mergeCell ref="ID116:IG116"/>
    <mergeCell ref="IH116:IK116"/>
    <mergeCell ref="IL116:IO116"/>
    <mergeCell ref="IP116:IS116"/>
    <mergeCell ref="IT116:IW116"/>
    <mergeCell ref="HB116:HE116"/>
    <mergeCell ref="HF116:HI116"/>
    <mergeCell ref="HJ116:HM116"/>
    <mergeCell ref="HN116:HQ116"/>
    <mergeCell ref="HR116:HU116"/>
    <mergeCell ref="HV116:HY116"/>
    <mergeCell ref="GD116:GG116"/>
    <mergeCell ref="GH116:GK116"/>
    <mergeCell ref="GL116:GO116"/>
    <mergeCell ref="AX117:BA117"/>
    <mergeCell ref="BB117:BE117"/>
    <mergeCell ref="BF117:BI117"/>
    <mergeCell ref="BJ117:BM117"/>
    <mergeCell ref="BN117:BQ117"/>
    <mergeCell ref="BR117:BU117"/>
    <mergeCell ref="Z117:AC117"/>
    <mergeCell ref="AD117:AG117"/>
    <mergeCell ref="AH117:AK117"/>
    <mergeCell ref="AL117:AO117"/>
    <mergeCell ref="AP117:AS117"/>
    <mergeCell ref="AT117:AW117"/>
    <mergeCell ref="KT116:KW116"/>
    <mergeCell ref="KX116:LA116"/>
    <mergeCell ref="LB116:LE116"/>
    <mergeCell ref="LF116:LI116"/>
    <mergeCell ref="LJ116:LM116"/>
    <mergeCell ref="GP116:GS116"/>
    <mergeCell ref="GT116:GW116"/>
    <mergeCell ref="GX116:HA116"/>
    <mergeCell ref="FF116:FI116"/>
    <mergeCell ref="FJ116:FM116"/>
    <mergeCell ref="FN116:FQ116"/>
    <mergeCell ref="FR116:FU116"/>
    <mergeCell ref="FV116:FY116"/>
    <mergeCell ref="FZ116:GC116"/>
    <mergeCell ref="EH116:EK116"/>
    <mergeCell ref="EL116:EO116"/>
    <mergeCell ref="EP116:ES116"/>
    <mergeCell ref="ET116:EW116"/>
    <mergeCell ref="EX116:FA116"/>
    <mergeCell ref="FB116:FE116"/>
    <mergeCell ref="DR117:DU117"/>
    <mergeCell ref="DV117:DY117"/>
    <mergeCell ref="DZ117:EC117"/>
    <mergeCell ref="ED117:EG117"/>
    <mergeCell ref="EH117:EK117"/>
    <mergeCell ref="EL117:EO117"/>
    <mergeCell ref="CT117:CW117"/>
    <mergeCell ref="CX117:DA117"/>
    <mergeCell ref="DB117:DE117"/>
    <mergeCell ref="DF117:DI117"/>
    <mergeCell ref="DJ117:DM117"/>
    <mergeCell ref="DN117:DQ117"/>
    <mergeCell ref="BV117:BY117"/>
    <mergeCell ref="BZ117:CC117"/>
    <mergeCell ref="CD117:CG117"/>
    <mergeCell ref="CH117:CK117"/>
    <mergeCell ref="CL117:CO117"/>
    <mergeCell ref="CP117:CS117"/>
    <mergeCell ref="HZ117:IC117"/>
    <mergeCell ref="ID117:IG117"/>
    <mergeCell ref="GL117:GO117"/>
    <mergeCell ref="GP117:GS117"/>
    <mergeCell ref="GT117:GW117"/>
    <mergeCell ref="GX117:HA117"/>
    <mergeCell ref="HB117:HE117"/>
    <mergeCell ref="HF117:HI117"/>
    <mergeCell ref="FN117:FQ117"/>
    <mergeCell ref="FR117:FU117"/>
    <mergeCell ref="FV117:FY117"/>
    <mergeCell ref="FZ117:GC117"/>
    <mergeCell ref="GD117:GG117"/>
    <mergeCell ref="GH117:GK117"/>
    <mergeCell ref="EP117:ES117"/>
    <mergeCell ref="ET117:EW117"/>
    <mergeCell ref="EX117:FA117"/>
    <mergeCell ref="FB117:FE117"/>
    <mergeCell ref="FF117:FI117"/>
    <mergeCell ref="FJ117:FM117"/>
    <mergeCell ref="LB117:LE117"/>
    <mergeCell ref="LF117:LI117"/>
    <mergeCell ref="LJ117:LM117"/>
    <mergeCell ref="F118:I118"/>
    <mergeCell ref="J118:M118"/>
    <mergeCell ref="N118:Q118"/>
    <mergeCell ref="R118:U118"/>
    <mergeCell ref="V118:Y118"/>
    <mergeCell ref="Z118:AC118"/>
    <mergeCell ref="AD118:AG118"/>
    <mergeCell ref="KD117:KG117"/>
    <mergeCell ref="KH117:KK117"/>
    <mergeCell ref="KL117:KO117"/>
    <mergeCell ref="KP117:KS117"/>
    <mergeCell ref="KT117:KW117"/>
    <mergeCell ref="KX117:LA117"/>
    <mergeCell ref="JF117:JI117"/>
    <mergeCell ref="JJ117:JM117"/>
    <mergeCell ref="JN117:JQ117"/>
    <mergeCell ref="JR117:JU117"/>
    <mergeCell ref="JV117:JY117"/>
    <mergeCell ref="JZ117:KC117"/>
    <mergeCell ref="IH117:IK117"/>
    <mergeCell ref="IL117:IO117"/>
    <mergeCell ref="IP117:IS117"/>
    <mergeCell ref="IT117:IW117"/>
    <mergeCell ref="IX117:JA117"/>
    <mergeCell ref="JB117:JE117"/>
    <mergeCell ref="HJ117:HM117"/>
    <mergeCell ref="HN117:HQ117"/>
    <mergeCell ref="HR117:HU117"/>
    <mergeCell ref="HV117:HY117"/>
    <mergeCell ref="CD118:CG118"/>
    <mergeCell ref="CH118:CK118"/>
    <mergeCell ref="CL118:CO118"/>
    <mergeCell ref="CP118:CS118"/>
    <mergeCell ref="CT118:CW118"/>
    <mergeCell ref="CX118:DA118"/>
    <mergeCell ref="BF118:BI118"/>
    <mergeCell ref="BJ118:BM118"/>
    <mergeCell ref="BN118:BQ118"/>
    <mergeCell ref="BR118:BU118"/>
    <mergeCell ref="BV118:BY118"/>
    <mergeCell ref="BZ118:CC118"/>
    <mergeCell ref="AH118:AK118"/>
    <mergeCell ref="AL118:AO118"/>
    <mergeCell ref="AP118:AS118"/>
    <mergeCell ref="AT118:AW118"/>
    <mergeCell ref="AX118:BA118"/>
    <mergeCell ref="BB118:BE118"/>
    <mergeCell ref="EX118:FA118"/>
    <mergeCell ref="FB118:FE118"/>
    <mergeCell ref="FF118:FI118"/>
    <mergeCell ref="FJ118:FM118"/>
    <mergeCell ref="FN118:FQ118"/>
    <mergeCell ref="FR118:FU118"/>
    <mergeCell ref="DZ118:EC118"/>
    <mergeCell ref="ED118:EG118"/>
    <mergeCell ref="EH118:EK118"/>
    <mergeCell ref="EL118:EO118"/>
    <mergeCell ref="EP118:ES118"/>
    <mergeCell ref="ET118:EW118"/>
    <mergeCell ref="DB118:DE118"/>
    <mergeCell ref="DF118:DI118"/>
    <mergeCell ref="DJ118:DM118"/>
    <mergeCell ref="DN118:DQ118"/>
    <mergeCell ref="DR118:DU118"/>
    <mergeCell ref="DV118:DY118"/>
    <mergeCell ref="JF118:JI118"/>
    <mergeCell ref="JJ118:JM118"/>
    <mergeCell ref="HR118:HU118"/>
    <mergeCell ref="HV118:HY118"/>
    <mergeCell ref="HZ118:IC118"/>
    <mergeCell ref="ID118:IG118"/>
    <mergeCell ref="IH118:IK118"/>
    <mergeCell ref="IL118:IO118"/>
    <mergeCell ref="GT118:GW118"/>
    <mergeCell ref="GX118:HA118"/>
    <mergeCell ref="HB118:HE118"/>
    <mergeCell ref="HF118:HI118"/>
    <mergeCell ref="HJ118:HM118"/>
    <mergeCell ref="HN118:HQ118"/>
    <mergeCell ref="FV118:FY118"/>
    <mergeCell ref="FZ118:GC118"/>
    <mergeCell ref="GD118:GG118"/>
    <mergeCell ref="GH118:GK118"/>
    <mergeCell ref="GL118:GO118"/>
    <mergeCell ref="GP118:GS118"/>
    <mergeCell ref="AP119:AS119"/>
    <mergeCell ref="AT119:AW119"/>
    <mergeCell ref="AX119:BA119"/>
    <mergeCell ref="BB119:BE119"/>
    <mergeCell ref="BF119:BI119"/>
    <mergeCell ref="BJ119:BM119"/>
    <mergeCell ref="LJ118:LM118"/>
    <mergeCell ref="F119:I119"/>
    <mergeCell ref="J119:M119"/>
    <mergeCell ref="N119:Q119"/>
    <mergeCell ref="R119:U119"/>
    <mergeCell ref="V119:Y119"/>
    <mergeCell ref="Z119:AC119"/>
    <mergeCell ref="AD119:AG119"/>
    <mergeCell ref="AH119:AK119"/>
    <mergeCell ref="AL119:AO119"/>
    <mergeCell ref="KL118:KO118"/>
    <mergeCell ref="KP118:KS118"/>
    <mergeCell ref="KT118:KW118"/>
    <mergeCell ref="KX118:LA118"/>
    <mergeCell ref="LB118:LE118"/>
    <mergeCell ref="LF118:LI118"/>
    <mergeCell ref="JN118:JQ118"/>
    <mergeCell ref="JR118:JU118"/>
    <mergeCell ref="JV118:JY118"/>
    <mergeCell ref="JZ118:KC118"/>
    <mergeCell ref="KD118:KG118"/>
    <mergeCell ref="KH118:KK118"/>
    <mergeCell ref="IP118:IS118"/>
    <mergeCell ref="IT118:IW118"/>
    <mergeCell ref="IX118:JA118"/>
    <mergeCell ref="JB118:JE118"/>
    <mergeCell ref="DJ119:DM119"/>
    <mergeCell ref="DN119:DQ119"/>
    <mergeCell ref="DR119:DU119"/>
    <mergeCell ref="DV119:DY119"/>
    <mergeCell ref="DZ119:EC119"/>
    <mergeCell ref="ED119:EG119"/>
    <mergeCell ref="CL119:CO119"/>
    <mergeCell ref="CP119:CS119"/>
    <mergeCell ref="CT119:CW119"/>
    <mergeCell ref="CX119:DA119"/>
    <mergeCell ref="DB119:DE119"/>
    <mergeCell ref="DF119:DI119"/>
    <mergeCell ref="BN119:BQ119"/>
    <mergeCell ref="BR119:BU119"/>
    <mergeCell ref="BV119:BY119"/>
    <mergeCell ref="BZ119:CC119"/>
    <mergeCell ref="CD119:CG119"/>
    <mergeCell ref="CH119:CK119"/>
    <mergeCell ref="F120:I120"/>
    <mergeCell ref="J120:M120"/>
    <mergeCell ref="N120:Q120"/>
    <mergeCell ref="R120:U120"/>
    <mergeCell ref="V120:Y120"/>
    <mergeCell ref="JV119:JY119"/>
    <mergeCell ref="JZ119:KC119"/>
    <mergeCell ref="KD119:KG119"/>
    <mergeCell ref="KH119:KK119"/>
    <mergeCell ref="KL119:KO119"/>
    <mergeCell ref="KP119:KS119"/>
    <mergeCell ref="IX119:JA119"/>
    <mergeCell ref="JB119:JE119"/>
    <mergeCell ref="JF119:JI119"/>
    <mergeCell ref="JJ119:JM119"/>
    <mergeCell ref="JN119:JQ119"/>
    <mergeCell ref="JR119:JU119"/>
    <mergeCell ref="HZ119:IC119"/>
    <mergeCell ref="ID119:IG119"/>
    <mergeCell ref="IH119:IK119"/>
    <mergeCell ref="IL119:IO119"/>
    <mergeCell ref="IP119:IS119"/>
    <mergeCell ref="IT119:IW119"/>
    <mergeCell ref="HB119:HE119"/>
    <mergeCell ref="HF119:HI119"/>
    <mergeCell ref="HJ119:HM119"/>
    <mergeCell ref="HN119:HQ119"/>
    <mergeCell ref="HR119:HU119"/>
    <mergeCell ref="HV119:HY119"/>
    <mergeCell ref="GD119:GG119"/>
    <mergeCell ref="GH119:GK119"/>
    <mergeCell ref="GL119:GO119"/>
    <mergeCell ref="AX120:BA120"/>
    <mergeCell ref="BB120:BE120"/>
    <mergeCell ref="BF120:BI120"/>
    <mergeCell ref="BJ120:BM120"/>
    <mergeCell ref="BN120:BQ120"/>
    <mergeCell ref="BR120:BU120"/>
    <mergeCell ref="Z120:AC120"/>
    <mergeCell ref="AD120:AG120"/>
    <mergeCell ref="AH120:AK120"/>
    <mergeCell ref="AL120:AO120"/>
    <mergeCell ref="AP120:AS120"/>
    <mergeCell ref="AT120:AW120"/>
    <mergeCell ref="KT119:KW119"/>
    <mergeCell ref="KX119:LA119"/>
    <mergeCell ref="LB119:LE119"/>
    <mergeCell ref="LF119:LI119"/>
    <mergeCell ref="LJ119:LM119"/>
    <mergeCell ref="GP119:GS119"/>
    <mergeCell ref="GT119:GW119"/>
    <mergeCell ref="GX119:HA119"/>
    <mergeCell ref="FF119:FI119"/>
    <mergeCell ref="FJ119:FM119"/>
    <mergeCell ref="FN119:FQ119"/>
    <mergeCell ref="FR119:FU119"/>
    <mergeCell ref="FV119:FY119"/>
    <mergeCell ref="FZ119:GC119"/>
    <mergeCell ref="EH119:EK119"/>
    <mergeCell ref="EL119:EO119"/>
    <mergeCell ref="EP119:ES119"/>
    <mergeCell ref="ET119:EW119"/>
    <mergeCell ref="EX119:FA119"/>
    <mergeCell ref="FB119:FE119"/>
    <mergeCell ref="DR120:DU120"/>
    <mergeCell ref="DV120:DY120"/>
    <mergeCell ref="DZ120:EC120"/>
    <mergeCell ref="ED120:EG120"/>
    <mergeCell ref="EH120:EK120"/>
    <mergeCell ref="EL120:EO120"/>
    <mergeCell ref="CT120:CW120"/>
    <mergeCell ref="CX120:DA120"/>
    <mergeCell ref="DB120:DE120"/>
    <mergeCell ref="DF120:DI120"/>
    <mergeCell ref="DJ120:DM120"/>
    <mergeCell ref="DN120:DQ120"/>
    <mergeCell ref="BV120:BY120"/>
    <mergeCell ref="BZ120:CC120"/>
    <mergeCell ref="CD120:CG120"/>
    <mergeCell ref="CH120:CK120"/>
    <mergeCell ref="CL120:CO120"/>
    <mergeCell ref="CP120:CS120"/>
    <mergeCell ref="HZ120:IC120"/>
    <mergeCell ref="ID120:IG120"/>
    <mergeCell ref="GL120:GO120"/>
    <mergeCell ref="GP120:GS120"/>
    <mergeCell ref="GT120:GW120"/>
    <mergeCell ref="GX120:HA120"/>
    <mergeCell ref="HB120:HE120"/>
    <mergeCell ref="HF120:HI120"/>
    <mergeCell ref="FN120:FQ120"/>
    <mergeCell ref="FR120:FU120"/>
    <mergeCell ref="FV120:FY120"/>
    <mergeCell ref="FZ120:GC120"/>
    <mergeCell ref="GD120:GG120"/>
    <mergeCell ref="GH120:GK120"/>
    <mergeCell ref="EP120:ES120"/>
    <mergeCell ref="ET120:EW120"/>
    <mergeCell ref="EX120:FA120"/>
    <mergeCell ref="FB120:FE120"/>
    <mergeCell ref="FF120:FI120"/>
    <mergeCell ref="FJ120:FM120"/>
    <mergeCell ref="LB120:LE120"/>
    <mergeCell ref="LF120:LI120"/>
    <mergeCell ref="LJ120:LM120"/>
    <mergeCell ref="F121:I121"/>
    <mergeCell ref="J121:M121"/>
    <mergeCell ref="N121:Q121"/>
    <mergeCell ref="R121:U121"/>
    <mergeCell ref="V121:Y121"/>
    <mergeCell ref="Z121:AC121"/>
    <mergeCell ref="AD121:AG121"/>
    <mergeCell ref="KD120:KG120"/>
    <mergeCell ref="KH120:KK120"/>
    <mergeCell ref="KL120:KO120"/>
    <mergeCell ref="KP120:KS120"/>
    <mergeCell ref="KT120:KW120"/>
    <mergeCell ref="KX120:LA120"/>
    <mergeCell ref="JF120:JI120"/>
    <mergeCell ref="JJ120:JM120"/>
    <mergeCell ref="JN120:JQ120"/>
    <mergeCell ref="JR120:JU120"/>
    <mergeCell ref="JV120:JY120"/>
    <mergeCell ref="JZ120:KC120"/>
    <mergeCell ref="IH120:IK120"/>
    <mergeCell ref="IL120:IO120"/>
    <mergeCell ref="IP120:IS120"/>
    <mergeCell ref="IT120:IW120"/>
    <mergeCell ref="IX120:JA120"/>
    <mergeCell ref="JB120:JE120"/>
    <mergeCell ref="HJ120:HM120"/>
    <mergeCell ref="HN120:HQ120"/>
    <mergeCell ref="HR120:HU120"/>
    <mergeCell ref="HV120:HY120"/>
    <mergeCell ref="CD121:CG121"/>
    <mergeCell ref="CH121:CK121"/>
    <mergeCell ref="CL121:CO121"/>
    <mergeCell ref="CP121:CS121"/>
    <mergeCell ref="CT121:CW121"/>
    <mergeCell ref="CX121:DA121"/>
    <mergeCell ref="BF121:BI121"/>
    <mergeCell ref="BJ121:BM121"/>
    <mergeCell ref="BN121:BQ121"/>
    <mergeCell ref="BR121:BU121"/>
    <mergeCell ref="BV121:BY121"/>
    <mergeCell ref="BZ121:CC121"/>
    <mergeCell ref="AH121:AK121"/>
    <mergeCell ref="AL121:AO121"/>
    <mergeCell ref="AP121:AS121"/>
    <mergeCell ref="AT121:AW121"/>
    <mergeCell ref="AX121:BA121"/>
    <mergeCell ref="BB121:BE121"/>
    <mergeCell ref="EX121:FA121"/>
    <mergeCell ref="FB121:FE121"/>
    <mergeCell ref="FF121:FI121"/>
    <mergeCell ref="FJ121:FM121"/>
    <mergeCell ref="FN121:FQ121"/>
    <mergeCell ref="FR121:FU121"/>
    <mergeCell ref="DZ121:EC121"/>
    <mergeCell ref="ED121:EG121"/>
    <mergeCell ref="EH121:EK121"/>
    <mergeCell ref="EL121:EO121"/>
    <mergeCell ref="EP121:ES121"/>
    <mergeCell ref="ET121:EW121"/>
    <mergeCell ref="DB121:DE121"/>
    <mergeCell ref="DF121:DI121"/>
    <mergeCell ref="DJ121:DM121"/>
    <mergeCell ref="DN121:DQ121"/>
    <mergeCell ref="DR121:DU121"/>
    <mergeCell ref="DV121:DY121"/>
    <mergeCell ref="JF121:JI121"/>
    <mergeCell ref="JJ121:JM121"/>
    <mergeCell ref="HR121:HU121"/>
    <mergeCell ref="HV121:HY121"/>
    <mergeCell ref="HZ121:IC121"/>
    <mergeCell ref="ID121:IG121"/>
    <mergeCell ref="IH121:IK121"/>
    <mergeCell ref="IL121:IO121"/>
    <mergeCell ref="GT121:GW121"/>
    <mergeCell ref="GX121:HA121"/>
    <mergeCell ref="HB121:HE121"/>
    <mergeCell ref="HF121:HI121"/>
    <mergeCell ref="HJ121:HM121"/>
    <mergeCell ref="HN121:HQ121"/>
    <mergeCell ref="FV121:FY121"/>
    <mergeCell ref="FZ121:GC121"/>
    <mergeCell ref="GD121:GG121"/>
    <mergeCell ref="GH121:GK121"/>
    <mergeCell ref="GL121:GO121"/>
    <mergeCell ref="GP121:GS121"/>
    <mergeCell ref="AP122:AS122"/>
    <mergeCell ref="AT122:AW122"/>
    <mergeCell ref="AX122:BA122"/>
    <mergeCell ref="BB122:BE122"/>
    <mergeCell ref="BF122:BI122"/>
    <mergeCell ref="BJ122:BM122"/>
    <mergeCell ref="LJ121:LM121"/>
    <mergeCell ref="F122:I122"/>
    <mergeCell ref="J122:M122"/>
    <mergeCell ref="N122:Q122"/>
    <mergeCell ref="R122:U122"/>
    <mergeCell ref="V122:Y122"/>
    <mergeCell ref="Z122:AC122"/>
    <mergeCell ref="AD122:AG122"/>
    <mergeCell ref="AH122:AK122"/>
    <mergeCell ref="AL122:AO122"/>
    <mergeCell ref="KL121:KO121"/>
    <mergeCell ref="KP121:KS121"/>
    <mergeCell ref="KT121:KW121"/>
    <mergeCell ref="KX121:LA121"/>
    <mergeCell ref="LB121:LE121"/>
    <mergeCell ref="LF121:LI121"/>
    <mergeCell ref="JN121:JQ121"/>
    <mergeCell ref="JR121:JU121"/>
    <mergeCell ref="JV121:JY121"/>
    <mergeCell ref="JZ121:KC121"/>
    <mergeCell ref="KD121:KG121"/>
    <mergeCell ref="KH121:KK121"/>
    <mergeCell ref="IP121:IS121"/>
    <mergeCell ref="IT121:IW121"/>
    <mergeCell ref="IX121:JA121"/>
    <mergeCell ref="JB121:JE121"/>
    <mergeCell ref="DJ122:DM122"/>
    <mergeCell ref="DN122:DQ122"/>
    <mergeCell ref="DR122:DU122"/>
    <mergeCell ref="DV122:DY122"/>
    <mergeCell ref="DZ122:EC122"/>
    <mergeCell ref="ED122:EG122"/>
    <mergeCell ref="CL122:CO122"/>
    <mergeCell ref="CP122:CS122"/>
    <mergeCell ref="CT122:CW122"/>
    <mergeCell ref="CX122:DA122"/>
    <mergeCell ref="DB122:DE122"/>
    <mergeCell ref="DF122:DI122"/>
    <mergeCell ref="BN122:BQ122"/>
    <mergeCell ref="BR122:BU122"/>
    <mergeCell ref="BV122:BY122"/>
    <mergeCell ref="BZ122:CC122"/>
    <mergeCell ref="CD122:CG122"/>
    <mergeCell ref="CH122:CK122"/>
    <mergeCell ref="F123:I123"/>
    <mergeCell ref="J123:M123"/>
    <mergeCell ref="N123:Q123"/>
    <mergeCell ref="R123:U123"/>
    <mergeCell ref="V123:Y123"/>
    <mergeCell ref="JV122:JY122"/>
    <mergeCell ref="JZ122:KC122"/>
    <mergeCell ref="KD122:KG122"/>
    <mergeCell ref="KH122:KK122"/>
    <mergeCell ref="KL122:KO122"/>
    <mergeCell ref="KP122:KS122"/>
    <mergeCell ref="IX122:JA122"/>
    <mergeCell ref="JB122:JE122"/>
    <mergeCell ref="JF122:JI122"/>
    <mergeCell ref="JJ122:JM122"/>
    <mergeCell ref="JN122:JQ122"/>
    <mergeCell ref="JR122:JU122"/>
    <mergeCell ref="HZ122:IC122"/>
    <mergeCell ref="ID122:IG122"/>
    <mergeCell ref="IH122:IK122"/>
    <mergeCell ref="IL122:IO122"/>
    <mergeCell ref="IP122:IS122"/>
    <mergeCell ref="IT122:IW122"/>
    <mergeCell ref="HB122:HE122"/>
    <mergeCell ref="HF122:HI122"/>
    <mergeCell ref="HJ122:HM122"/>
    <mergeCell ref="HN122:HQ122"/>
    <mergeCell ref="HR122:HU122"/>
    <mergeCell ref="HV122:HY122"/>
    <mergeCell ref="GD122:GG122"/>
    <mergeCell ref="GH122:GK122"/>
    <mergeCell ref="GL122:GO122"/>
    <mergeCell ref="AX123:BA123"/>
    <mergeCell ref="BB123:BE123"/>
    <mergeCell ref="BF123:BI123"/>
    <mergeCell ref="BJ123:BM123"/>
    <mergeCell ref="BN123:BQ123"/>
    <mergeCell ref="BR123:BU123"/>
    <mergeCell ref="Z123:AC123"/>
    <mergeCell ref="AD123:AG123"/>
    <mergeCell ref="AH123:AK123"/>
    <mergeCell ref="AL123:AO123"/>
    <mergeCell ref="AP123:AS123"/>
    <mergeCell ref="AT123:AW123"/>
    <mergeCell ref="KT122:KW122"/>
    <mergeCell ref="KX122:LA122"/>
    <mergeCell ref="LB122:LE122"/>
    <mergeCell ref="LF122:LI122"/>
    <mergeCell ref="LJ122:LM122"/>
    <mergeCell ref="GP122:GS122"/>
    <mergeCell ref="GT122:GW122"/>
    <mergeCell ref="GX122:HA122"/>
    <mergeCell ref="FF122:FI122"/>
    <mergeCell ref="FJ122:FM122"/>
    <mergeCell ref="FN122:FQ122"/>
    <mergeCell ref="FR122:FU122"/>
    <mergeCell ref="FV122:FY122"/>
    <mergeCell ref="FZ122:GC122"/>
    <mergeCell ref="EH122:EK122"/>
    <mergeCell ref="EL122:EO122"/>
    <mergeCell ref="EP122:ES122"/>
    <mergeCell ref="ET122:EW122"/>
    <mergeCell ref="EX122:FA122"/>
    <mergeCell ref="FB122:FE122"/>
    <mergeCell ref="DR123:DU123"/>
    <mergeCell ref="DV123:DY123"/>
    <mergeCell ref="DZ123:EC123"/>
    <mergeCell ref="ED123:EG123"/>
    <mergeCell ref="EH123:EK123"/>
    <mergeCell ref="EL123:EO123"/>
    <mergeCell ref="CT123:CW123"/>
    <mergeCell ref="CX123:DA123"/>
    <mergeCell ref="DB123:DE123"/>
    <mergeCell ref="DF123:DI123"/>
    <mergeCell ref="DJ123:DM123"/>
    <mergeCell ref="DN123:DQ123"/>
    <mergeCell ref="BV123:BY123"/>
    <mergeCell ref="BZ123:CC123"/>
    <mergeCell ref="CD123:CG123"/>
    <mergeCell ref="CH123:CK123"/>
    <mergeCell ref="CL123:CO123"/>
    <mergeCell ref="CP123:CS123"/>
    <mergeCell ref="HZ123:IC123"/>
    <mergeCell ref="ID123:IG123"/>
    <mergeCell ref="GL123:GO123"/>
    <mergeCell ref="GP123:GS123"/>
    <mergeCell ref="GT123:GW123"/>
    <mergeCell ref="GX123:HA123"/>
    <mergeCell ref="HB123:HE123"/>
    <mergeCell ref="HF123:HI123"/>
    <mergeCell ref="FN123:FQ123"/>
    <mergeCell ref="FR123:FU123"/>
    <mergeCell ref="FV123:FY123"/>
    <mergeCell ref="FZ123:GC123"/>
    <mergeCell ref="GD123:GG123"/>
    <mergeCell ref="GH123:GK123"/>
    <mergeCell ref="EP123:ES123"/>
    <mergeCell ref="ET123:EW123"/>
    <mergeCell ref="EX123:FA123"/>
    <mergeCell ref="FB123:FE123"/>
    <mergeCell ref="FF123:FI123"/>
    <mergeCell ref="FJ123:FM123"/>
    <mergeCell ref="LB123:LE123"/>
    <mergeCell ref="LF123:LI123"/>
    <mergeCell ref="LJ123:LM123"/>
    <mergeCell ref="F124:I124"/>
    <mergeCell ref="J124:M124"/>
    <mergeCell ref="N124:Q124"/>
    <mergeCell ref="R124:U124"/>
    <mergeCell ref="V124:Y124"/>
    <mergeCell ref="Z124:AC124"/>
    <mergeCell ref="AD124:AG124"/>
    <mergeCell ref="KD123:KG123"/>
    <mergeCell ref="KH123:KK123"/>
    <mergeCell ref="KL123:KO123"/>
    <mergeCell ref="KP123:KS123"/>
    <mergeCell ref="KT123:KW123"/>
    <mergeCell ref="KX123:LA123"/>
    <mergeCell ref="JF123:JI123"/>
    <mergeCell ref="JJ123:JM123"/>
    <mergeCell ref="JN123:JQ123"/>
    <mergeCell ref="JR123:JU123"/>
    <mergeCell ref="JV123:JY123"/>
    <mergeCell ref="JZ123:KC123"/>
    <mergeCell ref="IH123:IK123"/>
    <mergeCell ref="IL123:IO123"/>
    <mergeCell ref="IP123:IS123"/>
    <mergeCell ref="IT123:IW123"/>
    <mergeCell ref="IX123:JA123"/>
    <mergeCell ref="JB123:JE123"/>
    <mergeCell ref="HJ123:HM123"/>
    <mergeCell ref="HN123:HQ123"/>
    <mergeCell ref="HR123:HU123"/>
    <mergeCell ref="HV123:HY123"/>
    <mergeCell ref="CD124:CG124"/>
    <mergeCell ref="CH124:CK124"/>
    <mergeCell ref="CL124:CO124"/>
    <mergeCell ref="CP124:CS124"/>
    <mergeCell ref="CT124:CW124"/>
    <mergeCell ref="CX124:DA124"/>
    <mergeCell ref="BF124:BI124"/>
    <mergeCell ref="BJ124:BM124"/>
    <mergeCell ref="BN124:BQ124"/>
    <mergeCell ref="BR124:BU124"/>
    <mergeCell ref="BV124:BY124"/>
    <mergeCell ref="BZ124:CC124"/>
    <mergeCell ref="AH124:AK124"/>
    <mergeCell ref="AL124:AO124"/>
    <mergeCell ref="AP124:AS124"/>
    <mergeCell ref="AT124:AW124"/>
    <mergeCell ref="AX124:BA124"/>
    <mergeCell ref="BB124:BE124"/>
    <mergeCell ref="EX124:FA124"/>
    <mergeCell ref="FB124:FE124"/>
    <mergeCell ref="FF124:FI124"/>
    <mergeCell ref="FJ124:FM124"/>
    <mergeCell ref="FN124:FQ124"/>
    <mergeCell ref="FR124:FU124"/>
    <mergeCell ref="DZ124:EC124"/>
    <mergeCell ref="ED124:EG124"/>
    <mergeCell ref="EH124:EK124"/>
    <mergeCell ref="EL124:EO124"/>
    <mergeCell ref="EP124:ES124"/>
    <mergeCell ref="ET124:EW124"/>
    <mergeCell ref="DB124:DE124"/>
    <mergeCell ref="DF124:DI124"/>
    <mergeCell ref="DJ124:DM124"/>
    <mergeCell ref="DN124:DQ124"/>
    <mergeCell ref="DR124:DU124"/>
    <mergeCell ref="DV124:DY124"/>
    <mergeCell ref="JF124:JI124"/>
    <mergeCell ref="JJ124:JM124"/>
    <mergeCell ref="HR124:HU124"/>
    <mergeCell ref="HV124:HY124"/>
    <mergeCell ref="HZ124:IC124"/>
    <mergeCell ref="ID124:IG124"/>
    <mergeCell ref="IH124:IK124"/>
    <mergeCell ref="IL124:IO124"/>
    <mergeCell ref="GT124:GW124"/>
    <mergeCell ref="GX124:HA124"/>
    <mergeCell ref="HB124:HE124"/>
    <mergeCell ref="HF124:HI124"/>
    <mergeCell ref="HJ124:HM124"/>
    <mergeCell ref="HN124:HQ124"/>
    <mergeCell ref="FV124:FY124"/>
    <mergeCell ref="FZ124:GC124"/>
    <mergeCell ref="GD124:GG124"/>
    <mergeCell ref="GH124:GK124"/>
    <mergeCell ref="GL124:GO124"/>
    <mergeCell ref="GP124:GS124"/>
    <mergeCell ref="AP125:AS125"/>
    <mergeCell ref="AT125:AW125"/>
    <mergeCell ref="AX125:BA125"/>
    <mergeCell ref="BB125:BE125"/>
    <mergeCell ref="BF125:BI125"/>
    <mergeCell ref="BJ125:BM125"/>
    <mergeCell ref="LJ124:LM124"/>
    <mergeCell ref="F125:I125"/>
    <mergeCell ref="J125:M125"/>
    <mergeCell ref="N125:Q125"/>
    <mergeCell ref="R125:U125"/>
    <mergeCell ref="V125:Y125"/>
    <mergeCell ref="Z125:AC125"/>
    <mergeCell ref="AD125:AG125"/>
    <mergeCell ref="AH125:AK125"/>
    <mergeCell ref="AL125:AO125"/>
    <mergeCell ref="KL124:KO124"/>
    <mergeCell ref="KP124:KS124"/>
    <mergeCell ref="KT124:KW124"/>
    <mergeCell ref="KX124:LA124"/>
    <mergeCell ref="LB124:LE124"/>
    <mergeCell ref="LF124:LI124"/>
    <mergeCell ref="JN124:JQ124"/>
    <mergeCell ref="JR124:JU124"/>
    <mergeCell ref="JV124:JY124"/>
    <mergeCell ref="JZ124:KC124"/>
    <mergeCell ref="KD124:KG124"/>
    <mergeCell ref="KH124:KK124"/>
    <mergeCell ref="IP124:IS124"/>
    <mergeCell ref="IT124:IW124"/>
    <mergeCell ref="IX124:JA124"/>
    <mergeCell ref="JB124:JE124"/>
    <mergeCell ref="DJ125:DM125"/>
    <mergeCell ref="DN125:DQ125"/>
    <mergeCell ref="DR125:DU125"/>
    <mergeCell ref="DV125:DY125"/>
    <mergeCell ref="DZ125:EC125"/>
    <mergeCell ref="ED125:EG125"/>
    <mergeCell ref="CL125:CO125"/>
    <mergeCell ref="CP125:CS125"/>
    <mergeCell ref="CT125:CW125"/>
    <mergeCell ref="CX125:DA125"/>
    <mergeCell ref="DB125:DE125"/>
    <mergeCell ref="DF125:DI125"/>
    <mergeCell ref="BN125:BQ125"/>
    <mergeCell ref="BR125:BU125"/>
    <mergeCell ref="BV125:BY125"/>
    <mergeCell ref="BZ125:CC125"/>
    <mergeCell ref="CD125:CG125"/>
    <mergeCell ref="CH125:CK125"/>
    <mergeCell ref="F126:I126"/>
    <mergeCell ref="J126:M126"/>
    <mergeCell ref="N126:Q126"/>
    <mergeCell ref="R126:U126"/>
    <mergeCell ref="V126:Y126"/>
    <mergeCell ref="JV125:JY125"/>
    <mergeCell ref="JZ125:KC125"/>
    <mergeCell ref="KD125:KG125"/>
    <mergeCell ref="KH125:KK125"/>
    <mergeCell ref="KL125:KO125"/>
    <mergeCell ref="KP125:KS125"/>
    <mergeCell ref="IX125:JA125"/>
    <mergeCell ref="JB125:JE125"/>
    <mergeCell ref="JF125:JI125"/>
    <mergeCell ref="JJ125:JM125"/>
    <mergeCell ref="JN125:JQ125"/>
    <mergeCell ref="JR125:JU125"/>
    <mergeCell ref="HZ125:IC125"/>
    <mergeCell ref="ID125:IG125"/>
    <mergeCell ref="IH125:IK125"/>
    <mergeCell ref="IL125:IO125"/>
    <mergeCell ref="IP125:IS125"/>
    <mergeCell ref="IT125:IW125"/>
    <mergeCell ref="HB125:HE125"/>
    <mergeCell ref="HF125:HI125"/>
    <mergeCell ref="HJ125:HM125"/>
    <mergeCell ref="HN125:HQ125"/>
    <mergeCell ref="HR125:HU125"/>
    <mergeCell ref="HV125:HY125"/>
    <mergeCell ref="GD125:GG125"/>
    <mergeCell ref="GH125:GK125"/>
    <mergeCell ref="GL125:GO125"/>
    <mergeCell ref="AX126:BA126"/>
    <mergeCell ref="BB126:BE126"/>
    <mergeCell ref="BF126:BI126"/>
    <mergeCell ref="BJ126:BM126"/>
    <mergeCell ref="BN126:BQ126"/>
    <mergeCell ref="BR126:BU126"/>
    <mergeCell ref="Z126:AC126"/>
    <mergeCell ref="AD126:AG126"/>
    <mergeCell ref="AH126:AK126"/>
    <mergeCell ref="AL126:AO126"/>
    <mergeCell ref="AP126:AS126"/>
    <mergeCell ref="AT126:AW126"/>
    <mergeCell ref="KT125:KW125"/>
    <mergeCell ref="KX125:LA125"/>
    <mergeCell ref="LB125:LE125"/>
    <mergeCell ref="LF125:LI125"/>
    <mergeCell ref="LJ125:LM125"/>
    <mergeCell ref="GP125:GS125"/>
    <mergeCell ref="GT125:GW125"/>
    <mergeCell ref="GX125:HA125"/>
    <mergeCell ref="FF125:FI125"/>
    <mergeCell ref="FJ125:FM125"/>
    <mergeCell ref="FN125:FQ125"/>
    <mergeCell ref="FR125:FU125"/>
    <mergeCell ref="FV125:FY125"/>
    <mergeCell ref="FZ125:GC125"/>
    <mergeCell ref="EH125:EK125"/>
    <mergeCell ref="EL125:EO125"/>
    <mergeCell ref="EP125:ES125"/>
    <mergeCell ref="ET125:EW125"/>
    <mergeCell ref="EX125:FA125"/>
    <mergeCell ref="FB125:FE125"/>
    <mergeCell ref="DR126:DU126"/>
    <mergeCell ref="DV126:DY126"/>
    <mergeCell ref="DZ126:EC126"/>
    <mergeCell ref="ED126:EG126"/>
    <mergeCell ref="EH126:EK126"/>
    <mergeCell ref="EL126:EO126"/>
    <mergeCell ref="CT126:CW126"/>
    <mergeCell ref="CX126:DA126"/>
    <mergeCell ref="DB126:DE126"/>
    <mergeCell ref="DF126:DI126"/>
    <mergeCell ref="DJ126:DM126"/>
    <mergeCell ref="DN126:DQ126"/>
    <mergeCell ref="BV126:BY126"/>
    <mergeCell ref="BZ126:CC126"/>
    <mergeCell ref="CD126:CG126"/>
    <mergeCell ref="CH126:CK126"/>
    <mergeCell ref="CL126:CO126"/>
    <mergeCell ref="CP126:CS126"/>
    <mergeCell ref="HZ126:IC126"/>
    <mergeCell ref="ID126:IG126"/>
    <mergeCell ref="GL126:GO126"/>
    <mergeCell ref="GP126:GS126"/>
    <mergeCell ref="GT126:GW126"/>
    <mergeCell ref="GX126:HA126"/>
    <mergeCell ref="HB126:HE126"/>
    <mergeCell ref="HF126:HI126"/>
    <mergeCell ref="FN126:FQ126"/>
    <mergeCell ref="FR126:FU126"/>
    <mergeCell ref="FV126:FY126"/>
    <mergeCell ref="FZ126:GC126"/>
    <mergeCell ref="GD126:GG126"/>
    <mergeCell ref="GH126:GK126"/>
    <mergeCell ref="EP126:ES126"/>
    <mergeCell ref="ET126:EW126"/>
    <mergeCell ref="EX126:FA126"/>
    <mergeCell ref="FB126:FE126"/>
    <mergeCell ref="FF126:FI126"/>
    <mergeCell ref="FJ126:FM126"/>
    <mergeCell ref="LB126:LE126"/>
    <mergeCell ref="LF126:LI126"/>
    <mergeCell ref="LJ126:LM126"/>
    <mergeCell ref="F127:I127"/>
    <mergeCell ref="J127:M127"/>
    <mergeCell ref="N127:Q127"/>
    <mergeCell ref="R127:U127"/>
    <mergeCell ref="V127:Y127"/>
    <mergeCell ref="Z127:AC127"/>
    <mergeCell ref="AD127:AG127"/>
    <mergeCell ref="KD126:KG126"/>
    <mergeCell ref="KH126:KK126"/>
    <mergeCell ref="KL126:KO126"/>
    <mergeCell ref="KP126:KS126"/>
    <mergeCell ref="KT126:KW126"/>
    <mergeCell ref="KX126:LA126"/>
    <mergeCell ref="JF126:JI126"/>
    <mergeCell ref="JJ126:JM126"/>
    <mergeCell ref="JN126:JQ126"/>
    <mergeCell ref="JR126:JU126"/>
    <mergeCell ref="JV126:JY126"/>
    <mergeCell ref="JZ126:KC126"/>
    <mergeCell ref="IH126:IK126"/>
    <mergeCell ref="IL126:IO126"/>
    <mergeCell ref="IP126:IS126"/>
    <mergeCell ref="IT126:IW126"/>
    <mergeCell ref="IX126:JA126"/>
    <mergeCell ref="JB126:JE126"/>
    <mergeCell ref="HJ126:HM126"/>
    <mergeCell ref="HN126:HQ126"/>
    <mergeCell ref="HR126:HU126"/>
    <mergeCell ref="HV126:HY126"/>
    <mergeCell ref="CD127:CG127"/>
    <mergeCell ref="CH127:CK127"/>
    <mergeCell ref="CL127:CO127"/>
    <mergeCell ref="CP127:CS127"/>
    <mergeCell ref="CT127:CW127"/>
    <mergeCell ref="CX127:DA127"/>
    <mergeCell ref="BF127:BI127"/>
    <mergeCell ref="BJ127:BM127"/>
    <mergeCell ref="BN127:BQ127"/>
    <mergeCell ref="BR127:BU127"/>
    <mergeCell ref="BV127:BY127"/>
    <mergeCell ref="BZ127:CC127"/>
    <mergeCell ref="AH127:AK127"/>
    <mergeCell ref="AL127:AO127"/>
    <mergeCell ref="AP127:AS127"/>
    <mergeCell ref="AT127:AW127"/>
    <mergeCell ref="AX127:BA127"/>
    <mergeCell ref="BB127:BE127"/>
    <mergeCell ref="EX127:FA127"/>
    <mergeCell ref="FB127:FE127"/>
    <mergeCell ref="FF127:FI127"/>
    <mergeCell ref="FJ127:FM127"/>
    <mergeCell ref="FN127:FQ127"/>
    <mergeCell ref="FR127:FU127"/>
    <mergeCell ref="DZ127:EC127"/>
    <mergeCell ref="ED127:EG127"/>
    <mergeCell ref="EH127:EK127"/>
    <mergeCell ref="EL127:EO127"/>
    <mergeCell ref="EP127:ES127"/>
    <mergeCell ref="ET127:EW127"/>
    <mergeCell ref="DB127:DE127"/>
    <mergeCell ref="DF127:DI127"/>
    <mergeCell ref="DJ127:DM127"/>
    <mergeCell ref="DN127:DQ127"/>
    <mergeCell ref="DR127:DU127"/>
    <mergeCell ref="DV127:DY127"/>
    <mergeCell ref="JF127:JI127"/>
    <mergeCell ref="JJ127:JM127"/>
    <mergeCell ref="HR127:HU127"/>
    <mergeCell ref="HV127:HY127"/>
    <mergeCell ref="HZ127:IC127"/>
    <mergeCell ref="ID127:IG127"/>
    <mergeCell ref="IH127:IK127"/>
    <mergeCell ref="IL127:IO127"/>
    <mergeCell ref="GT127:GW127"/>
    <mergeCell ref="GX127:HA127"/>
    <mergeCell ref="HB127:HE127"/>
    <mergeCell ref="HF127:HI127"/>
    <mergeCell ref="HJ127:HM127"/>
    <mergeCell ref="HN127:HQ127"/>
    <mergeCell ref="FV127:FY127"/>
    <mergeCell ref="FZ127:GC127"/>
    <mergeCell ref="GD127:GG127"/>
    <mergeCell ref="GH127:GK127"/>
    <mergeCell ref="GL127:GO127"/>
    <mergeCell ref="GP127:GS127"/>
    <mergeCell ref="AP128:AS128"/>
    <mergeCell ref="AT128:AW128"/>
    <mergeCell ref="AX128:BA128"/>
    <mergeCell ref="BB128:BE128"/>
    <mergeCell ref="BF128:BI128"/>
    <mergeCell ref="BJ128:BM128"/>
    <mergeCell ref="LJ127:LM127"/>
    <mergeCell ref="F128:I128"/>
    <mergeCell ref="J128:M128"/>
    <mergeCell ref="N128:Q128"/>
    <mergeCell ref="R128:U128"/>
    <mergeCell ref="V128:Y128"/>
    <mergeCell ref="Z128:AC128"/>
    <mergeCell ref="AD128:AG128"/>
    <mergeCell ref="AH128:AK128"/>
    <mergeCell ref="AL128:AO128"/>
    <mergeCell ref="KL127:KO127"/>
    <mergeCell ref="KP127:KS127"/>
    <mergeCell ref="KT127:KW127"/>
    <mergeCell ref="KX127:LA127"/>
    <mergeCell ref="LB127:LE127"/>
    <mergeCell ref="LF127:LI127"/>
    <mergeCell ref="JN127:JQ127"/>
    <mergeCell ref="JR127:JU127"/>
    <mergeCell ref="JV127:JY127"/>
    <mergeCell ref="JZ127:KC127"/>
    <mergeCell ref="KD127:KG127"/>
    <mergeCell ref="KH127:KK127"/>
    <mergeCell ref="IP127:IS127"/>
    <mergeCell ref="IT127:IW127"/>
    <mergeCell ref="IX127:JA127"/>
    <mergeCell ref="JB127:JE127"/>
    <mergeCell ref="DJ128:DM128"/>
    <mergeCell ref="DN128:DQ128"/>
    <mergeCell ref="DR128:DU128"/>
    <mergeCell ref="DV128:DY128"/>
    <mergeCell ref="DZ128:EC128"/>
    <mergeCell ref="ED128:EG128"/>
    <mergeCell ref="CL128:CO128"/>
    <mergeCell ref="CP128:CS128"/>
    <mergeCell ref="CT128:CW128"/>
    <mergeCell ref="CX128:DA128"/>
    <mergeCell ref="DB128:DE128"/>
    <mergeCell ref="DF128:DI128"/>
    <mergeCell ref="BN128:BQ128"/>
    <mergeCell ref="BR128:BU128"/>
    <mergeCell ref="BV128:BY128"/>
    <mergeCell ref="BZ128:CC128"/>
    <mergeCell ref="CD128:CG128"/>
    <mergeCell ref="CH128:CK128"/>
    <mergeCell ref="HR128:HU128"/>
    <mergeCell ref="HV128:HY128"/>
    <mergeCell ref="GD128:GG128"/>
    <mergeCell ref="GH128:GK128"/>
    <mergeCell ref="GL128:GO128"/>
    <mergeCell ref="GP128:GS128"/>
    <mergeCell ref="GT128:GW128"/>
    <mergeCell ref="GX128:HA128"/>
    <mergeCell ref="FF128:FI128"/>
    <mergeCell ref="FJ128:FM128"/>
    <mergeCell ref="FN128:FQ128"/>
    <mergeCell ref="FR128:FU128"/>
    <mergeCell ref="FV128:FY128"/>
    <mergeCell ref="FZ128:GC128"/>
    <mergeCell ref="EH128:EK128"/>
    <mergeCell ref="EL128:EO128"/>
    <mergeCell ref="EP128:ES128"/>
    <mergeCell ref="ET128:EW128"/>
    <mergeCell ref="EX128:FA128"/>
    <mergeCell ref="FB128:FE128"/>
    <mergeCell ref="KT128:KW128"/>
    <mergeCell ref="KX128:LA128"/>
    <mergeCell ref="LB128:LE128"/>
    <mergeCell ref="LF128:LI128"/>
    <mergeCell ref="LJ128:LM128"/>
    <mergeCell ref="F129:I129"/>
    <mergeCell ref="J129:M129"/>
    <mergeCell ref="N129:Q129"/>
    <mergeCell ref="R129:U129"/>
    <mergeCell ref="V129:Y129"/>
    <mergeCell ref="JV128:JY128"/>
    <mergeCell ref="JZ128:KC128"/>
    <mergeCell ref="KD128:KG128"/>
    <mergeCell ref="KH128:KK128"/>
    <mergeCell ref="KL128:KO128"/>
    <mergeCell ref="KP128:KS128"/>
    <mergeCell ref="IX128:JA128"/>
    <mergeCell ref="JB128:JE128"/>
    <mergeCell ref="JF128:JI128"/>
    <mergeCell ref="JJ128:JM128"/>
    <mergeCell ref="JN128:JQ128"/>
    <mergeCell ref="JR128:JU128"/>
    <mergeCell ref="HZ128:IC128"/>
    <mergeCell ref="ID128:IG128"/>
    <mergeCell ref="IH128:IK128"/>
    <mergeCell ref="IL128:IO128"/>
    <mergeCell ref="IP128:IS128"/>
    <mergeCell ref="IT128:IW128"/>
    <mergeCell ref="HB128:HE128"/>
    <mergeCell ref="HF128:HI128"/>
    <mergeCell ref="HJ128:HM128"/>
    <mergeCell ref="HN128:HQ128"/>
    <mergeCell ref="BV129:BY129"/>
    <mergeCell ref="BZ129:CC129"/>
    <mergeCell ref="CD129:CG129"/>
    <mergeCell ref="CH129:CK129"/>
    <mergeCell ref="CL129:CO129"/>
    <mergeCell ref="CP129:CS129"/>
    <mergeCell ref="AX129:BA129"/>
    <mergeCell ref="BB129:BE129"/>
    <mergeCell ref="BF129:BI129"/>
    <mergeCell ref="BJ129:BM129"/>
    <mergeCell ref="BN129:BQ129"/>
    <mergeCell ref="BR129:BU129"/>
    <mergeCell ref="Z129:AC129"/>
    <mergeCell ref="AD129:AG129"/>
    <mergeCell ref="AH129:AK129"/>
    <mergeCell ref="AL129:AO129"/>
    <mergeCell ref="AP129:AS129"/>
    <mergeCell ref="AT129:AW129"/>
    <mergeCell ref="EP129:ES129"/>
    <mergeCell ref="ET129:EW129"/>
    <mergeCell ref="EX129:FA129"/>
    <mergeCell ref="FB129:FE129"/>
    <mergeCell ref="FF129:FI129"/>
    <mergeCell ref="FJ129:FM129"/>
    <mergeCell ref="DR129:DU129"/>
    <mergeCell ref="DV129:DY129"/>
    <mergeCell ref="DZ129:EC129"/>
    <mergeCell ref="ED129:EG129"/>
    <mergeCell ref="EH129:EK129"/>
    <mergeCell ref="EL129:EO129"/>
    <mergeCell ref="CT129:CW129"/>
    <mergeCell ref="CX129:DA129"/>
    <mergeCell ref="DB129:DE129"/>
    <mergeCell ref="DF129:DI129"/>
    <mergeCell ref="DJ129:DM129"/>
    <mergeCell ref="DN129:DQ129"/>
    <mergeCell ref="HJ129:HM129"/>
    <mergeCell ref="HN129:HQ129"/>
    <mergeCell ref="HR129:HU129"/>
    <mergeCell ref="HV129:HY129"/>
    <mergeCell ref="HZ129:IC129"/>
    <mergeCell ref="ID129:IG129"/>
    <mergeCell ref="GL129:GO129"/>
    <mergeCell ref="GP129:GS129"/>
    <mergeCell ref="GT129:GW129"/>
    <mergeCell ref="GX129:HA129"/>
    <mergeCell ref="HB129:HE129"/>
    <mergeCell ref="HF129:HI129"/>
    <mergeCell ref="FN129:FQ129"/>
    <mergeCell ref="FR129:FU129"/>
    <mergeCell ref="FV129:FY129"/>
    <mergeCell ref="FZ129:GC129"/>
    <mergeCell ref="GD129:GG129"/>
    <mergeCell ref="GH129:GK129"/>
    <mergeCell ref="LB129:LE129"/>
    <mergeCell ref="LF129:LI129"/>
    <mergeCell ref="LJ129:LM129"/>
    <mergeCell ref="KD129:KG129"/>
    <mergeCell ref="KH129:KK129"/>
    <mergeCell ref="KL129:KO129"/>
    <mergeCell ref="KP129:KS129"/>
    <mergeCell ref="KT129:KW129"/>
    <mergeCell ref="KX129:LA129"/>
    <mergeCell ref="JF129:JI129"/>
    <mergeCell ref="JJ129:JM129"/>
    <mergeCell ref="JN129:JQ129"/>
    <mergeCell ref="JR129:JU129"/>
    <mergeCell ref="JV129:JY129"/>
    <mergeCell ref="JZ129:KC129"/>
    <mergeCell ref="IH129:IK129"/>
    <mergeCell ref="IL129:IO129"/>
    <mergeCell ref="IP129:IS129"/>
    <mergeCell ref="IT129:IW129"/>
    <mergeCell ref="IX129:JA129"/>
    <mergeCell ref="JB129:JE129"/>
    <mergeCell ref="F109:I109"/>
    <mergeCell ref="J109:M109"/>
    <mergeCell ref="N109:Q109"/>
    <mergeCell ref="R109:U109"/>
    <mergeCell ref="V109:Y109"/>
    <mergeCell ref="Z109:AC109"/>
    <mergeCell ref="F110:I110"/>
    <mergeCell ref="J110:M110"/>
    <mergeCell ref="N110:Q110"/>
    <mergeCell ref="R110:U110"/>
    <mergeCell ref="V110:Y110"/>
    <mergeCell ref="Z110:AC110"/>
    <mergeCell ref="AD109:AG109"/>
    <mergeCell ref="AH109:AK109"/>
    <mergeCell ref="AL109:AO109"/>
    <mergeCell ref="AP109:AS109"/>
    <mergeCell ref="AT109:AW109"/>
    <mergeCell ref="EP109:ES109"/>
    <mergeCell ref="ET109:EW109"/>
    <mergeCell ref="EX109:FA109"/>
    <mergeCell ref="FB109:FE109"/>
    <mergeCell ref="FF109:FI109"/>
    <mergeCell ref="FJ109:FM109"/>
    <mergeCell ref="FN109:FQ109"/>
    <mergeCell ref="FR109:FU109"/>
    <mergeCell ref="FV109:FY109"/>
    <mergeCell ref="FZ109:GC109"/>
    <mergeCell ref="AX109:BA109"/>
    <mergeCell ref="BB109:BE109"/>
    <mergeCell ref="BF109:BI109"/>
    <mergeCell ref="BJ109:BM109"/>
    <mergeCell ref="BN109:BQ109"/>
    <mergeCell ref="BR109:BU109"/>
    <mergeCell ref="BV109:BY109"/>
    <mergeCell ref="BZ109:CC109"/>
    <mergeCell ref="CD109:CG109"/>
    <mergeCell ref="CH109:CK109"/>
    <mergeCell ref="CL109:CO109"/>
    <mergeCell ref="CP109:CS109"/>
    <mergeCell ref="CT109:CW109"/>
    <mergeCell ref="CX109:DA109"/>
    <mergeCell ref="DB109:DE109"/>
    <mergeCell ref="DF109:DI109"/>
    <mergeCell ref="DJ109:DM109"/>
    <mergeCell ref="JZ109:KC109"/>
    <mergeCell ref="KD109:KG109"/>
    <mergeCell ref="KH109:KK109"/>
    <mergeCell ref="KL109:KO109"/>
    <mergeCell ref="KP109:KS109"/>
    <mergeCell ref="KT109:KW109"/>
    <mergeCell ref="KX109:LA109"/>
    <mergeCell ref="LB109:LE109"/>
    <mergeCell ref="LF109:LI109"/>
    <mergeCell ref="GD109:GG109"/>
    <mergeCell ref="GH109:GK109"/>
    <mergeCell ref="GL109:GO109"/>
    <mergeCell ref="GP109:GS109"/>
    <mergeCell ref="GT109:GW109"/>
    <mergeCell ref="GX109:HA109"/>
    <mergeCell ref="HB109:HE109"/>
    <mergeCell ref="HF109:HI109"/>
    <mergeCell ref="HJ109:HM109"/>
    <mergeCell ref="HN109:HQ109"/>
    <mergeCell ref="HR109:HU109"/>
    <mergeCell ref="HV109:HY109"/>
    <mergeCell ref="HZ109:IC109"/>
    <mergeCell ref="ID109:IG109"/>
    <mergeCell ref="IH109:IK109"/>
    <mergeCell ref="IL109:IO109"/>
    <mergeCell ref="IP109:IS109"/>
    <mergeCell ref="LJ109:LM109"/>
    <mergeCell ref="AD110:AG110"/>
    <mergeCell ref="AH110:AK110"/>
    <mergeCell ref="AL110:AO110"/>
    <mergeCell ref="AP110:AS110"/>
    <mergeCell ref="AT110:AW110"/>
    <mergeCell ref="AX110:BA110"/>
    <mergeCell ref="BB110:BE110"/>
    <mergeCell ref="BF110:BI110"/>
    <mergeCell ref="BJ110:BM110"/>
    <mergeCell ref="BN110:BQ110"/>
    <mergeCell ref="BR110:BU110"/>
    <mergeCell ref="BV110:BY110"/>
    <mergeCell ref="BZ110:CC110"/>
    <mergeCell ref="CD110:CG110"/>
    <mergeCell ref="CH110:CK110"/>
    <mergeCell ref="CL110:CO110"/>
    <mergeCell ref="CP110:CS110"/>
    <mergeCell ref="CT110:CW110"/>
    <mergeCell ref="CX110:DA110"/>
    <mergeCell ref="DB110:DE110"/>
    <mergeCell ref="DF110:DI110"/>
    <mergeCell ref="DJ110:DM110"/>
    <mergeCell ref="DN110:DQ110"/>
    <mergeCell ref="DR110:DU110"/>
    <mergeCell ref="DV110:DY110"/>
    <mergeCell ref="DZ110:EC110"/>
    <mergeCell ref="ED110:EG110"/>
    <mergeCell ref="EH110:EK110"/>
    <mergeCell ref="EL110:EO110"/>
    <mergeCell ref="EP110:ES110"/>
    <mergeCell ref="ET110:EW110"/>
    <mergeCell ref="JZ110:KC110"/>
    <mergeCell ref="EX110:FA110"/>
    <mergeCell ref="FB110:FE110"/>
    <mergeCell ref="FF110:FI110"/>
    <mergeCell ref="FJ110:FM110"/>
    <mergeCell ref="FN110:FQ110"/>
    <mergeCell ref="FR110:FU110"/>
    <mergeCell ref="FV110:FY110"/>
    <mergeCell ref="FZ110:GC110"/>
    <mergeCell ref="GD110:GG110"/>
    <mergeCell ref="GH110:GK110"/>
    <mergeCell ref="GL110:GO110"/>
    <mergeCell ref="GP110:GS110"/>
    <mergeCell ref="GT110:GW110"/>
    <mergeCell ref="GX110:HA110"/>
    <mergeCell ref="HB110:HE110"/>
    <mergeCell ref="HF110:HI110"/>
    <mergeCell ref="HJ110:HM110"/>
    <mergeCell ref="DN6:DQ6"/>
    <mergeCell ref="HN110:HQ110"/>
    <mergeCell ref="HR110:HU110"/>
    <mergeCell ref="HV110:HY110"/>
    <mergeCell ref="HZ110:IC110"/>
    <mergeCell ref="ID110:IG110"/>
    <mergeCell ref="IH110:IK110"/>
    <mergeCell ref="IL110:IO110"/>
    <mergeCell ref="IP110:IS110"/>
    <mergeCell ref="IT110:IW110"/>
    <mergeCell ref="IX110:JA110"/>
    <mergeCell ref="JB110:JE110"/>
    <mergeCell ref="JF110:JI110"/>
    <mergeCell ref="JJ110:JM110"/>
    <mergeCell ref="JN110:JQ110"/>
    <mergeCell ref="JR110:JU110"/>
    <mergeCell ref="JV110:JY110"/>
    <mergeCell ref="IT109:IW109"/>
    <mergeCell ref="IX109:JA109"/>
    <mergeCell ref="JB109:JE109"/>
    <mergeCell ref="JF109:JI109"/>
    <mergeCell ref="JJ109:JM109"/>
    <mergeCell ref="JN109:JQ109"/>
    <mergeCell ref="JR109:JU109"/>
    <mergeCell ref="JV109:JY109"/>
    <mergeCell ref="DN109:DQ109"/>
    <mergeCell ref="DR109:DU109"/>
    <mergeCell ref="DV109:DY109"/>
    <mergeCell ref="DZ109:EC109"/>
    <mergeCell ref="ED109:EG109"/>
    <mergeCell ref="EH109:EK109"/>
    <mergeCell ref="EL109:EO109"/>
    <mergeCell ref="GD6:GG6"/>
    <mergeCell ref="KD110:KG110"/>
    <mergeCell ref="KH110:KK110"/>
    <mergeCell ref="KL110:KO110"/>
    <mergeCell ref="KP110:KS110"/>
    <mergeCell ref="KT110:KW110"/>
    <mergeCell ref="KX110:LA110"/>
    <mergeCell ref="LB110:LE110"/>
    <mergeCell ref="LF110:LI110"/>
    <mergeCell ref="LJ110:LM110"/>
    <mergeCell ref="F96:LM96"/>
    <mergeCell ref="F9:LM9"/>
    <mergeCell ref="F10:LM10"/>
    <mergeCell ref="F37:LM37"/>
    <mergeCell ref="F74:LM74"/>
    <mergeCell ref="AX6:BA6"/>
    <mergeCell ref="BB6:BE6"/>
    <mergeCell ref="BF6:BI6"/>
    <mergeCell ref="BJ6:BM6"/>
    <mergeCell ref="BN6:BQ6"/>
    <mergeCell ref="BR6:BU6"/>
    <mergeCell ref="BV6:BY6"/>
    <mergeCell ref="BZ6:CC6"/>
    <mergeCell ref="CD6:CG6"/>
    <mergeCell ref="CH6:CK6"/>
    <mergeCell ref="CL6:CO6"/>
    <mergeCell ref="CP6:CS6"/>
    <mergeCell ref="CT6:CW6"/>
    <mergeCell ref="CX6:DA6"/>
    <mergeCell ref="DB6:DE6"/>
    <mergeCell ref="DF6:DI6"/>
    <mergeCell ref="DJ6:DM6"/>
    <mergeCell ref="LJ6:LM6"/>
    <mergeCell ref="IT6:IW6"/>
    <mergeCell ref="IX6:JA6"/>
    <mergeCell ref="JB6:JE6"/>
    <mergeCell ref="JF6:JI6"/>
    <mergeCell ref="JJ6:JM6"/>
    <mergeCell ref="JN6:JQ6"/>
    <mergeCell ref="JR6:JU6"/>
    <mergeCell ref="JV6:JY6"/>
    <mergeCell ref="JZ6:KC6"/>
    <mergeCell ref="KD6:KG6"/>
    <mergeCell ref="KH6:KK6"/>
    <mergeCell ref="KL6:KO6"/>
    <mergeCell ref="KP6:KS6"/>
    <mergeCell ref="KT6:KW6"/>
    <mergeCell ref="KX6:LA6"/>
    <mergeCell ref="DR6:DU6"/>
    <mergeCell ref="DV6:DY6"/>
    <mergeCell ref="DZ6:EC6"/>
    <mergeCell ref="ED6:EG6"/>
    <mergeCell ref="EH6:EK6"/>
    <mergeCell ref="EL6:EO6"/>
    <mergeCell ref="EP6:ES6"/>
    <mergeCell ref="ET6:EW6"/>
    <mergeCell ref="EX6:FA6"/>
    <mergeCell ref="FB6:FE6"/>
    <mergeCell ref="FF6:FI6"/>
    <mergeCell ref="FJ6:FM6"/>
    <mergeCell ref="FN6:FQ6"/>
    <mergeCell ref="FR6:FU6"/>
    <mergeCell ref="FV6:FY6"/>
    <mergeCell ref="FZ6:GC6"/>
    <mergeCell ref="LB6:LE6"/>
    <mergeCell ref="LF6:LI6"/>
    <mergeCell ref="GH6:GK6"/>
    <mergeCell ref="GL6:GO6"/>
    <mergeCell ref="GP6:GS6"/>
    <mergeCell ref="GT6:GW6"/>
    <mergeCell ref="GX6:HA6"/>
    <mergeCell ref="HB6:HE6"/>
    <mergeCell ref="HF6:HI6"/>
    <mergeCell ref="HJ6:HM6"/>
    <mergeCell ref="HN6:HQ6"/>
    <mergeCell ref="HR6:HU6"/>
    <mergeCell ref="HV6:HY6"/>
    <mergeCell ref="HZ6:IC6"/>
    <mergeCell ref="ID6:IG6"/>
    <mergeCell ref="IH6:IK6"/>
    <mergeCell ref="IL6:IO6"/>
    <mergeCell ref="IP6:IS6"/>
  </mergeCells>
  <phoneticPr fontId="44" type="noConversion"/>
  <conditionalFormatting sqref="F113 J113 N113 R113 V113 AL113 BB113 BR113 CH113 CX113 DN113 ED113 ET113 FJ113 FZ113 GP113 HF113 HV113 IL113 JB113 JR113 KH113 KX113 Z113 AP113 BF113 BV113 CL113 DB113 DR113 EH113 EX113 FN113 GD113 GT113 HJ113 HZ113 IP113 JF113 JV113 KL113 LB113 AD113 AT113 BJ113 BZ113 CP113 DF113 DV113 EL113 FB113 FR113 GH113 GX113 HN113 ID113 IT113 JJ113 JZ113 KP113 LF113 AH113 AX113 BN113 CD113 CT113 DJ113 DZ113 EP113 FF113 FV113 GL113 HB113 HR113 IH113 IX113 JN113 KD113 KT113 LJ113">
    <cfRule type="cellIs" dxfId="1" priority="12" operator="notEqual">
      <formula>F$112</formula>
    </cfRule>
  </conditionalFormatting>
  <conditionalFormatting sqref="F109 J109 N109 R109 V109 Z109 AD109 AH109 AL109 AP109 AT109 AX109 BB109 BF109 BJ109 BN109 BR109 BV109 BZ109 CD109 CH109 CL109 CP109 CT109 CX109 DB109 DF109 DJ109 DN109 DR109 DV109 DZ109 ED109 EH109 EL109 EP109 ET109 EX109 FB109 FF109 FJ109 FN109 FR109 FV109 FZ109 GD109 GH109 GL109 GP109 GT109 GX109 HB109 HF109 HJ109 HN109 HR109 HV109 HZ109 ID109 IH109 IL109 IP109 IT109 IX109 JB109 JF109 JJ109 JN109 JR109 JV109 JZ109 KD109 KH109 KL109 KP109 KT109 KX109 LB109 LF109 LJ109">
    <cfRule type="cellIs" dxfId="0" priority="9" operator="notEqual">
      <formula>F$106</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8371" r:id="rId4" name="Button 3">
              <controlPr defaultSize="0" print="0" autoFill="0" autoPict="0" macro="[0]!tuscios_veiklos_grafiko">
                <anchor moveWithCells="1" sizeWithCells="1">
                  <from>
                    <xdr:col>2</xdr:col>
                    <xdr:colOff>4521200</xdr:colOff>
                    <xdr:row>2</xdr:row>
                    <xdr:rowOff>63500</xdr:rowOff>
                  </from>
                  <to>
                    <xdr:col>2</xdr:col>
                    <xdr:colOff>5486400</xdr:colOff>
                    <xdr:row>4</xdr:row>
                    <xdr:rowOff>158750</xdr:rowOff>
                  </to>
                </anchor>
              </controlPr>
            </control>
          </mc:Choice>
        </mc:AlternateContent>
        <mc:AlternateContent xmlns:mc="http://schemas.openxmlformats.org/markup-compatibility/2006">
          <mc:Choice Requires="x14">
            <control shapeId="58372" r:id="rId5" name="Button_mg31">
              <controlPr defaultSize="0" print="0" autoFill="0" autoPict="0" macro="[0]!Button_mg31_Click">
                <anchor moveWithCells="1" sizeWithCells="1">
                  <from>
                    <xdr:col>2</xdr:col>
                    <xdr:colOff>5568950</xdr:colOff>
                    <xdr:row>3</xdr:row>
                    <xdr:rowOff>6350</xdr:rowOff>
                  </from>
                  <to>
                    <xdr:col>2</xdr:col>
                    <xdr:colOff>6007100</xdr:colOff>
                    <xdr:row>4</xdr:row>
                    <xdr:rowOff>6350</xdr:rowOff>
                  </to>
                </anchor>
              </controlPr>
            </control>
          </mc:Choice>
        </mc:AlternateContent>
        <mc:AlternateContent xmlns:mc="http://schemas.openxmlformats.org/markup-compatibility/2006">
          <mc:Choice Requires="x14">
            <control shapeId="58373" r:id="rId6" name="Button_mg32">
              <controlPr defaultSize="0" print="0" autoFill="0" autoPict="0" macro="[0]!Button_mg32_Click">
                <anchor moveWithCells="1" sizeWithCells="1">
                  <from>
                    <xdr:col>4</xdr:col>
                    <xdr:colOff>63500</xdr:colOff>
                    <xdr:row>8</xdr:row>
                    <xdr:rowOff>6350</xdr:rowOff>
                  </from>
                  <to>
                    <xdr:col>4</xdr:col>
                    <xdr:colOff>495300</xdr:colOff>
                    <xdr:row>8</xdr:row>
                    <xdr:rowOff>190500</xdr:rowOff>
                  </to>
                </anchor>
              </controlPr>
            </control>
          </mc:Choice>
        </mc:AlternateContent>
        <mc:AlternateContent xmlns:mc="http://schemas.openxmlformats.org/markup-compatibility/2006">
          <mc:Choice Requires="x14">
            <control shapeId="58374" r:id="rId7" name="Button_mg321">
              <controlPr defaultSize="0" print="0" autoFill="0" autoPict="0" macro="[0]!Button_mg32_Click">
                <anchor moveWithCells="1">
                  <from>
                    <xdr:col>4</xdr:col>
                    <xdr:colOff>63500</xdr:colOff>
                    <xdr:row>36</xdr:row>
                    <xdr:rowOff>190500</xdr:rowOff>
                  </from>
                  <to>
                    <xdr:col>4</xdr:col>
                    <xdr:colOff>501650</xdr:colOff>
                    <xdr:row>37</xdr:row>
                    <xdr:rowOff>184150</xdr:rowOff>
                  </to>
                </anchor>
              </controlPr>
            </control>
          </mc:Choice>
        </mc:AlternateContent>
        <mc:AlternateContent xmlns:mc="http://schemas.openxmlformats.org/markup-compatibility/2006">
          <mc:Choice Requires="x14">
            <control shapeId="58375" r:id="rId8" name="Button_mg33">
              <controlPr defaultSize="0" print="0" autoFill="0" autoPict="0" macro="[0]!Button_mg33_Click">
                <anchor moveWithCells="1">
                  <from>
                    <xdr:col>4</xdr:col>
                    <xdr:colOff>69850</xdr:colOff>
                    <xdr:row>99</xdr:row>
                    <xdr:rowOff>6350</xdr:rowOff>
                  </from>
                  <to>
                    <xdr:col>4</xdr:col>
                    <xdr:colOff>501650</xdr:colOff>
                    <xdr:row>100</xdr:row>
                    <xdr:rowOff>6350</xdr:rowOff>
                  </to>
                </anchor>
              </controlPr>
            </control>
          </mc:Choice>
        </mc:AlternateContent>
        <mc:AlternateContent xmlns:mc="http://schemas.openxmlformats.org/markup-compatibility/2006">
          <mc:Choice Requires="x14">
            <control shapeId="58376" r:id="rId9" name="Button_mg34">
              <controlPr defaultSize="0" print="0" autoFill="0" autoPict="0" macro="[0]!Button_mg34_Click">
                <anchor moveWithCells="1" sizeWithCells="1">
                  <from>
                    <xdr:col>2</xdr:col>
                    <xdr:colOff>5626100</xdr:colOff>
                    <xdr:row>110</xdr:row>
                    <xdr:rowOff>76200</xdr:rowOff>
                  </from>
                  <to>
                    <xdr:col>2</xdr:col>
                    <xdr:colOff>5905500</xdr:colOff>
                    <xdr:row>110</xdr:row>
                    <xdr:rowOff>330200</xdr:rowOff>
                  </to>
                </anchor>
              </controlPr>
            </control>
          </mc:Choice>
        </mc:AlternateContent>
        <mc:AlternateContent xmlns:mc="http://schemas.openxmlformats.org/markup-compatibility/2006">
          <mc:Choice Requires="x14">
            <control shapeId="58377" r:id="rId10" name="Button_mg35">
              <controlPr defaultSize="0" print="0" autoFill="0" autoPict="0" macro="[0]!Button_mg35_Click">
                <anchor moveWithCells="1" sizeWithCells="1">
                  <from>
                    <xdr:col>4</xdr:col>
                    <xdr:colOff>69850</xdr:colOff>
                    <xdr:row>108</xdr:row>
                    <xdr:rowOff>6350</xdr:rowOff>
                  </from>
                  <to>
                    <xdr:col>4</xdr:col>
                    <xdr:colOff>520700</xdr:colOff>
                    <xdr:row>108</xdr:row>
                    <xdr:rowOff>184150</xdr:rowOff>
                  </to>
                </anchor>
              </controlPr>
            </control>
          </mc:Choice>
        </mc:AlternateContent>
        <mc:AlternateContent xmlns:mc="http://schemas.openxmlformats.org/markup-compatibility/2006">
          <mc:Choice Requires="x14">
            <control shapeId="58379" r:id="rId11" name="Button 11">
              <controlPr defaultSize="0" print="0" autoFill="0" autoPict="0" macro="[0]!atslepti_papildomas_eilutes">
                <anchor moveWithCells="1" sizeWithCells="1">
                  <from>
                    <xdr:col>2</xdr:col>
                    <xdr:colOff>6083300</xdr:colOff>
                    <xdr:row>2</xdr:row>
                    <xdr:rowOff>63500</xdr:rowOff>
                  </from>
                  <to>
                    <xdr:col>4</xdr:col>
                    <xdr:colOff>25400</xdr:colOff>
                    <xdr:row>4</xdr:row>
                    <xdr:rowOff>177800</xdr:rowOff>
                  </to>
                </anchor>
              </controlPr>
            </control>
          </mc:Choice>
        </mc:AlternateContent>
        <mc:AlternateContent xmlns:mc="http://schemas.openxmlformats.org/markup-compatibility/2006">
          <mc:Choice Requires="x14">
            <control shapeId="58380" r:id="rId12" name="Button 12">
              <controlPr defaultSize="0" print="0" autoFill="0" autoPict="0" macro="[0]!Button_mg36_Click">
                <anchor moveWithCells="1" sizeWithCells="1">
                  <from>
                    <xdr:col>4</xdr:col>
                    <xdr:colOff>101600</xdr:colOff>
                    <xdr:row>2</xdr:row>
                    <xdr:rowOff>158750</xdr:rowOff>
                  </from>
                  <to>
                    <xdr:col>4</xdr:col>
                    <xdr:colOff>482600</xdr:colOff>
                    <xdr:row>3</xdr:row>
                    <xdr:rowOff>184150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03"/>
  <dimension ref="A1:G9"/>
  <sheetViews>
    <sheetView showGridLines="0" showRowColHeaders="0" workbookViewId="0"/>
  </sheetViews>
  <sheetFormatPr defaultRowHeight="14.5"/>
  <cols>
    <col min="1" max="1" width="3.6328125" customWidth="1"/>
    <col min="2" max="2" width="14.6328125" bestFit="1" customWidth="1"/>
    <col min="3" max="3" width="17.36328125" bestFit="1" customWidth="1"/>
    <col min="4" max="4" width="13.08984375" bestFit="1" customWidth="1"/>
    <col min="5" max="5" width="11.54296875" bestFit="1" customWidth="1"/>
    <col min="6" max="6" width="14.6328125" bestFit="1" customWidth="1"/>
    <col min="7" max="7" width="17.36328125" bestFit="1" customWidth="1"/>
    <col min="8" max="53" width="11.54296875" bestFit="1" customWidth="1"/>
  </cols>
  <sheetData>
    <row r="1" spans="1:7" ht="9" customHeight="1">
      <c r="A1" t="s">
        <v>591</v>
      </c>
    </row>
    <row r="2" spans="1:7">
      <c r="B2" s="82" t="s">
        <v>291</v>
      </c>
      <c r="C2" t="s">
        <v>1065</v>
      </c>
      <c r="F2" s="82" t="s">
        <v>291</v>
      </c>
      <c r="G2" t="s">
        <v>1065</v>
      </c>
    </row>
    <row r="4" spans="1:7">
      <c r="B4" s="82" t="s">
        <v>627</v>
      </c>
      <c r="F4" s="82" t="s">
        <v>627</v>
      </c>
      <c r="G4" s="82"/>
    </row>
    <row r="5" spans="1:7">
      <c r="B5" s="41" t="s">
        <v>346</v>
      </c>
      <c r="F5" s="41" t="s">
        <v>406</v>
      </c>
    </row>
    <row r="6" spans="1:7">
      <c r="B6" s="41" t="s">
        <v>347</v>
      </c>
      <c r="F6" s="41" t="s">
        <v>407</v>
      </c>
    </row>
    <row r="7" spans="1:7">
      <c r="B7" s="41" t="s">
        <v>628</v>
      </c>
      <c r="F7" s="41" t="s">
        <v>408</v>
      </c>
    </row>
    <row r="8" spans="1:7">
      <c r="F8" s="41" t="s">
        <v>409</v>
      </c>
    </row>
    <row r="9" spans="1:7">
      <c r="F9" s="41" t="s">
        <v>628</v>
      </c>
    </row>
  </sheetData>
  <pageMargins left="0.7" right="0.7" top="0.75" bottom="0.75" header="0.3" footer="0.3"/>
  <pageSetup paperSize="9" orientation="portrait"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3799cb-5992-4d2f-b167-41a5683eb774">
      <Terms xmlns="http://schemas.microsoft.com/office/infopath/2007/PartnerControls"/>
    </lcf76f155ced4ddcb4097134ff3c332f>
    <TaxCatchAll xmlns="124b01c1-9321-478e-8e34-9a96c17d69ce" xsi:nil="true"/>
    <SharedWithUsers xmlns="124b01c1-9321-478e-8e34-9a96c17d69ce">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kumentas" ma:contentTypeID="0x0101000D79947AB618E04FAADA185E25AB2134" ma:contentTypeVersion="13" ma:contentTypeDescription="Kurkite naują dokumentą." ma:contentTypeScope="" ma:versionID="f7136b5647db250851c3d06ba4f3690a">
  <xsd:schema xmlns:xsd="http://www.w3.org/2001/XMLSchema" xmlns:xs="http://www.w3.org/2001/XMLSchema" xmlns:p="http://schemas.microsoft.com/office/2006/metadata/properties" xmlns:ns2="163799cb-5992-4d2f-b167-41a5683eb774" xmlns:ns3="124b01c1-9321-478e-8e34-9a96c17d69ce" targetNamespace="http://schemas.microsoft.com/office/2006/metadata/properties" ma:root="true" ma:fieldsID="e23085f9942b041a8d1b6757a039c944" ns2:_="" ns3:_="">
    <xsd:import namespace="163799cb-5992-4d2f-b167-41a5683eb774"/>
    <xsd:import namespace="124b01c1-9321-478e-8e34-9a96c17d69c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3799cb-5992-4d2f-b167-41a5683eb77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Vaizdų žymės" ma:readOnly="false" ma:fieldId="{5cf76f15-5ced-4ddc-b409-7134ff3c332f}" ma:taxonomyMulti="true" ma:sspId="f781ab1e-fa2b-46d0-818f-2857c8270fde"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24b01c1-9321-478e-8e34-9a96c17d69ce" elementFormDefault="qualified">
    <xsd:import namespace="http://schemas.microsoft.com/office/2006/documentManagement/types"/>
    <xsd:import namespace="http://schemas.microsoft.com/office/infopath/2007/PartnerControls"/>
    <xsd:element name="SharedWithUsers" ma:index="10"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Bendrinta su išsamia informacija" ma:internalName="SharedWithDetails" ma:readOnly="true">
      <xsd:simpleType>
        <xsd:restriction base="dms:Note">
          <xsd:maxLength value="255"/>
        </xsd:restriction>
      </xsd:simpleType>
    </xsd:element>
    <xsd:element name="TaxCatchAll" ma:index="14" nillable="true" ma:displayName="Taxonomy Catch All Column" ma:hidden="true" ma:list="{84e5323f-acd6-4b35-9fc9-40cac9512773}" ma:internalName="TaxCatchAll" ma:showField="CatchAllData" ma:web="124b01c1-9321-478e-8e34-9a96c17d69c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D212B00-9203-40E5-BC7A-462F11EB9FEA}">
  <ds:schemaRefs>
    <ds:schemaRef ds:uri="http://schemas.microsoft.com/sharepoint/v3/contenttype/forms"/>
  </ds:schemaRefs>
</ds:datastoreItem>
</file>

<file path=customXml/itemProps2.xml><?xml version="1.0" encoding="utf-8"?>
<ds:datastoreItem xmlns:ds="http://schemas.openxmlformats.org/officeDocument/2006/customXml" ds:itemID="{F4867A0B-491C-4FA5-AF2D-625FE922CA61}">
  <ds:schemaRefs>
    <ds:schemaRef ds:uri="http://schemas.microsoft.com/office/2006/metadata/properties"/>
    <ds:schemaRef ds:uri="http://schemas.microsoft.com/office/infopath/2007/PartnerControls"/>
    <ds:schemaRef ds:uri="163799cb-5992-4d2f-b167-41a5683eb774"/>
    <ds:schemaRef ds:uri="124b01c1-9321-478e-8e34-9a96c17d69ce"/>
  </ds:schemaRefs>
</ds:datastoreItem>
</file>

<file path=customXml/itemProps3.xml><?xml version="1.0" encoding="utf-8"?>
<ds:datastoreItem xmlns:ds="http://schemas.openxmlformats.org/officeDocument/2006/customXml" ds:itemID="{1005CEAD-9703-4964-9AB6-1D603941ED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3799cb-5992-4d2f-b167-41a5683eb774"/>
    <ds:schemaRef ds:uri="124b01c1-9321-478e-8e34-9a96c17d69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16</vt:i4>
      </vt:variant>
      <vt:variant>
        <vt:lpstr>Įvardytieji diapazonai</vt:lpstr>
      </vt:variant>
      <vt:variant>
        <vt:i4>70</vt:i4>
      </vt:variant>
    </vt:vector>
  </HeadingPairs>
  <TitlesOfParts>
    <vt:vector size="86" baseType="lpstr">
      <vt:lpstr>Pradžia</vt:lpstr>
      <vt:lpstr>Alternatyva 1</vt:lpstr>
      <vt:lpstr>Alternatyva 2</vt:lpstr>
      <vt:lpstr>Alternatyva 3</vt:lpstr>
      <vt:lpstr>Alternatyva 4</vt:lpstr>
      <vt:lpstr>Alternatyva 5</vt:lpstr>
      <vt:lpstr>Objektų sąrašas</vt:lpstr>
      <vt:lpstr>Prielaidos Via Lietuva</vt:lpstr>
      <vt:lpstr>SNA</vt:lpstr>
      <vt:lpstr>SVA</vt:lpstr>
      <vt:lpstr>DA</vt:lpstr>
      <vt:lpstr>Poveikis VF</vt:lpstr>
      <vt:lpstr>Rezultatai</vt:lpstr>
      <vt:lpstr>Jautrumo analizė</vt:lpstr>
      <vt:lpstr>Scenarijų analizė</vt:lpstr>
      <vt:lpstr>Grafikas</vt:lpstr>
      <vt:lpstr>A1_pav</vt:lpstr>
      <vt:lpstr>A1_trukme</vt:lpstr>
      <vt:lpstr>A2_pav</vt:lpstr>
      <vt:lpstr>A2_trukme</vt:lpstr>
      <vt:lpstr>A3_pav</vt:lpstr>
      <vt:lpstr>A3_trukme</vt:lpstr>
      <vt:lpstr>A4_pav</vt:lpstr>
      <vt:lpstr>A4_trukme</vt:lpstr>
      <vt:lpstr>A5_pav</vt:lpstr>
      <vt:lpstr>A5_trukme</vt:lpstr>
      <vt:lpstr>DA1_rodiklis</vt:lpstr>
      <vt:lpstr>DA2_rodiklis</vt:lpstr>
      <vt:lpstr>DA3_rodiklis</vt:lpstr>
      <vt:lpstr>DA4_rodiklis</vt:lpstr>
      <vt:lpstr>DA5_rodiklis</vt:lpstr>
      <vt:lpstr>ENIS1</vt:lpstr>
      <vt:lpstr>ENIS2</vt:lpstr>
      <vt:lpstr>ENIS3</vt:lpstr>
      <vt:lpstr>ENIS4</vt:lpstr>
      <vt:lpstr>ENIS5</vt:lpstr>
      <vt:lpstr>FA_1</vt:lpstr>
      <vt:lpstr>FA_2</vt:lpstr>
      <vt:lpstr>FA_3</vt:lpstr>
      <vt:lpstr>FA_4</vt:lpstr>
      <vt:lpstr>FA_5</vt:lpstr>
      <vt:lpstr>FD</vt:lpstr>
      <vt:lpstr>JA_GDV</vt:lpstr>
      <vt:lpstr>JA_kodai</vt:lpstr>
      <vt:lpstr>JA_proc</vt:lpstr>
      <vt:lpstr>Norminiai</vt:lpstr>
      <vt:lpstr>Opt_alt</vt:lpstr>
      <vt:lpstr>PAL</vt:lpstr>
      <vt:lpstr>Pivot_alt</vt:lpstr>
      <vt:lpstr>'Alternatyva 1'!Print_Titles</vt:lpstr>
      <vt:lpstr>'Alternatyva 2'!Print_Titles</vt:lpstr>
      <vt:lpstr>'Alternatyva 3'!Print_Titles</vt:lpstr>
      <vt:lpstr>'Alternatyva 4'!Print_Titles</vt:lpstr>
      <vt:lpstr>'Alternatyva 5'!Print_Titles</vt:lpstr>
      <vt:lpstr>DA!Print_Titles</vt:lpstr>
      <vt:lpstr>Data1!Print_Titles</vt:lpstr>
      <vt:lpstr>Data2!Print_Titles</vt:lpstr>
      <vt:lpstr>'Jautrumo analizė'!Print_Titles</vt:lpstr>
      <vt:lpstr>'Poveikis VF'!Print_Titles</vt:lpstr>
      <vt:lpstr>Pradžia!Print_Titles</vt:lpstr>
      <vt:lpstr>'Prielaidos Via Lietuva'!Print_Titles</vt:lpstr>
      <vt:lpstr>'Scenarijų analizė'!Print_Titles</vt:lpstr>
      <vt:lpstr>SNA!Print_Titles</vt:lpstr>
      <vt:lpstr>SVA!Print_Titles</vt:lpstr>
      <vt:lpstr>PVP</vt:lpstr>
      <vt:lpstr>Result</vt:lpstr>
      <vt:lpstr>Result_mat</vt:lpstr>
      <vt:lpstr>Rezult_alt</vt:lpstr>
      <vt:lpstr>Rodikliai</vt:lpstr>
      <vt:lpstr>'Scenarijų analizė'!SA_kodai</vt:lpstr>
      <vt:lpstr>SA_nr</vt:lpstr>
      <vt:lpstr>scenarijai</vt:lpstr>
      <vt:lpstr>SD</vt:lpstr>
      <vt:lpstr>SocN1</vt:lpstr>
      <vt:lpstr>SocN2</vt:lpstr>
      <vt:lpstr>SocN3</vt:lpstr>
      <vt:lpstr>SocN4</vt:lpstr>
      <vt:lpstr>SocN5</vt:lpstr>
      <vt:lpstr>SVA_rodiklis</vt:lpstr>
      <vt:lpstr>Svoris</vt:lpstr>
      <vt:lpstr>VF_1</vt:lpstr>
      <vt:lpstr>VF_2</vt:lpstr>
      <vt:lpstr>VF_3</vt:lpstr>
      <vt:lpstr>VF_4</vt:lpstr>
      <vt:lpstr>VF_5</vt:lpstr>
      <vt:lpstr>VMI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Edvinas Bulevičius</dc:creator>
  <cp:keywords/>
  <dc:description/>
  <cp:lastModifiedBy>Ramūnas Rimkus</cp:lastModifiedBy>
  <cp:revision/>
  <dcterms:created xsi:type="dcterms:W3CDTF">2019-07-15T08:17:38Z</dcterms:created>
  <dcterms:modified xsi:type="dcterms:W3CDTF">2024-06-17T07:20:02Z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ies>
</file>